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EstaPastaDe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3. Serviços\3.4. Licitacao-Publica-PMI\03_Pref_Chapecó_PMI-04-2022-Rotativo\14_Edital_Finalizado\01_Oficial\III_Minuta_Edital_Contrato\23_Anexo_II_Projeto_Basico\23.1_Anexo_III_Inst_Prop_Comerc\"/>
    </mc:Choice>
  </mc:AlternateContent>
  <xr:revisionPtr revIDLastSave="0" documentId="13_ncr:1_{73554554-DC01-4632-B964-AFAF54AF578E}" xr6:coauthVersionLast="47" xr6:coauthVersionMax="47" xr10:uidLastSave="{00000000-0000-0000-0000-000000000000}"/>
  <bookViews>
    <workbookView xWindow="47895" yWindow="0" windowWidth="19410" windowHeight="15585" tabRatio="931" firstSheet="1" activeTab="1" xr2:uid="{00000000-000D-0000-FFFF-FFFF00000000}"/>
  </bookViews>
  <sheets>
    <sheet name="Planilha1" sheetId="147" state="hidden" r:id="rId1"/>
    <sheet name="Capa" sheetId="102" r:id="rId2"/>
    <sheet name="(1)Premis." sheetId="85" r:id="rId3"/>
    <sheet name="(2)Ins." sheetId="86" r:id="rId4"/>
    <sheet name="(3)Invest." sheetId="87" r:id="rId5"/>
    <sheet name="(4)Comp.Pessoal" sheetId="90" r:id="rId6"/>
    <sheet name="(5)Comp.Benef." sheetId="91" r:id="rId7"/>
    <sheet name="(6)Comp.Desp.G" sheetId="93" r:id="rId8"/>
    <sheet name="(7)Comp.Veic.Pas" sheetId="95" r:id="rId9"/>
    <sheet name="(8)Comp.Veic.Util." sheetId="96" r:id="rId10"/>
    <sheet name="(9)Comp.Motoc." sheetId="97" r:id="rId11"/>
    <sheet name="(10)Comp.Sinaliz." sheetId="115" r:id="rId12"/>
    <sheet name="(11)Comp.Deprec." sheetId="100" r:id="rId13"/>
    <sheet name="(12)Comp.Orgao.Gestor" sheetId="135" r:id="rId14"/>
    <sheet name="(13)Proj.Deprec." sheetId="103" r:id="rId15"/>
    <sheet name="(14)Enc.Soc." sheetId="94" r:id="rId16"/>
    <sheet name="(15)Orç_Ano_1" sheetId="113" r:id="rId17"/>
    <sheet name="(15)Orç_Ano_2" sheetId="142" r:id="rId18"/>
    <sheet name="(15)Orç_Ano_3" sheetId="143" r:id="rId19"/>
    <sheet name="(15)Orç_Ano_4" sheetId="144" r:id="rId20"/>
    <sheet name="(15)Orç_Ano_5" sheetId="145" r:id="rId21"/>
    <sheet name="(15)Orç_Ano_6" sheetId="146" r:id="rId22"/>
    <sheet name="(16)Quant.Vagas" sheetId="108" r:id="rId23"/>
    <sheet name="(17)Vaga_Hora" sheetId="107" r:id="rId24"/>
    <sheet name="(18) Receita" sheetId="116" r:id="rId25"/>
    <sheet name="(19)Fluxo_Caixa" sheetId="111" r:id="rId26"/>
    <sheet name="(20)WACC" sheetId="114" r:id="rId27"/>
    <sheet name="(19)Fluxo_Caixa R$2,00" sheetId="155" state="hidden" r:id="rId28"/>
    <sheet name="(19)Fluxo_Caixa R$3,00" sheetId="156" state="hidden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1aumentos_11_1">#N/A</definedName>
    <definedName name="__2carência_11_1">#N/A</definedName>
    <definedName name="__3carência_salário_11_1">#N/A</definedName>
    <definedName name="__4carência_sd_11_1">#N/A</definedName>
    <definedName name="__5empréstimo_11_1">#N/A</definedName>
    <definedName name="__6inflação_11_1">#N/A</definedName>
    <definedName name="__7prazo_11_1">#N/A</definedName>
    <definedName name="__8salário_11_1">#N/A</definedName>
    <definedName name="__9taxa_11_1">#N/A</definedName>
    <definedName name="_10empréstimo_19_1">#N/A</definedName>
    <definedName name="_10taxa_19_1">#N/A</definedName>
    <definedName name="_11frota_2_1">#N/A</definedName>
    <definedName name="_12inflação_11_1">#N/A</definedName>
    <definedName name="_13inflação_19_1">#N/A</definedName>
    <definedName name="_14prazo_11_1">#N/A</definedName>
    <definedName name="_15prazo_19_1">#N/A</definedName>
    <definedName name="_16salário_11_1">#N/A</definedName>
    <definedName name="_17salário_19_1">#N/A</definedName>
    <definedName name="_18taxa_11_1">#N/A</definedName>
    <definedName name="_19taxa_19_1">#N/A</definedName>
    <definedName name="_1aumentos_11_1">#N/A</definedName>
    <definedName name="_1aumentos_19_1">#N/A</definedName>
    <definedName name="_2aumentos_19_1">#N/A</definedName>
    <definedName name="_2carência_11_1">#N/A</definedName>
    <definedName name="_2carência_19_1">#N/A</definedName>
    <definedName name="_3carência_11_1">#N/A</definedName>
    <definedName name="_3carência_salário_11_1">#N/A</definedName>
    <definedName name="_3carência_salário_19_1">#N/A</definedName>
    <definedName name="_4carência_19_1">#N/A</definedName>
    <definedName name="_4carência_sd_11_1">#N/A</definedName>
    <definedName name="_4carência_sd_19_1">#N/A</definedName>
    <definedName name="_5carência_salário_11_1">#N/A</definedName>
    <definedName name="_5empréstimo_11_1">#N/A</definedName>
    <definedName name="_5empréstimo_19_1">#N/A</definedName>
    <definedName name="_6carência_salário_19_1">#N/A</definedName>
    <definedName name="_6frota_2_1">#N/A</definedName>
    <definedName name="_6inflação_11_1">#N/A</definedName>
    <definedName name="_7carência_sd_11_1">#N/A</definedName>
    <definedName name="_7inflação_19_1">#N/A</definedName>
    <definedName name="_7prazo_11_1">#N/A</definedName>
    <definedName name="_8carência_sd_19_1">#N/A</definedName>
    <definedName name="_8prazo_19_1">#N/A</definedName>
    <definedName name="_8salário_11_1">#N/A</definedName>
    <definedName name="_9empréstimo_11_1">#N/A</definedName>
    <definedName name="_9salário_19_1">#N/A</definedName>
    <definedName name="_9taxa_11_1">#N/A</definedName>
    <definedName name="ANOFROTA" localSheetId="11">#REF!</definedName>
    <definedName name="ANOFROTA" localSheetId="12">#REF!</definedName>
    <definedName name="ANOFROTA" localSheetId="13">#REF!</definedName>
    <definedName name="ANOFROTA" localSheetId="15">#REF!</definedName>
    <definedName name="ANOFROTA" localSheetId="16">#REF!</definedName>
    <definedName name="ANOFROTA" localSheetId="17">#REF!</definedName>
    <definedName name="ANOFROTA" localSheetId="18">#REF!</definedName>
    <definedName name="ANOFROTA" localSheetId="19">#REF!</definedName>
    <definedName name="ANOFROTA" localSheetId="20">#REF!</definedName>
    <definedName name="ANOFROTA" localSheetId="21">#REF!</definedName>
    <definedName name="ANOFROTA" localSheetId="25">#REF!</definedName>
    <definedName name="ANOFROTA" localSheetId="27">#REF!</definedName>
    <definedName name="ANOFROTA" localSheetId="28">#REF!</definedName>
    <definedName name="ANOFROTA" localSheetId="26">#REF!</definedName>
    <definedName name="ANOFROTA" localSheetId="4">#REF!</definedName>
    <definedName name="ANOFROTA" localSheetId="6">#REF!</definedName>
    <definedName name="ANOFROTA" localSheetId="7">#REF!</definedName>
    <definedName name="ANOFROTA" localSheetId="9">#REF!</definedName>
    <definedName name="ANOFROTA" localSheetId="10">#REF!</definedName>
    <definedName name="ANOFROTA" localSheetId="1">#REF!</definedName>
    <definedName name="ANOFROTA">#REF!</definedName>
    <definedName name="ANOFROTA_12">#REF!</definedName>
    <definedName name="ANOFROTA_2">#REF!</definedName>
    <definedName name="ANOFROTA_5">#REF!</definedName>
    <definedName name="ANOFROTA_7">#REF!</definedName>
    <definedName name="ANOFROTA_8">#REF!</definedName>
    <definedName name="_xlnm.Extract" localSheetId="11">'[1] URBANO 2ª PARTE'!#REF!</definedName>
    <definedName name="_xlnm.Extract" localSheetId="12">'[1] URBANO 2ª PARTE'!#REF!</definedName>
    <definedName name="_xlnm.Extract" localSheetId="13">'[1] URBANO 2ª PARTE'!#REF!</definedName>
    <definedName name="_xlnm.Extract" localSheetId="15">'[1] URBANO 2ª PARTE'!#REF!</definedName>
    <definedName name="_xlnm.Extract" localSheetId="16">'[1] URBANO 2ª PARTE'!#REF!</definedName>
    <definedName name="_xlnm.Extract" localSheetId="17">'[1] URBANO 2ª PARTE'!#REF!</definedName>
    <definedName name="_xlnm.Extract" localSheetId="18">'[1] URBANO 2ª PARTE'!#REF!</definedName>
    <definedName name="_xlnm.Extract" localSheetId="19">'[1] URBANO 2ª PARTE'!#REF!</definedName>
    <definedName name="_xlnm.Extract" localSheetId="20">'[1] URBANO 2ª PARTE'!#REF!</definedName>
    <definedName name="_xlnm.Extract" localSheetId="21">'[1] URBANO 2ª PARTE'!#REF!</definedName>
    <definedName name="_xlnm.Extract" localSheetId="25">'[1] URBANO 2ª PARTE'!#REF!</definedName>
    <definedName name="_xlnm.Extract" localSheetId="27">'[1] URBANO 2ª PARTE'!#REF!</definedName>
    <definedName name="_xlnm.Extract" localSheetId="28">'[1] URBANO 2ª PARTE'!#REF!</definedName>
    <definedName name="_xlnm.Extract" localSheetId="26">'[1] URBANO 2ª PARTE'!#REF!</definedName>
    <definedName name="_xlnm.Extract" localSheetId="4">'[1] URBANO 2ª PARTE'!#REF!</definedName>
    <definedName name="_xlnm.Extract" localSheetId="6">'[1] URBANO 2ª PARTE'!#REF!</definedName>
    <definedName name="_xlnm.Extract" localSheetId="7">'[1] URBANO 2ª PARTE'!#REF!</definedName>
    <definedName name="_xlnm.Extract" localSheetId="9">'[1] URBANO 2ª PARTE'!#REF!</definedName>
    <definedName name="_xlnm.Extract" localSheetId="10">'[1] URBANO 2ª PARTE'!#REF!</definedName>
    <definedName name="_xlnm.Extract" localSheetId="1">'[1] URBANO 2ª PARTE'!#REF!</definedName>
    <definedName name="_xlnm.Extract">'[1] URBANO 2ª PARTE'!#REF!</definedName>
    <definedName name="_xlnm.Print_Area" localSheetId="2">'(1)Premis.'!$A$1:$E$30</definedName>
    <definedName name="_xlnm.Print_Area" localSheetId="11">'(10)Comp.Sinaliz.'!$A$1:$I$44</definedName>
    <definedName name="_xlnm.Print_Area" localSheetId="12">'(11)Comp.Deprec.'!$A$1:$K$133</definedName>
    <definedName name="_xlnm.Print_Area" localSheetId="13">'(12)Comp.Orgao.Gestor'!$A$1:$I$38</definedName>
    <definedName name="_xlnm.Print_Area" localSheetId="14">'(13)Proj.Deprec.'!$A$1:$K$65</definedName>
    <definedName name="_xlnm.Print_Area" localSheetId="15">'(14)Enc.Soc.'!$A$1:$L$70</definedName>
    <definedName name="_xlnm.Print_Area" localSheetId="16">'(15)Orç_Ano_1'!$A$1:$J$164</definedName>
    <definedName name="_xlnm.Print_Area" localSheetId="17">'(15)Orç_Ano_2'!$A$1:$J$164</definedName>
    <definedName name="_xlnm.Print_Area" localSheetId="18">'(15)Orç_Ano_3'!$A$1:$J$164</definedName>
    <definedName name="_xlnm.Print_Area" localSheetId="19">'(15)Orç_Ano_4'!$A$1:$J$164</definedName>
    <definedName name="_xlnm.Print_Area" localSheetId="20">'(15)Orç_Ano_5'!$A$1:$J$164</definedName>
    <definedName name="_xlnm.Print_Area" localSheetId="21">'(15)Orç_Ano_6'!$A$1:$J$164</definedName>
    <definedName name="_xlnm.Print_Area" localSheetId="22">'(16)Quant.Vagas'!$A$1:$L$76</definedName>
    <definedName name="_xlnm.Print_Area" localSheetId="23">'(17)Vaga_Hora'!$A$1:$H$104</definedName>
    <definedName name="_xlnm.Print_Area" localSheetId="24">'(18) Receita'!$A$1:$G$52</definedName>
    <definedName name="_xlnm.Print_Area" localSheetId="25">'(19)Fluxo_Caixa'!$A$1:$AA$170</definedName>
    <definedName name="_xlnm.Print_Area" localSheetId="27">'(19)Fluxo_Caixa R$2,00'!$A$1:$AA$149</definedName>
    <definedName name="_xlnm.Print_Area" localSheetId="28">'(19)Fluxo_Caixa R$3,00'!$A$1:$AA$149</definedName>
    <definedName name="_xlnm.Print_Area" localSheetId="3">'(2)Ins.'!$A$1:$M$127</definedName>
    <definedName name="_xlnm.Print_Area" localSheetId="26">'(20)WACC'!$A$1:$H$97</definedName>
    <definedName name="_xlnm.Print_Area" localSheetId="4">'(3)Invest.'!$A$1:$G$90</definedName>
    <definedName name="_xlnm.Print_Area" localSheetId="5">'(4)Comp.Pessoal'!$A$1:$I$81</definedName>
    <definedName name="_xlnm.Print_Area" localSheetId="6">'(5)Comp.Benef.'!$A$1:$K$99</definedName>
    <definedName name="_xlnm.Print_Area" localSheetId="7">'(6)Comp.Desp.G'!$A$1:$F$57</definedName>
    <definedName name="_xlnm.Print_Area" localSheetId="8">'(7)Comp.Veic.Pas'!$A$1:$J$111</definedName>
    <definedName name="_xlnm.Print_Area" localSheetId="9">'(8)Comp.Veic.Util.'!$A$1:$J$110</definedName>
    <definedName name="_xlnm.Print_Area" localSheetId="10">'(9)Comp.Motoc.'!$A$1:$J$110</definedName>
    <definedName name="_xlnm.Print_Area" localSheetId="1">Capa!$A$1:$L$53</definedName>
    <definedName name="arla_32" localSheetId="0">#REF!</definedName>
    <definedName name="arla_32">#REF!</definedName>
    <definedName name="aumentos" localSheetId="1">#REF!</definedName>
    <definedName name="aumentos">#N/A</definedName>
    <definedName name="aumentos_1" localSheetId="1">#REF!</definedName>
    <definedName name="aumentos_1">#N/A</definedName>
    <definedName name="aumentos_10" localSheetId="11">#REF!</definedName>
    <definedName name="aumentos_10" localSheetId="12">#REF!</definedName>
    <definedName name="aumentos_10" localSheetId="13">#REF!</definedName>
    <definedName name="aumentos_10" localSheetId="15">#REF!</definedName>
    <definedName name="aumentos_10" localSheetId="16">#REF!</definedName>
    <definedName name="aumentos_10" localSheetId="17">#REF!</definedName>
    <definedName name="aumentos_10" localSheetId="18">#REF!</definedName>
    <definedName name="aumentos_10" localSheetId="19">#REF!</definedName>
    <definedName name="aumentos_10" localSheetId="20">#REF!</definedName>
    <definedName name="aumentos_10" localSheetId="21">#REF!</definedName>
    <definedName name="aumentos_10" localSheetId="25">#REF!</definedName>
    <definedName name="aumentos_10" localSheetId="27">#REF!</definedName>
    <definedName name="aumentos_10" localSheetId="28">#REF!</definedName>
    <definedName name="aumentos_10" localSheetId="26">#REF!</definedName>
    <definedName name="aumentos_10" localSheetId="4">#REF!</definedName>
    <definedName name="aumentos_10" localSheetId="5">#REF!</definedName>
    <definedName name="aumentos_10" localSheetId="6">#REF!</definedName>
    <definedName name="aumentos_10" localSheetId="7">#REF!</definedName>
    <definedName name="aumentos_10" localSheetId="9">#REF!</definedName>
    <definedName name="aumentos_10" localSheetId="10">#REF!</definedName>
    <definedName name="aumentos_10" localSheetId="1">#REF!</definedName>
    <definedName name="aumentos_10">#REF!</definedName>
    <definedName name="aumentos_11" localSheetId="11">#REF!</definedName>
    <definedName name="aumentos_11" localSheetId="12">#REF!</definedName>
    <definedName name="aumentos_11" localSheetId="13">#REF!</definedName>
    <definedName name="aumentos_11" localSheetId="15">#REF!</definedName>
    <definedName name="aumentos_11" localSheetId="16">#REF!</definedName>
    <definedName name="aumentos_11" localSheetId="17">#REF!</definedName>
    <definedName name="aumentos_11" localSheetId="18">#REF!</definedName>
    <definedName name="aumentos_11" localSheetId="19">#REF!</definedName>
    <definedName name="aumentos_11" localSheetId="20">#REF!</definedName>
    <definedName name="aumentos_11" localSheetId="21">#REF!</definedName>
    <definedName name="aumentos_11" localSheetId="25">#REF!</definedName>
    <definedName name="aumentos_11" localSheetId="27">#REF!</definedName>
    <definedName name="aumentos_11" localSheetId="28">#REF!</definedName>
    <definedName name="aumentos_11" localSheetId="26">#REF!</definedName>
    <definedName name="aumentos_11" localSheetId="4">#REF!</definedName>
    <definedName name="aumentos_11" localSheetId="6">#REF!</definedName>
    <definedName name="aumentos_11" localSheetId="7">#REF!</definedName>
    <definedName name="aumentos_11" localSheetId="9">#REF!</definedName>
    <definedName name="aumentos_11" localSheetId="10">#REF!</definedName>
    <definedName name="aumentos_11" localSheetId="1">#REF!</definedName>
    <definedName name="aumentos_11">#REF!</definedName>
    <definedName name="aumentos_11_1">NA()</definedName>
    <definedName name="aumentos_12" localSheetId="11">#REF!</definedName>
    <definedName name="aumentos_12" localSheetId="12">#REF!</definedName>
    <definedName name="aumentos_12" localSheetId="13">#REF!</definedName>
    <definedName name="aumentos_12" localSheetId="15">#REF!</definedName>
    <definedName name="aumentos_12" localSheetId="16">#REF!</definedName>
    <definedName name="aumentos_12" localSheetId="17">#REF!</definedName>
    <definedName name="aumentos_12" localSheetId="18">#REF!</definedName>
    <definedName name="aumentos_12" localSheetId="19">#REF!</definedName>
    <definedName name="aumentos_12" localSheetId="20">#REF!</definedName>
    <definedName name="aumentos_12" localSheetId="21">#REF!</definedName>
    <definedName name="aumentos_12" localSheetId="25">#REF!</definedName>
    <definedName name="aumentos_12" localSheetId="27">#REF!</definedName>
    <definedName name="aumentos_12" localSheetId="28">#REF!</definedName>
    <definedName name="aumentos_12" localSheetId="26">#REF!</definedName>
    <definedName name="aumentos_12" localSheetId="4">#REF!</definedName>
    <definedName name="aumentos_12" localSheetId="5">#REF!</definedName>
    <definedName name="aumentos_12" localSheetId="6">#REF!</definedName>
    <definedName name="aumentos_12" localSheetId="7">#REF!</definedName>
    <definedName name="aumentos_12" localSheetId="9">#REF!</definedName>
    <definedName name="aumentos_12" localSheetId="10">#REF!</definedName>
    <definedName name="aumentos_12" localSheetId="1">#REF!</definedName>
    <definedName name="aumentos_12">#REF!</definedName>
    <definedName name="aumentos_18" localSheetId="11">#REF!</definedName>
    <definedName name="aumentos_18" localSheetId="12">#REF!</definedName>
    <definedName name="aumentos_18" localSheetId="13">#REF!</definedName>
    <definedName name="aumentos_18" localSheetId="15">#REF!</definedName>
    <definedName name="aumentos_18" localSheetId="16">#REF!</definedName>
    <definedName name="aumentos_18" localSheetId="17">#REF!</definedName>
    <definedName name="aumentos_18" localSheetId="18">#REF!</definedName>
    <definedName name="aumentos_18" localSheetId="19">#REF!</definedName>
    <definedName name="aumentos_18" localSheetId="20">#REF!</definedName>
    <definedName name="aumentos_18" localSheetId="21">#REF!</definedName>
    <definedName name="aumentos_18" localSheetId="25">#REF!</definedName>
    <definedName name="aumentos_18" localSheetId="27">#REF!</definedName>
    <definedName name="aumentos_18" localSheetId="28">#REF!</definedName>
    <definedName name="aumentos_18" localSheetId="26">#REF!</definedName>
    <definedName name="aumentos_18" localSheetId="4">#REF!</definedName>
    <definedName name="aumentos_18" localSheetId="5">#REF!</definedName>
    <definedName name="aumentos_18" localSheetId="6">#REF!</definedName>
    <definedName name="aumentos_18" localSheetId="7">#REF!</definedName>
    <definedName name="aumentos_18" localSheetId="9">#REF!</definedName>
    <definedName name="aumentos_18" localSheetId="10">#REF!</definedName>
    <definedName name="aumentos_18" localSheetId="1">#REF!</definedName>
    <definedName name="aumentos_18">#REF!</definedName>
    <definedName name="aumentos_19" localSheetId="11">#REF!</definedName>
    <definedName name="aumentos_19" localSheetId="12">#REF!</definedName>
    <definedName name="aumentos_19" localSheetId="13">#REF!</definedName>
    <definedName name="aumentos_19" localSheetId="15">#REF!</definedName>
    <definedName name="aumentos_19" localSheetId="16">#REF!</definedName>
    <definedName name="aumentos_19" localSheetId="17">#REF!</definedName>
    <definedName name="aumentos_19" localSheetId="18">#REF!</definedName>
    <definedName name="aumentos_19" localSheetId="19">#REF!</definedName>
    <definedName name="aumentos_19" localSheetId="20">#REF!</definedName>
    <definedName name="aumentos_19" localSheetId="21">#REF!</definedName>
    <definedName name="aumentos_19" localSheetId="25">#REF!</definedName>
    <definedName name="aumentos_19" localSheetId="27">#REF!</definedName>
    <definedName name="aumentos_19" localSheetId="28">#REF!</definedName>
    <definedName name="aumentos_19" localSheetId="26">#REF!</definedName>
    <definedName name="aumentos_19" localSheetId="4">#REF!</definedName>
    <definedName name="aumentos_19" localSheetId="6">#REF!</definedName>
    <definedName name="aumentos_19" localSheetId="7">#REF!</definedName>
    <definedName name="aumentos_19" localSheetId="9">#REF!</definedName>
    <definedName name="aumentos_19" localSheetId="10">#REF!</definedName>
    <definedName name="aumentos_19" localSheetId="1">#REF!</definedName>
    <definedName name="aumentos_19">#REF!</definedName>
    <definedName name="aumentos_20" localSheetId="11">#REF!</definedName>
    <definedName name="aumentos_20" localSheetId="12">#REF!</definedName>
    <definedName name="aumentos_20" localSheetId="13">#REF!</definedName>
    <definedName name="aumentos_20" localSheetId="15">#REF!</definedName>
    <definedName name="aumentos_20" localSheetId="16">#REF!</definedName>
    <definedName name="aumentos_20" localSheetId="17">#REF!</definedName>
    <definedName name="aumentos_20" localSheetId="18">#REF!</definedName>
    <definedName name="aumentos_20" localSheetId="19">#REF!</definedName>
    <definedName name="aumentos_20" localSheetId="20">#REF!</definedName>
    <definedName name="aumentos_20" localSheetId="21">#REF!</definedName>
    <definedName name="aumentos_20" localSheetId="25">#REF!</definedName>
    <definedName name="aumentos_20" localSheetId="27">#REF!</definedName>
    <definedName name="aumentos_20" localSheetId="28">#REF!</definedName>
    <definedName name="aumentos_20" localSheetId="26">#REF!</definedName>
    <definedName name="aumentos_20" localSheetId="4">#REF!</definedName>
    <definedName name="aumentos_20" localSheetId="5">#REF!</definedName>
    <definedName name="aumentos_20" localSheetId="6">#REF!</definedName>
    <definedName name="aumentos_20" localSheetId="7">#REF!</definedName>
    <definedName name="aumentos_20" localSheetId="9">#REF!</definedName>
    <definedName name="aumentos_20" localSheetId="10">#REF!</definedName>
    <definedName name="aumentos_20" localSheetId="1">#REF!</definedName>
    <definedName name="aumentos_20">#REF!</definedName>
    <definedName name="aumentos_21" localSheetId="11">#REF!</definedName>
    <definedName name="aumentos_21" localSheetId="12">#REF!</definedName>
    <definedName name="aumentos_21" localSheetId="13">#REF!</definedName>
    <definedName name="aumentos_21" localSheetId="15">#REF!</definedName>
    <definedName name="aumentos_21" localSheetId="16">#REF!</definedName>
    <definedName name="aumentos_21" localSheetId="17">#REF!</definedName>
    <definedName name="aumentos_21" localSheetId="18">#REF!</definedName>
    <definedName name="aumentos_21" localSheetId="19">#REF!</definedName>
    <definedName name="aumentos_21" localSheetId="20">#REF!</definedName>
    <definedName name="aumentos_21" localSheetId="21">#REF!</definedName>
    <definedName name="aumentos_21" localSheetId="25">#REF!</definedName>
    <definedName name="aumentos_21" localSheetId="27">#REF!</definedName>
    <definedName name="aumentos_21" localSheetId="28">#REF!</definedName>
    <definedName name="aumentos_21" localSheetId="26">#REF!</definedName>
    <definedName name="aumentos_21" localSheetId="4">#REF!</definedName>
    <definedName name="aumentos_21" localSheetId="5">#REF!</definedName>
    <definedName name="aumentos_21" localSheetId="6">#REF!</definedName>
    <definedName name="aumentos_21" localSheetId="7">#REF!</definedName>
    <definedName name="aumentos_21" localSheetId="9">#REF!</definedName>
    <definedName name="aumentos_21" localSheetId="10">#REF!</definedName>
    <definedName name="aumentos_21" localSheetId="1">#REF!</definedName>
    <definedName name="aumentos_21">#REF!</definedName>
    <definedName name="aumentos_22" localSheetId="11">#REF!</definedName>
    <definedName name="aumentos_22" localSheetId="12">#REF!</definedName>
    <definedName name="aumentos_22" localSheetId="13">#REF!</definedName>
    <definedName name="aumentos_22" localSheetId="15">#REF!</definedName>
    <definedName name="aumentos_22" localSheetId="16">#REF!</definedName>
    <definedName name="aumentos_22" localSheetId="17">#REF!</definedName>
    <definedName name="aumentos_22" localSheetId="18">#REF!</definedName>
    <definedName name="aumentos_22" localSheetId="19">#REF!</definedName>
    <definedName name="aumentos_22" localSheetId="20">#REF!</definedName>
    <definedName name="aumentos_22" localSheetId="21">#REF!</definedName>
    <definedName name="aumentos_22" localSheetId="25">#REF!</definedName>
    <definedName name="aumentos_22" localSheetId="27">#REF!</definedName>
    <definedName name="aumentos_22" localSheetId="28">#REF!</definedName>
    <definedName name="aumentos_22" localSheetId="26">#REF!</definedName>
    <definedName name="aumentos_22" localSheetId="4">#REF!</definedName>
    <definedName name="aumentos_22" localSheetId="5">#REF!</definedName>
    <definedName name="aumentos_22" localSheetId="6">#REF!</definedName>
    <definedName name="aumentos_22" localSheetId="7">#REF!</definedName>
    <definedName name="aumentos_22" localSheetId="9">#REF!</definedName>
    <definedName name="aumentos_22" localSheetId="10">#REF!</definedName>
    <definedName name="aumentos_22" localSheetId="1">#REF!</definedName>
    <definedName name="aumentos_22">#REF!</definedName>
    <definedName name="aumentos_23" localSheetId="11">#REF!</definedName>
    <definedName name="aumentos_23" localSheetId="12">#REF!</definedName>
    <definedName name="aumentos_23" localSheetId="13">#REF!</definedName>
    <definedName name="aumentos_23" localSheetId="15">#REF!</definedName>
    <definedName name="aumentos_23" localSheetId="16">#REF!</definedName>
    <definedName name="aumentos_23" localSheetId="17">#REF!</definedName>
    <definedName name="aumentos_23" localSheetId="18">#REF!</definedName>
    <definedName name="aumentos_23" localSheetId="19">#REF!</definedName>
    <definedName name="aumentos_23" localSheetId="20">#REF!</definedName>
    <definedName name="aumentos_23" localSheetId="21">#REF!</definedName>
    <definedName name="aumentos_23" localSheetId="25">#REF!</definedName>
    <definedName name="aumentos_23" localSheetId="27">#REF!</definedName>
    <definedName name="aumentos_23" localSheetId="28">#REF!</definedName>
    <definedName name="aumentos_23" localSheetId="26">#REF!</definedName>
    <definedName name="aumentos_23" localSheetId="4">#REF!</definedName>
    <definedName name="aumentos_23" localSheetId="5">#REF!</definedName>
    <definedName name="aumentos_23" localSheetId="6">#REF!</definedName>
    <definedName name="aumentos_23" localSheetId="7">#REF!</definedName>
    <definedName name="aumentos_23" localSheetId="9">#REF!</definedName>
    <definedName name="aumentos_23" localSheetId="10">#REF!</definedName>
    <definedName name="aumentos_23" localSheetId="1">#REF!</definedName>
    <definedName name="aumentos_23">#REF!</definedName>
    <definedName name="aumentos_24" localSheetId="11">#REF!</definedName>
    <definedName name="aumentos_24" localSheetId="12">#REF!</definedName>
    <definedName name="aumentos_24" localSheetId="13">#REF!</definedName>
    <definedName name="aumentos_24" localSheetId="15">#REF!</definedName>
    <definedName name="aumentos_24" localSheetId="16">#REF!</definedName>
    <definedName name="aumentos_24" localSheetId="17">#REF!</definedName>
    <definedName name="aumentos_24" localSheetId="18">#REF!</definedName>
    <definedName name="aumentos_24" localSheetId="19">#REF!</definedName>
    <definedName name="aumentos_24" localSheetId="20">#REF!</definedName>
    <definedName name="aumentos_24" localSheetId="21">#REF!</definedName>
    <definedName name="aumentos_24" localSheetId="25">#REF!</definedName>
    <definedName name="aumentos_24" localSheetId="27">#REF!</definedName>
    <definedName name="aumentos_24" localSheetId="28">#REF!</definedName>
    <definedName name="aumentos_24" localSheetId="26">#REF!</definedName>
    <definedName name="aumentos_24" localSheetId="4">#REF!</definedName>
    <definedName name="aumentos_24" localSheetId="5">#REF!</definedName>
    <definedName name="aumentos_24" localSheetId="6">#REF!</definedName>
    <definedName name="aumentos_24" localSheetId="7">#REF!</definedName>
    <definedName name="aumentos_24" localSheetId="9">#REF!</definedName>
    <definedName name="aumentos_24" localSheetId="10">#REF!</definedName>
    <definedName name="aumentos_24" localSheetId="1">#REF!</definedName>
    <definedName name="aumentos_24">#REF!</definedName>
    <definedName name="aumentos_25" localSheetId="11">#REF!</definedName>
    <definedName name="aumentos_25" localSheetId="12">#REF!</definedName>
    <definedName name="aumentos_25" localSheetId="13">#REF!</definedName>
    <definedName name="aumentos_25" localSheetId="15">#REF!</definedName>
    <definedName name="aumentos_25" localSheetId="16">#REF!</definedName>
    <definedName name="aumentos_25" localSheetId="17">#REF!</definedName>
    <definedName name="aumentos_25" localSheetId="18">#REF!</definedName>
    <definedName name="aumentos_25" localSheetId="19">#REF!</definedName>
    <definedName name="aumentos_25" localSheetId="20">#REF!</definedName>
    <definedName name="aumentos_25" localSheetId="21">#REF!</definedName>
    <definedName name="aumentos_25" localSheetId="25">#REF!</definedName>
    <definedName name="aumentos_25" localSheetId="27">#REF!</definedName>
    <definedName name="aumentos_25" localSheetId="28">#REF!</definedName>
    <definedName name="aumentos_25" localSheetId="26">#REF!</definedName>
    <definedName name="aumentos_25" localSheetId="4">#REF!</definedName>
    <definedName name="aumentos_25" localSheetId="5">#REF!</definedName>
    <definedName name="aumentos_25" localSheetId="6">#REF!</definedName>
    <definedName name="aumentos_25" localSheetId="7">#REF!</definedName>
    <definedName name="aumentos_25" localSheetId="9">#REF!</definedName>
    <definedName name="aumentos_25" localSheetId="10">#REF!</definedName>
    <definedName name="aumentos_25" localSheetId="1">#REF!</definedName>
    <definedName name="aumentos_25">#REF!</definedName>
    <definedName name="aumentos_26" localSheetId="11">#REF!</definedName>
    <definedName name="aumentos_26" localSheetId="12">#REF!</definedName>
    <definedName name="aumentos_26" localSheetId="13">#REF!</definedName>
    <definedName name="aumentos_26" localSheetId="15">#REF!</definedName>
    <definedName name="aumentos_26" localSheetId="16">#REF!</definedName>
    <definedName name="aumentos_26" localSheetId="17">#REF!</definedName>
    <definedName name="aumentos_26" localSheetId="18">#REF!</definedName>
    <definedName name="aumentos_26" localSheetId="19">#REF!</definedName>
    <definedName name="aumentos_26" localSheetId="20">#REF!</definedName>
    <definedName name="aumentos_26" localSheetId="21">#REF!</definedName>
    <definedName name="aumentos_26" localSheetId="25">#REF!</definedName>
    <definedName name="aumentos_26" localSheetId="27">#REF!</definedName>
    <definedName name="aumentos_26" localSheetId="28">#REF!</definedName>
    <definedName name="aumentos_26" localSheetId="26">#REF!</definedName>
    <definedName name="aumentos_26" localSheetId="4">#REF!</definedName>
    <definedName name="aumentos_26" localSheetId="5">#REF!</definedName>
    <definedName name="aumentos_26" localSheetId="6">#REF!</definedName>
    <definedName name="aumentos_26" localSheetId="7">#REF!</definedName>
    <definedName name="aumentos_26" localSheetId="9">#REF!</definedName>
    <definedName name="aumentos_26" localSheetId="10">#REF!</definedName>
    <definedName name="aumentos_26" localSheetId="1">#REF!</definedName>
    <definedName name="aumentos_26">#REF!</definedName>
    <definedName name="aumentos_27" localSheetId="11">#REF!</definedName>
    <definedName name="aumentos_27" localSheetId="12">#REF!</definedName>
    <definedName name="aumentos_27" localSheetId="13">#REF!</definedName>
    <definedName name="aumentos_27" localSheetId="15">#REF!</definedName>
    <definedName name="aumentos_27" localSheetId="16">#REF!</definedName>
    <definedName name="aumentos_27" localSheetId="17">#REF!</definedName>
    <definedName name="aumentos_27" localSheetId="18">#REF!</definedName>
    <definedName name="aumentos_27" localSheetId="19">#REF!</definedName>
    <definedName name="aumentos_27" localSheetId="20">#REF!</definedName>
    <definedName name="aumentos_27" localSheetId="21">#REF!</definedName>
    <definedName name="aumentos_27" localSheetId="25">#REF!</definedName>
    <definedName name="aumentos_27" localSheetId="27">#REF!</definedName>
    <definedName name="aumentos_27" localSheetId="28">#REF!</definedName>
    <definedName name="aumentos_27" localSheetId="26">#REF!</definedName>
    <definedName name="aumentos_27" localSheetId="4">#REF!</definedName>
    <definedName name="aumentos_27" localSheetId="5">#REF!</definedName>
    <definedName name="aumentos_27" localSheetId="6">#REF!</definedName>
    <definedName name="aumentos_27" localSheetId="7">#REF!</definedName>
    <definedName name="aumentos_27" localSheetId="9">#REF!</definedName>
    <definedName name="aumentos_27" localSheetId="10">#REF!</definedName>
    <definedName name="aumentos_27" localSheetId="1">#REF!</definedName>
    <definedName name="aumentos_27">#REF!</definedName>
    <definedName name="aumentos_28" localSheetId="11">#REF!</definedName>
    <definedName name="aumentos_28" localSheetId="12">#REF!</definedName>
    <definedName name="aumentos_28" localSheetId="13">#REF!</definedName>
    <definedName name="aumentos_28" localSheetId="15">#REF!</definedName>
    <definedName name="aumentos_28" localSheetId="16">#REF!</definedName>
    <definedName name="aumentos_28" localSheetId="17">#REF!</definedName>
    <definedName name="aumentos_28" localSheetId="18">#REF!</definedName>
    <definedName name="aumentos_28" localSheetId="19">#REF!</definedName>
    <definedName name="aumentos_28" localSheetId="20">#REF!</definedName>
    <definedName name="aumentos_28" localSheetId="21">#REF!</definedName>
    <definedName name="aumentos_28" localSheetId="25">#REF!</definedName>
    <definedName name="aumentos_28" localSheetId="27">#REF!</definedName>
    <definedName name="aumentos_28" localSheetId="28">#REF!</definedName>
    <definedName name="aumentos_28" localSheetId="26">#REF!</definedName>
    <definedName name="aumentos_28" localSheetId="4">#REF!</definedName>
    <definedName name="aumentos_28" localSheetId="5">#REF!</definedName>
    <definedName name="aumentos_28" localSheetId="6">#REF!</definedName>
    <definedName name="aumentos_28" localSheetId="7">#REF!</definedName>
    <definedName name="aumentos_28" localSheetId="9">#REF!</definedName>
    <definedName name="aumentos_28" localSheetId="10">#REF!</definedName>
    <definedName name="aumentos_28" localSheetId="1">#REF!</definedName>
    <definedName name="aumentos_28">#REF!</definedName>
    <definedName name="aumentos_29" localSheetId="11">#REF!</definedName>
    <definedName name="aumentos_29" localSheetId="12">#REF!</definedName>
    <definedName name="aumentos_29" localSheetId="13">#REF!</definedName>
    <definedName name="aumentos_29" localSheetId="15">#REF!</definedName>
    <definedName name="aumentos_29" localSheetId="16">#REF!</definedName>
    <definedName name="aumentos_29" localSheetId="17">#REF!</definedName>
    <definedName name="aumentos_29" localSheetId="18">#REF!</definedName>
    <definedName name="aumentos_29" localSheetId="19">#REF!</definedName>
    <definedName name="aumentos_29" localSheetId="20">#REF!</definedName>
    <definedName name="aumentos_29" localSheetId="21">#REF!</definedName>
    <definedName name="aumentos_29" localSheetId="25">#REF!</definedName>
    <definedName name="aumentos_29" localSheetId="27">#REF!</definedName>
    <definedName name="aumentos_29" localSheetId="28">#REF!</definedName>
    <definedName name="aumentos_29" localSheetId="26">#REF!</definedName>
    <definedName name="aumentos_29" localSheetId="4">#REF!</definedName>
    <definedName name="aumentos_29" localSheetId="5">#REF!</definedName>
    <definedName name="aumentos_29" localSheetId="6">#REF!</definedName>
    <definedName name="aumentos_29" localSheetId="7">#REF!</definedName>
    <definedName name="aumentos_29" localSheetId="9">#REF!</definedName>
    <definedName name="aumentos_29" localSheetId="10">#REF!</definedName>
    <definedName name="aumentos_29" localSheetId="1">#REF!</definedName>
    <definedName name="aumentos_29">#REF!</definedName>
    <definedName name="aumentos_30" localSheetId="11">#REF!</definedName>
    <definedName name="aumentos_30" localSheetId="12">#REF!</definedName>
    <definedName name="aumentos_30" localSheetId="13">#REF!</definedName>
    <definedName name="aumentos_30" localSheetId="15">#REF!</definedName>
    <definedName name="aumentos_30" localSheetId="16">#REF!</definedName>
    <definedName name="aumentos_30" localSheetId="17">#REF!</definedName>
    <definedName name="aumentos_30" localSheetId="18">#REF!</definedName>
    <definedName name="aumentos_30" localSheetId="19">#REF!</definedName>
    <definedName name="aumentos_30" localSheetId="20">#REF!</definedName>
    <definedName name="aumentos_30" localSheetId="21">#REF!</definedName>
    <definedName name="aumentos_30" localSheetId="25">#REF!</definedName>
    <definedName name="aumentos_30" localSheetId="27">#REF!</definedName>
    <definedName name="aumentos_30" localSheetId="28">#REF!</definedName>
    <definedName name="aumentos_30" localSheetId="26">#REF!</definedName>
    <definedName name="aumentos_30" localSheetId="4">#REF!</definedName>
    <definedName name="aumentos_30" localSheetId="5">#REF!</definedName>
    <definedName name="aumentos_30" localSheetId="6">#REF!</definedName>
    <definedName name="aumentos_30" localSheetId="7">#REF!</definedName>
    <definedName name="aumentos_30" localSheetId="9">#REF!</definedName>
    <definedName name="aumentos_30" localSheetId="10">#REF!</definedName>
    <definedName name="aumentos_30" localSheetId="1">#REF!</definedName>
    <definedName name="aumentos_30">#REF!</definedName>
    <definedName name="aumentos_31" localSheetId="11">#REF!</definedName>
    <definedName name="aumentos_31" localSheetId="12">#REF!</definedName>
    <definedName name="aumentos_31" localSheetId="13">#REF!</definedName>
    <definedName name="aumentos_31" localSheetId="15">#REF!</definedName>
    <definedName name="aumentos_31" localSheetId="16">#REF!</definedName>
    <definedName name="aumentos_31" localSheetId="17">#REF!</definedName>
    <definedName name="aumentos_31" localSheetId="18">#REF!</definedName>
    <definedName name="aumentos_31" localSheetId="19">#REF!</definedName>
    <definedName name="aumentos_31" localSheetId="20">#REF!</definedName>
    <definedName name="aumentos_31" localSheetId="21">#REF!</definedName>
    <definedName name="aumentos_31" localSheetId="25">#REF!</definedName>
    <definedName name="aumentos_31" localSheetId="27">#REF!</definedName>
    <definedName name="aumentos_31" localSheetId="28">#REF!</definedName>
    <definedName name="aumentos_31" localSheetId="26">#REF!</definedName>
    <definedName name="aumentos_31" localSheetId="4">#REF!</definedName>
    <definedName name="aumentos_31" localSheetId="5">#REF!</definedName>
    <definedName name="aumentos_31" localSheetId="6">#REF!</definedName>
    <definedName name="aumentos_31" localSheetId="7">#REF!</definedName>
    <definedName name="aumentos_31" localSheetId="9">#REF!</definedName>
    <definedName name="aumentos_31" localSheetId="10">#REF!</definedName>
    <definedName name="aumentos_31" localSheetId="1">#REF!</definedName>
    <definedName name="aumentos_31">#REF!</definedName>
    <definedName name="aumentos_32" localSheetId="11">#REF!</definedName>
    <definedName name="aumentos_32" localSheetId="12">#REF!</definedName>
    <definedName name="aumentos_32" localSheetId="13">#REF!</definedName>
    <definedName name="aumentos_32" localSheetId="15">#REF!</definedName>
    <definedName name="aumentos_32" localSheetId="16">#REF!</definedName>
    <definedName name="aumentos_32" localSheetId="17">#REF!</definedName>
    <definedName name="aumentos_32" localSheetId="18">#REF!</definedName>
    <definedName name="aumentos_32" localSheetId="19">#REF!</definedName>
    <definedName name="aumentos_32" localSheetId="20">#REF!</definedName>
    <definedName name="aumentos_32" localSheetId="21">#REF!</definedName>
    <definedName name="aumentos_32" localSheetId="25">#REF!</definedName>
    <definedName name="aumentos_32" localSheetId="27">#REF!</definedName>
    <definedName name="aumentos_32" localSheetId="28">#REF!</definedName>
    <definedName name="aumentos_32" localSheetId="26">#REF!</definedName>
    <definedName name="aumentos_32" localSheetId="4">#REF!</definedName>
    <definedName name="aumentos_32" localSheetId="5">#REF!</definedName>
    <definedName name="aumentos_32" localSheetId="6">#REF!</definedName>
    <definedName name="aumentos_32" localSheetId="7">#REF!</definedName>
    <definedName name="aumentos_32" localSheetId="9">#REF!</definedName>
    <definedName name="aumentos_32" localSheetId="10">#REF!</definedName>
    <definedName name="aumentos_32" localSheetId="1">#REF!</definedName>
    <definedName name="aumentos_32">#REF!</definedName>
    <definedName name="aumentos_33" localSheetId="11">#REF!</definedName>
    <definedName name="aumentos_33" localSheetId="12">#REF!</definedName>
    <definedName name="aumentos_33" localSheetId="13">#REF!</definedName>
    <definedName name="aumentos_33" localSheetId="15">#REF!</definedName>
    <definedName name="aumentos_33" localSheetId="16">#REF!</definedName>
    <definedName name="aumentos_33" localSheetId="17">#REF!</definedName>
    <definedName name="aumentos_33" localSheetId="18">#REF!</definedName>
    <definedName name="aumentos_33" localSheetId="19">#REF!</definedName>
    <definedName name="aumentos_33" localSheetId="20">#REF!</definedName>
    <definedName name="aumentos_33" localSheetId="21">#REF!</definedName>
    <definedName name="aumentos_33" localSheetId="25">#REF!</definedName>
    <definedName name="aumentos_33" localSheetId="27">#REF!</definedName>
    <definedName name="aumentos_33" localSheetId="28">#REF!</definedName>
    <definedName name="aumentos_33" localSheetId="26">#REF!</definedName>
    <definedName name="aumentos_33" localSheetId="4">#REF!</definedName>
    <definedName name="aumentos_33" localSheetId="5">#REF!</definedName>
    <definedName name="aumentos_33" localSheetId="6">#REF!</definedName>
    <definedName name="aumentos_33" localSheetId="7">#REF!</definedName>
    <definedName name="aumentos_33" localSheetId="9">#REF!</definedName>
    <definedName name="aumentos_33" localSheetId="10">#REF!</definedName>
    <definedName name="aumentos_33" localSheetId="1">#REF!</definedName>
    <definedName name="aumentos_33">#REF!</definedName>
    <definedName name="aumentos_34" localSheetId="11">#REF!</definedName>
    <definedName name="aumentos_34" localSheetId="12">#REF!</definedName>
    <definedName name="aumentos_34" localSheetId="13">#REF!</definedName>
    <definedName name="aumentos_34" localSheetId="15">#REF!</definedName>
    <definedName name="aumentos_34" localSheetId="16">#REF!</definedName>
    <definedName name="aumentos_34" localSheetId="17">#REF!</definedName>
    <definedName name="aumentos_34" localSheetId="18">#REF!</definedName>
    <definedName name="aumentos_34" localSheetId="19">#REF!</definedName>
    <definedName name="aumentos_34" localSheetId="20">#REF!</definedName>
    <definedName name="aumentos_34" localSheetId="21">#REF!</definedName>
    <definedName name="aumentos_34" localSheetId="25">#REF!</definedName>
    <definedName name="aumentos_34" localSheetId="27">#REF!</definedName>
    <definedName name="aumentos_34" localSheetId="28">#REF!</definedName>
    <definedName name="aumentos_34" localSheetId="26">#REF!</definedName>
    <definedName name="aumentos_34" localSheetId="4">#REF!</definedName>
    <definedName name="aumentos_34" localSheetId="5">#REF!</definedName>
    <definedName name="aumentos_34" localSheetId="6">#REF!</definedName>
    <definedName name="aumentos_34" localSheetId="7">#REF!</definedName>
    <definedName name="aumentos_34" localSheetId="9">#REF!</definedName>
    <definedName name="aumentos_34" localSheetId="10">#REF!</definedName>
    <definedName name="aumentos_34" localSheetId="1">#REF!</definedName>
    <definedName name="aumentos_34">#REF!</definedName>
    <definedName name="aumentos_35" localSheetId="11">#REF!</definedName>
    <definedName name="aumentos_35" localSheetId="12">#REF!</definedName>
    <definedName name="aumentos_35" localSheetId="13">#REF!</definedName>
    <definedName name="aumentos_35" localSheetId="15">#REF!</definedName>
    <definedName name="aumentos_35" localSheetId="16">#REF!</definedName>
    <definedName name="aumentos_35" localSheetId="17">#REF!</definedName>
    <definedName name="aumentos_35" localSheetId="18">#REF!</definedName>
    <definedName name="aumentos_35" localSheetId="19">#REF!</definedName>
    <definedName name="aumentos_35" localSheetId="20">#REF!</definedName>
    <definedName name="aumentos_35" localSheetId="21">#REF!</definedName>
    <definedName name="aumentos_35" localSheetId="25">#REF!</definedName>
    <definedName name="aumentos_35" localSheetId="27">#REF!</definedName>
    <definedName name="aumentos_35" localSheetId="28">#REF!</definedName>
    <definedName name="aumentos_35" localSheetId="26">#REF!</definedName>
    <definedName name="aumentos_35" localSheetId="4">#REF!</definedName>
    <definedName name="aumentos_35" localSheetId="5">#REF!</definedName>
    <definedName name="aumentos_35" localSheetId="6">#REF!</definedName>
    <definedName name="aumentos_35" localSheetId="7">#REF!</definedName>
    <definedName name="aumentos_35" localSheetId="9">#REF!</definedName>
    <definedName name="aumentos_35" localSheetId="10">#REF!</definedName>
    <definedName name="aumentos_35" localSheetId="1">#REF!</definedName>
    <definedName name="aumentos_35">#REF!</definedName>
    <definedName name="aumentos_36" localSheetId="11">#REF!</definedName>
    <definedName name="aumentos_36" localSheetId="12">#REF!</definedName>
    <definedName name="aumentos_36" localSheetId="13">#REF!</definedName>
    <definedName name="aumentos_36" localSheetId="15">#REF!</definedName>
    <definedName name="aumentos_36" localSheetId="16">#REF!</definedName>
    <definedName name="aumentos_36" localSheetId="17">#REF!</definedName>
    <definedName name="aumentos_36" localSheetId="18">#REF!</definedName>
    <definedName name="aumentos_36" localSheetId="19">#REF!</definedName>
    <definedName name="aumentos_36" localSheetId="20">#REF!</definedName>
    <definedName name="aumentos_36" localSheetId="21">#REF!</definedName>
    <definedName name="aumentos_36" localSheetId="25">#REF!</definedName>
    <definedName name="aumentos_36" localSheetId="27">#REF!</definedName>
    <definedName name="aumentos_36" localSheetId="28">#REF!</definedName>
    <definedName name="aumentos_36" localSheetId="26">#REF!</definedName>
    <definedName name="aumentos_36" localSheetId="4">#REF!</definedName>
    <definedName name="aumentos_36" localSheetId="5">#REF!</definedName>
    <definedName name="aumentos_36" localSheetId="6">#REF!</definedName>
    <definedName name="aumentos_36" localSheetId="7">#REF!</definedName>
    <definedName name="aumentos_36" localSheetId="9">#REF!</definedName>
    <definedName name="aumentos_36" localSheetId="10">#REF!</definedName>
    <definedName name="aumentos_36" localSheetId="1">#REF!</definedName>
    <definedName name="aumentos_36">#REF!</definedName>
    <definedName name="aumentos_37" localSheetId="11">#REF!</definedName>
    <definedName name="aumentos_37" localSheetId="12">#REF!</definedName>
    <definedName name="aumentos_37" localSheetId="13">#REF!</definedName>
    <definedName name="aumentos_37" localSheetId="15">#REF!</definedName>
    <definedName name="aumentos_37" localSheetId="16">#REF!</definedName>
    <definedName name="aumentos_37" localSheetId="17">#REF!</definedName>
    <definedName name="aumentos_37" localSheetId="18">#REF!</definedName>
    <definedName name="aumentos_37" localSheetId="19">#REF!</definedName>
    <definedName name="aumentos_37" localSheetId="20">#REF!</definedName>
    <definedName name="aumentos_37" localSheetId="21">#REF!</definedName>
    <definedName name="aumentos_37" localSheetId="25">#REF!</definedName>
    <definedName name="aumentos_37" localSheetId="27">#REF!</definedName>
    <definedName name="aumentos_37" localSheetId="28">#REF!</definedName>
    <definedName name="aumentos_37" localSheetId="26">#REF!</definedName>
    <definedName name="aumentos_37" localSheetId="4">#REF!</definedName>
    <definedName name="aumentos_37" localSheetId="5">#REF!</definedName>
    <definedName name="aumentos_37" localSheetId="6">#REF!</definedName>
    <definedName name="aumentos_37" localSheetId="7">#REF!</definedName>
    <definedName name="aumentos_37" localSheetId="9">#REF!</definedName>
    <definedName name="aumentos_37" localSheetId="10">#REF!</definedName>
    <definedName name="aumentos_37" localSheetId="1">#REF!</definedName>
    <definedName name="aumentos_37">#REF!</definedName>
    <definedName name="aumentos_38" localSheetId="11">#REF!</definedName>
    <definedName name="aumentos_38" localSheetId="12">#REF!</definedName>
    <definedName name="aumentos_38" localSheetId="13">#REF!</definedName>
    <definedName name="aumentos_38" localSheetId="15">#REF!</definedName>
    <definedName name="aumentos_38" localSheetId="16">#REF!</definedName>
    <definedName name="aumentos_38" localSheetId="17">#REF!</definedName>
    <definedName name="aumentos_38" localSheetId="18">#REF!</definedName>
    <definedName name="aumentos_38" localSheetId="19">#REF!</definedName>
    <definedName name="aumentos_38" localSheetId="20">#REF!</definedName>
    <definedName name="aumentos_38" localSheetId="21">#REF!</definedName>
    <definedName name="aumentos_38" localSheetId="25">#REF!</definedName>
    <definedName name="aumentos_38" localSheetId="27">#REF!</definedName>
    <definedName name="aumentos_38" localSheetId="28">#REF!</definedName>
    <definedName name="aumentos_38" localSheetId="26">#REF!</definedName>
    <definedName name="aumentos_38" localSheetId="4">#REF!</definedName>
    <definedName name="aumentos_38" localSheetId="5">#REF!</definedName>
    <definedName name="aumentos_38" localSheetId="6">#REF!</definedName>
    <definedName name="aumentos_38" localSheetId="7">#REF!</definedName>
    <definedName name="aumentos_38" localSheetId="9">#REF!</definedName>
    <definedName name="aumentos_38" localSheetId="10">#REF!</definedName>
    <definedName name="aumentos_38" localSheetId="1">#REF!</definedName>
    <definedName name="aumentos_38">#REF!</definedName>
    <definedName name="aumentos_39" localSheetId="11">#REF!</definedName>
    <definedName name="aumentos_39" localSheetId="12">#REF!</definedName>
    <definedName name="aumentos_39" localSheetId="13">#REF!</definedName>
    <definedName name="aumentos_39" localSheetId="15">#REF!</definedName>
    <definedName name="aumentos_39" localSheetId="16">#REF!</definedName>
    <definedName name="aumentos_39" localSheetId="17">#REF!</definedName>
    <definedName name="aumentos_39" localSheetId="18">#REF!</definedName>
    <definedName name="aumentos_39" localSheetId="19">#REF!</definedName>
    <definedName name="aumentos_39" localSheetId="20">#REF!</definedName>
    <definedName name="aumentos_39" localSheetId="21">#REF!</definedName>
    <definedName name="aumentos_39" localSheetId="25">#REF!</definedName>
    <definedName name="aumentos_39" localSheetId="27">#REF!</definedName>
    <definedName name="aumentos_39" localSheetId="28">#REF!</definedName>
    <definedName name="aumentos_39" localSheetId="26">#REF!</definedName>
    <definedName name="aumentos_39" localSheetId="4">#REF!</definedName>
    <definedName name="aumentos_39" localSheetId="6">#REF!</definedName>
    <definedName name="aumentos_39" localSheetId="7">#REF!</definedName>
    <definedName name="aumentos_39" localSheetId="9">#REF!</definedName>
    <definedName name="aumentos_39" localSheetId="10">#REF!</definedName>
    <definedName name="aumentos_39" localSheetId="1">#REF!</definedName>
    <definedName name="aumentos_39">#REF!</definedName>
    <definedName name="aumentos_43" localSheetId="11">#REF!</definedName>
    <definedName name="aumentos_43" localSheetId="12">#REF!</definedName>
    <definedName name="aumentos_43" localSheetId="13">#REF!</definedName>
    <definedName name="aumentos_43" localSheetId="15">#REF!</definedName>
    <definedName name="aumentos_43" localSheetId="16">#REF!</definedName>
    <definedName name="aumentos_43" localSheetId="17">#REF!</definedName>
    <definedName name="aumentos_43" localSheetId="18">#REF!</definedName>
    <definedName name="aumentos_43" localSheetId="19">#REF!</definedName>
    <definedName name="aumentos_43" localSheetId="20">#REF!</definedName>
    <definedName name="aumentos_43" localSheetId="21">#REF!</definedName>
    <definedName name="aumentos_43" localSheetId="25">#REF!</definedName>
    <definedName name="aumentos_43" localSheetId="27">#REF!</definedName>
    <definedName name="aumentos_43" localSheetId="28">#REF!</definedName>
    <definedName name="aumentos_43" localSheetId="26">#REF!</definedName>
    <definedName name="aumentos_43" localSheetId="4">#REF!</definedName>
    <definedName name="aumentos_43" localSheetId="6">#REF!</definedName>
    <definedName name="aumentos_43" localSheetId="7">#REF!</definedName>
    <definedName name="aumentos_43" localSheetId="9">#REF!</definedName>
    <definedName name="aumentos_43" localSheetId="10">#REF!</definedName>
    <definedName name="aumentos_43" localSheetId="1">#REF!</definedName>
    <definedName name="aumentos_43">#REF!</definedName>
    <definedName name="aumentos_44" localSheetId="11">#REF!</definedName>
    <definedName name="aumentos_44" localSheetId="12">#REF!</definedName>
    <definedName name="aumentos_44" localSheetId="13">#REF!</definedName>
    <definedName name="aumentos_44" localSheetId="15">#REF!</definedName>
    <definedName name="aumentos_44" localSheetId="16">#REF!</definedName>
    <definedName name="aumentos_44" localSheetId="17">#REF!</definedName>
    <definedName name="aumentos_44" localSheetId="18">#REF!</definedName>
    <definedName name="aumentos_44" localSheetId="19">#REF!</definedName>
    <definedName name="aumentos_44" localSheetId="20">#REF!</definedName>
    <definedName name="aumentos_44" localSheetId="21">#REF!</definedName>
    <definedName name="aumentos_44" localSheetId="25">#REF!</definedName>
    <definedName name="aumentos_44" localSheetId="27">#REF!</definedName>
    <definedName name="aumentos_44" localSheetId="28">#REF!</definedName>
    <definedName name="aumentos_44" localSheetId="26">#REF!</definedName>
    <definedName name="aumentos_44" localSheetId="4">#REF!</definedName>
    <definedName name="aumentos_44" localSheetId="6">#REF!</definedName>
    <definedName name="aumentos_44" localSheetId="7">#REF!</definedName>
    <definedName name="aumentos_44" localSheetId="9">#REF!</definedName>
    <definedName name="aumentos_44" localSheetId="10">#REF!</definedName>
    <definedName name="aumentos_44" localSheetId="1">#REF!</definedName>
    <definedName name="aumentos_44">#REF!</definedName>
    <definedName name="aumentos_45" localSheetId="11">#REF!</definedName>
    <definedName name="aumentos_45" localSheetId="12">#REF!</definedName>
    <definedName name="aumentos_45" localSheetId="13">#REF!</definedName>
    <definedName name="aumentos_45" localSheetId="15">#REF!</definedName>
    <definedName name="aumentos_45" localSheetId="16">#REF!</definedName>
    <definedName name="aumentos_45" localSheetId="17">#REF!</definedName>
    <definedName name="aumentos_45" localSheetId="18">#REF!</definedName>
    <definedName name="aumentos_45" localSheetId="19">#REF!</definedName>
    <definedName name="aumentos_45" localSheetId="20">#REF!</definedName>
    <definedName name="aumentos_45" localSheetId="21">#REF!</definedName>
    <definedName name="aumentos_45" localSheetId="25">#REF!</definedName>
    <definedName name="aumentos_45" localSheetId="27">#REF!</definedName>
    <definedName name="aumentos_45" localSheetId="28">#REF!</definedName>
    <definedName name="aumentos_45" localSheetId="26">#REF!</definedName>
    <definedName name="aumentos_45" localSheetId="4">#REF!</definedName>
    <definedName name="aumentos_45" localSheetId="6">#REF!</definedName>
    <definedName name="aumentos_45" localSheetId="7">#REF!</definedName>
    <definedName name="aumentos_45" localSheetId="9">#REF!</definedName>
    <definedName name="aumentos_45" localSheetId="10">#REF!</definedName>
    <definedName name="aumentos_45" localSheetId="1">#REF!</definedName>
    <definedName name="aumentos_45">#REF!</definedName>
    <definedName name="aumentos_46" localSheetId="11">#REF!</definedName>
    <definedName name="aumentos_46" localSheetId="12">#REF!</definedName>
    <definedName name="aumentos_46" localSheetId="13">#REF!</definedName>
    <definedName name="aumentos_46" localSheetId="15">#REF!</definedName>
    <definedName name="aumentos_46" localSheetId="16">#REF!</definedName>
    <definedName name="aumentos_46" localSheetId="17">#REF!</definedName>
    <definedName name="aumentos_46" localSheetId="18">#REF!</definedName>
    <definedName name="aumentos_46" localSheetId="19">#REF!</definedName>
    <definedName name="aumentos_46" localSheetId="20">#REF!</definedName>
    <definedName name="aumentos_46" localSheetId="21">#REF!</definedName>
    <definedName name="aumentos_46" localSheetId="25">#REF!</definedName>
    <definedName name="aumentos_46" localSheetId="27">#REF!</definedName>
    <definedName name="aumentos_46" localSheetId="28">#REF!</definedName>
    <definedName name="aumentos_46" localSheetId="26">#REF!</definedName>
    <definedName name="aumentos_46" localSheetId="4">#REF!</definedName>
    <definedName name="aumentos_46" localSheetId="6">#REF!</definedName>
    <definedName name="aumentos_46" localSheetId="7">#REF!</definedName>
    <definedName name="aumentos_46" localSheetId="9">#REF!</definedName>
    <definedName name="aumentos_46" localSheetId="10">#REF!</definedName>
    <definedName name="aumentos_46" localSheetId="1">#REF!</definedName>
    <definedName name="aumentos_46">#REF!</definedName>
    <definedName name="aumentos_47" localSheetId="11">#REF!</definedName>
    <definedName name="aumentos_47" localSheetId="12">#REF!</definedName>
    <definedName name="aumentos_47" localSheetId="13">#REF!</definedName>
    <definedName name="aumentos_47" localSheetId="15">#REF!</definedName>
    <definedName name="aumentos_47" localSheetId="16">#REF!</definedName>
    <definedName name="aumentos_47" localSheetId="17">#REF!</definedName>
    <definedName name="aumentos_47" localSheetId="18">#REF!</definedName>
    <definedName name="aumentos_47" localSheetId="19">#REF!</definedName>
    <definedName name="aumentos_47" localSheetId="20">#REF!</definedName>
    <definedName name="aumentos_47" localSheetId="21">#REF!</definedName>
    <definedName name="aumentos_47" localSheetId="25">#REF!</definedName>
    <definedName name="aumentos_47" localSheetId="27">#REF!</definedName>
    <definedName name="aumentos_47" localSheetId="28">#REF!</definedName>
    <definedName name="aumentos_47" localSheetId="26">#REF!</definedName>
    <definedName name="aumentos_47" localSheetId="4">#REF!</definedName>
    <definedName name="aumentos_47" localSheetId="6">#REF!</definedName>
    <definedName name="aumentos_47" localSheetId="7">#REF!</definedName>
    <definedName name="aumentos_47" localSheetId="9">#REF!</definedName>
    <definedName name="aumentos_47" localSheetId="10">#REF!</definedName>
    <definedName name="aumentos_47" localSheetId="1">#REF!</definedName>
    <definedName name="aumentos_47">#REF!</definedName>
    <definedName name="aumentos_48" localSheetId="11">#REF!</definedName>
    <definedName name="aumentos_48" localSheetId="12">#REF!</definedName>
    <definedName name="aumentos_48" localSheetId="13">#REF!</definedName>
    <definedName name="aumentos_48" localSheetId="15">#REF!</definedName>
    <definedName name="aumentos_48" localSheetId="16">#REF!</definedName>
    <definedName name="aumentos_48" localSheetId="17">#REF!</definedName>
    <definedName name="aumentos_48" localSheetId="18">#REF!</definedName>
    <definedName name="aumentos_48" localSheetId="19">#REF!</definedName>
    <definedName name="aumentos_48" localSheetId="20">#REF!</definedName>
    <definedName name="aumentos_48" localSheetId="21">#REF!</definedName>
    <definedName name="aumentos_48" localSheetId="25">#REF!</definedName>
    <definedName name="aumentos_48" localSheetId="27">#REF!</definedName>
    <definedName name="aumentos_48" localSheetId="28">#REF!</definedName>
    <definedName name="aumentos_48" localSheetId="26">#REF!</definedName>
    <definedName name="aumentos_48" localSheetId="4">#REF!</definedName>
    <definedName name="aumentos_48" localSheetId="6">#REF!</definedName>
    <definedName name="aumentos_48" localSheetId="7">#REF!</definedName>
    <definedName name="aumentos_48" localSheetId="9">#REF!</definedName>
    <definedName name="aumentos_48" localSheetId="10">#REF!</definedName>
    <definedName name="aumentos_48" localSheetId="1">#REF!</definedName>
    <definedName name="aumentos_48">#REF!</definedName>
    <definedName name="aumentos_49" localSheetId="11">#REF!</definedName>
    <definedName name="aumentos_49" localSheetId="12">#REF!</definedName>
    <definedName name="aumentos_49" localSheetId="13">#REF!</definedName>
    <definedName name="aumentos_49" localSheetId="15">#REF!</definedName>
    <definedName name="aumentos_49" localSheetId="16">#REF!</definedName>
    <definedName name="aumentos_49" localSheetId="17">#REF!</definedName>
    <definedName name="aumentos_49" localSheetId="18">#REF!</definedName>
    <definedName name="aumentos_49" localSheetId="19">#REF!</definedName>
    <definedName name="aumentos_49" localSheetId="20">#REF!</definedName>
    <definedName name="aumentos_49" localSheetId="21">#REF!</definedName>
    <definedName name="aumentos_49" localSheetId="25">#REF!</definedName>
    <definedName name="aumentos_49" localSheetId="27">#REF!</definedName>
    <definedName name="aumentos_49" localSheetId="28">#REF!</definedName>
    <definedName name="aumentos_49" localSheetId="26">#REF!</definedName>
    <definedName name="aumentos_49" localSheetId="4">#REF!</definedName>
    <definedName name="aumentos_49" localSheetId="6">#REF!</definedName>
    <definedName name="aumentos_49" localSheetId="7">#REF!</definedName>
    <definedName name="aumentos_49" localSheetId="9">#REF!</definedName>
    <definedName name="aumentos_49" localSheetId="10">#REF!</definedName>
    <definedName name="aumentos_49" localSheetId="1">#REF!</definedName>
    <definedName name="aumentos_49">#REF!</definedName>
    <definedName name="aumentos_5" localSheetId="11">#REF!</definedName>
    <definedName name="aumentos_5" localSheetId="12">#REF!</definedName>
    <definedName name="aumentos_5" localSheetId="13">#REF!</definedName>
    <definedName name="aumentos_5" localSheetId="15">#REF!</definedName>
    <definedName name="aumentos_5" localSheetId="16">#REF!</definedName>
    <definedName name="aumentos_5" localSheetId="17">#REF!</definedName>
    <definedName name="aumentos_5" localSheetId="18">#REF!</definedName>
    <definedName name="aumentos_5" localSheetId="19">#REF!</definedName>
    <definedName name="aumentos_5" localSheetId="20">#REF!</definedName>
    <definedName name="aumentos_5" localSheetId="21">#REF!</definedName>
    <definedName name="aumentos_5" localSheetId="25">#REF!</definedName>
    <definedName name="aumentos_5" localSheetId="27">#REF!</definedName>
    <definedName name="aumentos_5" localSheetId="28">#REF!</definedName>
    <definedName name="aumentos_5" localSheetId="26">#REF!</definedName>
    <definedName name="aumentos_5" localSheetId="4">#REF!</definedName>
    <definedName name="aumentos_5" localSheetId="6">#REF!</definedName>
    <definedName name="aumentos_5" localSheetId="7">#REF!</definedName>
    <definedName name="aumentos_5" localSheetId="9">#REF!</definedName>
    <definedName name="aumentos_5" localSheetId="10">#REF!</definedName>
    <definedName name="aumentos_5" localSheetId="1">#REF!</definedName>
    <definedName name="aumentos_5">#REF!</definedName>
    <definedName name="aumentos_50" localSheetId="11">#REF!</definedName>
    <definedName name="aumentos_50" localSheetId="12">#REF!</definedName>
    <definedName name="aumentos_50" localSheetId="13">#REF!</definedName>
    <definedName name="aumentos_50" localSheetId="15">#REF!</definedName>
    <definedName name="aumentos_50" localSheetId="16">#REF!</definedName>
    <definedName name="aumentos_50" localSheetId="17">#REF!</definedName>
    <definedName name="aumentos_50" localSheetId="18">#REF!</definedName>
    <definedName name="aumentos_50" localSheetId="19">#REF!</definedName>
    <definedName name="aumentos_50" localSheetId="20">#REF!</definedName>
    <definedName name="aumentos_50" localSheetId="21">#REF!</definedName>
    <definedName name="aumentos_50" localSheetId="25">#REF!</definedName>
    <definedName name="aumentos_50" localSheetId="27">#REF!</definedName>
    <definedName name="aumentos_50" localSheetId="28">#REF!</definedName>
    <definedName name="aumentos_50" localSheetId="26">#REF!</definedName>
    <definedName name="aumentos_50" localSheetId="4">#REF!</definedName>
    <definedName name="aumentos_50" localSheetId="6">#REF!</definedName>
    <definedName name="aumentos_50" localSheetId="7">#REF!</definedName>
    <definedName name="aumentos_50" localSheetId="9">#REF!</definedName>
    <definedName name="aumentos_50" localSheetId="10">#REF!</definedName>
    <definedName name="aumentos_50" localSheetId="1">#REF!</definedName>
    <definedName name="aumentos_50">#REF!</definedName>
    <definedName name="aumentos_51" localSheetId="11">#REF!</definedName>
    <definedName name="aumentos_51" localSheetId="12">#REF!</definedName>
    <definedName name="aumentos_51" localSheetId="13">#REF!</definedName>
    <definedName name="aumentos_51" localSheetId="15">#REF!</definedName>
    <definedName name="aumentos_51" localSheetId="16">#REF!</definedName>
    <definedName name="aumentos_51" localSheetId="17">#REF!</definedName>
    <definedName name="aumentos_51" localSheetId="18">#REF!</definedName>
    <definedName name="aumentos_51" localSheetId="19">#REF!</definedName>
    <definedName name="aumentos_51" localSheetId="20">#REF!</definedName>
    <definedName name="aumentos_51" localSheetId="21">#REF!</definedName>
    <definedName name="aumentos_51" localSheetId="25">#REF!</definedName>
    <definedName name="aumentos_51" localSheetId="27">#REF!</definedName>
    <definedName name="aumentos_51" localSheetId="28">#REF!</definedName>
    <definedName name="aumentos_51" localSheetId="26">#REF!</definedName>
    <definedName name="aumentos_51" localSheetId="4">#REF!</definedName>
    <definedName name="aumentos_51" localSheetId="6">#REF!</definedName>
    <definedName name="aumentos_51" localSheetId="7">#REF!</definedName>
    <definedName name="aumentos_51" localSheetId="9">#REF!</definedName>
    <definedName name="aumentos_51" localSheetId="10">#REF!</definedName>
    <definedName name="aumentos_51" localSheetId="1">#REF!</definedName>
    <definedName name="aumentos_51">#REF!</definedName>
    <definedName name="aumentos_52" localSheetId="11">#REF!</definedName>
    <definedName name="aumentos_52" localSheetId="12">#REF!</definedName>
    <definedName name="aumentos_52" localSheetId="13">#REF!</definedName>
    <definedName name="aumentos_52" localSheetId="15">#REF!</definedName>
    <definedName name="aumentos_52" localSheetId="16">#REF!</definedName>
    <definedName name="aumentos_52" localSheetId="17">#REF!</definedName>
    <definedName name="aumentos_52" localSheetId="18">#REF!</definedName>
    <definedName name="aumentos_52" localSheetId="19">#REF!</definedName>
    <definedName name="aumentos_52" localSheetId="20">#REF!</definedName>
    <definedName name="aumentos_52" localSheetId="21">#REF!</definedName>
    <definedName name="aumentos_52" localSheetId="25">#REF!</definedName>
    <definedName name="aumentos_52" localSheetId="27">#REF!</definedName>
    <definedName name="aumentos_52" localSheetId="28">#REF!</definedName>
    <definedName name="aumentos_52" localSheetId="26">#REF!</definedName>
    <definedName name="aumentos_52" localSheetId="4">#REF!</definedName>
    <definedName name="aumentos_52" localSheetId="6">#REF!</definedName>
    <definedName name="aumentos_52" localSheetId="7">#REF!</definedName>
    <definedName name="aumentos_52" localSheetId="9">#REF!</definedName>
    <definedName name="aumentos_52" localSheetId="10">#REF!</definedName>
    <definedName name="aumentos_52" localSheetId="1">#REF!</definedName>
    <definedName name="aumentos_52">#REF!</definedName>
    <definedName name="aumentos_53" localSheetId="11">#REF!</definedName>
    <definedName name="aumentos_53" localSheetId="12">#REF!</definedName>
    <definedName name="aumentos_53" localSheetId="13">#REF!</definedName>
    <definedName name="aumentos_53" localSheetId="15">#REF!</definedName>
    <definedName name="aumentos_53" localSheetId="16">#REF!</definedName>
    <definedName name="aumentos_53" localSheetId="17">#REF!</definedName>
    <definedName name="aumentos_53" localSheetId="18">#REF!</definedName>
    <definedName name="aumentos_53" localSheetId="19">#REF!</definedName>
    <definedName name="aumentos_53" localSheetId="20">#REF!</definedName>
    <definedName name="aumentos_53" localSheetId="21">#REF!</definedName>
    <definedName name="aumentos_53" localSheetId="25">#REF!</definedName>
    <definedName name="aumentos_53" localSheetId="27">#REF!</definedName>
    <definedName name="aumentos_53" localSheetId="28">#REF!</definedName>
    <definedName name="aumentos_53" localSheetId="26">#REF!</definedName>
    <definedName name="aumentos_53" localSheetId="4">#REF!</definedName>
    <definedName name="aumentos_53" localSheetId="6">#REF!</definedName>
    <definedName name="aumentos_53" localSheetId="7">#REF!</definedName>
    <definedName name="aumentos_53" localSheetId="9">#REF!</definedName>
    <definedName name="aumentos_53" localSheetId="10">#REF!</definedName>
    <definedName name="aumentos_53" localSheetId="1">#REF!</definedName>
    <definedName name="aumentos_53">#REF!</definedName>
    <definedName name="aumentos_54" localSheetId="11">#REF!</definedName>
    <definedName name="aumentos_54" localSheetId="12">#REF!</definedName>
    <definedName name="aumentos_54" localSheetId="13">#REF!</definedName>
    <definedName name="aumentos_54" localSheetId="15">#REF!</definedName>
    <definedName name="aumentos_54" localSheetId="16">#REF!</definedName>
    <definedName name="aumentos_54" localSheetId="17">#REF!</definedName>
    <definedName name="aumentos_54" localSheetId="18">#REF!</definedName>
    <definedName name="aumentos_54" localSheetId="19">#REF!</definedName>
    <definedName name="aumentos_54" localSheetId="20">#REF!</definedName>
    <definedName name="aumentos_54" localSheetId="21">#REF!</definedName>
    <definedName name="aumentos_54" localSheetId="25">#REF!</definedName>
    <definedName name="aumentos_54" localSheetId="27">#REF!</definedName>
    <definedName name="aumentos_54" localSheetId="28">#REF!</definedName>
    <definedName name="aumentos_54" localSheetId="26">#REF!</definedName>
    <definedName name="aumentos_54" localSheetId="4">#REF!</definedName>
    <definedName name="aumentos_54" localSheetId="6">#REF!</definedName>
    <definedName name="aumentos_54" localSheetId="7">#REF!</definedName>
    <definedName name="aumentos_54" localSheetId="9">#REF!</definedName>
    <definedName name="aumentos_54" localSheetId="10">#REF!</definedName>
    <definedName name="aumentos_54" localSheetId="1">#REF!</definedName>
    <definedName name="aumentos_54">#REF!</definedName>
    <definedName name="aumentos_55" localSheetId="11">#REF!</definedName>
    <definedName name="aumentos_55" localSheetId="12">#REF!</definedName>
    <definedName name="aumentos_55" localSheetId="13">#REF!</definedName>
    <definedName name="aumentos_55" localSheetId="15">#REF!</definedName>
    <definedName name="aumentos_55" localSheetId="16">#REF!</definedName>
    <definedName name="aumentos_55" localSheetId="17">#REF!</definedName>
    <definedName name="aumentos_55" localSheetId="18">#REF!</definedName>
    <definedName name="aumentos_55" localSheetId="19">#REF!</definedName>
    <definedName name="aumentos_55" localSheetId="20">#REF!</definedName>
    <definedName name="aumentos_55" localSheetId="21">#REF!</definedName>
    <definedName name="aumentos_55" localSheetId="25">#REF!</definedName>
    <definedName name="aumentos_55" localSheetId="27">#REF!</definedName>
    <definedName name="aumentos_55" localSheetId="28">#REF!</definedName>
    <definedName name="aumentos_55" localSheetId="26">#REF!</definedName>
    <definedName name="aumentos_55" localSheetId="4">#REF!</definedName>
    <definedName name="aumentos_55" localSheetId="6">#REF!</definedName>
    <definedName name="aumentos_55" localSheetId="7">#REF!</definedName>
    <definedName name="aumentos_55" localSheetId="9">#REF!</definedName>
    <definedName name="aumentos_55" localSheetId="10">#REF!</definedName>
    <definedName name="aumentos_55" localSheetId="1">#REF!</definedName>
    <definedName name="aumentos_55">#REF!</definedName>
    <definedName name="aumentos_56" localSheetId="11">#REF!</definedName>
    <definedName name="aumentos_56" localSheetId="12">#REF!</definedName>
    <definedName name="aumentos_56" localSheetId="13">#REF!</definedName>
    <definedName name="aumentos_56" localSheetId="15">#REF!</definedName>
    <definedName name="aumentos_56" localSheetId="16">#REF!</definedName>
    <definedName name="aumentos_56" localSheetId="17">#REF!</definedName>
    <definedName name="aumentos_56" localSheetId="18">#REF!</definedName>
    <definedName name="aumentos_56" localSheetId="19">#REF!</definedName>
    <definedName name="aumentos_56" localSheetId="20">#REF!</definedName>
    <definedName name="aumentos_56" localSheetId="21">#REF!</definedName>
    <definedName name="aumentos_56" localSheetId="25">#REF!</definedName>
    <definedName name="aumentos_56" localSheetId="27">#REF!</definedName>
    <definedName name="aumentos_56" localSheetId="28">#REF!</definedName>
    <definedName name="aumentos_56" localSheetId="26">#REF!</definedName>
    <definedName name="aumentos_56" localSheetId="4">#REF!</definedName>
    <definedName name="aumentos_56" localSheetId="6">#REF!</definedName>
    <definedName name="aumentos_56" localSheetId="7">#REF!</definedName>
    <definedName name="aumentos_56" localSheetId="9">#REF!</definedName>
    <definedName name="aumentos_56" localSheetId="10">#REF!</definedName>
    <definedName name="aumentos_56" localSheetId="1">#REF!</definedName>
    <definedName name="aumentos_56">#REF!</definedName>
    <definedName name="aumentos_57" localSheetId="11">#REF!</definedName>
    <definedName name="aumentos_57" localSheetId="12">#REF!</definedName>
    <definedName name="aumentos_57" localSheetId="13">#REF!</definedName>
    <definedName name="aumentos_57" localSheetId="15">#REF!</definedName>
    <definedName name="aumentos_57" localSheetId="16">#REF!</definedName>
    <definedName name="aumentos_57" localSheetId="17">#REF!</definedName>
    <definedName name="aumentos_57" localSheetId="18">#REF!</definedName>
    <definedName name="aumentos_57" localSheetId="19">#REF!</definedName>
    <definedName name="aumentos_57" localSheetId="20">#REF!</definedName>
    <definedName name="aumentos_57" localSheetId="21">#REF!</definedName>
    <definedName name="aumentos_57" localSheetId="25">#REF!</definedName>
    <definedName name="aumentos_57" localSheetId="27">#REF!</definedName>
    <definedName name="aumentos_57" localSheetId="28">#REF!</definedName>
    <definedName name="aumentos_57" localSheetId="26">#REF!</definedName>
    <definedName name="aumentos_57" localSheetId="4">#REF!</definedName>
    <definedName name="aumentos_57" localSheetId="6">#REF!</definedName>
    <definedName name="aumentos_57" localSheetId="7">#REF!</definedName>
    <definedName name="aumentos_57" localSheetId="9">#REF!</definedName>
    <definedName name="aumentos_57" localSheetId="10">#REF!</definedName>
    <definedName name="aumentos_57" localSheetId="1">#REF!</definedName>
    <definedName name="aumentos_57">#REF!</definedName>
    <definedName name="aumentos_58" localSheetId="11">#REF!</definedName>
    <definedName name="aumentos_58" localSheetId="12">#REF!</definedName>
    <definedName name="aumentos_58" localSheetId="13">#REF!</definedName>
    <definedName name="aumentos_58" localSheetId="15">#REF!</definedName>
    <definedName name="aumentos_58" localSheetId="16">#REF!</definedName>
    <definedName name="aumentos_58" localSheetId="17">#REF!</definedName>
    <definedName name="aumentos_58" localSheetId="18">#REF!</definedName>
    <definedName name="aumentos_58" localSheetId="19">#REF!</definedName>
    <definedName name="aumentos_58" localSheetId="20">#REF!</definedName>
    <definedName name="aumentos_58" localSheetId="21">#REF!</definedName>
    <definedName name="aumentos_58" localSheetId="25">#REF!</definedName>
    <definedName name="aumentos_58" localSheetId="27">#REF!</definedName>
    <definedName name="aumentos_58" localSheetId="28">#REF!</definedName>
    <definedName name="aumentos_58" localSheetId="26">#REF!</definedName>
    <definedName name="aumentos_58" localSheetId="4">#REF!</definedName>
    <definedName name="aumentos_58" localSheetId="6">#REF!</definedName>
    <definedName name="aumentos_58" localSheetId="7">#REF!</definedName>
    <definedName name="aumentos_58" localSheetId="9">#REF!</definedName>
    <definedName name="aumentos_58" localSheetId="10">#REF!</definedName>
    <definedName name="aumentos_58" localSheetId="1">#REF!</definedName>
    <definedName name="aumentos_58">#REF!</definedName>
    <definedName name="aumentos_59" localSheetId="11">#REF!</definedName>
    <definedName name="aumentos_59" localSheetId="12">#REF!</definedName>
    <definedName name="aumentos_59" localSheetId="13">#REF!</definedName>
    <definedName name="aumentos_59" localSheetId="15">#REF!</definedName>
    <definedName name="aumentos_59" localSheetId="16">#REF!</definedName>
    <definedName name="aumentos_59" localSheetId="17">#REF!</definedName>
    <definedName name="aumentos_59" localSheetId="18">#REF!</definedName>
    <definedName name="aumentos_59" localSheetId="19">#REF!</definedName>
    <definedName name="aumentos_59" localSheetId="20">#REF!</definedName>
    <definedName name="aumentos_59" localSheetId="21">#REF!</definedName>
    <definedName name="aumentos_59" localSheetId="25">#REF!</definedName>
    <definedName name="aumentos_59" localSheetId="27">#REF!</definedName>
    <definedName name="aumentos_59" localSheetId="28">#REF!</definedName>
    <definedName name="aumentos_59" localSheetId="26">#REF!</definedName>
    <definedName name="aumentos_59" localSheetId="4">#REF!</definedName>
    <definedName name="aumentos_59" localSheetId="6">#REF!</definedName>
    <definedName name="aumentos_59" localSheetId="7">#REF!</definedName>
    <definedName name="aumentos_59" localSheetId="9">#REF!</definedName>
    <definedName name="aumentos_59" localSheetId="10">#REF!</definedName>
    <definedName name="aumentos_59" localSheetId="1">#REF!</definedName>
    <definedName name="aumentos_59">#REF!</definedName>
    <definedName name="aumentos_6" localSheetId="11">#REF!</definedName>
    <definedName name="aumentos_6" localSheetId="12">#REF!</definedName>
    <definedName name="aumentos_6" localSheetId="13">#REF!</definedName>
    <definedName name="aumentos_6" localSheetId="15">#REF!</definedName>
    <definedName name="aumentos_6" localSheetId="16">#REF!</definedName>
    <definedName name="aumentos_6" localSheetId="17">#REF!</definedName>
    <definedName name="aumentos_6" localSheetId="18">#REF!</definedName>
    <definedName name="aumentos_6" localSheetId="19">#REF!</definedName>
    <definedName name="aumentos_6" localSheetId="20">#REF!</definedName>
    <definedName name="aumentos_6" localSheetId="21">#REF!</definedName>
    <definedName name="aumentos_6" localSheetId="25">#REF!</definedName>
    <definedName name="aumentos_6" localSheetId="27">#REF!</definedName>
    <definedName name="aumentos_6" localSheetId="28">#REF!</definedName>
    <definedName name="aumentos_6" localSheetId="26">#REF!</definedName>
    <definedName name="aumentos_6" localSheetId="4">#REF!</definedName>
    <definedName name="aumentos_6" localSheetId="6">#REF!</definedName>
    <definedName name="aumentos_6" localSheetId="7">#REF!</definedName>
    <definedName name="aumentos_6" localSheetId="9">#REF!</definedName>
    <definedName name="aumentos_6" localSheetId="10">#REF!</definedName>
    <definedName name="aumentos_6" localSheetId="1">#REF!</definedName>
    <definedName name="aumentos_6">#REF!</definedName>
    <definedName name="aumentos_60" localSheetId="11">#REF!</definedName>
    <definedName name="aumentos_60" localSheetId="12">#REF!</definedName>
    <definedName name="aumentos_60" localSheetId="13">#REF!</definedName>
    <definedName name="aumentos_60" localSheetId="15">#REF!</definedName>
    <definedName name="aumentos_60" localSheetId="16">#REF!</definedName>
    <definedName name="aumentos_60" localSheetId="17">#REF!</definedName>
    <definedName name="aumentos_60" localSheetId="18">#REF!</definedName>
    <definedName name="aumentos_60" localSheetId="19">#REF!</definedName>
    <definedName name="aumentos_60" localSheetId="20">#REF!</definedName>
    <definedName name="aumentos_60" localSheetId="21">#REF!</definedName>
    <definedName name="aumentos_60" localSheetId="25">#REF!</definedName>
    <definedName name="aumentos_60" localSheetId="27">#REF!</definedName>
    <definedName name="aumentos_60" localSheetId="28">#REF!</definedName>
    <definedName name="aumentos_60" localSheetId="26">#REF!</definedName>
    <definedName name="aumentos_60" localSheetId="4">#REF!</definedName>
    <definedName name="aumentos_60" localSheetId="6">#REF!</definedName>
    <definedName name="aumentos_60" localSheetId="7">#REF!</definedName>
    <definedName name="aumentos_60" localSheetId="9">#REF!</definedName>
    <definedName name="aumentos_60" localSheetId="10">#REF!</definedName>
    <definedName name="aumentos_60" localSheetId="1">#REF!</definedName>
    <definedName name="aumentos_60">#REF!</definedName>
    <definedName name="aumentos_61" localSheetId="11">#REF!</definedName>
    <definedName name="aumentos_61" localSheetId="12">#REF!</definedName>
    <definedName name="aumentos_61" localSheetId="13">#REF!</definedName>
    <definedName name="aumentos_61" localSheetId="15">#REF!</definedName>
    <definedName name="aumentos_61" localSheetId="16">#REF!</definedName>
    <definedName name="aumentos_61" localSheetId="17">#REF!</definedName>
    <definedName name="aumentos_61" localSheetId="18">#REF!</definedName>
    <definedName name="aumentos_61" localSheetId="19">#REF!</definedName>
    <definedName name="aumentos_61" localSheetId="20">#REF!</definedName>
    <definedName name="aumentos_61" localSheetId="21">#REF!</definedName>
    <definedName name="aumentos_61" localSheetId="25">#REF!</definedName>
    <definedName name="aumentos_61" localSheetId="27">#REF!</definedName>
    <definedName name="aumentos_61" localSheetId="28">#REF!</definedName>
    <definedName name="aumentos_61" localSheetId="26">#REF!</definedName>
    <definedName name="aumentos_61" localSheetId="4">#REF!</definedName>
    <definedName name="aumentos_61" localSheetId="6">#REF!</definedName>
    <definedName name="aumentos_61" localSheetId="7">#REF!</definedName>
    <definedName name="aumentos_61" localSheetId="9">#REF!</definedName>
    <definedName name="aumentos_61" localSheetId="10">#REF!</definedName>
    <definedName name="aumentos_61" localSheetId="1">#REF!</definedName>
    <definedName name="aumentos_61">#REF!</definedName>
    <definedName name="aumentos_62" localSheetId="11">#REF!</definedName>
    <definedName name="aumentos_62" localSheetId="12">#REF!</definedName>
    <definedName name="aumentos_62" localSheetId="13">#REF!</definedName>
    <definedName name="aumentos_62" localSheetId="15">#REF!</definedName>
    <definedName name="aumentos_62" localSheetId="16">#REF!</definedName>
    <definedName name="aumentos_62" localSheetId="17">#REF!</definedName>
    <definedName name="aumentos_62" localSheetId="18">#REF!</definedName>
    <definedName name="aumentos_62" localSheetId="19">#REF!</definedName>
    <definedName name="aumentos_62" localSheetId="20">#REF!</definedName>
    <definedName name="aumentos_62" localSheetId="21">#REF!</definedName>
    <definedName name="aumentos_62" localSheetId="25">#REF!</definedName>
    <definedName name="aumentos_62" localSheetId="27">#REF!</definedName>
    <definedName name="aumentos_62" localSheetId="28">#REF!</definedName>
    <definedName name="aumentos_62" localSheetId="26">#REF!</definedName>
    <definedName name="aumentos_62" localSheetId="4">#REF!</definedName>
    <definedName name="aumentos_62" localSheetId="6">#REF!</definedName>
    <definedName name="aumentos_62" localSheetId="7">#REF!</definedName>
    <definedName name="aumentos_62" localSheetId="9">#REF!</definedName>
    <definedName name="aumentos_62" localSheetId="10">#REF!</definedName>
    <definedName name="aumentos_62" localSheetId="1">#REF!</definedName>
    <definedName name="aumentos_62">#REF!</definedName>
    <definedName name="aumentos_7" localSheetId="1">#REF!</definedName>
    <definedName name="aumentos_7">#N/A</definedName>
    <definedName name="aumentos_70" localSheetId="11">#REF!</definedName>
    <definedName name="aumentos_70" localSheetId="12">#REF!</definedName>
    <definedName name="aumentos_70" localSheetId="13">#REF!</definedName>
    <definedName name="aumentos_70" localSheetId="15">#REF!</definedName>
    <definedName name="aumentos_70" localSheetId="16">#REF!</definedName>
    <definedName name="aumentos_70" localSheetId="17">#REF!</definedName>
    <definedName name="aumentos_70" localSheetId="18">#REF!</definedName>
    <definedName name="aumentos_70" localSheetId="19">#REF!</definedName>
    <definedName name="aumentos_70" localSheetId="20">#REF!</definedName>
    <definedName name="aumentos_70" localSheetId="21">#REF!</definedName>
    <definedName name="aumentos_70" localSheetId="25">#REF!</definedName>
    <definedName name="aumentos_70" localSheetId="27">#REF!</definedName>
    <definedName name="aumentos_70" localSheetId="28">#REF!</definedName>
    <definedName name="aumentos_70" localSheetId="26">#REF!</definedName>
    <definedName name="aumentos_70" localSheetId="4">#REF!</definedName>
    <definedName name="aumentos_70" localSheetId="5">#REF!</definedName>
    <definedName name="aumentos_70" localSheetId="6">#REF!</definedName>
    <definedName name="aumentos_70" localSheetId="7">#REF!</definedName>
    <definedName name="aumentos_70" localSheetId="9">#REF!</definedName>
    <definedName name="aumentos_70" localSheetId="10">#REF!</definedName>
    <definedName name="aumentos_70" localSheetId="1">#REF!</definedName>
    <definedName name="aumentos_70">#REF!</definedName>
    <definedName name="aumentos_71" localSheetId="11">#REF!</definedName>
    <definedName name="aumentos_71" localSheetId="12">#REF!</definedName>
    <definedName name="aumentos_71" localSheetId="13">#REF!</definedName>
    <definedName name="aumentos_71" localSheetId="15">#REF!</definedName>
    <definedName name="aumentos_71" localSheetId="16">#REF!</definedName>
    <definedName name="aumentos_71" localSheetId="17">#REF!</definedName>
    <definedName name="aumentos_71" localSheetId="18">#REF!</definedName>
    <definedName name="aumentos_71" localSheetId="19">#REF!</definedName>
    <definedName name="aumentos_71" localSheetId="20">#REF!</definedName>
    <definedName name="aumentos_71" localSheetId="21">#REF!</definedName>
    <definedName name="aumentos_71" localSheetId="25">#REF!</definedName>
    <definedName name="aumentos_71" localSheetId="27">#REF!</definedName>
    <definedName name="aumentos_71" localSheetId="28">#REF!</definedName>
    <definedName name="aumentos_71" localSheetId="26">#REF!</definedName>
    <definedName name="aumentos_71" localSheetId="4">#REF!</definedName>
    <definedName name="aumentos_71" localSheetId="6">#REF!</definedName>
    <definedName name="aumentos_71" localSheetId="7">#REF!</definedName>
    <definedName name="aumentos_71" localSheetId="9">#REF!</definedName>
    <definedName name="aumentos_71" localSheetId="10">#REF!</definedName>
    <definedName name="aumentos_71" localSheetId="1">#REF!</definedName>
    <definedName name="aumentos_71">#REF!</definedName>
    <definedName name="aumentos_72" localSheetId="11">#REF!</definedName>
    <definedName name="aumentos_72" localSheetId="12">#REF!</definedName>
    <definedName name="aumentos_72" localSheetId="13">#REF!</definedName>
    <definedName name="aumentos_72" localSheetId="15">#REF!</definedName>
    <definedName name="aumentos_72" localSheetId="16">#REF!</definedName>
    <definedName name="aumentos_72" localSheetId="17">#REF!</definedName>
    <definedName name="aumentos_72" localSheetId="18">#REF!</definedName>
    <definedName name="aumentos_72" localSheetId="19">#REF!</definedName>
    <definedName name="aumentos_72" localSheetId="20">#REF!</definedName>
    <definedName name="aumentos_72" localSheetId="21">#REF!</definedName>
    <definedName name="aumentos_72" localSheetId="25">#REF!</definedName>
    <definedName name="aumentos_72" localSheetId="27">#REF!</definedName>
    <definedName name="aumentos_72" localSheetId="28">#REF!</definedName>
    <definedName name="aumentos_72" localSheetId="26">#REF!</definedName>
    <definedName name="aumentos_72" localSheetId="4">#REF!</definedName>
    <definedName name="aumentos_72" localSheetId="6">#REF!</definedName>
    <definedName name="aumentos_72" localSheetId="7">#REF!</definedName>
    <definedName name="aumentos_72" localSheetId="9">#REF!</definedName>
    <definedName name="aumentos_72" localSheetId="10">#REF!</definedName>
    <definedName name="aumentos_72" localSheetId="1">#REF!</definedName>
    <definedName name="aumentos_72">#REF!</definedName>
    <definedName name="aumentos_73" localSheetId="11">#REF!</definedName>
    <definedName name="aumentos_73" localSheetId="12">#REF!</definedName>
    <definedName name="aumentos_73" localSheetId="13">#REF!</definedName>
    <definedName name="aumentos_73" localSheetId="15">#REF!</definedName>
    <definedName name="aumentos_73" localSheetId="16">#REF!</definedName>
    <definedName name="aumentos_73" localSheetId="17">#REF!</definedName>
    <definedName name="aumentos_73" localSheetId="18">#REF!</definedName>
    <definedName name="aumentos_73" localSheetId="19">#REF!</definedName>
    <definedName name="aumentos_73" localSheetId="20">#REF!</definedName>
    <definedName name="aumentos_73" localSheetId="21">#REF!</definedName>
    <definedName name="aumentos_73" localSheetId="25">#REF!</definedName>
    <definedName name="aumentos_73" localSheetId="27">#REF!</definedName>
    <definedName name="aumentos_73" localSheetId="28">#REF!</definedName>
    <definedName name="aumentos_73" localSheetId="26">#REF!</definedName>
    <definedName name="aumentos_73" localSheetId="4">#REF!</definedName>
    <definedName name="aumentos_73" localSheetId="6">#REF!</definedName>
    <definedName name="aumentos_73" localSheetId="7">#REF!</definedName>
    <definedName name="aumentos_73" localSheetId="9">#REF!</definedName>
    <definedName name="aumentos_73" localSheetId="10">#REF!</definedName>
    <definedName name="aumentos_73" localSheetId="1">#REF!</definedName>
    <definedName name="aumentos_73">#REF!</definedName>
    <definedName name="aumentos_74" localSheetId="11">#REF!</definedName>
    <definedName name="aumentos_74" localSheetId="12">#REF!</definedName>
    <definedName name="aumentos_74" localSheetId="13">#REF!</definedName>
    <definedName name="aumentos_74" localSheetId="15">#REF!</definedName>
    <definedName name="aumentos_74" localSheetId="16">#REF!</definedName>
    <definedName name="aumentos_74" localSheetId="17">#REF!</definedName>
    <definedName name="aumentos_74" localSheetId="18">#REF!</definedName>
    <definedName name="aumentos_74" localSheetId="19">#REF!</definedName>
    <definedName name="aumentos_74" localSheetId="20">#REF!</definedName>
    <definedName name="aumentos_74" localSheetId="21">#REF!</definedName>
    <definedName name="aumentos_74" localSheetId="25">#REF!</definedName>
    <definedName name="aumentos_74" localSheetId="27">#REF!</definedName>
    <definedName name="aumentos_74" localSheetId="28">#REF!</definedName>
    <definedName name="aumentos_74" localSheetId="26">#REF!</definedName>
    <definedName name="aumentos_74" localSheetId="4">#REF!</definedName>
    <definedName name="aumentos_74" localSheetId="6">#REF!</definedName>
    <definedName name="aumentos_74" localSheetId="7">#REF!</definedName>
    <definedName name="aumentos_74" localSheetId="9">#REF!</definedName>
    <definedName name="aumentos_74" localSheetId="10">#REF!</definedName>
    <definedName name="aumentos_74" localSheetId="1">#REF!</definedName>
    <definedName name="aumentos_74">#REF!</definedName>
    <definedName name="aumentos_75" localSheetId="11">#REF!</definedName>
    <definedName name="aumentos_75" localSheetId="12">#REF!</definedName>
    <definedName name="aumentos_75" localSheetId="13">#REF!</definedName>
    <definedName name="aumentos_75" localSheetId="15">#REF!</definedName>
    <definedName name="aumentos_75" localSheetId="16">#REF!</definedName>
    <definedName name="aumentos_75" localSheetId="17">#REF!</definedName>
    <definedName name="aumentos_75" localSheetId="18">#REF!</definedName>
    <definedName name="aumentos_75" localSheetId="19">#REF!</definedName>
    <definedName name="aumentos_75" localSheetId="20">#REF!</definedName>
    <definedName name="aumentos_75" localSheetId="21">#REF!</definedName>
    <definedName name="aumentos_75" localSheetId="25">#REF!</definedName>
    <definedName name="aumentos_75" localSheetId="27">#REF!</definedName>
    <definedName name="aumentos_75" localSheetId="28">#REF!</definedName>
    <definedName name="aumentos_75" localSheetId="26">#REF!</definedName>
    <definedName name="aumentos_75" localSheetId="4">#REF!</definedName>
    <definedName name="aumentos_75" localSheetId="6">#REF!</definedName>
    <definedName name="aumentos_75" localSheetId="7">#REF!</definedName>
    <definedName name="aumentos_75" localSheetId="9">#REF!</definedName>
    <definedName name="aumentos_75" localSheetId="10">#REF!</definedName>
    <definedName name="aumentos_75" localSheetId="1">#REF!</definedName>
    <definedName name="aumentos_75">#REF!</definedName>
    <definedName name="aumentos_76" localSheetId="11">#REF!</definedName>
    <definedName name="aumentos_76" localSheetId="12">#REF!</definedName>
    <definedName name="aumentos_76" localSheetId="13">#REF!</definedName>
    <definedName name="aumentos_76" localSheetId="15">#REF!</definedName>
    <definedName name="aumentos_76" localSheetId="16">#REF!</definedName>
    <definedName name="aumentos_76" localSheetId="17">#REF!</definedName>
    <definedName name="aumentos_76" localSheetId="18">#REF!</definedName>
    <definedName name="aumentos_76" localSheetId="19">#REF!</definedName>
    <definedName name="aumentos_76" localSheetId="20">#REF!</definedName>
    <definedName name="aumentos_76" localSheetId="21">#REF!</definedName>
    <definedName name="aumentos_76" localSheetId="25">#REF!</definedName>
    <definedName name="aumentos_76" localSheetId="27">#REF!</definedName>
    <definedName name="aumentos_76" localSheetId="28">#REF!</definedName>
    <definedName name="aumentos_76" localSheetId="26">#REF!</definedName>
    <definedName name="aumentos_76" localSheetId="4">#REF!</definedName>
    <definedName name="aumentos_76" localSheetId="6">#REF!</definedName>
    <definedName name="aumentos_76" localSheetId="7">#REF!</definedName>
    <definedName name="aumentos_76" localSheetId="9">#REF!</definedName>
    <definedName name="aumentos_76" localSheetId="10">#REF!</definedName>
    <definedName name="aumentos_76" localSheetId="1">#REF!</definedName>
    <definedName name="aumentos_76">#REF!</definedName>
    <definedName name="aumentos_77" localSheetId="11">#REF!</definedName>
    <definedName name="aumentos_77" localSheetId="12">#REF!</definedName>
    <definedName name="aumentos_77" localSheetId="13">#REF!</definedName>
    <definedName name="aumentos_77" localSheetId="15">#REF!</definedName>
    <definedName name="aumentos_77" localSheetId="16">#REF!</definedName>
    <definedName name="aumentos_77" localSheetId="17">#REF!</definedName>
    <definedName name="aumentos_77" localSheetId="18">#REF!</definedName>
    <definedName name="aumentos_77" localSheetId="19">#REF!</definedName>
    <definedName name="aumentos_77" localSheetId="20">#REF!</definedName>
    <definedName name="aumentos_77" localSheetId="21">#REF!</definedName>
    <definedName name="aumentos_77" localSheetId="25">#REF!</definedName>
    <definedName name="aumentos_77" localSheetId="27">#REF!</definedName>
    <definedName name="aumentos_77" localSheetId="28">#REF!</definedName>
    <definedName name="aumentos_77" localSheetId="26">#REF!</definedName>
    <definedName name="aumentos_77" localSheetId="4">#REF!</definedName>
    <definedName name="aumentos_77" localSheetId="6">#REF!</definedName>
    <definedName name="aumentos_77" localSheetId="7">#REF!</definedName>
    <definedName name="aumentos_77" localSheetId="9">#REF!</definedName>
    <definedName name="aumentos_77" localSheetId="10">#REF!</definedName>
    <definedName name="aumentos_77" localSheetId="1">#REF!</definedName>
    <definedName name="aumentos_77">#REF!</definedName>
    <definedName name="aumentos_78" localSheetId="11">#REF!</definedName>
    <definedName name="aumentos_78" localSheetId="12">#REF!</definedName>
    <definedName name="aumentos_78" localSheetId="13">#REF!</definedName>
    <definedName name="aumentos_78" localSheetId="15">#REF!</definedName>
    <definedName name="aumentos_78" localSheetId="16">#REF!</definedName>
    <definedName name="aumentos_78" localSheetId="17">#REF!</definedName>
    <definedName name="aumentos_78" localSheetId="18">#REF!</definedName>
    <definedName name="aumentos_78" localSheetId="19">#REF!</definedName>
    <definedName name="aumentos_78" localSheetId="20">#REF!</definedName>
    <definedName name="aumentos_78" localSheetId="21">#REF!</definedName>
    <definedName name="aumentos_78" localSheetId="25">#REF!</definedName>
    <definedName name="aumentos_78" localSheetId="27">#REF!</definedName>
    <definedName name="aumentos_78" localSheetId="28">#REF!</definedName>
    <definedName name="aumentos_78" localSheetId="26">#REF!</definedName>
    <definedName name="aumentos_78" localSheetId="4">#REF!</definedName>
    <definedName name="aumentos_78" localSheetId="6">#REF!</definedName>
    <definedName name="aumentos_78" localSheetId="7">#REF!</definedName>
    <definedName name="aumentos_78" localSheetId="9">#REF!</definedName>
    <definedName name="aumentos_78" localSheetId="10">#REF!</definedName>
    <definedName name="aumentos_78" localSheetId="1">#REF!</definedName>
    <definedName name="aumentos_78">#REF!</definedName>
    <definedName name="aumentos_79" localSheetId="11">#REF!</definedName>
    <definedName name="aumentos_79" localSheetId="12">#REF!</definedName>
    <definedName name="aumentos_79" localSheetId="13">#REF!</definedName>
    <definedName name="aumentos_79" localSheetId="15">#REF!</definedName>
    <definedName name="aumentos_79" localSheetId="16">#REF!</definedName>
    <definedName name="aumentos_79" localSheetId="17">#REF!</definedName>
    <definedName name="aumentos_79" localSheetId="18">#REF!</definedName>
    <definedName name="aumentos_79" localSheetId="19">#REF!</definedName>
    <definedName name="aumentos_79" localSheetId="20">#REF!</definedName>
    <definedName name="aumentos_79" localSheetId="21">#REF!</definedName>
    <definedName name="aumentos_79" localSheetId="25">#REF!</definedName>
    <definedName name="aumentos_79" localSheetId="27">#REF!</definedName>
    <definedName name="aumentos_79" localSheetId="28">#REF!</definedName>
    <definedName name="aumentos_79" localSheetId="26">#REF!</definedName>
    <definedName name="aumentos_79" localSheetId="4">#REF!</definedName>
    <definedName name="aumentos_79" localSheetId="6">#REF!</definedName>
    <definedName name="aumentos_79" localSheetId="7">#REF!</definedName>
    <definedName name="aumentos_79" localSheetId="9">#REF!</definedName>
    <definedName name="aumentos_79" localSheetId="10">#REF!</definedName>
    <definedName name="aumentos_79" localSheetId="1">#REF!</definedName>
    <definedName name="aumentos_79">#REF!</definedName>
    <definedName name="aumentos_8" localSheetId="1">#REF!</definedName>
    <definedName name="aumentos_8">#N/A</definedName>
    <definedName name="aumentos_80" localSheetId="11">#REF!</definedName>
    <definedName name="aumentos_80" localSheetId="12">#REF!</definedName>
    <definedName name="aumentos_80" localSheetId="13">#REF!</definedName>
    <definedName name="aumentos_80" localSheetId="15">#REF!</definedName>
    <definedName name="aumentos_80" localSheetId="16">#REF!</definedName>
    <definedName name="aumentos_80" localSheetId="17">#REF!</definedName>
    <definedName name="aumentos_80" localSheetId="18">#REF!</definedName>
    <definedName name="aumentos_80" localSheetId="19">#REF!</definedName>
    <definedName name="aumentos_80" localSheetId="20">#REF!</definedName>
    <definedName name="aumentos_80" localSheetId="21">#REF!</definedName>
    <definedName name="aumentos_80" localSheetId="25">#REF!</definedName>
    <definedName name="aumentos_80" localSheetId="27">#REF!</definedName>
    <definedName name="aumentos_80" localSheetId="28">#REF!</definedName>
    <definedName name="aumentos_80" localSheetId="26">#REF!</definedName>
    <definedName name="aumentos_80" localSheetId="4">#REF!</definedName>
    <definedName name="aumentos_80" localSheetId="5">#REF!</definedName>
    <definedName name="aumentos_80" localSheetId="6">#REF!</definedName>
    <definedName name="aumentos_80" localSheetId="7">#REF!</definedName>
    <definedName name="aumentos_80" localSheetId="9">#REF!</definedName>
    <definedName name="aumentos_80" localSheetId="10">#REF!</definedName>
    <definedName name="aumentos_80" localSheetId="1">#REF!</definedName>
    <definedName name="aumentos_80">#REF!</definedName>
    <definedName name="aumentos_81" localSheetId="11">#REF!</definedName>
    <definedName name="aumentos_81" localSheetId="12">#REF!</definedName>
    <definedName name="aumentos_81" localSheetId="13">#REF!</definedName>
    <definedName name="aumentos_81" localSheetId="15">#REF!</definedName>
    <definedName name="aumentos_81" localSheetId="16">#REF!</definedName>
    <definedName name="aumentos_81" localSheetId="17">#REF!</definedName>
    <definedName name="aumentos_81" localSheetId="18">#REF!</definedName>
    <definedName name="aumentos_81" localSheetId="19">#REF!</definedName>
    <definedName name="aumentos_81" localSheetId="20">#REF!</definedName>
    <definedName name="aumentos_81" localSheetId="21">#REF!</definedName>
    <definedName name="aumentos_81" localSheetId="25">#REF!</definedName>
    <definedName name="aumentos_81" localSheetId="27">#REF!</definedName>
    <definedName name="aumentos_81" localSheetId="28">#REF!</definedName>
    <definedName name="aumentos_81" localSheetId="26">#REF!</definedName>
    <definedName name="aumentos_81" localSheetId="4">#REF!</definedName>
    <definedName name="aumentos_81" localSheetId="6">#REF!</definedName>
    <definedName name="aumentos_81" localSheetId="7">#REF!</definedName>
    <definedName name="aumentos_81" localSheetId="9">#REF!</definedName>
    <definedName name="aumentos_81" localSheetId="10">#REF!</definedName>
    <definedName name="aumentos_81" localSheetId="1">#REF!</definedName>
    <definedName name="aumentos_81">#REF!</definedName>
    <definedName name="aumentos_82" localSheetId="11">#REF!</definedName>
    <definedName name="aumentos_82" localSheetId="12">#REF!</definedName>
    <definedName name="aumentos_82" localSheetId="13">#REF!</definedName>
    <definedName name="aumentos_82" localSheetId="15">#REF!</definedName>
    <definedName name="aumentos_82" localSheetId="16">#REF!</definedName>
    <definedName name="aumentos_82" localSheetId="17">#REF!</definedName>
    <definedName name="aumentos_82" localSheetId="18">#REF!</definedName>
    <definedName name="aumentos_82" localSheetId="19">#REF!</definedName>
    <definedName name="aumentos_82" localSheetId="20">#REF!</definedName>
    <definedName name="aumentos_82" localSheetId="21">#REF!</definedName>
    <definedName name="aumentos_82" localSheetId="25">#REF!</definedName>
    <definedName name="aumentos_82" localSheetId="27">#REF!</definedName>
    <definedName name="aumentos_82" localSheetId="28">#REF!</definedName>
    <definedName name="aumentos_82" localSheetId="26">#REF!</definedName>
    <definedName name="aumentos_82" localSheetId="4">#REF!</definedName>
    <definedName name="aumentos_82" localSheetId="6">#REF!</definedName>
    <definedName name="aumentos_82" localSheetId="7">#REF!</definedName>
    <definedName name="aumentos_82" localSheetId="9">#REF!</definedName>
    <definedName name="aumentos_82" localSheetId="10">#REF!</definedName>
    <definedName name="aumentos_82" localSheetId="1">#REF!</definedName>
    <definedName name="aumentos_82">#REF!</definedName>
    <definedName name="aumentos_83" localSheetId="11">#REF!</definedName>
    <definedName name="aumentos_83" localSheetId="12">#REF!</definedName>
    <definedName name="aumentos_83" localSheetId="13">#REF!</definedName>
    <definedName name="aumentos_83" localSheetId="15">#REF!</definedName>
    <definedName name="aumentos_83" localSheetId="16">#REF!</definedName>
    <definedName name="aumentos_83" localSheetId="17">#REF!</definedName>
    <definedName name="aumentos_83" localSheetId="18">#REF!</definedName>
    <definedName name="aumentos_83" localSheetId="19">#REF!</definedName>
    <definedName name="aumentos_83" localSheetId="20">#REF!</definedName>
    <definedName name="aumentos_83" localSheetId="21">#REF!</definedName>
    <definedName name="aumentos_83" localSheetId="25">#REF!</definedName>
    <definedName name="aumentos_83" localSheetId="27">#REF!</definedName>
    <definedName name="aumentos_83" localSheetId="28">#REF!</definedName>
    <definedName name="aumentos_83" localSheetId="26">#REF!</definedName>
    <definedName name="aumentos_83" localSheetId="4">#REF!</definedName>
    <definedName name="aumentos_83" localSheetId="6">#REF!</definedName>
    <definedName name="aumentos_83" localSheetId="7">#REF!</definedName>
    <definedName name="aumentos_83" localSheetId="9">#REF!</definedName>
    <definedName name="aumentos_83" localSheetId="10">#REF!</definedName>
    <definedName name="aumentos_83" localSheetId="1">#REF!</definedName>
    <definedName name="aumentos_83">#REF!</definedName>
    <definedName name="aumentos_84" localSheetId="11">#REF!</definedName>
    <definedName name="aumentos_84" localSheetId="12">#REF!</definedName>
    <definedName name="aumentos_84" localSheetId="13">#REF!</definedName>
    <definedName name="aumentos_84" localSheetId="15">#REF!</definedName>
    <definedName name="aumentos_84" localSheetId="16">#REF!</definedName>
    <definedName name="aumentos_84" localSheetId="17">#REF!</definedName>
    <definedName name="aumentos_84" localSheetId="18">#REF!</definedName>
    <definedName name="aumentos_84" localSheetId="19">#REF!</definedName>
    <definedName name="aumentos_84" localSheetId="20">#REF!</definedName>
    <definedName name="aumentos_84" localSheetId="21">#REF!</definedName>
    <definedName name="aumentos_84" localSheetId="25">#REF!</definedName>
    <definedName name="aumentos_84" localSheetId="27">#REF!</definedName>
    <definedName name="aumentos_84" localSheetId="28">#REF!</definedName>
    <definedName name="aumentos_84" localSheetId="26">#REF!</definedName>
    <definedName name="aumentos_84" localSheetId="4">#REF!</definedName>
    <definedName name="aumentos_84" localSheetId="6">#REF!</definedName>
    <definedName name="aumentos_84" localSheetId="7">#REF!</definedName>
    <definedName name="aumentos_84" localSheetId="9">#REF!</definedName>
    <definedName name="aumentos_84" localSheetId="10">#REF!</definedName>
    <definedName name="aumentos_84" localSheetId="1">#REF!</definedName>
    <definedName name="aumentos_84">#REF!</definedName>
    <definedName name="aumentos_85" localSheetId="11">#REF!</definedName>
    <definedName name="aumentos_85" localSheetId="12">#REF!</definedName>
    <definedName name="aumentos_85" localSheetId="13">#REF!</definedName>
    <definedName name="aumentos_85" localSheetId="15">#REF!</definedName>
    <definedName name="aumentos_85" localSheetId="16">#REF!</definedName>
    <definedName name="aumentos_85" localSheetId="17">#REF!</definedName>
    <definedName name="aumentos_85" localSheetId="18">#REF!</definedName>
    <definedName name="aumentos_85" localSheetId="19">#REF!</definedName>
    <definedName name="aumentos_85" localSheetId="20">#REF!</definedName>
    <definedName name="aumentos_85" localSheetId="21">#REF!</definedName>
    <definedName name="aumentos_85" localSheetId="25">#REF!</definedName>
    <definedName name="aumentos_85" localSheetId="27">#REF!</definedName>
    <definedName name="aumentos_85" localSheetId="28">#REF!</definedName>
    <definedName name="aumentos_85" localSheetId="26">#REF!</definedName>
    <definedName name="aumentos_85" localSheetId="4">#REF!</definedName>
    <definedName name="aumentos_85" localSheetId="6">#REF!</definedName>
    <definedName name="aumentos_85" localSheetId="7">#REF!</definedName>
    <definedName name="aumentos_85" localSheetId="9">#REF!</definedName>
    <definedName name="aumentos_85" localSheetId="10">#REF!</definedName>
    <definedName name="aumentos_85" localSheetId="1">#REF!</definedName>
    <definedName name="aumentos_85">#REF!</definedName>
    <definedName name="aumentos_86" localSheetId="11">#REF!</definedName>
    <definedName name="aumentos_86" localSheetId="12">#REF!</definedName>
    <definedName name="aumentos_86" localSheetId="13">#REF!</definedName>
    <definedName name="aumentos_86" localSheetId="15">#REF!</definedName>
    <definedName name="aumentos_86" localSheetId="16">#REF!</definedName>
    <definedName name="aumentos_86" localSheetId="17">#REF!</definedName>
    <definedName name="aumentos_86" localSheetId="18">#REF!</definedName>
    <definedName name="aumentos_86" localSheetId="19">#REF!</definedName>
    <definedName name="aumentos_86" localSheetId="20">#REF!</definedName>
    <definedName name="aumentos_86" localSheetId="21">#REF!</definedName>
    <definedName name="aumentos_86" localSheetId="25">#REF!</definedName>
    <definedName name="aumentos_86" localSheetId="27">#REF!</definedName>
    <definedName name="aumentos_86" localSheetId="28">#REF!</definedName>
    <definedName name="aumentos_86" localSheetId="26">#REF!</definedName>
    <definedName name="aumentos_86" localSheetId="4">#REF!</definedName>
    <definedName name="aumentos_86" localSheetId="6">#REF!</definedName>
    <definedName name="aumentos_86" localSheetId="7">#REF!</definedName>
    <definedName name="aumentos_86" localSheetId="9">#REF!</definedName>
    <definedName name="aumentos_86" localSheetId="10">#REF!</definedName>
    <definedName name="aumentos_86" localSheetId="1">#REF!</definedName>
    <definedName name="aumentos_86">#REF!</definedName>
    <definedName name="aumentos_87" localSheetId="11">#REF!</definedName>
    <definedName name="aumentos_87" localSheetId="12">#REF!</definedName>
    <definedName name="aumentos_87" localSheetId="13">#REF!</definedName>
    <definedName name="aumentos_87" localSheetId="15">#REF!</definedName>
    <definedName name="aumentos_87" localSheetId="16">#REF!</definedName>
    <definedName name="aumentos_87" localSheetId="17">#REF!</definedName>
    <definedName name="aumentos_87" localSheetId="18">#REF!</definedName>
    <definedName name="aumentos_87" localSheetId="19">#REF!</definedName>
    <definedName name="aumentos_87" localSheetId="20">#REF!</definedName>
    <definedName name="aumentos_87" localSheetId="21">#REF!</definedName>
    <definedName name="aumentos_87" localSheetId="25">#REF!</definedName>
    <definedName name="aumentos_87" localSheetId="27">#REF!</definedName>
    <definedName name="aumentos_87" localSheetId="28">#REF!</definedName>
    <definedName name="aumentos_87" localSheetId="26">#REF!</definedName>
    <definedName name="aumentos_87" localSheetId="4">#REF!</definedName>
    <definedName name="aumentos_87" localSheetId="6">#REF!</definedName>
    <definedName name="aumentos_87" localSheetId="7">#REF!</definedName>
    <definedName name="aumentos_87" localSheetId="9">#REF!</definedName>
    <definedName name="aumentos_87" localSheetId="10">#REF!</definedName>
    <definedName name="aumentos_87" localSheetId="1">#REF!</definedName>
    <definedName name="aumentos_87">#REF!</definedName>
    <definedName name="aumentos_88" localSheetId="11">#REF!</definedName>
    <definedName name="aumentos_88" localSheetId="12">#REF!</definedName>
    <definedName name="aumentos_88" localSheetId="13">#REF!</definedName>
    <definedName name="aumentos_88" localSheetId="15">#REF!</definedName>
    <definedName name="aumentos_88" localSheetId="16">#REF!</definedName>
    <definedName name="aumentos_88" localSheetId="17">#REF!</definedName>
    <definedName name="aumentos_88" localSheetId="18">#REF!</definedName>
    <definedName name="aumentos_88" localSheetId="19">#REF!</definedName>
    <definedName name="aumentos_88" localSheetId="20">#REF!</definedName>
    <definedName name="aumentos_88" localSheetId="21">#REF!</definedName>
    <definedName name="aumentos_88" localSheetId="25">#REF!</definedName>
    <definedName name="aumentos_88" localSheetId="27">#REF!</definedName>
    <definedName name="aumentos_88" localSheetId="28">#REF!</definedName>
    <definedName name="aumentos_88" localSheetId="26">#REF!</definedName>
    <definedName name="aumentos_88" localSheetId="4">#REF!</definedName>
    <definedName name="aumentos_88" localSheetId="6">#REF!</definedName>
    <definedName name="aumentos_88" localSheetId="7">#REF!</definedName>
    <definedName name="aumentos_88" localSheetId="9">#REF!</definedName>
    <definedName name="aumentos_88" localSheetId="10">#REF!</definedName>
    <definedName name="aumentos_88" localSheetId="1">#REF!</definedName>
    <definedName name="aumentos_88">#REF!</definedName>
    <definedName name="aumentos_89" localSheetId="11">#REF!</definedName>
    <definedName name="aumentos_89" localSheetId="12">#REF!</definedName>
    <definedName name="aumentos_89" localSheetId="13">#REF!</definedName>
    <definedName name="aumentos_89" localSheetId="15">#REF!</definedName>
    <definedName name="aumentos_89" localSheetId="16">#REF!</definedName>
    <definedName name="aumentos_89" localSheetId="17">#REF!</definedName>
    <definedName name="aumentos_89" localSheetId="18">#REF!</definedName>
    <definedName name="aumentos_89" localSheetId="19">#REF!</definedName>
    <definedName name="aumentos_89" localSheetId="20">#REF!</definedName>
    <definedName name="aumentos_89" localSheetId="21">#REF!</definedName>
    <definedName name="aumentos_89" localSheetId="25">#REF!</definedName>
    <definedName name="aumentos_89" localSheetId="27">#REF!</definedName>
    <definedName name="aumentos_89" localSheetId="28">#REF!</definedName>
    <definedName name="aumentos_89" localSheetId="26">#REF!</definedName>
    <definedName name="aumentos_89" localSheetId="4">#REF!</definedName>
    <definedName name="aumentos_89" localSheetId="6">#REF!</definedName>
    <definedName name="aumentos_89" localSheetId="7">#REF!</definedName>
    <definedName name="aumentos_89" localSheetId="9">#REF!</definedName>
    <definedName name="aumentos_89" localSheetId="10">#REF!</definedName>
    <definedName name="aumentos_89" localSheetId="1">#REF!</definedName>
    <definedName name="aumentos_89">#REF!</definedName>
    <definedName name="aumentos_9" localSheetId="1">#REF!</definedName>
    <definedName name="aumentos_9">#N/A</definedName>
    <definedName name="aumentos_90" localSheetId="11">#REF!</definedName>
    <definedName name="aumentos_90" localSheetId="12">#REF!</definedName>
    <definedName name="aumentos_90" localSheetId="13">#REF!</definedName>
    <definedName name="aumentos_90" localSheetId="15">#REF!</definedName>
    <definedName name="aumentos_90" localSheetId="16">#REF!</definedName>
    <definedName name="aumentos_90" localSheetId="17">#REF!</definedName>
    <definedName name="aumentos_90" localSheetId="18">#REF!</definedName>
    <definedName name="aumentos_90" localSheetId="19">#REF!</definedName>
    <definedName name="aumentos_90" localSheetId="20">#REF!</definedName>
    <definedName name="aumentos_90" localSheetId="21">#REF!</definedName>
    <definedName name="aumentos_90" localSheetId="25">#REF!</definedName>
    <definedName name="aumentos_90" localSheetId="27">#REF!</definedName>
    <definedName name="aumentos_90" localSheetId="28">#REF!</definedName>
    <definedName name="aumentos_90" localSheetId="26">#REF!</definedName>
    <definedName name="aumentos_90" localSheetId="4">#REF!</definedName>
    <definedName name="aumentos_90" localSheetId="5">#REF!</definedName>
    <definedName name="aumentos_90" localSheetId="6">#REF!</definedName>
    <definedName name="aumentos_90" localSheetId="7">#REF!</definedName>
    <definedName name="aumentos_90" localSheetId="9">#REF!</definedName>
    <definedName name="aumentos_90" localSheetId="10">#REF!</definedName>
    <definedName name="aumentos_90" localSheetId="1">#REF!</definedName>
    <definedName name="aumentos_90">#REF!</definedName>
    <definedName name="aumentos_91" localSheetId="11">#REF!</definedName>
    <definedName name="aumentos_91" localSheetId="12">#REF!</definedName>
    <definedName name="aumentos_91" localSheetId="13">#REF!</definedName>
    <definedName name="aumentos_91" localSheetId="15">#REF!</definedName>
    <definedName name="aumentos_91" localSheetId="16">#REF!</definedName>
    <definedName name="aumentos_91" localSheetId="17">#REF!</definedName>
    <definedName name="aumentos_91" localSheetId="18">#REF!</definedName>
    <definedName name="aumentos_91" localSheetId="19">#REF!</definedName>
    <definedName name="aumentos_91" localSheetId="20">#REF!</definedName>
    <definedName name="aumentos_91" localSheetId="21">#REF!</definedName>
    <definedName name="aumentos_91" localSheetId="25">#REF!</definedName>
    <definedName name="aumentos_91" localSheetId="27">#REF!</definedName>
    <definedName name="aumentos_91" localSheetId="28">#REF!</definedName>
    <definedName name="aumentos_91" localSheetId="26">#REF!</definedName>
    <definedName name="aumentos_91" localSheetId="4">#REF!</definedName>
    <definedName name="aumentos_91" localSheetId="6">#REF!</definedName>
    <definedName name="aumentos_91" localSheetId="7">#REF!</definedName>
    <definedName name="aumentos_91" localSheetId="9">#REF!</definedName>
    <definedName name="aumentos_91" localSheetId="10">#REF!</definedName>
    <definedName name="aumentos_91" localSheetId="1">#REF!</definedName>
    <definedName name="aumentos_91">#REF!</definedName>
    <definedName name="Banco_dados_IM" localSheetId="11">'[1] URBANO 2ª PARTE'!#REF!</definedName>
    <definedName name="Banco_dados_IM" localSheetId="12">'[1] URBANO 2ª PARTE'!#REF!</definedName>
    <definedName name="Banco_dados_IM" localSheetId="13">'[1] URBANO 2ª PARTE'!#REF!</definedName>
    <definedName name="Banco_dados_IM" localSheetId="15">'[1] URBANO 2ª PARTE'!#REF!</definedName>
    <definedName name="Banco_dados_IM" localSheetId="16">'[1] URBANO 2ª PARTE'!#REF!</definedName>
    <definedName name="Banco_dados_IM" localSheetId="17">'[1] URBANO 2ª PARTE'!#REF!</definedName>
    <definedName name="Banco_dados_IM" localSheetId="18">'[1] URBANO 2ª PARTE'!#REF!</definedName>
    <definedName name="Banco_dados_IM" localSheetId="19">'[1] URBANO 2ª PARTE'!#REF!</definedName>
    <definedName name="Banco_dados_IM" localSheetId="20">'[1] URBANO 2ª PARTE'!#REF!</definedName>
    <definedName name="Banco_dados_IM" localSheetId="21">'[1] URBANO 2ª PARTE'!#REF!</definedName>
    <definedName name="Banco_dados_IM" localSheetId="25">'[1] URBANO 2ª PARTE'!#REF!</definedName>
    <definedName name="Banco_dados_IM" localSheetId="27">'[1] URBANO 2ª PARTE'!#REF!</definedName>
    <definedName name="Banco_dados_IM" localSheetId="28">'[1] URBANO 2ª PARTE'!#REF!</definedName>
    <definedName name="Banco_dados_IM" localSheetId="26">'[1] URBANO 2ª PARTE'!#REF!</definedName>
    <definedName name="Banco_dados_IM" localSheetId="4">'[1] URBANO 2ª PARTE'!#REF!</definedName>
    <definedName name="Banco_dados_IM" localSheetId="6">'[1] URBANO 2ª PARTE'!#REF!</definedName>
    <definedName name="Banco_dados_IM" localSheetId="7">'[1] URBANO 2ª PARTE'!#REF!</definedName>
    <definedName name="Banco_dados_IM" localSheetId="9">'[1] URBANO 2ª PARTE'!#REF!</definedName>
    <definedName name="Banco_dados_IM" localSheetId="10">'[1] URBANO 2ª PARTE'!#REF!</definedName>
    <definedName name="Banco_dados_IM" localSheetId="1">'[1] URBANO 2ª PARTE'!#REF!</definedName>
    <definedName name="Banco_dados_IM">'[1] URBANO 2ª PARTE'!#REF!</definedName>
    <definedName name="_xlnm.Database" localSheetId="11">'[1] URBANO 2ª PARTE'!#REF!</definedName>
    <definedName name="_xlnm.Database" localSheetId="12">'[1] URBANO 2ª PARTE'!#REF!</definedName>
    <definedName name="_xlnm.Database" localSheetId="13">'[1] URBANO 2ª PARTE'!#REF!</definedName>
    <definedName name="_xlnm.Database" localSheetId="15">'[1] URBANO 2ª PARTE'!#REF!</definedName>
    <definedName name="_xlnm.Database" localSheetId="16">'[1] URBANO 2ª PARTE'!#REF!</definedName>
    <definedName name="_xlnm.Database" localSheetId="17">'[1] URBANO 2ª PARTE'!#REF!</definedName>
    <definedName name="_xlnm.Database" localSheetId="18">'[1] URBANO 2ª PARTE'!#REF!</definedName>
    <definedName name="_xlnm.Database" localSheetId="19">'[1] URBANO 2ª PARTE'!#REF!</definedName>
    <definedName name="_xlnm.Database" localSheetId="20">'[1] URBANO 2ª PARTE'!#REF!</definedName>
    <definedName name="_xlnm.Database" localSheetId="21">'[1] URBANO 2ª PARTE'!#REF!</definedName>
    <definedName name="_xlnm.Database" localSheetId="25">'[1] URBANO 2ª PARTE'!#REF!</definedName>
    <definedName name="_xlnm.Database" localSheetId="27">'[1] URBANO 2ª PARTE'!#REF!</definedName>
    <definedName name="_xlnm.Database" localSheetId="28">'[1] URBANO 2ª PARTE'!#REF!</definedName>
    <definedName name="_xlnm.Database" localSheetId="26">'[1] URBANO 2ª PARTE'!#REF!</definedName>
    <definedName name="_xlnm.Database" localSheetId="4">'[1] URBANO 2ª PARTE'!#REF!</definedName>
    <definedName name="_xlnm.Database" localSheetId="6">'[1] URBANO 2ª PARTE'!#REF!</definedName>
    <definedName name="_xlnm.Database" localSheetId="7">'[1] URBANO 2ª PARTE'!#REF!</definedName>
    <definedName name="_xlnm.Database" localSheetId="9">'[1] URBANO 2ª PARTE'!#REF!</definedName>
    <definedName name="_xlnm.Database" localSheetId="10">'[1] URBANO 2ª PARTE'!#REF!</definedName>
    <definedName name="_xlnm.Database" localSheetId="1">'[1] URBANO 2ª PARTE'!#REF!</definedName>
    <definedName name="_xlnm.Database">'[1] URBANO 2ª PARTE'!#REF!</definedName>
    <definedName name="CALC_TRF" localSheetId="11">#REF!</definedName>
    <definedName name="CALC_TRF" localSheetId="12">#REF!</definedName>
    <definedName name="CALC_TRF" localSheetId="13">#REF!</definedName>
    <definedName name="CALC_TRF" localSheetId="15">#REF!</definedName>
    <definedName name="CALC_TRF" localSheetId="16">#REF!</definedName>
    <definedName name="CALC_TRF" localSheetId="17">#REF!</definedName>
    <definedName name="CALC_TRF" localSheetId="18">#REF!</definedName>
    <definedName name="CALC_TRF" localSheetId="19">#REF!</definedName>
    <definedName name="CALC_TRF" localSheetId="20">#REF!</definedName>
    <definedName name="CALC_TRF" localSheetId="21">#REF!</definedName>
    <definedName name="CALC_TRF" localSheetId="25">#REF!</definedName>
    <definedName name="CALC_TRF" localSheetId="27">#REF!</definedName>
    <definedName name="CALC_TRF" localSheetId="28">#REF!</definedName>
    <definedName name="CALC_TRF" localSheetId="26">#REF!</definedName>
    <definedName name="CALC_TRF" localSheetId="4">#REF!</definedName>
    <definedName name="CALC_TRF" localSheetId="6">#REF!</definedName>
    <definedName name="CALC_TRF" localSheetId="7">#REF!</definedName>
    <definedName name="CALC_TRF" localSheetId="9">#REF!</definedName>
    <definedName name="CALC_TRF" localSheetId="10">#REF!</definedName>
    <definedName name="CALC_TRF" localSheetId="1">#REF!</definedName>
    <definedName name="CALC_TRF">#REF!</definedName>
    <definedName name="CALC_TRF_12">#REF!</definedName>
    <definedName name="CALC_TRF_2">#REF!</definedName>
    <definedName name="CALC_TRF_5">#REF!</definedName>
    <definedName name="CALC_TRF_7">#REF!</definedName>
    <definedName name="CALC_TRF_8">#REF!</definedName>
    <definedName name="carência" localSheetId="1">#REF!</definedName>
    <definedName name="carência">#N/A</definedName>
    <definedName name="carência_10" localSheetId="11">#REF!</definedName>
    <definedName name="carência_10" localSheetId="12">#REF!</definedName>
    <definedName name="carência_10" localSheetId="13">#REF!</definedName>
    <definedName name="carência_10" localSheetId="15">#REF!</definedName>
    <definedName name="carência_10" localSheetId="16">#REF!</definedName>
    <definedName name="carência_10" localSheetId="17">#REF!</definedName>
    <definedName name="carência_10" localSheetId="18">#REF!</definedName>
    <definedName name="carência_10" localSheetId="19">#REF!</definedName>
    <definedName name="carência_10" localSheetId="20">#REF!</definedName>
    <definedName name="carência_10" localSheetId="21">#REF!</definedName>
    <definedName name="carência_10" localSheetId="25">#REF!</definedName>
    <definedName name="carência_10" localSheetId="27">#REF!</definedName>
    <definedName name="carência_10" localSheetId="28">#REF!</definedName>
    <definedName name="carência_10" localSheetId="26">#REF!</definedName>
    <definedName name="carência_10" localSheetId="4">#REF!</definedName>
    <definedName name="carência_10" localSheetId="5">#REF!</definedName>
    <definedName name="carência_10" localSheetId="6">#REF!</definedName>
    <definedName name="carência_10" localSheetId="7">#REF!</definedName>
    <definedName name="carência_10" localSheetId="9">#REF!</definedName>
    <definedName name="carência_10" localSheetId="10">#REF!</definedName>
    <definedName name="carência_10" localSheetId="1">#REF!</definedName>
    <definedName name="carência_10">#REF!</definedName>
    <definedName name="carência_11" localSheetId="11">#REF!</definedName>
    <definedName name="carência_11" localSheetId="12">#REF!</definedName>
    <definedName name="carência_11" localSheetId="13">#REF!</definedName>
    <definedName name="carência_11" localSheetId="15">#REF!</definedName>
    <definedName name="carência_11" localSheetId="16">#REF!</definedName>
    <definedName name="carência_11" localSheetId="17">#REF!</definedName>
    <definedName name="carência_11" localSheetId="18">#REF!</definedName>
    <definedName name="carência_11" localSheetId="19">#REF!</definedName>
    <definedName name="carência_11" localSheetId="20">#REF!</definedName>
    <definedName name="carência_11" localSheetId="21">#REF!</definedName>
    <definedName name="carência_11" localSheetId="25">#REF!</definedName>
    <definedName name="carência_11" localSheetId="27">#REF!</definedName>
    <definedName name="carência_11" localSheetId="28">#REF!</definedName>
    <definedName name="carência_11" localSheetId="26">#REF!</definedName>
    <definedName name="carência_11" localSheetId="4">#REF!</definedName>
    <definedName name="carência_11" localSheetId="6">#REF!</definedName>
    <definedName name="carência_11" localSheetId="7">#REF!</definedName>
    <definedName name="carência_11" localSheetId="9">#REF!</definedName>
    <definedName name="carência_11" localSheetId="10">#REF!</definedName>
    <definedName name="carência_11" localSheetId="1">#REF!</definedName>
    <definedName name="carência_11">#REF!</definedName>
    <definedName name="carência_11_1">NA()</definedName>
    <definedName name="carência_12" localSheetId="11">#REF!</definedName>
    <definedName name="carência_12" localSheetId="12">#REF!</definedName>
    <definedName name="carência_12" localSheetId="13">#REF!</definedName>
    <definedName name="carência_12" localSheetId="15">#REF!</definedName>
    <definedName name="carência_12" localSheetId="16">#REF!</definedName>
    <definedName name="carência_12" localSheetId="17">#REF!</definedName>
    <definedName name="carência_12" localSheetId="18">#REF!</definedName>
    <definedName name="carência_12" localSheetId="19">#REF!</definedName>
    <definedName name="carência_12" localSheetId="20">#REF!</definedName>
    <definedName name="carência_12" localSheetId="21">#REF!</definedName>
    <definedName name="carência_12" localSheetId="25">#REF!</definedName>
    <definedName name="carência_12" localSheetId="27">#REF!</definedName>
    <definedName name="carência_12" localSheetId="28">#REF!</definedName>
    <definedName name="carência_12" localSheetId="26">#REF!</definedName>
    <definedName name="carência_12" localSheetId="4">#REF!</definedName>
    <definedName name="carência_12" localSheetId="5">#REF!</definedName>
    <definedName name="carência_12" localSheetId="6">#REF!</definedName>
    <definedName name="carência_12" localSheetId="7">#REF!</definedName>
    <definedName name="carência_12" localSheetId="9">#REF!</definedName>
    <definedName name="carência_12" localSheetId="10">#REF!</definedName>
    <definedName name="carência_12" localSheetId="1">#REF!</definedName>
    <definedName name="carência_12">#REF!</definedName>
    <definedName name="carência_18" localSheetId="11">#REF!</definedName>
    <definedName name="carência_18" localSheetId="12">#REF!</definedName>
    <definedName name="carência_18" localSheetId="13">#REF!</definedName>
    <definedName name="carência_18" localSheetId="15">#REF!</definedName>
    <definedName name="carência_18" localSheetId="16">#REF!</definedName>
    <definedName name="carência_18" localSheetId="17">#REF!</definedName>
    <definedName name="carência_18" localSheetId="18">#REF!</definedName>
    <definedName name="carência_18" localSheetId="19">#REF!</definedName>
    <definedName name="carência_18" localSheetId="20">#REF!</definedName>
    <definedName name="carência_18" localSheetId="21">#REF!</definedName>
    <definedName name="carência_18" localSheetId="25">#REF!</definedName>
    <definedName name="carência_18" localSheetId="27">#REF!</definedName>
    <definedName name="carência_18" localSheetId="28">#REF!</definedName>
    <definedName name="carência_18" localSheetId="26">#REF!</definedName>
    <definedName name="carência_18" localSheetId="4">#REF!</definedName>
    <definedName name="carência_18" localSheetId="5">#REF!</definedName>
    <definedName name="carência_18" localSheetId="6">#REF!</definedName>
    <definedName name="carência_18" localSheetId="7">#REF!</definedName>
    <definedName name="carência_18" localSheetId="9">#REF!</definedName>
    <definedName name="carência_18" localSheetId="10">#REF!</definedName>
    <definedName name="carência_18" localSheetId="1">#REF!</definedName>
    <definedName name="carência_18">#REF!</definedName>
    <definedName name="carência_19" localSheetId="11">#REF!</definedName>
    <definedName name="carência_19" localSheetId="12">#REF!</definedName>
    <definedName name="carência_19" localSheetId="13">#REF!</definedName>
    <definedName name="carência_19" localSheetId="15">#REF!</definedName>
    <definedName name="carência_19" localSheetId="16">#REF!</definedName>
    <definedName name="carência_19" localSheetId="17">#REF!</definedName>
    <definedName name="carência_19" localSheetId="18">#REF!</definedName>
    <definedName name="carência_19" localSheetId="19">#REF!</definedName>
    <definedName name="carência_19" localSheetId="20">#REF!</definedName>
    <definedName name="carência_19" localSheetId="21">#REF!</definedName>
    <definedName name="carência_19" localSheetId="25">#REF!</definedName>
    <definedName name="carência_19" localSheetId="27">#REF!</definedName>
    <definedName name="carência_19" localSheetId="28">#REF!</definedName>
    <definedName name="carência_19" localSheetId="26">#REF!</definedName>
    <definedName name="carência_19" localSheetId="4">#REF!</definedName>
    <definedName name="carência_19" localSheetId="6">#REF!</definedName>
    <definedName name="carência_19" localSheetId="7">#REF!</definedName>
    <definedName name="carência_19" localSheetId="9">#REF!</definedName>
    <definedName name="carência_19" localSheetId="10">#REF!</definedName>
    <definedName name="carência_19" localSheetId="1">#REF!</definedName>
    <definedName name="carência_19">#REF!</definedName>
    <definedName name="carência_20" localSheetId="11">#REF!</definedName>
    <definedName name="carência_20" localSheetId="12">#REF!</definedName>
    <definedName name="carência_20" localSheetId="13">#REF!</definedName>
    <definedName name="carência_20" localSheetId="15">#REF!</definedName>
    <definedName name="carência_20" localSheetId="16">#REF!</definedName>
    <definedName name="carência_20" localSheetId="17">#REF!</definedName>
    <definedName name="carência_20" localSheetId="18">#REF!</definedName>
    <definedName name="carência_20" localSheetId="19">#REF!</definedName>
    <definedName name="carência_20" localSheetId="20">#REF!</definedName>
    <definedName name="carência_20" localSheetId="21">#REF!</definedName>
    <definedName name="carência_20" localSheetId="25">#REF!</definedName>
    <definedName name="carência_20" localSheetId="27">#REF!</definedName>
    <definedName name="carência_20" localSheetId="28">#REF!</definedName>
    <definedName name="carência_20" localSheetId="26">#REF!</definedName>
    <definedName name="carência_20" localSheetId="4">#REF!</definedName>
    <definedName name="carência_20" localSheetId="5">#REF!</definedName>
    <definedName name="carência_20" localSheetId="6">#REF!</definedName>
    <definedName name="carência_20" localSheetId="7">#REF!</definedName>
    <definedName name="carência_20" localSheetId="9">#REF!</definedName>
    <definedName name="carência_20" localSheetId="10">#REF!</definedName>
    <definedName name="carência_20" localSheetId="1">#REF!</definedName>
    <definedName name="carência_20">#REF!</definedName>
    <definedName name="carência_21" localSheetId="11">#REF!</definedName>
    <definedName name="carência_21" localSheetId="12">#REF!</definedName>
    <definedName name="carência_21" localSheetId="13">#REF!</definedName>
    <definedName name="carência_21" localSheetId="15">#REF!</definedName>
    <definedName name="carência_21" localSheetId="16">#REF!</definedName>
    <definedName name="carência_21" localSheetId="17">#REF!</definedName>
    <definedName name="carência_21" localSheetId="18">#REF!</definedName>
    <definedName name="carência_21" localSheetId="19">#REF!</definedName>
    <definedName name="carência_21" localSheetId="20">#REF!</definedName>
    <definedName name="carência_21" localSheetId="21">#REF!</definedName>
    <definedName name="carência_21" localSheetId="25">#REF!</definedName>
    <definedName name="carência_21" localSheetId="27">#REF!</definedName>
    <definedName name="carência_21" localSheetId="28">#REF!</definedName>
    <definedName name="carência_21" localSheetId="26">#REF!</definedName>
    <definedName name="carência_21" localSheetId="4">#REF!</definedName>
    <definedName name="carência_21" localSheetId="5">#REF!</definedName>
    <definedName name="carência_21" localSheetId="6">#REF!</definedName>
    <definedName name="carência_21" localSheetId="7">#REF!</definedName>
    <definedName name="carência_21" localSheetId="9">#REF!</definedName>
    <definedName name="carência_21" localSheetId="10">#REF!</definedName>
    <definedName name="carência_21" localSheetId="1">#REF!</definedName>
    <definedName name="carência_21">#REF!</definedName>
    <definedName name="carência_22" localSheetId="11">#REF!</definedName>
    <definedName name="carência_22" localSheetId="12">#REF!</definedName>
    <definedName name="carência_22" localSheetId="13">#REF!</definedName>
    <definedName name="carência_22" localSheetId="15">#REF!</definedName>
    <definedName name="carência_22" localSheetId="16">#REF!</definedName>
    <definedName name="carência_22" localSheetId="17">#REF!</definedName>
    <definedName name="carência_22" localSheetId="18">#REF!</definedName>
    <definedName name="carência_22" localSheetId="19">#REF!</definedName>
    <definedName name="carência_22" localSheetId="20">#REF!</definedName>
    <definedName name="carência_22" localSheetId="21">#REF!</definedName>
    <definedName name="carência_22" localSheetId="25">#REF!</definedName>
    <definedName name="carência_22" localSheetId="27">#REF!</definedName>
    <definedName name="carência_22" localSheetId="28">#REF!</definedName>
    <definedName name="carência_22" localSheetId="26">#REF!</definedName>
    <definedName name="carência_22" localSheetId="4">#REF!</definedName>
    <definedName name="carência_22" localSheetId="5">#REF!</definedName>
    <definedName name="carência_22" localSheetId="6">#REF!</definedName>
    <definedName name="carência_22" localSheetId="7">#REF!</definedName>
    <definedName name="carência_22" localSheetId="9">#REF!</definedName>
    <definedName name="carência_22" localSheetId="10">#REF!</definedName>
    <definedName name="carência_22" localSheetId="1">#REF!</definedName>
    <definedName name="carência_22">#REF!</definedName>
    <definedName name="carência_23" localSheetId="11">#REF!</definedName>
    <definedName name="carência_23" localSheetId="12">#REF!</definedName>
    <definedName name="carência_23" localSheetId="13">#REF!</definedName>
    <definedName name="carência_23" localSheetId="15">#REF!</definedName>
    <definedName name="carência_23" localSheetId="16">#REF!</definedName>
    <definedName name="carência_23" localSheetId="17">#REF!</definedName>
    <definedName name="carência_23" localSheetId="18">#REF!</definedName>
    <definedName name="carência_23" localSheetId="19">#REF!</definedName>
    <definedName name="carência_23" localSheetId="20">#REF!</definedName>
    <definedName name="carência_23" localSheetId="21">#REF!</definedName>
    <definedName name="carência_23" localSheetId="25">#REF!</definedName>
    <definedName name="carência_23" localSheetId="27">#REF!</definedName>
    <definedName name="carência_23" localSheetId="28">#REF!</definedName>
    <definedName name="carência_23" localSheetId="26">#REF!</definedName>
    <definedName name="carência_23" localSheetId="4">#REF!</definedName>
    <definedName name="carência_23" localSheetId="5">#REF!</definedName>
    <definedName name="carência_23" localSheetId="6">#REF!</definedName>
    <definedName name="carência_23" localSheetId="7">#REF!</definedName>
    <definedName name="carência_23" localSheetId="9">#REF!</definedName>
    <definedName name="carência_23" localSheetId="10">#REF!</definedName>
    <definedName name="carência_23" localSheetId="1">#REF!</definedName>
    <definedName name="carência_23">#REF!</definedName>
    <definedName name="carência_24" localSheetId="11">#REF!</definedName>
    <definedName name="carência_24" localSheetId="12">#REF!</definedName>
    <definedName name="carência_24" localSheetId="13">#REF!</definedName>
    <definedName name="carência_24" localSheetId="15">#REF!</definedName>
    <definedName name="carência_24" localSheetId="16">#REF!</definedName>
    <definedName name="carência_24" localSheetId="17">#REF!</definedName>
    <definedName name="carência_24" localSheetId="18">#REF!</definedName>
    <definedName name="carência_24" localSheetId="19">#REF!</definedName>
    <definedName name="carência_24" localSheetId="20">#REF!</definedName>
    <definedName name="carência_24" localSheetId="21">#REF!</definedName>
    <definedName name="carência_24" localSheetId="25">#REF!</definedName>
    <definedName name="carência_24" localSheetId="27">#REF!</definedName>
    <definedName name="carência_24" localSheetId="28">#REF!</definedName>
    <definedName name="carência_24" localSheetId="26">#REF!</definedName>
    <definedName name="carência_24" localSheetId="4">#REF!</definedName>
    <definedName name="carência_24" localSheetId="5">#REF!</definedName>
    <definedName name="carência_24" localSheetId="6">#REF!</definedName>
    <definedName name="carência_24" localSheetId="7">#REF!</definedName>
    <definedName name="carência_24" localSheetId="9">#REF!</definedName>
    <definedName name="carência_24" localSheetId="10">#REF!</definedName>
    <definedName name="carência_24" localSheetId="1">#REF!</definedName>
    <definedName name="carência_24">#REF!</definedName>
    <definedName name="carência_25" localSheetId="11">#REF!</definedName>
    <definedName name="carência_25" localSheetId="12">#REF!</definedName>
    <definedName name="carência_25" localSheetId="13">#REF!</definedName>
    <definedName name="carência_25" localSheetId="15">#REF!</definedName>
    <definedName name="carência_25" localSheetId="16">#REF!</definedName>
    <definedName name="carência_25" localSheetId="17">#REF!</definedName>
    <definedName name="carência_25" localSheetId="18">#REF!</definedName>
    <definedName name="carência_25" localSheetId="19">#REF!</definedName>
    <definedName name="carência_25" localSheetId="20">#REF!</definedName>
    <definedName name="carência_25" localSheetId="21">#REF!</definedName>
    <definedName name="carência_25" localSheetId="25">#REF!</definedName>
    <definedName name="carência_25" localSheetId="27">#REF!</definedName>
    <definedName name="carência_25" localSheetId="28">#REF!</definedName>
    <definedName name="carência_25" localSheetId="26">#REF!</definedName>
    <definedName name="carência_25" localSheetId="4">#REF!</definedName>
    <definedName name="carência_25" localSheetId="5">#REF!</definedName>
    <definedName name="carência_25" localSheetId="6">#REF!</definedName>
    <definedName name="carência_25" localSheetId="7">#REF!</definedName>
    <definedName name="carência_25" localSheetId="9">#REF!</definedName>
    <definedName name="carência_25" localSheetId="10">#REF!</definedName>
    <definedName name="carência_25" localSheetId="1">#REF!</definedName>
    <definedName name="carência_25">#REF!</definedName>
    <definedName name="carência_26" localSheetId="11">#REF!</definedName>
    <definedName name="carência_26" localSheetId="12">#REF!</definedName>
    <definedName name="carência_26" localSheetId="13">#REF!</definedName>
    <definedName name="carência_26" localSheetId="15">#REF!</definedName>
    <definedName name="carência_26" localSheetId="16">#REF!</definedName>
    <definedName name="carência_26" localSheetId="17">#REF!</definedName>
    <definedName name="carência_26" localSheetId="18">#REF!</definedName>
    <definedName name="carência_26" localSheetId="19">#REF!</definedName>
    <definedName name="carência_26" localSheetId="20">#REF!</definedName>
    <definedName name="carência_26" localSheetId="21">#REF!</definedName>
    <definedName name="carência_26" localSheetId="25">#REF!</definedName>
    <definedName name="carência_26" localSheetId="27">#REF!</definedName>
    <definedName name="carência_26" localSheetId="28">#REF!</definedName>
    <definedName name="carência_26" localSheetId="26">#REF!</definedName>
    <definedName name="carência_26" localSheetId="4">#REF!</definedName>
    <definedName name="carência_26" localSheetId="5">#REF!</definedName>
    <definedName name="carência_26" localSheetId="6">#REF!</definedName>
    <definedName name="carência_26" localSheetId="7">#REF!</definedName>
    <definedName name="carência_26" localSheetId="9">#REF!</definedName>
    <definedName name="carência_26" localSheetId="10">#REF!</definedName>
    <definedName name="carência_26" localSheetId="1">#REF!</definedName>
    <definedName name="carência_26">#REF!</definedName>
    <definedName name="carência_27" localSheetId="11">#REF!</definedName>
    <definedName name="carência_27" localSheetId="12">#REF!</definedName>
    <definedName name="carência_27" localSheetId="13">#REF!</definedName>
    <definedName name="carência_27" localSheetId="15">#REF!</definedName>
    <definedName name="carência_27" localSheetId="16">#REF!</definedName>
    <definedName name="carência_27" localSheetId="17">#REF!</definedName>
    <definedName name="carência_27" localSheetId="18">#REF!</definedName>
    <definedName name="carência_27" localSheetId="19">#REF!</definedName>
    <definedName name="carência_27" localSheetId="20">#REF!</definedName>
    <definedName name="carência_27" localSheetId="21">#REF!</definedName>
    <definedName name="carência_27" localSheetId="25">#REF!</definedName>
    <definedName name="carência_27" localSheetId="27">#REF!</definedName>
    <definedName name="carência_27" localSheetId="28">#REF!</definedName>
    <definedName name="carência_27" localSheetId="26">#REF!</definedName>
    <definedName name="carência_27" localSheetId="4">#REF!</definedName>
    <definedName name="carência_27" localSheetId="5">#REF!</definedName>
    <definedName name="carência_27" localSheetId="6">#REF!</definedName>
    <definedName name="carência_27" localSheetId="7">#REF!</definedName>
    <definedName name="carência_27" localSheetId="9">#REF!</definedName>
    <definedName name="carência_27" localSheetId="10">#REF!</definedName>
    <definedName name="carência_27" localSheetId="1">#REF!</definedName>
    <definedName name="carência_27">#REF!</definedName>
    <definedName name="carência_28" localSheetId="11">#REF!</definedName>
    <definedName name="carência_28" localSheetId="12">#REF!</definedName>
    <definedName name="carência_28" localSheetId="13">#REF!</definedName>
    <definedName name="carência_28" localSheetId="15">#REF!</definedName>
    <definedName name="carência_28" localSheetId="16">#REF!</definedName>
    <definedName name="carência_28" localSheetId="17">#REF!</definedName>
    <definedName name="carência_28" localSheetId="18">#REF!</definedName>
    <definedName name="carência_28" localSheetId="19">#REF!</definedName>
    <definedName name="carência_28" localSheetId="20">#REF!</definedName>
    <definedName name="carência_28" localSheetId="21">#REF!</definedName>
    <definedName name="carência_28" localSheetId="25">#REF!</definedName>
    <definedName name="carência_28" localSheetId="27">#REF!</definedName>
    <definedName name="carência_28" localSheetId="28">#REF!</definedName>
    <definedName name="carência_28" localSheetId="26">#REF!</definedName>
    <definedName name="carência_28" localSheetId="4">#REF!</definedName>
    <definedName name="carência_28" localSheetId="5">#REF!</definedName>
    <definedName name="carência_28" localSheetId="6">#REF!</definedName>
    <definedName name="carência_28" localSheetId="7">#REF!</definedName>
    <definedName name="carência_28" localSheetId="9">#REF!</definedName>
    <definedName name="carência_28" localSheetId="10">#REF!</definedName>
    <definedName name="carência_28" localSheetId="1">#REF!</definedName>
    <definedName name="carência_28">#REF!</definedName>
    <definedName name="carência_29" localSheetId="11">#REF!</definedName>
    <definedName name="carência_29" localSheetId="12">#REF!</definedName>
    <definedName name="carência_29" localSheetId="13">#REF!</definedName>
    <definedName name="carência_29" localSheetId="15">#REF!</definedName>
    <definedName name="carência_29" localSheetId="16">#REF!</definedName>
    <definedName name="carência_29" localSheetId="17">#REF!</definedName>
    <definedName name="carência_29" localSheetId="18">#REF!</definedName>
    <definedName name="carência_29" localSheetId="19">#REF!</definedName>
    <definedName name="carência_29" localSheetId="20">#REF!</definedName>
    <definedName name="carência_29" localSheetId="21">#REF!</definedName>
    <definedName name="carência_29" localSheetId="25">#REF!</definedName>
    <definedName name="carência_29" localSheetId="27">#REF!</definedName>
    <definedName name="carência_29" localSheetId="28">#REF!</definedName>
    <definedName name="carência_29" localSheetId="26">#REF!</definedName>
    <definedName name="carência_29" localSheetId="4">#REF!</definedName>
    <definedName name="carência_29" localSheetId="5">#REF!</definedName>
    <definedName name="carência_29" localSheetId="6">#REF!</definedName>
    <definedName name="carência_29" localSheetId="7">#REF!</definedName>
    <definedName name="carência_29" localSheetId="9">#REF!</definedName>
    <definedName name="carência_29" localSheetId="10">#REF!</definedName>
    <definedName name="carência_29" localSheetId="1">#REF!</definedName>
    <definedName name="carência_29">#REF!</definedName>
    <definedName name="carência_30" localSheetId="11">#REF!</definedName>
    <definedName name="carência_30" localSheetId="12">#REF!</definedName>
    <definedName name="carência_30" localSheetId="13">#REF!</definedName>
    <definedName name="carência_30" localSheetId="15">#REF!</definedName>
    <definedName name="carência_30" localSheetId="16">#REF!</definedName>
    <definedName name="carência_30" localSheetId="17">#REF!</definedName>
    <definedName name="carência_30" localSheetId="18">#REF!</definedName>
    <definedName name="carência_30" localSheetId="19">#REF!</definedName>
    <definedName name="carência_30" localSheetId="20">#REF!</definedName>
    <definedName name="carência_30" localSheetId="21">#REF!</definedName>
    <definedName name="carência_30" localSheetId="25">#REF!</definedName>
    <definedName name="carência_30" localSheetId="27">#REF!</definedName>
    <definedName name="carência_30" localSheetId="28">#REF!</definedName>
    <definedName name="carência_30" localSheetId="26">#REF!</definedName>
    <definedName name="carência_30" localSheetId="4">#REF!</definedName>
    <definedName name="carência_30" localSheetId="5">#REF!</definedName>
    <definedName name="carência_30" localSheetId="6">#REF!</definedName>
    <definedName name="carência_30" localSheetId="7">#REF!</definedName>
    <definedName name="carência_30" localSheetId="9">#REF!</definedName>
    <definedName name="carência_30" localSheetId="10">#REF!</definedName>
    <definedName name="carência_30" localSheetId="1">#REF!</definedName>
    <definedName name="carência_30">#REF!</definedName>
    <definedName name="carência_31" localSheetId="11">#REF!</definedName>
    <definedName name="carência_31" localSheetId="12">#REF!</definedName>
    <definedName name="carência_31" localSheetId="13">#REF!</definedName>
    <definedName name="carência_31" localSheetId="15">#REF!</definedName>
    <definedName name="carência_31" localSheetId="16">#REF!</definedName>
    <definedName name="carência_31" localSheetId="17">#REF!</definedName>
    <definedName name="carência_31" localSheetId="18">#REF!</definedName>
    <definedName name="carência_31" localSheetId="19">#REF!</definedName>
    <definedName name="carência_31" localSheetId="20">#REF!</definedName>
    <definedName name="carência_31" localSheetId="21">#REF!</definedName>
    <definedName name="carência_31" localSheetId="25">#REF!</definedName>
    <definedName name="carência_31" localSheetId="27">#REF!</definedName>
    <definedName name="carência_31" localSheetId="28">#REF!</definedName>
    <definedName name="carência_31" localSheetId="26">#REF!</definedName>
    <definedName name="carência_31" localSheetId="4">#REF!</definedName>
    <definedName name="carência_31" localSheetId="5">#REF!</definedName>
    <definedName name="carência_31" localSheetId="6">#REF!</definedName>
    <definedName name="carência_31" localSheetId="7">#REF!</definedName>
    <definedName name="carência_31" localSheetId="9">#REF!</definedName>
    <definedName name="carência_31" localSheetId="10">#REF!</definedName>
    <definedName name="carência_31" localSheetId="1">#REF!</definedName>
    <definedName name="carência_31">#REF!</definedName>
    <definedName name="carência_32" localSheetId="11">#REF!</definedName>
    <definedName name="carência_32" localSheetId="12">#REF!</definedName>
    <definedName name="carência_32" localSheetId="13">#REF!</definedName>
    <definedName name="carência_32" localSheetId="15">#REF!</definedName>
    <definedName name="carência_32" localSheetId="16">#REF!</definedName>
    <definedName name="carência_32" localSheetId="17">#REF!</definedName>
    <definedName name="carência_32" localSheetId="18">#REF!</definedName>
    <definedName name="carência_32" localSheetId="19">#REF!</definedName>
    <definedName name="carência_32" localSheetId="20">#REF!</definedName>
    <definedName name="carência_32" localSheetId="21">#REF!</definedName>
    <definedName name="carência_32" localSheetId="25">#REF!</definedName>
    <definedName name="carência_32" localSheetId="27">#REF!</definedName>
    <definedName name="carência_32" localSheetId="28">#REF!</definedName>
    <definedName name="carência_32" localSheetId="26">#REF!</definedName>
    <definedName name="carência_32" localSheetId="4">#REF!</definedName>
    <definedName name="carência_32" localSheetId="5">#REF!</definedName>
    <definedName name="carência_32" localSheetId="6">#REF!</definedName>
    <definedName name="carência_32" localSheetId="7">#REF!</definedName>
    <definedName name="carência_32" localSheetId="9">#REF!</definedName>
    <definedName name="carência_32" localSheetId="10">#REF!</definedName>
    <definedName name="carência_32" localSheetId="1">#REF!</definedName>
    <definedName name="carência_32">#REF!</definedName>
    <definedName name="carência_33" localSheetId="11">#REF!</definedName>
    <definedName name="carência_33" localSheetId="12">#REF!</definedName>
    <definedName name="carência_33" localSheetId="13">#REF!</definedName>
    <definedName name="carência_33" localSheetId="15">#REF!</definedName>
    <definedName name="carência_33" localSheetId="16">#REF!</definedName>
    <definedName name="carência_33" localSheetId="17">#REF!</definedName>
    <definedName name="carência_33" localSheetId="18">#REF!</definedName>
    <definedName name="carência_33" localSheetId="19">#REF!</definedName>
    <definedName name="carência_33" localSheetId="20">#REF!</definedName>
    <definedName name="carência_33" localSheetId="21">#REF!</definedName>
    <definedName name="carência_33" localSheetId="25">#REF!</definedName>
    <definedName name="carência_33" localSheetId="27">#REF!</definedName>
    <definedName name="carência_33" localSheetId="28">#REF!</definedName>
    <definedName name="carência_33" localSheetId="26">#REF!</definedName>
    <definedName name="carência_33" localSheetId="4">#REF!</definedName>
    <definedName name="carência_33" localSheetId="5">#REF!</definedName>
    <definedName name="carência_33" localSheetId="6">#REF!</definedName>
    <definedName name="carência_33" localSheetId="7">#REF!</definedName>
    <definedName name="carência_33" localSheetId="9">#REF!</definedName>
    <definedName name="carência_33" localSheetId="10">#REF!</definedName>
    <definedName name="carência_33" localSheetId="1">#REF!</definedName>
    <definedName name="carência_33">#REF!</definedName>
    <definedName name="carência_34" localSheetId="11">#REF!</definedName>
    <definedName name="carência_34" localSheetId="12">#REF!</definedName>
    <definedName name="carência_34" localSheetId="13">#REF!</definedName>
    <definedName name="carência_34" localSheetId="15">#REF!</definedName>
    <definedName name="carência_34" localSheetId="16">#REF!</definedName>
    <definedName name="carência_34" localSheetId="17">#REF!</definedName>
    <definedName name="carência_34" localSheetId="18">#REF!</definedName>
    <definedName name="carência_34" localSheetId="19">#REF!</definedName>
    <definedName name="carência_34" localSheetId="20">#REF!</definedName>
    <definedName name="carência_34" localSheetId="21">#REF!</definedName>
    <definedName name="carência_34" localSheetId="25">#REF!</definedName>
    <definedName name="carência_34" localSheetId="27">#REF!</definedName>
    <definedName name="carência_34" localSheetId="28">#REF!</definedName>
    <definedName name="carência_34" localSheetId="26">#REF!</definedName>
    <definedName name="carência_34" localSheetId="4">#REF!</definedName>
    <definedName name="carência_34" localSheetId="5">#REF!</definedName>
    <definedName name="carência_34" localSheetId="6">#REF!</definedName>
    <definedName name="carência_34" localSheetId="7">#REF!</definedName>
    <definedName name="carência_34" localSheetId="9">#REF!</definedName>
    <definedName name="carência_34" localSheetId="10">#REF!</definedName>
    <definedName name="carência_34" localSheetId="1">#REF!</definedName>
    <definedName name="carência_34">#REF!</definedName>
    <definedName name="carência_35" localSheetId="11">#REF!</definedName>
    <definedName name="carência_35" localSheetId="12">#REF!</definedName>
    <definedName name="carência_35" localSheetId="13">#REF!</definedName>
    <definedName name="carência_35" localSheetId="15">#REF!</definedName>
    <definedName name="carência_35" localSheetId="16">#REF!</definedName>
    <definedName name="carência_35" localSheetId="17">#REF!</definedName>
    <definedName name="carência_35" localSheetId="18">#REF!</definedName>
    <definedName name="carência_35" localSheetId="19">#REF!</definedName>
    <definedName name="carência_35" localSheetId="20">#REF!</definedName>
    <definedName name="carência_35" localSheetId="21">#REF!</definedName>
    <definedName name="carência_35" localSheetId="25">#REF!</definedName>
    <definedName name="carência_35" localSheetId="27">#REF!</definedName>
    <definedName name="carência_35" localSheetId="28">#REF!</definedName>
    <definedName name="carência_35" localSheetId="26">#REF!</definedName>
    <definedName name="carência_35" localSheetId="4">#REF!</definedName>
    <definedName name="carência_35" localSheetId="5">#REF!</definedName>
    <definedName name="carência_35" localSheetId="6">#REF!</definedName>
    <definedName name="carência_35" localSheetId="7">#REF!</definedName>
    <definedName name="carência_35" localSheetId="9">#REF!</definedName>
    <definedName name="carência_35" localSheetId="10">#REF!</definedName>
    <definedName name="carência_35" localSheetId="1">#REF!</definedName>
    <definedName name="carência_35">#REF!</definedName>
    <definedName name="carência_36" localSheetId="11">#REF!</definedName>
    <definedName name="carência_36" localSheetId="12">#REF!</definedName>
    <definedName name="carência_36" localSheetId="13">#REF!</definedName>
    <definedName name="carência_36" localSheetId="15">#REF!</definedName>
    <definedName name="carência_36" localSheetId="16">#REF!</definedName>
    <definedName name="carência_36" localSheetId="17">#REF!</definedName>
    <definedName name="carência_36" localSheetId="18">#REF!</definedName>
    <definedName name="carência_36" localSheetId="19">#REF!</definedName>
    <definedName name="carência_36" localSheetId="20">#REF!</definedName>
    <definedName name="carência_36" localSheetId="21">#REF!</definedName>
    <definedName name="carência_36" localSheetId="25">#REF!</definedName>
    <definedName name="carência_36" localSheetId="27">#REF!</definedName>
    <definedName name="carência_36" localSheetId="28">#REF!</definedName>
    <definedName name="carência_36" localSheetId="26">#REF!</definedName>
    <definedName name="carência_36" localSheetId="4">#REF!</definedName>
    <definedName name="carência_36" localSheetId="5">#REF!</definedName>
    <definedName name="carência_36" localSheetId="6">#REF!</definedName>
    <definedName name="carência_36" localSheetId="7">#REF!</definedName>
    <definedName name="carência_36" localSheetId="9">#REF!</definedName>
    <definedName name="carência_36" localSheetId="10">#REF!</definedName>
    <definedName name="carência_36" localSheetId="1">#REF!</definedName>
    <definedName name="carência_36">#REF!</definedName>
    <definedName name="carência_37" localSheetId="11">#REF!</definedName>
    <definedName name="carência_37" localSheetId="12">#REF!</definedName>
    <definedName name="carência_37" localSheetId="13">#REF!</definedName>
    <definedName name="carência_37" localSheetId="15">#REF!</definedName>
    <definedName name="carência_37" localSheetId="16">#REF!</definedName>
    <definedName name="carência_37" localSheetId="17">#REF!</definedName>
    <definedName name="carência_37" localSheetId="18">#REF!</definedName>
    <definedName name="carência_37" localSheetId="19">#REF!</definedName>
    <definedName name="carência_37" localSheetId="20">#REF!</definedName>
    <definedName name="carência_37" localSheetId="21">#REF!</definedName>
    <definedName name="carência_37" localSheetId="25">#REF!</definedName>
    <definedName name="carência_37" localSheetId="27">#REF!</definedName>
    <definedName name="carência_37" localSheetId="28">#REF!</definedName>
    <definedName name="carência_37" localSheetId="26">#REF!</definedName>
    <definedName name="carência_37" localSheetId="4">#REF!</definedName>
    <definedName name="carência_37" localSheetId="5">#REF!</definedName>
    <definedName name="carência_37" localSheetId="6">#REF!</definedName>
    <definedName name="carência_37" localSheetId="7">#REF!</definedName>
    <definedName name="carência_37" localSheetId="9">#REF!</definedName>
    <definedName name="carência_37" localSheetId="10">#REF!</definedName>
    <definedName name="carência_37" localSheetId="1">#REF!</definedName>
    <definedName name="carência_37">#REF!</definedName>
    <definedName name="carência_38" localSheetId="11">#REF!</definedName>
    <definedName name="carência_38" localSheetId="12">#REF!</definedName>
    <definedName name="carência_38" localSheetId="13">#REF!</definedName>
    <definedName name="carência_38" localSheetId="15">#REF!</definedName>
    <definedName name="carência_38" localSheetId="16">#REF!</definedName>
    <definedName name="carência_38" localSheetId="17">#REF!</definedName>
    <definedName name="carência_38" localSheetId="18">#REF!</definedName>
    <definedName name="carência_38" localSheetId="19">#REF!</definedName>
    <definedName name="carência_38" localSheetId="20">#REF!</definedName>
    <definedName name="carência_38" localSheetId="21">#REF!</definedName>
    <definedName name="carência_38" localSheetId="25">#REF!</definedName>
    <definedName name="carência_38" localSheetId="27">#REF!</definedName>
    <definedName name="carência_38" localSheetId="28">#REF!</definedName>
    <definedName name="carência_38" localSheetId="26">#REF!</definedName>
    <definedName name="carência_38" localSheetId="4">#REF!</definedName>
    <definedName name="carência_38" localSheetId="5">#REF!</definedName>
    <definedName name="carência_38" localSheetId="6">#REF!</definedName>
    <definedName name="carência_38" localSheetId="7">#REF!</definedName>
    <definedName name="carência_38" localSheetId="9">#REF!</definedName>
    <definedName name="carência_38" localSheetId="10">#REF!</definedName>
    <definedName name="carência_38" localSheetId="1">#REF!</definedName>
    <definedName name="carência_38">#REF!</definedName>
    <definedName name="carência_39" localSheetId="11">#REF!</definedName>
    <definedName name="carência_39" localSheetId="12">#REF!</definedName>
    <definedName name="carência_39" localSheetId="13">#REF!</definedName>
    <definedName name="carência_39" localSheetId="15">#REF!</definedName>
    <definedName name="carência_39" localSheetId="16">#REF!</definedName>
    <definedName name="carência_39" localSheetId="17">#REF!</definedName>
    <definedName name="carência_39" localSheetId="18">#REF!</definedName>
    <definedName name="carência_39" localSheetId="19">#REF!</definedName>
    <definedName name="carência_39" localSheetId="20">#REF!</definedName>
    <definedName name="carência_39" localSheetId="21">#REF!</definedName>
    <definedName name="carência_39" localSheetId="25">#REF!</definedName>
    <definedName name="carência_39" localSheetId="27">#REF!</definedName>
    <definedName name="carência_39" localSheetId="28">#REF!</definedName>
    <definedName name="carência_39" localSheetId="26">#REF!</definedName>
    <definedName name="carência_39" localSheetId="4">#REF!</definedName>
    <definedName name="carência_39" localSheetId="6">#REF!</definedName>
    <definedName name="carência_39" localSheetId="7">#REF!</definedName>
    <definedName name="carência_39" localSheetId="9">#REF!</definedName>
    <definedName name="carência_39" localSheetId="10">#REF!</definedName>
    <definedName name="carência_39" localSheetId="1">#REF!</definedName>
    <definedName name="carência_39">#REF!</definedName>
    <definedName name="carência_40" localSheetId="11">#REF!</definedName>
    <definedName name="carência_40" localSheetId="12">#REF!</definedName>
    <definedName name="carência_40" localSheetId="13">#REF!</definedName>
    <definedName name="carência_40" localSheetId="15">#REF!</definedName>
    <definedName name="carência_40" localSheetId="16">#REF!</definedName>
    <definedName name="carência_40" localSheetId="17">#REF!</definedName>
    <definedName name="carência_40" localSheetId="18">#REF!</definedName>
    <definedName name="carência_40" localSheetId="19">#REF!</definedName>
    <definedName name="carência_40" localSheetId="20">#REF!</definedName>
    <definedName name="carência_40" localSheetId="21">#REF!</definedName>
    <definedName name="carência_40" localSheetId="25">#REF!</definedName>
    <definedName name="carência_40" localSheetId="27">#REF!</definedName>
    <definedName name="carência_40" localSheetId="28">#REF!</definedName>
    <definedName name="carência_40" localSheetId="26">#REF!</definedName>
    <definedName name="carência_40" localSheetId="4">#REF!</definedName>
    <definedName name="carência_40" localSheetId="6">#REF!</definedName>
    <definedName name="carência_40" localSheetId="7">#REF!</definedName>
    <definedName name="carência_40" localSheetId="9">#REF!</definedName>
    <definedName name="carência_40" localSheetId="10">#REF!</definedName>
    <definedName name="carência_40" localSheetId="1">#REF!</definedName>
    <definedName name="carência_40">#REF!</definedName>
    <definedName name="carencia_41" localSheetId="11">#REF!</definedName>
    <definedName name="carencia_41" localSheetId="12">#REF!</definedName>
    <definedName name="carencia_41" localSheetId="13">#REF!</definedName>
    <definedName name="carencia_41" localSheetId="15">#REF!</definedName>
    <definedName name="carencia_41" localSheetId="16">#REF!</definedName>
    <definedName name="carencia_41" localSheetId="17">#REF!</definedName>
    <definedName name="carencia_41" localSheetId="18">#REF!</definedName>
    <definedName name="carencia_41" localSheetId="19">#REF!</definedName>
    <definedName name="carencia_41" localSheetId="20">#REF!</definedName>
    <definedName name="carencia_41" localSheetId="21">#REF!</definedName>
    <definedName name="carencia_41" localSheetId="25">#REF!</definedName>
    <definedName name="carencia_41" localSheetId="27">#REF!</definedName>
    <definedName name="carencia_41" localSheetId="28">#REF!</definedName>
    <definedName name="carencia_41" localSheetId="26">#REF!</definedName>
    <definedName name="carencia_41" localSheetId="4">#REF!</definedName>
    <definedName name="carencia_41" localSheetId="6">#REF!</definedName>
    <definedName name="carencia_41" localSheetId="7">#REF!</definedName>
    <definedName name="carencia_41" localSheetId="9">#REF!</definedName>
    <definedName name="carencia_41" localSheetId="10">#REF!</definedName>
    <definedName name="carencia_41" localSheetId="1">#REF!</definedName>
    <definedName name="carencia_41">#REF!</definedName>
    <definedName name="carencia_42" localSheetId="11">#REF!</definedName>
    <definedName name="carencia_42" localSheetId="12">#REF!</definedName>
    <definedName name="carencia_42" localSheetId="13">#REF!</definedName>
    <definedName name="carencia_42" localSheetId="15">#REF!</definedName>
    <definedName name="carencia_42" localSheetId="16">#REF!</definedName>
    <definedName name="carencia_42" localSheetId="17">#REF!</definedName>
    <definedName name="carencia_42" localSheetId="18">#REF!</definedName>
    <definedName name="carencia_42" localSheetId="19">#REF!</definedName>
    <definedName name="carencia_42" localSheetId="20">#REF!</definedName>
    <definedName name="carencia_42" localSheetId="21">#REF!</definedName>
    <definedName name="carencia_42" localSheetId="25">#REF!</definedName>
    <definedName name="carencia_42" localSheetId="27">#REF!</definedName>
    <definedName name="carencia_42" localSheetId="28">#REF!</definedName>
    <definedName name="carencia_42" localSheetId="26">#REF!</definedName>
    <definedName name="carencia_42" localSheetId="4">#REF!</definedName>
    <definedName name="carencia_42" localSheetId="6">#REF!</definedName>
    <definedName name="carencia_42" localSheetId="7">#REF!</definedName>
    <definedName name="carencia_42" localSheetId="9">#REF!</definedName>
    <definedName name="carencia_42" localSheetId="10">#REF!</definedName>
    <definedName name="carencia_42" localSheetId="1">#REF!</definedName>
    <definedName name="carencia_42">#REF!</definedName>
    <definedName name="carencia_43" localSheetId="11">#REF!</definedName>
    <definedName name="carencia_43" localSheetId="12">#REF!</definedName>
    <definedName name="carencia_43" localSheetId="13">#REF!</definedName>
    <definedName name="carencia_43" localSheetId="15">#REF!</definedName>
    <definedName name="carencia_43" localSheetId="16">#REF!</definedName>
    <definedName name="carencia_43" localSheetId="17">#REF!</definedName>
    <definedName name="carencia_43" localSheetId="18">#REF!</definedName>
    <definedName name="carencia_43" localSheetId="19">#REF!</definedName>
    <definedName name="carencia_43" localSheetId="20">#REF!</definedName>
    <definedName name="carencia_43" localSheetId="21">#REF!</definedName>
    <definedName name="carencia_43" localSheetId="25">#REF!</definedName>
    <definedName name="carencia_43" localSheetId="27">#REF!</definedName>
    <definedName name="carencia_43" localSheetId="28">#REF!</definedName>
    <definedName name="carencia_43" localSheetId="26">#REF!</definedName>
    <definedName name="carencia_43" localSheetId="4">#REF!</definedName>
    <definedName name="carencia_43" localSheetId="6">#REF!</definedName>
    <definedName name="carencia_43" localSheetId="7">#REF!</definedName>
    <definedName name="carencia_43" localSheetId="9">#REF!</definedName>
    <definedName name="carencia_43" localSheetId="10">#REF!</definedName>
    <definedName name="carencia_43" localSheetId="1">#REF!</definedName>
    <definedName name="carencia_43">#REF!</definedName>
    <definedName name="carência_44" localSheetId="11">#REF!</definedName>
    <definedName name="carência_44" localSheetId="12">#REF!</definedName>
    <definedName name="carência_44" localSheetId="13">#REF!</definedName>
    <definedName name="carência_44" localSheetId="15">#REF!</definedName>
    <definedName name="carência_44" localSheetId="16">#REF!</definedName>
    <definedName name="carência_44" localSheetId="17">#REF!</definedName>
    <definedName name="carência_44" localSheetId="18">#REF!</definedName>
    <definedName name="carência_44" localSheetId="19">#REF!</definedName>
    <definedName name="carência_44" localSheetId="20">#REF!</definedName>
    <definedName name="carência_44" localSheetId="21">#REF!</definedName>
    <definedName name="carência_44" localSheetId="25">#REF!</definedName>
    <definedName name="carência_44" localSheetId="27">#REF!</definedName>
    <definedName name="carência_44" localSheetId="28">#REF!</definedName>
    <definedName name="carência_44" localSheetId="26">#REF!</definedName>
    <definedName name="carência_44" localSheetId="4">#REF!</definedName>
    <definedName name="carência_44" localSheetId="6">#REF!</definedName>
    <definedName name="carência_44" localSheetId="7">#REF!</definedName>
    <definedName name="carência_44" localSheetId="9">#REF!</definedName>
    <definedName name="carência_44" localSheetId="10">#REF!</definedName>
    <definedName name="carência_44" localSheetId="1">#REF!</definedName>
    <definedName name="carência_44">#REF!</definedName>
    <definedName name="carência_45" localSheetId="11">#REF!</definedName>
    <definedName name="carência_45" localSheetId="12">#REF!</definedName>
    <definedName name="carência_45" localSheetId="13">#REF!</definedName>
    <definedName name="carência_45" localSheetId="15">#REF!</definedName>
    <definedName name="carência_45" localSheetId="16">#REF!</definedName>
    <definedName name="carência_45" localSheetId="17">#REF!</definedName>
    <definedName name="carência_45" localSheetId="18">#REF!</definedName>
    <definedName name="carência_45" localSheetId="19">#REF!</definedName>
    <definedName name="carência_45" localSheetId="20">#REF!</definedName>
    <definedName name="carência_45" localSheetId="21">#REF!</definedName>
    <definedName name="carência_45" localSheetId="25">#REF!</definedName>
    <definedName name="carência_45" localSheetId="27">#REF!</definedName>
    <definedName name="carência_45" localSheetId="28">#REF!</definedName>
    <definedName name="carência_45" localSheetId="26">#REF!</definedName>
    <definedName name="carência_45" localSheetId="4">#REF!</definedName>
    <definedName name="carência_45" localSheetId="6">#REF!</definedName>
    <definedName name="carência_45" localSheetId="7">#REF!</definedName>
    <definedName name="carência_45" localSheetId="9">#REF!</definedName>
    <definedName name="carência_45" localSheetId="10">#REF!</definedName>
    <definedName name="carência_45" localSheetId="1">#REF!</definedName>
    <definedName name="carência_45">#REF!</definedName>
    <definedName name="carência_5" localSheetId="11">#REF!</definedName>
    <definedName name="carência_5" localSheetId="12">#REF!</definedName>
    <definedName name="carência_5" localSheetId="13">#REF!</definedName>
    <definedName name="carência_5" localSheetId="15">#REF!</definedName>
    <definedName name="carência_5" localSheetId="16">#REF!</definedName>
    <definedName name="carência_5" localSheetId="17">#REF!</definedName>
    <definedName name="carência_5" localSheetId="18">#REF!</definedName>
    <definedName name="carência_5" localSheetId="19">#REF!</definedName>
    <definedName name="carência_5" localSheetId="20">#REF!</definedName>
    <definedName name="carência_5" localSheetId="21">#REF!</definedName>
    <definedName name="carência_5" localSheetId="25">#REF!</definedName>
    <definedName name="carência_5" localSheetId="27">#REF!</definedName>
    <definedName name="carência_5" localSheetId="28">#REF!</definedName>
    <definedName name="carência_5" localSheetId="26">#REF!</definedName>
    <definedName name="carência_5" localSheetId="4">#REF!</definedName>
    <definedName name="carência_5" localSheetId="6">#REF!</definedName>
    <definedName name="carência_5" localSheetId="7">#REF!</definedName>
    <definedName name="carência_5" localSheetId="9">#REF!</definedName>
    <definedName name="carência_5" localSheetId="10">#REF!</definedName>
    <definedName name="carência_5" localSheetId="1">#REF!</definedName>
    <definedName name="carência_5">#REF!</definedName>
    <definedName name="carência_6" localSheetId="11">#REF!</definedName>
    <definedName name="carência_6" localSheetId="12">#REF!</definedName>
    <definedName name="carência_6" localSheetId="13">#REF!</definedName>
    <definedName name="carência_6" localSheetId="15">#REF!</definedName>
    <definedName name="carência_6" localSheetId="16">#REF!</definedName>
    <definedName name="carência_6" localSheetId="17">#REF!</definedName>
    <definedName name="carência_6" localSheetId="18">#REF!</definedName>
    <definedName name="carência_6" localSheetId="19">#REF!</definedName>
    <definedName name="carência_6" localSheetId="20">#REF!</definedName>
    <definedName name="carência_6" localSheetId="21">#REF!</definedName>
    <definedName name="carência_6" localSheetId="25">#REF!</definedName>
    <definedName name="carência_6" localSheetId="27">#REF!</definedName>
    <definedName name="carência_6" localSheetId="28">#REF!</definedName>
    <definedName name="carência_6" localSheetId="26">#REF!</definedName>
    <definedName name="carência_6" localSheetId="4">#REF!</definedName>
    <definedName name="carência_6" localSheetId="6">#REF!</definedName>
    <definedName name="carência_6" localSheetId="7">#REF!</definedName>
    <definedName name="carência_6" localSheetId="9">#REF!</definedName>
    <definedName name="carência_6" localSheetId="10">#REF!</definedName>
    <definedName name="carência_6" localSheetId="1">#REF!</definedName>
    <definedName name="carência_6">#REF!</definedName>
    <definedName name="carência_7" localSheetId="1">#REF!</definedName>
    <definedName name="carência_7">#N/A</definedName>
    <definedName name="carência_8" localSheetId="1">#REF!</definedName>
    <definedName name="carência_8">#N/A</definedName>
    <definedName name="carência_9" localSheetId="1">#REF!</definedName>
    <definedName name="carência_9">#N/A</definedName>
    <definedName name="carência_salário" localSheetId="1">#REF!</definedName>
    <definedName name="carência_salário">#N/A</definedName>
    <definedName name="carência_salário_1" localSheetId="1">#REF!</definedName>
    <definedName name="carência_salário_1">#N/A</definedName>
    <definedName name="carência_salário_10" localSheetId="11">#REF!</definedName>
    <definedName name="carência_salário_10" localSheetId="12">#REF!</definedName>
    <definedName name="carência_salário_10" localSheetId="13">#REF!</definedName>
    <definedName name="carência_salário_10" localSheetId="15">#REF!</definedName>
    <definedName name="carência_salário_10" localSheetId="16">#REF!</definedName>
    <definedName name="carência_salário_10" localSheetId="17">#REF!</definedName>
    <definedName name="carência_salário_10" localSheetId="18">#REF!</definedName>
    <definedName name="carência_salário_10" localSheetId="19">#REF!</definedName>
    <definedName name="carência_salário_10" localSheetId="20">#REF!</definedName>
    <definedName name="carência_salário_10" localSheetId="21">#REF!</definedName>
    <definedName name="carência_salário_10" localSheetId="25">#REF!</definedName>
    <definedName name="carência_salário_10" localSheetId="27">#REF!</definedName>
    <definedName name="carência_salário_10" localSheetId="28">#REF!</definedName>
    <definedName name="carência_salário_10" localSheetId="26">#REF!</definedName>
    <definedName name="carência_salário_10" localSheetId="4">#REF!</definedName>
    <definedName name="carência_salário_10" localSheetId="5">#REF!</definedName>
    <definedName name="carência_salário_10" localSheetId="6">#REF!</definedName>
    <definedName name="carência_salário_10" localSheetId="7">#REF!</definedName>
    <definedName name="carência_salário_10" localSheetId="9">#REF!</definedName>
    <definedName name="carência_salário_10" localSheetId="10">#REF!</definedName>
    <definedName name="carência_salário_10" localSheetId="1">#REF!</definedName>
    <definedName name="carência_salário_10">#REF!</definedName>
    <definedName name="carência_salário_11" localSheetId="11">#REF!</definedName>
    <definedName name="carência_salário_11" localSheetId="12">#REF!</definedName>
    <definedName name="carência_salário_11" localSheetId="13">#REF!</definedName>
    <definedName name="carência_salário_11" localSheetId="15">#REF!</definedName>
    <definedName name="carência_salário_11" localSheetId="16">#REF!</definedName>
    <definedName name="carência_salário_11" localSheetId="17">#REF!</definedName>
    <definedName name="carência_salário_11" localSheetId="18">#REF!</definedName>
    <definedName name="carência_salário_11" localSheetId="19">#REF!</definedName>
    <definedName name="carência_salário_11" localSheetId="20">#REF!</definedName>
    <definedName name="carência_salário_11" localSheetId="21">#REF!</definedName>
    <definedName name="carência_salário_11" localSheetId="25">#REF!</definedName>
    <definedName name="carência_salário_11" localSheetId="27">#REF!</definedName>
    <definedName name="carência_salário_11" localSheetId="28">#REF!</definedName>
    <definedName name="carência_salário_11" localSheetId="26">#REF!</definedName>
    <definedName name="carência_salário_11" localSheetId="4">#REF!</definedName>
    <definedName name="carência_salário_11" localSheetId="6">#REF!</definedName>
    <definedName name="carência_salário_11" localSheetId="7">#REF!</definedName>
    <definedName name="carência_salário_11" localSheetId="9">#REF!</definedName>
    <definedName name="carência_salário_11" localSheetId="10">#REF!</definedName>
    <definedName name="carência_salário_11" localSheetId="1">#REF!</definedName>
    <definedName name="carência_salário_11">#REF!</definedName>
    <definedName name="carência_salário_11_1">NA()</definedName>
    <definedName name="carência_salário_12" localSheetId="11">#REF!</definedName>
    <definedName name="carência_salário_12" localSheetId="12">#REF!</definedName>
    <definedName name="carência_salário_12" localSheetId="13">#REF!</definedName>
    <definedName name="carência_salário_12" localSheetId="15">#REF!</definedName>
    <definedName name="carência_salário_12" localSheetId="16">#REF!</definedName>
    <definedName name="carência_salário_12" localSheetId="17">#REF!</definedName>
    <definedName name="carência_salário_12" localSheetId="18">#REF!</definedName>
    <definedName name="carência_salário_12" localSheetId="19">#REF!</definedName>
    <definedName name="carência_salário_12" localSheetId="20">#REF!</definedName>
    <definedName name="carência_salário_12" localSheetId="21">#REF!</definedName>
    <definedName name="carência_salário_12" localSheetId="25">#REF!</definedName>
    <definedName name="carência_salário_12" localSheetId="27">#REF!</definedName>
    <definedName name="carência_salário_12" localSheetId="28">#REF!</definedName>
    <definedName name="carência_salário_12" localSheetId="26">#REF!</definedName>
    <definedName name="carência_salário_12" localSheetId="4">#REF!</definedName>
    <definedName name="carência_salário_12" localSheetId="5">#REF!</definedName>
    <definedName name="carência_salário_12" localSheetId="6">#REF!</definedName>
    <definedName name="carência_salário_12" localSheetId="7">#REF!</definedName>
    <definedName name="carência_salário_12" localSheetId="9">#REF!</definedName>
    <definedName name="carência_salário_12" localSheetId="10">#REF!</definedName>
    <definedName name="carência_salário_12" localSheetId="1">#REF!</definedName>
    <definedName name="carência_salário_12">#REF!</definedName>
    <definedName name="carência_salário_18" localSheetId="11">#REF!</definedName>
    <definedName name="carência_salário_18" localSheetId="12">#REF!</definedName>
    <definedName name="carência_salário_18" localSheetId="13">#REF!</definedName>
    <definedName name="carência_salário_18" localSheetId="15">#REF!</definedName>
    <definedName name="carência_salário_18" localSheetId="16">#REF!</definedName>
    <definedName name="carência_salário_18" localSheetId="17">#REF!</definedName>
    <definedName name="carência_salário_18" localSheetId="18">#REF!</definedName>
    <definedName name="carência_salário_18" localSheetId="19">#REF!</definedName>
    <definedName name="carência_salário_18" localSheetId="20">#REF!</definedName>
    <definedName name="carência_salário_18" localSheetId="21">#REF!</definedName>
    <definedName name="carência_salário_18" localSheetId="25">#REF!</definedName>
    <definedName name="carência_salário_18" localSheetId="27">#REF!</definedName>
    <definedName name="carência_salário_18" localSheetId="28">#REF!</definedName>
    <definedName name="carência_salário_18" localSheetId="26">#REF!</definedName>
    <definedName name="carência_salário_18" localSheetId="4">#REF!</definedName>
    <definedName name="carência_salário_18" localSheetId="5">#REF!</definedName>
    <definedName name="carência_salário_18" localSheetId="6">#REF!</definedName>
    <definedName name="carência_salário_18" localSheetId="7">#REF!</definedName>
    <definedName name="carência_salário_18" localSheetId="9">#REF!</definedName>
    <definedName name="carência_salário_18" localSheetId="10">#REF!</definedName>
    <definedName name="carência_salário_18" localSheetId="1">#REF!</definedName>
    <definedName name="carência_salário_18">#REF!</definedName>
    <definedName name="carência_salário_19" localSheetId="11">#REF!</definedName>
    <definedName name="carência_salário_19" localSheetId="12">#REF!</definedName>
    <definedName name="carência_salário_19" localSheetId="13">#REF!</definedName>
    <definedName name="carência_salário_19" localSheetId="15">#REF!</definedName>
    <definedName name="carência_salário_19" localSheetId="16">#REF!</definedName>
    <definedName name="carência_salário_19" localSheetId="17">#REF!</definedName>
    <definedName name="carência_salário_19" localSheetId="18">#REF!</definedName>
    <definedName name="carência_salário_19" localSheetId="19">#REF!</definedName>
    <definedName name="carência_salário_19" localSheetId="20">#REF!</definedName>
    <definedName name="carência_salário_19" localSheetId="21">#REF!</definedName>
    <definedName name="carência_salário_19" localSheetId="25">#REF!</definedName>
    <definedName name="carência_salário_19" localSheetId="27">#REF!</definedName>
    <definedName name="carência_salário_19" localSheetId="28">#REF!</definedName>
    <definedName name="carência_salário_19" localSheetId="26">#REF!</definedName>
    <definedName name="carência_salário_19" localSheetId="4">#REF!</definedName>
    <definedName name="carência_salário_19" localSheetId="6">#REF!</definedName>
    <definedName name="carência_salário_19" localSheetId="7">#REF!</definedName>
    <definedName name="carência_salário_19" localSheetId="9">#REF!</definedName>
    <definedName name="carência_salário_19" localSheetId="10">#REF!</definedName>
    <definedName name="carência_salário_19" localSheetId="1">#REF!</definedName>
    <definedName name="carência_salário_19">#REF!</definedName>
    <definedName name="carência_salário_20" localSheetId="11">#REF!</definedName>
    <definedName name="carência_salário_20" localSheetId="12">#REF!</definedName>
    <definedName name="carência_salário_20" localSheetId="13">#REF!</definedName>
    <definedName name="carência_salário_20" localSheetId="15">#REF!</definedName>
    <definedName name="carência_salário_20" localSheetId="16">#REF!</definedName>
    <definedName name="carência_salário_20" localSheetId="17">#REF!</definedName>
    <definedName name="carência_salário_20" localSheetId="18">#REF!</definedName>
    <definedName name="carência_salário_20" localSheetId="19">#REF!</definedName>
    <definedName name="carência_salário_20" localSheetId="20">#REF!</definedName>
    <definedName name="carência_salário_20" localSheetId="21">#REF!</definedName>
    <definedName name="carência_salário_20" localSheetId="25">#REF!</definedName>
    <definedName name="carência_salário_20" localSheetId="27">#REF!</definedName>
    <definedName name="carência_salário_20" localSheetId="28">#REF!</definedName>
    <definedName name="carência_salário_20" localSheetId="26">#REF!</definedName>
    <definedName name="carência_salário_20" localSheetId="4">#REF!</definedName>
    <definedName name="carência_salário_20" localSheetId="5">#REF!</definedName>
    <definedName name="carência_salário_20" localSheetId="6">#REF!</definedName>
    <definedName name="carência_salário_20" localSheetId="7">#REF!</definedName>
    <definedName name="carência_salário_20" localSheetId="9">#REF!</definedName>
    <definedName name="carência_salário_20" localSheetId="10">#REF!</definedName>
    <definedName name="carência_salário_20" localSheetId="1">#REF!</definedName>
    <definedName name="carência_salário_20">#REF!</definedName>
    <definedName name="carência_salário_21" localSheetId="11">#REF!</definedName>
    <definedName name="carência_salário_21" localSheetId="12">#REF!</definedName>
    <definedName name="carência_salário_21" localSheetId="13">#REF!</definedName>
    <definedName name="carência_salário_21" localSheetId="15">#REF!</definedName>
    <definedName name="carência_salário_21" localSheetId="16">#REF!</definedName>
    <definedName name="carência_salário_21" localSheetId="17">#REF!</definedName>
    <definedName name="carência_salário_21" localSheetId="18">#REF!</definedName>
    <definedName name="carência_salário_21" localSheetId="19">#REF!</definedName>
    <definedName name="carência_salário_21" localSheetId="20">#REF!</definedName>
    <definedName name="carência_salário_21" localSheetId="21">#REF!</definedName>
    <definedName name="carência_salário_21" localSheetId="25">#REF!</definedName>
    <definedName name="carência_salário_21" localSheetId="27">#REF!</definedName>
    <definedName name="carência_salário_21" localSheetId="28">#REF!</definedName>
    <definedName name="carência_salário_21" localSheetId="26">#REF!</definedName>
    <definedName name="carência_salário_21" localSheetId="4">#REF!</definedName>
    <definedName name="carência_salário_21" localSheetId="5">#REF!</definedName>
    <definedName name="carência_salário_21" localSheetId="6">#REF!</definedName>
    <definedName name="carência_salário_21" localSheetId="7">#REF!</definedName>
    <definedName name="carência_salário_21" localSheetId="9">#REF!</definedName>
    <definedName name="carência_salário_21" localSheetId="10">#REF!</definedName>
    <definedName name="carência_salário_21" localSheetId="1">#REF!</definedName>
    <definedName name="carência_salário_21">#REF!</definedName>
    <definedName name="carência_salário_22" localSheetId="11">#REF!</definedName>
    <definedName name="carência_salário_22" localSheetId="12">#REF!</definedName>
    <definedName name="carência_salário_22" localSheetId="13">#REF!</definedName>
    <definedName name="carência_salário_22" localSheetId="15">#REF!</definedName>
    <definedName name="carência_salário_22" localSheetId="16">#REF!</definedName>
    <definedName name="carência_salário_22" localSheetId="17">#REF!</definedName>
    <definedName name="carência_salário_22" localSheetId="18">#REF!</definedName>
    <definedName name="carência_salário_22" localSheetId="19">#REF!</definedName>
    <definedName name="carência_salário_22" localSheetId="20">#REF!</definedName>
    <definedName name="carência_salário_22" localSheetId="21">#REF!</definedName>
    <definedName name="carência_salário_22" localSheetId="25">#REF!</definedName>
    <definedName name="carência_salário_22" localSheetId="27">#REF!</definedName>
    <definedName name="carência_salário_22" localSheetId="28">#REF!</definedName>
    <definedName name="carência_salário_22" localSheetId="26">#REF!</definedName>
    <definedName name="carência_salário_22" localSheetId="4">#REF!</definedName>
    <definedName name="carência_salário_22" localSheetId="5">#REF!</definedName>
    <definedName name="carência_salário_22" localSheetId="6">#REF!</definedName>
    <definedName name="carência_salário_22" localSheetId="7">#REF!</definedName>
    <definedName name="carência_salário_22" localSheetId="9">#REF!</definedName>
    <definedName name="carência_salário_22" localSheetId="10">#REF!</definedName>
    <definedName name="carência_salário_22" localSheetId="1">#REF!</definedName>
    <definedName name="carência_salário_22">#REF!</definedName>
    <definedName name="carência_salário_23" localSheetId="11">#REF!</definedName>
    <definedName name="carência_salário_23" localSheetId="12">#REF!</definedName>
    <definedName name="carência_salário_23" localSheetId="13">#REF!</definedName>
    <definedName name="carência_salário_23" localSheetId="15">#REF!</definedName>
    <definedName name="carência_salário_23" localSheetId="16">#REF!</definedName>
    <definedName name="carência_salário_23" localSheetId="17">#REF!</definedName>
    <definedName name="carência_salário_23" localSheetId="18">#REF!</definedName>
    <definedName name="carência_salário_23" localSheetId="19">#REF!</definedName>
    <definedName name="carência_salário_23" localSheetId="20">#REF!</definedName>
    <definedName name="carência_salário_23" localSheetId="21">#REF!</definedName>
    <definedName name="carência_salário_23" localSheetId="25">#REF!</definedName>
    <definedName name="carência_salário_23" localSheetId="27">#REF!</definedName>
    <definedName name="carência_salário_23" localSheetId="28">#REF!</definedName>
    <definedName name="carência_salário_23" localSheetId="26">#REF!</definedName>
    <definedName name="carência_salário_23" localSheetId="4">#REF!</definedName>
    <definedName name="carência_salário_23" localSheetId="5">#REF!</definedName>
    <definedName name="carência_salário_23" localSheetId="6">#REF!</definedName>
    <definedName name="carência_salário_23" localSheetId="7">#REF!</definedName>
    <definedName name="carência_salário_23" localSheetId="9">#REF!</definedName>
    <definedName name="carência_salário_23" localSheetId="10">#REF!</definedName>
    <definedName name="carência_salário_23" localSheetId="1">#REF!</definedName>
    <definedName name="carência_salário_23">#REF!</definedName>
    <definedName name="carência_salário_24" localSheetId="11">#REF!</definedName>
    <definedName name="carência_salário_24" localSheetId="12">#REF!</definedName>
    <definedName name="carência_salário_24" localSheetId="13">#REF!</definedName>
    <definedName name="carência_salário_24" localSheetId="15">#REF!</definedName>
    <definedName name="carência_salário_24" localSheetId="16">#REF!</definedName>
    <definedName name="carência_salário_24" localSheetId="17">#REF!</definedName>
    <definedName name="carência_salário_24" localSheetId="18">#REF!</definedName>
    <definedName name="carência_salário_24" localSheetId="19">#REF!</definedName>
    <definedName name="carência_salário_24" localSheetId="20">#REF!</definedName>
    <definedName name="carência_salário_24" localSheetId="21">#REF!</definedName>
    <definedName name="carência_salário_24" localSheetId="25">#REF!</definedName>
    <definedName name="carência_salário_24" localSheetId="27">#REF!</definedName>
    <definedName name="carência_salário_24" localSheetId="28">#REF!</definedName>
    <definedName name="carência_salário_24" localSheetId="26">#REF!</definedName>
    <definedName name="carência_salário_24" localSheetId="4">#REF!</definedName>
    <definedName name="carência_salário_24" localSheetId="5">#REF!</definedName>
    <definedName name="carência_salário_24" localSheetId="6">#REF!</definedName>
    <definedName name="carência_salário_24" localSheetId="7">#REF!</definedName>
    <definedName name="carência_salário_24" localSheetId="9">#REF!</definedName>
    <definedName name="carência_salário_24" localSheetId="10">#REF!</definedName>
    <definedName name="carência_salário_24" localSheetId="1">#REF!</definedName>
    <definedName name="carência_salário_24">#REF!</definedName>
    <definedName name="carência_salário_25" localSheetId="11">#REF!</definedName>
    <definedName name="carência_salário_25" localSheetId="12">#REF!</definedName>
    <definedName name="carência_salário_25" localSheetId="13">#REF!</definedName>
    <definedName name="carência_salário_25" localSheetId="15">#REF!</definedName>
    <definedName name="carência_salário_25" localSheetId="16">#REF!</definedName>
    <definedName name="carência_salário_25" localSheetId="17">#REF!</definedName>
    <definedName name="carência_salário_25" localSheetId="18">#REF!</definedName>
    <definedName name="carência_salário_25" localSheetId="19">#REF!</definedName>
    <definedName name="carência_salário_25" localSheetId="20">#REF!</definedName>
    <definedName name="carência_salário_25" localSheetId="21">#REF!</definedName>
    <definedName name="carência_salário_25" localSheetId="25">#REF!</definedName>
    <definedName name="carência_salário_25" localSheetId="27">#REF!</definedName>
    <definedName name="carência_salário_25" localSheetId="28">#REF!</definedName>
    <definedName name="carência_salário_25" localSheetId="26">#REF!</definedName>
    <definedName name="carência_salário_25" localSheetId="4">#REF!</definedName>
    <definedName name="carência_salário_25" localSheetId="5">#REF!</definedName>
    <definedName name="carência_salário_25" localSheetId="6">#REF!</definedName>
    <definedName name="carência_salário_25" localSheetId="7">#REF!</definedName>
    <definedName name="carência_salário_25" localSheetId="9">#REF!</definedName>
    <definedName name="carência_salário_25" localSheetId="10">#REF!</definedName>
    <definedName name="carência_salário_25" localSheetId="1">#REF!</definedName>
    <definedName name="carência_salário_25">#REF!</definedName>
    <definedName name="carência_salário_26" localSheetId="11">#REF!</definedName>
    <definedName name="carência_salário_26" localSheetId="12">#REF!</definedName>
    <definedName name="carência_salário_26" localSheetId="13">#REF!</definedName>
    <definedName name="carência_salário_26" localSheetId="15">#REF!</definedName>
    <definedName name="carência_salário_26" localSheetId="16">#REF!</definedName>
    <definedName name="carência_salário_26" localSheetId="17">#REF!</definedName>
    <definedName name="carência_salário_26" localSheetId="18">#REF!</definedName>
    <definedName name="carência_salário_26" localSheetId="19">#REF!</definedName>
    <definedName name="carência_salário_26" localSheetId="20">#REF!</definedName>
    <definedName name="carência_salário_26" localSheetId="21">#REF!</definedName>
    <definedName name="carência_salário_26" localSheetId="25">#REF!</definedName>
    <definedName name="carência_salário_26" localSheetId="27">#REF!</definedName>
    <definedName name="carência_salário_26" localSheetId="28">#REF!</definedName>
    <definedName name="carência_salário_26" localSheetId="26">#REF!</definedName>
    <definedName name="carência_salário_26" localSheetId="4">#REF!</definedName>
    <definedName name="carência_salário_26" localSheetId="5">#REF!</definedName>
    <definedName name="carência_salário_26" localSheetId="6">#REF!</definedName>
    <definedName name="carência_salário_26" localSheetId="7">#REF!</definedName>
    <definedName name="carência_salário_26" localSheetId="9">#REF!</definedName>
    <definedName name="carência_salário_26" localSheetId="10">#REF!</definedName>
    <definedName name="carência_salário_26" localSheetId="1">#REF!</definedName>
    <definedName name="carência_salário_26">#REF!</definedName>
    <definedName name="carência_salário_27" localSheetId="11">#REF!</definedName>
    <definedName name="carência_salário_27" localSheetId="12">#REF!</definedName>
    <definedName name="carência_salário_27" localSheetId="13">#REF!</definedName>
    <definedName name="carência_salário_27" localSheetId="15">#REF!</definedName>
    <definedName name="carência_salário_27" localSheetId="16">#REF!</definedName>
    <definedName name="carência_salário_27" localSheetId="17">#REF!</definedName>
    <definedName name="carência_salário_27" localSheetId="18">#REF!</definedName>
    <definedName name="carência_salário_27" localSheetId="19">#REF!</definedName>
    <definedName name="carência_salário_27" localSheetId="20">#REF!</definedName>
    <definedName name="carência_salário_27" localSheetId="21">#REF!</definedName>
    <definedName name="carência_salário_27" localSheetId="25">#REF!</definedName>
    <definedName name="carência_salário_27" localSheetId="27">#REF!</definedName>
    <definedName name="carência_salário_27" localSheetId="28">#REF!</definedName>
    <definedName name="carência_salário_27" localSheetId="26">#REF!</definedName>
    <definedName name="carência_salário_27" localSheetId="4">#REF!</definedName>
    <definedName name="carência_salário_27" localSheetId="5">#REF!</definedName>
    <definedName name="carência_salário_27" localSheetId="6">#REF!</definedName>
    <definedName name="carência_salário_27" localSheetId="7">#REF!</definedName>
    <definedName name="carência_salário_27" localSheetId="9">#REF!</definedName>
    <definedName name="carência_salário_27" localSheetId="10">#REF!</definedName>
    <definedName name="carência_salário_27" localSheetId="1">#REF!</definedName>
    <definedName name="carência_salário_27">#REF!</definedName>
    <definedName name="carência_salário_28" localSheetId="11">#REF!</definedName>
    <definedName name="carência_salário_28" localSheetId="12">#REF!</definedName>
    <definedName name="carência_salário_28" localSheetId="13">#REF!</definedName>
    <definedName name="carência_salário_28" localSheetId="15">#REF!</definedName>
    <definedName name="carência_salário_28" localSheetId="16">#REF!</definedName>
    <definedName name="carência_salário_28" localSheetId="17">#REF!</definedName>
    <definedName name="carência_salário_28" localSheetId="18">#REF!</definedName>
    <definedName name="carência_salário_28" localSheetId="19">#REF!</definedName>
    <definedName name="carência_salário_28" localSheetId="20">#REF!</definedName>
    <definedName name="carência_salário_28" localSheetId="21">#REF!</definedName>
    <definedName name="carência_salário_28" localSheetId="25">#REF!</definedName>
    <definedName name="carência_salário_28" localSheetId="27">#REF!</definedName>
    <definedName name="carência_salário_28" localSheetId="28">#REF!</definedName>
    <definedName name="carência_salário_28" localSheetId="26">#REF!</definedName>
    <definedName name="carência_salário_28" localSheetId="4">#REF!</definedName>
    <definedName name="carência_salário_28" localSheetId="5">#REF!</definedName>
    <definedName name="carência_salário_28" localSheetId="6">#REF!</definedName>
    <definedName name="carência_salário_28" localSheetId="7">#REF!</definedName>
    <definedName name="carência_salário_28" localSheetId="9">#REF!</definedName>
    <definedName name="carência_salário_28" localSheetId="10">#REF!</definedName>
    <definedName name="carência_salário_28" localSheetId="1">#REF!</definedName>
    <definedName name="carência_salário_28">#REF!</definedName>
    <definedName name="carência_salário_29" localSheetId="11">#REF!</definedName>
    <definedName name="carência_salário_29" localSheetId="12">#REF!</definedName>
    <definedName name="carência_salário_29" localSheetId="13">#REF!</definedName>
    <definedName name="carência_salário_29" localSheetId="15">#REF!</definedName>
    <definedName name="carência_salário_29" localSheetId="16">#REF!</definedName>
    <definedName name="carência_salário_29" localSheetId="17">#REF!</definedName>
    <definedName name="carência_salário_29" localSheetId="18">#REF!</definedName>
    <definedName name="carência_salário_29" localSheetId="19">#REF!</definedName>
    <definedName name="carência_salário_29" localSheetId="20">#REF!</definedName>
    <definedName name="carência_salário_29" localSheetId="21">#REF!</definedName>
    <definedName name="carência_salário_29" localSheetId="25">#REF!</definedName>
    <definedName name="carência_salário_29" localSheetId="27">#REF!</definedName>
    <definedName name="carência_salário_29" localSheetId="28">#REF!</definedName>
    <definedName name="carência_salário_29" localSheetId="26">#REF!</definedName>
    <definedName name="carência_salário_29" localSheetId="4">#REF!</definedName>
    <definedName name="carência_salário_29" localSheetId="5">#REF!</definedName>
    <definedName name="carência_salário_29" localSheetId="6">#REF!</definedName>
    <definedName name="carência_salário_29" localSheetId="7">#REF!</definedName>
    <definedName name="carência_salário_29" localSheetId="9">#REF!</definedName>
    <definedName name="carência_salário_29" localSheetId="10">#REF!</definedName>
    <definedName name="carência_salário_29" localSheetId="1">#REF!</definedName>
    <definedName name="carência_salário_29">#REF!</definedName>
    <definedName name="carência_salário_30" localSheetId="11">#REF!</definedName>
    <definedName name="carência_salário_30" localSheetId="12">#REF!</definedName>
    <definedName name="carência_salário_30" localSheetId="13">#REF!</definedName>
    <definedName name="carência_salário_30" localSheetId="15">#REF!</definedName>
    <definedName name="carência_salário_30" localSheetId="16">#REF!</definedName>
    <definedName name="carência_salário_30" localSheetId="17">#REF!</definedName>
    <definedName name="carência_salário_30" localSheetId="18">#REF!</definedName>
    <definedName name="carência_salário_30" localSheetId="19">#REF!</definedName>
    <definedName name="carência_salário_30" localSheetId="20">#REF!</definedName>
    <definedName name="carência_salário_30" localSheetId="21">#REF!</definedName>
    <definedName name="carência_salário_30" localSheetId="25">#REF!</definedName>
    <definedName name="carência_salário_30" localSheetId="27">#REF!</definedName>
    <definedName name="carência_salário_30" localSheetId="28">#REF!</definedName>
    <definedName name="carência_salário_30" localSheetId="26">#REF!</definedName>
    <definedName name="carência_salário_30" localSheetId="4">#REF!</definedName>
    <definedName name="carência_salário_30" localSheetId="5">#REF!</definedName>
    <definedName name="carência_salário_30" localSheetId="6">#REF!</definedName>
    <definedName name="carência_salário_30" localSheetId="7">#REF!</definedName>
    <definedName name="carência_salário_30" localSheetId="9">#REF!</definedName>
    <definedName name="carência_salário_30" localSheetId="10">#REF!</definedName>
    <definedName name="carência_salário_30" localSheetId="1">#REF!</definedName>
    <definedName name="carência_salário_30">#REF!</definedName>
    <definedName name="carência_salário_31" localSheetId="11">#REF!</definedName>
    <definedName name="carência_salário_31" localSheetId="12">#REF!</definedName>
    <definedName name="carência_salário_31" localSheetId="13">#REF!</definedName>
    <definedName name="carência_salário_31" localSheetId="15">#REF!</definedName>
    <definedName name="carência_salário_31" localSheetId="16">#REF!</definedName>
    <definedName name="carência_salário_31" localSheetId="17">#REF!</definedName>
    <definedName name="carência_salário_31" localSheetId="18">#REF!</definedName>
    <definedName name="carência_salário_31" localSheetId="19">#REF!</definedName>
    <definedName name="carência_salário_31" localSheetId="20">#REF!</definedName>
    <definedName name="carência_salário_31" localSheetId="21">#REF!</definedName>
    <definedName name="carência_salário_31" localSheetId="25">#REF!</definedName>
    <definedName name="carência_salário_31" localSheetId="27">#REF!</definedName>
    <definedName name="carência_salário_31" localSheetId="28">#REF!</definedName>
    <definedName name="carência_salário_31" localSheetId="26">#REF!</definedName>
    <definedName name="carência_salário_31" localSheetId="4">#REF!</definedName>
    <definedName name="carência_salário_31" localSheetId="5">#REF!</definedName>
    <definedName name="carência_salário_31" localSheetId="6">#REF!</definedName>
    <definedName name="carência_salário_31" localSheetId="7">#REF!</definedName>
    <definedName name="carência_salário_31" localSheetId="9">#REF!</definedName>
    <definedName name="carência_salário_31" localSheetId="10">#REF!</definedName>
    <definedName name="carência_salário_31" localSheetId="1">#REF!</definedName>
    <definedName name="carência_salário_31">#REF!</definedName>
    <definedName name="carência_salário_32" localSheetId="11">#REF!</definedName>
    <definedName name="carência_salário_32" localSheetId="12">#REF!</definedName>
    <definedName name="carência_salário_32" localSheetId="13">#REF!</definedName>
    <definedName name="carência_salário_32" localSheetId="15">#REF!</definedName>
    <definedName name="carência_salário_32" localSheetId="16">#REF!</definedName>
    <definedName name="carência_salário_32" localSheetId="17">#REF!</definedName>
    <definedName name="carência_salário_32" localSheetId="18">#REF!</definedName>
    <definedName name="carência_salário_32" localSheetId="19">#REF!</definedName>
    <definedName name="carência_salário_32" localSheetId="20">#REF!</definedName>
    <definedName name="carência_salário_32" localSheetId="21">#REF!</definedName>
    <definedName name="carência_salário_32" localSheetId="25">#REF!</definedName>
    <definedName name="carência_salário_32" localSheetId="27">#REF!</definedName>
    <definedName name="carência_salário_32" localSheetId="28">#REF!</definedName>
    <definedName name="carência_salário_32" localSheetId="26">#REF!</definedName>
    <definedName name="carência_salário_32" localSheetId="4">#REF!</definedName>
    <definedName name="carência_salário_32" localSheetId="5">#REF!</definedName>
    <definedName name="carência_salário_32" localSheetId="6">#REF!</definedName>
    <definedName name="carência_salário_32" localSheetId="7">#REF!</definedName>
    <definedName name="carência_salário_32" localSheetId="9">#REF!</definedName>
    <definedName name="carência_salário_32" localSheetId="10">#REF!</definedName>
    <definedName name="carência_salário_32" localSheetId="1">#REF!</definedName>
    <definedName name="carência_salário_32">#REF!</definedName>
    <definedName name="carência_salário_33" localSheetId="11">#REF!</definedName>
    <definedName name="carência_salário_33" localSheetId="12">#REF!</definedName>
    <definedName name="carência_salário_33" localSheetId="13">#REF!</definedName>
    <definedName name="carência_salário_33" localSheetId="15">#REF!</definedName>
    <definedName name="carência_salário_33" localSheetId="16">#REF!</definedName>
    <definedName name="carência_salário_33" localSheetId="17">#REF!</definedName>
    <definedName name="carência_salário_33" localSheetId="18">#REF!</definedName>
    <definedName name="carência_salário_33" localSheetId="19">#REF!</definedName>
    <definedName name="carência_salário_33" localSheetId="20">#REF!</definedName>
    <definedName name="carência_salário_33" localSheetId="21">#REF!</definedName>
    <definedName name="carência_salário_33" localSheetId="25">#REF!</definedName>
    <definedName name="carência_salário_33" localSheetId="27">#REF!</definedName>
    <definedName name="carência_salário_33" localSheetId="28">#REF!</definedName>
    <definedName name="carência_salário_33" localSheetId="26">#REF!</definedName>
    <definedName name="carência_salário_33" localSheetId="4">#REF!</definedName>
    <definedName name="carência_salário_33" localSheetId="5">#REF!</definedName>
    <definedName name="carência_salário_33" localSheetId="6">#REF!</definedName>
    <definedName name="carência_salário_33" localSheetId="7">#REF!</definedName>
    <definedName name="carência_salário_33" localSheetId="9">#REF!</definedName>
    <definedName name="carência_salário_33" localSheetId="10">#REF!</definedName>
    <definedName name="carência_salário_33" localSheetId="1">#REF!</definedName>
    <definedName name="carência_salário_33">#REF!</definedName>
    <definedName name="carência_salário_34" localSheetId="11">#REF!</definedName>
    <definedName name="carência_salário_34" localSheetId="12">#REF!</definedName>
    <definedName name="carência_salário_34" localSheetId="13">#REF!</definedName>
    <definedName name="carência_salário_34" localSheetId="15">#REF!</definedName>
    <definedName name="carência_salário_34" localSheetId="16">#REF!</definedName>
    <definedName name="carência_salário_34" localSheetId="17">#REF!</definedName>
    <definedName name="carência_salário_34" localSheetId="18">#REF!</definedName>
    <definedName name="carência_salário_34" localSheetId="19">#REF!</definedName>
    <definedName name="carência_salário_34" localSheetId="20">#REF!</definedName>
    <definedName name="carência_salário_34" localSheetId="21">#REF!</definedName>
    <definedName name="carência_salário_34" localSheetId="25">#REF!</definedName>
    <definedName name="carência_salário_34" localSheetId="27">#REF!</definedName>
    <definedName name="carência_salário_34" localSheetId="28">#REF!</definedName>
    <definedName name="carência_salário_34" localSheetId="26">#REF!</definedName>
    <definedName name="carência_salário_34" localSheetId="4">#REF!</definedName>
    <definedName name="carência_salário_34" localSheetId="5">#REF!</definedName>
    <definedName name="carência_salário_34" localSheetId="6">#REF!</definedName>
    <definedName name="carência_salário_34" localSheetId="7">#REF!</definedName>
    <definedName name="carência_salário_34" localSheetId="9">#REF!</definedName>
    <definedName name="carência_salário_34" localSheetId="10">#REF!</definedName>
    <definedName name="carência_salário_34" localSheetId="1">#REF!</definedName>
    <definedName name="carência_salário_34">#REF!</definedName>
    <definedName name="carência_salário_35" localSheetId="11">#REF!</definedName>
    <definedName name="carência_salário_35" localSheetId="12">#REF!</definedName>
    <definedName name="carência_salário_35" localSheetId="13">#REF!</definedName>
    <definedName name="carência_salário_35" localSheetId="15">#REF!</definedName>
    <definedName name="carência_salário_35" localSheetId="16">#REF!</definedName>
    <definedName name="carência_salário_35" localSheetId="17">#REF!</definedName>
    <definedName name="carência_salário_35" localSheetId="18">#REF!</definedName>
    <definedName name="carência_salário_35" localSheetId="19">#REF!</definedName>
    <definedName name="carência_salário_35" localSheetId="20">#REF!</definedName>
    <definedName name="carência_salário_35" localSheetId="21">#REF!</definedName>
    <definedName name="carência_salário_35" localSheetId="25">#REF!</definedName>
    <definedName name="carência_salário_35" localSheetId="27">#REF!</definedName>
    <definedName name="carência_salário_35" localSheetId="28">#REF!</definedName>
    <definedName name="carência_salário_35" localSheetId="26">#REF!</definedName>
    <definedName name="carência_salário_35" localSheetId="4">#REF!</definedName>
    <definedName name="carência_salário_35" localSheetId="5">#REF!</definedName>
    <definedName name="carência_salário_35" localSheetId="6">#REF!</definedName>
    <definedName name="carência_salário_35" localSheetId="7">#REF!</definedName>
    <definedName name="carência_salário_35" localSheetId="9">#REF!</definedName>
    <definedName name="carência_salário_35" localSheetId="10">#REF!</definedName>
    <definedName name="carência_salário_35" localSheetId="1">#REF!</definedName>
    <definedName name="carência_salário_35">#REF!</definedName>
    <definedName name="carência_salário_36" localSheetId="11">#REF!</definedName>
    <definedName name="carência_salário_36" localSheetId="12">#REF!</definedName>
    <definedName name="carência_salário_36" localSheetId="13">#REF!</definedName>
    <definedName name="carência_salário_36" localSheetId="15">#REF!</definedName>
    <definedName name="carência_salário_36" localSheetId="16">#REF!</definedName>
    <definedName name="carência_salário_36" localSheetId="17">#REF!</definedName>
    <definedName name="carência_salário_36" localSheetId="18">#REF!</definedName>
    <definedName name="carência_salário_36" localSheetId="19">#REF!</definedName>
    <definedName name="carência_salário_36" localSheetId="20">#REF!</definedName>
    <definedName name="carência_salário_36" localSheetId="21">#REF!</definedName>
    <definedName name="carência_salário_36" localSheetId="25">#REF!</definedName>
    <definedName name="carência_salário_36" localSheetId="27">#REF!</definedName>
    <definedName name="carência_salário_36" localSheetId="28">#REF!</definedName>
    <definedName name="carência_salário_36" localSheetId="26">#REF!</definedName>
    <definedName name="carência_salário_36" localSheetId="4">#REF!</definedName>
    <definedName name="carência_salário_36" localSheetId="5">#REF!</definedName>
    <definedName name="carência_salário_36" localSheetId="6">#REF!</definedName>
    <definedName name="carência_salário_36" localSheetId="7">#REF!</definedName>
    <definedName name="carência_salário_36" localSheetId="9">#REF!</definedName>
    <definedName name="carência_salário_36" localSheetId="10">#REF!</definedName>
    <definedName name="carência_salário_36" localSheetId="1">#REF!</definedName>
    <definedName name="carência_salário_36">#REF!</definedName>
    <definedName name="carência_salário_37" localSheetId="11">#REF!</definedName>
    <definedName name="carência_salário_37" localSheetId="12">#REF!</definedName>
    <definedName name="carência_salário_37" localSheetId="13">#REF!</definedName>
    <definedName name="carência_salário_37" localSheetId="15">#REF!</definedName>
    <definedName name="carência_salário_37" localSheetId="16">#REF!</definedName>
    <definedName name="carência_salário_37" localSheetId="17">#REF!</definedName>
    <definedName name="carência_salário_37" localSheetId="18">#REF!</definedName>
    <definedName name="carência_salário_37" localSheetId="19">#REF!</definedName>
    <definedName name="carência_salário_37" localSheetId="20">#REF!</definedName>
    <definedName name="carência_salário_37" localSheetId="21">#REF!</definedName>
    <definedName name="carência_salário_37" localSheetId="25">#REF!</definedName>
    <definedName name="carência_salário_37" localSheetId="27">#REF!</definedName>
    <definedName name="carência_salário_37" localSheetId="28">#REF!</definedName>
    <definedName name="carência_salário_37" localSheetId="26">#REF!</definedName>
    <definedName name="carência_salário_37" localSheetId="4">#REF!</definedName>
    <definedName name="carência_salário_37" localSheetId="5">#REF!</definedName>
    <definedName name="carência_salário_37" localSheetId="6">#REF!</definedName>
    <definedName name="carência_salário_37" localSheetId="7">#REF!</definedName>
    <definedName name="carência_salário_37" localSheetId="9">#REF!</definedName>
    <definedName name="carência_salário_37" localSheetId="10">#REF!</definedName>
    <definedName name="carência_salário_37" localSheetId="1">#REF!</definedName>
    <definedName name="carência_salário_37">#REF!</definedName>
    <definedName name="carência_salário_38" localSheetId="11">#REF!</definedName>
    <definedName name="carência_salário_38" localSheetId="12">#REF!</definedName>
    <definedName name="carência_salário_38" localSheetId="13">#REF!</definedName>
    <definedName name="carência_salário_38" localSheetId="15">#REF!</definedName>
    <definedName name="carência_salário_38" localSheetId="16">#REF!</definedName>
    <definedName name="carência_salário_38" localSheetId="17">#REF!</definedName>
    <definedName name="carência_salário_38" localSheetId="18">#REF!</definedName>
    <definedName name="carência_salário_38" localSheetId="19">#REF!</definedName>
    <definedName name="carência_salário_38" localSheetId="20">#REF!</definedName>
    <definedName name="carência_salário_38" localSheetId="21">#REF!</definedName>
    <definedName name="carência_salário_38" localSheetId="25">#REF!</definedName>
    <definedName name="carência_salário_38" localSheetId="27">#REF!</definedName>
    <definedName name="carência_salário_38" localSheetId="28">#REF!</definedName>
    <definedName name="carência_salário_38" localSheetId="26">#REF!</definedName>
    <definedName name="carência_salário_38" localSheetId="4">#REF!</definedName>
    <definedName name="carência_salário_38" localSheetId="5">#REF!</definedName>
    <definedName name="carência_salário_38" localSheetId="6">#REF!</definedName>
    <definedName name="carência_salário_38" localSheetId="7">#REF!</definedName>
    <definedName name="carência_salário_38" localSheetId="9">#REF!</definedName>
    <definedName name="carência_salário_38" localSheetId="10">#REF!</definedName>
    <definedName name="carência_salário_38" localSheetId="1">#REF!</definedName>
    <definedName name="carência_salário_38">#REF!</definedName>
    <definedName name="carência_salário_39" localSheetId="11">#REF!</definedName>
    <definedName name="carência_salário_39" localSheetId="12">#REF!</definedName>
    <definedName name="carência_salário_39" localSheetId="13">#REF!</definedName>
    <definedName name="carência_salário_39" localSheetId="15">#REF!</definedName>
    <definedName name="carência_salário_39" localSheetId="16">#REF!</definedName>
    <definedName name="carência_salário_39" localSheetId="17">#REF!</definedName>
    <definedName name="carência_salário_39" localSheetId="18">#REF!</definedName>
    <definedName name="carência_salário_39" localSheetId="19">#REF!</definedName>
    <definedName name="carência_salário_39" localSheetId="20">#REF!</definedName>
    <definedName name="carência_salário_39" localSheetId="21">#REF!</definedName>
    <definedName name="carência_salário_39" localSheetId="25">#REF!</definedName>
    <definedName name="carência_salário_39" localSheetId="27">#REF!</definedName>
    <definedName name="carência_salário_39" localSheetId="28">#REF!</definedName>
    <definedName name="carência_salário_39" localSheetId="26">#REF!</definedName>
    <definedName name="carência_salário_39" localSheetId="4">#REF!</definedName>
    <definedName name="carência_salário_39" localSheetId="6">#REF!</definedName>
    <definedName name="carência_salário_39" localSheetId="7">#REF!</definedName>
    <definedName name="carência_salário_39" localSheetId="9">#REF!</definedName>
    <definedName name="carência_salário_39" localSheetId="10">#REF!</definedName>
    <definedName name="carência_salário_39" localSheetId="1">#REF!</definedName>
    <definedName name="carência_salário_39">#REF!</definedName>
    <definedName name="carencia_salario_40" localSheetId="11">#REF!</definedName>
    <definedName name="carencia_salario_40" localSheetId="12">#REF!</definedName>
    <definedName name="carencia_salario_40" localSheetId="13">#REF!</definedName>
    <definedName name="carencia_salario_40" localSheetId="15">#REF!</definedName>
    <definedName name="carencia_salario_40" localSheetId="16">#REF!</definedName>
    <definedName name="carencia_salario_40" localSheetId="17">#REF!</definedName>
    <definedName name="carencia_salario_40" localSheetId="18">#REF!</definedName>
    <definedName name="carencia_salario_40" localSheetId="19">#REF!</definedName>
    <definedName name="carencia_salario_40" localSheetId="20">#REF!</definedName>
    <definedName name="carencia_salario_40" localSheetId="21">#REF!</definedName>
    <definedName name="carencia_salario_40" localSheetId="25">#REF!</definedName>
    <definedName name="carencia_salario_40" localSheetId="27">#REF!</definedName>
    <definedName name="carencia_salario_40" localSheetId="28">#REF!</definedName>
    <definedName name="carencia_salario_40" localSheetId="26">#REF!</definedName>
    <definedName name="carencia_salario_40" localSheetId="4">#REF!</definedName>
    <definedName name="carencia_salario_40" localSheetId="6">#REF!</definedName>
    <definedName name="carencia_salario_40" localSheetId="7">#REF!</definedName>
    <definedName name="carencia_salario_40" localSheetId="9">#REF!</definedName>
    <definedName name="carencia_salario_40" localSheetId="10">#REF!</definedName>
    <definedName name="carencia_salario_40" localSheetId="1">#REF!</definedName>
    <definedName name="carencia_salario_40">#REF!</definedName>
    <definedName name="carencia_salario_41" localSheetId="11">#REF!</definedName>
    <definedName name="carencia_salario_41" localSheetId="12">#REF!</definedName>
    <definedName name="carencia_salario_41" localSheetId="13">#REF!</definedName>
    <definedName name="carencia_salario_41" localSheetId="15">#REF!</definedName>
    <definedName name="carencia_salario_41" localSheetId="16">#REF!</definedName>
    <definedName name="carencia_salario_41" localSheetId="17">#REF!</definedName>
    <definedName name="carencia_salario_41" localSheetId="18">#REF!</definedName>
    <definedName name="carencia_salario_41" localSheetId="19">#REF!</definedName>
    <definedName name="carencia_salario_41" localSheetId="20">#REF!</definedName>
    <definedName name="carencia_salario_41" localSheetId="21">#REF!</definedName>
    <definedName name="carencia_salario_41" localSheetId="25">#REF!</definedName>
    <definedName name="carencia_salario_41" localSheetId="27">#REF!</definedName>
    <definedName name="carencia_salario_41" localSheetId="28">#REF!</definedName>
    <definedName name="carencia_salario_41" localSheetId="26">#REF!</definedName>
    <definedName name="carencia_salario_41" localSheetId="4">#REF!</definedName>
    <definedName name="carencia_salario_41" localSheetId="6">#REF!</definedName>
    <definedName name="carencia_salario_41" localSheetId="7">#REF!</definedName>
    <definedName name="carencia_salario_41" localSheetId="9">#REF!</definedName>
    <definedName name="carencia_salario_41" localSheetId="10">#REF!</definedName>
    <definedName name="carencia_salario_41" localSheetId="1">#REF!</definedName>
    <definedName name="carencia_salario_41">#REF!</definedName>
    <definedName name="carencia_salario_42" localSheetId="11">#REF!</definedName>
    <definedName name="carencia_salario_42" localSheetId="12">#REF!</definedName>
    <definedName name="carencia_salario_42" localSheetId="13">#REF!</definedName>
    <definedName name="carencia_salario_42" localSheetId="15">#REF!</definedName>
    <definedName name="carencia_salario_42" localSheetId="16">#REF!</definedName>
    <definedName name="carencia_salario_42" localSheetId="17">#REF!</definedName>
    <definedName name="carencia_salario_42" localSheetId="18">#REF!</definedName>
    <definedName name="carencia_salario_42" localSheetId="19">#REF!</definedName>
    <definedName name="carencia_salario_42" localSheetId="20">#REF!</definedName>
    <definedName name="carencia_salario_42" localSheetId="21">#REF!</definedName>
    <definedName name="carencia_salario_42" localSheetId="25">#REF!</definedName>
    <definedName name="carencia_salario_42" localSheetId="27">#REF!</definedName>
    <definedName name="carencia_salario_42" localSheetId="28">#REF!</definedName>
    <definedName name="carencia_salario_42" localSheetId="26">#REF!</definedName>
    <definedName name="carencia_salario_42" localSheetId="4">#REF!</definedName>
    <definedName name="carencia_salario_42" localSheetId="6">#REF!</definedName>
    <definedName name="carencia_salario_42" localSheetId="7">#REF!</definedName>
    <definedName name="carencia_salario_42" localSheetId="9">#REF!</definedName>
    <definedName name="carencia_salario_42" localSheetId="10">#REF!</definedName>
    <definedName name="carencia_salario_42" localSheetId="1">#REF!</definedName>
    <definedName name="carencia_salario_42">#REF!</definedName>
    <definedName name="carencia_salario_43" localSheetId="11">#REF!</definedName>
    <definedName name="carencia_salario_43" localSheetId="12">#REF!</definedName>
    <definedName name="carencia_salario_43" localSheetId="13">#REF!</definedName>
    <definedName name="carencia_salario_43" localSheetId="15">#REF!</definedName>
    <definedName name="carencia_salario_43" localSheetId="16">#REF!</definedName>
    <definedName name="carencia_salario_43" localSheetId="17">#REF!</definedName>
    <definedName name="carencia_salario_43" localSheetId="18">#REF!</definedName>
    <definedName name="carencia_salario_43" localSheetId="19">#REF!</definedName>
    <definedName name="carencia_salario_43" localSheetId="20">#REF!</definedName>
    <definedName name="carencia_salario_43" localSheetId="21">#REF!</definedName>
    <definedName name="carencia_salario_43" localSheetId="25">#REF!</definedName>
    <definedName name="carencia_salario_43" localSheetId="27">#REF!</definedName>
    <definedName name="carencia_salario_43" localSheetId="28">#REF!</definedName>
    <definedName name="carencia_salario_43" localSheetId="26">#REF!</definedName>
    <definedName name="carencia_salario_43" localSheetId="4">#REF!</definedName>
    <definedName name="carencia_salario_43" localSheetId="6">#REF!</definedName>
    <definedName name="carencia_salario_43" localSheetId="7">#REF!</definedName>
    <definedName name="carencia_salario_43" localSheetId="9">#REF!</definedName>
    <definedName name="carencia_salario_43" localSheetId="10">#REF!</definedName>
    <definedName name="carencia_salario_43" localSheetId="1">#REF!</definedName>
    <definedName name="carencia_salario_43">#REF!</definedName>
    <definedName name="carencia_salario_44" localSheetId="11">#REF!</definedName>
    <definedName name="carencia_salario_44" localSheetId="12">#REF!</definedName>
    <definedName name="carencia_salario_44" localSheetId="13">#REF!</definedName>
    <definedName name="carencia_salario_44" localSheetId="15">#REF!</definedName>
    <definedName name="carencia_salario_44" localSheetId="16">#REF!</definedName>
    <definedName name="carencia_salario_44" localSheetId="17">#REF!</definedName>
    <definedName name="carencia_salario_44" localSheetId="18">#REF!</definedName>
    <definedName name="carencia_salario_44" localSheetId="19">#REF!</definedName>
    <definedName name="carencia_salario_44" localSheetId="20">#REF!</definedName>
    <definedName name="carencia_salario_44" localSheetId="21">#REF!</definedName>
    <definedName name="carencia_salario_44" localSheetId="25">#REF!</definedName>
    <definedName name="carencia_salario_44" localSheetId="27">#REF!</definedName>
    <definedName name="carencia_salario_44" localSheetId="28">#REF!</definedName>
    <definedName name="carencia_salario_44" localSheetId="26">#REF!</definedName>
    <definedName name="carencia_salario_44" localSheetId="4">#REF!</definedName>
    <definedName name="carencia_salario_44" localSheetId="6">#REF!</definedName>
    <definedName name="carencia_salario_44" localSheetId="7">#REF!</definedName>
    <definedName name="carencia_salario_44" localSheetId="9">#REF!</definedName>
    <definedName name="carencia_salario_44" localSheetId="10">#REF!</definedName>
    <definedName name="carencia_salario_44" localSheetId="1">#REF!</definedName>
    <definedName name="carencia_salario_44">#REF!</definedName>
    <definedName name="carencia_salario_45" localSheetId="11">#REF!</definedName>
    <definedName name="carencia_salario_45" localSheetId="12">#REF!</definedName>
    <definedName name="carencia_salario_45" localSheetId="13">#REF!</definedName>
    <definedName name="carencia_salario_45" localSheetId="15">#REF!</definedName>
    <definedName name="carencia_salario_45" localSheetId="16">#REF!</definedName>
    <definedName name="carencia_salario_45" localSheetId="17">#REF!</definedName>
    <definedName name="carencia_salario_45" localSheetId="18">#REF!</definedName>
    <definedName name="carencia_salario_45" localSheetId="19">#REF!</definedName>
    <definedName name="carencia_salario_45" localSheetId="20">#REF!</definedName>
    <definedName name="carencia_salario_45" localSheetId="21">#REF!</definedName>
    <definedName name="carencia_salario_45" localSheetId="25">#REF!</definedName>
    <definedName name="carencia_salario_45" localSheetId="27">#REF!</definedName>
    <definedName name="carencia_salario_45" localSheetId="28">#REF!</definedName>
    <definedName name="carencia_salario_45" localSheetId="26">#REF!</definedName>
    <definedName name="carencia_salario_45" localSheetId="4">#REF!</definedName>
    <definedName name="carencia_salario_45" localSheetId="6">#REF!</definedName>
    <definedName name="carencia_salario_45" localSheetId="7">#REF!</definedName>
    <definedName name="carencia_salario_45" localSheetId="9">#REF!</definedName>
    <definedName name="carencia_salario_45" localSheetId="10">#REF!</definedName>
    <definedName name="carencia_salario_45" localSheetId="1">#REF!</definedName>
    <definedName name="carencia_salario_45">#REF!</definedName>
    <definedName name="carencia_salario_46" localSheetId="11">#REF!</definedName>
    <definedName name="carencia_salario_46" localSheetId="12">#REF!</definedName>
    <definedName name="carencia_salario_46" localSheetId="13">#REF!</definedName>
    <definedName name="carencia_salario_46" localSheetId="15">#REF!</definedName>
    <definedName name="carencia_salario_46" localSheetId="16">#REF!</definedName>
    <definedName name="carencia_salario_46" localSheetId="17">#REF!</definedName>
    <definedName name="carencia_salario_46" localSheetId="18">#REF!</definedName>
    <definedName name="carencia_salario_46" localSheetId="19">#REF!</definedName>
    <definedName name="carencia_salario_46" localSheetId="20">#REF!</definedName>
    <definedName name="carencia_salario_46" localSheetId="21">#REF!</definedName>
    <definedName name="carencia_salario_46" localSheetId="25">#REF!</definedName>
    <definedName name="carencia_salario_46" localSheetId="27">#REF!</definedName>
    <definedName name="carencia_salario_46" localSheetId="28">#REF!</definedName>
    <definedName name="carencia_salario_46" localSheetId="26">#REF!</definedName>
    <definedName name="carencia_salario_46" localSheetId="4">#REF!</definedName>
    <definedName name="carencia_salario_46" localSheetId="6">#REF!</definedName>
    <definedName name="carencia_salario_46" localSheetId="7">#REF!</definedName>
    <definedName name="carencia_salario_46" localSheetId="9">#REF!</definedName>
    <definedName name="carencia_salario_46" localSheetId="10">#REF!</definedName>
    <definedName name="carencia_salario_46" localSheetId="1">#REF!</definedName>
    <definedName name="carencia_salario_46">#REF!</definedName>
    <definedName name="carencia_salario_47" localSheetId="11">#REF!</definedName>
    <definedName name="carencia_salario_47" localSheetId="12">#REF!</definedName>
    <definedName name="carencia_salario_47" localSheetId="13">#REF!</definedName>
    <definedName name="carencia_salario_47" localSheetId="15">#REF!</definedName>
    <definedName name="carencia_salario_47" localSheetId="16">#REF!</definedName>
    <definedName name="carencia_salario_47" localSheetId="17">#REF!</definedName>
    <definedName name="carencia_salario_47" localSheetId="18">#REF!</definedName>
    <definedName name="carencia_salario_47" localSheetId="19">#REF!</definedName>
    <definedName name="carencia_salario_47" localSheetId="20">#REF!</definedName>
    <definedName name="carencia_salario_47" localSheetId="21">#REF!</definedName>
    <definedName name="carencia_salario_47" localSheetId="25">#REF!</definedName>
    <definedName name="carencia_salario_47" localSheetId="27">#REF!</definedName>
    <definedName name="carencia_salario_47" localSheetId="28">#REF!</definedName>
    <definedName name="carencia_salario_47" localSheetId="26">#REF!</definedName>
    <definedName name="carencia_salario_47" localSheetId="4">#REF!</definedName>
    <definedName name="carencia_salario_47" localSheetId="6">#REF!</definedName>
    <definedName name="carencia_salario_47" localSheetId="7">#REF!</definedName>
    <definedName name="carencia_salario_47" localSheetId="9">#REF!</definedName>
    <definedName name="carencia_salario_47" localSheetId="10">#REF!</definedName>
    <definedName name="carencia_salario_47" localSheetId="1">#REF!</definedName>
    <definedName name="carencia_salario_47">#REF!</definedName>
    <definedName name="carencia_salario_48" localSheetId="11">#REF!</definedName>
    <definedName name="carencia_salario_48" localSheetId="12">#REF!</definedName>
    <definedName name="carencia_salario_48" localSheetId="13">#REF!</definedName>
    <definedName name="carencia_salario_48" localSheetId="15">#REF!</definedName>
    <definedName name="carencia_salario_48" localSheetId="16">#REF!</definedName>
    <definedName name="carencia_salario_48" localSheetId="17">#REF!</definedName>
    <definedName name="carencia_salario_48" localSheetId="18">#REF!</definedName>
    <definedName name="carencia_salario_48" localSheetId="19">#REF!</definedName>
    <definedName name="carencia_salario_48" localSheetId="20">#REF!</definedName>
    <definedName name="carencia_salario_48" localSheetId="21">#REF!</definedName>
    <definedName name="carencia_salario_48" localSheetId="25">#REF!</definedName>
    <definedName name="carencia_salario_48" localSheetId="27">#REF!</definedName>
    <definedName name="carencia_salario_48" localSheetId="28">#REF!</definedName>
    <definedName name="carencia_salario_48" localSheetId="26">#REF!</definedName>
    <definedName name="carencia_salario_48" localSheetId="4">#REF!</definedName>
    <definedName name="carencia_salario_48" localSheetId="6">#REF!</definedName>
    <definedName name="carencia_salario_48" localSheetId="7">#REF!</definedName>
    <definedName name="carencia_salario_48" localSheetId="9">#REF!</definedName>
    <definedName name="carencia_salario_48" localSheetId="10">#REF!</definedName>
    <definedName name="carencia_salario_48" localSheetId="1">#REF!</definedName>
    <definedName name="carencia_salario_48">#REF!</definedName>
    <definedName name="carencia_salario_49" localSheetId="11">#REF!</definedName>
    <definedName name="carencia_salario_49" localSheetId="12">#REF!</definedName>
    <definedName name="carencia_salario_49" localSheetId="13">#REF!</definedName>
    <definedName name="carencia_salario_49" localSheetId="15">#REF!</definedName>
    <definedName name="carencia_salario_49" localSheetId="16">#REF!</definedName>
    <definedName name="carencia_salario_49" localSheetId="17">#REF!</definedName>
    <definedName name="carencia_salario_49" localSheetId="18">#REF!</definedName>
    <definedName name="carencia_salario_49" localSheetId="19">#REF!</definedName>
    <definedName name="carencia_salario_49" localSheetId="20">#REF!</definedName>
    <definedName name="carencia_salario_49" localSheetId="21">#REF!</definedName>
    <definedName name="carencia_salario_49" localSheetId="25">#REF!</definedName>
    <definedName name="carencia_salario_49" localSheetId="27">#REF!</definedName>
    <definedName name="carencia_salario_49" localSheetId="28">#REF!</definedName>
    <definedName name="carencia_salario_49" localSheetId="26">#REF!</definedName>
    <definedName name="carencia_salario_49" localSheetId="4">#REF!</definedName>
    <definedName name="carencia_salario_49" localSheetId="6">#REF!</definedName>
    <definedName name="carencia_salario_49" localSheetId="7">#REF!</definedName>
    <definedName name="carencia_salario_49" localSheetId="9">#REF!</definedName>
    <definedName name="carencia_salario_49" localSheetId="10">#REF!</definedName>
    <definedName name="carencia_salario_49" localSheetId="1">#REF!</definedName>
    <definedName name="carencia_salario_49">#REF!</definedName>
    <definedName name="carência_salário_5" localSheetId="11">#REF!</definedName>
    <definedName name="carência_salário_5" localSheetId="12">#REF!</definedName>
    <definedName name="carência_salário_5" localSheetId="13">#REF!</definedName>
    <definedName name="carência_salário_5" localSheetId="15">#REF!</definedName>
    <definedName name="carência_salário_5" localSheetId="16">#REF!</definedName>
    <definedName name="carência_salário_5" localSheetId="17">#REF!</definedName>
    <definedName name="carência_salário_5" localSheetId="18">#REF!</definedName>
    <definedName name="carência_salário_5" localSheetId="19">#REF!</definedName>
    <definedName name="carência_salário_5" localSheetId="20">#REF!</definedName>
    <definedName name="carência_salário_5" localSheetId="21">#REF!</definedName>
    <definedName name="carência_salário_5" localSheetId="25">#REF!</definedName>
    <definedName name="carência_salário_5" localSheetId="27">#REF!</definedName>
    <definedName name="carência_salário_5" localSheetId="28">#REF!</definedName>
    <definedName name="carência_salário_5" localSheetId="26">#REF!</definedName>
    <definedName name="carência_salário_5" localSheetId="4">#REF!</definedName>
    <definedName name="carência_salário_5" localSheetId="6">#REF!</definedName>
    <definedName name="carência_salário_5" localSheetId="7">#REF!</definedName>
    <definedName name="carência_salário_5" localSheetId="9">#REF!</definedName>
    <definedName name="carência_salário_5" localSheetId="10">#REF!</definedName>
    <definedName name="carência_salário_5" localSheetId="1">#REF!</definedName>
    <definedName name="carência_salário_5">#REF!</definedName>
    <definedName name="carencia_salario_50" localSheetId="11">#REF!</definedName>
    <definedName name="carencia_salario_50" localSheetId="12">#REF!</definedName>
    <definedName name="carencia_salario_50" localSheetId="13">#REF!</definedName>
    <definedName name="carencia_salario_50" localSheetId="15">#REF!</definedName>
    <definedName name="carencia_salario_50" localSheetId="16">#REF!</definedName>
    <definedName name="carencia_salario_50" localSheetId="17">#REF!</definedName>
    <definedName name="carencia_salario_50" localSheetId="18">#REF!</definedName>
    <definedName name="carencia_salario_50" localSheetId="19">#REF!</definedName>
    <definedName name="carencia_salario_50" localSheetId="20">#REF!</definedName>
    <definedName name="carencia_salario_50" localSheetId="21">#REF!</definedName>
    <definedName name="carencia_salario_50" localSheetId="25">#REF!</definedName>
    <definedName name="carencia_salario_50" localSheetId="27">#REF!</definedName>
    <definedName name="carencia_salario_50" localSheetId="28">#REF!</definedName>
    <definedName name="carencia_salario_50" localSheetId="26">#REF!</definedName>
    <definedName name="carencia_salario_50" localSheetId="4">#REF!</definedName>
    <definedName name="carencia_salario_50" localSheetId="6">#REF!</definedName>
    <definedName name="carencia_salario_50" localSheetId="7">#REF!</definedName>
    <definedName name="carencia_salario_50" localSheetId="9">#REF!</definedName>
    <definedName name="carencia_salario_50" localSheetId="10">#REF!</definedName>
    <definedName name="carencia_salario_50" localSheetId="1">#REF!</definedName>
    <definedName name="carencia_salario_50">#REF!</definedName>
    <definedName name="carencia_salario_51" localSheetId="11">#REF!</definedName>
    <definedName name="carencia_salario_51" localSheetId="12">#REF!</definedName>
    <definedName name="carencia_salario_51" localSheetId="13">#REF!</definedName>
    <definedName name="carencia_salario_51" localSheetId="15">#REF!</definedName>
    <definedName name="carencia_salario_51" localSheetId="16">#REF!</definedName>
    <definedName name="carencia_salario_51" localSheetId="17">#REF!</definedName>
    <definedName name="carencia_salario_51" localSheetId="18">#REF!</definedName>
    <definedName name="carencia_salario_51" localSheetId="19">#REF!</definedName>
    <definedName name="carencia_salario_51" localSheetId="20">#REF!</definedName>
    <definedName name="carencia_salario_51" localSheetId="21">#REF!</definedName>
    <definedName name="carencia_salario_51" localSheetId="25">#REF!</definedName>
    <definedName name="carencia_salario_51" localSheetId="27">#REF!</definedName>
    <definedName name="carencia_salario_51" localSheetId="28">#REF!</definedName>
    <definedName name="carencia_salario_51" localSheetId="26">#REF!</definedName>
    <definedName name="carencia_salario_51" localSheetId="4">#REF!</definedName>
    <definedName name="carencia_salario_51" localSheetId="6">#REF!</definedName>
    <definedName name="carencia_salario_51" localSheetId="7">#REF!</definedName>
    <definedName name="carencia_salario_51" localSheetId="9">#REF!</definedName>
    <definedName name="carencia_salario_51" localSheetId="10">#REF!</definedName>
    <definedName name="carencia_salario_51" localSheetId="1">#REF!</definedName>
    <definedName name="carencia_salario_51">#REF!</definedName>
    <definedName name="carencia_salario_52" localSheetId="11">#REF!</definedName>
    <definedName name="carencia_salario_52" localSheetId="12">#REF!</definedName>
    <definedName name="carencia_salario_52" localSheetId="13">#REF!</definedName>
    <definedName name="carencia_salario_52" localSheetId="15">#REF!</definedName>
    <definedName name="carencia_salario_52" localSheetId="16">#REF!</definedName>
    <definedName name="carencia_salario_52" localSheetId="17">#REF!</definedName>
    <definedName name="carencia_salario_52" localSheetId="18">#REF!</definedName>
    <definedName name="carencia_salario_52" localSheetId="19">#REF!</definedName>
    <definedName name="carencia_salario_52" localSheetId="20">#REF!</definedName>
    <definedName name="carencia_salario_52" localSheetId="21">#REF!</definedName>
    <definedName name="carencia_salario_52" localSheetId="25">#REF!</definedName>
    <definedName name="carencia_salario_52" localSheetId="27">#REF!</definedName>
    <definedName name="carencia_salario_52" localSheetId="28">#REF!</definedName>
    <definedName name="carencia_salario_52" localSheetId="26">#REF!</definedName>
    <definedName name="carencia_salario_52" localSheetId="4">#REF!</definedName>
    <definedName name="carencia_salario_52" localSheetId="6">#REF!</definedName>
    <definedName name="carencia_salario_52" localSheetId="7">#REF!</definedName>
    <definedName name="carencia_salario_52" localSheetId="9">#REF!</definedName>
    <definedName name="carencia_salario_52" localSheetId="10">#REF!</definedName>
    <definedName name="carencia_salario_52" localSheetId="1">#REF!</definedName>
    <definedName name="carencia_salario_52">#REF!</definedName>
    <definedName name="carencia_salario_53" localSheetId="11">#REF!</definedName>
    <definedName name="carencia_salario_53" localSheetId="12">#REF!</definedName>
    <definedName name="carencia_salario_53" localSheetId="13">#REF!</definedName>
    <definedName name="carencia_salario_53" localSheetId="15">#REF!</definedName>
    <definedName name="carencia_salario_53" localSheetId="16">#REF!</definedName>
    <definedName name="carencia_salario_53" localSheetId="17">#REF!</definedName>
    <definedName name="carencia_salario_53" localSheetId="18">#REF!</definedName>
    <definedName name="carencia_salario_53" localSheetId="19">#REF!</definedName>
    <definedName name="carencia_salario_53" localSheetId="20">#REF!</definedName>
    <definedName name="carencia_salario_53" localSheetId="21">#REF!</definedName>
    <definedName name="carencia_salario_53" localSheetId="25">#REF!</definedName>
    <definedName name="carencia_salario_53" localSheetId="27">#REF!</definedName>
    <definedName name="carencia_salario_53" localSheetId="28">#REF!</definedName>
    <definedName name="carencia_salario_53" localSheetId="26">#REF!</definedName>
    <definedName name="carencia_salario_53" localSheetId="4">#REF!</definedName>
    <definedName name="carencia_salario_53" localSheetId="6">#REF!</definedName>
    <definedName name="carencia_salario_53" localSheetId="7">#REF!</definedName>
    <definedName name="carencia_salario_53" localSheetId="9">#REF!</definedName>
    <definedName name="carencia_salario_53" localSheetId="10">#REF!</definedName>
    <definedName name="carencia_salario_53" localSheetId="1">#REF!</definedName>
    <definedName name="carencia_salario_53">#REF!</definedName>
    <definedName name="carencia_salario_54" localSheetId="11">#REF!</definedName>
    <definedName name="carencia_salario_54" localSheetId="12">#REF!</definedName>
    <definedName name="carencia_salario_54" localSheetId="13">#REF!</definedName>
    <definedName name="carencia_salario_54" localSheetId="15">#REF!</definedName>
    <definedName name="carencia_salario_54" localSheetId="16">#REF!</definedName>
    <definedName name="carencia_salario_54" localSheetId="17">#REF!</definedName>
    <definedName name="carencia_salario_54" localSheetId="18">#REF!</definedName>
    <definedName name="carencia_salario_54" localSheetId="19">#REF!</definedName>
    <definedName name="carencia_salario_54" localSheetId="20">#REF!</definedName>
    <definedName name="carencia_salario_54" localSheetId="21">#REF!</definedName>
    <definedName name="carencia_salario_54" localSheetId="25">#REF!</definedName>
    <definedName name="carencia_salario_54" localSheetId="27">#REF!</definedName>
    <definedName name="carencia_salario_54" localSheetId="28">#REF!</definedName>
    <definedName name="carencia_salario_54" localSheetId="26">#REF!</definedName>
    <definedName name="carencia_salario_54" localSheetId="4">#REF!</definedName>
    <definedName name="carencia_salario_54" localSheetId="6">#REF!</definedName>
    <definedName name="carencia_salario_54" localSheetId="7">#REF!</definedName>
    <definedName name="carencia_salario_54" localSheetId="9">#REF!</definedName>
    <definedName name="carencia_salario_54" localSheetId="10">#REF!</definedName>
    <definedName name="carencia_salario_54" localSheetId="1">#REF!</definedName>
    <definedName name="carencia_salario_54">#REF!</definedName>
    <definedName name="carencia_salario_55" localSheetId="11">#REF!</definedName>
    <definedName name="carencia_salario_55" localSheetId="12">#REF!</definedName>
    <definedName name="carencia_salario_55" localSheetId="13">#REF!</definedName>
    <definedName name="carencia_salario_55" localSheetId="15">#REF!</definedName>
    <definedName name="carencia_salario_55" localSheetId="16">#REF!</definedName>
    <definedName name="carencia_salario_55" localSheetId="17">#REF!</definedName>
    <definedName name="carencia_salario_55" localSheetId="18">#REF!</definedName>
    <definedName name="carencia_salario_55" localSheetId="19">#REF!</definedName>
    <definedName name="carencia_salario_55" localSheetId="20">#REF!</definedName>
    <definedName name="carencia_salario_55" localSheetId="21">#REF!</definedName>
    <definedName name="carencia_salario_55" localSheetId="25">#REF!</definedName>
    <definedName name="carencia_salario_55" localSheetId="27">#REF!</definedName>
    <definedName name="carencia_salario_55" localSheetId="28">#REF!</definedName>
    <definedName name="carencia_salario_55" localSheetId="26">#REF!</definedName>
    <definedName name="carencia_salario_55" localSheetId="4">#REF!</definedName>
    <definedName name="carencia_salario_55" localSheetId="6">#REF!</definedName>
    <definedName name="carencia_salario_55" localSheetId="7">#REF!</definedName>
    <definedName name="carencia_salario_55" localSheetId="9">#REF!</definedName>
    <definedName name="carencia_salario_55" localSheetId="10">#REF!</definedName>
    <definedName name="carencia_salario_55" localSheetId="1">#REF!</definedName>
    <definedName name="carencia_salario_55">#REF!</definedName>
    <definedName name="carencia_salario_56" localSheetId="11">#REF!</definedName>
    <definedName name="carencia_salario_56" localSheetId="12">#REF!</definedName>
    <definedName name="carencia_salario_56" localSheetId="13">#REF!</definedName>
    <definedName name="carencia_salario_56" localSheetId="15">#REF!</definedName>
    <definedName name="carencia_salario_56" localSheetId="16">#REF!</definedName>
    <definedName name="carencia_salario_56" localSheetId="17">#REF!</definedName>
    <definedName name="carencia_salario_56" localSheetId="18">#REF!</definedName>
    <definedName name="carencia_salario_56" localSheetId="19">#REF!</definedName>
    <definedName name="carencia_salario_56" localSheetId="20">#REF!</definedName>
    <definedName name="carencia_salario_56" localSheetId="21">#REF!</definedName>
    <definedName name="carencia_salario_56" localSheetId="25">#REF!</definedName>
    <definedName name="carencia_salario_56" localSheetId="27">#REF!</definedName>
    <definedName name="carencia_salario_56" localSheetId="28">#REF!</definedName>
    <definedName name="carencia_salario_56" localSheetId="26">#REF!</definedName>
    <definedName name="carencia_salario_56" localSheetId="4">#REF!</definedName>
    <definedName name="carencia_salario_56" localSheetId="6">#REF!</definedName>
    <definedName name="carencia_salario_56" localSheetId="7">#REF!</definedName>
    <definedName name="carencia_salario_56" localSheetId="9">#REF!</definedName>
    <definedName name="carencia_salario_56" localSheetId="10">#REF!</definedName>
    <definedName name="carencia_salario_56" localSheetId="1">#REF!</definedName>
    <definedName name="carencia_salario_56">#REF!</definedName>
    <definedName name="carencia_salario_57" localSheetId="11">#REF!</definedName>
    <definedName name="carencia_salario_57" localSheetId="12">#REF!</definedName>
    <definedName name="carencia_salario_57" localSheetId="13">#REF!</definedName>
    <definedName name="carencia_salario_57" localSheetId="15">#REF!</definedName>
    <definedName name="carencia_salario_57" localSheetId="16">#REF!</definedName>
    <definedName name="carencia_salario_57" localSheetId="17">#REF!</definedName>
    <definedName name="carencia_salario_57" localSheetId="18">#REF!</definedName>
    <definedName name="carencia_salario_57" localSheetId="19">#REF!</definedName>
    <definedName name="carencia_salario_57" localSheetId="20">#REF!</definedName>
    <definedName name="carencia_salario_57" localSheetId="21">#REF!</definedName>
    <definedName name="carencia_salario_57" localSheetId="25">#REF!</definedName>
    <definedName name="carencia_salario_57" localSheetId="27">#REF!</definedName>
    <definedName name="carencia_salario_57" localSheetId="28">#REF!</definedName>
    <definedName name="carencia_salario_57" localSheetId="26">#REF!</definedName>
    <definedName name="carencia_salario_57" localSheetId="4">#REF!</definedName>
    <definedName name="carencia_salario_57" localSheetId="6">#REF!</definedName>
    <definedName name="carencia_salario_57" localSheetId="7">#REF!</definedName>
    <definedName name="carencia_salario_57" localSheetId="9">#REF!</definedName>
    <definedName name="carencia_salario_57" localSheetId="10">#REF!</definedName>
    <definedName name="carencia_salario_57" localSheetId="1">#REF!</definedName>
    <definedName name="carencia_salario_57">#REF!</definedName>
    <definedName name="carencia_salario_58" localSheetId="11">#REF!</definedName>
    <definedName name="carencia_salario_58" localSheetId="12">#REF!</definedName>
    <definedName name="carencia_salario_58" localSheetId="13">#REF!</definedName>
    <definedName name="carencia_salario_58" localSheetId="15">#REF!</definedName>
    <definedName name="carencia_salario_58" localSheetId="16">#REF!</definedName>
    <definedName name="carencia_salario_58" localSheetId="17">#REF!</definedName>
    <definedName name="carencia_salario_58" localSheetId="18">#REF!</definedName>
    <definedName name="carencia_salario_58" localSheetId="19">#REF!</definedName>
    <definedName name="carencia_salario_58" localSheetId="20">#REF!</definedName>
    <definedName name="carencia_salario_58" localSheetId="21">#REF!</definedName>
    <definedName name="carencia_salario_58" localSheetId="25">#REF!</definedName>
    <definedName name="carencia_salario_58" localSheetId="27">#REF!</definedName>
    <definedName name="carencia_salario_58" localSheetId="28">#REF!</definedName>
    <definedName name="carencia_salario_58" localSheetId="26">#REF!</definedName>
    <definedName name="carencia_salario_58" localSheetId="4">#REF!</definedName>
    <definedName name="carencia_salario_58" localSheetId="6">#REF!</definedName>
    <definedName name="carencia_salario_58" localSheetId="7">#REF!</definedName>
    <definedName name="carencia_salario_58" localSheetId="9">#REF!</definedName>
    <definedName name="carencia_salario_58" localSheetId="10">#REF!</definedName>
    <definedName name="carencia_salario_58" localSheetId="1">#REF!</definedName>
    <definedName name="carencia_salario_58">#REF!</definedName>
    <definedName name="carencia_salario_59" localSheetId="11">#REF!</definedName>
    <definedName name="carencia_salario_59" localSheetId="12">#REF!</definedName>
    <definedName name="carencia_salario_59" localSheetId="13">#REF!</definedName>
    <definedName name="carencia_salario_59" localSheetId="15">#REF!</definedName>
    <definedName name="carencia_salario_59" localSheetId="16">#REF!</definedName>
    <definedName name="carencia_salario_59" localSheetId="17">#REF!</definedName>
    <definedName name="carencia_salario_59" localSheetId="18">#REF!</definedName>
    <definedName name="carencia_salario_59" localSheetId="19">#REF!</definedName>
    <definedName name="carencia_salario_59" localSheetId="20">#REF!</definedName>
    <definedName name="carencia_salario_59" localSheetId="21">#REF!</definedName>
    <definedName name="carencia_salario_59" localSheetId="25">#REF!</definedName>
    <definedName name="carencia_salario_59" localSheetId="27">#REF!</definedName>
    <definedName name="carencia_salario_59" localSheetId="28">#REF!</definedName>
    <definedName name="carencia_salario_59" localSheetId="26">#REF!</definedName>
    <definedName name="carencia_salario_59" localSheetId="4">#REF!</definedName>
    <definedName name="carencia_salario_59" localSheetId="6">#REF!</definedName>
    <definedName name="carencia_salario_59" localSheetId="7">#REF!</definedName>
    <definedName name="carencia_salario_59" localSheetId="9">#REF!</definedName>
    <definedName name="carencia_salario_59" localSheetId="10">#REF!</definedName>
    <definedName name="carencia_salario_59" localSheetId="1">#REF!</definedName>
    <definedName name="carencia_salario_59">#REF!</definedName>
    <definedName name="carência_salário_6" localSheetId="11">#REF!</definedName>
    <definedName name="carência_salário_6" localSheetId="12">#REF!</definedName>
    <definedName name="carência_salário_6" localSheetId="13">#REF!</definedName>
    <definedName name="carência_salário_6" localSheetId="15">#REF!</definedName>
    <definedName name="carência_salário_6" localSheetId="16">#REF!</definedName>
    <definedName name="carência_salário_6" localSheetId="17">#REF!</definedName>
    <definedName name="carência_salário_6" localSheetId="18">#REF!</definedName>
    <definedName name="carência_salário_6" localSheetId="19">#REF!</definedName>
    <definedName name="carência_salário_6" localSheetId="20">#REF!</definedName>
    <definedName name="carência_salário_6" localSheetId="21">#REF!</definedName>
    <definedName name="carência_salário_6" localSheetId="25">#REF!</definedName>
    <definedName name="carência_salário_6" localSheetId="27">#REF!</definedName>
    <definedName name="carência_salário_6" localSheetId="28">#REF!</definedName>
    <definedName name="carência_salário_6" localSheetId="26">#REF!</definedName>
    <definedName name="carência_salário_6" localSheetId="4">#REF!</definedName>
    <definedName name="carência_salário_6" localSheetId="6">#REF!</definedName>
    <definedName name="carência_salário_6" localSheetId="7">#REF!</definedName>
    <definedName name="carência_salário_6" localSheetId="9">#REF!</definedName>
    <definedName name="carência_salário_6" localSheetId="10">#REF!</definedName>
    <definedName name="carência_salário_6" localSheetId="1">#REF!</definedName>
    <definedName name="carência_salário_6">#REF!</definedName>
    <definedName name="carência_salário_7" localSheetId="1">#REF!</definedName>
    <definedName name="carência_salário_7">#N/A</definedName>
    <definedName name="carência_salário_8" localSheetId="1">#REF!</definedName>
    <definedName name="carência_salário_8">#N/A</definedName>
    <definedName name="carência_salário_9" localSheetId="1">#REF!</definedName>
    <definedName name="carência_salário_9">#N/A</definedName>
    <definedName name="carência_sd" localSheetId="1">#REF!</definedName>
    <definedName name="carência_sd">#N/A</definedName>
    <definedName name="carência_sd_10" localSheetId="11">#REF!</definedName>
    <definedName name="carência_sd_10" localSheetId="12">#REF!</definedName>
    <definedName name="carência_sd_10" localSheetId="13">#REF!</definedName>
    <definedName name="carência_sd_10" localSheetId="15">#REF!</definedName>
    <definedName name="carência_sd_10" localSheetId="16">#REF!</definedName>
    <definedName name="carência_sd_10" localSheetId="17">#REF!</definedName>
    <definedName name="carência_sd_10" localSheetId="18">#REF!</definedName>
    <definedName name="carência_sd_10" localSheetId="19">#REF!</definedName>
    <definedName name="carência_sd_10" localSheetId="20">#REF!</definedName>
    <definedName name="carência_sd_10" localSheetId="21">#REF!</definedName>
    <definedName name="carência_sd_10" localSheetId="25">#REF!</definedName>
    <definedName name="carência_sd_10" localSheetId="27">#REF!</definedName>
    <definedName name="carência_sd_10" localSheetId="28">#REF!</definedName>
    <definedName name="carência_sd_10" localSheetId="26">#REF!</definedName>
    <definedName name="carência_sd_10" localSheetId="4">#REF!</definedName>
    <definedName name="carência_sd_10" localSheetId="5">#REF!</definedName>
    <definedName name="carência_sd_10" localSheetId="6">#REF!</definedName>
    <definedName name="carência_sd_10" localSheetId="7">#REF!</definedName>
    <definedName name="carência_sd_10" localSheetId="9">#REF!</definedName>
    <definedName name="carência_sd_10" localSheetId="10">#REF!</definedName>
    <definedName name="carência_sd_10" localSheetId="1">#REF!</definedName>
    <definedName name="carência_sd_10">#REF!</definedName>
    <definedName name="carência_sd_11" localSheetId="11">#REF!</definedName>
    <definedName name="carência_sd_11" localSheetId="12">#REF!</definedName>
    <definedName name="carência_sd_11" localSheetId="13">#REF!</definedName>
    <definedName name="carência_sd_11" localSheetId="15">#REF!</definedName>
    <definedName name="carência_sd_11" localSheetId="16">#REF!</definedName>
    <definedName name="carência_sd_11" localSheetId="17">#REF!</definedName>
    <definedName name="carência_sd_11" localSheetId="18">#REF!</definedName>
    <definedName name="carência_sd_11" localSheetId="19">#REF!</definedName>
    <definedName name="carência_sd_11" localSheetId="20">#REF!</definedName>
    <definedName name="carência_sd_11" localSheetId="21">#REF!</definedName>
    <definedName name="carência_sd_11" localSheetId="25">#REF!</definedName>
    <definedName name="carência_sd_11" localSheetId="27">#REF!</definedName>
    <definedName name="carência_sd_11" localSheetId="28">#REF!</definedName>
    <definedName name="carência_sd_11" localSheetId="26">#REF!</definedName>
    <definedName name="carência_sd_11" localSheetId="4">#REF!</definedName>
    <definedName name="carência_sd_11" localSheetId="6">#REF!</definedName>
    <definedName name="carência_sd_11" localSheetId="7">#REF!</definedName>
    <definedName name="carência_sd_11" localSheetId="9">#REF!</definedName>
    <definedName name="carência_sd_11" localSheetId="10">#REF!</definedName>
    <definedName name="carência_sd_11" localSheetId="1">#REF!</definedName>
    <definedName name="carência_sd_11">#REF!</definedName>
    <definedName name="carência_sd_11_1">NA()</definedName>
    <definedName name="carência_sd_12" localSheetId="11">#REF!</definedName>
    <definedName name="carência_sd_12" localSheetId="12">#REF!</definedName>
    <definedName name="carência_sd_12" localSheetId="13">#REF!</definedName>
    <definedName name="carência_sd_12" localSheetId="15">#REF!</definedName>
    <definedName name="carência_sd_12" localSheetId="16">#REF!</definedName>
    <definedName name="carência_sd_12" localSheetId="17">#REF!</definedName>
    <definedName name="carência_sd_12" localSheetId="18">#REF!</definedName>
    <definedName name="carência_sd_12" localSheetId="19">#REF!</definedName>
    <definedName name="carência_sd_12" localSheetId="20">#REF!</definedName>
    <definedName name="carência_sd_12" localSheetId="21">#REF!</definedName>
    <definedName name="carência_sd_12" localSheetId="25">#REF!</definedName>
    <definedName name="carência_sd_12" localSheetId="27">#REF!</definedName>
    <definedName name="carência_sd_12" localSheetId="28">#REF!</definedName>
    <definedName name="carência_sd_12" localSheetId="26">#REF!</definedName>
    <definedName name="carência_sd_12" localSheetId="4">#REF!</definedName>
    <definedName name="carência_sd_12" localSheetId="5">#REF!</definedName>
    <definedName name="carência_sd_12" localSheetId="6">#REF!</definedName>
    <definedName name="carência_sd_12" localSheetId="7">#REF!</definedName>
    <definedName name="carência_sd_12" localSheetId="9">#REF!</definedName>
    <definedName name="carência_sd_12" localSheetId="10">#REF!</definedName>
    <definedName name="carência_sd_12" localSheetId="1">#REF!</definedName>
    <definedName name="carência_sd_12">#REF!</definedName>
    <definedName name="carência_sd_18" localSheetId="11">#REF!</definedName>
    <definedName name="carência_sd_18" localSheetId="12">#REF!</definedName>
    <definedName name="carência_sd_18" localSheetId="13">#REF!</definedName>
    <definedName name="carência_sd_18" localSheetId="15">#REF!</definedName>
    <definedName name="carência_sd_18" localSheetId="16">#REF!</definedName>
    <definedName name="carência_sd_18" localSheetId="17">#REF!</definedName>
    <definedName name="carência_sd_18" localSheetId="18">#REF!</definedName>
    <definedName name="carência_sd_18" localSheetId="19">#REF!</definedName>
    <definedName name="carência_sd_18" localSheetId="20">#REF!</definedName>
    <definedName name="carência_sd_18" localSheetId="21">#REF!</definedName>
    <definedName name="carência_sd_18" localSheetId="25">#REF!</definedName>
    <definedName name="carência_sd_18" localSheetId="27">#REF!</definedName>
    <definedName name="carência_sd_18" localSheetId="28">#REF!</definedName>
    <definedName name="carência_sd_18" localSheetId="26">#REF!</definedName>
    <definedName name="carência_sd_18" localSheetId="4">#REF!</definedName>
    <definedName name="carência_sd_18" localSheetId="5">#REF!</definedName>
    <definedName name="carência_sd_18" localSheetId="6">#REF!</definedName>
    <definedName name="carência_sd_18" localSheetId="7">#REF!</definedName>
    <definedName name="carência_sd_18" localSheetId="9">#REF!</definedName>
    <definedName name="carência_sd_18" localSheetId="10">#REF!</definedName>
    <definedName name="carência_sd_18" localSheetId="1">#REF!</definedName>
    <definedName name="carência_sd_18">#REF!</definedName>
    <definedName name="carência_sd_19" localSheetId="11">#REF!</definedName>
    <definedName name="carência_sd_19" localSheetId="12">#REF!</definedName>
    <definedName name="carência_sd_19" localSheetId="13">#REF!</definedName>
    <definedName name="carência_sd_19" localSheetId="15">#REF!</definedName>
    <definedName name="carência_sd_19" localSheetId="16">#REF!</definedName>
    <definedName name="carência_sd_19" localSheetId="17">#REF!</definedName>
    <definedName name="carência_sd_19" localSheetId="18">#REF!</definedName>
    <definedName name="carência_sd_19" localSheetId="19">#REF!</definedName>
    <definedName name="carência_sd_19" localSheetId="20">#REF!</definedName>
    <definedName name="carência_sd_19" localSheetId="21">#REF!</definedName>
    <definedName name="carência_sd_19" localSheetId="25">#REF!</definedName>
    <definedName name="carência_sd_19" localSheetId="27">#REF!</definedName>
    <definedName name="carência_sd_19" localSheetId="28">#REF!</definedName>
    <definedName name="carência_sd_19" localSheetId="26">#REF!</definedName>
    <definedName name="carência_sd_19" localSheetId="4">#REF!</definedName>
    <definedName name="carência_sd_19" localSheetId="6">#REF!</definedName>
    <definedName name="carência_sd_19" localSheetId="7">#REF!</definedName>
    <definedName name="carência_sd_19" localSheetId="9">#REF!</definedName>
    <definedName name="carência_sd_19" localSheetId="10">#REF!</definedName>
    <definedName name="carência_sd_19" localSheetId="1">#REF!</definedName>
    <definedName name="carência_sd_19">#REF!</definedName>
    <definedName name="carência_sd_20" localSheetId="11">#REF!</definedName>
    <definedName name="carência_sd_20" localSheetId="12">#REF!</definedName>
    <definedName name="carência_sd_20" localSheetId="13">#REF!</definedName>
    <definedName name="carência_sd_20" localSheetId="15">#REF!</definedName>
    <definedName name="carência_sd_20" localSheetId="16">#REF!</definedName>
    <definedName name="carência_sd_20" localSheetId="17">#REF!</definedName>
    <definedName name="carência_sd_20" localSheetId="18">#REF!</definedName>
    <definedName name="carência_sd_20" localSheetId="19">#REF!</definedName>
    <definedName name="carência_sd_20" localSheetId="20">#REF!</definedName>
    <definedName name="carência_sd_20" localSheetId="21">#REF!</definedName>
    <definedName name="carência_sd_20" localSheetId="25">#REF!</definedName>
    <definedName name="carência_sd_20" localSheetId="27">#REF!</definedName>
    <definedName name="carência_sd_20" localSheetId="28">#REF!</definedName>
    <definedName name="carência_sd_20" localSheetId="26">#REF!</definedName>
    <definedName name="carência_sd_20" localSheetId="4">#REF!</definedName>
    <definedName name="carência_sd_20" localSheetId="5">#REF!</definedName>
    <definedName name="carência_sd_20" localSheetId="6">#REF!</definedName>
    <definedName name="carência_sd_20" localSheetId="7">#REF!</definedName>
    <definedName name="carência_sd_20" localSheetId="9">#REF!</definedName>
    <definedName name="carência_sd_20" localSheetId="10">#REF!</definedName>
    <definedName name="carência_sd_20" localSheetId="1">#REF!</definedName>
    <definedName name="carência_sd_20">#REF!</definedName>
    <definedName name="carência_sd_21" localSheetId="11">#REF!</definedName>
    <definedName name="carência_sd_21" localSheetId="12">#REF!</definedName>
    <definedName name="carência_sd_21" localSheetId="13">#REF!</definedName>
    <definedName name="carência_sd_21" localSheetId="15">#REF!</definedName>
    <definedName name="carência_sd_21" localSheetId="16">#REF!</definedName>
    <definedName name="carência_sd_21" localSheetId="17">#REF!</definedName>
    <definedName name="carência_sd_21" localSheetId="18">#REF!</definedName>
    <definedName name="carência_sd_21" localSheetId="19">#REF!</definedName>
    <definedName name="carência_sd_21" localSheetId="20">#REF!</definedName>
    <definedName name="carência_sd_21" localSheetId="21">#REF!</definedName>
    <definedName name="carência_sd_21" localSheetId="25">#REF!</definedName>
    <definedName name="carência_sd_21" localSheetId="27">#REF!</definedName>
    <definedName name="carência_sd_21" localSheetId="28">#REF!</definedName>
    <definedName name="carência_sd_21" localSheetId="26">#REF!</definedName>
    <definedName name="carência_sd_21" localSheetId="4">#REF!</definedName>
    <definedName name="carência_sd_21" localSheetId="5">#REF!</definedName>
    <definedName name="carência_sd_21" localSheetId="6">#REF!</definedName>
    <definedName name="carência_sd_21" localSheetId="7">#REF!</definedName>
    <definedName name="carência_sd_21" localSheetId="9">#REF!</definedName>
    <definedName name="carência_sd_21" localSheetId="10">#REF!</definedName>
    <definedName name="carência_sd_21" localSheetId="1">#REF!</definedName>
    <definedName name="carência_sd_21">#REF!</definedName>
    <definedName name="carência_sd_22" localSheetId="11">#REF!</definedName>
    <definedName name="carência_sd_22" localSheetId="12">#REF!</definedName>
    <definedName name="carência_sd_22" localSheetId="13">#REF!</definedName>
    <definedName name="carência_sd_22" localSheetId="15">#REF!</definedName>
    <definedName name="carência_sd_22" localSheetId="16">#REF!</definedName>
    <definedName name="carência_sd_22" localSheetId="17">#REF!</definedName>
    <definedName name="carência_sd_22" localSheetId="18">#REF!</definedName>
    <definedName name="carência_sd_22" localSheetId="19">#REF!</definedName>
    <definedName name="carência_sd_22" localSheetId="20">#REF!</definedName>
    <definedName name="carência_sd_22" localSheetId="21">#REF!</definedName>
    <definedName name="carência_sd_22" localSheetId="25">#REF!</definedName>
    <definedName name="carência_sd_22" localSheetId="27">#REF!</definedName>
    <definedName name="carência_sd_22" localSheetId="28">#REF!</definedName>
    <definedName name="carência_sd_22" localSheetId="26">#REF!</definedName>
    <definedName name="carência_sd_22" localSheetId="4">#REF!</definedName>
    <definedName name="carência_sd_22" localSheetId="5">#REF!</definedName>
    <definedName name="carência_sd_22" localSheetId="6">#REF!</definedName>
    <definedName name="carência_sd_22" localSheetId="7">#REF!</definedName>
    <definedName name="carência_sd_22" localSheetId="9">#REF!</definedName>
    <definedName name="carência_sd_22" localSheetId="10">#REF!</definedName>
    <definedName name="carência_sd_22" localSheetId="1">#REF!</definedName>
    <definedName name="carência_sd_22">#REF!</definedName>
    <definedName name="carência_sd_23" localSheetId="11">#REF!</definedName>
    <definedName name="carência_sd_23" localSheetId="12">#REF!</definedName>
    <definedName name="carência_sd_23" localSheetId="13">#REF!</definedName>
    <definedName name="carência_sd_23" localSheetId="15">#REF!</definedName>
    <definedName name="carência_sd_23" localSheetId="16">#REF!</definedName>
    <definedName name="carência_sd_23" localSheetId="17">#REF!</definedName>
    <definedName name="carência_sd_23" localSheetId="18">#REF!</definedName>
    <definedName name="carência_sd_23" localSheetId="19">#REF!</definedName>
    <definedName name="carência_sd_23" localSheetId="20">#REF!</definedName>
    <definedName name="carência_sd_23" localSheetId="21">#REF!</definedName>
    <definedName name="carência_sd_23" localSheetId="25">#REF!</definedName>
    <definedName name="carência_sd_23" localSheetId="27">#REF!</definedName>
    <definedName name="carência_sd_23" localSheetId="28">#REF!</definedName>
    <definedName name="carência_sd_23" localSheetId="26">#REF!</definedName>
    <definedName name="carência_sd_23" localSheetId="4">#REF!</definedName>
    <definedName name="carência_sd_23" localSheetId="5">#REF!</definedName>
    <definedName name="carência_sd_23" localSheetId="6">#REF!</definedName>
    <definedName name="carência_sd_23" localSheetId="7">#REF!</definedName>
    <definedName name="carência_sd_23" localSheetId="9">#REF!</definedName>
    <definedName name="carência_sd_23" localSheetId="10">#REF!</definedName>
    <definedName name="carência_sd_23" localSheetId="1">#REF!</definedName>
    <definedName name="carência_sd_23">#REF!</definedName>
    <definedName name="carência_sd_24" localSheetId="11">#REF!</definedName>
    <definedName name="carência_sd_24" localSheetId="12">#REF!</definedName>
    <definedName name="carência_sd_24" localSheetId="13">#REF!</definedName>
    <definedName name="carência_sd_24" localSheetId="15">#REF!</definedName>
    <definedName name="carência_sd_24" localSheetId="16">#REF!</definedName>
    <definedName name="carência_sd_24" localSheetId="17">#REF!</definedName>
    <definedName name="carência_sd_24" localSheetId="18">#REF!</definedName>
    <definedName name="carência_sd_24" localSheetId="19">#REF!</definedName>
    <definedName name="carência_sd_24" localSheetId="20">#REF!</definedName>
    <definedName name="carência_sd_24" localSheetId="21">#REF!</definedName>
    <definedName name="carência_sd_24" localSheetId="25">#REF!</definedName>
    <definedName name="carência_sd_24" localSheetId="27">#REF!</definedName>
    <definedName name="carência_sd_24" localSheetId="28">#REF!</definedName>
    <definedName name="carência_sd_24" localSheetId="26">#REF!</definedName>
    <definedName name="carência_sd_24" localSheetId="4">#REF!</definedName>
    <definedName name="carência_sd_24" localSheetId="5">#REF!</definedName>
    <definedName name="carência_sd_24" localSheetId="6">#REF!</definedName>
    <definedName name="carência_sd_24" localSheetId="7">#REF!</definedName>
    <definedName name="carência_sd_24" localSheetId="9">#REF!</definedName>
    <definedName name="carência_sd_24" localSheetId="10">#REF!</definedName>
    <definedName name="carência_sd_24" localSheetId="1">#REF!</definedName>
    <definedName name="carência_sd_24">#REF!</definedName>
    <definedName name="carência_sd_25" localSheetId="11">#REF!</definedName>
    <definedName name="carência_sd_25" localSheetId="12">#REF!</definedName>
    <definedName name="carência_sd_25" localSheetId="13">#REF!</definedName>
    <definedName name="carência_sd_25" localSheetId="15">#REF!</definedName>
    <definedName name="carência_sd_25" localSheetId="16">#REF!</definedName>
    <definedName name="carência_sd_25" localSheetId="17">#REF!</definedName>
    <definedName name="carência_sd_25" localSheetId="18">#REF!</definedName>
    <definedName name="carência_sd_25" localSheetId="19">#REF!</definedName>
    <definedName name="carência_sd_25" localSheetId="20">#REF!</definedName>
    <definedName name="carência_sd_25" localSheetId="21">#REF!</definedName>
    <definedName name="carência_sd_25" localSheetId="25">#REF!</definedName>
    <definedName name="carência_sd_25" localSheetId="27">#REF!</definedName>
    <definedName name="carência_sd_25" localSheetId="28">#REF!</definedName>
    <definedName name="carência_sd_25" localSheetId="26">#REF!</definedName>
    <definedName name="carência_sd_25" localSheetId="4">#REF!</definedName>
    <definedName name="carência_sd_25" localSheetId="5">#REF!</definedName>
    <definedName name="carência_sd_25" localSheetId="6">#REF!</definedName>
    <definedName name="carência_sd_25" localSheetId="7">#REF!</definedName>
    <definedName name="carência_sd_25" localSheetId="9">#REF!</definedName>
    <definedName name="carência_sd_25" localSheetId="10">#REF!</definedName>
    <definedName name="carência_sd_25" localSheetId="1">#REF!</definedName>
    <definedName name="carência_sd_25">#REF!</definedName>
    <definedName name="carência_sd_26" localSheetId="11">#REF!</definedName>
    <definedName name="carência_sd_26" localSheetId="12">#REF!</definedName>
    <definedName name="carência_sd_26" localSheetId="13">#REF!</definedName>
    <definedName name="carência_sd_26" localSheetId="15">#REF!</definedName>
    <definedName name="carência_sd_26" localSheetId="16">#REF!</definedName>
    <definedName name="carência_sd_26" localSheetId="17">#REF!</definedName>
    <definedName name="carência_sd_26" localSheetId="18">#REF!</definedName>
    <definedName name="carência_sd_26" localSheetId="19">#REF!</definedName>
    <definedName name="carência_sd_26" localSheetId="20">#REF!</definedName>
    <definedName name="carência_sd_26" localSheetId="21">#REF!</definedName>
    <definedName name="carência_sd_26" localSheetId="25">#REF!</definedName>
    <definedName name="carência_sd_26" localSheetId="27">#REF!</definedName>
    <definedName name="carência_sd_26" localSheetId="28">#REF!</definedName>
    <definedName name="carência_sd_26" localSheetId="26">#REF!</definedName>
    <definedName name="carência_sd_26" localSheetId="4">#REF!</definedName>
    <definedName name="carência_sd_26" localSheetId="5">#REF!</definedName>
    <definedName name="carência_sd_26" localSheetId="6">#REF!</definedName>
    <definedName name="carência_sd_26" localSheetId="7">#REF!</definedName>
    <definedName name="carência_sd_26" localSheetId="9">#REF!</definedName>
    <definedName name="carência_sd_26" localSheetId="10">#REF!</definedName>
    <definedName name="carência_sd_26" localSheetId="1">#REF!</definedName>
    <definedName name="carência_sd_26">#REF!</definedName>
    <definedName name="carência_sd_27" localSheetId="11">#REF!</definedName>
    <definedName name="carência_sd_27" localSheetId="12">#REF!</definedName>
    <definedName name="carência_sd_27" localSheetId="13">#REF!</definedName>
    <definedName name="carência_sd_27" localSheetId="15">#REF!</definedName>
    <definedName name="carência_sd_27" localSheetId="16">#REF!</definedName>
    <definedName name="carência_sd_27" localSheetId="17">#REF!</definedName>
    <definedName name="carência_sd_27" localSheetId="18">#REF!</definedName>
    <definedName name="carência_sd_27" localSheetId="19">#REF!</definedName>
    <definedName name="carência_sd_27" localSheetId="20">#REF!</definedName>
    <definedName name="carência_sd_27" localSheetId="21">#REF!</definedName>
    <definedName name="carência_sd_27" localSheetId="25">#REF!</definedName>
    <definedName name="carência_sd_27" localSheetId="27">#REF!</definedName>
    <definedName name="carência_sd_27" localSheetId="28">#REF!</definedName>
    <definedName name="carência_sd_27" localSheetId="26">#REF!</definedName>
    <definedName name="carência_sd_27" localSheetId="4">#REF!</definedName>
    <definedName name="carência_sd_27" localSheetId="5">#REF!</definedName>
    <definedName name="carência_sd_27" localSheetId="6">#REF!</definedName>
    <definedName name="carência_sd_27" localSheetId="7">#REF!</definedName>
    <definedName name="carência_sd_27" localSheetId="9">#REF!</definedName>
    <definedName name="carência_sd_27" localSheetId="10">#REF!</definedName>
    <definedName name="carência_sd_27" localSheetId="1">#REF!</definedName>
    <definedName name="carência_sd_27">#REF!</definedName>
    <definedName name="carência_sd_28" localSheetId="11">#REF!</definedName>
    <definedName name="carência_sd_28" localSheetId="12">#REF!</definedName>
    <definedName name="carência_sd_28" localSheetId="13">#REF!</definedName>
    <definedName name="carência_sd_28" localSheetId="15">#REF!</definedName>
    <definedName name="carência_sd_28" localSheetId="16">#REF!</definedName>
    <definedName name="carência_sd_28" localSheetId="17">#REF!</definedName>
    <definedName name="carência_sd_28" localSheetId="18">#REF!</definedName>
    <definedName name="carência_sd_28" localSheetId="19">#REF!</definedName>
    <definedName name="carência_sd_28" localSheetId="20">#REF!</definedName>
    <definedName name="carência_sd_28" localSheetId="21">#REF!</definedName>
    <definedName name="carência_sd_28" localSheetId="25">#REF!</definedName>
    <definedName name="carência_sd_28" localSheetId="27">#REF!</definedName>
    <definedName name="carência_sd_28" localSheetId="28">#REF!</definedName>
    <definedName name="carência_sd_28" localSheetId="26">#REF!</definedName>
    <definedName name="carência_sd_28" localSheetId="4">#REF!</definedName>
    <definedName name="carência_sd_28" localSheetId="5">#REF!</definedName>
    <definedName name="carência_sd_28" localSheetId="6">#REF!</definedName>
    <definedName name="carência_sd_28" localSheetId="7">#REF!</definedName>
    <definedName name="carência_sd_28" localSheetId="9">#REF!</definedName>
    <definedName name="carência_sd_28" localSheetId="10">#REF!</definedName>
    <definedName name="carência_sd_28" localSheetId="1">#REF!</definedName>
    <definedName name="carência_sd_28">#REF!</definedName>
    <definedName name="carência_sd_29" localSheetId="11">#REF!</definedName>
    <definedName name="carência_sd_29" localSheetId="12">#REF!</definedName>
    <definedName name="carência_sd_29" localSheetId="13">#REF!</definedName>
    <definedName name="carência_sd_29" localSheetId="15">#REF!</definedName>
    <definedName name="carência_sd_29" localSheetId="16">#REF!</definedName>
    <definedName name="carência_sd_29" localSheetId="17">#REF!</definedName>
    <definedName name="carência_sd_29" localSheetId="18">#REF!</definedName>
    <definedName name="carência_sd_29" localSheetId="19">#REF!</definedName>
    <definedName name="carência_sd_29" localSheetId="20">#REF!</definedName>
    <definedName name="carência_sd_29" localSheetId="21">#REF!</definedName>
    <definedName name="carência_sd_29" localSheetId="25">#REF!</definedName>
    <definedName name="carência_sd_29" localSheetId="27">#REF!</definedName>
    <definedName name="carência_sd_29" localSheetId="28">#REF!</definedName>
    <definedName name="carência_sd_29" localSheetId="26">#REF!</definedName>
    <definedName name="carência_sd_29" localSheetId="4">#REF!</definedName>
    <definedName name="carência_sd_29" localSheetId="5">#REF!</definedName>
    <definedName name="carência_sd_29" localSheetId="6">#REF!</definedName>
    <definedName name="carência_sd_29" localSheetId="7">#REF!</definedName>
    <definedName name="carência_sd_29" localSheetId="9">#REF!</definedName>
    <definedName name="carência_sd_29" localSheetId="10">#REF!</definedName>
    <definedName name="carência_sd_29" localSheetId="1">#REF!</definedName>
    <definedName name="carência_sd_29">#REF!</definedName>
    <definedName name="carência_sd_30" localSheetId="11">#REF!</definedName>
    <definedName name="carência_sd_30" localSheetId="12">#REF!</definedName>
    <definedName name="carência_sd_30" localSheetId="13">#REF!</definedName>
    <definedName name="carência_sd_30" localSheetId="15">#REF!</definedName>
    <definedName name="carência_sd_30" localSheetId="16">#REF!</definedName>
    <definedName name="carência_sd_30" localSheetId="17">#REF!</definedName>
    <definedName name="carência_sd_30" localSheetId="18">#REF!</definedName>
    <definedName name="carência_sd_30" localSheetId="19">#REF!</definedName>
    <definedName name="carência_sd_30" localSheetId="20">#REF!</definedName>
    <definedName name="carência_sd_30" localSheetId="21">#REF!</definedName>
    <definedName name="carência_sd_30" localSheetId="25">#REF!</definedName>
    <definedName name="carência_sd_30" localSheetId="27">#REF!</definedName>
    <definedName name="carência_sd_30" localSheetId="28">#REF!</definedName>
    <definedName name="carência_sd_30" localSheetId="26">#REF!</definedName>
    <definedName name="carência_sd_30" localSheetId="4">#REF!</definedName>
    <definedName name="carência_sd_30" localSheetId="5">#REF!</definedName>
    <definedName name="carência_sd_30" localSheetId="6">#REF!</definedName>
    <definedName name="carência_sd_30" localSheetId="7">#REF!</definedName>
    <definedName name="carência_sd_30" localSheetId="9">#REF!</definedName>
    <definedName name="carência_sd_30" localSheetId="10">#REF!</definedName>
    <definedName name="carência_sd_30" localSheetId="1">#REF!</definedName>
    <definedName name="carência_sd_30">#REF!</definedName>
    <definedName name="carência_sd_31" localSheetId="11">#REF!</definedName>
    <definedName name="carência_sd_31" localSheetId="12">#REF!</definedName>
    <definedName name="carência_sd_31" localSheetId="13">#REF!</definedName>
    <definedName name="carência_sd_31" localSheetId="15">#REF!</definedName>
    <definedName name="carência_sd_31" localSheetId="16">#REF!</definedName>
    <definedName name="carência_sd_31" localSheetId="17">#REF!</definedName>
    <definedName name="carência_sd_31" localSheetId="18">#REF!</definedName>
    <definedName name="carência_sd_31" localSheetId="19">#REF!</definedName>
    <definedName name="carência_sd_31" localSheetId="20">#REF!</definedName>
    <definedName name="carência_sd_31" localSheetId="21">#REF!</definedName>
    <definedName name="carência_sd_31" localSheetId="25">#REF!</definedName>
    <definedName name="carência_sd_31" localSheetId="27">#REF!</definedName>
    <definedName name="carência_sd_31" localSheetId="28">#REF!</definedName>
    <definedName name="carência_sd_31" localSheetId="26">#REF!</definedName>
    <definedName name="carência_sd_31" localSheetId="4">#REF!</definedName>
    <definedName name="carência_sd_31" localSheetId="5">#REF!</definedName>
    <definedName name="carência_sd_31" localSheetId="6">#REF!</definedName>
    <definedName name="carência_sd_31" localSheetId="7">#REF!</definedName>
    <definedName name="carência_sd_31" localSheetId="9">#REF!</definedName>
    <definedName name="carência_sd_31" localSheetId="10">#REF!</definedName>
    <definedName name="carência_sd_31" localSheetId="1">#REF!</definedName>
    <definedName name="carência_sd_31">#REF!</definedName>
    <definedName name="carência_sd_32" localSheetId="11">#REF!</definedName>
    <definedName name="carência_sd_32" localSheetId="12">#REF!</definedName>
    <definedName name="carência_sd_32" localSheetId="13">#REF!</definedName>
    <definedName name="carência_sd_32" localSheetId="15">#REF!</definedName>
    <definedName name="carência_sd_32" localSheetId="16">#REF!</definedName>
    <definedName name="carência_sd_32" localSheetId="17">#REF!</definedName>
    <definedName name="carência_sd_32" localSheetId="18">#REF!</definedName>
    <definedName name="carência_sd_32" localSheetId="19">#REF!</definedName>
    <definedName name="carência_sd_32" localSheetId="20">#REF!</definedName>
    <definedName name="carência_sd_32" localSheetId="21">#REF!</definedName>
    <definedName name="carência_sd_32" localSheetId="25">#REF!</definedName>
    <definedName name="carência_sd_32" localSheetId="27">#REF!</definedName>
    <definedName name="carência_sd_32" localSheetId="28">#REF!</definedName>
    <definedName name="carência_sd_32" localSheetId="26">#REF!</definedName>
    <definedName name="carência_sd_32" localSheetId="4">#REF!</definedName>
    <definedName name="carência_sd_32" localSheetId="5">#REF!</definedName>
    <definedName name="carência_sd_32" localSheetId="6">#REF!</definedName>
    <definedName name="carência_sd_32" localSheetId="7">#REF!</definedName>
    <definedName name="carência_sd_32" localSheetId="9">#REF!</definedName>
    <definedName name="carência_sd_32" localSheetId="10">#REF!</definedName>
    <definedName name="carência_sd_32" localSheetId="1">#REF!</definedName>
    <definedName name="carência_sd_32">#REF!</definedName>
    <definedName name="carência_sd_33" localSheetId="11">#REF!</definedName>
    <definedName name="carência_sd_33" localSheetId="12">#REF!</definedName>
    <definedName name="carência_sd_33" localSheetId="13">#REF!</definedName>
    <definedName name="carência_sd_33" localSheetId="15">#REF!</definedName>
    <definedName name="carência_sd_33" localSheetId="16">#REF!</definedName>
    <definedName name="carência_sd_33" localSheetId="17">#REF!</definedName>
    <definedName name="carência_sd_33" localSheetId="18">#REF!</definedName>
    <definedName name="carência_sd_33" localSheetId="19">#REF!</definedName>
    <definedName name="carência_sd_33" localSheetId="20">#REF!</definedName>
    <definedName name="carência_sd_33" localSheetId="21">#REF!</definedName>
    <definedName name="carência_sd_33" localSheetId="25">#REF!</definedName>
    <definedName name="carência_sd_33" localSheetId="27">#REF!</definedName>
    <definedName name="carência_sd_33" localSheetId="28">#REF!</definedName>
    <definedName name="carência_sd_33" localSheetId="26">#REF!</definedName>
    <definedName name="carência_sd_33" localSheetId="4">#REF!</definedName>
    <definedName name="carência_sd_33" localSheetId="5">#REF!</definedName>
    <definedName name="carência_sd_33" localSheetId="6">#REF!</definedName>
    <definedName name="carência_sd_33" localSheetId="7">#REF!</definedName>
    <definedName name="carência_sd_33" localSheetId="9">#REF!</definedName>
    <definedName name="carência_sd_33" localSheetId="10">#REF!</definedName>
    <definedName name="carência_sd_33" localSheetId="1">#REF!</definedName>
    <definedName name="carência_sd_33">#REF!</definedName>
    <definedName name="carência_sd_34" localSheetId="11">#REF!</definedName>
    <definedName name="carência_sd_34" localSheetId="12">#REF!</definedName>
    <definedName name="carência_sd_34" localSheetId="13">#REF!</definedName>
    <definedName name="carência_sd_34" localSheetId="15">#REF!</definedName>
    <definedName name="carência_sd_34" localSheetId="16">#REF!</definedName>
    <definedName name="carência_sd_34" localSheetId="17">#REF!</definedName>
    <definedName name="carência_sd_34" localSheetId="18">#REF!</definedName>
    <definedName name="carência_sd_34" localSheetId="19">#REF!</definedName>
    <definedName name="carência_sd_34" localSheetId="20">#REF!</definedName>
    <definedName name="carência_sd_34" localSheetId="21">#REF!</definedName>
    <definedName name="carência_sd_34" localSheetId="25">#REF!</definedName>
    <definedName name="carência_sd_34" localSheetId="27">#REF!</definedName>
    <definedName name="carência_sd_34" localSheetId="28">#REF!</definedName>
    <definedName name="carência_sd_34" localSheetId="26">#REF!</definedName>
    <definedName name="carência_sd_34" localSheetId="4">#REF!</definedName>
    <definedName name="carência_sd_34" localSheetId="5">#REF!</definedName>
    <definedName name="carência_sd_34" localSheetId="6">#REF!</definedName>
    <definedName name="carência_sd_34" localSheetId="7">#REF!</definedName>
    <definedName name="carência_sd_34" localSheetId="9">#REF!</definedName>
    <definedName name="carência_sd_34" localSheetId="10">#REF!</definedName>
    <definedName name="carência_sd_34" localSheetId="1">#REF!</definedName>
    <definedName name="carência_sd_34">#REF!</definedName>
    <definedName name="carência_sd_35" localSheetId="11">#REF!</definedName>
    <definedName name="carência_sd_35" localSheetId="12">#REF!</definedName>
    <definedName name="carência_sd_35" localSheetId="13">#REF!</definedName>
    <definedName name="carência_sd_35" localSheetId="15">#REF!</definedName>
    <definedName name="carência_sd_35" localSheetId="16">#REF!</definedName>
    <definedName name="carência_sd_35" localSheetId="17">#REF!</definedName>
    <definedName name="carência_sd_35" localSheetId="18">#REF!</definedName>
    <definedName name="carência_sd_35" localSheetId="19">#REF!</definedName>
    <definedName name="carência_sd_35" localSheetId="20">#REF!</definedName>
    <definedName name="carência_sd_35" localSheetId="21">#REF!</definedName>
    <definedName name="carência_sd_35" localSheetId="25">#REF!</definedName>
    <definedName name="carência_sd_35" localSheetId="27">#REF!</definedName>
    <definedName name="carência_sd_35" localSheetId="28">#REF!</definedName>
    <definedName name="carência_sd_35" localSheetId="26">#REF!</definedName>
    <definedName name="carência_sd_35" localSheetId="4">#REF!</definedName>
    <definedName name="carência_sd_35" localSheetId="5">#REF!</definedName>
    <definedName name="carência_sd_35" localSheetId="6">#REF!</definedName>
    <definedName name="carência_sd_35" localSheetId="7">#REF!</definedName>
    <definedName name="carência_sd_35" localSheetId="9">#REF!</definedName>
    <definedName name="carência_sd_35" localSheetId="10">#REF!</definedName>
    <definedName name="carência_sd_35" localSheetId="1">#REF!</definedName>
    <definedName name="carência_sd_35">#REF!</definedName>
    <definedName name="carência_sd_36" localSheetId="11">#REF!</definedName>
    <definedName name="carência_sd_36" localSheetId="12">#REF!</definedName>
    <definedName name="carência_sd_36" localSheetId="13">#REF!</definedName>
    <definedName name="carência_sd_36" localSheetId="15">#REF!</definedName>
    <definedName name="carência_sd_36" localSheetId="16">#REF!</definedName>
    <definedName name="carência_sd_36" localSheetId="17">#REF!</definedName>
    <definedName name="carência_sd_36" localSheetId="18">#REF!</definedName>
    <definedName name="carência_sd_36" localSheetId="19">#REF!</definedName>
    <definedName name="carência_sd_36" localSheetId="20">#REF!</definedName>
    <definedName name="carência_sd_36" localSheetId="21">#REF!</definedName>
    <definedName name="carência_sd_36" localSheetId="25">#REF!</definedName>
    <definedName name="carência_sd_36" localSheetId="27">#REF!</definedName>
    <definedName name="carência_sd_36" localSheetId="28">#REF!</definedName>
    <definedName name="carência_sd_36" localSheetId="26">#REF!</definedName>
    <definedName name="carência_sd_36" localSheetId="4">#REF!</definedName>
    <definedName name="carência_sd_36" localSheetId="5">#REF!</definedName>
    <definedName name="carência_sd_36" localSheetId="6">#REF!</definedName>
    <definedName name="carência_sd_36" localSheetId="7">#REF!</definedName>
    <definedName name="carência_sd_36" localSheetId="9">#REF!</definedName>
    <definedName name="carência_sd_36" localSheetId="10">#REF!</definedName>
    <definedName name="carência_sd_36" localSheetId="1">#REF!</definedName>
    <definedName name="carência_sd_36">#REF!</definedName>
    <definedName name="carência_sd_37" localSheetId="11">#REF!</definedName>
    <definedName name="carência_sd_37" localSheetId="12">#REF!</definedName>
    <definedName name="carência_sd_37" localSheetId="13">#REF!</definedName>
    <definedName name="carência_sd_37" localSheetId="15">#REF!</definedName>
    <definedName name="carência_sd_37" localSheetId="16">#REF!</definedName>
    <definedName name="carência_sd_37" localSheetId="17">#REF!</definedName>
    <definedName name="carência_sd_37" localSheetId="18">#REF!</definedName>
    <definedName name="carência_sd_37" localSheetId="19">#REF!</definedName>
    <definedName name="carência_sd_37" localSheetId="20">#REF!</definedName>
    <definedName name="carência_sd_37" localSheetId="21">#REF!</definedName>
    <definedName name="carência_sd_37" localSheetId="25">#REF!</definedName>
    <definedName name="carência_sd_37" localSheetId="27">#REF!</definedName>
    <definedName name="carência_sd_37" localSheetId="28">#REF!</definedName>
    <definedName name="carência_sd_37" localSheetId="26">#REF!</definedName>
    <definedName name="carência_sd_37" localSheetId="4">#REF!</definedName>
    <definedName name="carência_sd_37" localSheetId="5">#REF!</definedName>
    <definedName name="carência_sd_37" localSheetId="6">#REF!</definedName>
    <definedName name="carência_sd_37" localSheetId="7">#REF!</definedName>
    <definedName name="carência_sd_37" localSheetId="9">#REF!</definedName>
    <definedName name="carência_sd_37" localSheetId="10">#REF!</definedName>
    <definedName name="carência_sd_37" localSheetId="1">#REF!</definedName>
    <definedName name="carência_sd_37">#REF!</definedName>
    <definedName name="carência_sd_38" localSheetId="11">#REF!</definedName>
    <definedName name="carência_sd_38" localSheetId="12">#REF!</definedName>
    <definedName name="carência_sd_38" localSheetId="13">#REF!</definedName>
    <definedName name="carência_sd_38" localSheetId="15">#REF!</definedName>
    <definedName name="carência_sd_38" localSheetId="16">#REF!</definedName>
    <definedName name="carência_sd_38" localSheetId="17">#REF!</definedName>
    <definedName name="carência_sd_38" localSheetId="18">#REF!</definedName>
    <definedName name="carência_sd_38" localSheetId="19">#REF!</definedName>
    <definedName name="carência_sd_38" localSheetId="20">#REF!</definedName>
    <definedName name="carência_sd_38" localSheetId="21">#REF!</definedName>
    <definedName name="carência_sd_38" localSheetId="25">#REF!</definedName>
    <definedName name="carência_sd_38" localSheetId="27">#REF!</definedName>
    <definedName name="carência_sd_38" localSheetId="28">#REF!</definedName>
    <definedName name="carência_sd_38" localSheetId="26">#REF!</definedName>
    <definedName name="carência_sd_38" localSheetId="4">#REF!</definedName>
    <definedName name="carência_sd_38" localSheetId="5">#REF!</definedName>
    <definedName name="carência_sd_38" localSheetId="6">#REF!</definedName>
    <definedName name="carência_sd_38" localSheetId="7">#REF!</definedName>
    <definedName name="carência_sd_38" localSheetId="9">#REF!</definedName>
    <definedName name="carência_sd_38" localSheetId="10">#REF!</definedName>
    <definedName name="carência_sd_38" localSheetId="1">#REF!</definedName>
    <definedName name="carência_sd_38">#REF!</definedName>
    <definedName name="carência_sd_39" localSheetId="11">#REF!</definedName>
    <definedName name="carência_sd_39" localSheetId="12">#REF!</definedName>
    <definedName name="carência_sd_39" localSheetId="13">#REF!</definedName>
    <definedName name="carência_sd_39" localSheetId="15">#REF!</definedName>
    <definedName name="carência_sd_39" localSheetId="16">#REF!</definedName>
    <definedName name="carência_sd_39" localSheetId="17">#REF!</definedName>
    <definedName name="carência_sd_39" localSheetId="18">#REF!</definedName>
    <definedName name="carência_sd_39" localSheetId="19">#REF!</definedName>
    <definedName name="carência_sd_39" localSheetId="20">#REF!</definedName>
    <definedName name="carência_sd_39" localSheetId="21">#REF!</definedName>
    <definedName name="carência_sd_39" localSheetId="25">#REF!</definedName>
    <definedName name="carência_sd_39" localSheetId="27">#REF!</definedName>
    <definedName name="carência_sd_39" localSheetId="28">#REF!</definedName>
    <definedName name="carência_sd_39" localSheetId="26">#REF!</definedName>
    <definedName name="carência_sd_39" localSheetId="4">#REF!</definedName>
    <definedName name="carência_sd_39" localSheetId="6">#REF!</definedName>
    <definedName name="carência_sd_39" localSheetId="7">#REF!</definedName>
    <definedName name="carência_sd_39" localSheetId="9">#REF!</definedName>
    <definedName name="carência_sd_39" localSheetId="10">#REF!</definedName>
    <definedName name="carência_sd_39" localSheetId="1">#REF!</definedName>
    <definedName name="carência_sd_39">#REF!</definedName>
    <definedName name="carência_sd_40" localSheetId="11">#REF!</definedName>
    <definedName name="carência_sd_40" localSheetId="12">#REF!</definedName>
    <definedName name="carência_sd_40" localSheetId="13">#REF!</definedName>
    <definedName name="carência_sd_40" localSheetId="15">#REF!</definedName>
    <definedName name="carência_sd_40" localSheetId="16">#REF!</definedName>
    <definedName name="carência_sd_40" localSheetId="17">#REF!</definedName>
    <definedName name="carência_sd_40" localSheetId="18">#REF!</definedName>
    <definedName name="carência_sd_40" localSheetId="19">#REF!</definedName>
    <definedName name="carência_sd_40" localSheetId="20">#REF!</definedName>
    <definedName name="carência_sd_40" localSheetId="21">#REF!</definedName>
    <definedName name="carência_sd_40" localSheetId="25">#REF!</definedName>
    <definedName name="carência_sd_40" localSheetId="27">#REF!</definedName>
    <definedName name="carência_sd_40" localSheetId="28">#REF!</definedName>
    <definedName name="carência_sd_40" localSheetId="26">#REF!</definedName>
    <definedName name="carência_sd_40" localSheetId="4">#REF!</definedName>
    <definedName name="carência_sd_40" localSheetId="6">#REF!</definedName>
    <definedName name="carência_sd_40" localSheetId="7">#REF!</definedName>
    <definedName name="carência_sd_40" localSheetId="9">#REF!</definedName>
    <definedName name="carência_sd_40" localSheetId="10">#REF!</definedName>
    <definedName name="carência_sd_40" localSheetId="1">#REF!</definedName>
    <definedName name="carência_sd_40">#REF!</definedName>
    <definedName name="carencia_sd_41" localSheetId="11">#REF!</definedName>
    <definedName name="carencia_sd_41" localSheetId="12">#REF!</definedName>
    <definedName name="carencia_sd_41" localSheetId="13">#REF!</definedName>
    <definedName name="carencia_sd_41" localSheetId="15">#REF!</definedName>
    <definedName name="carencia_sd_41" localSheetId="16">#REF!</definedName>
    <definedName name="carencia_sd_41" localSheetId="17">#REF!</definedName>
    <definedName name="carencia_sd_41" localSheetId="18">#REF!</definedName>
    <definedName name="carencia_sd_41" localSheetId="19">#REF!</definedName>
    <definedName name="carencia_sd_41" localSheetId="20">#REF!</definedName>
    <definedName name="carencia_sd_41" localSheetId="21">#REF!</definedName>
    <definedName name="carencia_sd_41" localSheetId="25">#REF!</definedName>
    <definedName name="carencia_sd_41" localSheetId="27">#REF!</definedName>
    <definedName name="carencia_sd_41" localSheetId="28">#REF!</definedName>
    <definedName name="carencia_sd_41" localSheetId="26">#REF!</definedName>
    <definedName name="carencia_sd_41" localSheetId="4">#REF!</definedName>
    <definedName name="carencia_sd_41" localSheetId="6">#REF!</definedName>
    <definedName name="carencia_sd_41" localSheetId="7">#REF!</definedName>
    <definedName name="carencia_sd_41" localSheetId="9">#REF!</definedName>
    <definedName name="carencia_sd_41" localSheetId="10">#REF!</definedName>
    <definedName name="carencia_sd_41" localSheetId="1">#REF!</definedName>
    <definedName name="carencia_sd_41">#REF!</definedName>
    <definedName name="carencia_sd_42" localSheetId="11">#REF!</definedName>
    <definedName name="carencia_sd_42" localSheetId="12">#REF!</definedName>
    <definedName name="carencia_sd_42" localSheetId="13">#REF!</definedName>
    <definedName name="carencia_sd_42" localSheetId="15">#REF!</definedName>
    <definedName name="carencia_sd_42" localSheetId="16">#REF!</definedName>
    <definedName name="carencia_sd_42" localSheetId="17">#REF!</definedName>
    <definedName name="carencia_sd_42" localSheetId="18">#REF!</definedName>
    <definedName name="carencia_sd_42" localSheetId="19">#REF!</definedName>
    <definedName name="carencia_sd_42" localSheetId="20">#REF!</definedName>
    <definedName name="carencia_sd_42" localSheetId="21">#REF!</definedName>
    <definedName name="carencia_sd_42" localSheetId="25">#REF!</definedName>
    <definedName name="carencia_sd_42" localSheetId="27">#REF!</definedName>
    <definedName name="carencia_sd_42" localSheetId="28">#REF!</definedName>
    <definedName name="carencia_sd_42" localSheetId="26">#REF!</definedName>
    <definedName name="carencia_sd_42" localSheetId="4">#REF!</definedName>
    <definedName name="carencia_sd_42" localSheetId="6">#REF!</definedName>
    <definedName name="carencia_sd_42" localSheetId="7">#REF!</definedName>
    <definedName name="carencia_sd_42" localSheetId="9">#REF!</definedName>
    <definedName name="carencia_sd_42" localSheetId="10">#REF!</definedName>
    <definedName name="carencia_sd_42" localSheetId="1">#REF!</definedName>
    <definedName name="carencia_sd_42">#REF!</definedName>
    <definedName name="carencia_sd_43" localSheetId="11">#REF!</definedName>
    <definedName name="carencia_sd_43" localSheetId="12">#REF!</definedName>
    <definedName name="carencia_sd_43" localSheetId="13">#REF!</definedName>
    <definedName name="carencia_sd_43" localSheetId="15">#REF!</definedName>
    <definedName name="carencia_sd_43" localSheetId="16">#REF!</definedName>
    <definedName name="carencia_sd_43" localSheetId="17">#REF!</definedName>
    <definedName name="carencia_sd_43" localSheetId="18">#REF!</definedName>
    <definedName name="carencia_sd_43" localSheetId="19">#REF!</definedName>
    <definedName name="carencia_sd_43" localSheetId="20">#REF!</definedName>
    <definedName name="carencia_sd_43" localSheetId="21">#REF!</definedName>
    <definedName name="carencia_sd_43" localSheetId="25">#REF!</definedName>
    <definedName name="carencia_sd_43" localSheetId="27">#REF!</definedName>
    <definedName name="carencia_sd_43" localSheetId="28">#REF!</definedName>
    <definedName name="carencia_sd_43" localSheetId="26">#REF!</definedName>
    <definedName name="carencia_sd_43" localSheetId="4">#REF!</definedName>
    <definedName name="carencia_sd_43" localSheetId="6">#REF!</definedName>
    <definedName name="carencia_sd_43" localSheetId="7">#REF!</definedName>
    <definedName name="carencia_sd_43" localSheetId="9">#REF!</definedName>
    <definedName name="carencia_sd_43" localSheetId="10">#REF!</definedName>
    <definedName name="carencia_sd_43" localSheetId="1">#REF!</definedName>
    <definedName name="carencia_sd_43">#REF!</definedName>
    <definedName name="carência_sd_44" localSheetId="11">#REF!</definedName>
    <definedName name="carência_sd_44" localSheetId="12">#REF!</definedName>
    <definedName name="carência_sd_44" localSheetId="13">#REF!</definedName>
    <definedName name="carência_sd_44" localSheetId="15">#REF!</definedName>
    <definedName name="carência_sd_44" localSheetId="16">#REF!</definedName>
    <definedName name="carência_sd_44" localSheetId="17">#REF!</definedName>
    <definedName name="carência_sd_44" localSheetId="18">#REF!</definedName>
    <definedName name="carência_sd_44" localSheetId="19">#REF!</definedName>
    <definedName name="carência_sd_44" localSheetId="20">#REF!</definedName>
    <definedName name="carência_sd_44" localSheetId="21">#REF!</definedName>
    <definedName name="carência_sd_44" localSheetId="25">#REF!</definedName>
    <definedName name="carência_sd_44" localSheetId="27">#REF!</definedName>
    <definedName name="carência_sd_44" localSheetId="28">#REF!</definedName>
    <definedName name="carência_sd_44" localSheetId="26">#REF!</definedName>
    <definedName name="carência_sd_44" localSheetId="4">#REF!</definedName>
    <definedName name="carência_sd_44" localSheetId="6">#REF!</definedName>
    <definedName name="carência_sd_44" localSheetId="7">#REF!</definedName>
    <definedName name="carência_sd_44" localSheetId="9">#REF!</definedName>
    <definedName name="carência_sd_44" localSheetId="10">#REF!</definedName>
    <definedName name="carência_sd_44" localSheetId="1">#REF!</definedName>
    <definedName name="carência_sd_44">#REF!</definedName>
    <definedName name="carência_sd_45" localSheetId="11">#REF!</definedName>
    <definedName name="carência_sd_45" localSheetId="12">#REF!</definedName>
    <definedName name="carência_sd_45" localSheetId="13">#REF!</definedName>
    <definedName name="carência_sd_45" localSheetId="15">#REF!</definedName>
    <definedName name="carência_sd_45" localSheetId="16">#REF!</definedName>
    <definedName name="carência_sd_45" localSheetId="17">#REF!</definedName>
    <definedName name="carência_sd_45" localSheetId="18">#REF!</definedName>
    <definedName name="carência_sd_45" localSheetId="19">#REF!</definedName>
    <definedName name="carência_sd_45" localSheetId="20">#REF!</definedName>
    <definedName name="carência_sd_45" localSheetId="21">#REF!</definedName>
    <definedName name="carência_sd_45" localSheetId="25">#REF!</definedName>
    <definedName name="carência_sd_45" localSheetId="27">#REF!</definedName>
    <definedName name="carência_sd_45" localSheetId="28">#REF!</definedName>
    <definedName name="carência_sd_45" localSheetId="26">#REF!</definedName>
    <definedName name="carência_sd_45" localSheetId="4">#REF!</definedName>
    <definedName name="carência_sd_45" localSheetId="6">#REF!</definedName>
    <definedName name="carência_sd_45" localSheetId="7">#REF!</definedName>
    <definedName name="carência_sd_45" localSheetId="9">#REF!</definedName>
    <definedName name="carência_sd_45" localSheetId="10">#REF!</definedName>
    <definedName name="carência_sd_45" localSheetId="1">#REF!</definedName>
    <definedName name="carência_sd_45">#REF!</definedName>
    <definedName name="carência_sd_5" localSheetId="11">#REF!</definedName>
    <definedName name="carência_sd_5" localSheetId="12">#REF!</definedName>
    <definedName name="carência_sd_5" localSheetId="13">#REF!</definedName>
    <definedName name="carência_sd_5" localSheetId="15">#REF!</definedName>
    <definedName name="carência_sd_5" localSheetId="16">#REF!</definedName>
    <definedName name="carência_sd_5" localSheetId="17">#REF!</definedName>
    <definedName name="carência_sd_5" localSheetId="18">#REF!</definedName>
    <definedName name="carência_sd_5" localSheetId="19">#REF!</definedName>
    <definedName name="carência_sd_5" localSheetId="20">#REF!</definedName>
    <definedName name="carência_sd_5" localSheetId="21">#REF!</definedName>
    <definedName name="carência_sd_5" localSheetId="25">#REF!</definedName>
    <definedName name="carência_sd_5" localSheetId="27">#REF!</definedName>
    <definedName name="carência_sd_5" localSheetId="28">#REF!</definedName>
    <definedName name="carência_sd_5" localSheetId="26">#REF!</definedName>
    <definedName name="carência_sd_5" localSheetId="4">#REF!</definedName>
    <definedName name="carência_sd_5" localSheetId="6">#REF!</definedName>
    <definedName name="carência_sd_5" localSheetId="7">#REF!</definedName>
    <definedName name="carência_sd_5" localSheetId="9">#REF!</definedName>
    <definedName name="carência_sd_5" localSheetId="10">#REF!</definedName>
    <definedName name="carência_sd_5" localSheetId="1">#REF!</definedName>
    <definedName name="carência_sd_5">#REF!</definedName>
    <definedName name="carência_sd_6" localSheetId="11">#REF!</definedName>
    <definedName name="carência_sd_6" localSheetId="12">#REF!</definedName>
    <definedName name="carência_sd_6" localSheetId="13">#REF!</definedName>
    <definedName name="carência_sd_6" localSheetId="15">#REF!</definedName>
    <definedName name="carência_sd_6" localSheetId="16">#REF!</definedName>
    <definedName name="carência_sd_6" localSheetId="17">#REF!</definedName>
    <definedName name="carência_sd_6" localSheetId="18">#REF!</definedName>
    <definedName name="carência_sd_6" localSheetId="19">#REF!</definedName>
    <definedName name="carência_sd_6" localSheetId="20">#REF!</definedName>
    <definedName name="carência_sd_6" localSheetId="21">#REF!</definedName>
    <definedName name="carência_sd_6" localSheetId="25">#REF!</definedName>
    <definedName name="carência_sd_6" localSheetId="27">#REF!</definedName>
    <definedName name="carência_sd_6" localSheetId="28">#REF!</definedName>
    <definedName name="carência_sd_6" localSheetId="26">#REF!</definedName>
    <definedName name="carência_sd_6" localSheetId="4">#REF!</definedName>
    <definedName name="carência_sd_6" localSheetId="6">#REF!</definedName>
    <definedName name="carência_sd_6" localSheetId="7">#REF!</definedName>
    <definedName name="carência_sd_6" localSheetId="9">#REF!</definedName>
    <definedName name="carência_sd_6" localSheetId="10">#REF!</definedName>
    <definedName name="carência_sd_6" localSheetId="1">#REF!</definedName>
    <definedName name="carência_sd_6">#REF!</definedName>
    <definedName name="carência_sd_7" localSheetId="1">#REF!</definedName>
    <definedName name="carência_sd_7">#N/A</definedName>
    <definedName name="carência_sd_8" localSheetId="1">#REF!</definedName>
    <definedName name="carência_sd_8">#N/A</definedName>
    <definedName name="carência_sd_9" localSheetId="1">#REF!</definedName>
    <definedName name="carência_sd_9">#N/A</definedName>
    <definedName name="cesta_basica" localSheetId="0">#REF!</definedName>
    <definedName name="cesta_basica">#REF!</definedName>
    <definedName name="Coef_arla_32" localSheetId="26">'[2](05)Coef.Param.'!$E$16</definedName>
    <definedName name="Coef_arla_32">'[3](05)Coef.Param.'!$E$16</definedName>
    <definedName name="coef_depreciacao_maq_inst_eq" localSheetId="26">'[2](05)Coef.Param.'!$E$28</definedName>
    <definedName name="coef_depreciacao_maq_inst_eq">'[3](05)Coef.Param.'!$E$28</definedName>
    <definedName name="coef_desp_gerais_adm" localSheetId="26">'[2](05)Coef.Param.'!$E$37</definedName>
    <definedName name="coef_desp_gerais_adm">'[3](05)Coef.Param.'!$E$37</definedName>
    <definedName name="coef_pecas_acessorios" localSheetId="26">'[2](05)Coef.Param.'!$E$36</definedName>
    <definedName name="coef_pecas_acessorios">'[3](05)Coef.Param.'!$E$36</definedName>
    <definedName name="coef_remuneracao_cap_almox" localSheetId="26">'[2](05)Coef.Param.'!$E$30</definedName>
    <definedName name="coef_remuneracao_cap_almox">'[3](05)Coef.Param.'!$E$30</definedName>
    <definedName name="coef_remuneracao_maq_inst_eq" localSheetId="26">'[2](05)Coef.Param.'!$E$29</definedName>
    <definedName name="coef_remuneracao_maq_inst_eq">'[3](05)Coef.Param.'!$E$29</definedName>
    <definedName name="COMUM" localSheetId="11">#REF!</definedName>
    <definedName name="COMUM" localSheetId="12">#REF!</definedName>
    <definedName name="COMUM" localSheetId="13">#REF!</definedName>
    <definedName name="COMUM" localSheetId="15">#REF!</definedName>
    <definedName name="COMUM" localSheetId="16">#REF!</definedName>
    <definedName name="COMUM" localSheetId="17">#REF!</definedName>
    <definedName name="COMUM" localSheetId="18">#REF!</definedName>
    <definedName name="COMUM" localSheetId="19">#REF!</definedName>
    <definedName name="COMUM" localSheetId="20">#REF!</definedName>
    <definedName name="COMUM" localSheetId="21">#REF!</definedName>
    <definedName name="COMUM" localSheetId="25">#REF!</definedName>
    <definedName name="COMUM" localSheetId="27">#REF!</definedName>
    <definedName name="COMUM" localSheetId="28">#REF!</definedName>
    <definedName name="COMUM" localSheetId="26">#REF!</definedName>
    <definedName name="COMUM" localSheetId="4">#REF!</definedName>
    <definedName name="COMUM" localSheetId="6">#REF!</definedName>
    <definedName name="COMUM" localSheetId="7">#REF!</definedName>
    <definedName name="COMUM" localSheetId="9">#REF!</definedName>
    <definedName name="COMUM" localSheetId="10">#REF!</definedName>
    <definedName name="COMUM" localSheetId="1">#REF!</definedName>
    <definedName name="COMUM">#REF!</definedName>
    <definedName name="COMUM_12">#REF!</definedName>
    <definedName name="COMUM_2">#REF!</definedName>
    <definedName name="COMUM_5">#REF!</definedName>
    <definedName name="COMUM_7">#REF!</definedName>
    <definedName name="COMUM_8">#REF!</definedName>
    <definedName name="_xlnm.Criteria" localSheetId="11">'[1] URBANO 2ª PARTE'!#REF!</definedName>
    <definedName name="_xlnm.Criteria" localSheetId="12">'[1] URBANO 2ª PARTE'!#REF!</definedName>
    <definedName name="_xlnm.Criteria" localSheetId="13">'[1] URBANO 2ª PARTE'!#REF!</definedName>
    <definedName name="_xlnm.Criteria" localSheetId="15">'[1] URBANO 2ª PARTE'!#REF!</definedName>
    <definedName name="_xlnm.Criteria" localSheetId="16">'[1] URBANO 2ª PARTE'!#REF!</definedName>
    <definedName name="_xlnm.Criteria" localSheetId="17">'[1] URBANO 2ª PARTE'!#REF!</definedName>
    <definedName name="_xlnm.Criteria" localSheetId="18">'[1] URBANO 2ª PARTE'!#REF!</definedName>
    <definedName name="_xlnm.Criteria" localSheetId="19">'[1] URBANO 2ª PARTE'!#REF!</definedName>
    <definedName name="_xlnm.Criteria" localSheetId="20">'[1] URBANO 2ª PARTE'!#REF!</definedName>
    <definedName name="_xlnm.Criteria" localSheetId="21">'[1] URBANO 2ª PARTE'!#REF!</definedName>
    <definedName name="_xlnm.Criteria" localSheetId="25">'[1] URBANO 2ª PARTE'!#REF!</definedName>
    <definedName name="_xlnm.Criteria" localSheetId="27">'[1] URBANO 2ª PARTE'!#REF!</definedName>
    <definedName name="_xlnm.Criteria" localSheetId="28">'[1] URBANO 2ª PARTE'!#REF!</definedName>
    <definedName name="_xlnm.Criteria" localSheetId="26">'[1] URBANO 2ª PARTE'!#REF!</definedName>
    <definedName name="_xlnm.Criteria" localSheetId="4">'[1] URBANO 2ª PARTE'!#REF!</definedName>
    <definedName name="_xlnm.Criteria" localSheetId="6">'[1] URBANO 2ª PARTE'!#REF!</definedName>
    <definedName name="_xlnm.Criteria" localSheetId="7">'[1] URBANO 2ª PARTE'!#REF!</definedName>
    <definedName name="_xlnm.Criteria" localSheetId="9">'[1] URBANO 2ª PARTE'!#REF!</definedName>
    <definedName name="_xlnm.Criteria" localSheetId="10">'[1] URBANO 2ª PARTE'!#REF!</definedName>
    <definedName name="_xlnm.Criteria" localSheetId="1">'[1] URBANO 2ª PARTE'!#REF!</definedName>
    <definedName name="_xlnm.Criteria">'[1] URBANO 2ª PARTE'!#REF!</definedName>
    <definedName name="Critérios_IM" localSheetId="11">'[1] URBANO 2ª PARTE'!#REF!</definedName>
    <definedName name="Critérios_IM" localSheetId="12">'[1] URBANO 2ª PARTE'!#REF!</definedName>
    <definedName name="Critérios_IM" localSheetId="13">'[1] URBANO 2ª PARTE'!#REF!</definedName>
    <definedName name="Critérios_IM" localSheetId="15">'[1] URBANO 2ª PARTE'!#REF!</definedName>
    <definedName name="Critérios_IM" localSheetId="16">'[1] URBANO 2ª PARTE'!#REF!</definedName>
    <definedName name="Critérios_IM" localSheetId="17">'[1] URBANO 2ª PARTE'!#REF!</definedName>
    <definedName name="Critérios_IM" localSheetId="18">'[1] URBANO 2ª PARTE'!#REF!</definedName>
    <definedName name="Critérios_IM" localSheetId="19">'[1] URBANO 2ª PARTE'!#REF!</definedName>
    <definedName name="Critérios_IM" localSheetId="20">'[1] URBANO 2ª PARTE'!#REF!</definedName>
    <definedName name="Critérios_IM" localSheetId="21">'[1] URBANO 2ª PARTE'!#REF!</definedName>
    <definedName name="Critérios_IM" localSheetId="25">'[1] URBANO 2ª PARTE'!#REF!</definedName>
    <definedName name="Critérios_IM" localSheetId="27">'[1] URBANO 2ª PARTE'!#REF!</definedName>
    <definedName name="Critérios_IM" localSheetId="28">'[1] URBANO 2ª PARTE'!#REF!</definedName>
    <definedName name="Critérios_IM" localSheetId="26">'[1] URBANO 2ª PARTE'!#REF!</definedName>
    <definedName name="Critérios_IM" localSheetId="4">'[1] URBANO 2ª PARTE'!#REF!</definedName>
    <definedName name="Critérios_IM" localSheetId="6">'[1] URBANO 2ª PARTE'!#REF!</definedName>
    <definedName name="Critérios_IM" localSheetId="7">'[1] URBANO 2ª PARTE'!#REF!</definedName>
    <definedName name="Critérios_IM" localSheetId="9">'[1] URBANO 2ª PARTE'!#REF!</definedName>
    <definedName name="Critérios_IM" localSheetId="10">'[1] URBANO 2ª PARTE'!#REF!</definedName>
    <definedName name="Critérios_IM" localSheetId="1">'[1] URBANO 2ª PARTE'!#REF!</definedName>
    <definedName name="Critérios_IM">'[1] URBANO 2ª PARTE'!#REF!</definedName>
    <definedName name="d">#N/A</definedName>
    <definedName name="DADOS" localSheetId="11">#REF!</definedName>
    <definedName name="DADOS" localSheetId="12">#REF!</definedName>
    <definedName name="DADOS" localSheetId="13">#REF!</definedName>
    <definedName name="DADOS" localSheetId="15">#REF!</definedName>
    <definedName name="DADOS" localSheetId="16">#REF!</definedName>
    <definedName name="DADOS" localSheetId="17">#REF!</definedName>
    <definedName name="DADOS" localSheetId="18">#REF!</definedName>
    <definedName name="DADOS" localSheetId="19">#REF!</definedName>
    <definedName name="DADOS" localSheetId="20">#REF!</definedName>
    <definedName name="DADOS" localSheetId="21">#REF!</definedName>
    <definedName name="DADOS" localSheetId="25">#REF!</definedName>
    <definedName name="DADOS" localSheetId="27">#REF!</definedName>
    <definedName name="DADOS" localSheetId="28">#REF!</definedName>
    <definedName name="DADOS" localSheetId="26">#REF!</definedName>
    <definedName name="DADOS" localSheetId="4">#REF!</definedName>
    <definedName name="DADOS" localSheetId="6">#REF!</definedName>
    <definedName name="DADOS" localSheetId="7">#REF!</definedName>
    <definedName name="DADOS" localSheetId="9">#REF!</definedName>
    <definedName name="DADOS" localSheetId="10">#REF!</definedName>
    <definedName name="DADOS" localSheetId="1">#REF!</definedName>
    <definedName name="DADOS">#REF!</definedName>
    <definedName name="DADOS_12">#REF!</definedName>
    <definedName name="DADOS_2">#REF!</definedName>
    <definedName name="DADOS_5">#REF!</definedName>
    <definedName name="DADOS_7">#REF!</definedName>
    <definedName name="DADOS_8">#REF!</definedName>
    <definedName name="DADOS2" localSheetId="11">#REF!</definedName>
    <definedName name="DADOS2" localSheetId="12">#REF!</definedName>
    <definedName name="DADOS2" localSheetId="13">#REF!</definedName>
    <definedName name="DADOS2" localSheetId="15">#REF!</definedName>
    <definedName name="DADOS2" localSheetId="16">#REF!</definedName>
    <definedName name="DADOS2" localSheetId="17">#REF!</definedName>
    <definedName name="DADOS2" localSheetId="18">#REF!</definedName>
    <definedName name="DADOS2" localSheetId="19">#REF!</definedName>
    <definedName name="DADOS2" localSheetId="20">#REF!</definedName>
    <definedName name="DADOS2" localSheetId="21">#REF!</definedName>
    <definedName name="DADOS2" localSheetId="25">#REF!</definedName>
    <definedName name="DADOS2" localSheetId="27">#REF!</definedName>
    <definedName name="DADOS2" localSheetId="28">#REF!</definedName>
    <definedName name="DADOS2" localSheetId="26">#REF!</definedName>
    <definedName name="DADOS2" localSheetId="4">#REF!</definedName>
    <definedName name="DADOS2" localSheetId="6">#REF!</definedName>
    <definedName name="DADOS2" localSheetId="7">#REF!</definedName>
    <definedName name="DADOS2" localSheetId="9">#REF!</definedName>
    <definedName name="DADOS2" localSheetId="10">#REF!</definedName>
    <definedName name="DADOS2" localSheetId="1">#REF!</definedName>
    <definedName name="DADOS2">#REF!</definedName>
    <definedName name="DADOS2_12">#REF!</definedName>
    <definedName name="DADOS2_2">#REF!</definedName>
    <definedName name="DADOS2_5">#REF!</definedName>
    <definedName name="DADOS2_7">#REF!</definedName>
    <definedName name="DADOS2_8">#REF!</definedName>
    <definedName name="DADOS3" localSheetId="11">#REF!</definedName>
    <definedName name="DADOS3" localSheetId="12">#REF!</definedName>
    <definedName name="DADOS3" localSheetId="13">#REF!</definedName>
    <definedName name="DADOS3" localSheetId="15">#REF!</definedName>
    <definedName name="DADOS3" localSheetId="16">#REF!</definedName>
    <definedName name="DADOS3" localSheetId="17">#REF!</definedName>
    <definedName name="DADOS3" localSheetId="18">#REF!</definedName>
    <definedName name="DADOS3" localSheetId="19">#REF!</definedName>
    <definedName name="DADOS3" localSheetId="20">#REF!</definedName>
    <definedName name="DADOS3" localSheetId="21">#REF!</definedName>
    <definedName name="DADOS3" localSheetId="25">#REF!</definedName>
    <definedName name="DADOS3" localSheetId="27">#REF!</definedName>
    <definedName name="DADOS3" localSheetId="28">#REF!</definedName>
    <definedName name="DADOS3" localSheetId="26">#REF!</definedName>
    <definedName name="DADOS3" localSheetId="4">#REF!</definedName>
    <definedName name="DADOS3" localSheetId="6">#REF!</definedName>
    <definedName name="DADOS3" localSheetId="7">#REF!</definedName>
    <definedName name="DADOS3" localSheetId="9">#REF!</definedName>
    <definedName name="DADOS3" localSheetId="10">#REF!</definedName>
    <definedName name="DADOS3" localSheetId="1">#REF!</definedName>
    <definedName name="DADOS3">#REF!</definedName>
    <definedName name="DADOS3_12">#REF!</definedName>
    <definedName name="DADOS3_2">#REF!</definedName>
    <definedName name="DADOS3_5">#REF!</definedName>
    <definedName name="DADOS3_7">#REF!</definedName>
    <definedName name="DADOS3_8">#REF!</definedName>
    <definedName name="DADOS4" localSheetId="26">#N/A</definedName>
    <definedName name="DADOS4">#N/A</definedName>
    <definedName name="DADOS5" localSheetId="11">#REF!</definedName>
    <definedName name="DADOS5" localSheetId="12">#REF!</definedName>
    <definedName name="DADOS5" localSheetId="13">#REF!</definedName>
    <definedName name="DADOS5" localSheetId="15">#REF!</definedName>
    <definedName name="DADOS5" localSheetId="16">#REF!</definedName>
    <definedName name="DADOS5" localSheetId="17">#REF!</definedName>
    <definedName name="DADOS5" localSheetId="18">#REF!</definedName>
    <definedName name="DADOS5" localSheetId="19">#REF!</definedName>
    <definedName name="DADOS5" localSheetId="20">#REF!</definedName>
    <definedName name="DADOS5" localSheetId="21">#REF!</definedName>
    <definedName name="DADOS5" localSheetId="25">#REF!</definedName>
    <definedName name="DADOS5" localSheetId="27">#REF!</definedName>
    <definedName name="DADOS5" localSheetId="28">#REF!</definedName>
    <definedName name="DADOS5" localSheetId="26">#REF!</definedName>
    <definedName name="DADOS5" localSheetId="4">#REF!</definedName>
    <definedName name="DADOS5" localSheetId="6">#REF!</definedName>
    <definedName name="DADOS5" localSheetId="7">#REF!</definedName>
    <definedName name="DADOS5" localSheetId="9">#REF!</definedName>
    <definedName name="DADOS5" localSheetId="10">#REF!</definedName>
    <definedName name="DADOS5" localSheetId="1">#REF!</definedName>
    <definedName name="DADOS5">#REF!</definedName>
    <definedName name="DADOS5_12">#REF!</definedName>
    <definedName name="DADOS5_2">#REF!</definedName>
    <definedName name="DADOS5_5">#REF!</definedName>
    <definedName name="DADOS5_7">#REF!</definedName>
    <definedName name="DADOS5_8">#REF!</definedName>
    <definedName name="DADOS6" localSheetId="11">#REF!</definedName>
    <definedName name="DADOS6" localSheetId="12">#REF!</definedName>
    <definedName name="DADOS6" localSheetId="13">#REF!</definedName>
    <definedName name="DADOS6" localSheetId="15">#REF!</definedName>
    <definedName name="DADOS6" localSheetId="16">#REF!</definedName>
    <definedName name="DADOS6" localSheetId="17">#REF!</definedName>
    <definedName name="DADOS6" localSheetId="18">#REF!</definedName>
    <definedName name="DADOS6" localSheetId="19">#REF!</definedName>
    <definedName name="DADOS6" localSheetId="20">#REF!</definedName>
    <definedName name="DADOS6" localSheetId="21">#REF!</definedName>
    <definedName name="DADOS6" localSheetId="25">#REF!</definedName>
    <definedName name="DADOS6" localSheetId="27">#REF!</definedName>
    <definedName name="DADOS6" localSheetId="28">#REF!</definedName>
    <definedName name="DADOS6" localSheetId="26">#REF!</definedName>
    <definedName name="DADOS6" localSheetId="4">#REF!</definedName>
    <definedName name="DADOS6" localSheetId="6">#REF!</definedName>
    <definedName name="DADOS6" localSheetId="7">#REF!</definedName>
    <definedName name="DADOS6" localSheetId="9">#REF!</definedName>
    <definedName name="DADOS6" localSheetId="10">#REF!</definedName>
    <definedName name="DADOS6" localSheetId="1">#REF!</definedName>
    <definedName name="DADOS6">#REF!</definedName>
    <definedName name="DADOS6_12">#REF!</definedName>
    <definedName name="DADOS6_2">#REF!</definedName>
    <definedName name="DADOS6_5">#REF!</definedName>
    <definedName name="DADOS6_7">#REF!</definedName>
    <definedName name="DADOS6_8">#REF!</definedName>
    <definedName name="DADOS7" localSheetId="11">#REF!</definedName>
    <definedName name="DADOS7" localSheetId="12">#REF!</definedName>
    <definedName name="DADOS7" localSheetId="13">#REF!</definedName>
    <definedName name="DADOS7" localSheetId="15">#REF!</definedName>
    <definedName name="DADOS7" localSheetId="16">#REF!</definedName>
    <definedName name="DADOS7" localSheetId="17">#REF!</definedName>
    <definedName name="DADOS7" localSheetId="18">#REF!</definedName>
    <definedName name="DADOS7" localSheetId="19">#REF!</definedName>
    <definedName name="DADOS7" localSheetId="20">#REF!</definedName>
    <definedName name="DADOS7" localSheetId="21">#REF!</definedName>
    <definedName name="DADOS7" localSheetId="25">#REF!</definedName>
    <definedName name="DADOS7" localSheetId="27">#REF!</definedName>
    <definedName name="DADOS7" localSheetId="28">#REF!</definedName>
    <definedName name="DADOS7" localSheetId="26">#REF!</definedName>
    <definedName name="DADOS7" localSheetId="4">#REF!</definedName>
    <definedName name="DADOS7" localSheetId="6">#REF!</definedName>
    <definedName name="DADOS7" localSheetId="7">#REF!</definedName>
    <definedName name="DADOS7" localSheetId="9">#REF!</definedName>
    <definedName name="DADOS7" localSheetId="10">#REF!</definedName>
    <definedName name="DADOS7" localSheetId="1">#REF!</definedName>
    <definedName name="DADOS7">#REF!</definedName>
    <definedName name="DADOS7_12">#REF!</definedName>
    <definedName name="DADOS7_2">#REF!</definedName>
    <definedName name="DADOS7_5">#REF!</definedName>
    <definedName name="DADOS7_7">#REF!</definedName>
    <definedName name="DADOS7_8">#REF!</definedName>
    <definedName name="diesel">#REF!</definedName>
    <definedName name="DPVAT_mês_ônibus">#REF!</definedName>
    <definedName name="e">#N/A</definedName>
    <definedName name="ee" localSheetId="11">#REF!</definedName>
    <definedName name="ee" localSheetId="12">#REF!</definedName>
    <definedName name="ee" localSheetId="13">#REF!</definedName>
    <definedName name="ee" localSheetId="16">#REF!</definedName>
    <definedName name="ee" localSheetId="17">#REF!</definedName>
    <definedName name="ee" localSheetId="18">#REF!</definedName>
    <definedName name="ee" localSheetId="19">#REF!</definedName>
    <definedName name="ee" localSheetId="20">#REF!</definedName>
    <definedName name="ee" localSheetId="21">#REF!</definedName>
    <definedName name="ee" localSheetId="25">#REF!</definedName>
    <definedName name="ee" localSheetId="27">#REF!</definedName>
    <definedName name="ee" localSheetId="28">#REF!</definedName>
    <definedName name="ee" localSheetId="4">#REF!</definedName>
    <definedName name="ee" localSheetId="6">#REF!</definedName>
    <definedName name="ee" localSheetId="7">#REF!</definedName>
    <definedName name="ee" localSheetId="9">#REF!</definedName>
    <definedName name="ee" localSheetId="10">#REF!</definedName>
    <definedName name="ee">#REF!</definedName>
    <definedName name="empréstimo" localSheetId="1">#REF!</definedName>
    <definedName name="empréstimo">#N/A</definedName>
    <definedName name="empréstimo__44" localSheetId="11">#REF!</definedName>
    <definedName name="empréstimo__44" localSheetId="12">#REF!</definedName>
    <definedName name="empréstimo__44" localSheetId="13">#REF!</definedName>
    <definedName name="empréstimo__44" localSheetId="15">#REF!</definedName>
    <definedName name="empréstimo__44" localSheetId="16">#REF!</definedName>
    <definedName name="empréstimo__44" localSheetId="17">#REF!</definedName>
    <definedName name="empréstimo__44" localSheetId="18">#REF!</definedName>
    <definedName name="empréstimo__44" localSheetId="19">#REF!</definedName>
    <definedName name="empréstimo__44" localSheetId="20">#REF!</definedName>
    <definedName name="empréstimo__44" localSheetId="21">#REF!</definedName>
    <definedName name="empréstimo__44" localSheetId="25">#REF!</definedName>
    <definedName name="empréstimo__44" localSheetId="27">#REF!</definedName>
    <definedName name="empréstimo__44" localSheetId="28">#REF!</definedName>
    <definedName name="empréstimo__44" localSheetId="26">#REF!</definedName>
    <definedName name="empréstimo__44" localSheetId="4">#REF!</definedName>
    <definedName name="empréstimo__44" localSheetId="5">#REF!</definedName>
    <definedName name="empréstimo__44" localSheetId="6">#REF!</definedName>
    <definedName name="empréstimo__44" localSheetId="7">#REF!</definedName>
    <definedName name="empréstimo__44" localSheetId="9">#REF!</definedName>
    <definedName name="empréstimo__44" localSheetId="10">#REF!</definedName>
    <definedName name="empréstimo__44" localSheetId="1">#REF!</definedName>
    <definedName name="empréstimo__44">#REF!</definedName>
    <definedName name="empréstimo_10" localSheetId="11">#REF!</definedName>
    <definedName name="empréstimo_10" localSheetId="12">#REF!</definedName>
    <definedName name="empréstimo_10" localSheetId="13">#REF!</definedName>
    <definedName name="empréstimo_10" localSheetId="15">#REF!</definedName>
    <definedName name="empréstimo_10" localSheetId="16">#REF!</definedName>
    <definedName name="empréstimo_10" localSheetId="17">#REF!</definedName>
    <definedName name="empréstimo_10" localSheetId="18">#REF!</definedName>
    <definedName name="empréstimo_10" localSheetId="19">#REF!</definedName>
    <definedName name="empréstimo_10" localSheetId="20">#REF!</definedName>
    <definedName name="empréstimo_10" localSheetId="21">#REF!</definedName>
    <definedName name="empréstimo_10" localSheetId="25">#REF!</definedName>
    <definedName name="empréstimo_10" localSheetId="27">#REF!</definedName>
    <definedName name="empréstimo_10" localSheetId="28">#REF!</definedName>
    <definedName name="empréstimo_10" localSheetId="26">#REF!</definedName>
    <definedName name="empréstimo_10" localSheetId="4">#REF!</definedName>
    <definedName name="empréstimo_10" localSheetId="6">#REF!</definedName>
    <definedName name="empréstimo_10" localSheetId="7">#REF!</definedName>
    <definedName name="empréstimo_10" localSheetId="9">#REF!</definedName>
    <definedName name="empréstimo_10" localSheetId="10">#REF!</definedName>
    <definedName name="empréstimo_10" localSheetId="1">#REF!</definedName>
    <definedName name="empréstimo_10">#REF!</definedName>
    <definedName name="empréstimo_11" localSheetId="11">#REF!</definedName>
    <definedName name="empréstimo_11" localSheetId="12">#REF!</definedName>
    <definedName name="empréstimo_11" localSheetId="13">#REF!</definedName>
    <definedName name="empréstimo_11" localSheetId="15">#REF!</definedName>
    <definedName name="empréstimo_11" localSheetId="16">#REF!</definedName>
    <definedName name="empréstimo_11" localSheetId="17">#REF!</definedName>
    <definedName name="empréstimo_11" localSheetId="18">#REF!</definedName>
    <definedName name="empréstimo_11" localSheetId="19">#REF!</definedName>
    <definedName name="empréstimo_11" localSheetId="20">#REF!</definedName>
    <definedName name="empréstimo_11" localSheetId="21">#REF!</definedName>
    <definedName name="empréstimo_11" localSheetId="25">#REF!</definedName>
    <definedName name="empréstimo_11" localSheetId="27">#REF!</definedName>
    <definedName name="empréstimo_11" localSheetId="28">#REF!</definedName>
    <definedName name="empréstimo_11" localSheetId="26">#REF!</definedName>
    <definedName name="empréstimo_11" localSheetId="4">#REF!</definedName>
    <definedName name="empréstimo_11" localSheetId="6">#REF!</definedName>
    <definedName name="empréstimo_11" localSheetId="7">#REF!</definedName>
    <definedName name="empréstimo_11" localSheetId="9">#REF!</definedName>
    <definedName name="empréstimo_11" localSheetId="10">#REF!</definedName>
    <definedName name="empréstimo_11" localSheetId="1">#REF!</definedName>
    <definedName name="empréstimo_11">#REF!</definedName>
    <definedName name="empréstimo_11_1">NA()</definedName>
    <definedName name="empréstimo_12" localSheetId="11">#REF!</definedName>
    <definedName name="empréstimo_12" localSheetId="12">#REF!</definedName>
    <definedName name="empréstimo_12" localSheetId="13">#REF!</definedName>
    <definedName name="empréstimo_12" localSheetId="15">#REF!</definedName>
    <definedName name="empréstimo_12" localSheetId="16">#REF!</definedName>
    <definedName name="empréstimo_12" localSheetId="17">#REF!</definedName>
    <definedName name="empréstimo_12" localSheetId="18">#REF!</definedName>
    <definedName name="empréstimo_12" localSheetId="19">#REF!</definedName>
    <definedName name="empréstimo_12" localSheetId="20">#REF!</definedName>
    <definedName name="empréstimo_12" localSheetId="21">#REF!</definedName>
    <definedName name="empréstimo_12" localSheetId="25">#REF!</definedName>
    <definedName name="empréstimo_12" localSheetId="27">#REF!</definedName>
    <definedName name="empréstimo_12" localSheetId="28">#REF!</definedName>
    <definedName name="empréstimo_12" localSheetId="26">#REF!</definedName>
    <definedName name="empréstimo_12" localSheetId="4">#REF!</definedName>
    <definedName name="empréstimo_12" localSheetId="5">#REF!</definedName>
    <definedName name="empréstimo_12" localSheetId="6">#REF!</definedName>
    <definedName name="empréstimo_12" localSheetId="7">#REF!</definedName>
    <definedName name="empréstimo_12" localSheetId="9">#REF!</definedName>
    <definedName name="empréstimo_12" localSheetId="10">#REF!</definedName>
    <definedName name="empréstimo_12" localSheetId="1">#REF!</definedName>
    <definedName name="empréstimo_12">#REF!</definedName>
    <definedName name="empréstimo_18" localSheetId="11">#REF!</definedName>
    <definedName name="empréstimo_18" localSheetId="12">#REF!</definedName>
    <definedName name="empréstimo_18" localSheetId="13">#REF!</definedName>
    <definedName name="empréstimo_18" localSheetId="15">#REF!</definedName>
    <definedName name="empréstimo_18" localSheetId="16">#REF!</definedName>
    <definedName name="empréstimo_18" localSheetId="17">#REF!</definedName>
    <definedName name="empréstimo_18" localSheetId="18">#REF!</definedName>
    <definedName name="empréstimo_18" localSheetId="19">#REF!</definedName>
    <definedName name="empréstimo_18" localSheetId="20">#REF!</definedName>
    <definedName name="empréstimo_18" localSheetId="21">#REF!</definedName>
    <definedName name="empréstimo_18" localSheetId="25">#REF!</definedName>
    <definedName name="empréstimo_18" localSheetId="27">#REF!</definedName>
    <definedName name="empréstimo_18" localSheetId="28">#REF!</definedName>
    <definedName name="empréstimo_18" localSheetId="26">#REF!</definedName>
    <definedName name="empréstimo_18" localSheetId="4">#REF!</definedName>
    <definedName name="empréstimo_18" localSheetId="5">#REF!</definedName>
    <definedName name="empréstimo_18" localSheetId="6">#REF!</definedName>
    <definedName name="empréstimo_18" localSheetId="7">#REF!</definedName>
    <definedName name="empréstimo_18" localSheetId="9">#REF!</definedName>
    <definedName name="empréstimo_18" localSheetId="10">#REF!</definedName>
    <definedName name="empréstimo_18" localSheetId="1">#REF!</definedName>
    <definedName name="empréstimo_18">#REF!</definedName>
    <definedName name="empréstimo_19" localSheetId="11">#REF!</definedName>
    <definedName name="empréstimo_19" localSheetId="12">#REF!</definedName>
    <definedName name="empréstimo_19" localSheetId="13">#REF!</definedName>
    <definedName name="empréstimo_19" localSheetId="15">#REF!</definedName>
    <definedName name="empréstimo_19" localSheetId="16">#REF!</definedName>
    <definedName name="empréstimo_19" localSheetId="17">#REF!</definedName>
    <definedName name="empréstimo_19" localSheetId="18">#REF!</definedName>
    <definedName name="empréstimo_19" localSheetId="19">#REF!</definedName>
    <definedName name="empréstimo_19" localSheetId="20">#REF!</definedName>
    <definedName name="empréstimo_19" localSheetId="21">#REF!</definedName>
    <definedName name="empréstimo_19" localSheetId="25">#REF!</definedName>
    <definedName name="empréstimo_19" localSheetId="27">#REF!</definedName>
    <definedName name="empréstimo_19" localSheetId="28">#REF!</definedName>
    <definedName name="empréstimo_19" localSheetId="26">#REF!</definedName>
    <definedName name="empréstimo_19" localSheetId="4">#REF!</definedName>
    <definedName name="empréstimo_19" localSheetId="6">#REF!</definedName>
    <definedName name="empréstimo_19" localSheetId="7">#REF!</definedName>
    <definedName name="empréstimo_19" localSheetId="9">#REF!</definedName>
    <definedName name="empréstimo_19" localSheetId="10">#REF!</definedName>
    <definedName name="empréstimo_19" localSheetId="1">#REF!</definedName>
    <definedName name="empréstimo_19">#REF!</definedName>
    <definedName name="empréstimo_20" localSheetId="11">#REF!</definedName>
    <definedName name="empréstimo_20" localSheetId="12">#REF!</definedName>
    <definedName name="empréstimo_20" localSheetId="13">#REF!</definedName>
    <definedName name="empréstimo_20" localSheetId="15">#REF!</definedName>
    <definedName name="empréstimo_20" localSheetId="16">#REF!</definedName>
    <definedName name="empréstimo_20" localSheetId="17">#REF!</definedName>
    <definedName name="empréstimo_20" localSheetId="18">#REF!</definedName>
    <definedName name="empréstimo_20" localSheetId="19">#REF!</definedName>
    <definedName name="empréstimo_20" localSheetId="20">#REF!</definedName>
    <definedName name="empréstimo_20" localSheetId="21">#REF!</definedName>
    <definedName name="empréstimo_20" localSheetId="25">#REF!</definedName>
    <definedName name="empréstimo_20" localSheetId="27">#REF!</definedName>
    <definedName name="empréstimo_20" localSheetId="28">#REF!</definedName>
    <definedName name="empréstimo_20" localSheetId="26">#REF!</definedName>
    <definedName name="empréstimo_20" localSheetId="4">#REF!</definedName>
    <definedName name="empréstimo_20" localSheetId="5">#REF!</definedName>
    <definedName name="empréstimo_20" localSheetId="6">#REF!</definedName>
    <definedName name="empréstimo_20" localSheetId="7">#REF!</definedName>
    <definedName name="empréstimo_20" localSheetId="9">#REF!</definedName>
    <definedName name="empréstimo_20" localSheetId="10">#REF!</definedName>
    <definedName name="empréstimo_20" localSheetId="1">#REF!</definedName>
    <definedName name="empréstimo_20">#REF!</definedName>
    <definedName name="empréstimo_21" localSheetId="11">#REF!</definedName>
    <definedName name="empréstimo_21" localSheetId="12">#REF!</definedName>
    <definedName name="empréstimo_21" localSheetId="13">#REF!</definedName>
    <definedName name="empréstimo_21" localSheetId="15">#REF!</definedName>
    <definedName name="empréstimo_21" localSheetId="16">#REF!</definedName>
    <definedName name="empréstimo_21" localSheetId="17">#REF!</definedName>
    <definedName name="empréstimo_21" localSheetId="18">#REF!</definedName>
    <definedName name="empréstimo_21" localSheetId="19">#REF!</definedName>
    <definedName name="empréstimo_21" localSheetId="20">#REF!</definedName>
    <definedName name="empréstimo_21" localSheetId="21">#REF!</definedName>
    <definedName name="empréstimo_21" localSheetId="25">#REF!</definedName>
    <definedName name="empréstimo_21" localSheetId="27">#REF!</definedName>
    <definedName name="empréstimo_21" localSheetId="28">#REF!</definedName>
    <definedName name="empréstimo_21" localSheetId="26">#REF!</definedName>
    <definedName name="empréstimo_21" localSheetId="4">#REF!</definedName>
    <definedName name="empréstimo_21" localSheetId="5">#REF!</definedName>
    <definedName name="empréstimo_21" localSheetId="6">#REF!</definedName>
    <definedName name="empréstimo_21" localSheetId="7">#REF!</definedName>
    <definedName name="empréstimo_21" localSheetId="9">#REF!</definedName>
    <definedName name="empréstimo_21" localSheetId="10">#REF!</definedName>
    <definedName name="empréstimo_21" localSheetId="1">#REF!</definedName>
    <definedName name="empréstimo_21">#REF!</definedName>
    <definedName name="empréstimo_22" localSheetId="11">#REF!</definedName>
    <definedName name="empréstimo_22" localSheetId="12">#REF!</definedName>
    <definedName name="empréstimo_22" localSheetId="13">#REF!</definedName>
    <definedName name="empréstimo_22" localSheetId="15">#REF!</definedName>
    <definedName name="empréstimo_22" localSheetId="16">#REF!</definedName>
    <definedName name="empréstimo_22" localSheetId="17">#REF!</definedName>
    <definedName name="empréstimo_22" localSheetId="18">#REF!</definedName>
    <definedName name="empréstimo_22" localSheetId="19">#REF!</definedName>
    <definedName name="empréstimo_22" localSheetId="20">#REF!</definedName>
    <definedName name="empréstimo_22" localSheetId="21">#REF!</definedName>
    <definedName name="empréstimo_22" localSheetId="25">#REF!</definedName>
    <definedName name="empréstimo_22" localSheetId="27">#REF!</definedName>
    <definedName name="empréstimo_22" localSheetId="28">#REF!</definedName>
    <definedName name="empréstimo_22" localSheetId="26">#REF!</definedName>
    <definedName name="empréstimo_22" localSheetId="4">#REF!</definedName>
    <definedName name="empréstimo_22" localSheetId="5">#REF!</definedName>
    <definedName name="empréstimo_22" localSheetId="6">#REF!</definedName>
    <definedName name="empréstimo_22" localSheetId="7">#REF!</definedName>
    <definedName name="empréstimo_22" localSheetId="9">#REF!</definedName>
    <definedName name="empréstimo_22" localSheetId="10">#REF!</definedName>
    <definedName name="empréstimo_22" localSheetId="1">#REF!</definedName>
    <definedName name="empréstimo_22">#REF!</definedName>
    <definedName name="empréstimo_23" localSheetId="11">#REF!</definedName>
    <definedName name="empréstimo_23" localSheetId="12">#REF!</definedName>
    <definedName name="empréstimo_23" localSheetId="13">#REF!</definedName>
    <definedName name="empréstimo_23" localSheetId="15">#REF!</definedName>
    <definedName name="empréstimo_23" localSheetId="16">#REF!</definedName>
    <definedName name="empréstimo_23" localSheetId="17">#REF!</definedName>
    <definedName name="empréstimo_23" localSheetId="18">#REF!</definedName>
    <definedName name="empréstimo_23" localSheetId="19">#REF!</definedName>
    <definedName name="empréstimo_23" localSheetId="20">#REF!</definedName>
    <definedName name="empréstimo_23" localSheetId="21">#REF!</definedName>
    <definedName name="empréstimo_23" localSheetId="25">#REF!</definedName>
    <definedName name="empréstimo_23" localSheetId="27">#REF!</definedName>
    <definedName name="empréstimo_23" localSheetId="28">#REF!</definedName>
    <definedName name="empréstimo_23" localSheetId="26">#REF!</definedName>
    <definedName name="empréstimo_23" localSheetId="4">#REF!</definedName>
    <definedName name="empréstimo_23" localSheetId="5">#REF!</definedName>
    <definedName name="empréstimo_23" localSheetId="6">#REF!</definedName>
    <definedName name="empréstimo_23" localSheetId="7">#REF!</definedName>
    <definedName name="empréstimo_23" localSheetId="9">#REF!</definedName>
    <definedName name="empréstimo_23" localSheetId="10">#REF!</definedName>
    <definedName name="empréstimo_23" localSheetId="1">#REF!</definedName>
    <definedName name="empréstimo_23">#REF!</definedName>
    <definedName name="empréstimo_24" localSheetId="11">#REF!</definedName>
    <definedName name="empréstimo_24" localSheetId="12">#REF!</definedName>
    <definedName name="empréstimo_24" localSheetId="13">#REF!</definedName>
    <definedName name="empréstimo_24" localSheetId="15">#REF!</definedName>
    <definedName name="empréstimo_24" localSheetId="16">#REF!</definedName>
    <definedName name="empréstimo_24" localSheetId="17">#REF!</definedName>
    <definedName name="empréstimo_24" localSheetId="18">#REF!</definedName>
    <definedName name="empréstimo_24" localSheetId="19">#REF!</definedName>
    <definedName name="empréstimo_24" localSheetId="20">#REF!</definedName>
    <definedName name="empréstimo_24" localSheetId="21">#REF!</definedName>
    <definedName name="empréstimo_24" localSheetId="25">#REF!</definedName>
    <definedName name="empréstimo_24" localSheetId="27">#REF!</definedName>
    <definedName name="empréstimo_24" localSheetId="28">#REF!</definedName>
    <definedName name="empréstimo_24" localSheetId="26">#REF!</definedName>
    <definedName name="empréstimo_24" localSheetId="4">#REF!</definedName>
    <definedName name="empréstimo_24" localSheetId="5">#REF!</definedName>
    <definedName name="empréstimo_24" localSheetId="6">#REF!</definedName>
    <definedName name="empréstimo_24" localSheetId="7">#REF!</definedName>
    <definedName name="empréstimo_24" localSheetId="9">#REF!</definedName>
    <definedName name="empréstimo_24" localSheetId="10">#REF!</definedName>
    <definedName name="empréstimo_24" localSheetId="1">#REF!</definedName>
    <definedName name="empréstimo_24">#REF!</definedName>
    <definedName name="empréstimo_25" localSheetId="11">#REF!</definedName>
    <definedName name="empréstimo_25" localSheetId="12">#REF!</definedName>
    <definedName name="empréstimo_25" localSheetId="13">#REF!</definedName>
    <definedName name="empréstimo_25" localSheetId="15">#REF!</definedName>
    <definedName name="empréstimo_25" localSheetId="16">#REF!</definedName>
    <definedName name="empréstimo_25" localSheetId="17">#REF!</definedName>
    <definedName name="empréstimo_25" localSheetId="18">#REF!</definedName>
    <definedName name="empréstimo_25" localSheetId="19">#REF!</definedName>
    <definedName name="empréstimo_25" localSheetId="20">#REF!</definedName>
    <definedName name="empréstimo_25" localSheetId="21">#REF!</definedName>
    <definedName name="empréstimo_25" localSheetId="25">#REF!</definedName>
    <definedName name="empréstimo_25" localSheetId="27">#REF!</definedName>
    <definedName name="empréstimo_25" localSheetId="28">#REF!</definedName>
    <definedName name="empréstimo_25" localSheetId="26">#REF!</definedName>
    <definedName name="empréstimo_25" localSheetId="4">#REF!</definedName>
    <definedName name="empréstimo_25" localSheetId="5">#REF!</definedName>
    <definedName name="empréstimo_25" localSheetId="6">#REF!</definedName>
    <definedName name="empréstimo_25" localSheetId="7">#REF!</definedName>
    <definedName name="empréstimo_25" localSheetId="9">#REF!</definedName>
    <definedName name="empréstimo_25" localSheetId="10">#REF!</definedName>
    <definedName name="empréstimo_25" localSheetId="1">#REF!</definedName>
    <definedName name="empréstimo_25">#REF!</definedName>
    <definedName name="empréstimo_26" localSheetId="11">#REF!</definedName>
    <definedName name="empréstimo_26" localSheetId="12">#REF!</definedName>
    <definedName name="empréstimo_26" localSheetId="13">#REF!</definedName>
    <definedName name="empréstimo_26" localSheetId="15">#REF!</definedName>
    <definedName name="empréstimo_26" localSheetId="16">#REF!</definedName>
    <definedName name="empréstimo_26" localSheetId="17">#REF!</definedName>
    <definedName name="empréstimo_26" localSheetId="18">#REF!</definedName>
    <definedName name="empréstimo_26" localSheetId="19">#REF!</definedName>
    <definedName name="empréstimo_26" localSheetId="20">#REF!</definedName>
    <definedName name="empréstimo_26" localSheetId="21">#REF!</definedName>
    <definedName name="empréstimo_26" localSheetId="25">#REF!</definedName>
    <definedName name="empréstimo_26" localSheetId="27">#REF!</definedName>
    <definedName name="empréstimo_26" localSheetId="28">#REF!</definedName>
    <definedName name="empréstimo_26" localSheetId="26">#REF!</definedName>
    <definedName name="empréstimo_26" localSheetId="4">#REF!</definedName>
    <definedName name="empréstimo_26" localSheetId="5">#REF!</definedName>
    <definedName name="empréstimo_26" localSheetId="6">#REF!</definedName>
    <definedName name="empréstimo_26" localSheetId="7">#REF!</definedName>
    <definedName name="empréstimo_26" localSheetId="9">#REF!</definedName>
    <definedName name="empréstimo_26" localSheetId="10">#REF!</definedName>
    <definedName name="empréstimo_26" localSheetId="1">#REF!</definedName>
    <definedName name="empréstimo_26">#REF!</definedName>
    <definedName name="empréstimo_27" localSheetId="11">#REF!</definedName>
    <definedName name="empréstimo_27" localSheetId="12">#REF!</definedName>
    <definedName name="empréstimo_27" localSheetId="13">#REF!</definedName>
    <definedName name="empréstimo_27" localSheetId="15">#REF!</definedName>
    <definedName name="empréstimo_27" localSheetId="16">#REF!</definedName>
    <definedName name="empréstimo_27" localSheetId="17">#REF!</definedName>
    <definedName name="empréstimo_27" localSheetId="18">#REF!</definedName>
    <definedName name="empréstimo_27" localSheetId="19">#REF!</definedName>
    <definedName name="empréstimo_27" localSheetId="20">#REF!</definedName>
    <definedName name="empréstimo_27" localSheetId="21">#REF!</definedName>
    <definedName name="empréstimo_27" localSheetId="25">#REF!</definedName>
    <definedName name="empréstimo_27" localSheetId="27">#REF!</definedName>
    <definedName name="empréstimo_27" localSheetId="28">#REF!</definedName>
    <definedName name="empréstimo_27" localSheetId="26">#REF!</definedName>
    <definedName name="empréstimo_27" localSheetId="4">#REF!</definedName>
    <definedName name="empréstimo_27" localSheetId="5">#REF!</definedName>
    <definedName name="empréstimo_27" localSheetId="6">#REF!</definedName>
    <definedName name="empréstimo_27" localSheetId="7">#REF!</definedName>
    <definedName name="empréstimo_27" localSheetId="9">#REF!</definedName>
    <definedName name="empréstimo_27" localSheetId="10">#REF!</definedName>
    <definedName name="empréstimo_27" localSheetId="1">#REF!</definedName>
    <definedName name="empréstimo_27">#REF!</definedName>
    <definedName name="empréstimo_28" localSheetId="11">#REF!</definedName>
    <definedName name="empréstimo_28" localSheetId="12">#REF!</definedName>
    <definedName name="empréstimo_28" localSheetId="13">#REF!</definedName>
    <definedName name="empréstimo_28" localSheetId="15">#REF!</definedName>
    <definedName name="empréstimo_28" localSheetId="16">#REF!</definedName>
    <definedName name="empréstimo_28" localSheetId="17">#REF!</definedName>
    <definedName name="empréstimo_28" localSheetId="18">#REF!</definedName>
    <definedName name="empréstimo_28" localSheetId="19">#REF!</definedName>
    <definedName name="empréstimo_28" localSheetId="20">#REF!</definedName>
    <definedName name="empréstimo_28" localSheetId="21">#REF!</definedName>
    <definedName name="empréstimo_28" localSheetId="25">#REF!</definedName>
    <definedName name="empréstimo_28" localSheetId="27">#REF!</definedName>
    <definedName name="empréstimo_28" localSheetId="28">#REF!</definedName>
    <definedName name="empréstimo_28" localSheetId="26">#REF!</definedName>
    <definedName name="empréstimo_28" localSheetId="4">#REF!</definedName>
    <definedName name="empréstimo_28" localSheetId="5">#REF!</definedName>
    <definedName name="empréstimo_28" localSheetId="6">#REF!</definedName>
    <definedName name="empréstimo_28" localSheetId="7">#REF!</definedName>
    <definedName name="empréstimo_28" localSheetId="9">#REF!</definedName>
    <definedName name="empréstimo_28" localSheetId="10">#REF!</definedName>
    <definedName name="empréstimo_28" localSheetId="1">#REF!</definedName>
    <definedName name="empréstimo_28">#REF!</definedName>
    <definedName name="empréstimo_29" localSheetId="11">#REF!</definedName>
    <definedName name="empréstimo_29" localSheetId="12">#REF!</definedName>
    <definedName name="empréstimo_29" localSheetId="13">#REF!</definedName>
    <definedName name="empréstimo_29" localSheetId="15">#REF!</definedName>
    <definedName name="empréstimo_29" localSheetId="16">#REF!</definedName>
    <definedName name="empréstimo_29" localSheetId="17">#REF!</definedName>
    <definedName name="empréstimo_29" localSheetId="18">#REF!</definedName>
    <definedName name="empréstimo_29" localSheetId="19">#REF!</definedName>
    <definedName name="empréstimo_29" localSheetId="20">#REF!</definedName>
    <definedName name="empréstimo_29" localSheetId="21">#REF!</definedName>
    <definedName name="empréstimo_29" localSheetId="25">#REF!</definedName>
    <definedName name="empréstimo_29" localSheetId="27">#REF!</definedName>
    <definedName name="empréstimo_29" localSheetId="28">#REF!</definedName>
    <definedName name="empréstimo_29" localSheetId="26">#REF!</definedName>
    <definedName name="empréstimo_29" localSheetId="4">#REF!</definedName>
    <definedName name="empréstimo_29" localSheetId="5">#REF!</definedName>
    <definedName name="empréstimo_29" localSheetId="6">#REF!</definedName>
    <definedName name="empréstimo_29" localSheetId="7">#REF!</definedName>
    <definedName name="empréstimo_29" localSheetId="9">#REF!</definedName>
    <definedName name="empréstimo_29" localSheetId="10">#REF!</definedName>
    <definedName name="empréstimo_29" localSheetId="1">#REF!</definedName>
    <definedName name="empréstimo_29">#REF!</definedName>
    <definedName name="empréstimo_30" localSheetId="11">#REF!</definedName>
    <definedName name="empréstimo_30" localSheetId="12">#REF!</definedName>
    <definedName name="empréstimo_30" localSheetId="13">#REF!</definedName>
    <definedName name="empréstimo_30" localSheetId="15">#REF!</definedName>
    <definedName name="empréstimo_30" localSheetId="16">#REF!</definedName>
    <definedName name="empréstimo_30" localSheetId="17">#REF!</definedName>
    <definedName name="empréstimo_30" localSheetId="18">#REF!</definedName>
    <definedName name="empréstimo_30" localSheetId="19">#REF!</definedName>
    <definedName name="empréstimo_30" localSheetId="20">#REF!</definedName>
    <definedName name="empréstimo_30" localSheetId="21">#REF!</definedName>
    <definedName name="empréstimo_30" localSheetId="25">#REF!</definedName>
    <definedName name="empréstimo_30" localSheetId="27">#REF!</definedName>
    <definedName name="empréstimo_30" localSheetId="28">#REF!</definedName>
    <definedName name="empréstimo_30" localSheetId="26">#REF!</definedName>
    <definedName name="empréstimo_30" localSheetId="4">#REF!</definedName>
    <definedName name="empréstimo_30" localSheetId="5">#REF!</definedName>
    <definedName name="empréstimo_30" localSheetId="6">#REF!</definedName>
    <definedName name="empréstimo_30" localSheetId="7">#REF!</definedName>
    <definedName name="empréstimo_30" localSheetId="9">#REF!</definedName>
    <definedName name="empréstimo_30" localSheetId="10">#REF!</definedName>
    <definedName name="empréstimo_30" localSheetId="1">#REF!</definedName>
    <definedName name="empréstimo_30">#REF!</definedName>
    <definedName name="empréstimo_31" localSheetId="11">#REF!</definedName>
    <definedName name="empréstimo_31" localSheetId="12">#REF!</definedName>
    <definedName name="empréstimo_31" localSheetId="13">#REF!</definedName>
    <definedName name="empréstimo_31" localSheetId="15">#REF!</definedName>
    <definedName name="empréstimo_31" localSheetId="16">#REF!</definedName>
    <definedName name="empréstimo_31" localSheetId="17">#REF!</definedName>
    <definedName name="empréstimo_31" localSheetId="18">#REF!</definedName>
    <definedName name="empréstimo_31" localSheetId="19">#REF!</definedName>
    <definedName name="empréstimo_31" localSheetId="20">#REF!</definedName>
    <definedName name="empréstimo_31" localSheetId="21">#REF!</definedName>
    <definedName name="empréstimo_31" localSheetId="25">#REF!</definedName>
    <definedName name="empréstimo_31" localSheetId="27">#REF!</definedName>
    <definedName name="empréstimo_31" localSheetId="28">#REF!</definedName>
    <definedName name="empréstimo_31" localSheetId="26">#REF!</definedName>
    <definedName name="empréstimo_31" localSheetId="4">#REF!</definedName>
    <definedName name="empréstimo_31" localSheetId="5">#REF!</definedName>
    <definedName name="empréstimo_31" localSheetId="6">#REF!</definedName>
    <definedName name="empréstimo_31" localSheetId="7">#REF!</definedName>
    <definedName name="empréstimo_31" localSheetId="9">#REF!</definedName>
    <definedName name="empréstimo_31" localSheetId="10">#REF!</definedName>
    <definedName name="empréstimo_31" localSheetId="1">#REF!</definedName>
    <definedName name="empréstimo_31">#REF!</definedName>
    <definedName name="empréstimo_32" localSheetId="11">#REF!</definedName>
    <definedName name="empréstimo_32" localSheetId="12">#REF!</definedName>
    <definedName name="empréstimo_32" localSheetId="13">#REF!</definedName>
    <definedName name="empréstimo_32" localSheetId="15">#REF!</definedName>
    <definedName name="empréstimo_32" localSheetId="16">#REF!</definedName>
    <definedName name="empréstimo_32" localSheetId="17">#REF!</definedName>
    <definedName name="empréstimo_32" localSheetId="18">#REF!</definedName>
    <definedName name="empréstimo_32" localSheetId="19">#REF!</definedName>
    <definedName name="empréstimo_32" localSheetId="20">#REF!</definedName>
    <definedName name="empréstimo_32" localSheetId="21">#REF!</definedName>
    <definedName name="empréstimo_32" localSheetId="25">#REF!</definedName>
    <definedName name="empréstimo_32" localSheetId="27">#REF!</definedName>
    <definedName name="empréstimo_32" localSheetId="28">#REF!</definedName>
    <definedName name="empréstimo_32" localSheetId="26">#REF!</definedName>
    <definedName name="empréstimo_32" localSheetId="4">#REF!</definedName>
    <definedName name="empréstimo_32" localSheetId="5">#REF!</definedName>
    <definedName name="empréstimo_32" localSheetId="6">#REF!</definedName>
    <definedName name="empréstimo_32" localSheetId="7">#REF!</definedName>
    <definedName name="empréstimo_32" localSheetId="9">#REF!</definedName>
    <definedName name="empréstimo_32" localSheetId="10">#REF!</definedName>
    <definedName name="empréstimo_32" localSheetId="1">#REF!</definedName>
    <definedName name="empréstimo_32">#REF!</definedName>
    <definedName name="empréstimo_33" localSheetId="11">#REF!</definedName>
    <definedName name="empréstimo_33" localSheetId="12">#REF!</definedName>
    <definedName name="empréstimo_33" localSheetId="13">#REF!</definedName>
    <definedName name="empréstimo_33" localSheetId="15">#REF!</definedName>
    <definedName name="empréstimo_33" localSheetId="16">#REF!</definedName>
    <definedName name="empréstimo_33" localSheetId="17">#REF!</definedName>
    <definedName name="empréstimo_33" localSheetId="18">#REF!</definedName>
    <definedName name="empréstimo_33" localSheetId="19">#REF!</definedName>
    <definedName name="empréstimo_33" localSheetId="20">#REF!</definedName>
    <definedName name="empréstimo_33" localSheetId="21">#REF!</definedName>
    <definedName name="empréstimo_33" localSheetId="25">#REF!</definedName>
    <definedName name="empréstimo_33" localSheetId="27">#REF!</definedName>
    <definedName name="empréstimo_33" localSheetId="28">#REF!</definedName>
    <definedName name="empréstimo_33" localSheetId="26">#REF!</definedName>
    <definedName name="empréstimo_33" localSheetId="4">#REF!</definedName>
    <definedName name="empréstimo_33" localSheetId="5">#REF!</definedName>
    <definedName name="empréstimo_33" localSheetId="6">#REF!</definedName>
    <definedName name="empréstimo_33" localSheetId="7">#REF!</definedName>
    <definedName name="empréstimo_33" localSheetId="9">#REF!</definedName>
    <definedName name="empréstimo_33" localSheetId="10">#REF!</definedName>
    <definedName name="empréstimo_33" localSheetId="1">#REF!</definedName>
    <definedName name="empréstimo_33">#REF!</definedName>
    <definedName name="empréstimo_34" localSheetId="11">#REF!</definedName>
    <definedName name="empréstimo_34" localSheetId="12">#REF!</definedName>
    <definedName name="empréstimo_34" localSheetId="13">#REF!</definedName>
    <definedName name="empréstimo_34" localSheetId="15">#REF!</definedName>
    <definedName name="empréstimo_34" localSheetId="16">#REF!</definedName>
    <definedName name="empréstimo_34" localSheetId="17">#REF!</definedName>
    <definedName name="empréstimo_34" localSheetId="18">#REF!</definedName>
    <definedName name="empréstimo_34" localSheetId="19">#REF!</definedName>
    <definedName name="empréstimo_34" localSheetId="20">#REF!</definedName>
    <definedName name="empréstimo_34" localSheetId="21">#REF!</definedName>
    <definedName name="empréstimo_34" localSheetId="25">#REF!</definedName>
    <definedName name="empréstimo_34" localSheetId="27">#REF!</definedName>
    <definedName name="empréstimo_34" localSheetId="28">#REF!</definedName>
    <definedName name="empréstimo_34" localSheetId="26">#REF!</definedName>
    <definedName name="empréstimo_34" localSheetId="4">#REF!</definedName>
    <definedName name="empréstimo_34" localSheetId="5">#REF!</definedName>
    <definedName name="empréstimo_34" localSheetId="6">#REF!</definedName>
    <definedName name="empréstimo_34" localSheetId="7">#REF!</definedName>
    <definedName name="empréstimo_34" localSheetId="9">#REF!</definedName>
    <definedName name="empréstimo_34" localSheetId="10">#REF!</definedName>
    <definedName name="empréstimo_34" localSheetId="1">#REF!</definedName>
    <definedName name="empréstimo_34">#REF!</definedName>
    <definedName name="empréstimo_35" localSheetId="11">#REF!</definedName>
    <definedName name="empréstimo_35" localSheetId="12">#REF!</definedName>
    <definedName name="empréstimo_35" localSheetId="13">#REF!</definedName>
    <definedName name="empréstimo_35" localSheetId="15">#REF!</definedName>
    <definedName name="empréstimo_35" localSheetId="16">#REF!</definedName>
    <definedName name="empréstimo_35" localSheetId="17">#REF!</definedName>
    <definedName name="empréstimo_35" localSheetId="18">#REF!</definedName>
    <definedName name="empréstimo_35" localSheetId="19">#REF!</definedName>
    <definedName name="empréstimo_35" localSheetId="20">#REF!</definedName>
    <definedName name="empréstimo_35" localSheetId="21">#REF!</definedName>
    <definedName name="empréstimo_35" localSheetId="25">#REF!</definedName>
    <definedName name="empréstimo_35" localSheetId="27">#REF!</definedName>
    <definedName name="empréstimo_35" localSheetId="28">#REF!</definedName>
    <definedName name="empréstimo_35" localSheetId="26">#REF!</definedName>
    <definedName name="empréstimo_35" localSheetId="4">#REF!</definedName>
    <definedName name="empréstimo_35" localSheetId="5">#REF!</definedName>
    <definedName name="empréstimo_35" localSheetId="6">#REF!</definedName>
    <definedName name="empréstimo_35" localSheetId="7">#REF!</definedName>
    <definedName name="empréstimo_35" localSheetId="9">#REF!</definedName>
    <definedName name="empréstimo_35" localSheetId="10">#REF!</definedName>
    <definedName name="empréstimo_35" localSheetId="1">#REF!</definedName>
    <definedName name="empréstimo_35">#REF!</definedName>
    <definedName name="empréstimo_36" localSheetId="11">#REF!</definedName>
    <definedName name="empréstimo_36" localSheetId="12">#REF!</definedName>
    <definedName name="empréstimo_36" localSheetId="13">#REF!</definedName>
    <definedName name="empréstimo_36" localSheetId="15">#REF!</definedName>
    <definedName name="empréstimo_36" localSheetId="16">#REF!</definedName>
    <definedName name="empréstimo_36" localSheetId="17">#REF!</definedName>
    <definedName name="empréstimo_36" localSheetId="18">#REF!</definedName>
    <definedName name="empréstimo_36" localSheetId="19">#REF!</definedName>
    <definedName name="empréstimo_36" localSheetId="20">#REF!</definedName>
    <definedName name="empréstimo_36" localSheetId="21">#REF!</definedName>
    <definedName name="empréstimo_36" localSheetId="25">#REF!</definedName>
    <definedName name="empréstimo_36" localSheetId="27">#REF!</definedName>
    <definedName name="empréstimo_36" localSheetId="28">#REF!</definedName>
    <definedName name="empréstimo_36" localSheetId="26">#REF!</definedName>
    <definedName name="empréstimo_36" localSheetId="4">#REF!</definedName>
    <definedName name="empréstimo_36" localSheetId="5">#REF!</definedName>
    <definedName name="empréstimo_36" localSheetId="6">#REF!</definedName>
    <definedName name="empréstimo_36" localSheetId="7">#REF!</definedName>
    <definedName name="empréstimo_36" localSheetId="9">#REF!</definedName>
    <definedName name="empréstimo_36" localSheetId="10">#REF!</definedName>
    <definedName name="empréstimo_36" localSheetId="1">#REF!</definedName>
    <definedName name="empréstimo_36">#REF!</definedName>
    <definedName name="empréstimo_37" localSheetId="11">#REF!</definedName>
    <definedName name="empréstimo_37" localSheetId="12">#REF!</definedName>
    <definedName name="empréstimo_37" localSheetId="13">#REF!</definedName>
    <definedName name="empréstimo_37" localSheetId="15">#REF!</definedName>
    <definedName name="empréstimo_37" localSheetId="16">#REF!</definedName>
    <definedName name="empréstimo_37" localSheetId="17">#REF!</definedName>
    <definedName name="empréstimo_37" localSheetId="18">#REF!</definedName>
    <definedName name="empréstimo_37" localSheetId="19">#REF!</definedName>
    <definedName name="empréstimo_37" localSheetId="20">#REF!</definedName>
    <definedName name="empréstimo_37" localSheetId="21">#REF!</definedName>
    <definedName name="empréstimo_37" localSheetId="25">#REF!</definedName>
    <definedName name="empréstimo_37" localSheetId="27">#REF!</definedName>
    <definedName name="empréstimo_37" localSheetId="28">#REF!</definedName>
    <definedName name="empréstimo_37" localSheetId="26">#REF!</definedName>
    <definedName name="empréstimo_37" localSheetId="4">#REF!</definedName>
    <definedName name="empréstimo_37" localSheetId="5">#REF!</definedName>
    <definedName name="empréstimo_37" localSheetId="6">#REF!</definedName>
    <definedName name="empréstimo_37" localSheetId="7">#REF!</definedName>
    <definedName name="empréstimo_37" localSheetId="9">#REF!</definedName>
    <definedName name="empréstimo_37" localSheetId="10">#REF!</definedName>
    <definedName name="empréstimo_37" localSheetId="1">#REF!</definedName>
    <definedName name="empréstimo_37">#REF!</definedName>
    <definedName name="empréstimo_38" localSheetId="11">#REF!</definedName>
    <definedName name="empréstimo_38" localSheetId="12">#REF!</definedName>
    <definedName name="empréstimo_38" localSheetId="13">#REF!</definedName>
    <definedName name="empréstimo_38" localSheetId="15">#REF!</definedName>
    <definedName name="empréstimo_38" localSheetId="16">#REF!</definedName>
    <definedName name="empréstimo_38" localSheetId="17">#REF!</definedName>
    <definedName name="empréstimo_38" localSheetId="18">#REF!</definedName>
    <definedName name="empréstimo_38" localSheetId="19">#REF!</definedName>
    <definedName name="empréstimo_38" localSheetId="20">#REF!</definedName>
    <definedName name="empréstimo_38" localSheetId="21">#REF!</definedName>
    <definedName name="empréstimo_38" localSheetId="25">#REF!</definedName>
    <definedName name="empréstimo_38" localSheetId="27">#REF!</definedName>
    <definedName name="empréstimo_38" localSheetId="28">#REF!</definedName>
    <definedName name="empréstimo_38" localSheetId="26">#REF!</definedName>
    <definedName name="empréstimo_38" localSheetId="4">#REF!</definedName>
    <definedName name="empréstimo_38" localSheetId="5">#REF!</definedName>
    <definedName name="empréstimo_38" localSheetId="6">#REF!</definedName>
    <definedName name="empréstimo_38" localSheetId="7">#REF!</definedName>
    <definedName name="empréstimo_38" localSheetId="9">#REF!</definedName>
    <definedName name="empréstimo_38" localSheetId="10">#REF!</definedName>
    <definedName name="empréstimo_38" localSheetId="1">#REF!</definedName>
    <definedName name="empréstimo_38">#REF!</definedName>
    <definedName name="empréstimo_39" localSheetId="11">#REF!</definedName>
    <definedName name="empréstimo_39" localSheetId="12">#REF!</definedName>
    <definedName name="empréstimo_39" localSheetId="13">#REF!</definedName>
    <definedName name="empréstimo_39" localSheetId="15">#REF!</definedName>
    <definedName name="empréstimo_39" localSheetId="16">#REF!</definedName>
    <definedName name="empréstimo_39" localSheetId="17">#REF!</definedName>
    <definedName name="empréstimo_39" localSheetId="18">#REF!</definedName>
    <definedName name="empréstimo_39" localSheetId="19">#REF!</definedName>
    <definedName name="empréstimo_39" localSheetId="20">#REF!</definedName>
    <definedName name="empréstimo_39" localSheetId="21">#REF!</definedName>
    <definedName name="empréstimo_39" localSheetId="25">#REF!</definedName>
    <definedName name="empréstimo_39" localSheetId="27">#REF!</definedName>
    <definedName name="empréstimo_39" localSheetId="28">#REF!</definedName>
    <definedName name="empréstimo_39" localSheetId="26">#REF!</definedName>
    <definedName name="empréstimo_39" localSheetId="4">#REF!</definedName>
    <definedName name="empréstimo_39" localSheetId="6">#REF!</definedName>
    <definedName name="empréstimo_39" localSheetId="7">#REF!</definedName>
    <definedName name="empréstimo_39" localSheetId="9">#REF!</definedName>
    <definedName name="empréstimo_39" localSheetId="10">#REF!</definedName>
    <definedName name="empréstimo_39" localSheetId="1">#REF!</definedName>
    <definedName name="empréstimo_39">#REF!</definedName>
    <definedName name="empréstimo_40" localSheetId="11">#REF!</definedName>
    <definedName name="empréstimo_40" localSheetId="12">#REF!</definedName>
    <definedName name="empréstimo_40" localSheetId="13">#REF!</definedName>
    <definedName name="empréstimo_40" localSheetId="15">#REF!</definedName>
    <definedName name="empréstimo_40" localSheetId="16">#REF!</definedName>
    <definedName name="empréstimo_40" localSheetId="17">#REF!</definedName>
    <definedName name="empréstimo_40" localSheetId="18">#REF!</definedName>
    <definedName name="empréstimo_40" localSheetId="19">#REF!</definedName>
    <definedName name="empréstimo_40" localSheetId="20">#REF!</definedName>
    <definedName name="empréstimo_40" localSheetId="21">#REF!</definedName>
    <definedName name="empréstimo_40" localSheetId="25">#REF!</definedName>
    <definedName name="empréstimo_40" localSheetId="27">#REF!</definedName>
    <definedName name="empréstimo_40" localSheetId="28">#REF!</definedName>
    <definedName name="empréstimo_40" localSheetId="26">#REF!</definedName>
    <definedName name="empréstimo_40" localSheetId="4">#REF!</definedName>
    <definedName name="empréstimo_40" localSheetId="6">#REF!</definedName>
    <definedName name="empréstimo_40" localSheetId="7">#REF!</definedName>
    <definedName name="empréstimo_40" localSheetId="9">#REF!</definedName>
    <definedName name="empréstimo_40" localSheetId="10">#REF!</definedName>
    <definedName name="empréstimo_40" localSheetId="1">#REF!</definedName>
    <definedName name="empréstimo_40">#REF!</definedName>
    <definedName name="emprestimo_41" localSheetId="11">#REF!</definedName>
    <definedName name="emprestimo_41" localSheetId="12">#REF!</definedName>
    <definedName name="emprestimo_41" localSheetId="13">#REF!</definedName>
    <definedName name="emprestimo_41" localSheetId="15">#REF!</definedName>
    <definedName name="emprestimo_41" localSheetId="16">#REF!</definedName>
    <definedName name="emprestimo_41" localSheetId="17">#REF!</definedName>
    <definedName name="emprestimo_41" localSheetId="18">#REF!</definedName>
    <definedName name="emprestimo_41" localSheetId="19">#REF!</definedName>
    <definedName name="emprestimo_41" localSheetId="20">#REF!</definedName>
    <definedName name="emprestimo_41" localSheetId="21">#REF!</definedName>
    <definedName name="emprestimo_41" localSheetId="25">#REF!</definedName>
    <definedName name="emprestimo_41" localSheetId="27">#REF!</definedName>
    <definedName name="emprestimo_41" localSheetId="28">#REF!</definedName>
    <definedName name="emprestimo_41" localSheetId="26">#REF!</definedName>
    <definedName name="emprestimo_41" localSheetId="4">#REF!</definedName>
    <definedName name="emprestimo_41" localSheetId="6">#REF!</definedName>
    <definedName name="emprestimo_41" localSheetId="7">#REF!</definedName>
    <definedName name="emprestimo_41" localSheetId="9">#REF!</definedName>
    <definedName name="emprestimo_41" localSheetId="10">#REF!</definedName>
    <definedName name="emprestimo_41" localSheetId="1">#REF!</definedName>
    <definedName name="emprestimo_41">#REF!</definedName>
    <definedName name="empréstimo_41" localSheetId="11">#REF!</definedName>
    <definedName name="empréstimo_41" localSheetId="12">#REF!</definedName>
    <definedName name="empréstimo_41" localSheetId="13">#REF!</definedName>
    <definedName name="empréstimo_41" localSheetId="15">#REF!</definedName>
    <definedName name="empréstimo_41" localSheetId="16">#REF!</definedName>
    <definedName name="empréstimo_41" localSheetId="17">#REF!</definedName>
    <definedName name="empréstimo_41" localSheetId="18">#REF!</definedName>
    <definedName name="empréstimo_41" localSheetId="19">#REF!</definedName>
    <definedName name="empréstimo_41" localSheetId="20">#REF!</definedName>
    <definedName name="empréstimo_41" localSheetId="21">#REF!</definedName>
    <definedName name="empréstimo_41" localSheetId="25">#REF!</definedName>
    <definedName name="empréstimo_41" localSheetId="27">#REF!</definedName>
    <definedName name="empréstimo_41" localSheetId="28">#REF!</definedName>
    <definedName name="empréstimo_41" localSheetId="4">#REF!</definedName>
    <definedName name="empréstimo_41" localSheetId="6">#REF!</definedName>
    <definedName name="empréstimo_41" localSheetId="7">#REF!</definedName>
    <definedName name="empréstimo_41" localSheetId="9">#REF!</definedName>
    <definedName name="empréstimo_41" localSheetId="10">#REF!</definedName>
    <definedName name="empréstimo_41" localSheetId="1">#REF!</definedName>
    <definedName name="empréstimo_41">#REF!</definedName>
    <definedName name="emprestimo_42" localSheetId="11">#REF!</definedName>
    <definedName name="emprestimo_42" localSheetId="12">#REF!</definedName>
    <definedName name="emprestimo_42" localSheetId="13">#REF!</definedName>
    <definedName name="emprestimo_42" localSheetId="15">#REF!</definedName>
    <definedName name="emprestimo_42" localSheetId="16">#REF!</definedName>
    <definedName name="emprestimo_42" localSheetId="17">#REF!</definedName>
    <definedName name="emprestimo_42" localSheetId="18">#REF!</definedName>
    <definedName name="emprestimo_42" localSheetId="19">#REF!</definedName>
    <definedName name="emprestimo_42" localSheetId="20">#REF!</definedName>
    <definedName name="emprestimo_42" localSheetId="21">#REF!</definedName>
    <definedName name="emprestimo_42" localSheetId="25">#REF!</definedName>
    <definedName name="emprestimo_42" localSheetId="27">#REF!</definedName>
    <definedName name="emprestimo_42" localSheetId="28">#REF!</definedName>
    <definedName name="emprestimo_42" localSheetId="26">#REF!</definedName>
    <definedName name="emprestimo_42" localSheetId="4">#REF!</definedName>
    <definedName name="emprestimo_42" localSheetId="6">#REF!</definedName>
    <definedName name="emprestimo_42" localSheetId="7">#REF!</definedName>
    <definedName name="emprestimo_42" localSheetId="9">#REF!</definedName>
    <definedName name="emprestimo_42" localSheetId="10">#REF!</definedName>
    <definedName name="emprestimo_42" localSheetId="1">#REF!</definedName>
    <definedName name="emprestimo_42">#REF!</definedName>
    <definedName name="emprestimo_43" localSheetId="11">#REF!</definedName>
    <definedName name="emprestimo_43" localSheetId="12">#REF!</definedName>
    <definedName name="emprestimo_43" localSheetId="13">#REF!</definedName>
    <definedName name="emprestimo_43" localSheetId="15">#REF!</definedName>
    <definedName name="emprestimo_43" localSheetId="16">#REF!</definedName>
    <definedName name="emprestimo_43" localSheetId="17">#REF!</definedName>
    <definedName name="emprestimo_43" localSheetId="18">#REF!</definedName>
    <definedName name="emprestimo_43" localSheetId="19">#REF!</definedName>
    <definedName name="emprestimo_43" localSheetId="20">#REF!</definedName>
    <definedName name="emprestimo_43" localSheetId="21">#REF!</definedName>
    <definedName name="emprestimo_43" localSheetId="25">#REF!</definedName>
    <definedName name="emprestimo_43" localSheetId="27">#REF!</definedName>
    <definedName name="emprestimo_43" localSheetId="28">#REF!</definedName>
    <definedName name="emprestimo_43" localSheetId="26">#REF!</definedName>
    <definedName name="emprestimo_43" localSheetId="4">#REF!</definedName>
    <definedName name="emprestimo_43" localSheetId="6">#REF!</definedName>
    <definedName name="emprestimo_43" localSheetId="7">#REF!</definedName>
    <definedName name="emprestimo_43" localSheetId="9">#REF!</definedName>
    <definedName name="emprestimo_43" localSheetId="10">#REF!</definedName>
    <definedName name="emprestimo_43" localSheetId="1">#REF!</definedName>
    <definedName name="emprestimo_43">#REF!</definedName>
    <definedName name="empréstimo_44" localSheetId="11">#REF!</definedName>
    <definedName name="empréstimo_44" localSheetId="12">#REF!</definedName>
    <definedName name="empréstimo_44" localSheetId="13">#REF!</definedName>
    <definedName name="empréstimo_44" localSheetId="15">#REF!</definedName>
    <definedName name="empréstimo_44" localSheetId="16">#REF!</definedName>
    <definedName name="empréstimo_44" localSheetId="17">#REF!</definedName>
    <definedName name="empréstimo_44" localSheetId="18">#REF!</definedName>
    <definedName name="empréstimo_44" localSheetId="19">#REF!</definedName>
    <definedName name="empréstimo_44" localSheetId="20">#REF!</definedName>
    <definedName name="empréstimo_44" localSheetId="21">#REF!</definedName>
    <definedName name="empréstimo_44" localSheetId="25">#REF!</definedName>
    <definedName name="empréstimo_44" localSheetId="27">#REF!</definedName>
    <definedName name="empréstimo_44" localSheetId="28">#REF!</definedName>
    <definedName name="empréstimo_44" localSheetId="26">#REF!</definedName>
    <definedName name="empréstimo_44" localSheetId="4">#REF!</definedName>
    <definedName name="empréstimo_44" localSheetId="6">#REF!</definedName>
    <definedName name="empréstimo_44" localSheetId="7">#REF!</definedName>
    <definedName name="empréstimo_44" localSheetId="9">#REF!</definedName>
    <definedName name="empréstimo_44" localSheetId="10">#REF!</definedName>
    <definedName name="empréstimo_44" localSheetId="1">#REF!</definedName>
    <definedName name="empréstimo_44">#REF!</definedName>
    <definedName name="empréstimo_45" localSheetId="11">#REF!</definedName>
    <definedName name="empréstimo_45" localSheetId="12">#REF!</definedName>
    <definedName name="empréstimo_45" localSheetId="13">#REF!</definedName>
    <definedName name="empréstimo_45" localSheetId="15">#REF!</definedName>
    <definedName name="empréstimo_45" localSheetId="16">#REF!</definedName>
    <definedName name="empréstimo_45" localSheetId="17">#REF!</definedName>
    <definedName name="empréstimo_45" localSheetId="18">#REF!</definedName>
    <definedName name="empréstimo_45" localSheetId="19">#REF!</definedName>
    <definedName name="empréstimo_45" localSheetId="20">#REF!</definedName>
    <definedName name="empréstimo_45" localSheetId="21">#REF!</definedName>
    <definedName name="empréstimo_45" localSheetId="25">#REF!</definedName>
    <definedName name="empréstimo_45" localSheetId="27">#REF!</definedName>
    <definedName name="empréstimo_45" localSheetId="28">#REF!</definedName>
    <definedName name="empréstimo_45" localSheetId="26">#REF!</definedName>
    <definedName name="empréstimo_45" localSheetId="4">#REF!</definedName>
    <definedName name="empréstimo_45" localSheetId="6">#REF!</definedName>
    <definedName name="empréstimo_45" localSheetId="7">#REF!</definedName>
    <definedName name="empréstimo_45" localSheetId="9">#REF!</definedName>
    <definedName name="empréstimo_45" localSheetId="10">#REF!</definedName>
    <definedName name="empréstimo_45" localSheetId="1">#REF!</definedName>
    <definedName name="empréstimo_45">#REF!</definedName>
    <definedName name="empréstimo_5" localSheetId="11">#REF!</definedName>
    <definedName name="empréstimo_5" localSheetId="12">#REF!</definedName>
    <definedName name="empréstimo_5" localSheetId="13">#REF!</definedName>
    <definedName name="empréstimo_5" localSheetId="15">#REF!</definedName>
    <definedName name="empréstimo_5" localSheetId="16">#REF!</definedName>
    <definedName name="empréstimo_5" localSheetId="17">#REF!</definedName>
    <definedName name="empréstimo_5" localSheetId="18">#REF!</definedName>
    <definedName name="empréstimo_5" localSheetId="19">#REF!</definedName>
    <definedName name="empréstimo_5" localSheetId="20">#REF!</definedName>
    <definedName name="empréstimo_5" localSheetId="21">#REF!</definedName>
    <definedName name="empréstimo_5" localSheetId="25">#REF!</definedName>
    <definedName name="empréstimo_5" localSheetId="27">#REF!</definedName>
    <definedName name="empréstimo_5" localSheetId="28">#REF!</definedName>
    <definedName name="empréstimo_5" localSheetId="26">#REF!</definedName>
    <definedName name="empréstimo_5" localSheetId="4">#REF!</definedName>
    <definedName name="empréstimo_5" localSheetId="6">#REF!</definedName>
    <definedName name="empréstimo_5" localSheetId="7">#REF!</definedName>
    <definedName name="empréstimo_5" localSheetId="9">#REF!</definedName>
    <definedName name="empréstimo_5" localSheetId="10">#REF!</definedName>
    <definedName name="empréstimo_5" localSheetId="1">#REF!</definedName>
    <definedName name="empréstimo_5">#REF!</definedName>
    <definedName name="empréstimo_6" localSheetId="11">#REF!</definedName>
    <definedName name="empréstimo_6" localSheetId="12">#REF!</definedName>
    <definedName name="empréstimo_6" localSheetId="13">#REF!</definedName>
    <definedName name="empréstimo_6" localSheetId="15">#REF!</definedName>
    <definedName name="empréstimo_6" localSheetId="16">#REF!</definedName>
    <definedName name="empréstimo_6" localSheetId="17">#REF!</definedName>
    <definedName name="empréstimo_6" localSheetId="18">#REF!</definedName>
    <definedName name="empréstimo_6" localSheetId="19">#REF!</definedName>
    <definedName name="empréstimo_6" localSheetId="20">#REF!</definedName>
    <definedName name="empréstimo_6" localSheetId="21">#REF!</definedName>
    <definedName name="empréstimo_6" localSheetId="25">#REF!</definedName>
    <definedName name="empréstimo_6" localSheetId="27">#REF!</definedName>
    <definedName name="empréstimo_6" localSheetId="28">#REF!</definedName>
    <definedName name="empréstimo_6" localSheetId="26">#REF!</definedName>
    <definedName name="empréstimo_6" localSheetId="4">#REF!</definedName>
    <definedName name="empréstimo_6" localSheetId="6">#REF!</definedName>
    <definedName name="empréstimo_6" localSheetId="7">#REF!</definedName>
    <definedName name="empréstimo_6" localSheetId="9">#REF!</definedName>
    <definedName name="empréstimo_6" localSheetId="10">#REF!</definedName>
    <definedName name="empréstimo_6" localSheetId="1">#REF!</definedName>
    <definedName name="empréstimo_6">#REF!</definedName>
    <definedName name="empréstimo_7" localSheetId="1">#REF!</definedName>
    <definedName name="empréstimo_7">#N/A</definedName>
    <definedName name="empréstimo_8" localSheetId="1">#REF!</definedName>
    <definedName name="empréstimo_8">#N/A</definedName>
    <definedName name="empréstimo_9" localSheetId="1">#REF!</definedName>
    <definedName name="empréstimo_9">#N/A</definedName>
    <definedName name="encargos_sociais" localSheetId="26">'[2](04)Enc.Soc.'!$B$33</definedName>
    <definedName name="encargos_sociais" localSheetId="0">'[4](11)Enc.Soc.'!#REF!</definedName>
    <definedName name="encargos_sociais">'[4](11)Enc.Soc.'!#REF!</definedName>
    <definedName name="Extrair_IM" localSheetId="11">'[1] URBANO 2ª PARTE'!#REF!</definedName>
    <definedName name="Extrair_IM" localSheetId="12">'[1] URBANO 2ª PARTE'!#REF!</definedName>
    <definedName name="Extrair_IM" localSheetId="13">'[1] URBANO 2ª PARTE'!#REF!</definedName>
    <definedName name="Extrair_IM" localSheetId="15">'[1] URBANO 2ª PARTE'!#REF!</definedName>
    <definedName name="Extrair_IM" localSheetId="16">'[1] URBANO 2ª PARTE'!#REF!</definedName>
    <definedName name="Extrair_IM" localSheetId="17">'[1] URBANO 2ª PARTE'!#REF!</definedName>
    <definedName name="Extrair_IM" localSheetId="18">'[1] URBANO 2ª PARTE'!#REF!</definedName>
    <definedName name="Extrair_IM" localSheetId="19">'[1] URBANO 2ª PARTE'!#REF!</definedName>
    <definedName name="Extrair_IM" localSheetId="20">'[1] URBANO 2ª PARTE'!#REF!</definedName>
    <definedName name="Extrair_IM" localSheetId="21">'[1] URBANO 2ª PARTE'!#REF!</definedName>
    <definedName name="Extrair_IM" localSheetId="25">'[1] URBANO 2ª PARTE'!#REF!</definedName>
    <definedName name="Extrair_IM" localSheetId="27">'[1] URBANO 2ª PARTE'!#REF!</definedName>
    <definedName name="Extrair_IM" localSheetId="28">'[1] URBANO 2ª PARTE'!#REF!</definedName>
    <definedName name="Extrair_IM" localSheetId="26">'[1] URBANO 2ª PARTE'!#REF!</definedName>
    <definedName name="Extrair_IM" localSheetId="4">'[1] URBANO 2ª PARTE'!#REF!</definedName>
    <definedName name="Extrair_IM" localSheetId="6">'[1] URBANO 2ª PARTE'!#REF!</definedName>
    <definedName name="Extrair_IM" localSheetId="7">'[1] URBANO 2ª PARTE'!#REF!</definedName>
    <definedName name="Extrair_IM" localSheetId="9">'[1] URBANO 2ª PARTE'!#REF!</definedName>
    <definedName name="Extrair_IM" localSheetId="10">'[1] URBANO 2ª PARTE'!#REF!</definedName>
    <definedName name="Extrair_IM" localSheetId="1">'[1] URBANO 2ª PARTE'!#REF!</definedName>
    <definedName name="Extrair_IM">'[1] URBANO 2ª PARTE'!#REF!</definedName>
    <definedName name="fr_leve_0_1" localSheetId="0">#REF!</definedName>
    <definedName name="fr_leve_0_1">#REF!</definedName>
    <definedName name="fr_leve_1_2" localSheetId="0">#REF!</definedName>
    <definedName name="fr_leve_1_2">#REF!</definedName>
    <definedName name="fr_leve_2_3" localSheetId="0">#REF!</definedName>
    <definedName name="fr_leve_2_3">#REF!</definedName>
    <definedName name="fr_leve_3_4">#REF!</definedName>
    <definedName name="fr_leve_4_5">#REF!</definedName>
    <definedName name="fr_leve_5_6">#REF!</definedName>
    <definedName name="fr_leve_6_7">#REF!</definedName>
    <definedName name="fr_leve_7_8">#REF!</definedName>
    <definedName name="fr_leve_8_9">#REF!</definedName>
    <definedName name="fr_leve_9_10">#REF!</definedName>
    <definedName name="fr_leve_maior_10">#REF!</definedName>
    <definedName name="fr_pesada_0_1">#REF!</definedName>
    <definedName name="fr_pesada_1_2">#REF!</definedName>
    <definedName name="fr_pesada_2_3">#REF!</definedName>
    <definedName name="fr_pesada_3_4">#REF!</definedName>
    <definedName name="fr_pesada_4_5">#REF!</definedName>
    <definedName name="fr_pesada_5_6">#REF!</definedName>
    <definedName name="fr_pesada_6_7">#REF!</definedName>
    <definedName name="fr_pesada_7_8">#REF!</definedName>
    <definedName name="fr_pesada_8_9">#REF!</definedName>
    <definedName name="fr_pesada_9_10">#REF!</definedName>
    <definedName name="fr_pesada_maoir_10">#REF!</definedName>
    <definedName name="fr_total">#REF!</definedName>
    <definedName name="frota" localSheetId="11">#REF!</definedName>
    <definedName name="frota" localSheetId="12">#REF!</definedName>
    <definedName name="frota" localSheetId="13">#REF!</definedName>
    <definedName name="frota" localSheetId="15">#REF!</definedName>
    <definedName name="frota" localSheetId="16">#REF!</definedName>
    <definedName name="frota" localSheetId="17">#REF!</definedName>
    <definedName name="frota" localSheetId="18">#REF!</definedName>
    <definedName name="frota" localSheetId="19">#REF!</definedName>
    <definedName name="frota" localSheetId="20">#REF!</definedName>
    <definedName name="frota" localSheetId="21">#REF!</definedName>
    <definedName name="frota" localSheetId="25">#REF!</definedName>
    <definedName name="frota" localSheetId="27">#REF!</definedName>
    <definedName name="frota" localSheetId="28">#REF!</definedName>
    <definedName name="frota" localSheetId="26">#REF!</definedName>
    <definedName name="frota" localSheetId="4">#REF!</definedName>
    <definedName name="frota" localSheetId="5">#REF!</definedName>
    <definedName name="frota" localSheetId="6">#REF!</definedName>
    <definedName name="frota" localSheetId="7">#REF!</definedName>
    <definedName name="frota" localSheetId="9">#REF!</definedName>
    <definedName name="frota" localSheetId="10">#REF!</definedName>
    <definedName name="frota" localSheetId="1">'[5]FIN-01'!$D$11</definedName>
    <definedName name="frota" localSheetId="0">#REF!</definedName>
    <definedName name="frota">#REF!</definedName>
    <definedName name="FROTA_10" localSheetId="26">#N/A</definedName>
    <definedName name="FROTA_10">#N/A</definedName>
    <definedName name="frota_16" localSheetId="11">#REF!</definedName>
    <definedName name="frota_16" localSheetId="12">#REF!</definedName>
    <definedName name="frota_16" localSheetId="13">#REF!</definedName>
    <definedName name="frota_16" localSheetId="15">#REF!</definedName>
    <definedName name="frota_16" localSheetId="16">#REF!</definedName>
    <definedName name="frota_16" localSheetId="17">#REF!</definedName>
    <definedName name="frota_16" localSheetId="18">#REF!</definedName>
    <definedName name="frota_16" localSheetId="19">#REF!</definedName>
    <definedName name="frota_16" localSheetId="20">#REF!</definedName>
    <definedName name="frota_16" localSheetId="21">#REF!</definedName>
    <definedName name="frota_16" localSheetId="25">#REF!</definedName>
    <definedName name="frota_16" localSheetId="27">#REF!</definedName>
    <definedName name="frota_16" localSheetId="28">#REF!</definedName>
    <definedName name="frota_16" localSheetId="26">#REF!</definedName>
    <definedName name="frota_16" localSheetId="4">#REF!</definedName>
    <definedName name="frota_16" localSheetId="5">#REF!</definedName>
    <definedName name="frota_16" localSheetId="6">#REF!</definedName>
    <definedName name="frota_16" localSheetId="7">#REF!</definedName>
    <definedName name="frota_16" localSheetId="9">#REF!</definedName>
    <definedName name="frota_16" localSheetId="10">#REF!</definedName>
    <definedName name="frota_16" localSheetId="1">#REF!</definedName>
    <definedName name="frota_16">#REF!</definedName>
    <definedName name="frota_17" localSheetId="11">#REF!</definedName>
    <definedName name="frota_17" localSheetId="12">#REF!</definedName>
    <definedName name="frota_17" localSheetId="13">#REF!</definedName>
    <definedName name="frota_17" localSheetId="15">#REF!</definedName>
    <definedName name="frota_17" localSheetId="16">#REF!</definedName>
    <definedName name="frota_17" localSheetId="17">#REF!</definedName>
    <definedName name="frota_17" localSheetId="18">#REF!</definedName>
    <definedName name="frota_17" localSheetId="19">#REF!</definedName>
    <definedName name="frota_17" localSheetId="20">#REF!</definedName>
    <definedName name="frota_17" localSheetId="21">#REF!</definedName>
    <definedName name="frota_17" localSheetId="25">#REF!</definedName>
    <definedName name="frota_17" localSheetId="27">#REF!</definedName>
    <definedName name="frota_17" localSheetId="28">#REF!</definedName>
    <definedName name="frota_17" localSheetId="26">#REF!</definedName>
    <definedName name="frota_17" localSheetId="4">#REF!</definedName>
    <definedName name="frota_17" localSheetId="6">#REF!</definedName>
    <definedName name="frota_17" localSheetId="7">#REF!</definedName>
    <definedName name="frota_17" localSheetId="9">#REF!</definedName>
    <definedName name="frota_17" localSheetId="10">#REF!</definedName>
    <definedName name="frota_17" localSheetId="1">#REF!</definedName>
    <definedName name="frota_17">#REF!</definedName>
    <definedName name="frota_2" localSheetId="11">#REF!</definedName>
    <definedName name="frota_2" localSheetId="12">#REF!</definedName>
    <definedName name="frota_2" localSheetId="13">#REF!</definedName>
    <definedName name="frota_2" localSheetId="15">#REF!</definedName>
    <definedName name="frota_2" localSheetId="16">#REF!</definedName>
    <definedName name="frota_2" localSheetId="17">#REF!</definedName>
    <definedName name="frota_2" localSheetId="18">#REF!</definedName>
    <definedName name="frota_2" localSheetId="19">#REF!</definedName>
    <definedName name="frota_2" localSheetId="20">#REF!</definedName>
    <definedName name="frota_2" localSheetId="21">#REF!</definedName>
    <definedName name="frota_2" localSheetId="25">#REF!</definedName>
    <definedName name="frota_2" localSheetId="27">#REF!</definedName>
    <definedName name="frota_2" localSheetId="28">#REF!</definedName>
    <definedName name="frota_2" localSheetId="26">#REF!</definedName>
    <definedName name="frota_2" localSheetId="4">#REF!</definedName>
    <definedName name="frota_2" localSheetId="6">#REF!</definedName>
    <definedName name="frota_2" localSheetId="7">#REF!</definedName>
    <definedName name="frota_2" localSheetId="9">#REF!</definedName>
    <definedName name="frota_2" localSheetId="10">#REF!</definedName>
    <definedName name="frota_2" localSheetId="1">#REF!</definedName>
    <definedName name="frota_2">#REF!</definedName>
    <definedName name="frota_4" localSheetId="11">#REF!</definedName>
    <definedName name="frota_4" localSheetId="12">#REF!</definedName>
    <definedName name="frota_4" localSheetId="13">#REF!</definedName>
    <definedName name="frota_4" localSheetId="15">#REF!</definedName>
    <definedName name="frota_4" localSheetId="16">#REF!</definedName>
    <definedName name="frota_4" localSheetId="17">#REF!</definedName>
    <definedName name="frota_4" localSheetId="18">#REF!</definedName>
    <definedName name="frota_4" localSheetId="19">#REF!</definedName>
    <definedName name="frota_4" localSheetId="20">#REF!</definedName>
    <definedName name="frota_4" localSheetId="21">#REF!</definedName>
    <definedName name="frota_4" localSheetId="25">#REF!</definedName>
    <definedName name="frota_4" localSheetId="27">#REF!</definedName>
    <definedName name="frota_4" localSheetId="28">#REF!</definedName>
    <definedName name="frota_4" localSheetId="26">#REF!</definedName>
    <definedName name="frota_4" localSheetId="4">#REF!</definedName>
    <definedName name="frota_4" localSheetId="6">#REF!</definedName>
    <definedName name="frota_4" localSheetId="7">#REF!</definedName>
    <definedName name="frota_4" localSheetId="9">#REF!</definedName>
    <definedName name="frota_4" localSheetId="10">#REF!</definedName>
    <definedName name="frota_4" localSheetId="1">#REF!</definedName>
    <definedName name="frota_4">#REF!</definedName>
    <definedName name="frota_5" localSheetId="11">#REF!</definedName>
    <definedName name="frota_5" localSheetId="12">#REF!</definedName>
    <definedName name="frota_5" localSheetId="13">#REF!</definedName>
    <definedName name="frota_5" localSheetId="15">#REF!</definedName>
    <definedName name="frota_5" localSheetId="16">#REF!</definedName>
    <definedName name="frota_5" localSheetId="17">#REF!</definedName>
    <definedName name="frota_5" localSheetId="18">#REF!</definedName>
    <definedName name="frota_5" localSheetId="19">#REF!</definedName>
    <definedName name="frota_5" localSheetId="20">#REF!</definedName>
    <definedName name="frota_5" localSheetId="21">#REF!</definedName>
    <definedName name="frota_5" localSheetId="25">#REF!</definedName>
    <definedName name="frota_5" localSheetId="27">#REF!</definedName>
    <definedName name="frota_5" localSheetId="28">#REF!</definedName>
    <definedName name="frota_5" localSheetId="26">#REF!</definedName>
    <definedName name="frota_5" localSheetId="4">#REF!</definedName>
    <definedName name="frota_5" localSheetId="6">#REF!</definedName>
    <definedName name="frota_5" localSheetId="7">#REF!</definedName>
    <definedName name="frota_5" localSheetId="9">#REF!</definedName>
    <definedName name="frota_5" localSheetId="10">#REF!</definedName>
    <definedName name="frota_5" localSheetId="1">#REF!</definedName>
    <definedName name="frota_5">#REF!</definedName>
    <definedName name="frota_6" localSheetId="11">#REF!</definedName>
    <definedName name="frota_6" localSheetId="12">#REF!</definedName>
    <definedName name="frota_6" localSheetId="13">#REF!</definedName>
    <definedName name="frota_6" localSheetId="15">#REF!</definedName>
    <definedName name="frota_6" localSheetId="16">#REF!</definedName>
    <definedName name="frota_6" localSheetId="17">#REF!</definedName>
    <definedName name="frota_6" localSheetId="18">#REF!</definedName>
    <definedName name="frota_6" localSheetId="19">#REF!</definedName>
    <definedName name="frota_6" localSheetId="20">#REF!</definedName>
    <definedName name="frota_6" localSheetId="21">#REF!</definedName>
    <definedName name="frota_6" localSheetId="25">#REF!</definedName>
    <definedName name="frota_6" localSheetId="27">#REF!</definedName>
    <definedName name="frota_6" localSheetId="28">#REF!</definedName>
    <definedName name="frota_6" localSheetId="26">#REF!</definedName>
    <definedName name="frota_6" localSheetId="4">#REF!</definedName>
    <definedName name="frota_6" localSheetId="6">#REF!</definedName>
    <definedName name="frota_6" localSheetId="7">#REF!</definedName>
    <definedName name="frota_6" localSheetId="9">#REF!</definedName>
    <definedName name="frota_6" localSheetId="10">#REF!</definedName>
    <definedName name="frota_6" localSheetId="1">#REF!</definedName>
    <definedName name="frota_6">#REF!</definedName>
    <definedName name="frota_7" localSheetId="11">#REF!</definedName>
    <definedName name="frota_7" localSheetId="12">#REF!</definedName>
    <definedName name="frota_7" localSheetId="13">#REF!</definedName>
    <definedName name="frota_7" localSheetId="15">#REF!</definedName>
    <definedName name="frota_7" localSheetId="16">#REF!</definedName>
    <definedName name="frota_7" localSheetId="17">#REF!</definedName>
    <definedName name="frota_7" localSheetId="18">#REF!</definedName>
    <definedName name="frota_7" localSheetId="19">#REF!</definedName>
    <definedName name="frota_7" localSheetId="20">#REF!</definedName>
    <definedName name="frota_7" localSheetId="21">#REF!</definedName>
    <definedName name="frota_7" localSheetId="25">#REF!</definedName>
    <definedName name="frota_7" localSheetId="27">#REF!</definedName>
    <definedName name="frota_7" localSheetId="28">#REF!</definedName>
    <definedName name="frota_7" localSheetId="26">#REF!</definedName>
    <definedName name="frota_7" localSheetId="4">#REF!</definedName>
    <definedName name="frota_7" localSheetId="6">#REF!</definedName>
    <definedName name="frota_7" localSheetId="7">#REF!</definedName>
    <definedName name="frota_7" localSheetId="9">#REF!</definedName>
    <definedName name="frota_7" localSheetId="10">#REF!</definedName>
    <definedName name="frota_7" localSheetId="1">#REF!</definedName>
    <definedName name="frota_7">#REF!</definedName>
    <definedName name="frota_8" localSheetId="11">#REF!</definedName>
    <definedName name="frota_8" localSheetId="12">#REF!</definedName>
    <definedName name="frota_8" localSheetId="13">#REF!</definedName>
    <definedName name="frota_8" localSheetId="15">#REF!</definedName>
    <definedName name="frota_8" localSheetId="16">#REF!</definedName>
    <definedName name="frota_8" localSheetId="17">#REF!</definedName>
    <definedName name="frota_8" localSheetId="18">#REF!</definedName>
    <definedName name="frota_8" localSheetId="19">#REF!</definedName>
    <definedName name="frota_8" localSheetId="20">#REF!</definedName>
    <definedName name="frota_8" localSheetId="21">#REF!</definedName>
    <definedName name="frota_8" localSheetId="25">#REF!</definedName>
    <definedName name="frota_8" localSheetId="27">#REF!</definedName>
    <definedName name="frota_8" localSheetId="28">#REF!</definedName>
    <definedName name="frota_8" localSheetId="26">#REF!</definedName>
    <definedName name="frota_8" localSheetId="4">#REF!</definedName>
    <definedName name="frota_8" localSheetId="6">#REF!</definedName>
    <definedName name="frota_8" localSheetId="7">#REF!</definedName>
    <definedName name="frota_8" localSheetId="9">#REF!</definedName>
    <definedName name="frota_8" localSheetId="10">#REF!</definedName>
    <definedName name="frota_8" localSheetId="1">#REF!</definedName>
    <definedName name="frota_8">#REF!</definedName>
    <definedName name="Frota_Operacional" localSheetId="26">'[6]Análise Tarifária'!$C$11</definedName>
    <definedName name="Frota_Operacional">'[6]Análise Tarifária'!$C$11</definedName>
    <definedName name="Frota_Reserva" localSheetId="26">'[6]Análise Tarifária'!$C$12</definedName>
    <definedName name="Frota_Reserva">'[6]Análise Tarifária'!$C$12</definedName>
    <definedName name="Frota_Total" localSheetId="26">'[6]Análise Tarifária'!$C$13</definedName>
    <definedName name="Frota_Total">'[6]Análise Tarifária'!$C$13</definedName>
    <definedName name="Frota2" localSheetId="11">#REF!</definedName>
    <definedName name="Frota2" localSheetId="12">#REF!</definedName>
    <definedName name="Frota2" localSheetId="13">#REF!</definedName>
    <definedName name="Frota2" localSheetId="15">#REF!</definedName>
    <definedName name="Frota2" localSheetId="16">#REF!</definedName>
    <definedName name="Frota2" localSheetId="17">#REF!</definedName>
    <definedName name="Frota2" localSheetId="18">#REF!</definedName>
    <definedName name="Frota2" localSheetId="19">#REF!</definedName>
    <definedName name="Frota2" localSheetId="20">#REF!</definedName>
    <definedName name="Frota2" localSheetId="21">#REF!</definedName>
    <definedName name="Frota2" localSheetId="25">#REF!</definedName>
    <definedName name="Frota2" localSheetId="27">#REF!</definedName>
    <definedName name="Frota2" localSheetId="28">#REF!</definedName>
    <definedName name="Frota2" localSheetId="26">#REF!</definedName>
    <definedName name="Frota2" localSheetId="4">#REF!</definedName>
    <definedName name="Frota2" localSheetId="6">#REF!</definedName>
    <definedName name="Frota2" localSheetId="7">#REF!</definedName>
    <definedName name="Frota2" localSheetId="9">#REF!</definedName>
    <definedName name="Frota2" localSheetId="10">#REF!</definedName>
    <definedName name="Frota2" localSheetId="1">#REF!</definedName>
    <definedName name="Frota2">#REF!</definedName>
    <definedName name="FROTACHAS" localSheetId="11">#REF!</definedName>
    <definedName name="FROTACHAS" localSheetId="12">#REF!</definedName>
    <definedName name="FROTACHAS" localSheetId="13">#REF!</definedName>
    <definedName name="FROTACHAS" localSheetId="15">#REF!</definedName>
    <definedName name="FROTACHAS" localSheetId="16">#REF!</definedName>
    <definedName name="FROTACHAS" localSheetId="17">#REF!</definedName>
    <definedName name="FROTACHAS" localSheetId="18">#REF!</definedName>
    <definedName name="FROTACHAS" localSheetId="19">#REF!</definedName>
    <definedName name="FROTACHAS" localSheetId="20">#REF!</definedName>
    <definedName name="FROTACHAS" localSheetId="21">#REF!</definedName>
    <definedName name="FROTACHAS" localSheetId="25">#REF!</definedName>
    <definedName name="FROTACHAS" localSheetId="27">#REF!</definedName>
    <definedName name="FROTACHAS" localSheetId="28">#REF!</definedName>
    <definedName name="FROTACHAS" localSheetId="26">#REF!</definedName>
    <definedName name="FROTACHAS" localSheetId="4">#REF!</definedName>
    <definedName name="FROTACHAS" localSheetId="6">#REF!</definedName>
    <definedName name="FROTACHAS" localSheetId="7">#REF!</definedName>
    <definedName name="FROTACHAS" localSheetId="9">#REF!</definedName>
    <definedName name="FROTACHAS" localSheetId="10">#REF!</definedName>
    <definedName name="FROTACHAS" localSheetId="1">#REF!</definedName>
    <definedName name="FROTACHAS">#REF!</definedName>
    <definedName name="FROTACHAS_12">#REF!</definedName>
    <definedName name="FROTACHAS_2">#REF!</definedName>
    <definedName name="FROTACHAS_5">#REF!</definedName>
    <definedName name="FROTACHAS_7">#REF!</definedName>
    <definedName name="FROTACHAS_8">#REF!</definedName>
    <definedName name="FROTAG" localSheetId="11">#REF!</definedName>
    <definedName name="FROTAG" localSheetId="12">#REF!</definedName>
    <definedName name="FROTAG" localSheetId="13">#REF!</definedName>
    <definedName name="FROTAG" localSheetId="15">#REF!</definedName>
    <definedName name="FROTAG" localSheetId="16">#REF!</definedName>
    <definedName name="FROTAG" localSheetId="17">#REF!</definedName>
    <definedName name="FROTAG" localSheetId="18">#REF!</definedName>
    <definedName name="FROTAG" localSheetId="19">#REF!</definedName>
    <definedName name="FROTAG" localSheetId="20">#REF!</definedName>
    <definedName name="FROTAG" localSheetId="21">#REF!</definedName>
    <definedName name="FROTAG" localSheetId="25">#REF!</definedName>
    <definedName name="FROTAG" localSheetId="27">#REF!</definedName>
    <definedName name="FROTAG" localSheetId="28">#REF!</definedName>
    <definedName name="FROTAG" localSheetId="26">#REF!</definedName>
    <definedName name="FROTAG" localSheetId="4">#REF!</definedName>
    <definedName name="FROTAG" localSheetId="6">#REF!</definedName>
    <definedName name="FROTAG" localSheetId="7">#REF!</definedName>
    <definedName name="FROTAG" localSheetId="9">#REF!</definedName>
    <definedName name="FROTAG" localSheetId="10">#REF!</definedName>
    <definedName name="FROTAG" localSheetId="1">#REF!</definedName>
    <definedName name="FROTAG">#REF!</definedName>
    <definedName name="FROTAG_12">#REF!</definedName>
    <definedName name="FROTAG_2">#REF!</definedName>
    <definedName name="FROTAG_5">#REF!</definedName>
    <definedName name="FROTAG_7">#REF!</definedName>
    <definedName name="FROTAG_8">#REF!</definedName>
    <definedName name="frotas" localSheetId="11">#REF!</definedName>
    <definedName name="frotas" localSheetId="12">#REF!</definedName>
    <definedName name="frotas" localSheetId="13">#REF!</definedName>
    <definedName name="frotas" localSheetId="15">#REF!</definedName>
    <definedName name="frotas" localSheetId="16">#REF!</definedName>
    <definedName name="frotas" localSheetId="17">#REF!</definedName>
    <definedName name="frotas" localSheetId="18">#REF!</definedName>
    <definedName name="frotas" localSheetId="19">#REF!</definedName>
    <definedName name="frotas" localSheetId="20">#REF!</definedName>
    <definedName name="frotas" localSheetId="21">#REF!</definedName>
    <definedName name="frotas" localSheetId="25">#REF!</definedName>
    <definedName name="frotas" localSheetId="27">#REF!</definedName>
    <definedName name="frotas" localSheetId="28">#REF!</definedName>
    <definedName name="frotas" localSheetId="26">#REF!</definedName>
    <definedName name="frotas" localSheetId="4">#REF!</definedName>
    <definedName name="frotas" localSheetId="5">#REF!</definedName>
    <definedName name="frotas" localSheetId="6">#REF!</definedName>
    <definedName name="frotas" localSheetId="7">#REF!</definedName>
    <definedName name="frotas" localSheetId="9">#REF!</definedName>
    <definedName name="frotas" localSheetId="10">#REF!</definedName>
    <definedName name="frotas" localSheetId="1">'[7]FIN-01'!$D$11</definedName>
    <definedName name="frotas" localSheetId="0">#REF!</definedName>
    <definedName name="frotas">#REF!</definedName>
    <definedName name="FU_administrativo" localSheetId="26">'[2](05)Coef.Param.'!$E$35</definedName>
    <definedName name="FU_administrativo">'[3](05)Coef.Param.'!$E$35</definedName>
    <definedName name="FU_cobrador" localSheetId="26">'[2](05)Coef.Param.'!$E$32</definedName>
    <definedName name="FU_cobrador">'[3](05)Coef.Param.'!$E$32</definedName>
    <definedName name="FU_fiscal" localSheetId="26">'[2](05)Coef.Param.'!$E$33</definedName>
    <definedName name="FU_fiscal">'[3](05)Coef.Param.'!$E$33</definedName>
    <definedName name="FU_manutencao" localSheetId="26">'[2](05)Coef.Param.'!$E$34</definedName>
    <definedName name="FU_manutencao">'[3](05)Coef.Param.'!$E$34</definedName>
    <definedName name="FU_motorista" localSheetId="26">'[2](05)Coef.Param.'!$E$31</definedName>
    <definedName name="FU_motorista">'[3](05)Coef.Param.'!$E$31</definedName>
    <definedName name="FUADMINI" localSheetId="11">#REF!</definedName>
    <definedName name="FUADMINI" localSheetId="12">#REF!</definedName>
    <definedName name="FUADMINI" localSheetId="13">#REF!</definedName>
    <definedName name="FUADMINI" localSheetId="15">#REF!</definedName>
    <definedName name="FUADMINI" localSheetId="16">#REF!</definedName>
    <definedName name="FUADMINI" localSheetId="17">#REF!</definedName>
    <definedName name="FUADMINI" localSheetId="18">#REF!</definedName>
    <definedName name="FUADMINI" localSheetId="19">#REF!</definedName>
    <definedName name="FUADMINI" localSheetId="20">#REF!</definedName>
    <definedName name="FUADMINI" localSheetId="21">#REF!</definedName>
    <definedName name="FUADMINI" localSheetId="25">#REF!</definedName>
    <definedName name="FUADMINI" localSheetId="27">#REF!</definedName>
    <definedName name="FUADMINI" localSheetId="28">#REF!</definedName>
    <definedName name="FUADMINI" localSheetId="26">#REF!</definedName>
    <definedName name="FUADMINI" localSheetId="4">#REF!</definedName>
    <definedName name="FUADMINI" localSheetId="6">#REF!</definedName>
    <definedName name="FUADMINI" localSheetId="7">#REF!</definedName>
    <definedName name="FUADMINI" localSheetId="9">#REF!</definedName>
    <definedName name="FUADMINI" localSheetId="10">#REF!</definedName>
    <definedName name="FUADMINI" localSheetId="1">#REF!</definedName>
    <definedName name="FUADMINI">#REF!</definedName>
    <definedName name="FUADMINI_12">#REF!</definedName>
    <definedName name="FUADMINI_2">#REF!</definedName>
    <definedName name="FUADMINI_5">#REF!</definedName>
    <definedName name="FUADMINI_7">#REF!</definedName>
    <definedName name="FUADMINI_8">#REF!</definedName>
    <definedName name="FUCOBRAD" localSheetId="11">#REF!</definedName>
    <definedName name="FUCOBRAD" localSheetId="12">#REF!</definedName>
    <definedName name="FUCOBRAD" localSheetId="13">#REF!</definedName>
    <definedName name="FUCOBRAD" localSheetId="15">#REF!</definedName>
    <definedName name="FUCOBRAD" localSheetId="16">#REF!</definedName>
    <definedName name="FUCOBRAD" localSheetId="17">#REF!</definedName>
    <definedName name="FUCOBRAD" localSheetId="18">#REF!</definedName>
    <definedName name="FUCOBRAD" localSheetId="19">#REF!</definedName>
    <definedName name="FUCOBRAD" localSheetId="20">#REF!</definedName>
    <definedName name="FUCOBRAD" localSheetId="21">#REF!</definedName>
    <definedName name="FUCOBRAD" localSheetId="25">#REF!</definedName>
    <definedName name="FUCOBRAD" localSheetId="27">#REF!</definedName>
    <definedName name="FUCOBRAD" localSheetId="28">#REF!</definedName>
    <definedName name="FUCOBRAD" localSheetId="26">#REF!</definedName>
    <definedName name="FUCOBRAD" localSheetId="4">#REF!</definedName>
    <definedName name="FUCOBRAD" localSheetId="6">#REF!</definedName>
    <definedName name="FUCOBRAD" localSheetId="7">#REF!</definedName>
    <definedName name="FUCOBRAD" localSheetId="9">#REF!</definedName>
    <definedName name="FUCOBRAD" localSheetId="10">#REF!</definedName>
    <definedName name="FUCOBRAD" localSheetId="1">#REF!</definedName>
    <definedName name="FUCOBRAD">#REF!</definedName>
    <definedName name="FUCOBRAD_12">#REF!</definedName>
    <definedName name="FUCOBRAD_2">#REF!</definedName>
    <definedName name="FUCOBRAD_5">#REF!</definedName>
    <definedName name="FUCOBRAD_7">#REF!</definedName>
    <definedName name="FUCOBRAD_8">#REF!</definedName>
    <definedName name="FUFISCAL" localSheetId="11">#REF!</definedName>
    <definedName name="FUFISCAL" localSheetId="12">#REF!</definedName>
    <definedName name="FUFISCAL" localSheetId="13">#REF!</definedName>
    <definedName name="FUFISCAL" localSheetId="15">#REF!</definedName>
    <definedName name="FUFISCAL" localSheetId="16">#REF!</definedName>
    <definedName name="FUFISCAL" localSheetId="17">#REF!</definedName>
    <definedName name="FUFISCAL" localSheetId="18">#REF!</definedName>
    <definedName name="FUFISCAL" localSheetId="19">#REF!</definedName>
    <definedName name="FUFISCAL" localSheetId="20">#REF!</definedName>
    <definedName name="FUFISCAL" localSheetId="21">#REF!</definedName>
    <definedName name="FUFISCAL" localSheetId="25">#REF!</definedName>
    <definedName name="FUFISCAL" localSheetId="27">#REF!</definedName>
    <definedName name="FUFISCAL" localSheetId="28">#REF!</definedName>
    <definedName name="FUFISCAL" localSheetId="26">#REF!</definedName>
    <definedName name="FUFISCAL" localSheetId="4">#REF!</definedName>
    <definedName name="FUFISCAL" localSheetId="6">#REF!</definedName>
    <definedName name="FUFISCAL" localSheetId="7">#REF!</definedName>
    <definedName name="FUFISCAL" localSheetId="9">#REF!</definedName>
    <definedName name="FUFISCAL" localSheetId="10">#REF!</definedName>
    <definedName name="FUFISCAL" localSheetId="1">#REF!</definedName>
    <definedName name="FUFISCAL">#REF!</definedName>
    <definedName name="FUFISCAL_12">#REF!</definedName>
    <definedName name="FUFISCAL_2">#REF!</definedName>
    <definedName name="FUFISCAL_5">#REF!</definedName>
    <definedName name="FUFISCAL_7">#REF!</definedName>
    <definedName name="FUFISCAL_8">#REF!</definedName>
    <definedName name="FUMANUTE" localSheetId="11">#REF!</definedName>
    <definedName name="FUMANUTE" localSheetId="12">#REF!</definedName>
    <definedName name="FUMANUTE" localSheetId="13">#REF!</definedName>
    <definedName name="FUMANUTE" localSheetId="15">#REF!</definedName>
    <definedName name="FUMANUTE" localSheetId="16">#REF!</definedName>
    <definedName name="FUMANUTE" localSheetId="17">#REF!</definedName>
    <definedName name="FUMANUTE" localSheetId="18">#REF!</definedName>
    <definedName name="FUMANUTE" localSheetId="19">#REF!</definedName>
    <definedName name="FUMANUTE" localSheetId="20">#REF!</definedName>
    <definedName name="FUMANUTE" localSheetId="21">#REF!</definedName>
    <definedName name="FUMANUTE" localSheetId="25">#REF!</definedName>
    <definedName name="FUMANUTE" localSheetId="27">#REF!</definedName>
    <definedName name="FUMANUTE" localSheetId="28">#REF!</definedName>
    <definedName name="FUMANUTE" localSheetId="26">#REF!</definedName>
    <definedName name="FUMANUTE" localSheetId="4">#REF!</definedName>
    <definedName name="FUMANUTE" localSheetId="6">#REF!</definedName>
    <definedName name="FUMANUTE" localSheetId="7">#REF!</definedName>
    <definedName name="FUMANUTE" localSheetId="9">#REF!</definedName>
    <definedName name="FUMANUTE" localSheetId="10">#REF!</definedName>
    <definedName name="FUMANUTE" localSheetId="1">#REF!</definedName>
    <definedName name="FUMANUTE">#REF!</definedName>
    <definedName name="FUMANUTE_12">#REF!</definedName>
    <definedName name="FUMANUTE_2">#REF!</definedName>
    <definedName name="FUMANUTE_5">#REF!</definedName>
    <definedName name="FUMANUTE_7">#REF!</definedName>
    <definedName name="FUMANUTE_8">#REF!</definedName>
    <definedName name="FUMOTORI" localSheetId="26">#N/A</definedName>
    <definedName name="FUMOTORI">#N/A</definedName>
    <definedName name="hibrido_leve" localSheetId="0">#REF!</definedName>
    <definedName name="hibrido_leve">#REF!</definedName>
    <definedName name="hibrido_pesado" localSheetId="0">#REF!</definedName>
    <definedName name="hibrido_pesado">#REF!</definedName>
    <definedName name="hibrido_total" localSheetId="0">#REF!</definedName>
    <definedName name="hibrido_total">#REF!</definedName>
    <definedName name="i">#N/A</definedName>
    <definedName name="inflação" localSheetId="1">#REF!</definedName>
    <definedName name="inflação">#N/A</definedName>
    <definedName name="inflação_10" localSheetId="11">#REF!</definedName>
    <definedName name="inflação_10" localSheetId="12">#REF!</definedName>
    <definedName name="inflação_10" localSheetId="13">#REF!</definedName>
    <definedName name="inflação_10" localSheetId="15">#REF!</definedName>
    <definedName name="inflação_10" localSheetId="16">#REF!</definedName>
    <definedName name="inflação_10" localSheetId="17">#REF!</definedName>
    <definedName name="inflação_10" localSheetId="18">#REF!</definedName>
    <definedName name="inflação_10" localSheetId="19">#REF!</definedName>
    <definedName name="inflação_10" localSheetId="20">#REF!</definedName>
    <definedName name="inflação_10" localSheetId="21">#REF!</definedName>
    <definedName name="inflação_10" localSheetId="25">#REF!</definedName>
    <definedName name="inflação_10" localSheetId="27">#REF!</definedName>
    <definedName name="inflação_10" localSheetId="28">#REF!</definedName>
    <definedName name="inflação_10" localSheetId="26">#REF!</definedName>
    <definedName name="inflação_10" localSheetId="4">#REF!</definedName>
    <definedName name="inflação_10" localSheetId="5">#REF!</definedName>
    <definedName name="inflação_10" localSheetId="6">#REF!</definedName>
    <definedName name="inflação_10" localSheetId="7">#REF!</definedName>
    <definedName name="inflação_10" localSheetId="9">#REF!</definedName>
    <definedName name="inflação_10" localSheetId="10">#REF!</definedName>
    <definedName name="inflação_10" localSheetId="1">#REF!</definedName>
    <definedName name="inflação_10">#REF!</definedName>
    <definedName name="inflação_11" localSheetId="11">#REF!</definedName>
    <definedName name="inflação_11" localSheetId="12">#REF!</definedName>
    <definedName name="inflação_11" localSheetId="13">#REF!</definedName>
    <definedName name="inflação_11" localSheetId="15">#REF!</definedName>
    <definedName name="inflação_11" localSheetId="16">#REF!</definedName>
    <definedName name="inflação_11" localSheetId="17">#REF!</definedName>
    <definedName name="inflação_11" localSheetId="18">#REF!</definedName>
    <definedName name="inflação_11" localSheetId="19">#REF!</definedName>
    <definedName name="inflação_11" localSheetId="20">#REF!</definedName>
    <definedName name="inflação_11" localSheetId="21">#REF!</definedName>
    <definedName name="inflação_11" localSheetId="25">#REF!</definedName>
    <definedName name="inflação_11" localSheetId="27">#REF!</definedName>
    <definedName name="inflação_11" localSheetId="28">#REF!</definedName>
    <definedName name="inflação_11" localSheetId="26">#REF!</definedName>
    <definedName name="inflação_11" localSheetId="4">#REF!</definedName>
    <definedName name="inflação_11" localSheetId="6">#REF!</definedName>
    <definedName name="inflação_11" localSheetId="7">#REF!</definedName>
    <definedName name="inflação_11" localSheetId="9">#REF!</definedName>
    <definedName name="inflação_11" localSheetId="10">#REF!</definedName>
    <definedName name="inflação_11" localSheetId="1">#REF!</definedName>
    <definedName name="inflação_11">#REF!</definedName>
    <definedName name="inflação_11_1">NA()</definedName>
    <definedName name="inflação_12" localSheetId="11">#REF!</definedName>
    <definedName name="inflação_12" localSheetId="12">#REF!</definedName>
    <definedName name="inflação_12" localSheetId="13">#REF!</definedName>
    <definedName name="inflação_12" localSheetId="15">#REF!</definedName>
    <definedName name="inflação_12" localSheetId="16">#REF!</definedName>
    <definedName name="inflação_12" localSheetId="17">#REF!</definedName>
    <definedName name="inflação_12" localSheetId="18">#REF!</definedName>
    <definedName name="inflação_12" localSheetId="19">#REF!</definedName>
    <definedName name="inflação_12" localSheetId="20">#REF!</definedName>
    <definedName name="inflação_12" localSheetId="21">#REF!</definedName>
    <definedName name="inflação_12" localSheetId="25">#REF!</definedName>
    <definedName name="inflação_12" localSheetId="27">#REF!</definedName>
    <definedName name="inflação_12" localSheetId="28">#REF!</definedName>
    <definedName name="inflação_12" localSheetId="26">#REF!</definedName>
    <definedName name="inflação_12" localSheetId="4">#REF!</definedName>
    <definedName name="inflação_12" localSheetId="5">#REF!</definedName>
    <definedName name="inflação_12" localSheetId="6">#REF!</definedName>
    <definedName name="inflação_12" localSheetId="7">#REF!</definedName>
    <definedName name="inflação_12" localSheetId="9">#REF!</definedName>
    <definedName name="inflação_12" localSheetId="10">#REF!</definedName>
    <definedName name="inflação_12" localSheetId="1">#REF!</definedName>
    <definedName name="inflação_12">#REF!</definedName>
    <definedName name="inflação_18" localSheetId="11">#REF!</definedName>
    <definedName name="inflação_18" localSheetId="12">#REF!</definedName>
    <definedName name="inflação_18" localSheetId="13">#REF!</definedName>
    <definedName name="inflação_18" localSheetId="15">#REF!</definedName>
    <definedName name="inflação_18" localSheetId="16">#REF!</definedName>
    <definedName name="inflação_18" localSheetId="17">#REF!</definedName>
    <definedName name="inflação_18" localSheetId="18">#REF!</definedName>
    <definedName name="inflação_18" localSheetId="19">#REF!</definedName>
    <definedName name="inflação_18" localSheetId="20">#REF!</definedName>
    <definedName name="inflação_18" localSheetId="21">#REF!</definedName>
    <definedName name="inflação_18" localSheetId="25">#REF!</definedName>
    <definedName name="inflação_18" localSheetId="27">#REF!</definedName>
    <definedName name="inflação_18" localSheetId="28">#REF!</definedName>
    <definedName name="inflação_18" localSheetId="26">#REF!</definedName>
    <definedName name="inflação_18" localSheetId="4">#REF!</definedName>
    <definedName name="inflação_18" localSheetId="5">#REF!</definedName>
    <definedName name="inflação_18" localSheetId="6">#REF!</definedName>
    <definedName name="inflação_18" localSheetId="7">#REF!</definedName>
    <definedName name="inflação_18" localSheetId="9">#REF!</definedName>
    <definedName name="inflação_18" localSheetId="10">#REF!</definedName>
    <definedName name="inflação_18" localSheetId="1">#REF!</definedName>
    <definedName name="inflação_18">#REF!</definedName>
    <definedName name="inflação_19" localSheetId="11">#REF!</definedName>
    <definedName name="inflação_19" localSheetId="12">#REF!</definedName>
    <definedName name="inflação_19" localSheetId="13">#REF!</definedName>
    <definedName name="inflação_19" localSheetId="15">#REF!</definedName>
    <definedName name="inflação_19" localSheetId="16">#REF!</definedName>
    <definedName name="inflação_19" localSheetId="17">#REF!</definedName>
    <definedName name="inflação_19" localSheetId="18">#REF!</definedName>
    <definedName name="inflação_19" localSheetId="19">#REF!</definedName>
    <definedName name="inflação_19" localSheetId="20">#REF!</definedName>
    <definedName name="inflação_19" localSheetId="21">#REF!</definedName>
    <definedName name="inflação_19" localSheetId="25">#REF!</definedName>
    <definedName name="inflação_19" localSheetId="27">#REF!</definedName>
    <definedName name="inflação_19" localSheetId="28">#REF!</definedName>
    <definedName name="inflação_19" localSheetId="26">#REF!</definedName>
    <definedName name="inflação_19" localSheetId="4">#REF!</definedName>
    <definedName name="inflação_19" localSheetId="6">#REF!</definedName>
    <definedName name="inflação_19" localSheetId="7">#REF!</definedName>
    <definedName name="inflação_19" localSheetId="9">#REF!</definedName>
    <definedName name="inflação_19" localSheetId="10">#REF!</definedName>
    <definedName name="inflação_19" localSheetId="1">#REF!</definedName>
    <definedName name="inflação_19">#REF!</definedName>
    <definedName name="inflação_20" localSheetId="11">#REF!</definedName>
    <definedName name="inflação_20" localSheetId="12">#REF!</definedName>
    <definedName name="inflação_20" localSheetId="13">#REF!</definedName>
    <definedName name="inflação_20" localSheetId="15">#REF!</definedName>
    <definedName name="inflação_20" localSheetId="16">#REF!</definedName>
    <definedName name="inflação_20" localSheetId="17">#REF!</definedName>
    <definedName name="inflação_20" localSheetId="18">#REF!</definedName>
    <definedName name="inflação_20" localSheetId="19">#REF!</definedName>
    <definedName name="inflação_20" localSheetId="20">#REF!</definedName>
    <definedName name="inflação_20" localSheetId="21">#REF!</definedName>
    <definedName name="inflação_20" localSheetId="25">#REF!</definedName>
    <definedName name="inflação_20" localSheetId="27">#REF!</definedName>
    <definedName name="inflação_20" localSheetId="28">#REF!</definedName>
    <definedName name="inflação_20" localSheetId="26">#REF!</definedName>
    <definedName name="inflação_20" localSheetId="4">#REF!</definedName>
    <definedName name="inflação_20" localSheetId="5">#REF!</definedName>
    <definedName name="inflação_20" localSheetId="6">#REF!</definedName>
    <definedName name="inflação_20" localSheetId="7">#REF!</definedName>
    <definedName name="inflação_20" localSheetId="9">#REF!</definedName>
    <definedName name="inflação_20" localSheetId="10">#REF!</definedName>
    <definedName name="inflação_20" localSheetId="1">#REF!</definedName>
    <definedName name="inflação_20">#REF!</definedName>
    <definedName name="inflação_21" localSheetId="11">#REF!</definedName>
    <definedName name="inflação_21" localSheetId="12">#REF!</definedName>
    <definedName name="inflação_21" localSheetId="13">#REF!</definedName>
    <definedName name="inflação_21" localSheetId="15">#REF!</definedName>
    <definedName name="inflação_21" localSheetId="16">#REF!</definedName>
    <definedName name="inflação_21" localSheetId="17">#REF!</definedName>
    <definedName name="inflação_21" localSheetId="18">#REF!</definedName>
    <definedName name="inflação_21" localSheetId="19">#REF!</definedName>
    <definedName name="inflação_21" localSheetId="20">#REF!</definedName>
    <definedName name="inflação_21" localSheetId="21">#REF!</definedName>
    <definedName name="inflação_21" localSheetId="25">#REF!</definedName>
    <definedName name="inflação_21" localSheetId="27">#REF!</definedName>
    <definedName name="inflação_21" localSheetId="28">#REF!</definedName>
    <definedName name="inflação_21" localSheetId="26">#REF!</definedName>
    <definedName name="inflação_21" localSheetId="4">#REF!</definedName>
    <definedName name="inflação_21" localSheetId="5">#REF!</definedName>
    <definedName name="inflação_21" localSheetId="6">#REF!</definedName>
    <definedName name="inflação_21" localSheetId="7">#REF!</definedName>
    <definedName name="inflação_21" localSheetId="9">#REF!</definedName>
    <definedName name="inflação_21" localSheetId="10">#REF!</definedName>
    <definedName name="inflação_21" localSheetId="1">#REF!</definedName>
    <definedName name="inflação_21">#REF!</definedName>
    <definedName name="inflação_22" localSheetId="11">#REF!</definedName>
    <definedName name="inflação_22" localSheetId="12">#REF!</definedName>
    <definedName name="inflação_22" localSheetId="13">#REF!</definedName>
    <definedName name="inflação_22" localSheetId="15">#REF!</definedName>
    <definedName name="inflação_22" localSheetId="16">#REF!</definedName>
    <definedName name="inflação_22" localSheetId="17">#REF!</definedName>
    <definedName name="inflação_22" localSheetId="18">#REF!</definedName>
    <definedName name="inflação_22" localSheetId="19">#REF!</definedName>
    <definedName name="inflação_22" localSheetId="20">#REF!</definedName>
    <definedName name="inflação_22" localSheetId="21">#REF!</definedName>
    <definedName name="inflação_22" localSheetId="25">#REF!</definedName>
    <definedName name="inflação_22" localSheetId="27">#REF!</definedName>
    <definedName name="inflação_22" localSheetId="28">#REF!</definedName>
    <definedName name="inflação_22" localSheetId="26">#REF!</definedName>
    <definedName name="inflação_22" localSheetId="4">#REF!</definedName>
    <definedName name="inflação_22" localSheetId="5">#REF!</definedName>
    <definedName name="inflação_22" localSheetId="6">#REF!</definedName>
    <definedName name="inflação_22" localSheetId="7">#REF!</definedName>
    <definedName name="inflação_22" localSheetId="9">#REF!</definedName>
    <definedName name="inflação_22" localSheetId="10">#REF!</definedName>
    <definedName name="inflação_22" localSheetId="1">#REF!</definedName>
    <definedName name="inflação_22">#REF!</definedName>
    <definedName name="inflação_23" localSheetId="11">#REF!</definedName>
    <definedName name="inflação_23" localSheetId="12">#REF!</definedName>
    <definedName name="inflação_23" localSheetId="13">#REF!</definedName>
    <definedName name="inflação_23" localSheetId="15">#REF!</definedName>
    <definedName name="inflação_23" localSheetId="16">#REF!</definedName>
    <definedName name="inflação_23" localSheetId="17">#REF!</definedName>
    <definedName name="inflação_23" localSheetId="18">#REF!</definedName>
    <definedName name="inflação_23" localSheetId="19">#REF!</definedName>
    <definedName name="inflação_23" localSheetId="20">#REF!</definedName>
    <definedName name="inflação_23" localSheetId="21">#REF!</definedName>
    <definedName name="inflação_23" localSheetId="25">#REF!</definedName>
    <definedName name="inflação_23" localSheetId="27">#REF!</definedName>
    <definedName name="inflação_23" localSheetId="28">#REF!</definedName>
    <definedName name="inflação_23" localSheetId="26">#REF!</definedName>
    <definedName name="inflação_23" localSheetId="4">#REF!</definedName>
    <definedName name="inflação_23" localSheetId="5">#REF!</definedName>
    <definedName name="inflação_23" localSheetId="6">#REF!</definedName>
    <definedName name="inflação_23" localSheetId="7">#REF!</definedName>
    <definedName name="inflação_23" localSheetId="9">#REF!</definedName>
    <definedName name="inflação_23" localSheetId="10">#REF!</definedName>
    <definedName name="inflação_23" localSheetId="1">#REF!</definedName>
    <definedName name="inflação_23">#REF!</definedName>
    <definedName name="inflação_24" localSheetId="11">#REF!</definedName>
    <definedName name="inflação_24" localSheetId="12">#REF!</definedName>
    <definedName name="inflação_24" localSheetId="13">#REF!</definedName>
    <definedName name="inflação_24" localSheetId="15">#REF!</definedName>
    <definedName name="inflação_24" localSheetId="16">#REF!</definedName>
    <definedName name="inflação_24" localSheetId="17">#REF!</definedName>
    <definedName name="inflação_24" localSheetId="18">#REF!</definedName>
    <definedName name="inflação_24" localSheetId="19">#REF!</definedName>
    <definedName name="inflação_24" localSheetId="20">#REF!</definedName>
    <definedName name="inflação_24" localSheetId="21">#REF!</definedName>
    <definedName name="inflação_24" localSheetId="25">#REF!</definedName>
    <definedName name="inflação_24" localSheetId="27">#REF!</definedName>
    <definedName name="inflação_24" localSheetId="28">#REF!</definedName>
    <definedName name="inflação_24" localSheetId="26">#REF!</definedName>
    <definedName name="inflação_24" localSheetId="4">#REF!</definedName>
    <definedName name="inflação_24" localSheetId="5">#REF!</definedName>
    <definedName name="inflação_24" localSheetId="6">#REF!</definedName>
    <definedName name="inflação_24" localSheetId="7">#REF!</definedName>
    <definedName name="inflação_24" localSheetId="9">#REF!</definedName>
    <definedName name="inflação_24" localSheetId="10">#REF!</definedName>
    <definedName name="inflação_24" localSheetId="1">#REF!</definedName>
    <definedName name="inflação_24">#REF!</definedName>
    <definedName name="inflação_25" localSheetId="11">#REF!</definedName>
    <definedName name="inflação_25" localSheetId="12">#REF!</definedName>
    <definedName name="inflação_25" localSheetId="13">#REF!</definedName>
    <definedName name="inflação_25" localSheetId="15">#REF!</definedName>
    <definedName name="inflação_25" localSheetId="16">#REF!</definedName>
    <definedName name="inflação_25" localSheetId="17">#REF!</definedName>
    <definedName name="inflação_25" localSheetId="18">#REF!</definedName>
    <definedName name="inflação_25" localSheetId="19">#REF!</definedName>
    <definedName name="inflação_25" localSheetId="20">#REF!</definedName>
    <definedName name="inflação_25" localSheetId="21">#REF!</definedName>
    <definedName name="inflação_25" localSheetId="25">#REF!</definedName>
    <definedName name="inflação_25" localSheetId="27">#REF!</definedName>
    <definedName name="inflação_25" localSheetId="28">#REF!</definedName>
    <definedName name="inflação_25" localSheetId="26">#REF!</definedName>
    <definedName name="inflação_25" localSheetId="4">#REF!</definedName>
    <definedName name="inflação_25" localSheetId="5">#REF!</definedName>
    <definedName name="inflação_25" localSheetId="6">#REF!</definedName>
    <definedName name="inflação_25" localSheetId="7">#REF!</definedName>
    <definedName name="inflação_25" localSheetId="9">#REF!</definedName>
    <definedName name="inflação_25" localSheetId="10">#REF!</definedName>
    <definedName name="inflação_25" localSheetId="1">#REF!</definedName>
    <definedName name="inflação_25">#REF!</definedName>
    <definedName name="inflação_26" localSheetId="11">#REF!</definedName>
    <definedName name="inflação_26" localSheetId="12">#REF!</definedName>
    <definedName name="inflação_26" localSheetId="13">#REF!</definedName>
    <definedName name="inflação_26" localSheetId="15">#REF!</definedName>
    <definedName name="inflação_26" localSheetId="16">#REF!</definedName>
    <definedName name="inflação_26" localSheetId="17">#REF!</definedName>
    <definedName name="inflação_26" localSheetId="18">#REF!</definedName>
    <definedName name="inflação_26" localSheetId="19">#REF!</definedName>
    <definedName name="inflação_26" localSheetId="20">#REF!</definedName>
    <definedName name="inflação_26" localSheetId="21">#REF!</definedName>
    <definedName name="inflação_26" localSheetId="25">#REF!</definedName>
    <definedName name="inflação_26" localSheetId="27">#REF!</definedName>
    <definedName name="inflação_26" localSheetId="28">#REF!</definedName>
    <definedName name="inflação_26" localSheetId="26">#REF!</definedName>
    <definedName name="inflação_26" localSheetId="4">#REF!</definedName>
    <definedName name="inflação_26" localSheetId="5">#REF!</definedName>
    <definedName name="inflação_26" localSheetId="6">#REF!</definedName>
    <definedName name="inflação_26" localSheetId="7">#REF!</definedName>
    <definedName name="inflação_26" localSheetId="9">#REF!</definedName>
    <definedName name="inflação_26" localSheetId="10">#REF!</definedName>
    <definedName name="inflação_26" localSheetId="1">#REF!</definedName>
    <definedName name="inflação_26">#REF!</definedName>
    <definedName name="inflação_27" localSheetId="11">#REF!</definedName>
    <definedName name="inflação_27" localSheetId="12">#REF!</definedName>
    <definedName name="inflação_27" localSheetId="13">#REF!</definedName>
    <definedName name="inflação_27" localSheetId="15">#REF!</definedName>
    <definedName name="inflação_27" localSheetId="16">#REF!</definedName>
    <definedName name="inflação_27" localSheetId="17">#REF!</definedName>
    <definedName name="inflação_27" localSheetId="18">#REF!</definedName>
    <definedName name="inflação_27" localSheetId="19">#REF!</definedName>
    <definedName name="inflação_27" localSheetId="20">#REF!</definedName>
    <definedName name="inflação_27" localSheetId="21">#REF!</definedName>
    <definedName name="inflação_27" localSheetId="25">#REF!</definedName>
    <definedName name="inflação_27" localSheetId="27">#REF!</definedName>
    <definedName name="inflação_27" localSheetId="28">#REF!</definedName>
    <definedName name="inflação_27" localSheetId="26">#REF!</definedName>
    <definedName name="inflação_27" localSheetId="4">#REF!</definedName>
    <definedName name="inflação_27" localSheetId="5">#REF!</definedName>
    <definedName name="inflação_27" localSheetId="6">#REF!</definedName>
    <definedName name="inflação_27" localSheetId="7">#REF!</definedName>
    <definedName name="inflação_27" localSheetId="9">#REF!</definedName>
    <definedName name="inflação_27" localSheetId="10">#REF!</definedName>
    <definedName name="inflação_27" localSheetId="1">#REF!</definedName>
    <definedName name="inflação_27">#REF!</definedName>
    <definedName name="inflação_28" localSheetId="11">#REF!</definedName>
    <definedName name="inflação_28" localSheetId="12">#REF!</definedName>
    <definedName name="inflação_28" localSheetId="13">#REF!</definedName>
    <definedName name="inflação_28" localSheetId="15">#REF!</definedName>
    <definedName name="inflação_28" localSheetId="16">#REF!</definedName>
    <definedName name="inflação_28" localSheetId="17">#REF!</definedName>
    <definedName name="inflação_28" localSheetId="18">#REF!</definedName>
    <definedName name="inflação_28" localSheetId="19">#REF!</definedName>
    <definedName name="inflação_28" localSheetId="20">#REF!</definedName>
    <definedName name="inflação_28" localSheetId="21">#REF!</definedName>
    <definedName name="inflação_28" localSheetId="25">#REF!</definedName>
    <definedName name="inflação_28" localSheetId="27">#REF!</definedName>
    <definedName name="inflação_28" localSheetId="28">#REF!</definedName>
    <definedName name="inflação_28" localSheetId="26">#REF!</definedName>
    <definedName name="inflação_28" localSheetId="4">#REF!</definedName>
    <definedName name="inflação_28" localSheetId="5">#REF!</definedName>
    <definedName name="inflação_28" localSheetId="6">#REF!</definedName>
    <definedName name="inflação_28" localSheetId="7">#REF!</definedName>
    <definedName name="inflação_28" localSheetId="9">#REF!</definedName>
    <definedName name="inflação_28" localSheetId="10">#REF!</definedName>
    <definedName name="inflação_28" localSheetId="1">#REF!</definedName>
    <definedName name="inflação_28">#REF!</definedName>
    <definedName name="inflação_29" localSheetId="11">#REF!</definedName>
    <definedName name="inflação_29" localSheetId="12">#REF!</definedName>
    <definedName name="inflação_29" localSheetId="13">#REF!</definedName>
    <definedName name="inflação_29" localSheetId="15">#REF!</definedName>
    <definedName name="inflação_29" localSheetId="16">#REF!</definedName>
    <definedName name="inflação_29" localSheetId="17">#REF!</definedName>
    <definedName name="inflação_29" localSheetId="18">#REF!</definedName>
    <definedName name="inflação_29" localSheetId="19">#REF!</definedName>
    <definedName name="inflação_29" localSheetId="20">#REF!</definedName>
    <definedName name="inflação_29" localSheetId="21">#REF!</definedName>
    <definedName name="inflação_29" localSheetId="25">#REF!</definedName>
    <definedName name="inflação_29" localSheetId="27">#REF!</definedName>
    <definedName name="inflação_29" localSheetId="28">#REF!</definedName>
    <definedName name="inflação_29" localSheetId="26">#REF!</definedName>
    <definedName name="inflação_29" localSheetId="4">#REF!</definedName>
    <definedName name="inflação_29" localSheetId="5">#REF!</definedName>
    <definedName name="inflação_29" localSheetId="6">#REF!</definedName>
    <definedName name="inflação_29" localSheetId="7">#REF!</definedName>
    <definedName name="inflação_29" localSheetId="9">#REF!</definedName>
    <definedName name="inflação_29" localSheetId="10">#REF!</definedName>
    <definedName name="inflação_29" localSheetId="1">#REF!</definedName>
    <definedName name="inflação_29">#REF!</definedName>
    <definedName name="inflação_30" localSheetId="11">#REF!</definedName>
    <definedName name="inflação_30" localSheetId="12">#REF!</definedName>
    <definedName name="inflação_30" localSheetId="13">#REF!</definedName>
    <definedName name="inflação_30" localSheetId="15">#REF!</definedName>
    <definedName name="inflação_30" localSheetId="16">#REF!</definedName>
    <definedName name="inflação_30" localSheetId="17">#REF!</definedName>
    <definedName name="inflação_30" localSheetId="18">#REF!</definedName>
    <definedName name="inflação_30" localSheetId="19">#REF!</definedName>
    <definedName name="inflação_30" localSheetId="20">#REF!</definedName>
    <definedName name="inflação_30" localSheetId="21">#REF!</definedName>
    <definedName name="inflação_30" localSheetId="25">#REF!</definedName>
    <definedName name="inflação_30" localSheetId="27">#REF!</definedName>
    <definedName name="inflação_30" localSheetId="28">#REF!</definedName>
    <definedName name="inflação_30" localSheetId="26">#REF!</definedName>
    <definedName name="inflação_30" localSheetId="4">#REF!</definedName>
    <definedName name="inflação_30" localSheetId="5">#REF!</definedName>
    <definedName name="inflação_30" localSheetId="6">#REF!</definedName>
    <definedName name="inflação_30" localSheetId="7">#REF!</definedName>
    <definedName name="inflação_30" localSheetId="9">#REF!</definedName>
    <definedName name="inflação_30" localSheetId="10">#REF!</definedName>
    <definedName name="inflação_30" localSheetId="1">#REF!</definedName>
    <definedName name="inflação_30">#REF!</definedName>
    <definedName name="inflação_31" localSheetId="11">#REF!</definedName>
    <definedName name="inflação_31" localSheetId="12">#REF!</definedName>
    <definedName name="inflação_31" localSheetId="13">#REF!</definedName>
    <definedName name="inflação_31" localSheetId="15">#REF!</definedName>
    <definedName name="inflação_31" localSheetId="16">#REF!</definedName>
    <definedName name="inflação_31" localSheetId="17">#REF!</definedName>
    <definedName name="inflação_31" localSheetId="18">#REF!</definedName>
    <definedName name="inflação_31" localSheetId="19">#REF!</definedName>
    <definedName name="inflação_31" localSheetId="20">#REF!</definedName>
    <definedName name="inflação_31" localSheetId="21">#REF!</definedName>
    <definedName name="inflação_31" localSheetId="25">#REF!</definedName>
    <definedName name="inflação_31" localSheetId="27">#REF!</definedName>
    <definedName name="inflação_31" localSheetId="28">#REF!</definedName>
    <definedName name="inflação_31" localSheetId="26">#REF!</definedName>
    <definedName name="inflação_31" localSheetId="4">#REF!</definedName>
    <definedName name="inflação_31" localSheetId="5">#REF!</definedName>
    <definedName name="inflação_31" localSheetId="6">#REF!</definedName>
    <definedName name="inflação_31" localSheetId="7">#REF!</definedName>
    <definedName name="inflação_31" localSheetId="9">#REF!</definedName>
    <definedName name="inflação_31" localSheetId="10">#REF!</definedName>
    <definedName name="inflação_31" localSheetId="1">#REF!</definedName>
    <definedName name="inflação_31">#REF!</definedName>
    <definedName name="inflação_32" localSheetId="11">#REF!</definedName>
    <definedName name="inflação_32" localSheetId="12">#REF!</definedName>
    <definedName name="inflação_32" localSheetId="13">#REF!</definedName>
    <definedName name="inflação_32" localSheetId="15">#REF!</definedName>
    <definedName name="inflação_32" localSheetId="16">#REF!</definedName>
    <definedName name="inflação_32" localSheetId="17">#REF!</definedName>
    <definedName name="inflação_32" localSheetId="18">#REF!</definedName>
    <definedName name="inflação_32" localSheetId="19">#REF!</definedName>
    <definedName name="inflação_32" localSheetId="20">#REF!</definedName>
    <definedName name="inflação_32" localSheetId="21">#REF!</definedName>
    <definedName name="inflação_32" localSheetId="25">#REF!</definedName>
    <definedName name="inflação_32" localSheetId="27">#REF!</definedName>
    <definedName name="inflação_32" localSheetId="28">#REF!</definedName>
    <definedName name="inflação_32" localSheetId="26">#REF!</definedName>
    <definedName name="inflação_32" localSheetId="4">#REF!</definedName>
    <definedName name="inflação_32" localSheetId="5">#REF!</definedName>
    <definedName name="inflação_32" localSheetId="6">#REF!</definedName>
    <definedName name="inflação_32" localSheetId="7">#REF!</definedName>
    <definedName name="inflação_32" localSheetId="9">#REF!</definedName>
    <definedName name="inflação_32" localSheetId="10">#REF!</definedName>
    <definedName name="inflação_32" localSheetId="1">#REF!</definedName>
    <definedName name="inflação_32">#REF!</definedName>
    <definedName name="inflação_33" localSheetId="11">#REF!</definedName>
    <definedName name="inflação_33" localSheetId="12">#REF!</definedName>
    <definedName name="inflação_33" localSheetId="13">#REF!</definedName>
    <definedName name="inflação_33" localSheetId="15">#REF!</definedName>
    <definedName name="inflação_33" localSheetId="16">#REF!</definedName>
    <definedName name="inflação_33" localSheetId="17">#REF!</definedName>
    <definedName name="inflação_33" localSheetId="18">#REF!</definedName>
    <definedName name="inflação_33" localSheetId="19">#REF!</definedName>
    <definedName name="inflação_33" localSheetId="20">#REF!</definedName>
    <definedName name="inflação_33" localSheetId="21">#REF!</definedName>
    <definedName name="inflação_33" localSheetId="25">#REF!</definedName>
    <definedName name="inflação_33" localSheetId="27">#REF!</definedName>
    <definedName name="inflação_33" localSheetId="28">#REF!</definedName>
    <definedName name="inflação_33" localSheetId="26">#REF!</definedName>
    <definedName name="inflação_33" localSheetId="4">#REF!</definedName>
    <definedName name="inflação_33" localSheetId="5">#REF!</definedName>
    <definedName name="inflação_33" localSheetId="6">#REF!</definedName>
    <definedName name="inflação_33" localSheetId="7">#REF!</definedName>
    <definedName name="inflação_33" localSheetId="9">#REF!</definedName>
    <definedName name="inflação_33" localSheetId="10">#REF!</definedName>
    <definedName name="inflação_33" localSheetId="1">#REF!</definedName>
    <definedName name="inflação_33">#REF!</definedName>
    <definedName name="inflação_34" localSheetId="11">#REF!</definedName>
    <definedName name="inflação_34" localSheetId="12">#REF!</definedName>
    <definedName name="inflação_34" localSheetId="13">#REF!</definedName>
    <definedName name="inflação_34" localSheetId="15">#REF!</definedName>
    <definedName name="inflação_34" localSheetId="16">#REF!</definedName>
    <definedName name="inflação_34" localSheetId="17">#REF!</definedName>
    <definedName name="inflação_34" localSheetId="18">#REF!</definedName>
    <definedName name="inflação_34" localSheetId="19">#REF!</definedName>
    <definedName name="inflação_34" localSheetId="20">#REF!</definedName>
    <definedName name="inflação_34" localSheetId="21">#REF!</definedName>
    <definedName name="inflação_34" localSheetId="25">#REF!</definedName>
    <definedName name="inflação_34" localSheetId="27">#REF!</definedName>
    <definedName name="inflação_34" localSheetId="28">#REF!</definedName>
    <definedName name="inflação_34" localSheetId="26">#REF!</definedName>
    <definedName name="inflação_34" localSheetId="4">#REF!</definedName>
    <definedName name="inflação_34" localSheetId="5">#REF!</definedName>
    <definedName name="inflação_34" localSheetId="6">#REF!</definedName>
    <definedName name="inflação_34" localSheetId="7">#REF!</definedName>
    <definedName name="inflação_34" localSheetId="9">#REF!</definedName>
    <definedName name="inflação_34" localSheetId="10">#REF!</definedName>
    <definedName name="inflação_34" localSheetId="1">#REF!</definedName>
    <definedName name="inflação_34">#REF!</definedName>
    <definedName name="inflação_35" localSheetId="11">#REF!</definedName>
    <definedName name="inflação_35" localSheetId="12">#REF!</definedName>
    <definedName name="inflação_35" localSheetId="13">#REF!</definedName>
    <definedName name="inflação_35" localSheetId="15">#REF!</definedName>
    <definedName name="inflação_35" localSheetId="16">#REF!</definedName>
    <definedName name="inflação_35" localSheetId="17">#REF!</definedName>
    <definedName name="inflação_35" localSheetId="18">#REF!</definedName>
    <definedName name="inflação_35" localSheetId="19">#REF!</definedName>
    <definedName name="inflação_35" localSheetId="20">#REF!</definedName>
    <definedName name="inflação_35" localSheetId="21">#REF!</definedName>
    <definedName name="inflação_35" localSheetId="25">#REF!</definedName>
    <definedName name="inflação_35" localSheetId="27">#REF!</definedName>
    <definedName name="inflação_35" localSheetId="28">#REF!</definedName>
    <definedName name="inflação_35" localSheetId="26">#REF!</definedName>
    <definedName name="inflação_35" localSheetId="4">#REF!</definedName>
    <definedName name="inflação_35" localSheetId="5">#REF!</definedName>
    <definedName name="inflação_35" localSheetId="6">#REF!</definedName>
    <definedName name="inflação_35" localSheetId="7">#REF!</definedName>
    <definedName name="inflação_35" localSheetId="9">#REF!</definedName>
    <definedName name="inflação_35" localSheetId="10">#REF!</definedName>
    <definedName name="inflação_35" localSheetId="1">#REF!</definedName>
    <definedName name="inflação_35">#REF!</definedName>
    <definedName name="inflação_36" localSheetId="11">#REF!</definedName>
    <definedName name="inflação_36" localSheetId="12">#REF!</definedName>
    <definedName name="inflação_36" localSheetId="13">#REF!</definedName>
    <definedName name="inflação_36" localSheetId="15">#REF!</definedName>
    <definedName name="inflação_36" localSheetId="16">#REF!</definedName>
    <definedName name="inflação_36" localSheetId="17">#REF!</definedName>
    <definedName name="inflação_36" localSheetId="18">#REF!</definedName>
    <definedName name="inflação_36" localSheetId="19">#REF!</definedName>
    <definedName name="inflação_36" localSheetId="20">#REF!</definedName>
    <definedName name="inflação_36" localSheetId="21">#REF!</definedName>
    <definedName name="inflação_36" localSheetId="25">#REF!</definedName>
    <definedName name="inflação_36" localSheetId="27">#REF!</definedName>
    <definedName name="inflação_36" localSheetId="28">#REF!</definedName>
    <definedName name="inflação_36" localSheetId="26">#REF!</definedName>
    <definedName name="inflação_36" localSheetId="4">#REF!</definedName>
    <definedName name="inflação_36" localSheetId="5">#REF!</definedName>
    <definedName name="inflação_36" localSheetId="6">#REF!</definedName>
    <definedName name="inflação_36" localSheetId="7">#REF!</definedName>
    <definedName name="inflação_36" localSheetId="9">#REF!</definedName>
    <definedName name="inflação_36" localSheetId="10">#REF!</definedName>
    <definedName name="inflação_36" localSheetId="1">#REF!</definedName>
    <definedName name="inflação_36">#REF!</definedName>
    <definedName name="inflação_37" localSheetId="11">#REF!</definedName>
    <definedName name="inflação_37" localSheetId="12">#REF!</definedName>
    <definedName name="inflação_37" localSheetId="13">#REF!</definedName>
    <definedName name="inflação_37" localSheetId="15">#REF!</definedName>
    <definedName name="inflação_37" localSheetId="16">#REF!</definedName>
    <definedName name="inflação_37" localSheetId="17">#REF!</definedName>
    <definedName name="inflação_37" localSheetId="18">#REF!</definedName>
    <definedName name="inflação_37" localSheetId="19">#REF!</definedName>
    <definedName name="inflação_37" localSheetId="20">#REF!</definedName>
    <definedName name="inflação_37" localSheetId="21">#REF!</definedName>
    <definedName name="inflação_37" localSheetId="25">#REF!</definedName>
    <definedName name="inflação_37" localSheetId="27">#REF!</definedName>
    <definedName name="inflação_37" localSheetId="28">#REF!</definedName>
    <definedName name="inflação_37" localSheetId="26">#REF!</definedName>
    <definedName name="inflação_37" localSheetId="4">#REF!</definedName>
    <definedName name="inflação_37" localSheetId="5">#REF!</definedName>
    <definedName name="inflação_37" localSheetId="6">#REF!</definedName>
    <definedName name="inflação_37" localSheetId="7">#REF!</definedName>
    <definedName name="inflação_37" localSheetId="9">#REF!</definedName>
    <definedName name="inflação_37" localSheetId="10">#REF!</definedName>
    <definedName name="inflação_37" localSheetId="1">#REF!</definedName>
    <definedName name="inflação_37">#REF!</definedName>
    <definedName name="inflação_38" localSheetId="11">#REF!</definedName>
    <definedName name="inflação_38" localSheetId="12">#REF!</definedName>
    <definedName name="inflação_38" localSheetId="13">#REF!</definedName>
    <definedName name="inflação_38" localSheetId="15">#REF!</definedName>
    <definedName name="inflação_38" localSheetId="16">#REF!</definedName>
    <definedName name="inflação_38" localSheetId="17">#REF!</definedName>
    <definedName name="inflação_38" localSheetId="18">#REF!</definedName>
    <definedName name="inflação_38" localSheetId="19">#REF!</definedName>
    <definedName name="inflação_38" localSheetId="20">#REF!</definedName>
    <definedName name="inflação_38" localSheetId="21">#REF!</definedName>
    <definedName name="inflação_38" localSheetId="25">#REF!</definedName>
    <definedName name="inflação_38" localSheetId="27">#REF!</definedName>
    <definedName name="inflação_38" localSheetId="28">#REF!</definedName>
    <definedName name="inflação_38" localSheetId="26">#REF!</definedName>
    <definedName name="inflação_38" localSheetId="4">#REF!</definedName>
    <definedName name="inflação_38" localSheetId="5">#REF!</definedName>
    <definedName name="inflação_38" localSheetId="6">#REF!</definedName>
    <definedName name="inflação_38" localSheetId="7">#REF!</definedName>
    <definedName name="inflação_38" localSheetId="9">#REF!</definedName>
    <definedName name="inflação_38" localSheetId="10">#REF!</definedName>
    <definedName name="inflação_38" localSheetId="1">#REF!</definedName>
    <definedName name="inflação_38">#REF!</definedName>
    <definedName name="inflação_39" localSheetId="11">#REF!</definedName>
    <definedName name="inflação_39" localSheetId="12">#REF!</definedName>
    <definedName name="inflação_39" localSheetId="13">#REF!</definedName>
    <definedName name="inflação_39" localSheetId="15">#REF!</definedName>
    <definedName name="inflação_39" localSheetId="16">#REF!</definedName>
    <definedName name="inflação_39" localSheetId="17">#REF!</definedName>
    <definedName name="inflação_39" localSheetId="18">#REF!</definedName>
    <definedName name="inflação_39" localSheetId="19">#REF!</definedName>
    <definedName name="inflação_39" localSheetId="20">#REF!</definedName>
    <definedName name="inflação_39" localSheetId="21">#REF!</definedName>
    <definedName name="inflação_39" localSheetId="25">#REF!</definedName>
    <definedName name="inflação_39" localSheetId="27">#REF!</definedName>
    <definedName name="inflação_39" localSheetId="28">#REF!</definedName>
    <definedName name="inflação_39" localSheetId="26">#REF!</definedName>
    <definedName name="inflação_39" localSheetId="4">#REF!</definedName>
    <definedName name="inflação_39" localSheetId="6">#REF!</definedName>
    <definedName name="inflação_39" localSheetId="7">#REF!</definedName>
    <definedName name="inflação_39" localSheetId="9">#REF!</definedName>
    <definedName name="inflação_39" localSheetId="10">#REF!</definedName>
    <definedName name="inflação_39" localSheetId="1">#REF!</definedName>
    <definedName name="inflação_39">#REF!</definedName>
    <definedName name="inflação_40" localSheetId="11">#REF!</definedName>
    <definedName name="inflação_40" localSheetId="12">#REF!</definedName>
    <definedName name="inflação_40" localSheetId="13">#REF!</definedName>
    <definedName name="inflação_40" localSheetId="15">#REF!</definedName>
    <definedName name="inflação_40" localSheetId="16">#REF!</definedName>
    <definedName name="inflação_40" localSheetId="17">#REF!</definedName>
    <definedName name="inflação_40" localSheetId="18">#REF!</definedName>
    <definedName name="inflação_40" localSheetId="19">#REF!</definedName>
    <definedName name="inflação_40" localSheetId="20">#REF!</definedName>
    <definedName name="inflação_40" localSheetId="21">#REF!</definedName>
    <definedName name="inflação_40" localSheetId="25">#REF!</definedName>
    <definedName name="inflação_40" localSheetId="27">#REF!</definedName>
    <definedName name="inflação_40" localSheetId="28">#REF!</definedName>
    <definedName name="inflação_40" localSheetId="26">#REF!</definedName>
    <definedName name="inflação_40" localSheetId="4">#REF!</definedName>
    <definedName name="inflação_40" localSheetId="6">#REF!</definedName>
    <definedName name="inflação_40" localSheetId="7">#REF!</definedName>
    <definedName name="inflação_40" localSheetId="9">#REF!</definedName>
    <definedName name="inflação_40" localSheetId="10">#REF!</definedName>
    <definedName name="inflação_40" localSheetId="1">#REF!</definedName>
    <definedName name="inflação_40">#REF!</definedName>
    <definedName name="inflaçao_41" localSheetId="11">#REF!</definedName>
    <definedName name="inflaçao_41" localSheetId="12">#REF!</definedName>
    <definedName name="inflaçao_41" localSheetId="13">#REF!</definedName>
    <definedName name="inflaçao_41" localSheetId="15">#REF!</definedName>
    <definedName name="inflaçao_41" localSheetId="16">#REF!</definedName>
    <definedName name="inflaçao_41" localSheetId="17">#REF!</definedName>
    <definedName name="inflaçao_41" localSheetId="18">#REF!</definedName>
    <definedName name="inflaçao_41" localSheetId="19">#REF!</definedName>
    <definedName name="inflaçao_41" localSheetId="20">#REF!</definedName>
    <definedName name="inflaçao_41" localSheetId="21">#REF!</definedName>
    <definedName name="inflaçao_41" localSheetId="25">#REF!</definedName>
    <definedName name="inflaçao_41" localSheetId="27">#REF!</definedName>
    <definedName name="inflaçao_41" localSheetId="28">#REF!</definedName>
    <definedName name="inflaçao_41" localSheetId="26">#REF!</definedName>
    <definedName name="inflaçao_41" localSheetId="4">#REF!</definedName>
    <definedName name="inflaçao_41" localSheetId="6">#REF!</definedName>
    <definedName name="inflaçao_41" localSheetId="7">#REF!</definedName>
    <definedName name="inflaçao_41" localSheetId="9">#REF!</definedName>
    <definedName name="inflaçao_41" localSheetId="10">#REF!</definedName>
    <definedName name="inflaçao_41" localSheetId="1">#REF!</definedName>
    <definedName name="inflaçao_41">#REF!</definedName>
    <definedName name="inflaçao_42" localSheetId="11">#REF!</definedName>
    <definedName name="inflaçao_42" localSheetId="12">#REF!</definedName>
    <definedName name="inflaçao_42" localSheetId="13">#REF!</definedName>
    <definedName name="inflaçao_42" localSheetId="15">#REF!</definedName>
    <definedName name="inflaçao_42" localSheetId="16">#REF!</definedName>
    <definedName name="inflaçao_42" localSheetId="17">#REF!</definedName>
    <definedName name="inflaçao_42" localSheetId="18">#REF!</definedName>
    <definedName name="inflaçao_42" localSheetId="19">#REF!</definedName>
    <definedName name="inflaçao_42" localSheetId="20">#REF!</definedName>
    <definedName name="inflaçao_42" localSheetId="21">#REF!</definedName>
    <definedName name="inflaçao_42" localSheetId="25">#REF!</definedName>
    <definedName name="inflaçao_42" localSheetId="27">#REF!</definedName>
    <definedName name="inflaçao_42" localSheetId="28">#REF!</definedName>
    <definedName name="inflaçao_42" localSheetId="26">#REF!</definedName>
    <definedName name="inflaçao_42" localSheetId="4">#REF!</definedName>
    <definedName name="inflaçao_42" localSheetId="6">#REF!</definedName>
    <definedName name="inflaçao_42" localSheetId="7">#REF!</definedName>
    <definedName name="inflaçao_42" localSheetId="9">#REF!</definedName>
    <definedName name="inflaçao_42" localSheetId="10">#REF!</definedName>
    <definedName name="inflaçao_42" localSheetId="1">#REF!</definedName>
    <definedName name="inflaçao_42">#REF!</definedName>
    <definedName name="inflaçao_43" localSheetId="11">#REF!</definedName>
    <definedName name="inflaçao_43" localSheetId="12">#REF!</definedName>
    <definedName name="inflaçao_43" localSheetId="13">#REF!</definedName>
    <definedName name="inflaçao_43" localSheetId="15">#REF!</definedName>
    <definedName name="inflaçao_43" localSheetId="16">#REF!</definedName>
    <definedName name="inflaçao_43" localSheetId="17">#REF!</definedName>
    <definedName name="inflaçao_43" localSheetId="18">#REF!</definedName>
    <definedName name="inflaçao_43" localSheetId="19">#REF!</definedName>
    <definedName name="inflaçao_43" localSheetId="20">#REF!</definedName>
    <definedName name="inflaçao_43" localSheetId="21">#REF!</definedName>
    <definedName name="inflaçao_43" localSheetId="25">#REF!</definedName>
    <definedName name="inflaçao_43" localSheetId="27">#REF!</definedName>
    <definedName name="inflaçao_43" localSheetId="28">#REF!</definedName>
    <definedName name="inflaçao_43" localSheetId="26">#REF!</definedName>
    <definedName name="inflaçao_43" localSheetId="4">#REF!</definedName>
    <definedName name="inflaçao_43" localSheetId="6">#REF!</definedName>
    <definedName name="inflaçao_43" localSheetId="7">#REF!</definedName>
    <definedName name="inflaçao_43" localSheetId="9">#REF!</definedName>
    <definedName name="inflaçao_43" localSheetId="10">#REF!</definedName>
    <definedName name="inflaçao_43" localSheetId="1">#REF!</definedName>
    <definedName name="inflaçao_43">#REF!</definedName>
    <definedName name="inflação_44" localSheetId="11">#REF!</definedName>
    <definedName name="inflação_44" localSheetId="12">#REF!</definedName>
    <definedName name="inflação_44" localSheetId="13">#REF!</definedName>
    <definedName name="inflação_44" localSheetId="15">#REF!</definedName>
    <definedName name="inflação_44" localSheetId="16">#REF!</definedName>
    <definedName name="inflação_44" localSheetId="17">#REF!</definedName>
    <definedName name="inflação_44" localSheetId="18">#REF!</definedName>
    <definedName name="inflação_44" localSheetId="19">#REF!</definedName>
    <definedName name="inflação_44" localSheetId="20">#REF!</definedName>
    <definedName name="inflação_44" localSheetId="21">#REF!</definedName>
    <definedName name="inflação_44" localSheetId="25">#REF!</definedName>
    <definedName name="inflação_44" localSheetId="27">#REF!</definedName>
    <definedName name="inflação_44" localSheetId="28">#REF!</definedName>
    <definedName name="inflação_44" localSheetId="26">#REF!</definedName>
    <definedName name="inflação_44" localSheetId="4">#REF!</definedName>
    <definedName name="inflação_44" localSheetId="6">#REF!</definedName>
    <definedName name="inflação_44" localSheetId="7">#REF!</definedName>
    <definedName name="inflação_44" localSheetId="9">#REF!</definedName>
    <definedName name="inflação_44" localSheetId="10">#REF!</definedName>
    <definedName name="inflação_44" localSheetId="1">#REF!</definedName>
    <definedName name="inflação_44">#REF!</definedName>
    <definedName name="inflação_45" localSheetId="11">#REF!</definedName>
    <definedName name="inflação_45" localSheetId="12">#REF!</definedName>
    <definedName name="inflação_45" localSheetId="13">#REF!</definedName>
    <definedName name="inflação_45" localSheetId="15">#REF!</definedName>
    <definedName name="inflação_45" localSheetId="16">#REF!</definedName>
    <definedName name="inflação_45" localSheetId="17">#REF!</definedName>
    <definedName name="inflação_45" localSheetId="18">#REF!</definedName>
    <definedName name="inflação_45" localSheetId="19">#REF!</definedName>
    <definedName name="inflação_45" localSheetId="20">#REF!</definedName>
    <definedName name="inflação_45" localSheetId="21">#REF!</definedName>
    <definedName name="inflação_45" localSheetId="25">#REF!</definedName>
    <definedName name="inflação_45" localSheetId="27">#REF!</definedName>
    <definedName name="inflação_45" localSheetId="28">#REF!</definedName>
    <definedName name="inflação_45" localSheetId="26">#REF!</definedName>
    <definedName name="inflação_45" localSheetId="4">#REF!</definedName>
    <definedName name="inflação_45" localSheetId="6">#REF!</definedName>
    <definedName name="inflação_45" localSheetId="7">#REF!</definedName>
    <definedName name="inflação_45" localSheetId="9">#REF!</definedName>
    <definedName name="inflação_45" localSheetId="10">#REF!</definedName>
    <definedName name="inflação_45" localSheetId="1">#REF!</definedName>
    <definedName name="inflação_45">#REF!</definedName>
    <definedName name="inflação_5" localSheetId="11">#REF!</definedName>
    <definedName name="inflação_5" localSheetId="12">#REF!</definedName>
    <definedName name="inflação_5" localSheetId="13">#REF!</definedName>
    <definedName name="inflação_5" localSheetId="15">#REF!</definedName>
    <definedName name="inflação_5" localSheetId="16">#REF!</definedName>
    <definedName name="inflação_5" localSheetId="17">#REF!</definedName>
    <definedName name="inflação_5" localSheetId="18">#REF!</definedName>
    <definedName name="inflação_5" localSheetId="19">#REF!</definedName>
    <definedName name="inflação_5" localSheetId="20">#REF!</definedName>
    <definedName name="inflação_5" localSheetId="21">#REF!</definedName>
    <definedName name="inflação_5" localSheetId="25">#REF!</definedName>
    <definedName name="inflação_5" localSheetId="27">#REF!</definedName>
    <definedName name="inflação_5" localSheetId="28">#REF!</definedName>
    <definedName name="inflação_5" localSheetId="26">#REF!</definedName>
    <definedName name="inflação_5" localSheetId="4">#REF!</definedName>
    <definedName name="inflação_5" localSheetId="6">#REF!</definedName>
    <definedName name="inflação_5" localSheetId="7">#REF!</definedName>
    <definedName name="inflação_5" localSheetId="9">#REF!</definedName>
    <definedName name="inflação_5" localSheetId="10">#REF!</definedName>
    <definedName name="inflação_5" localSheetId="1">#REF!</definedName>
    <definedName name="inflação_5">#REF!</definedName>
    <definedName name="inflação_6" localSheetId="11">#REF!</definedName>
    <definedName name="inflação_6" localSheetId="12">#REF!</definedName>
    <definedName name="inflação_6" localSheetId="13">#REF!</definedName>
    <definedName name="inflação_6" localSheetId="15">#REF!</definedName>
    <definedName name="inflação_6" localSheetId="16">#REF!</definedName>
    <definedName name="inflação_6" localSheetId="17">#REF!</definedName>
    <definedName name="inflação_6" localSheetId="18">#REF!</definedName>
    <definedName name="inflação_6" localSheetId="19">#REF!</definedName>
    <definedName name="inflação_6" localSheetId="20">#REF!</definedName>
    <definedName name="inflação_6" localSheetId="21">#REF!</definedName>
    <definedName name="inflação_6" localSheetId="25">#REF!</definedName>
    <definedName name="inflação_6" localSheetId="27">#REF!</definedName>
    <definedName name="inflação_6" localSheetId="28">#REF!</definedName>
    <definedName name="inflação_6" localSheetId="26">#REF!</definedName>
    <definedName name="inflação_6" localSheetId="4">#REF!</definedName>
    <definedName name="inflação_6" localSheetId="6">#REF!</definedName>
    <definedName name="inflação_6" localSheetId="7">#REF!</definedName>
    <definedName name="inflação_6" localSheetId="9">#REF!</definedName>
    <definedName name="inflação_6" localSheetId="10">#REF!</definedName>
    <definedName name="inflação_6" localSheetId="1">#REF!</definedName>
    <definedName name="inflação_6">#REF!</definedName>
    <definedName name="inflação_7" localSheetId="1">#REF!</definedName>
    <definedName name="inflação_7">#N/A</definedName>
    <definedName name="inflação_8" localSheetId="1">#REF!</definedName>
    <definedName name="inflação_8">#N/A</definedName>
    <definedName name="inflação_9" localSheetId="1">#REF!</definedName>
    <definedName name="inflação_9">#N/A</definedName>
    <definedName name="INSS_Pro_labore" localSheetId="0">#REF!</definedName>
    <definedName name="INSS_Pro_labore">#REF!</definedName>
    <definedName name="Integracao" localSheetId="0">#REF!</definedName>
    <definedName name="Integracao">#REF!</definedName>
    <definedName name="IPK" localSheetId="0">#REF!</definedName>
    <definedName name="IPK">#REF!</definedName>
    <definedName name="IPK_E_PMM" localSheetId="11">#REF!</definedName>
    <definedName name="IPK_E_PMM" localSheetId="12">#REF!</definedName>
    <definedName name="IPK_E_PMM" localSheetId="13">#REF!</definedName>
    <definedName name="IPK_E_PMM" localSheetId="15">#REF!</definedName>
    <definedName name="IPK_E_PMM" localSheetId="16">#REF!</definedName>
    <definedName name="IPK_E_PMM" localSheetId="17">#REF!</definedName>
    <definedName name="IPK_E_PMM" localSheetId="18">#REF!</definedName>
    <definedName name="IPK_E_PMM" localSheetId="19">#REF!</definedName>
    <definedName name="IPK_E_PMM" localSheetId="20">#REF!</definedName>
    <definedName name="IPK_E_PMM" localSheetId="21">#REF!</definedName>
    <definedName name="IPK_E_PMM" localSheetId="25">#REF!</definedName>
    <definedName name="IPK_E_PMM" localSheetId="27">#REF!</definedName>
    <definedName name="IPK_E_PMM" localSheetId="28">#REF!</definedName>
    <definedName name="IPK_E_PMM" localSheetId="26">#REF!</definedName>
    <definedName name="IPK_E_PMM" localSheetId="4">#REF!</definedName>
    <definedName name="IPK_E_PMM" localSheetId="6">#REF!</definedName>
    <definedName name="IPK_E_PMM" localSheetId="7">#REF!</definedName>
    <definedName name="IPK_E_PMM" localSheetId="9">#REF!</definedName>
    <definedName name="IPK_E_PMM" localSheetId="10">#REF!</definedName>
    <definedName name="IPK_E_PMM" localSheetId="1">#REF!</definedName>
    <definedName name="IPK_E_PMM">#REF!</definedName>
    <definedName name="IPK_E_PMM_12">#REF!</definedName>
    <definedName name="IPK_E_PMM_2">#REF!</definedName>
    <definedName name="IPK_E_PMM_5">#REF!</definedName>
    <definedName name="IPK_E_PMM_7">#REF!</definedName>
    <definedName name="IPK_E_PMM_8">#REF!</definedName>
    <definedName name="IPK_Equivalente" localSheetId="26">'[6]Análise Tarifária'!$C$10</definedName>
    <definedName name="IPK_Equivalente">'[6]Análise Tarifária'!$C$10</definedName>
    <definedName name="k">#N/A</definedName>
    <definedName name="leve_diant_sem_sem" localSheetId="26">'[2](05)Coef.Param.'!#REF!</definedName>
    <definedName name="leve_diant_sem_sem" localSheetId="0">'[3](05)Coef.Param.'!#REF!</definedName>
    <definedName name="leve_diant_sem_sem">'[3](05)Coef.Param.'!#REF!</definedName>
    <definedName name="mar" localSheetId="11">#REF!</definedName>
    <definedName name="mar" localSheetId="12">#REF!</definedName>
    <definedName name="mar" localSheetId="13">#REF!</definedName>
    <definedName name="mar" localSheetId="16">#REF!</definedName>
    <definedName name="mar" localSheetId="17">#REF!</definedName>
    <definedName name="mar" localSheetId="18">#REF!</definedName>
    <definedName name="mar" localSheetId="19">#REF!</definedName>
    <definedName name="mar" localSheetId="20">#REF!</definedName>
    <definedName name="mar" localSheetId="21">#REF!</definedName>
    <definedName name="mar" localSheetId="25">#REF!</definedName>
    <definedName name="mar" localSheetId="27">#REF!</definedName>
    <definedName name="mar" localSheetId="28">#REF!</definedName>
    <definedName name="mar" localSheetId="4">#REF!</definedName>
    <definedName name="mar" localSheetId="6">#REF!</definedName>
    <definedName name="mar" localSheetId="7">#REF!</definedName>
    <definedName name="mar" localSheetId="9">#REF!</definedName>
    <definedName name="mar" localSheetId="10">#REF!</definedName>
    <definedName name="mar">#REF!</definedName>
    <definedName name="Não">[8]AUX.!$K$2:$K$4</definedName>
    <definedName name="o">#N/A</definedName>
    <definedName name="Orc." localSheetId="0">#REF!</definedName>
    <definedName name="Orc.">#REF!</definedName>
    <definedName name="PASSAG" localSheetId="11">#REF!</definedName>
    <definedName name="PASSAG" localSheetId="12">#REF!</definedName>
    <definedName name="PASSAG" localSheetId="13">#REF!</definedName>
    <definedName name="PASSAG" localSheetId="15">#REF!</definedName>
    <definedName name="PASSAG" localSheetId="16">#REF!</definedName>
    <definedName name="PASSAG" localSheetId="17">#REF!</definedName>
    <definedName name="PASSAG" localSheetId="18">#REF!</definedName>
    <definedName name="PASSAG" localSheetId="19">#REF!</definedName>
    <definedName name="PASSAG" localSheetId="20">#REF!</definedName>
    <definedName name="PASSAG" localSheetId="21">#REF!</definedName>
    <definedName name="PASSAG" localSheetId="25">#REF!</definedName>
    <definedName name="PASSAG" localSheetId="27">#REF!</definedName>
    <definedName name="PASSAG" localSheetId="28">#REF!</definedName>
    <definedName name="PASSAG" localSheetId="26">#REF!</definedName>
    <definedName name="PASSAG" localSheetId="4">#REF!</definedName>
    <definedName name="PASSAG" localSheetId="6">#REF!</definedName>
    <definedName name="PASSAG" localSheetId="7">#REF!</definedName>
    <definedName name="PASSAG" localSheetId="9">#REF!</definedName>
    <definedName name="PASSAG" localSheetId="10">#REF!</definedName>
    <definedName name="PASSAG" localSheetId="1">#REF!</definedName>
    <definedName name="PASSAG">#REF!</definedName>
    <definedName name="PASSAG_12">#REF!</definedName>
    <definedName name="PASSAG_2">#REF!</definedName>
    <definedName name="PASSAG_5">#REF!</definedName>
    <definedName name="PASSAG_7">#REF!</definedName>
    <definedName name="PASSAG_8">#REF!</definedName>
    <definedName name="Passageiro_equivalente" localSheetId="26">'[6]Análise Tarifária'!$C$4</definedName>
    <definedName name="Passageiro_equivalente">'[6]Análise Tarifária'!$C$4</definedName>
    <definedName name="pesado_diant_sem_sem" localSheetId="26">'[2](05)Coef.Param.'!$E$7</definedName>
    <definedName name="pesado_diant_sem_sem">'[3](05)Coef.Param.'!$E$7</definedName>
    <definedName name="plano_de_saude" localSheetId="0">#REF!</definedName>
    <definedName name="plano_de_saude">#REF!</definedName>
    <definedName name="PMM" localSheetId="0">#REF!</definedName>
    <definedName name="PMM">#REF!</definedName>
    <definedName name="PMM_operacional" localSheetId="0">#REF!</definedName>
    <definedName name="PMM_operacional">#REF!</definedName>
    <definedName name="PMM_Total" localSheetId="26">'[6]Análise Tarifária'!$C$9</definedName>
    <definedName name="PMM_Total">'[6]Análise Tarifária'!$C$9</definedName>
    <definedName name="pneu_novo" localSheetId="0">#REF!</definedName>
    <definedName name="pneu_novo">#REF!</definedName>
    <definedName name="PR_VEIUC_NOVO" localSheetId="11">#REF!</definedName>
    <definedName name="PR_VEIUC_NOVO" localSheetId="12">#REF!</definedName>
    <definedName name="PR_VEIUC_NOVO" localSheetId="13">#REF!</definedName>
    <definedName name="PR_VEIUC_NOVO" localSheetId="15">#REF!</definedName>
    <definedName name="PR_VEIUC_NOVO" localSheetId="16">#REF!</definedName>
    <definedName name="PR_VEIUC_NOVO" localSheetId="17">#REF!</definedName>
    <definedName name="PR_VEIUC_NOVO" localSheetId="18">#REF!</definedName>
    <definedName name="PR_VEIUC_NOVO" localSheetId="19">#REF!</definedName>
    <definedName name="PR_VEIUC_NOVO" localSheetId="20">#REF!</definedName>
    <definedName name="PR_VEIUC_NOVO" localSheetId="21">#REF!</definedName>
    <definedName name="PR_VEIUC_NOVO" localSheetId="25">#REF!</definedName>
    <definedName name="PR_VEIUC_NOVO" localSheetId="27">#REF!</definedName>
    <definedName name="PR_VEIUC_NOVO" localSheetId="28">#REF!</definedName>
    <definedName name="PR_VEIUC_NOVO" localSheetId="26">#REF!</definedName>
    <definedName name="PR_VEIUC_NOVO" localSheetId="4">#REF!</definedName>
    <definedName name="PR_VEIUC_NOVO" localSheetId="6">#REF!</definedName>
    <definedName name="PR_VEIUC_NOVO" localSheetId="7">#REF!</definedName>
    <definedName name="PR_VEIUC_NOVO" localSheetId="9">#REF!</definedName>
    <definedName name="PR_VEIUC_NOVO" localSheetId="10">#REF!</definedName>
    <definedName name="PR_VEIUC_NOVO" localSheetId="1">#REF!</definedName>
    <definedName name="PR_VEIUC_NOVO">#REF!</definedName>
    <definedName name="PR_VEIUC_NOVO_12">#REF!</definedName>
    <definedName name="PR_VEIUC_NOVO_2">#REF!</definedName>
    <definedName name="PR_VEIUC_NOVO_5">#REF!</definedName>
    <definedName name="PR_VEIUC_NOVO_7">#REF!</definedName>
    <definedName name="PR_VEIUC_NOVO_8">#REF!</definedName>
    <definedName name="prazo" localSheetId="1">#REF!</definedName>
    <definedName name="prazo">#N/A</definedName>
    <definedName name="prazo__44" localSheetId="11">#REF!</definedName>
    <definedName name="prazo__44" localSheetId="12">#REF!</definedName>
    <definedName name="prazo__44" localSheetId="13">#REF!</definedName>
    <definedName name="prazo__44" localSheetId="15">#REF!</definedName>
    <definedName name="prazo__44" localSheetId="16">#REF!</definedName>
    <definedName name="prazo__44" localSheetId="17">#REF!</definedName>
    <definedName name="prazo__44" localSheetId="18">#REF!</definedName>
    <definedName name="prazo__44" localSheetId="19">#REF!</definedName>
    <definedName name="prazo__44" localSheetId="20">#REF!</definedName>
    <definedName name="prazo__44" localSheetId="21">#REF!</definedName>
    <definedName name="prazo__44" localSheetId="25">#REF!</definedName>
    <definedName name="prazo__44" localSheetId="27">#REF!</definedName>
    <definedName name="prazo__44" localSheetId="28">#REF!</definedName>
    <definedName name="prazo__44" localSheetId="26">#REF!</definedName>
    <definedName name="prazo__44" localSheetId="4">#REF!</definedName>
    <definedName name="prazo__44" localSheetId="5">#REF!</definedName>
    <definedName name="prazo__44" localSheetId="6">#REF!</definedName>
    <definedName name="prazo__44" localSheetId="7">#REF!</definedName>
    <definedName name="prazo__44" localSheetId="9">#REF!</definedName>
    <definedName name="prazo__44" localSheetId="10">#REF!</definedName>
    <definedName name="prazo__44" localSheetId="1">#REF!</definedName>
    <definedName name="prazo__44">#REF!</definedName>
    <definedName name="prazo_10" localSheetId="11">#REF!</definedName>
    <definedName name="prazo_10" localSheetId="12">#REF!</definedName>
    <definedName name="prazo_10" localSheetId="13">#REF!</definedName>
    <definedName name="prazo_10" localSheetId="15">#REF!</definedName>
    <definedName name="prazo_10" localSheetId="16">#REF!</definedName>
    <definedName name="prazo_10" localSheetId="17">#REF!</definedName>
    <definedName name="prazo_10" localSheetId="18">#REF!</definedName>
    <definedName name="prazo_10" localSheetId="19">#REF!</definedName>
    <definedName name="prazo_10" localSheetId="20">#REF!</definedName>
    <definedName name="prazo_10" localSheetId="21">#REF!</definedName>
    <definedName name="prazo_10" localSheetId="25">#REF!</definedName>
    <definedName name="prazo_10" localSheetId="27">#REF!</definedName>
    <definedName name="prazo_10" localSheetId="28">#REF!</definedName>
    <definedName name="prazo_10" localSheetId="26">#REF!</definedName>
    <definedName name="prazo_10" localSheetId="4">#REF!</definedName>
    <definedName name="prazo_10" localSheetId="6">#REF!</definedName>
    <definedName name="prazo_10" localSheetId="7">#REF!</definedName>
    <definedName name="prazo_10" localSheetId="9">#REF!</definedName>
    <definedName name="prazo_10" localSheetId="10">#REF!</definedName>
    <definedName name="prazo_10" localSheetId="1">#REF!</definedName>
    <definedName name="prazo_10">#REF!</definedName>
    <definedName name="prazo_11" localSheetId="11">#REF!</definedName>
    <definedName name="prazo_11" localSheetId="12">#REF!</definedName>
    <definedName name="prazo_11" localSheetId="13">#REF!</definedName>
    <definedName name="prazo_11" localSheetId="15">#REF!</definedName>
    <definedName name="prazo_11" localSheetId="16">#REF!</definedName>
    <definedName name="prazo_11" localSheetId="17">#REF!</definedName>
    <definedName name="prazo_11" localSheetId="18">#REF!</definedName>
    <definedName name="prazo_11" localSheetId="19">#REF!</definedName>
    <definedName name="prazo_11" localSheetId="20">#REF!</definedName>
    <definedName name="prazo_11" localSheetId="21">#REF!</definedName>
    <definedName name="prazo_11" localSheetId="25">#REF!</definedName>
    <definedName name="prazo_11" localSheetId="27">#REF!</definedName>
    <definedName name="prazo_11" localSheetId="28">#REF!</definedName>
    <definedName name="prazo_11" localSheetId="26">#REF!</definedName>
    <definedName name="prazo_11" localSheetId="4">#REF!</definedName>
    <definedName name="prazo_11" localSheetId="6">#REF!</definedName>
    <definedName name="prazo_11" localSheetId="7">#REF!</definedName>
    <definedName name="prazo_11" localSheetId="9">#REF!</definedName>
    <definedName name="prazo_11" localSheetId="10">#REF!</definedName>
    <definedName name="prazo_11" localSheetId="1">#REF!</definedName>
    <definedName name="prazo_11">#REF!</definedName>
    <definedName name="prazo_11_1">NA()</definedName>
    <definedName name="prazo_12" localSheetId="11">#REF!</definedName>
    <definedName name="prazo_12" localSheetId="12">#REF!</definedName>
    <definedName name="prazo_12" localSheetId="13">#REF!</definedName>
    <definedName name="prazo_12" localSheetId="15">#REF!</definedName>
    <definedName name="prazo_12" localSheetId="16">#REF!</definedName>
    <definedName name="prazo_12" localSheetId="17">#REF!</definedName>
    <definedName name="prazo_12" localSheetId="18">#REF!</definedName>
    <definedName name="prazo_12" localSheetId="19">#REF!</definedName>
    <definedName name="prazo_12" localSheetId="20">#REF!</definedName>
    <definedName name="prazo_12" localSheetId="21">#REF!</definedName>
    <definedName name="prazo_12" localSheetId="25">#REF!</definedName>
    <definedName name="prazo_12" localSheetId="27">#REF!</definedName>
    <definedName name="prazo_12" localSheetId="28">#REF!</definedName>
    <definedName name="prazo_12" localSheetId="26">#REF!</definedName>
    <definedName name="prazo_12" localSheetId="4">#REF!</definedName>
    <definedName name="prazo_12" localSheetId="5">#REF!</definedName>
    <definedName name="prazo_12" localSheetId="6">#REF!</definedName>
    <definedName name="prazo_12" localSheetId="7">#REF!</definedName>
    <definedName name="prazo_12" localSheetId="9">#REF!</definedName>
    <definedName name="prazo_12" localSheetId="10">#REF!</definedName>
    <definedName name="prazo_12" localSheetId="1">#REF!</definedName>
    <definedName name="prazo_12">#REF!</definedName>
    <definedName name="prazo_18" localSheetId="11">#REF!</definedName>
    <definedName name="prazo_18" localSheetId="12">#REF!</definedName>
    <definedName name="prazo_18" localSheetId="13">#REF!</definedName>
    <definedName name="prazo_18" localSheetId="15">#REF!</definedName>
    <definedName name="prazo_18" localSheetId="16">#REF!</definedName>
    <definedName name="prazo_18" localSheetId="17">#REF!</definedName>
    <definedName name="prazo_18" localSheetId="18">#REF!</definedName>
    <definedName name="prazo_18" localSheetId="19">#REF!</definedName>
    <definedName name="prazo_18" localSheetId="20">#REF!</definedName>
    <definedName name="prazo_18" localSheetId="21">#REF!</definedName>
    <definedName name="prazo_18" localSheetId="25">#REF!</definedName>
    <definedName name="prazo_18" localSheetId="27">#REF!</definedName>
    <definedName name="prazo_18" localSheetId="28">#REF!</definedName>
    <definedName name="prazo_18" localSheetId="26">#REF!</definedName>
    <definedName name="prazo_18" localSheetId="4">#REF!</definedName>
    <definedName name="prazo_18" localSheetId="5">#REF!</definedName>
    <definedName name="prazo_18" localSheetId="6">#REF!</definedName>
    <definedName name="prazo_18" localSheetId="7">#REF!</definedName>
    <definedName name="prazo_18" localSheetId="9">#REF!</definedName>
    <definedName name="prazo_18" localSheetId="10">#REF!</definedName>
    <definedName name="prazo_18" localSheetId="1">#REF!</definedName>
    <definedName name="prazo_18">#REF!</definedName>
    <definedName name="prazo_19" localSheetId="11">#REF!</definedName>
    <definedName name="prazo_19" localSheetId="12">#REF!</definedName>
    <definedName name="prazo_19" localSheetId="13">#REF!</definedName>
    <definedName name="prazo_19" localSheetId="15">#REF!</definedName>
    <definedName name="prazo_19" localSheetId="16">#REF!</definedName>
    <definedName name="prazo_19" localSheetId="17">#REF!</definedName>
    <definedName name="prazo_19" localSheetId="18">#REF!</definedName>
    <definedName name="prazo_19" localSheetId="19">#REF!</definedName>
    <definedName name="prazo_19" localSheetId="20">#REF!</definedName>
    <definedName name="prazo_19" localSheetId="21">#REF!</definedName>
    <definedName name="prazo_19" localSheetId="25">#REF!</definedName>
    <definedName name="prazo_19" localSheetId="27">#REF!</definedName>
    <definedName name="prazo_19" localSheetId="28">#REF!</definedName>
    <definedName name="prazo_19" localSheetId="26">#REF!</definedName>
    <definedName name="prazo_19" localSheetId="4">#REF!</definedName>
    <definedName name="prazo_19" localSheetId="6">#REF!</definedName>
    <definedName name="prazo_19" localSheetId="7">#REF!</definedName>
    <definedName name="prazo_19" localSheetId="9">#REF!</definedName>
    <definedName name="prazo_19" localSheetId="10">#REF!</definedName>
    <definedName name="prazo_19" localSheetId="1">#REF!</definedName>
    <definedName name="prazo_19">#REF!</definedName>
    <definedName name="prazo_20" localSheetId="11">#REF!</definedName>
    <definedName name="prazo_20" localSheetId="12">#REF!</definedName>
    <definedName name="prazo_20" localSheetId="13">#REF!</definedName>
    <definedName name="prazo_20" localSheetId="15">#REF!</definedName>
    <definedName name="prazo_20" localSheetId="16">#REF!</definedName>
    <definedName name="prazo_20" localSheetId="17">#REF!</definedName>
    <definedName name="prazo_20" localSheetId="18">#REF!</definedName>
    <definedName name="prazo_20" localSheetId="19">#REF!</definedName>
    <definedName name="prazo_20" localSheetId="20">#REF!</definedName>
    <definedName name="prazo_20" localSheetId="21">#REF!</definedName>
    <definedName name="prazo_20" localSheetId="25">#REF!</definedName>
    <definedName name="prazo_20" localSheetId="27">#REF!</definedName>
    <definedName name="prazo_20" localSheetId="28">#REF!</definedName>
    <definedName name="prazo_20" localSheetId="26">#REF!</definedName>
    <definedName name="prazo_20" localSheetId="4">#REF!</definedName>
    <definedName name="prazo_20" localSheetId="5">#REF!</definedName>
    <definedName name="prazo_20" localSheetId="6">#REF!</definedName>
    <definedName name="prazo_20" localSheetId="7">#REF!</definedName>
    <definedName name="prazo_20" localSheetId="9">#REF!</definedName>
    <definedName name="prazo_20" localSheetId="10">#REF!</definedName>
    <definedName name="prazo_20" localSheetId="1">#REF!</definedName>
    <definedName name="prazo_20">#REF!</definedName>
    <definedName name="prazo_21" localSheetId="11">#REF!</definedName>
    <definedName name="prazo_21" localSheetId="12">#REF!</definedName>
    <definedName name="prazo_21" localSheetId="13">#REF!</definedName>
    <definedName name="prazo_21" localSheetId="15">#REF!</definedName>
    <definedName name="prazo_21" localSheetId="16">#REF!</definedName>
    <definedName name="prazo_21" localSheetId="17">#REF!</definedName>
    <definedName name="prazo_21" localSheetId="18">#REF!</definedName>
    <definedName name="prazo_21" localSheetId="19">#REF!</definedName>
    <definedName name="prazo_21" localSheetId="20">#REF!</definedName>
    <definedName name="prazo_21" localSheetId="21">#REF!</definedName>
    <definedName name="prazo_21" localSheetId="25">#REF!</definedName>
    <definedName name="prazo_21" localSheetId="27">#REF!</definedName>
    <definedName name="prazo_21" localSheetId="28">#REF!</definedName>
    <definedName name="prazo_21" localSheetId="26">#REF!</definedName>
    <definedName name="prazo_21" localSheetId="4">#REF!</definedName>
    <definedName name="prazo_21" localSheetId="5">#REF!</definedName>
    <definedName name="prazo_21" localSheetId="6">#REF!</definedName>
    <definedName name="prazo_21" localSheetId="7">#REF!</definedName>
    <definedName name="prazo_21" localSheetId="9">#REF!</definedName>
    <definedName name="prazo_21" localSheetId="10">#REF!</definedName>
    <definedName name="prazo_21" localSheetId="1">#REF!</definedName>
    <definedName name="prazo_21">#REF!</definedName>
    <definedName name="prazo_22" localSheetId="11">#REF!</definedName>
    <definedName name="prazo_22" localSheetId="12">#REF!</definedName>
    <definedName name="prazo_22" localSheetId="13">#REF!</definedName>
    <definedName name="prazo_22" localSheetId="15">#REF!</definedName>
    <definedName name="prazo_22" localSheetId="16">#REF!</definedName>
    <definedName name="prazo_22" localSheetId="17">#REF!</definedName>
    <definedName name="prazo_22" localSheetId="18">#REF!</definedName>
    <definedName name="prazo_22" localSheetId="19">#REF!</definedName>
    <definedName name="prazo_22" localSheetId="20">#REF!</definedName>
    <definedName name="prazo_22" localSheetId="21">#REF!</definedName>
    <definedName name="prazo_22" localSheetId="25">#REF!</definedName>
    <definedName name="prazo_22" localSheetId="27">#REF!</definedName>
    <definedName name="prazo_22" localSheetId="28">#REF!</definedName>
    <definedName name="prazo_22" localSheetId="26">#REF!</definedName>
    <definedName name="prazo_22" localSheetId="4">#REF!</definedName>
    <definedName name="prazo_22" localSheetId="5">#REF!</definedName>
    <definedName name="prazo_22" localSheetId="6">#REF!</definedName>
    <definedName name="prazo_22" localSheetId="7">#REF!</definedName>
    <definedName name="prazo_22" localSheetId="9">#REF!</definedName>
    <definedName name="prazo_22" localSheetId="10">#REF!</definedName>
    <definedName name="prazo_22" localSheetId="1">#REF!</definedName>
    <definedName name="prazo_22">#REF!</definedName>
    <definedName name="prazo_23" localSheetId="11">#REF!</definedName>
    <definedName name="prazo_23" localSheetId="12">#REF!</definedName>
    <definedName name="prazo_23" localSheetId="13">#REF!</definedName>
    <definedName name="prazo_23" localSheetId="15">#REF!</definedName>
    <definedName name="prazo_23" localSheetId="16">#REF!</definedName>
    <definedName name="prazo_23" localSheetId="17">#REF!</definedName>
    <definedName name="prazo_23" localSheetId="18">#REF!</definedName>
    <definedName name="prazo_23" localSheetId="19">#REF!</definedName>
    <definedName name="prazo_23" localSheetId="20">#REF!</definedName>
    <definedName name="prazo_23" localSheetId="21">#REF!</definedName>
    <definedName name="prazo_23" localSheetId="25">#REF!</definedName>
    <definedName name="prazo_23" localSheetId="27">#REF!</definedName>
    <definedName name="prazo_23" localSheetId="28">#REF!</definedName>
    <definedName name="prazo_23" localSheetId="26">#REF!</definedName>
    <definedName name="prazo_23" localSheetId="4">#REF!</definedName>
    <definedName name="prazo_23" localSheetId="5">#REF!</definedName>
    <definedName name="prazo_23" localSheetId="6">#REF!</definedName>
    <definedName name="prazo_23" localSheetId="7">#REF!</definedName>
    <definedName name="prazo_23" localSheetId="9">#REF!</definedName>
    <definedName name="prazo_23" localSheetId="10">#REF!</definedName>
    <definedName name="prazo_23" localSheetId="1">#REF!</definedName>
    <definedName name="prazo_23">#REF!</definedName>
    <definedName name="prazo_24" localSheetId="11">#REF!</definedName>
    <definedName name="prazo_24" localSheetId="12">#REF!</definedName>
    <definedName name="prazo_24" localSheetId="13">#REF!</definedName>
    <definedName name="prazo_24" localSheetId="15">#REF!</definedName>
    <definedName name="prazo_24" localSheetId="16">#REF!</definedName>
    <definedName name="prazo_24" localSheetId="17">#REF!</definedName>
    <definedName name="prazo_24" localSheetId="18">#REF!</definedName>
    <definedName name="prazo_24" localSheetId="19">#REF!</definedName>
    <definedName name="prazo_24" localSheetId="20">#REF!</definedName>
    <definedName name="prazo_24" localSheetId="21">#REF!</definedName>
    <definedName name="prazo_24" localSheetId="25">#REF!</definedName>
    <definedName name="prazo_24" localSheetId="27">#REF!</definedName>
    <definedName name="prazo_24" localSheetId="28">#REF!</definedName>
    <definedName name="prazo_24" localSheetId="26">#REF!</definedName>
    <definedName name="prazo_24" localSheetId="4">#REF!</definedName>
    <definedName name="prazo_24" localSheetId="5">#REF!</definedName>
    <definedName name="prazo_24" localSheetId="6">#REF!</definedName>
    <definedName name="prazo_24" localSheetId="7">#REF!</definedName>
    <definedName name="prazo_24" localSheetId="9">#REF!</definedName>
    <definedName name="prazo_24" localSheetId="10">#REF!</definedName>
    <definedName name="prazo_24" localSheetId="1">#REF!</definedName>
    <definedName name="prazo_24">#REF!</definedName>
    <definedName name="prazo_25" localSheetId="11">#REF!</definedName>
    <definedName name="prazo_25" localSheetId="12">#REF!</definedName>
    <definedName name="prazo_25" localSheetId="13">#REF!</definedName>
    <definedName name="prazo_25" localSheetId="15">#REF!</definedName>
    <definedName name="prazo_25" localSheetId="16">#REF!</definedName>
    <definedName name="prazo_25" localSheetId="17">#REF!</definedName>
    <definedName name="prazo_25" localSheetId="18">#REF!</definedName>
    <definedName name="prazo_25" localSheetId="19">#REF!</definedName>
    <definedName name="prazo_25" localSheetId="20">#REF!</definedName>
    <definedName name="prazo_25" localSheetId="21">#REF!</definedName>
    <definedName name="prazo_25" localSheetId="25">#REF!</definedName>
    <definedName name="prazo_25" localSheetId="27">#REF!</definedName>
    <definedName name="prazo_25" localSheetId="28">#REF!</definedName>
    <definedName name="prazo_25" localSheetId="26">#REF!</definedName>
    <definedName name="prazo_25" localSheetId="4">#REF!</definedName>
    <definedName name="prazo_25" localSheetId="5">#REF!</definedName>
    <definedName name="prazo_25" localSheetId="6">#REF!</definedName>
    <definedName name="prazo_25" localSheetId="7">#REF!</definedName>
    <definedName name="prazo_25" localSheetId="9">#REF!</definedName>
    <definedName name="prazo_25" localSheetId="10">#REF!</definedName>
    <definedName name="prazo_25" localSheetId="1">#REF!</definedName>
    <definedName name="prazo_25">#REF!</definedName>
    <definedName name="prazo_26" localSheetId="11">#REF!</definedName>
    <definedName name="prazo_26" localSheetId="12">#REF!</definedName>
    <definedName name="prazo_26" localSheetId="13">#REF!</definedName>
    <definedName name="prazo_26" localSheetId="15">#REF!</definedName>
    <definedName name="prazo_26" localSheetId="16">#REF!</definedName>
    <definedName name="prazo_26" localSheetId="17">#REF!</definedName>
    <definedName name="prazo_26" localSheetId="18">#REF!</definedName>
    <definedName name="prazo_26" localSheetId="19">#REF!</definedName>
    <definedName name="prazo_26" localSheetId="20">#REF!</definedName>
    <definedName name="prazo_26" localSheetId="21">#REF!</definedName>
    <definedName name="prazo_26" localSheetId="25">#REF!</definedName>
    <definedName name="prazo_26" localSheetId="27">#REF!</definedName>
    <definedName name="prazo_26" localSheetId="28">#REF!</definedName>
    <definedName name="prazo_26" localSheetId="26">#REF!</definedName>
    <definedName name="prazo_26" localSheetId="4">#REF!</definedName>
    <definedName name="prazo_26" localSheetId="5">#REF!</definedName>
    <definedName name="prazo_26" localSheetId="6">#REF!</definedName>
    <definedName name="prazo_26" localSheetId="7">#REF!</definedName>
    <definedName name="prazo_26" localSheetId="9">#REF!</definedName>
    <definedName name="prazo_26" localSheetId="10">#REF!</definedName>
    <definedName name="prazo_26" localSheetId="1">#REF!</definedName>
    <definedName name="prazo_26">#REF!</definedName>
    <definedName name="prazo_27" localSheetId="11">#REF!</definedName>
    <definedName name="prazo_27" localSheetId="12">#REF!</definedName>
    <definedName name="prazo_27" localSheetId="13">#REF!</definedName>
    <definedName name="prazo_27" localSheetId="15">#REF!</definedName>
    <definedName name="prazo_27" localSheetId="16">#REF!</definedName>
    <definedName name="prazo_27" localSheetId="17">#REF!</definedName>
    <definedName name="prazo_27" localSheetId="18">#REF!</definedName>
    <definedName name="prazo_27" localSheetId="19">#REF!</definedName>
    <definedName name="prazo_27" localSheetId="20">#REF!</definedName>
    <definedName name="prazo_27" localSheetId="21">#REF!</definedName>
    <definedName name="prazo_27" localSheetId="25">#REF!</definedName>
    <definedName name="prazo_27" localSheetId="27">#REF!</definedName>
    <definedName name="prazo_27" localSheetId="28">#REF!</definedName>
    <definedName name="prazo_27" localSheetId="26">#REF!</definedName>
    <definedName name="prazo_27" localSheetId="4">#REF!</definedName>
    <definedName name="prazo_27" localSheetId="5">#REF!</definedName>
    <definedName name="prazo_27" localSheetId="6">#REF!</definedName>
    <definedName name="prazo_27" localSheetId="7">#REF!</definedName>
    <definedName name="prazo_27" localSheetId="9">#REF!</definedName>
    <definedName name="prazo_27" localSheetId="10">#REF!</definedName>
    <definedName name="prazo_27" localSheetId="1">#REF!</definedName>
    <definedName name="prazo_27">#REF!</definedName>
    <definedName name="prazo_28" localSheetId="11">#REF!</definedName>
    <definedName name="prazo_28" localSheetId="12">#REF!</definedName>
    <definedName name="prazo_28" localSheetId="13">#REF!</definedName>
    <definedName name="prazo_28" localSheetId="15">#REF!</definedName>
    <definedName name="prazo_28" localSheetId="16">#REF!</definedName>
    <definedName name="prazo_28" localSheetId="17">#REF!</definedName>
    <definedName name="prazo_28" localSheetId="18">#REF!</definedName>
    <definedName name="prazo_28" localSheetId="19">#REF!</definedName>
    <definedName name="prazo_28" localSheetId="20">#REF!</definedName>
    <definedName name="prazo_28" localSheetId="21">#REF!</definedName>
    <definedName name="prazo_28" localSheetId="25">#REF!</definedName>
    <definedName name="prazo_28" localSheetId="27">#REF!</definedName>
    <definedName name="prazo_28" localSheetId="28">#REF!</definedName>
    <definedName name="prazo_28" localSheetId="26">#REF!</definedName>
    <definedName name="prazo_28" localSheetId="4">#REF!</definedName>
    <definedName name="prazo_28" localSheetId="5">#REF!</definedName>
    <definedName name="prazo_28" localSheetId="6">#REF!</definedName>
    <definedName name="prazo_28" localSheetId="7">#REF!</definedName>
    <definedName name="prazo_28" localSheetId="9">#REF!</definedName>
    <definedName name="prazo_28" localSheetId="10">#REF!</definedName>
    <definedName name="prazo_28" localSheetId="1">#REF!</definedName>
    <definedName name="prazo_28">#REF!</definedName>
    <definedName name="prazo_29" localSheetId="11">#REF!</definedName>
    <definedName name="prazo_29" localSheetId="12">#REF!</definedName>
    <definedName name="prazo_29" localSheetId="13">#REF!</definedName>
    <definedName name="prazo_29" localSheetId="15">#REF!</definedName>
    <definedName name="prazo_29" localSheetId="16">#REF!</definedName>
    <definedName name="prazo_29" localSheetId="17">#REF!</definedName>
    <definedName name="prazo_29" localSheetId="18">#REF!</definedName>
    <definedName name="prazo_29" localSheetId="19">#REF!</definedName>
    <definedName name="prazo_29" localSheetId="20">#REF!</definedName>
    <definedName name="prazo_29" localSheetId="21">#REF!</definedName>
    <definedName name="prazo_29" localSheetId="25">#REF!</definedName>
    <definedName name="prazo_29" localSheetId="27">#REF!</definedName>
    <definedName name="prazo_29" localSheetId="28">#REF!</definedName>
    <definedName name="prazo_29" localSheetId="26">#REF!</definedName>
    <definedName name="prazo_29" localSheetId="4">#REF!</definedName>
    <definedName name="prazo_29" localSheetId="5">#REF!</definedName>
    <definedName name="prazo_29" localSheetId="6">#REF!</definedName>
    <definedName name="prazo_29" localSheetId="7">#REF!</definedName>
    <definedName name="prazo_29" localSheetId="9">#REF!</definedName>
    <definedName name="prazo_29" localSheetId="10">#REF!</definedName>
    <definedName name="prazo_29" localSheetId="1">#REF!</definedName>
    <definedName name="prazo_29">#REF!</definedName>
    <definedName name="prazo_30" localSheetId="11">#REF!</definedName>
    <definedName name="prazo_30" localSheetId="12">#REF!</definedName>
    <definedName name="prazo_30" localSheetId="13">#REF!</definedName>
    <definedName name="prazo_30" localSheetId="15">#REF!</definedName>
    <definedName name="prazo_30" localSheetId="16">#REF!</definedName>
    <definedName name="prazo_30" localSheetId="17">#REF!</definedName>
    <definedName name="prazo_30" localSheetId="18">#REF!</definedName>
    <definedName name="prazo_30" localSheetId="19">#REF!</definedName>
    <definedName name="prazo_30" localSheetId="20">#REF!</definedName>
    <definedName name="prazo_30" localSheetId="21">#REF!</definedName>
    <definedName name="prazo_30" localSheetId="25">#REF!</definedName>
    <definedName name="prazo_30" localSheetId="27">#REF!</definedName>
    <definedName name="prazo_30" localSheetId="28">#REF!</definedName>
    <definedName name="prazo_30" localSheetId="26">#REF!</definedName>
    <definedName name="prazo_30" localSheetId="4">#REF!</definedName>
    <definedName name="prazo_30" localSheetId="5">#REF!</definedName>
    <definedName name="prazo_30" localSheetId="6">#REF!</definedName>
    <definedName name="prazo_30" localSheetId="7">#REF!</definedName>
    <definedName name="prazo_30" localSheetId="9">#REF!</definedName>
    <definedName name="prazo_30" localSheetId="10">#REF!</definedName>
    <definedName name="prazo_30" localSheetId="1">#REF!</definedName>
    <definedName name="prazo_30">#REF!</definedName>
    <definedName name="prazo_31" localSheetId="11">#REF!</definedName>
    <definedName name="prazo_31" localSheetId="12">#REF!</definedName>
    <definedName name="prazo_31" localSheetId="13">#REF!</definedName>
    <definedName name="prazo_31" localSheetId="15">#REF!</definedName>
    <definedName name="prazo_31" localSheetId="16">#REF!</definedName>
    <definedName name="prazo_31" localSheetId="17">#REF!</definedName>
    <definedName name="prazo_31" localSheetId="18">#REF!</definedName>
    <definedName name="prazo_31" localSheetId="19">#REF!</definedName>
    <definedName name="prazo_31" localSheetId="20">#REF!</definedName>
    <definedName name="prazo_31" localSheetId="21">#REF!</definedName>
    <definedName name="prazo_31" localSheetId="25">#REF!</definedName>
    <definedName name="prazo_31" localSheetId="27">#REF!</definedName>
    <definedName name="prazo_31" localSheetId="28">#REF!</definedName>
    <definedName name="prazo_31" localSheetId="26">#REF!</definedName>
    <definedName name="prazo_31" localSheetId="4">#REF!</definedName>
    <definedName name="prazo_31" localSheetId="5">#REF!</definedName>
    <definedName name="prazo_31" localSheetId="6">#REF!</definedName>
    <definedName name="prazo_31" localSheetId="7">#REF!</definedName>
    <definedName name="prazo_31" localSheetId="9">#REF!</definedName>
    <definedName name="prazo_31" localSheetId="10">#REF!</definedName>
    <definedName name="prazo_31" localSheetId="1">#REF!</definedName>
    <definedName name="prazo_31">#REF!</definedName>
    <definedName name="prazo_32" localSheetId="11">#REF!</definedName>
    <definedName name="prazo_32" localSheetId="12">#REF!</definedName>
    <definedName name="prazo_32" localSheetId="13">#REF!</definedName>
    <definedName name="prazo_32" localSheetId="15">#REF!</definedName>
    <definedName name="prazo_32" localSheetId="16">#REF!</definedName>
    <definedName name="prazo_32" localSheetId="17">#REF!</definedName>
    <definedName name="prazo_32" localSheetId="18">#REF!</definedName>
    <definedName name="prazo_32" localSheetId="19">#REF!</definedName>
    <definedName name="prazo_32" localSheetId="20">#REF!</definedName>
    <definedName name="prazo_32" localSheetId="21">#REF!</definedName>
    <definedName name="prazo_32" localSheetId="25">#REF!</definedName>
    <definedName name="prazo_32" localSheetId="27">#REF!</definedName>
    <definedName name="prazo_32" localSheetId="28">#REF!</definedName>
    <definedName name="prazo_32" localSheetId="26">#REF!</definedName>
    <definedName name="prazo_32" localSheetId="4">#REF!</definedName>
    <definedName name="prazo_32" localSheetId="5">#REF!</definedName>
    <definedName name="prazo_32" localSheetId="6">#REF!</definedName>
    <definedName name="prazo_32" localSheetId="7">#REF!</definedName>
    <definedName name="prazo_32" localSheetId="9">#REF!</definedName>
    <definedName name="prazo_32" localSheetId="10">#REF!</definedName>
    <definedName name="prazo_32" localSheetId="1">#REF!</definedName>
    <definedName name="prazo_32">#REF!</definedName>
    <definedName name="prazo_33" localSheetId="11">#REF!</definedName>
    <definedName name="prazo_33" localSheetId="12">#REF!</definedName>
    <definedName name="prazo_33" localSheetId="13">#REF!</definedName>
    <definedName name="prazo_33" localSheetId="15">#REF!</definedName>
    <definedName name="prazo_33" localSheetId="16">#REF!</definedName>
    <definedName name="prazo_33" localSheetId="17">#REF!</definedName>
    <definedName name="prazo_33" localSheetId="18">#REF!</definedName>
    <definedName name="prazo_33" localSheetId="19">#REF!</definedName>
    <definedName name="prazo_33" localSheetId="20">#REF!</definedName>
    <definedName name="prazo_33" localSheetId="21">#REF!</definedName>
    <definedName name="prazo_33" localSheetId="25">#REF!</definedName>
    <definedName name="prazo_33" localSheetId="27">#REF!</definedName>
    <definedName name="prazo_33" localSheetId="28">#REF!</definedName>
    <definedName name="prazo_33" localSheetId="26">#REF!</definedName>
    <definedName name="prazo_33" localSheetId="4">#REF!</definedName>
    <definedName name="prazo_33" localSheetId="5">#REF!</definedName>
    <definedName name="prazo_33" localSheetId="6">#REF!</definedName>
    <definedName name="prazo_33" localSheetId="7">#REF!</definedName>
    <definedName name="prazo_33" localSheetId="9">#REF!</definedName>
    <definedName name="prazo_33" localSheetId="10">#REF!</definedName>
    <definedName name="prazo_33" localSheetId="1">#REF!</definedName>
    <definedName name="prazo_33">#REF!</definedName>
    <definedName name="prazo_34" localSheetId="11">#REF!</definedName>
    <definedName name="prazo_34" localSheetId="12">#REF!</definedName>
    <definedName name="prazo_34" localSheetId="13">#REF!</definedName>
    <definedName name="prazo_34" localSheetId="15">#REF!</definedName>
    <definedName name="prazo_34" localSheetId="16">#REF!</definedName>
    <definedName name="prazo_34" localSheetId="17">#REF!</definedName>
    <definedName name="prazo_34" localSheetId="18">#REF!</definedName>
    <definedName name="prazo_34" localSheetId="19">#REF!</definedName>
    <definedName name="prazo_34" localSheetId="20">#REF!</definedName>
    <definedName name="prazo_34" localSheetId="21">#REF!</definedName>
    <definedName name="prazo_34" localSheetId="25">#REF!</definedName>
    <definedName name="prazo_34" localSheetId="27">#REF!</definedName>
    <definedName name="prazo_34" localSheetId="28">#REF!</definedName>
    <definedName name="prazo_34" localSheetId="26">#REF!</definedName>
    <definedName name="prazo_34" localSheetId="4">#REF!</definedName>
    <definedName name="prazo_34" localSheetId="5">#REF!</definedName>
    <definedName name="prazo_34" localSheetId="6">#REF!</definedName>
    <definedName name="prazo_34" localSheetId="7">#REF!</definedName>
    <definedName name="prazo_34" localSheetId="9">#REF!</definedName>
    <definedName name="prazo_34" localSheetId="10">#REF!</definedName>
    <definedName name="prazo_34" localSheetId="1">#REF!</definedName>
    <definedName name="prazo_34">#REF!</definedName>
    <definedName name="prazo_35" localSheetId="11">#REF!</definedName>
    <definedName name="prazo_35" localSheetId="12">#REF!</definedName>
    <definedName name="prazo_35" localSheetId="13">#REF!</definedName>
    <definedName name="prazo_35" localSheetId="15">#REF!</definedName>
    <definedName name="prazo_35" localSheetId="16">#REF!</definedName>
    <definedName name="prazo_35" localSheetId="17">#REF!</definedName>
    <definedName name="prazo_35" localSheetId="18">#REF!</definedName>
    <definedName name="prazo_35" localSheetId="19">#REF!</definedName>
    <definedName name="prazo_35" localSheetId="20">#REF!</definedName>
    <definedName name="prazo_35" localSheetId="21">#REF!</definedName>
    <definedName name="prazo_35" localSheetId="25">#REF!</definedName>
    <definedName name="prazo_35" localSheetId="27">#REF!</definedName>
    <definedName name="prazo_35" localSheetId="28">#REF!</definedName>
    <definedName name="prazo_35" localSheetId="26">#REF!</definedName>
    <definedName name="prazo_35" localSheetId="4">#REF!</definedName>
    <definedName name="prazo_35" localSheetId="5">#REF!</definedName>
    <definedName name="prazo_35" localSheetId="6">#REF!</definedName>
    <definedName name="prazo_35" localSheetId="7">#REF!</definedName>
    <definedName name="prazo_35" localSheetId="9">#REF!</definedName>
    <definedName name="prazo_35" localSheetId="10">#REF!</definedName>
    <definedName name="prazo_35" localSheetId="1">#REF!</definedName>
    <definedName name="prazo_35">#REF!</definedName>
    <definedName name="prazo_36" localSheetId="11">#REF!</definedName>
    <definedName name="prazo_36" localSheetId="12">#REF!</definedName>
    <definedName name="prazo_36" localSheetId="13">#REF!</definedName>
    <definedName name="prazo_36" localSheetId="15">#REF!</definedName>
    <definedName name="prazo_36" localSheetId="16">#REF!</definedName>
    <definedName name="prazo_36" localSheetId="17">#REF!</definedName>
    <definedName name="prazo_36" localSheetId="18">#REF!</definedName>
    <definedName name="prazo_36" localSheetId="19">#REF!</definedName>
    <definedName name="prazo_36" localSheetId="20">#REF!</definedName>
    <definedName name="prazo_36" localSheetId="21">#REF!</definedName>
    <definedName name="prazo_36" localSheetId="25">#REF!</definedName>
    <definedName name="prazo_36" localSheetId="27">#REF!</definedName>
    <definedName name="prazo_36" localSheetId="28">#REF!</definedName>
    <definedName name="prazo_36" localSheetId="26">#REF!</definedName>
    <definedName name="prazo_36" localSheetId="4">#REF!</definedName>
    <definedName name="prazo_36" localSheetId="5">#REF!</definedName>
    <definedName name="prazo_36" localSheetId="6">#REF!</definedName>
    <definedName name="prazo_36" localSheetId="7">#REF!</definedName>
    <definedName name="prazo_36" localSheetId="9">#REF!</definedName>
    <definedName name="prazo_36" localSheetId="10">#REF!</definedName>
    <definedName name="prazo_36" localSheetId="1">#REF!</definedName>
    <definedName name="prazo_36">#REF!</definedName>
    <definedName name="prazo_37" localSheetId="11">#REF!</definedName>
    <definedName name="prazo_37" localSheetId="12">#REF!</definedName>
    <definedName name="prazo_37" localSheetId="13">#REF!</definedName>
    <definedName name="prazo_37" localSheetId="15">#REF!</definedName>
    <definedName name="prazo_37" localSheetId="16">#REF!</definedName>
    <definedName name="prazo_37" localSheetId="17">#REF!</definedName>
    <definedName name="prazo_37" localSheetId="18">#REF!</definedName>
    <definedName name="prazo_37" localSheetId="19">#REF!</definedName>
    <definedName name="prazo_37" localSheetId="20">#REF!</definedName>
    <definedName name="prazo_37" localSheetId="21">#REF!</definedName>
    <definedName name="prazo_37" localSheetId="25">#REF!</definedName>
    <definedName name="prazo_37" localSheetId="27">#REF!</definedName>
    <definedName name="prazo_37" localSheetId="28">#REF!</definedName>
    <definedName name="prazo_37" localSheetId="26">#REF!</definedName>
    <definedName name="prazo_37" localSheetId="4">#REF!</definedName>
    <definedName name="prazo_37" localSheetId="5">#REF!</definedName>
    <definedName name="prazo_37" localSheetId="6">#REF!</definedName>
    <definedName name="prazo_37" localSheetId="7">#REF!</definedName>
    <definedName name="prazo_37" localSheetId="9">#REF!</definedName>
    <definedName name="prazo_37" localSheetId="10">#REF!</definedName>
    <definedName name="prazo_37" localSheetId="1">#REF!</definedName>
    <definedName name="prazo_37">#REF!</definedName>
    <definedName name="prazo_38" localSheetId="11">#REF!</definedName>
    <definedName name="prazo_38" localSheetId="12">#REF!</definedName>
    <definedName name="prazo_38" localSheetId="13">#REF!</definedName>
    <definedName name="prazo_38" localSheetId="15">#REF!</definedName>
    <definedName name="prazo_38" localSheetId="16">#REF!</definedName>
    <definedName name="prazo_38" localSheetId="17">#REF!</definedName>
    <definedName name="prazo_38" localSheetId="18">#REF!</definedName>
    <definedName name="prazo_38" localSheetId="19">#REF!</definedName>
    <definedName name="prazo_38" localSheetId="20">#REF!</definedName>
    <definedName name="prazo_38" localSheetId="21">#REF!</definedName>
    <definedName name="prazo_38" localSheetId="25">#REF!</definedName>
    <definedName name="prazo_38" localSheetId="27">#REF!</definedName>
    <definedName name="prazo_38" localSheetId="28">#REF!</definedName>
    <definedName name="prazo_38" localSheetId="26">#REF!</definedName>
    <definedName name="prazo_38" localSheetId="4">#REF!</definedName>
    <definedName name="prazo_38" localSheetId="5">#REF!</definedName>
    <definedName name="prazo_38" localSheetId="6">#REF!</definedName>
    <definedName name="prazo_38" localSheetId="7">#REF!</definedName>
    <definedName name="prazo_38" localSheetId="9">#REF!</definedName>
    <definedName name="prazo_38" localSheetId="10">#REF!</definedName>
    <definedName name="prazo_38" localSheetId="1">#REF!</definedName>
    <definedName name="prazo_38">#REF!</definedName>
    <definedName name="prazo_39" localSheetId="11">#REF!</definedName>
    <definedName name="prazo_39" localSheetId="12">#REF!</definedName>
    <definedName name="prazo_39" localSheetId="13">#REF!</definedName>
    <definedName name="prazo_39" localSheetId="15">#REF!</definedName>
    <definedName name="prazo_39" localSheetId="16">#REF!</definedName>
    <definedName name="prazo_39" localSheetId="17">#REF!</definedName>
    <definedName name="prazo_39" localSheetId="18">#REF!</definedName>
    <definedName name="prazo_39" localSheetId="19">#REF!</definedName>
    <definedName name="prazo_39" localSheetId="20">#REF!</definedName>
    <definedName name="prazo_39" localSheetId="21">#REF!</definedName>
    <definedName name="prazo_39" localSheetId="25">#REF!</definedName>
    <definedName name="prazo_39" localSheetId="27">#REF!</definedName>
    <definedName name="prazo_39" localSheetId="28">#REF!</definedName>
    <definedName name="prazo_39" localSheetId="26">#REF!</definedName>
    <definedName name="prazo_39" localSheetId="4">#REF!</definedName>
    <definedName name="prazo_39" localSheetId="6">#REF!</definedName>
    <definedName name="prazo_39" localSheetId="7">#REF!</definedName>
    <definedName name="prazo_39" localSheetId="9">#REF!</definedName>
    <definedName name="prazo_39" localSheetId="10">#REF!</definedName>
    <definedName name="prazo_39" localSheetId="1">#REF!</definedName>
    <definedName name="prazo_39">#REF!</definedName>
    <definedName name="prazo_40" localSheetId="11">#REF!</definedName>
    <definedName name="prazo_40" localSheetId="12">#REF!</definedName>
    <definedName name="prazo_40" localSheetId="13">#REF!</definedName>
    <definedName name="prazo_40" localSheetId="15">#REF!</definedName>
    <definedName name="prazo_40" localSheetId="16">#REF!</definedName>
    <definedName name="prazo_40" localSheetId="17">#REF!</definedName>
    <definedName name="prazo_40" localSheetId="18">#REF!</definedName>
    <definedName name="prazo_40" localSheetId="19">#REF!</definedName>
    <definedName name="prazo_40" localSheetId="20">#REF!</definedName>
    <definedName name="prazo_40" localSheetId="21">#REF!</definedName>
    <definedName name="prazo_40" localSheetId="25">#REF!</definedName>
    <definedName name="prazo_40" localSheetId="27">#REF!</definedName>
    <definedName name="prazo_40" localSheetId="28">#REF!</definedName>
    <definedName name="prazo_40" localSheetId="26">#REF!</definedName>
    <definedName name="prazo_40" localSheetId="4">#REF!</definedName>
    <definedName name="prazo_40" localSheetId="6">#REF!</definedName>
    <definedName name="prazo_40" localSheetId="7">#REF!</definedName>
    <definedName name="prazo_40" localSheetId="9">#REF!</definedName>
    <definedName name="prazo_40" localSheetId="10">#REF!</definedName>
    <definedName name="prazo_40" localSheetId="1">#REF!</definedName>
    <definedName name="prazo_40">#REF!</definedName>
    <definedName name="prazo_41" localSheetId="11">#REF!</definedName>
    <definedName name="prazo_41" localSheetId="12">#REF!</definedName>
    <definedName name="prazo_41" localSheetId="13">#REF!</definedName>
    <definedName name="prazo_41" localSheetId="15">#REF!</definedName>
    <definedName name="prazo_41" localSheetId="16">#REF!</definedName>
    <definedName name="prazo_41" localSheetId="17">#REF!</definedName>
    <definedName name="prazo_41" localSheetId="18">#REF!</definedName>
    <definedName name="prazo_41" localSheetId="19">#REF!</definedName>
    <definedName name="prazo_41" localSheetId="20">#REF!</definedName>
    <definedName name="prazo_41" localSheetId="21">#REF!</definedName>
    <definedName name="prazo_41" localSheetId="25">#REF!</definedName>
    <definedName name="prazo_41" localSheetId="27">#REF!</definedName>
    <definedName name="prazo_41" localSheetId="28">#REF!</definedName>
    <definedName name="prazo_41" localSheetId="26">#REF!</definedName>
    <definedName name="prazo_41" localSheetId="4">#REF!</definedName>
    <definedName name="prazo_41" localSheetId="6">#REF!</definedName>
    <definedName name="prazo_41" localSheetId="7">#REF!</definedName>
    <definedName name="prazo_41" localSheetId="9">#REF!</definedName>
    <definedName name="prazo_41" localSheetId="10">#REF!</definedName>
    <definedName name="prazo_41" localSheetId="1">#REF!</definedName>
    <definedName name="prazo_41">#REF!</definedName>
    <definedName name="prazo_42" localSheetId="11">#REF!</definedName>
    <definedName name="prazo_42" localSheetId="12">#REF!</definedName>
    <definedName name="prazo_42" localSheetId="13">#REF!</definedName>
    <definedName name="prazo_42" localSheetId="15">#REF!</definedName>
    <definedName name="prazo_42" localSheetId="16">#REF!</definedName>
    <definedName name="prazo_42" localSheetId="17">#REF!</definedName>
    <definedName name="prazo_42" localSheetId="18">#REF!</definedName>
    <definedName name="prazo_42" localSheetId="19">#REF!</definedName>
    <definedName name="prazo_42" localSheetId="20">#REF!</definedName>
    <definedName name="prazo_42" localSheetId="21">#REF!</definedName>
    <definedName name="prazo_42" localSheetId="25">#REF!</definedName>
    <definedName name="prazo_42" localSheetId="27">#REF!</definedName>
    <definedName name="prazo_42" localSheetId="28">#REF!</definedName>
    <definedName name="prazo_42" localSheetId="26">#REF!</definedName>
    <definedName name="prazo_42" localSheetId="4">#REF!</definedName>
    <definedName name="prazo_42" localSheetId="6">#REF!</definedName>
    <definedName name="prazo_42" localSheetId="7">#REF!</definedName>
    <definedName name="prazo_42" localSheetId="9">#REF!</definedName>
    <definedName name="prazo_42" localSheetId="10">#REF!</definedName>
    <definedName name="prazo_42" localSheetId="1">#REF!</definedName>
    <definedName name="prazo_42">#REF!</definedName>
    <definedName name="prazo_43" localSheetId="11">#REF!</definedName>
    <definedName name="prazo_43" localSheetId="12">#REF!</definedName>
    <definedName name="prazo_43" localSheetId="13">#REF!</definedName>
    <definedName name="prazo_43" localSheetId="15">#REF!</definedName>
    <definedName name="prazo_43" localSheetId="16">#REF!</definedName>
    <definedName name="prazo_43" localSheetId="17">#REF!</definedName>
    <definedName name="prazo_43" localSheetId="18">#REF!</definedName>
    <definedName name="prazo_43" localSheetId="19">#REF!</definedName>
    <definedName name="prazo_43" localSheetId="20">#REF!</definedName>
    <definedName name="prazo_43" localSheetId="21">#REF!</definedName>
    <definedName name="prazo_43" localSheetId="25">#REF!</definedName>
    <definedName name="prazo_43" localSheetId="27">#REF!</definedName>
    <definedName name="prazo_43" localSheetId="28">#REF!</definedName>
    <definedName name="prazo_43" localSheetId="26">#REF!</definedName>
    <definedName name="prazo_43" localSheetId="4">#REF!</definedName>
    <definedName name="prazo_43" localSheetId="6">#REF!</definedName>
    <definedName name="prazo_43" localSheetId="7">#REF!</definedName>
    <definedName name="prazo_43" localSheetId="9">#REF!</definedName>
    <definedName name="prazo_43" localSheetId="10">#REF!</definedName>
    <definedName name="prazo_43" localSheetId="1">#REF!</definedName>
    <definedName name="prazo_43">#REF!</definedName>
    <definedName name="prazo_44" localSheetId="11">#REF!</definedName>
    <definedName name="prazo_44" localSheetId="12">#REF!</definedName>
    <definedName name="prazo_44" localSheetId="13">#REF!</definedName>
    <definedName name="prazo_44" localSheetId="15">#REF!</definedName>
    <definedName name="prazo_44" localSheetId="16">#REF!</definedName>
    <definedName name="prazo_44" localSheetId="17">#REF!</definedName>
    <definedName name="prazo_44" localSheetId="18">#REF!</definedName>
    <definedName name="prazo_44" localSheetId="19">#REF!</definedName>
    <definedName name="prazo_44" localSheetId="20">#REF!</definedName>
    <definedName name="prazo_44" localSheetId="21">#REF!</definedName>
    <definedName name="prazo_44" localSheetId="25">#REF!</definedName>
    <definedName name="prazo_44" localSheetId="27">#REF!</definedName>
    <definedName name="prazo_44" localSheetId="28">#REF!</definedName>
    <definedName name="prazo_44" localSheetId="26">#REF!</definedName>
    <definedName name="prazo_44" localSheetId="4">#REF!</definedName>
    <definedName name="prazo_44" localSheetId="6">#REF!</definedName>
    <definedName name="prazo_44" localSheetId="7">#REF!</definedName>
    <definedName name="prazo_44" localSheetId="9">#REF!</definedName>
    <definedName name="prazo_44" localSheetId="10">#REF!</definedName>
    <definedName name="prazo_44" localSheetId="1">#REF!</definedName>
    <definedName name="prazo_44">#REF!</definedName>
    <definedName name="prazo_5" localSheetId="11">#REF!</definedName>
    <definedName name="prazo_5" localSheetId="12">#REF!</definedName>
    <definedName name="prazo_5" localSheetId="13">#REF!</definedName>
    <definedName name="prazo_5" localSheetId="15">#REF!</definedName>
    <definedName name="prazo_5" localSheetId="16">#REF!</definedName>
    <definedName name="prazo_5" localSheetId="17">#REF!</definedName>
    <definedName name="prazo_5" localSheetId="18">#REF!</definedName>
    <definedName name="prazo_5" localSheetId="19">#REF!</definedName>
    <definedName name="prazo_5" localSheetId="20">#REF!</definedName>
    <definedName name="prazo_5" localSheetId="21">#REF!</definedName>
    <definedName name="prazo_5" localSheetId="25">#REF!</definedName>
    <definedName name="prazo_5" localSheetId="27">#REF!</definedName>
    <definedName name="prazo_5" localSheetId="28">#REF!</definedName>
    <definedName name="prazo_5" localSheetId="26">#REF!</definedName>
    <definedName name="prazo_5" localSheetId="4">#REF!</definedName>
    <definedName name="prazo_5" localSheetId="6">#REF!</definedName>
    <definedName name="prazo_5" localSheetId="7">#REF!</definedName>
    <definedName name="prazo_5" localSheetId="9">#REF!</definedName>
    <definedName name="prazo_5" localSheetId="10">#REF!</definedName>
    <definedName name="prazo_5" localSheetId="1">#REF!</definedName>
    <definedName name="prazo_5">#REF!</definedName>
    <definedName name="prazo_6" localSheetId="11">#REF!</definedName>
    <definedName name="prazo_6" localSheetId="12">#REF!</definedName>
    <definedName name="prazo_6" localSheetId="13">#REF!</definedName>
    <definedName name="prazo_6" localSheetId="15">#REF!</definedName>
    <definedName name="prazo_6" localSheetId="16">#REF!</definedName>
    <definedName name="prazo_6" localSheetId="17">#REF!</definedName>
    <definedName name="prazo_6" localSheetId="18">#REF!</definedName>
    <definedName name="prazo_6" localSheetId="19">#REF!</definedName>
    <definedName name="prazo_6" localSheetId="20">#REF!</definedName>
    <definedName name="prazo_6" localSheetId="21">#REF!</definedName>
    <definedName name="prazo_6" localSheetId="25">#REF!</definedName>
    <definedName name="prazo_6" localSheetId="27">#REF!</definedName>
    <definedName name="prazo_6" localSheetId="28">#REF!</definedName>
    <definedName name="prazo_6" localSheetId="26">#REF!</definedName>
    <definedName name="prazo_6" localSheetId="4">#REF!</definedName>
    <definedName name="prazo_6" localSheetId="6">#REF!</definedName>
    <definedName name="prazo_6" localSheetId="7">#REF!</definedName>
    <definedName name="prazo_6" localSheetId="9">#REF!</definedName>
    <definedName name="prazo_6" localSheetId="10">#REF!</definedName>
    <definedName name="prazo_6" localSheetId="1">#REF!</definedName>
    <definedName name="prazo_6">#REF!</definedName>
    <definedName name="prazo_7" localSheetId="1">#REF!</definedName>
    <definedName name="prazo_7">#N/A</definedName>
    <definedName name="prazo_8" localSheetId="1">#REF!</definedName>
    <definedName name="prazo_8">#N/A</definedName>
    <definedName name="prazo_9" localSheetId="1">#REF!</definedName>
    <definedName name="prazo_9">#N/A</definedName>
    <definedName name="Print_Area_2" localSheetId="26">'[2](04)Enc.Soc.'!#REF!</definedName>
    <definedName name="Print_Area_2">'[4](11)Enc.Soc.'!#REF!</definedName>
    <definedName name="Print_Area_4" localSheetId="0">#REF!</definedName>
    <definedName name="Print_Area_4">#REF!</definedName>
    <definedName name="Print_Area_8" localSheetId="0">#REF!</definedName>
    <definedName name="Print_Area_8">#REF!</definedName>
    <definedName name="Pro_labore" localSheetId="0">#REF!</definedName>
    <definedName name="Pro_labore">#REF!</definedName>
    <definedName name="q">#N/A</definedName>
    <definedName name="recapagem" localSheetId="0">#REF!</definedName>
    <definedName name="recapagem">#REF!</definedName>
    <definedName name="receita_publicidade" localSheetId="0">#REF!</definedName>
    <definedName name="receita_publicidade">#REF!</definedName>
    <definedName name="sal_cobrador" localSheetId="0">#REF!</definedName>
    <definedName name="sal_cobrador">#REF!</definedName>
    <definedName name="sal_fiscal">#REF!</definedName>
    <definedName name="sal_motorista">#REF!</definedName>
    <definedName name="salário" localSheetId="1">#REF!</definedName>
    <definedName name="salário">#N/A</definedName>
    <definedName name="salário_1" localSheetId="1">#REF!</definedName>
    <definedName name="salário_1">#N/A</definedName>
    <definedName name="salário_10" localSheetId="11">#REF!</definedName>
    <definedName name="salário_10" localSheetId="12">#REF!</definedName>
    <definedName name="salário_10" localSheetId="13">#REF!</definedName>
    <definedName name="salário_10" localSheetId="15">#REF!</definedName>
    <definedName name="salário_10" localSheetId="16">#REF!</definedName>
    <definedName name="salário_10" localSheetId="17">#REF!</definedName>
    <definedName name="salário_10" localSheetId="18">#REF!</definedName>
    <definedName name="salário_10" localSheetId="19">#REF!</definedName>
    <definedName name="salário_10" localSheetId="20">#REF!</definedName>
    <definedName name="salário_10" localSheetId="21">#REF!</definedName>
    <definedName name="salário_10" localSheetId="25">#REF!</definedName>
    <definedName name="salário_10" localSheetId="27">#REF!</definedName>
    <definedName name="salário_10" localSheetId="28">#REF!</definedName>
    <definedName name="salário_10" localSheetId="26">#REF!</definedName>
    <definedName name="salário_10" localSheetId="4">#REF!</definedName>
    <definedName name="salário_10" localSheetId="5">#REF!</definedName>
    <definedName name="salário_10" localSheetId="6">#REF!</definedName>
    <definedName name="salário_10" localSheetId="7">#REF!</definedName>
    <definedName name="salário_10" localSheetId="9">#REF!</definedName>
    <definedName name="salário_10" localSheetId="10">#REF!</definedName>
    <definedName name="salário_10" localSheetId="1">#REF!</definedName>
    <definedName name="salário_10">#REF!</definedName>
    <definedName name="salário_11" localSheetId="11">#REF!</definedName>
    <definedName name="salário_11" localSheetId="12">#REF!</definedName>
    <definedName name="salário_11" localSheetId="13">#REF!</definedName>
    <definedName name="salário_11" localSheetId="15">#REF!</definedName>
    <definedName name="salário_11" localSheetId="16">#REF!</definedName>
    <definedName name="salário_11" localSheetId="17">#REF!</definedName>
    <definedName name="salário_11" localSheetId="18">#REF!</definedName>
    <definedName name="salário_11" localSheetId="19">#REF!</definedName>
    <definedName name="salário_11" localSheetId="20">#REF!</definedName>
    <definedName name="salário_11" localSheetId="21">#REF!</definedName>
    <definedName name="salário_11" localSheetId="25">#REF!</definedName>
    <definedName name="salário_11" localSheetId="27">#REF!</definedName>
    <definedName name="salário_11" localSheetId="28">#REF!</definedName>
    <definedName name="salário_11" localSheetId="26">#REF!</definedName>
    <definedName name="salário_11" localSheetId="4">#REF!</definedName>
    <definedName name="salário_11" localSheetId="6">#REF!</definedName>
    <definedName name="salário_11" localSheetId="7">#REF!</definedName>
    <definedName name="salário_11" localSheetId="9">#REF!</definedName>
    <definedName name="salário_11" localSheetId="10">#REF!</definedName>
    <definedName name="salário_11" localSheetId="1">#REF!</definedName>
    <definedName name="salário_11">#REF!</definedName>
    <definedName name="salário_11_1">NA()</definedName>
    <definedName name="salário_12" localSheetId="11">#REF!</definedName>
    <definedName name="salário_12" localSheetId="12">#REF!</definedName>
    <definedName name="salário_12" localSheetId="13">#REF!</definedName>
    <definedName name="salário_12" localSheetId="15">#REF!</definedName>
    <definedName name="salário_12" localSheetId="16">#REF!</definedName>
    <definedName name="salário_12" localSheetId="17">#REF!</definedName>
    <definedName name="salário_12" localSheetId="18">#REF!</definedName>
    <definedName name="salário_12" localSheetId="19">#REF!</definedName>
    <definedName name="salário_12" localSheetId="20">#REF!</definedName>
    <definedName name="salário_12" localSheetId="21">#REF!</definedName>
    <definedName name="salário_12" localSheetId="25">#REF!</definedName>
    <definedName name="salário_12" localSheetId="27">#REF!</definedName>
    <definedName name="salário_12" localSheetId="28">#REF!</definedName>
    <definedName name="salário_12" localSheetId="26">#REF!</definedName>
    <definedName name="salário_12" localSheetId="4">#REF!</definedName>
    <definedName name="salário_12" localSheetId="5">#REF!</definedName>
    <definedName name="salário_12" localSheetId="6">#REF!</definedName>
    <definedName name="salário_12" localSheetId="7">#REF!</definedName>
    <definedName name="salário_12" localSheetId="9">#REF!</definedName>
    <definedName name="salário_12" localSheetId="10">#REF!</definedName>
    <definedName name="salário_12" localSheetId="1">#REF!</definedName>
    <definedName name="salário_12">#REF!</definedName>
    <definedName name="salário_18" localSheetId="11">#REF!</definedName>
    <definedName name="salário_18" localSheetId="12">#REF!</definedName>
    <definedName name="salário_18" localSheetId="13">#REF!</definedName>
    <definedName name="salário_18" localSheetId="15">#REF!</definedName>
    <definedName name="salário_18" localSheetId="16">#REF!</definedName>
    <definedName name="salário_18" localSheetId="17">#REF!</definedName>
    <definedName name="salário_18" localSheetId="18">#REF!</definedName>
    <definedName name="salário_18" localSheetId="19">#REF!</definedName>
    <definedName name="salário_18" localSheetId="20">#REF!</definedName>
    <definedName name="salário_18" localSheetId="21">#REF!</definedName>
    <definedName name="salário_18" localSheetId="25">#REF!</definedName>
    <definedName name="salário_18" localSheetId="27">#REF!</definedName>
    <definedName name="salário_18" localSheetId="28">#REF!</definedName>
    <definedName name="salário_18" localSheetId="26">#REF!</definedName>
    <definedName name="salário_18" localSheetId="4">#REF!</definedName>
    <definedName name="salário_18" localSheetId="5">#REF!</definedName>
    <definedName name="salário_18" localSheetId="6">#REF!</definedName>
    <definedName name="salário_18" localSheetId="7">#REF!</definedName>
    <definedName name="salário_18" localSheetId="9">#REF!</definedName>
    <definedName name="salário_18" localSheetId="10">#REF!</definedName>
    <definedName name="salário_18" localSheetId="1">#REF!</definedName>
    <definedName name="salário_18">#REF!</definedName>
    <definedName name="salário_19" localSheetId="11">#REF!</definedName>
    <definedName name="salário_19" localSheetId="12">#REF!</definedName>
    <definedName name="salário_19" localSheetId="13">#REF!</definedName>
    <definedName name="salário_19" localSheetId="15">#REF!</definedName>
    <definedName name="salário_19" localSheetId="16">#REF!</definedName>
    <definedName name="salário_19" localSheetId="17">#REF!</definedName>
    <definedName name="salário_19" localSheetId="18">#REF!</definedName>
    <definedName name="salário_19" localSheetId="19">#REF!</definedName>
    <definedName name="salário_19" localSheetId="20">#REF!</definedName>
    <definedName name="salário_19" localSheetId="21">#REF!</definedName>
    <definedName name="salário_19" localSheetId="25">#REF!</definedName>
    <definedName name="salário_19" localSheetId="27">#REF!</definedName>
    <definedName name="salário_19" localSheetId="28">#REF!</definedName>
    <definedName name="salário_19" localSheetId="26">#REF!</definedName>
    <definedName name="salário_19" localSheetId="4">#REF!</definedName>
    <definedName name="salário_19" localSheetId="6">#REF!</definedName>
    <definedName name="salário_19" localSheetId="7">#REF!</definedName>
    <definedName name="salário_19" localSheetId="9">#REF!</definedName>
    <definedName name="salário_19" localSheetId="10">#REF!</definedName>
    <definedName name="salário_19" localSheetId="1">#REF!</definedName>
    <definedName name="salário_19">#REF!</definedName>
    <definedName name="salário_20" localSheetId="11">#REF!</definedName>
    <definedName name="salário_20" localSheetId="12">#REF!</definedName>
    <definedName name="salário_20" localSheetId="13">#REF!</definedName>
    <definedName name="salário_20" localSheetId="15">#REF!</definedName>
    <definedName name="salário_20" localSheetId="16">#REF!</definedName>
    <definedName name="salário_20" localSheetId="17">#REF!</definedName>
    <definedName name="salário_20" localSheetId="18">#REF!</definedName>
    <definedName name="salário_20" localSheetId="19">#REF!</definedName>
    <definedName name="salário_20" localSheetId="20">#REF!</definedName>
    <definedName name="salário_20" localSheetId="21">#REF!</definedName>
    <definedName name="salário_20" localSheetId="25">#REF!</definedName>
    <definedName name="salário_20" localSheetId="27">#REF!</definedName>
    <definedName name="salário_20" localSheetId="28">#REF!</definedName>
    <definedName name="salário_20" localSheetId="26">#REF!</definedName>
    <definedName name="salário_20" localSheetId="4">#REF!</definedName>
    <definedName name="salário_20" localSheetId="5">#REF!</definedName>
    <definedName name="salário_20" localSheetId="6">#REF!</definedName>
    <definedName name="salário_20" localSheetId="7">#REF!</definedName>
    <definedName name="salário_20" localSheetId="9">#REF!</definedName>
    <definedName name="salário_20" localSheetId="10">#REF!</definedName>
    <definedName name="salário_20" localSheetId="1">#REF!</definedName>
    <definedName name="salário_20">#REF!</definedName>
    <definedName name="salário_21" localSheetId="11">#REF!</definedName>
    <definedName name="salário_21" localSheetId="12">#REF!</definedName>
    <definedName name="salário_21" localSheetId="13">#REF!</definedName>
    <definedName name="salário_21" localSheetId="15">#REF!</definedName>
    <definedName name="salário_21" localSheetId="16">#REF!</definedName>
    <definedName name="salário_21" localSheetId="17">#REF!</definedName>
    <definedName name="salário_21" localSheetId="18">#REF!</definedName>
    <definedName name="salário_21" localSheetId="19">#REF!</definedName>
    <definedName name="salário_21" localSheetId="20">#REF!</definedName>
    <definedName name="salário_21" localSheetId="21">#REF!</definedName>
    <definedName name="salário_21" localSheetId="25">#REF!</definedName>
    <definedName name="salário_21" localSheetId="27">#REF!</definedName>
    <definedName name="salário_21" localSheetId="28">#REF!</definedName>
    <definedName name="salário_21" localSheetId="26">#REF!</definedName>
    <definedName name="salário_21" localSheetId="4">#REF!</definedName>
    <definedName name="salário_21" localSheetId="5">#REF!</definedName>
    <definedName name="salário_21" localSheetId="6">#REF!</definedName>
    <definedName name="salário_21" localSheetId="7">#REF!</definedName>
    <definedName name="salário_21" localSheetId="9">#REF!</definedName>
    <definedName name="salário_21" localSheetId="10">#REF!</definedName>
    <definedName name="salário_21" localSheetId="1">#REF!</definedName>
    <definedName name="salário_21">#REF!</definedName>
    <definedName name="salário_22" localSheetId="11">#REF!</definedName>
    <definedName name="salário_22" localSheetId="12">#REF!</definedName>
    <definedName name="salário_22" localSheetId="13">#REF!</definedName>
    <definedName name="salário_22" localSheetId="15">#REF!</definedName>
    <definedName name="salário_22" localSheetId="16">#REF!</definedName>
    <definedName name="salário_22" localSheetId="17">#REF!</definedName>
    <definedName name="salário_22" localSheetId="18">#REF!</definedName>
    <definedName name="salário_22" localSheetId="19">#REF!</definedName>
    <definedName name="salário_22" localSheetId="20">#REF!</definedName>
    <definedName name="salário_22" localSheetId="21">#REF!</definedName>
    <definedName name="salário_22" localSheetId="25">#REF!</definedName>
    <definedName name="salário_22" localSheetId="27">#REF!</definedName>
    <definedName name="salário_22" localSheetId="28">#REF!</definedName>
    <definedName name="salário_22" localSheetId="26">#REF!</definedName>
    <definedName name="salário_22" localSheetId="4">#REF!</definedName>
    <definedName name="salário_22" localSheetId="5">#REF!</definedName>
    <definedName name="salário_22" localSheetId="6">#REF!</definedName>
    <definedName name="salário_22" localSheetId="7">#REF!</definedName>
    <definedName name="salário_22" localSheetId="9">#REF!</definedName>
    <definedName name="salário_22" localSheetId="10">#REF!</definedName>
    <definedName name="salário_22" localSheetId="1">#REF!</definedName>
    <definedName name="salário_22">#REF!</definedName>
    <definedName name="salário_23" localSheetId="11">#REF!</definedName>
    <definedName name="salário_23" localSheetId="12">#REF!</definedName>
    <definedName name="salário_23" localSheetId="13">#REF!</definedName>
    <definedName name="salário_23" localSheetId="15">#REF!</definedName>
    <definedName name="salário_23" localSheetId="16">#REF!</definedName>
    <definedName name="salário_23" localSheetId="17">#REF!</definedName>
    <definedName name="salário_23" localSheetId="18">#REF!</definedName>
    <definedName name="salário_23" localSheetId="19">#REF!</definedName>
    <definedName name="salário_23" localSheetId="20">#REF!</definedName>
    <definedName name="salário_23" localSheetId="21">#REF!</definedName>
    <definedName name="salário_23" localSheetId="25">#REF!</definedName>
    <definedName name="salário_23" localSheetId="27">#REF!</definedName>
    <definedName name="salário_23" localSheetId="28">#REF!</definedName>
    <definedName name="salário_23" localSheetId="26">#REF!</definedName>
    <definedName name="salário_23" localSheetId="4">#REF!</definedName>
    <definedName name="salário_23" localSheetId="5">#REF!</definedName>
    <definedName name="salário_23" localSheetId="6">#REF!</definedName>
    <definedName name="salário_23" localSheetId="7">#REF!</definedName>
    <definedName name="salário_23" localSheetId="9">#REF!</definedName>
    <definedName name="salário_23" localSheetId="10">#REF!</definedName>
    <definedName name="salário_23" localSheetId="1">#REF!</definedName>
    <definedName name="salário_23">#REF!</definedName>
    <definedName name="salário_24" localSheetId="11">#REF!</definedName>
    <definedName name="salário_24" localSheetId="12">#REF!</definedName>
    <definedName name="salário_24" localSheetId="13">#REF!</definedName>
    <definedName name="salário_24" localSheetId="15">#REF!</definedName>
    <definedName name="salário_24" localSheetId="16">#REF!</definedName>
    <definedName name="salário_24" localSheetId="17">#REF!</definedName>
    <definedName name="salário_24" localSheetId="18">#REF!</definedName>
    <definedName name="salário_24" localSheetId="19">#REF!</definedName>
    <definedName name="salário_24" localSheetId="20">#REF!</definedName>
    <definedName name="salário_24" localSheetId="21">#REF!</definedName>
    <definedName name="salário_24" localSheetId="25">#REF!</definedName>
    <definedName name="salário_24" localSheetId="27">#REF!</definedName>
    <definedName name="salário_24" localSheetId="28">#REF!</definedName>
    <definedName name="salário_24" localSheetId="26">#REF!</definedName>
    <definedName name="salário_24" localSheetId="4">#REF!</definedName>
    <definedName name="salário_24" localSheetId="5">#REF!</definedName>
    <definedName name="salário_24" localSheetId="6">#REF!</definedName>
    <definedName name="salário_24" localSheetId="7">#REF!</definedName>
    <definedName name="salário_24" localSheetId="9">#REF!</definedName>
    <definedName name="salário_24" localSheetId="10">#REF!</definedName>
    <definedName name="salário_24" localSheetId="1">#REF!</definedName>
    <definedName name="salário_24">#REF!</definedName>
    <definedName name="salário_25" localSheetId="11">#REF!</definedName>
    <definedName name="salário_25" localSheetId="12">#REF!</definedName>
    <definedName name="salário_25" localSheetId="13">#REF!</definedName>
    <definedName name="salário_25" localSheetId="15">#REF!</definedName>
    <definedName name="salário_25" localSheetId="16">#REF!</definedName>
    <definedName name="salário_25" localSheetId="17">#REF!</definedName>
    <definedName name="salário_25" localSheetId="18">#REF!</definedName>
    <definedName name="salário_25" localSheetId="19">#REF!</definedName>
    <definedName name="salário_25" localSheetId="20">#REF!</definedName>
    <definedName name="salário_25" localSheetId="21">#REF!</definedName>
    <definedName name="salário_25" localSheetId="25">#REF!</definedName>
    <definedName name="salário_25" localSheetId="27">#REF!</definedName>
    <definedName name="salário_25" localSheetId="28">#REF!</definedName>
    <definedName name="salário_25" localSheetId="26">#REF!</definedName>
    <definedName name="salário_25" localSheetId="4">#REF!</definedName>
    <definedName name="salário_25" localSheetId="5">#REF!</definedName>
    <definedName name="salário_25" localSheetId="6">#REF!</definedName>
    <definedName name="salário_25" localSheetId="7">#REF!</definedName>
    <definedName name="salário_25" localSheetId="9">#REF!</definedName>
    <definedName name="salário_25" localSheetId="10">#REF!</definedName>
    <definedName name="salário_25" localSheetId="1">#REF!</definedName>
    <definedName name="salário_25">#REF!</definedName>
    <definedName name="salário_26" localSheetId="11">#REF!</definedName>
    <definedName name="salário_26" localSheetId="12">#REF!</definedName>
    <definedName name="salário_26" localSheetId="13">#REF!</definedName>
    <definedName name="salário_26" localSheetId="15">#REF!</definedName>
    <definedName name="salário_26" localSheetId="16">#REF!</definedName>
    <definedName name="salário_26" localSheetId="17">#REF!</definedName>
    <definedName name="salário_26" localSheetId="18">#REF!</definedName>
    <definedName name="salário_26" localSheetId="19">#REF!</definedName>
    <definedName name="salário_26" localSheetId="20">#REF!</definedName>
    <definedName name="salário_26" localSheetId="21">#REF!</definedName>
    <definedName name="salário_26" localSheetId="25">#REF!</definedName>
    <definedName name="salário_26" localSheetId="27">#REF!</definedName>
    <definedName name="salário_26" localSheetId="28">#REF!</definedName>
    <definedName name="salário_26" localSheetId="26">#REF!</definedName>
    <definedName name="salário_26" localSheetId="4">#REF!</definedName>
    <definedName name="salário_26" localSheetId="5">#REF!</definedName>
    <definedName name="salário_26" localSheetId="6">#REF!</definedName>
    <definedName name="salário_26" localSheetId="7">#REF!</definedName>
    <definedName name="salário_26" localSheetId="9">#REF!</definedName>
    <definedName name="salário_26" localSheetId="10">#REF!</definedName>
    <definedName name="salário_26" localSheetId="1">#REF!</definedName>
    <definedName name="salário_26">#REF!</definedName>
    <definedName name="salário_27" localSheetId="11">#REF!</definedName>
    <definedName name="salário_27" localSheetId="12">#REF!</definedName>
    <definedName name="salário_27" localSheetId="13">#REF!</definedName>
    <definedName name="salário_27" localSheetId="15">#REF!</definedName>
    <definedName name="salário_27" localSheetId="16">#REF!</definedName>
    <definedName name="salário_27" localSheetId="17">#REF!</definedName>
    <definedName name="salário_27" localSheetId="18">#REF!</definedName>
    <definedName name="salário_27" localSheetId="19">#REF!</definedName>
    <definedName name="salário_27" localSheetId="20">#REF!</definedName>
    <definedName name="salário_27" localSheetId="21">#REF!</definedName>
    <definedName name="salário_27" localSheetId="25">#REF!</definedName>
    <definedName name="salário_27" localSheetId="27">#REF!</definedName>
    <definedName name="salário_27" localSheetId="28">#REF!</definedName>
    <definedName name="salário_27" localSheetId="26">#REF!</definedName>
    <definedName name="salário_27" localSheetId="4">#REF!</definedName>
    <definedName name="salário_27" localSheetId="5">#REF!</definedName>
    <definedName name="salário_27" localSheetId="6">#REF!</definedName>
    <definedName name="salário_27" localSheetId="7">#REF!</definedName>
    <definedName name="salário_27" localSheetId="9">#REF!</definedName>
    <definedName name="salário_27" localSheetId="10">#REF!</definedName>
    <definedName name="salário_27" localSheetId="1">#REF!</definedName>
    <definedName name="salário_27">#REF!</definedName>
    <definedName name="salário_28" localSheetId="11">#REF!</definedName>
    <definedName name="salário_28" localSheetId="12">#REF!</definedName>
    <definedName name="salário_28" localSheetId="13">#REF!</definedName>
    <definedName name="salário_28" localSheetId="15">#REF!</definedName>
    <definedName name="salário_28" localSheetId="16">#REF!</definedName>
    <definedName name="salário_28" localSheetId="17">#REF!</definedName>
    <definedName name="salário_28" localSheetId="18">#REF!</definedName>
    <definedName name="salário_28" localSheetId="19">#REF!</definedName>
    <definedName name="salário_28" localSheetId="20">#REF!</definedName>
    <definedName name="salário_28" localSheetId="21">#REF!</definedName>
    <definedName name="salário_28" localSheetId="25">#REF!</definedName>
    <definedName name="salário_28" localSheetId="27">#REF!</definedName>
    <definedName name="salário_28" localSheetId="28">#REF!</definedName>
    <definedName name="salário_28" localSheetId="26">#REF!</definedName>
    <definedName name="salário_28" localSheetId="4">#REF!</definedName>
    <definedName name="salário_28" localSheetId="5">#REF!</definedName>
    <definedName name="salário_28" localSheetId="6">#REF!</definedName>
    <definedName name="salário_28" localSheetId="7">#REF!</definedName>
    <definedName name="salário_28" localSheetId="9">#REF!</definedName>
    <definedName name="salário_28" localSheetId="10">#REF!</definedName>
    <definedName name="salário_28" localSheetId="1">#REF!</definedName>
    <definedName name="salário_28">#REF!</definedName>
    <definedName name="salário_29" localSheetId="11">#REF!</definedName>
    <definedName name="salário_29" localSheetId="12">#REF!</definedName>
    <definedName name="salário_29" localSheetId="13">#REF!</definedName>
    <definedName name="salário_29" localSheetId="15">#REF!</definedName>
    <definedName name="salário_29" localSheetId="16">#REF!</definedName>
    <definedName name="salário_29" localSheetId="17">#REF!</definedName>
    <definedName name="salário_29" localSheetId="18">#REF!</definedName>
    <definedName name="salário_29" localSheetId="19">#REF!</definedName>
    <definedName name="salário_29" localSheetId="20">#REF!</definedName>
    <definedName name="salário_29" localSheetId="21">#REF!</definedName>
    <definedName name="salário_29" localSheetId="25">#REF!</definedName>
    <definedName name="salário_29" localSheetId="27">#REF!</definedName>
    <definedName name="salário_29" localSheetId="28">#REF!</definedName>
    <definedName name="salário_29" localSheetId="26">#REF!</definedName>
    <definedName name="salário_29" localSheetId="4">#REF!</definedName>
    <definedName name="salário_29" localSheetId="5">#REF!</definedName>
    <definedName name="salário_29" localSheetId="6">#REF!</definedName>
    <definedName name="salário_29" localSheetId="7">#REF!</definedName>
    <definedName name="salário_29" localSheetId="9">#REF!</definedName>
    <definedName name="salário_29" localSheetId="10">#REF!</definedName>
    <definedName name="salário_29" localSheetId="1">#REF!</definedName>
    <definedName name="salário_29">#REF!</definedName>
    <definedName name="salário_30" localSheetId="11">#REF!</definedName>
    <definedName name="salário_30" localSheetId="12">#REF!</definedName>
    <definedName name="salário_30" localSheetId="13">#REF!</definedName>
    <definedName name="salário_30" localSheetId="15">#REF!</definedName>
    <definedName name="salário_30" localSheetId="16">#REF!</definedName>
    <definedName name="salário_30" localSheetId="17">#REF!</definedName>
    <definedName name="salário_30" localSheetId="18">#REF!</definedName>
    <definedName name="salário_30" localSheetId="19">#REF!</definedName>
    <definedName name="salário_30" localSheetId="20">#REF!</definedName>
    <definedName name="salário_30" localSheetId="21">#REF!</definedName>
    <definedName name="salário_30" localSheetId="25">#REF!</definedName>
    <definedName name="salário_30" localSheetId="27">#REF!</definedName>
    <definedName name="salário_30" localSheetId="28">#REF!</definedName>
    <definedName name="salário_30" localSheetId="26">#REF!</definedName>
    <definedName name="salário_30" localSheetId="4">#REF!</definedName>
    <definedName name="salário_30" localSheetId="5">#REF!</definedName>
    <definedName name="salário_30" localSheetId="6">#REF!</definedName>
    <definedName name="salário_30" localSheetId="7">#REF!</definedName>
    <definedName name="salário_30" localSheetId="9">#REF!</definedName>
    <definedName name="salário_30" localSheetId="10">#REF!</definedName>
    <definedName name="salário_30" localSheetId="1">#REF!</definedName>
    <definedName name="salário_30">#REF!</definedName>
    <definedName name="salário_31" localSheetId="11">#REF!</definedName>
    <definedName name="salário_31" localSheetId="12">#REF!</definedName>
    <definedName name="salário_31" localSheetId="13">#REF!</definedName>
    <definedName name="salário_31" localSheetId="15">#REF!</definedName>
    <definedName name="salário_31" localSheetId="16">#REF!</definedName>
    <definedName name="salário_31" localSheetId="17">#REF!</definedName>
    <definedName name="salário_31" localSheetId="18">#REF!</definedName>
    <definedName name="salário_31" localSheetId="19">#REF!</definedName>
    <definedName name="salário_31" localSheetId="20">#REF!</definedName>
    <definedName name="salário_31" localSheetId="21">#REF!</definedName>
    <definedName name="salário_31" localSheetId="25">#REF!</definedName>
    <definedName name="salário_31" localSheetId="27">#REF!</definedName>
    <definedName name="salário_31" localSheetId="28">#REF!</definedName>
    <definedName name="salário_31" localSheetId="26">#REF!</definedName>
    <definedName name="salário_31" localSheetId="4">#REF!</definedName>
    <definedName name="salário_31" localSheetId="5">#REF!</definedName>
    <definedName name="salário_31" localSheetId="6">#REF!</definedName>
    <definedName name="salário_31" localSheetId="7">#REF!</definedName>
    <definedName name="salário_31" localSheetId="9">#REF!</definedName>
    <definedName name="salário_31" localSheetId="10">#REF!</definedName>
    <definedName name="salário_31" localSheetId="1">#REF!</definedName>
    <definedName name="salário_31">#REF!</definedName>
    <definedName name="salário_32" localSheetId="11">#REF!</definedName>
    <definedName name="salário_32" localSheetId="12">#REF!</definedName>
    <definedName name="salário_32" localSheetId="13">#REF!</definedName>
    <definedName name="salário_32" localSheetId="15">#REF!</definedName>
    <definedName name="salário_32" localSheetId="16">#REF!</definedName>
    <definedName name="salário_32" localSheetId="17">#REF!</definedName>
    <definedName name="salário_32" localSheetId="18">#REF!</definedName>
    <definedName name="salário_32" localSheetId="19">#REF!</definedName>
    <definedName name="salário_32" localSheetId="20">#REF!</definedName>
    <definedName name="salário_32" localSheetId="21">#REF!</definedName>
    <definedName name="salário_32" localSheetId="25">#REF!</definedName>
    <definedName name="salário_32" localSheetId="27">#REF!</definedName>
    <definedName name="salário_32" localSheetId="28">#REF!</definedName>
    <definedName name="salário_32" localSheetId="26">#REF!</definedName>
    <definedName name="salário_32" localSheetId="4">#REF!</definedName>
    <definedName name="salário_32" localSheetId="5">#REF!</definedName>
    <definedName name="salário_32" localSheetId="6">#REF!</definedName>
    <definedName name="salário_32" localSheetId="7">#REF!</definedName>
    <definedName name="salário_32" localSheetId="9">#REF!</definedName>
    <definedName name="salário_32" localSheetId="10">#REF!</definedName>
    <definedName name="salário_32" localSheetId="1">#REF!</definedName>
    <definedName name="salário_32">#REF!</definedName>
    <definedName name="salário_33" localSheetId="11">#REF!</definedName>
    <definedName name="salário_33" localSheetId="12">#REF!</definedName>
    <definedName name="salário_33" localSheetId="13">#REF!</definedName>
    <definedName name="salário_33" localSheetId="15">#REF!</definedName>
    <definedName name="salário_33" localSheetId="16">#REF!</definedName>
    <definedName name="salário_33" localSheetId="17">#REF!</definedName>
    <definedName name="salário_33" localSheetId="18">#REF!</definedName>
    <definedName name="salário_33" localSheetId="19">#REF!</definedName>
    <definedName name="salário_33" localSheetId="20">#REF!</definedName>
    <definedName name="salário_33" localSheetId="21">#REF!</definedName>
    <definedName name="salário_33" localSheetId="25">#REF!</definedName>
    <definedName name="salário_33" localSheetId="27">#REF!</definedName>
    <definedName name="salário_33" localSheetId="28">#REF!</definedName>
    <definedName name="salário_33" localSheetId="26">#REF!</definedName>
    <definedName name="salário_33" localSheetId="4">#REF!</definedName>
    <definedName name="salário_33" localSheetId="5">#REF!</definedName>
    <definedName name="salário_33" localSheetId="6">#REF!</definedName>
    <definedName name="salário_33" localSheetId="7">#REF!</definedName>
    <definedName name="salário_33" localSheetId="9">#REF!</definedName>
    <definedName name="salário_33" localSheetId="10">#REF!</definedName>
    <definedName name="salário_33" localSheetId="1">#REF!</definedName>
    <definedName name="salário_33">#REF!</definedName>
    <definedName name="salário_34" localSheetId="11">#REF!</definedName>
    <definedName name="salário_34" localSheetId="12">#REF!</definedName>
    <definedName name="salário_34" localSheetId="13">#REF!</definedName>
    <definedName name="salário_34" localSheetId="15">#REF!</definedName>
    <definedName name="salário_34" localSheetId="16">#REF!</definedName>
    <definedName name="salário_34" localSheetId="17">#REF!</definedName>
    <definedName name="salário_34" localSheetId="18">#REF!</definedName>
    <definedName name="salário_34" localSheetId="19">#REF!</definedName>
    <definedName name="salário_34" localSheetId="20">#REF!</definedName>
    <definedName name="salário_34" localSheetId="21">#REF!</definedName>
    <definedName name="salário_34" localSheetId="25">#REF!</definedName>
    <definedName name="salário_34" localSheetId="27">#REF!</definedName>
    <definedName name="salário_34" localSheetId="28">#REF!</definedName>
    <definedName name="salário_34" localSheetId="26">#REF!</definedName>
    <definedName name="salário_34" localSheetId="4">#REF!</definedName>
    <definedName name="salário_34" localSheetId="5">#REF!</definedName>
    <definedName name="salário_34" localSheetId="6">#REF!</definedName>
    <definedName name="salário_34" localSheetId="7">#REF!</definedName>
    <definedName name="salário_34" localSheetId="9">#REF!</definedName>
    <definedName name="salário_34" localSheetId="10">#REF!</definedName>
    <definedName name="salário_34" localSheetId="1">#REF!</definedName>
    <definedName name="salário_34">#REF!</definedName>
    <definedName name="salário_35" localSheetId="11">#REF!</definedName>
    <definedName name="salário_35" localSheetId="12">#REF!</definedName>
    <definedName name="salário_35" localSheetId="13">#REF!</definedName>
    <definedName name="salário_35" localSheetId="15">#REF!</definedName>
    <definedName name="salário_35" localSheetId="16">#REF!</definedName>
    <definedName name="salário_35" localSheetId="17">#REF!</definedName>
    <definedName name="salário_35" localSheetId="18">#REF!</definedName>
    <definedName name="salário_35" localSheetId="19">#REF!</definedName>
    <definedName name="salário_35" localSheetId="20">#REF!</definedName>
    <definedName name="salário_35" localSheetId="21">#REF!</definedName>
    <definedName name="salário_35" localSheetId="25">#REF!</definedName>
    <definedName name="salário_35" localSheetId="27">#REF!</definedName>
    <definedName name="salário_35" localSheetId="28">#REF!</definedName>
    <definedName name="salário_35" localSheetId="26">#REF!</definedName>
    <definedName name="salário_35" localSheetId="4">#REF!</definedName>
    <definedName name="salário_35" localSheetId="5">#REF!</definedName>
    <definedName name="salário_35" localSheetId="6">#REF!</definedName>
    <definedName name="salário_35" localSheetId="7">#REF!</definedName>
    <definedName name="salário_35" localSheetId="9">#REF!</definedName>
    <definedName name="salário_35" localSheetId="10">#REF!</definedName>
    <definedName name="salário_35" localSheetId="1">#REF!</definedName>
    <definedName name="salário_35">#REF!</definedName>
    <definedName name="salário_36" localSheetId="11">#REF!</definedName>
    <definedName name="salário_36" localSheetId="12">#REF!</definedName>
    <definedName name="salário_36" localSheetId="13">#REF!</definedName>
    <definedName name="salário_36" localSheetId="15">#REF!</definedName>
    <definedName name="salário_36" localSheetId="16">#REF!</definedName>
    <definedName name="salário_36" localSheetId="17">#REF!</definedName>
    <definedName name="salário_36" localSheetId="18">#REF!</definedName>
    <definedName name="salário_36" localSheetId="19">#REF!</definedName>
    <definedName name="salário_36" localSheetId="20">#REF!</definedName>
    <definedName name="salário_36" localSheetId="21">#REF!</definedName>
    <definedName name="salário_36" localSheetId="25">#REF!</definedName>
    <definedName name="salário_36" localSheetId="27">#REF!</definedName>
    <definedName name="salário_36" localSheetId="28">#REF!</definedName>
    <definedName name="salário_36" localSheetId="26">#REF!</definedName>
    <definedName name="salário_36" localSheetId="4">#REF!</definedName>
    <definedName name="salário_36" localSheetId="5">#REF!</definedName>
    <definedName name="salário_36" localSheetId="6">#REF!</definedName>
    <definedName name="salário_36" localSheetId="7">#REF!</definedName>
    <definedName name="salário_36" localSheetId="9">#REF!</definedName>
    <definedName name="salário_36" localSheetId="10">#REF!</definedName>
    <definedName name="salário_36" localSheetId="1">#REF!</definedName>
    <definedName name="salário_36">#REF!</definedName>
    <definedName name="salário_37" localSheetId="11">#REF!</definedName>
    <definedName name="salário_37" localSheetId="12">#REF!</definedName>
    <definedName name="salário_37" localSheetId="13">#REF!</definedName>
    <definedName name="salário_37" localSheetId="15">#REF!</definedName>
    <definedName name="salário_37" localSheetId="16">#REF!</definedName>
    <definedName name="salário_37" localSheetId="17">#REF!</definedName>
    <definedName name="salário_37" localSheetId="18">#REF!</definedName>
    <definedName name="salário_37" localSheetId="19">#REF!</definedName>
    <definedName name="salário_37" localSheetId="20">#REF!</definedName>
    <definedName name="salário_37" localSheetId="21">#REF!</definedName>
    <definedName name="salário_37" localSheetId="25">#REF!</definedName>
    <definedName name="salário_37" localSheetId="27">#REF!</definedName>
    <definedName name="salário_37" localSheetId="28">#REF!</definedName>
    <definedName name="salário_37" localSheetId="26">#REF!</definedName>
    <definedName name="salário_37" localSheetId="4">#REF!</definedName>
    <definedName name="salário_37" localSheetId="5">#REF!</definedName>
    <definedName name="salário_37" localSheetId="6">#REF!</definedName>
    <definedName name="salário_37" localSheetId="7">#REF!</definedName>
    <definedName name="salário_37" localSheetId="9">#REF!</definedName>
    <definedName name="salário_37" localSheetId="10">#REF!</definedName>
    <definedName name="salário_37" localSheetId="1">#REF!</definedName>
    <definedName name="salário_37">#REF!</definedName>
    <definedName name="salário_38" localSheetId="11">#REF!</definedName>
    <definedName name="salário_38" localSheetId="12">#REF!</definedName>
    <definedName name="salário_38" localSheetId="13">#REF!</definedName>
    <definedName name="salário_38" localSheetId="15">#REF!</definedName>
    <definedName name="salário_38" localSheetId="16">#REF!</definedName>
    <definedName name="salário_38" localSheetId="17">#REF!</definedName>
    <definedName name="salário_38" localSheetId="18">#REF!</definedName>
    <definedName name="salário_38" localSheetId="19">#REF!</definedName>
    <definedName name="salário_38" localSheetId="20">#REF!</definedName>
    <definedName name="salário_38" localSheetId="21">#REF!</definedName>
    <definedName name="salário_38" localSheetId="25">#REF!</definedName>
    <definedName name="salário_38" localSheetId="27">#REF!</definedName>
    <definedName name="salário_38" localSheetId="28">#REF!</definedName>
    <definedName name="salário_38" localSheetId="26">#REF!</definedName>
    <definedName name="salário_38" localSheetId="4">#REF!</definedName>
    <definedName name="salário_38" localSheetId="5">#REF!</definedName>
    <definedName name="salário_38" localSheetId="6">#REF!</definedName>
    <definedName name="salário_38" localSheetId="7">#REF!</definedName>
    <definedName name="salário_38" localSheetId="9">#REF!</definedName>
    <definedName name="salário_38" localSheetId="10">#REF!</definedName>
    <definedName name="salário_38" localSheetId="1">#REF!</definedName>
    <definedName name="salário_38">#REF!</definedName>
    <definedName name="salário_39" localSheetId="11">#REF!</definedName>
    <definedName name="salário_39" localSheetId="12">#REF!</definedName>
    <definedName name="salário_39" localSheetId="13">#REF!</definedName>
    <definedName name="salário_39" localSheetId="15">#REF!</definedName>
    <definedName name="salário_39" localSheetId="16">#REF!</definedName>
    <definedName name="salário_39" localSheetId="17">#REF!</definedName>
    <definedName name="salário_39" localSheetId="18">#REF!</definedName>
    <definedName name="salário_39" localSheetId="19">#REF!</definedName>
    <definedName name="salário_39" localSheetId="20">#REF!</definedName>
    <definedName name="salário_39" localSheetId="21">#REF!</definedName>
    <definedName name="salário_39" localSheetId="25">#REF!</definedName>
    <definedName name="salário_39" localSheetId="27">#REF!</definedName>
    <definedName name="salário_39" localSheetId="28">#REF!</definedName>
    <definedName name="salário_39" localSheetId="26">#REF!</definedName>
    <definedName name="salário_39" localSheetId="4">#REF!</definedName>
    <definedName name="salário_39" localSheetId="6">#REF!</definedName>
    <definedName name="salário_39" localSheetId="7">#REF!</definedName>
    <definedName name="salário_39" localSheetId="9">#REF!</definedName>
    <definedName name="salário_39" localSheetId="10">#REF!</definedName>
    <definedName name="salário_39" localSheetId="1">#REF!</definedName>
    <definedName name="salário_39">#REF!</definedName>
    <definedName name="salario_40" localSheetId="11">#REF!</definedName>
    <definedName name="salario_40" localSheetId="12">#REF!</definedName>
    <definedName name="salario_40" localSheetId="13">#REF!</definedName>
    <definedName name="salario_40" localSheetId="15">#REF!</definedName>
    <definedName name="salario_40" localSheetId="16">#REF!</definedName>
    <definedName name="salario_40" localSheetId="17">#REF!</definedName>
    <definedName name="salario_40" localSheetId="18">#REF!</definedName>
    <definedName name="salario_40" localSheetId="19">#REF!</definedName>
    <definedName name="salario_40" localSheetId="20">#REF!</definedName>
    <definedName name="salario_40" localSheetId="21">#REF!</definedName>
    <definedName name="salario_40" localSheetId="25">#REF!</definedName>
    <definedName name="salario_40" localSheetId="27">#REF!</definedName>
    <definedName name="salario_40" localSheetId="28">#REF!</definedName>
    <definedName name="salario_40" localSheetId="26">#REF!</definedName>
    <definedName name="salario_40" localSheetId="4">#REF!</definedName>
    <definedName name="salario_40" localSheetId="6">#REF!</definedName>
    <definedName name="salario_40" localSheetId="7">#REF!</definedName>
    <definedName name="salario_40" localSheetId="9">#REF!</definedName>
    <definedName name="salario_40" localSheetId="10">#REF!</definedName>
    <definedName name="salario_40" localSheetId="1">#REF!</definedName>
    <definedName name="salario_40">#REF!</definedName>
    <definedName name="salario_41" localSheetId="11">#REF!</definedName>
    <definedName name="salario_41" localSheetId="12">#REF!</definedName>
    <definedName name="salario_41" localSheetId="13">#REF!</definedName>
    <definedName name="salario_41" localSheetId="15">#REF!</definedName>
    <definedName name="salario_41" localSheetId="16">#REF!</definedName>
    <definedName name="salario_41" localSheetId="17">#REF!</definedName>
    <definedName name="salario_41" localSheetId="18">#REF!</definedName>
    <definedName name="salario_41" localSheetId="19">#REF!</definedName>
    <definedName name="salario_41" localSheetId="20">#REF!</definedName>
    <definedName name="salario_41" localSheetId="21">#REF!</definedName>
    <definedName name="salario_41" localSheetId="25">#REF!</definedName>
    <definedName name="salario_41" localSheetId="27">#REF!</definedName>
    <definedName name="salario_41" localSheetId="28">#REF!</definedName>
    <definedName name="salario_41" localSheetId="26">#REF!</definedName>
    <definedName name="salario_41" localSheetId="4">#REF!</definedName>
    <definedName name="salario_41" localSheetId="6">#REF!</definedName>
    <definedName name="salario_41" localSheetId="7">#REF!</definedName>
    <definedName name="salario_41" localSheetId="9">#REF!</definedName>
    <definedName name="salario_41" localSheetId="10">#REF!</definedName>
    <definedName name="salario_41" localSheetId="1">#REF!</definedName>
    <definedName name="salario_41">#REF!</definedName>
    <definedName name="salário_42" localSheetId="11">#REF!</definedName>
    <definedName name="salário_42" localSheetId="12">#REF!</definedName>
    <definedName name="salário_42" localSheetId="13">#REF!</definedName>
    <definedName name="salário_42" localSheetId="15">#REF!</definedName>
    <definedName name="salário_42" localSheetId="16">#REF!</definedName>
    <definedName name="salário_42" localSheetId="17">#REF!</definedName>
    <definedName name="salário_42" localSheetId="18">#REF!</definedName>
    <definedName name="salário_42" localSheetId="19">#REF!</definedName>
    <definedName name="salário_42" localSheetId="20">#REF!</definedName>
    <definedName name="salário_42" localSheetId="21">#REF!</definedName>
    <definedName name="salário_42" localSheetId="25">#REF!</definedName>
    <definedName name="salário_42" localSheetId="27">#REF!</definedName>
    <definedName name="salário_42" localSheetId="28">#REF!</definedName>
    <definedName name="salário_42" localSheetId="26">#REF!</definedName>
    <definedName name="salário_42" localSheetId="4">#REF!</definedName>
    <definedName name="salário_42" localSheetId="6">#REF!</definedName>
    <definedName name="salário_42" localSheetId="7">#REF!</definedName>
    <definedName name="salário_42" localSheetId="9">#REF!</definedName>
    <definedName name="salário_42" localSheetId="10">#REF!</definedName>
    <definedName name="salário_42" localSheetId="1">#REF!</definedName>
    <definedName name="salário_42">#REF!</definedName>
    <definedName name="salário_43" localSheetId="11">#REF!</definedName>
    <definedName name="salário_43" localSheetId="12">#REF!</definedName>
    <definedName name="salário_43" localSheetId="13">#REF!</definedName>
    <definedName name="salário_43" localSheetId="15">#REF!</definedName>
    <definedName name="salário_43" localSheetId="16">#REF!</definedName>
    <definedName name="salário_43" localSheetId="17">#REF!</definedName>
    <definedName name="salário_43" localSheetId="18">#REF!</definedName>
    <definedName name="salário_43" localSheetId="19">#REF!</definedName>
    <definedName name="salário_43" localSheetId="20">#REF!</definedName>
    <definedName name="salário_43" localSheetId="21">#REF!</definedName>
    <definedName name="salário_43" localSheetId="25">#REF!</definedName>
    <definedName name="salário_43" localSheetId="27">#REF!</definedName>
    <definedName name="salário_43" localSheetId="28">#REF!</definedName>
    <definedName name="salário_43" localSheetId="26">#REF!</definedName>
    <definedName name="salário_43" localSheetId="4">#REF!</definedName>
    <definedName name="salário_43" localSheetId="6">#REF!</definedName>
    <definedName name="salário_43" localSheetId="7">#REF!</definedName>
    <definedName name="salário_43" localSheetId="9">#REF!</definedName>
    <definedName name="salário_43" localSheetId="10">#REF!</definedName>
    <definedName name="salário_43" localSheetId="1">#REF!</definedName>
    <definedName name="salário_43">#REF!</definedName>
    <definedName name="salário_44" localSheetId="11">#REF!</definedName>
    <definedName name="salário_44" localSheetId="12">#REF!</definedName>
    <definedName name="salário_44" localSheetId="13">#REF!</definedName>
    <definedName name="salário_44" localSheetId="15">#REF!</definedName>
    <definedName name="salário_44" localSheetId="16">#REF!</definedName>
    <definedName name="salário_44" localSheetId="17">#REF!</definedName>
    <definedName name="salário_44" localSheetId="18">#REF!</definedName>
    <definedName name="salário_44" localSheetId="19">#REF!</definedName>
    <definedName name="salário_44" localSheetId="20">#REF!</definedName>
    <definedName name="salário_44" localSheetId="21">#REF!</definedName>
    <definedName name="salário_44" localSheetId="25">#REF!</definedName>
    <definedName name="salário_44" localSheetId="27">#REF!</definedName>
    <definedName name="salário_44" localSheetId="28">#REF!</definedName>
    <definedName name="salário_44" localSheetId="26">#REF!</definedName>
    <definedName name="salário_44" localSheetId="4">#REF!</definedName>
    <definedName name="salário_44" localSheetId="6">#REF!</definedName>
    <definedName name="salário_44" localSheetId="7">#REF!</definedName>
    <definedName name="salário_44" localSheetId="9">#REF!</definedName>
    <definedName name="salário_44" localSheetId="10">#REF!</definedName>
    <definedName name="salário_44" localSheetId="1">#REF!</definedName>
    <definedName name="salário_44">#REF!</definedName>
    <definedName name="salário_45" localSheetId="11">#REF!</definedName>
    <definedName name="salário_45" localSheetId="12">#REF!</definedName>
    <definedName name="salário_45" localSheetId="13">#REF!</definedName>
    <definedName name="salário_45" localSheetId="15">#REF!</definedName>
    <definedName name="salário_45" localSheetId="16">#REF!</definedName>
    <definedName name="salário_45" localSheetId="17">#REF!</definedName>
    <definedName name="salário_45" localSheetId="18">#REF!</definedName>
    <definedName name="salário_45" localSheetId="19">#REF!</definedName>
    <definedName name="salário_45" localSheetId="20">#REF!</definedName>
    <definedName name="salário_45" localSheetId="21">#REF!</definedName>
    <definedName name="salário_45" localSheetId="25">#REF!</definedName>
    <definedName name="salário_45" localSheetId="27">#REF!</definedName>
    <definedName name="salário_45" localSheetId="28">#REF!</definedName>
    <definedName name="salário_45" localSheetId="26">#REF!</definedName>
    <definedName name="salário_45" localSheetId="4">#REF!</definedName>
    <definedName name="salário_45" localSheetId="6">#REF!</definedName>
    <definedName name="salário_45" localSheetId="7">#REF!</definedName>
    <definedName name="salário_45" localSheetId="9">#REF!</definedName>
    <definedName name="salário_45" localSheetId="10">#REF!</definedName>
    <definedName name="salário_45" localSheetId="1">#REF!</definedName>
    <definedName name="salário_45">#REF!</definedName>
    <definedName name="salário_46" localSheetId="11">#REF!</definedName>
    <definedName name="salário_46" localSheetId="12">#REF!</definedName>
    <definedName name="salário_46" localSheetId="13">#REF!</definedName>
    <definedName name="salário_46" localSheetId="15">#REF!</definedName>
    <definedName name="salário_46" localSheetId="16">#REF!</definedName>
    <definedName name="salário_46" localSheetId="17">#REF!</definedName>
    <definedName name="salário_46" localSheetId="18">#REF!</definedName>
    <definedName name="salário_46" localSheetId="19">#REF!</definedName>
    <definedName name="salário_46" localSheetId="20">#REF!</definedName>
    <definedName name="salário_46" localSheetId="21">#REF!</definedName>
    <definedName name="salário_46" localSheetId="25">#REF!</definedName>
    <definedName name="salário_46" localSheetId="27">#REF!</definedName>
    <definedName name="salário_46" localSheetId="28">#REF!</definedName>
    <definedName name="salário_46" localSheetId="26">#REF!</definedName>
    <definedName name="salário_46" localSheetId="4">#REF!</definedName>
    <definedName name="salário_46" localSheetId="6">#REF!</definedName>
    <definedName name="salário_46" localSheetId="7">#REF!</definedName>
    <definedName name="salário_46" localSheetId="9">#REF!</definedName>
    <definedName name="salário_46" localSheetId="10">#REF!</definedName>
    <definedName name="salário_46" localSheetId="1">#REF!</definedName>
    <definedName name="salário_46">#REF!</definedName>
    <definedName name="salário_47" localSheetId="11">#REF!</definedName>
    <definedName name="salário_47" localSheetId="12">#REF!</definedName>
    <definedName name="salário_47" localSheetId="13">#REF!</definedName>
    <definedName name="salário_47" localSheetId="15">#REF!</definedName>
    <definedName name="salário_47" localSheetId="16">#REF!</definedName>
    <definedName name="salário_47" localSheetId="17">#REF!</definedName>
    <definedName name="salário_47" localSheetId="18">#REF!</definedName>
    <definedName name="salário_47" localSheetId="19">#REF!</definedName>
    <definedName name="salário_47" localSheetId="20">#REF!</definedName>
    <definedName name="salário_47" localSheetId="21">#REF!</definedName>
    <definedName name="salário_47" localSheetId="25">#REF!</definedName>
    <definedName name="salário_47" localSheetId="27">#REF!</definedName>
    <definedName name="salário_47" localSheetId="28">#REF!</definedName>
    <definedName name="salário_47" localSheetId="26">#REF!</definedName>
    <definedName name="salário_47" localSheetId="4">#REF!</definedName>
    <definedName name="salário_47" localSheetId="6">#REF!</definedName>
    <definedName name="salário_47" localSheetId="7">#REF!</definedName>
    <definedName name="salário_47" localSheetId="9">#REF!</definedName>
    <definedName name="salário_47" localSheetId="10">#REF!</definedName>
    <definedName name="salário_47" localSheetId="1">#REF!</definedName>
    <definedName name="salário_47">#REF!</definedName>
    <definedName name="salário_48" localSheetId="11">#REF!</definedName>
    <definedName name="salário_48" localSheetId="12">#REF!</definedName>
    <definedName name="salário_48" localSheetId="13">#REF!</definedName>
    <definedName name="salário_48" localSheetId="15">#REF!</definedName>
    <definedName name="salário_48" localSheetId="16">#REF!</definedName>
    <definedName name="salário_48" localSheetId="17">#REF!</definedName>
    <definedName name="salário_48" localSheetId="18">#REF!</definedName>
    <definedName name="salário_48" localSheetId="19">#REF!</definedName>
    <definedName name="salário_48" localSheetId="20">#REF!</definedName>
    <definedName name="salário_48" localSheetId="21">#REF!</definedName>
    <definedName name="salário_48" localSheetId="25">#REF!</definedName>
    <definedName name="salário_48" localSheetId="27">#REF!</definedName>
    <definedName name="salário_48" localSheetId="28">#REF!</definedName>
    <definedName name="salário_48" localSheetId="26">#REF!</definedName>
    <definedName name="salário_48" localSheetId="4">#REF!</definedName>
    <definedName name="salário_48" localSheetId="6">#REF!</definedName>
    <definedName name="salário_48" localSheetId="7">#REF!</definedName>
    <definedName name="salário_48" localSheetId="9">#REF!</definedName>
    <definedName name="salário_48" localSheetId="10">#REF!</definedName>
    <definedName name="salário_48" localSheetId="1">#REF!</definedName>
    <definedName name="salário_48">#REF!</definedName>
    <definedName name="salário_49" localSheetId="11">#REF!</definedName>
    <definedName name="salário_49" localSheetId="12">#REF!</definedName>
    <definedName name="salário_49" localSheetId="13">#REF!</definedName>
    <definedName name="salário_49" localSheetId="15">#REF!</definedName>
    <definedName name="salário_49" localSheetId="16">#REF!</definedName>
    <definedName name="salário_49" localSheetId="17">#REF!</definedName>
    <definedName name="salário_49" localSheetId="18">#REF!</definedName>
    <definedName name="salário_49" localSheetId="19">#REF!</definedName>
    <definedName name="salário_49" localSheetId="20">#REF!</definedName>
    <definedName name="salário_49" localSheetId="21">#REF!</definedName>
    <definedName name="salário_49" localSheetId="25">#REF!</definedName>
    <definedName name="salário_49" localSheetId="27">#REF!</definedName>
    <definedName name="salário_49" localSheetId="28">#REF!</definedName>
    <definedName name="salário_49" localSheetId="26">#REF!</definedName>
    <definedName name="salário_49" localSheetId="4">#REF!</definedName>
    <definedName name="salário_49" localSheetId="6">#REF!</definedName>
    <definedName name="salário_49" localSheetId="7">#REF!</definedName>
    <definedName name="salário_49" localSheetId="9">#REF!</definedName>
    <definedName name="salário_49" localSheetId="10">#REF!</definedName>
    <definedName name="salário_49" localSheetId="1">#REF!</definedName>
    <definedName name="salário_49">#REF!</definedName>
    <definedName name="salário_5" localSheetId="11">#REF!</definedName>
    <definedName name="salário_5" localSheetId="12">#REF!</definedName>
    <definedName name="salário_5" localSheetId="13">#REF!</definedName>
    <definedName name="salário_5" localSheetId="15">#REF!</definedName>
    <definedName name="salário_5" localSheetId="16">#REF!</definedName>
    <definedName name="salário_5" localSheetId="17">#REF!</definedName>
    <definedName name="salário_5" localSheetId="18">#REF!</definedName>
    <definedName name="salário_5" localSheetId="19">#REF!</definedName>
    <definedName name="salário_5" localSheetId="20">#REF!</definedName>
    <definedName name="salário_5" localSheetId="21">#REF!</definedName>
    <definedName name="salário_5" localSheetId="25">#REF!</definedName>
    <definedName name="salário_5" localSheetId="27">#REF!</definedName>
    <definedName name="salário_5" localSheetId="28">#REF!</definedName>
    <definedName name="salário_5" localSheetId="26">#REF!</definedName>
    <definedName name="salário_5" localSheetId="4">#REF!</definedName>
    <definedName name="salário_5" localSheetId="6">#REF!</definedName>
    <definedName name="salário_5" localSheetId="7">#REF!</definedName>
    <definedName name="salário_5" localSheetId="9">#REF!</definedName>
    <definedName name="salário_5" localSheetId="10">#REF!</definedName>
    <definedName name="salário_5" localSheetId="1">#REF!</definedName>
    <definedName name="salário_5">#REF!</definedName>
    <definedName name="salário_50" localSheetId="11">#REF!</definedName>
    <definedName name="salário_50" localSheetId="12">#REF!</definedName>
    <definedName name="salário_50" localSheetId="13">#REF!</definedName>
    <definedName name="salário_50" localSheetId="15">#REF!</definedName>
    <definedName name="salário_50" localSheetId="16">#REF!</definedName>
    <definedName name="salário_50" localSheetId="17">#REF!</definedName>
    <definedName name="salário_50" localSheetId="18">#REF!</definedName>
    <definedName name="salário_50" localSheetId="19">#REF!</definedName>
    <definedName name="salário_50" localSheetId="20">#REF!</definedName>
    <definedName name="salário_50" localSheetId="21">#REF!</definedName>
    <definedName name="salário_50" localSheetId="25">#REF!</definedName>
    <definedName name="salário_50" localSheetId="27">#REF!</definedName>
    <definedName name="salário_50" localSheetId="28">#REF!</definedName>
    <definedName name="salário_50" localSheetId="26">#REF!</definedName>
    <definedName name="salário_50" localSheetId="4">#REF!</definedName>
    <definedName name="salário_50" localSheetId="6">#REF!</definedName>
    <definedName name="salário_50" localSheetId="7">#REF!</definedName>
    <definedName name="salário_50" localSheetId="9">#REF!</definedName>
    <definedName name="salário_50" localSheetId="10">#REF!</definedName>
    <definedName name="salário_50" localSheetId="1">#REF!</definedName>
    <definedName name="salário_50">#REF!</definedName>
    <definedName name="salário_51" localSheetId="11">#REF!</definedName>
    <definedName name="salário_51" localSheetId="12">#REF!</definedName>
    <definedName name="salário_51" localSheetId="13">#REF!</definedName>
    <definedName name="salário_51" localSheetId="15">#REF!</definedName>
    <definedName name="salário_51" localSheetId="16">#REF!</definedName>
    <definedName name="salário_51" localSheetId="17">#REF!</definedName>
    <definedName name="salário_51" localSheetId="18">#REF!</definedName>
    <definedName name="salário_51" localSheetId="19">#REF!</definedName>
    <definedName name="salário_51" localSheetId="20">#REF!</definedName>
    <definedName name="salário_51" localSheetId="21">#REF!</definedName>
    <definedName name="salário_51" localSheetId="25">#REF!</definedName>
    <definedName name="salário_51" localSheetId="27">#REF!</definedName>
    <definedName name="salário_51" localSheetId="28">#REF!</definedName>
    <definedName name="salário_51" localSheetId="26">#REF!</definedName>
    <definedName name="salário_51" localSheetId="4">#REF!</definedName>
    <definedName name="salário_51" localSheetId="6">#REF!</definedName>
    <definedName name="salário_51" localSheetId="7">#REF!</definedName>
    <definedName name="salário_51" localSheetId="9">#REF!</definedName>
    <definedName name="salário_51" localSheetId="10">#REF!</definedName>
    <definedName name="salário_51" localSheetId="1">#REF!</definedName>
    <definedName name="salário_51">#REF!</definedName>
    <definedName name="salário_52" localSheetId="11">#REF!</definedName>
    <definedName name="salário_52" localSheetId="12">#REF!</definedName>
    <definedName name="salário_52" localSheetId="13">#REF!</definedName>
    <definedName name="salário_52" localSheetId="15">#REF!</definedName>
    <definedName name="salário_52" localSheetId="16">#REF!</definedName>
    <definedName name="salário_52" localSheetId="17">#REF!</definedName>
    <definedName name="salário_52" localSheetId="18">#REF!</definedName>
    <definedName name="salário_52" localSheetId="19">#REF!</definedName>
    <definedName name="salário_52" localSheetId="20">#REF!</definedName>
    <definedName name="salário_52" localSheetId="21">#REF!</definedName>
    <definedName name="salário_52" localSheetId="25">#REF!</definedName>
    <definedName name="salário_52" localSheetId="27">#REF!</definedName>
    <definedName name="salário_52" localSheetId="28">#REF!</definedName>
    <definedName name="salário_52" localSheetId="26">#REF!</definedName>
    <definedName name="salário_52" localSheetId="4">#REF!</definedName>
    <definedName name="salário_52" localSheetId="6">#REF!</definedName>
    <definedName name="salário_52" localSheetId="7">#REF!</definedName>
    <definedName name="salário_52" localSheetId="9">#REF!</definedName>
    <definedName name="salário_52" localSheetId="10">#REF!</definedName>
    <definedName name="salário_52" localSheetId="1">#REF!</definedName>
    <definedName name="salário_52">#REF!</definedName>
    <definedName name="salário_53" localSheetId="11">#REF!</definedName>
    <definedName name="salário_53" localSheetId="12">#REF!</definedName>
    <definedName name="salário_53" localSheetId="13">#REF!</definedName>
    <definedName name="salário_53" localSheetId="15">#REF!</definedName>
    <definedName name="salário_53" localSheetId="16">#REF!</definedName>
    <definedName name="salário_53" localSheetId="17">#REF!</definedName>
    <definedName name="salário_53" localSheetId="18">#REF!</definedName>
    <definedName name="salário_53" localSheetId="19">#REF!</definedName>
    <definedName name="salário_53" localSheetId="20">#REF!</definedName>
    <definedName name="salário_53" localSheetId="21">#REF!</definedName>
    <definedName name="salário_53" localSheetId="25">#REF!</definedName>
    <definedName name="salário_53" localSheetId="27">#REF!</definedName>
    <definedName name="salário_53" localSheetId="28">#REF!</definedName>
    <definedName name="salário_53" localSheetId="26">#REF!</definedName>
    <definedName name="salário_53" localSheetId="4">#REF!</definedName>
    <definedName name="salário_53" localSheetId="6">#REF!</definedName>
    <definedName name="salário_53" localSheetId="7">#REF!</definedName>
    <definedName name="salário_53" localSheetId="9">#REF!</definedName>
    <definedName name="salário_53" localSheetId="10">#REF!</definedName>
    <definedName name="salário_53" localSheetId="1">#REF!</definedName>
    <definedName name="salário_53">#REF!</definedName>
    <definedName name="salário_54" localSheetId="11">#REF!</definedName>
    <definedName name="salário_54" localSheetId="12">#REF!</definedName>
    <definedName name="salário_54" localSheetId="13">#REF!</definedName>
    <definedName name="salário_54" localSheetId="15">#REF!</definedName>
    <definedName name="salário_54" localSheetId="16">#REF!</definedName>
    <definedName name="salário_54" localSheetId="17">#REF!</definedName>
    <definedName name="salário_54" localSheetId="18">#REF!</definedName>
    <definedName name="salário_54" localSheetId="19">#REF!</definedName>
    <definedName name="salário_54" localSheetId="20">#REF!</definedName>
    <definedName name="salário_54" localSheetId="21">#REF!</definedName>
    <definedName name="salário_54" localSheetId="25">#REF!</definedName>
    <definedName name="salário_54" localSheetId="27">#REF!</definedName>
    <definedName name="salário_54" localSheetId="28">#REF!</definedName>
    <definedName name="salário_54" localSheetId="26">#REF!</definedName>
    <definedName name="salário_54" localSheetId="4">#REF!</definedName>
    <definedName name="salário_54" localSheetId="6">#REF!</definedName>
    <definedName name="salário_54" localSheetId="7">#REF!</definedName>
    <definedName name="salário_54" localSheetId="9">#REF!</definedName>
    <definedName name="salário_54" localSheetId="10">#REF!</definedName>
    <definedName name="salário_54" localSheetId="1">#REF!</definedName>
    <definedName name="salário_54">#REF!</definedName>
    <definedName name="salário_55" localSheetId="11">#REF!</definedName>
    <definedName name="salário_55" localSheetId="12">#REF!</definedName>
    <definedName name="salário_55" localSheetId="13">#REF!</definedName>
    <definedName name="salário_55" localSheetId="15">#REF!</definedName>
    <definedName name="salário_55" localSheetId="16">#REF!</definedName>
    <definedName name="salário_55" localSheetId="17">#REF!</definedName>
    <definedName name="salário_55" localSheetId="18">#REF!</definedName>
    <definedName name="salário_55" localSheetId="19">#REF!</definedName>
    <definedName name="salário_55" localSheetId="20">#REF!</definedName>
    <definedName name="salário_55" localSheetId="21">#REF!</definedName>
    <definedName name="salário_55" localSheetId="25">#REF!</definedName>
    <definedName name="salário_55" localSheetId="27">#REF!</definedName>
    <definedName name="salário_55" localSheetId="28">#REF!</definedName>
    <definedName name="salário_55" localSheetId="26">#REF!</definedName>
    <definedName name="salário_55" localSheetId="4">#REF!</definedName>
    <definedName name="salário_55" localSheetId="6">#REF!</definedName>
    <definedName name="salário_55" localSheetId="7">#REF!</definedName>
    <definedName name="salário_55" localSheetId="9">#REF!</definedName>
    <definedName name="salário_55" localSheetId="10">#REF!</definedName>
    <definedName name="salário_55" localSheetId="1">#REF!</definedName>
    <definedName name="salário_55">#REF!</definedName>
    <definedName name="salário_56" localSheetId="11">#REF!</definedName>
    <definedName name="salário_56" localSheetId="12">#REF!</definedName>
    <definedName name="salário_56" localSheetId="13">#REF!</definedName>
    <definedName name="salário_56" localSheetId="15">#REF!</definedName>
    <definedName name="salário_56" localSheetId="16">#REF!</definedName>
    <definedName name="salário_56" localSheetId="17">#REF!</definedName>
    <definedName name="salário_56" localSheetId="18">#REF!</definedName>
    <definedName name="salário_56" localSheetId="19">#REF!</definedName>
    <definedName name="salário_56" localSheetId="20">#REF!</definedName>
    <definedName name="salário_56" localSheetId="21">#REF!</definedName>
    <definedName name="salário_56" localSheetId="25">#REF!</definedName>
    <definedName name="salário_56" localSheetId="27">#REF!</definedName>
    <definedName name="salário_56" localSheetId="28">#REF!</definedName>
    <definedName name="salário_56" localSheetId="26">#REF!</definedName>
    <definedName name="salário_56" localSheetId="4">#REF!</definedName>
    <definedName name="salário_56" localSheetId="6">#REF!</definedName>
    <definedName name="salário_56" localSheetId="7">#REF!</definedName>
    <definedName name="salário_56" localSheetId="9">#REF!</definedName>
    <definedName name="salário_56" localSheetId="10">#REF!</definedName>
    <definedName name="salário_56" localSheetId="1">#REF!</definedName>
    <definedName name="salário_56">#REF!</definedName>
    <definedName name="salário_57" localSheetId="11">#REF!</definedName>
    <definedName name="salário_57" localSheetId="12">#REF!</definedName>
    <definedName name="salário_57" localSheetId="13">#REF!</definedName>
    <definedName name="salário_57" localSheetId="15">#REF!</definedName>
    <definedName name="salário_57" localSheetId="16">#REF!</definedName>
    <definedName name="salário_57" localSheetId="17">#REF!</definedName>
    <definedName name="salário_57" localSheetId="18">#REF!</definedName>
    <definedName name="salário_57" localSheetId="19">#REF!</definedName>
    <definedName name="salário_57" localSheetId="20">#REF!</definedName>
    <definedName name="salário_57" localSheetId="21">#REF!</definedName>
    <definedName name="salário_57" localSheetId="25">#REF!</definedName>
    <definedName name="salário_57" localSheetId="27">#REF!</definedName>
    <definedName name="salário_57" localSheetId="28">#REF!</definedName>
    <definedName name="salário_57" localSheetId="26">#REF!</definedName>
    <definedName name="salário_57" localSheetId="4">#REF!</definedName>
    <definedName name="salário_57" localSheetId="6">#REF!</definedName>
    <definedName name="salário_57" localSheetId="7">#REF!</definedName>
    <definedName name="salário_57" localSheetId="9">#REF!</definedName>
    <definedName name="salário_57" localSheetId="10">#REF!</definedName>
    <definedName name="salário_57" localSheetId="1">#REF!</definedName>
    <definedName name="salário_57">#REF!</definedName>
    <definedName name="salário_58" localSheetId="11">#REF!</definedName>
    <definedName name="salário_58" localSheetId="12">#REF!</definedName>
    <definedName name="salário_58" localSheetId="13">#REF!</definedName>
    <definedName name="salário_58" localSheetId="15">#REF!</definedName>
    <definedName name="salário_58" localSheetId="16">#REF!</definedName>
    <definedName name="salário_58" localSheetId="17">#REF!</definedName>
    <definedName name="salário_58" localSheetId="18">#REF!</definedName>
    <definedName name="salário_58" localSheetId="19">#REF!</definedName>
    <definedName name="salário_58" localSheetId="20">#REF!</definedName>
    <definedName name="salário_58" localSheetId="21">#REF!</definedName>
    <definedName name="salário_58" localSheetId="25">#REF!</definedName>
    <definedName name="salário_58" localSheetId="27">#REF!</definedName>
    <definedName name="salário_58" localSheetId="28">#REF!</definedName>
    <definedName name="salário_58" localSheetId="26">#REF!</definedName>
    <definedName name="salário_58" localSheetId="4">#REF!</definedName>
    <definedName name="salário_58" localSheetId="6">#REF!</definedName>
    <definedName name="salário_58" localSheetId="7">#REF!</definedName>
    <definedName name="salário_58" localSheetId="9">#REF!</definedName>
    <definedName name="salário_58" localSheetId="10">#REF!</definedName>
    <definedName name="salário_58" localSheetId="1">#REF!</definedName>
    <definedName name="salário_58">#REF!</definedName>
    <definedName name="salário_59" localSheetId="11">#REF!</definedName>
    <definedName name="salário_59" localSheetId="12">#REF!</definedName>
    <definedName name="salário_59" localSheetId="13">#REF!</definedName>
    <definedName name="salário_59" localSheetId="15">#REF!</definedName>
    <definedName name="salário_59" localSheetId="16">#REF!</definedName>
    <definedName name="salário_59" localSheetId="17">#REF!</definedName>
    <definedName name="salário_59" localSheetId="18">#REF!</definedName>
    <definedName name="salário_59" localSheetId="19">#REF!</definedName>
    <definedName name="salário_59" localSheetId="20">#REF!</definedName>
    <definedName name="salário_59" localSheetId="21">#REF!</definedName>
    <definedName name="salário_59" localSheetId="25">#REF!</definedName>
    <definedName name="salário_59" localSheetId="27">#REF!</definedName>
    <definedName name="salário_59" localSheetId="28">#REF!</definedName>
    <definedName name="salário_59" localSheetId="26">#REF!</definedName>
    <definedName name="salário_59" localSheetId="4">#REF!</definedName>
    <definedName name="salário_59" localSheetId="6">#REF!</definedName>
    <definedName name="salário_59" localSheetId="7">#REF!</definedName>
    <definedName name="salário_59" localSheetId="9">#REF!</definedName>
    <definedName name="salário_59" localSheetId="10">#REF!</definedName>
    <definedName name="salário_59" localSheetId="1">#REF!</definedName>
    <definedName name="salário_59">#REF!</definedName>
    <definedName name="salário_6" localSheetId="11">#REF!</definedName>
    <definedName name="salário_6" localSheetId="12">#REF!</definedName>
    <definedName name="salário_6" localSheetId="13">#REF!</definedName>
    <definedName name="salário_6" localSheetId="15">#REF!</definedName>
    <definedName name="salário_6" localSheetId="16">#REF!</definedName>
    <definedName name="salário_6" localSheetId="17">#REF!</definedName>
    <definedName name="salário_6" localSheetId="18">#REF!</definedName>
    <definedName name="salário_6" localSheetId="19">#REF!</definedName>
    <definedName name="salário_6" localSheetId="20">#REF!</definedName>
    <definedName name="salário_6" localSheetId="21">#REF!</definedName>
    <definedName name="salário_6" localSheetId="25">#REF!</definedName>
    <definedName name="salário_6" localSheetId="27">#REF!</definedName>
    <definedName name="salário_6" localSheetId="28">#REF!</definedName>
    <definedName name="salário_6" localSheetId="26">#REF!</definedName>
    <definedName name="salário_6" localSheetId="4">#REF!</definedName>
    <definedName name="salário_6" localSheetId="6">#REF!</definedName>
    <definedName name="salário_6" localSheetId="7">#REF!</definedName>
    <definedName name="salário_6" localSheetId="9">#REF!</definedName>
    <definedName name="salário_6" localSheetId="10">#REF!</definedName>
    <definedName name="salário_6" localSheetId="1">#REF!</definedName>
    <definedName name="salário_6">#REF!</definedName>
    <definedName name="salário_7" localSheetId="1">#REF!</definedName>
    <definedName name="salário_7">#N/A</definedName>
    <definedName name="salário_8" localSheetId="1">#REF!</definedName>
    <definedName name="salário_8">#N/A</definedName>
    <definedName name="salário_9" localSheetId="1">#REF!</definedName>
    <definedName name="salário_9">#N/A</definedName>
    <definedName name="seguro_responsabilidade_civil" localSheetId="0">#REF!</definedName>
    <definedName name="seguro_responsabilidade_civil">#REF!</definedName>
    <definedName name="Selecionar1_2" localSheetId="11">#REF!</definedName>
    <definedName name="Selecionar1_2" localSheetId="8">#REF!</definedName>
    <definedName name="Selecionar1_2" localSheetId="9">#REF!</definedName>
    <definedName name="Selecionar1_2" localSheetId="10">#REF!</definedName>
    <definedName name="Selecionar1_2" localSheetId="1">#REF!</definedName>
    <definedName name="Selecionar1_2">#N/A</definedName>
    <definedName name="Selecionar2_2" localSheetId="11">#REF!</definedName>
    <definedName name="Selecionar2_2" localSheetId="8">#REF!</definedName>
    <definedName name="Selecionar2_2" localSheetId="9">#REF!</definedName>
    <definedName name="Selecionar2_2" localSheetId="10">#REF!</definedName>
    <definedName name="Selecionar2_2" localSheetId="1">#REF!</definedName>
    <definedName name="Selecionar2_2">#N/A</definedName>
    <definedName name="Selecionar3_2" localSheetId="11">#REF!</definedName>
    <definedName name="Selecionar3_2" localSheetId="8">#REF!</definedName>
    <definedName name="Selecionar3_2" localSheetId="9">#REF!</definedName>
    <definedName name="Selecionar3_2" localSheetId="10">#REF!</definedName>
    <definedName name="Selecionar3_2" localSheetId="1">#REF!</definedName>
    <definedName name="Selecionar3_2">#N/A</definedName>
    <definedName name="Selecionar4_2" localSheetId="11">#REF!</definedName>
    <definedName name="Selecionar4_2" localSheetId="8">#REF!</definedName>
    <definedName name="Selecionar4_2" localSheetId="9">#REF!</definedName>
    <definedName name="Selecionar4_2" localSheetId="10">#REF!</definedName>
    <definedName name="Selecionar4_2" localSheetId="1">#REF!</definedName>
    <definedName name="Selecionar4_2">#N/A</definedName>
    <definedName name="sss" localSheetId="11">'[1] URBANO 2ª PARTE'!#REF!</definedName>
    <definedName name="sss" localSheetId="12">'[1] URBANO 2ª PARTE'!#REF!</definedName>
    <definedName name="sss" localSheetId="13">'[1] URBANO 2ª PARTE'!#REF!</definedName>
    <definedName name="sss" localSheetId="15">'[1] URBANO 2ª PARTE'!#REF!</definedName>
    <definedName name="sss" localSheetId="16">'[1] URBANO 2ª PARTE'!#REF!</definedName>
    <definedName name="sss" localSheetId="17">'[1] URBANO 2ª PARTE'!#REF!</definedName>
    <definedName name="sss" localSheetId="18">'[1] URBANO 2ª PARTE'!#REF!</definedName>
    <definedName name="sss" localSheetId="19">'[1] URBANO 2ª PARTE'!#REF!</definedName>
    <definedName name="sss" localSheetId="20">'[1] URBANO 2ª PARTE'!#REF!</definedName>
    <definedName name="sss" localSheetId="21">'[1] URBANO 2ª PARTE'!#REF!</definedName>
    <definedName name="sss" localSheetId="25">'[1] URBANO 2ª PARTE'!#REF!</definedName>
    <definedName name="sss" localSheetId="27">'[1] URBANO 2ª PARTE'!#REF!</definedName>
    <definedName name="sss" localSheetId="28">'[1] URBANO 2ª PARTE'!#REF!</definedName>
    <definedName name="sss" localSheetId="26">'[1] URBANO 2ª PARTE'!#REF!</definedName>
    <definedName name="sss" localSheetId="4">'[1] URBANO 2ª PARTE'!#REF!</definedName>
    <definedName name="sss" localSheetId="6">'[1] URBANO 2ª PARTE'!#REF!</definedName>
    <definedName name="sss" localSheetId="7">'[1] URBANO 2ª PARTE'!#REF!</definedName>
    <definedName name="sss" localSheetId="9">'[1] URBANO 2ª PARTE'!#REF!</definedName>
    <definedName name="sss" localSheetId="10">'[1] URBANO 2ª PARTE'!#REF!</definedName>
    <definedName name="sss" localSheetId="1">'[1] URBANO 2ª PARTE'!#REF!</definedName>
    <definedName name="sss">'[1] URBANO 2ª PARTE'!#REF!</definedName>
    <definedName name="TARIFA" localSheetId="11">#REF!</definedName>
    <definedName name="TARIFA" localSheetId="12">#REF!</definedName>
    <definedName name="TARIFA" localSheetId="13">#REF!</definedName>
    <definedName name="TARIFA" localSheetId="15">#REF!</definedName>
    <definedName name="TARIFA" localSheetId="16">#REF!</definedName>
    <definedName name="TARIFA" localSheetId="17">#REF!</definedName>
    <definedName name="TARIFA" localSheetId="18">#REF!</definedName>
    <definedName name="TARIFA" localSheetId="19">#REF!</definedName>
    <definedName name="TARIFA" localSheetId="20">#REF!</definedName>
    <definedName name="TARIFA" localSheetId="21">#REF!</definedName>
    <definedName name="TARIFA" localSheetId="25">#REF!</definedName>
    <definedName name="TARIFA" localSheetId="27">#REF!</definedName>
    <definedName name="TARIFA" localSheetId="28">#REF!</definedName>
    <definedName name="TARIFA" localSheetId="26">#REF!</definedName>
    <definedName name="TARIFA" localSheetId="4">#REF!</definedName>
    <definedName name="TARIFA" localSheetId="6">#REF!</definedName>
    <definedName name="TARIFA" localSheetId="7">#REF!</definedName>
    <definedName name="TARIFA" localSheetId="9">#REF!</definedName>
    <definedName name="TARIFA" localSheetId="10">#REF!</definedName>
    <definedName name="TARIFA" localSheetId="1">#REF!</definedName>
    <definedName name="TARIFA">#REF!</definedName>
    <definedName name="TARIFA_12">#REF!</definedName>
    <definedName name="TARIFA_2">#REF!</definedName>
    <definedName name="TARIFA_5">#REF!</definedName>
    <definedName name="TARIFA_7">#REF!</definedName>
    <definedName name="TARIFA_8">#REF!</definedName>
    <definedName name="taxa" localSheetId="1">#REF!</definedName>
    <definedName name="taxa">#N/A</definedName>
    <definedName name="taxa__44" localSheetId="11">#REF!</definedName>
    <definedName name="taxa__44" localSheetId="12">#REF!</definedName>
    <definedName name="taxa__44" localSheetId="13">#REF!</definedName>
    <definedName name="taxa__44" localSheetId="15">#REF!</definedName>
    <definedName name="taxa__44" localSheetId="16">#REF!</definedName>
    <definedName name="taxa__44" localSheetId="17">#REF!</definedName>
    <definedName name="taxa__44" localSheetId="18">#REF!</definedName>
    <definedName name="taxa__44" localSheetId="19">#REF!</definedName>
    <definedName name="taxa__44" localSheetId="20">#REF!</definedName>
    <definedName name="taxa__44" localSheetId="21">#REF!</definedName>
    <definedName name="taxa__44" localSheetId="25">#REF!</definedName>
    <definedName name="taxa__44" localSheetId="27">#REF!</definedName>
    <definedName name="taxa__44" localSheetId="28">#REF!</definedName>
    <definedName name="taxa__44" localSheetId="26">#REF!</definedName>
    <definedName name="taxa__44" localSheetId="4">#REF!</definedName>
    <definedName name="taxa__44" localSheetId="5">#REF!</definedName>
    <definedName name="taxa__44" localSheetId="6">#REF!</definedName>
    <definedName name="taxa__44" localSheetId="7">#REF!</definedName>
    <definedName name="taxa__44" localSheetId="9">#REF!</definedName>
    <definedName name="taxa__44" localSheetId="10">#REF!</definedName>
    <definedName name="taxa__44" localSheetId="1">#REF!</definedName>
    <definedName name="taxa__44">#REF!</definedName>
    <definedName name="taxa_10" localSheetId="11">#REF!</definedName>
    <definedName name="taxa_10" localSheetId="12">#REF!</definedName>
    <definedName name="taxa_10" localSheetId="13">#REF!</definedName>
    <definedName name="taxa_10" localSheetId="15">#REF!</definedName>
    <definedName name="taxa_10" localSheetId="16">#REF!</definedName>
    <definedName name="taxa_10" localSheetId="17">#REF!</definedName>
    <definedName name="taxa_10" localSheetId="18">#REF!</definedName>
    <definedName name="taxa_10" localSheetId="19">#REF!</definedName>
    <definedName name="taxa_10" localSheetId="20">#REF!</definedName>
    <definedName name="taxa_10" localSheetId="21">#REF!</definedName>
    <definedName name="taxa_10" localSheetId="25">#REF!</definedName>
    <definedName name="taxa_10" localSheetId="27">#REF!</definedName>
    <definedName name="taxa_10" localSheetId="28">#REF!</definedName>
    <definedName name="taxa_10" localSheetId="26">#REF!</definedName>
    <definedName name="taxa_10" localSheetId="4">#REF!</definedName>
    <definedName name="taxa_10" localSheetId="6">#REF!</definedName>
    <definedName name="taxa_10" localSheetId="7">#REF!</definedName>
    <definedName name="taxa_10" localSheetId="9">#REF!</definedName>
    <definedName name="taxa_10" localSheetId="10">#REF!</definedName>
    <definedName name="taxa_10" localSheetId="1">#REF!</definedName>
    <definedName name="taxa_10">#REF!</definedName>
    <definedName name="taxa_11" localSheetId="11">#REF!</definedName>
    <definedName name="taxa_11" localSheetId="12">#REF!</definedName>
    <definedName name="taxa_11" localSheetId="13">#REF!</definedName>
    <definedName name="taxa_11" localSheetId="15">#REF!</definedName>
    <definedName name="taxa_11" localSheetId="16">#REF!</definedName>
    <definedName name="taxa_11" localSheetId="17">#REF!</definedName>
    <definedName name="taxa_11" localSheetId="18">#REF!</definedName>
    <definedName name="taxa_11" localSheetId="19">#REF!</definedName>
    <definedName name="taxa_11" localSheetId="20">#REF!</definedName>
    <definedName name="taxa_11" localSheetId="21">#REF!</definedName>
    <definedName name="taxa_11" localSheetId="25">#REF!</definedName>
    <definedName name="taxa_11" localSheetId="27">#REF!</definedName>
    <definedName name="taxa_11" localSheetId="28">#REF!</definedName>
    <definedName name="taxa_11" localSheetId="26">#REF!</definedName>
    <definedName name="taxa_11" localSheetId="4">#REF!</definedName>
    <definedName name="taxa_11" localSheetId="6">#REF!</definedName>
    <definedName name="taxa_11" localSheetId="7">#REF!</definedName>
    <definedName name="taxa_11" localSheetId="9">#REF!</definedName>
    <definedName name="taxa_11" localSheetId="10">#REF!</definedName>
    <definedName name="taxa_11" localSheetId="1">#REF!</definedName>
    <definedName name="taxa_11">#REF!</definedName>
    <definedName name="taxa_11_1">NA()</definedName>
    <definedName name="taxa_12" localSheetId="11">#REF!</definedName>
    <definedName name="taxa_12" localSheetId="12">#REF!</definedName>
    <definedName name="taxa_12" localSheetId="13">#REF!</definedName>
    <definedName name="taxa_12" localSheetId="15">#REF!</definedName>
    <definedName name="taxa_12" localSheetId="16">#REF!</definedName>
    <definedName name="taxa_12" localSheetId="17">#REF!</definedName>
    <definedName name="taxa_12" localSheetId="18">#REF!</definedName>
    <definedName name="taxa_12" localSheetId="19">#REF!</definedName>
    <definedName name="taxa_12" localSheetId="20">#REF!</definedName>
    <definedName name="taxa_12" localSheetId="21">#REF!</definedName>
    <definedName name="taxa_12" localSheetId="25">#REF!</definedName>
    <definedName name="taxa_12" localSheetId="27">#REF!</definedName>
    <definedName name="taxa_12" localSheetId="28">#REF!</definedName>
    <definedName name="taxa_12" localSheetId="26">#REF!</definedName>
    <definedName name="taxa_12" localSheetId="4">#REF!</definedName>
    <definedName name="taxa_12" localSheetId="5">#REF!</definedName>
    <definedName name="taxa_12" localSheetId="6">#REF!</definedName>
    <definedName name="taxa_12" localSheetId="7">#REF!</definedName>
    <definedName name="taxa_12" localSheetId="9">#REF!</definedName>
    <definedName name="taxa_12" localSheetId="10">#REF!</definedName>
    <definedName name="taxa_12" localSheetId="1">#REF!</definedName>
    <definedName name="taxa_12">#REF!</definedName>
    <definedName name="taxa_18" localSheetId="11">#REF!</definedName>
    <definedName name="taxa_18" localSheetId="12">#REF!</definedName>
    <definedName name="taxa_18" localSheetId="13">#REF!</definedName>
    <definedName name="taxa_18" localSheetId="15">#REF!</definedName>
    <definedName name="taxa_18" localSheetId="16">#REF!</definedName>
    <definedName name="taxa_18" localSheetId="17">#REF!</definedName>
    <definedName name="taxa_18" localSheetId="18">#REF!</definedName>
    <definedName name="taxa_18" localSheetId="19">#REF!</definedName>
    <definedName name="taxa_18" localSheetId="20">#REF!</definedName>
    <definedName name="taxa_18" localSheetId="21">#REF!</definedName>
    <definedName name="taxa_18" localSheetId="25">#REF!</definedName>
    <definedName name="taxa_18" localSheetId="27">#REF!</definedName>
    <definedName name="taxa_18" localSheetId="28">#REF!</definedName>
    <definedName name="taxa_18" localSheetId="26">#REF!</definedName>
    <definedName name="taxa_18" localSheetId="4">#REF!</definedName>
    <definedName name="taxa_18" localSheetId="5">#REF!</definedName>
    <definedName name="taxa_18" localSheetId="6">#REF!</definedName>
    <definedName name="taxa_18" localSheetId="7">#REF!</definedName>
    <definedName name="taxa_18" localSheetId="9">#REF!</definedName>
    <definedName name="taxa_18" localSheetId="10">#REF!</definedName>
    <definedName name="taxa_18" localSheetId="1">#REF!</definedName>
    <definedName name="taxa_18">#REF!</definedName>
    <definedName name="taxa_19" localSheetId="11">#REF!</definedName>
    <definedName name="taxa_19" localSheetId="12">#REF!</definedName>
    <definedName name="taxa_19" localSheetId="13">#REF!</definedName>
    <definedName name="taxa_19" localSheetId="15">#REF!</definedName>
    <definedName name="taxa_19" localSheetId="16">#REF!</definedName>
    <definedName name="taxa_19" localSheetId="17">#REF!</definedName>
    <definedName name="taxa_19" localSheetId="18">#REF!</definedName>
    <definedName name="taxa_19" localSheetId="19">#REF!</definedName>
    <definedName name="taxa_19" localSheetId="20">#REF!</definedName>
    <definedName name="taxa_19" localSheetId="21">#REF!</definedName>
    <definedName name="taxa_19" localSheetId="25">#REF!</definedName>
    <definedName name="taxa_19" localSheetId="27">#REF!</definedName>
    <definedName name="taxa_19" localSheetId="28">#REF!</definedName>
    <definedName name="taxa_19" localSheetId="26">#REF!</definedName>
    <definedName name="taxa_19" localSheetId="4">#REF!</definedName>
    <definedName name="taxa_19" localSheetId="6">#REF!</definedName>
    <definedName name="taxa_19" localSheetId="7">#REF!</definedName>
    <definedName name="taxa_19" localSheetId="9">#REF!</definedName>
    <definedName name="taxa_19" localSheetId="10">#REF!</definedName>
    <definedName name="taxa_19" localSheetId="1">#REF!</definedName>
    <definedName name="taxa_19">#REF!</definedName>
    <definedName name="taxa_20" localSheetId="11">#REF!</definedName>
    <definedName name="taxa_20" localSheetId="12">#REF!</definedName>
    <definedName name="taxa_20" localSheetId="13">#REF!</definedName>
    <definedName name="taxa_20" localSheetId="15">#REF!</definedName>
    <definedName name="taxa_20" localSheetId="16">#REF!</definedName>
    <definedName name="taxa_20" localSheetId="17">#REF!</definedName>
    <definedName name="taxa_20" localSheetId="18">#REF!</definedName>
    <definedName name="taxa_20" localSheetId="19">#REF!</definedName>
    <definedName name="taxa_20" localSheetId="20">#REF!</definedName>
    <definedName name="taxa_20" localSheetId="21">#REF!</definedName>
    <definedName name="taxa_20" localSheetId="25">#REF!</definedName>
    <definedName name="taxa_20" localSheetId="27">#REF!</definedName>
    <definedName name="taxa_20" localSheetId="28">#REF!</definedName>
    <definedName name="taxa_20" localSheetId="26">#REF!</definedName>
    <definedName name="taxa_20" localSheetId="4">#REF!</definedName>
    <definedName name="taxa_20" localSheetId="5">#REF!</definedName>
    <definedName name="taxa_20" localSheetId="6">#REF!</definedName>
    <definedName name="taxa_20" localSheetId="7">#REF!</definedName>
    <definedName name="taxa_20" localSheetId="9">#REF!</definedName>
    <definedName name="taxa_20" localSheetId="10">#REF!</definedName>
    <definedName name="taxa_20" localSheetId="1">#REF!</definedName>
    <definedName name="taxa_20">#REF!</definedName>
    <definedName name="taxa_21" localSheetId="11">#REF!</definedName>
    <definedName name="taxa_21" localSheetId="12">#REF!</definedName>
    <definedName name="taxa_21" localSheetId="13">#REF!</definedName>
    <definedName name="taxa_21" localSheetId="15">#REF!</definedName>
    <definedName name="taxa_21" localSheetId="16">#REF!</definedName>
    <definedName name="taxa_21" localSheetId="17">#REF!</definedName>
    <definedName name="taxa_21" localSheetId="18">#REF!</definedName>
    <definedName name="taxa_21" localSheetId="19">#REF!</definedName>
    <definedName name="taxa_21" localSheetId="20">#REF!</definedName>
    <definedName name="taxa_21" localSheetId="21">#REF!</definedName>
    <definedName name="taxa_21" localSheetId="25">#REF!</definedName>
    <definedName name="taxa_21" localSheetId="27">#REF!</definedName>
    <definedName name="taxa_21" localSheetId="28">#REF!</definedName>
    <definedName name="taxa_21" localSheetId="26">#REF!</definedName>
    <definedName name="taxa_21" localSheetId="4">#REF!</definedName>
    <definedName name="taxa_21" localSheetId="5">#REF!</definedName>
    <definedName name="taxa_21" localSheetId="6">#REF!</definedName>
    <definedName name="taxa_21" localSheetId="7">#REF!</definedName>
    <definedName name="taxa_21" localSheetId="9">#REF!</definedName>
    <definedName name="taxa_21" localSheetId="10">#REF!</definedName>
    <definedName name="taxa_21" localSheetId="1">#REF!</definedName>
    <definedName name="taxa_21">#REF!</definedName>
    <definedName name="taxa_22" localSheetId="11">#REF!</definedName>
    <definedName name="taxa_22" localSheetId="12">#REF!</definedName>
    <definedName name="taxa_22" localSheetId="13">#REF!</definedName>
    <definedName name="taxa_22" localSheetId="15">#REF!</definedName>
    <definedName name="taxa_22" localSheetId="16">#REF!</definedName>
    <definedName name="taxa_22" localSheetId="17">#REF!</definedName>
    <definedName name="taxa_22" localSheetId="18">#REF!</definedName>
    <definedName name="taxa_22" localSheetId="19">#REF!</definedName>
    <definedName name="taxa_22" localSheetId="20">#REF!</definedName>
    <definedName name="taxa_22" localSheetId="21">#REF!</definedName>
    <definedName name="taxa_22" localSheetId="25">#REF!</definedName>
    <definedName name="taxa_22" localSheetId="27">#REF!</definedName>
    <definedName name="taxa_22" localSheetId="28">#REF!</definedName>
    <definedName name="taxa_22" localSheetId="26">#REF!</definedName>
    <definedName name="taxa_22" localSheetId="4">#REF!</definedName>
    <definedName name="taxa_22" localSheetId="5">#REF!</definedName>
    <definedName name="taxa_22" localSheetId="6">#REF!</definedName>
    <definedName name="taxa_22" localSheetId="7">#REF!</definedName>
    <definedName name="taxa_22" localSheetId="9">#REF!</definedName>
    <definedName name="taxa_22" localSheetId="10">#REF!</definedName>
    <definedName name="taxa_22" localSheetId="1">#REF!</definedName>
    <definedName name="taxa_22">#REF!</definedName>
    <definedName name="taxa_23" localSheetId="11">#REF!</definedName>
    <definedName name="taxa_23" localSheetId="12">#REF!</definedName>
    <definedName name="taxa_23" localSheetId="13">#REF!</definedName>
    <definedName name="taxa_23" localSheetId="15">#REF!</definedName>
    <definedName name="taxa_23" localSheetId="16">#REF!</definedName>
    <definedName name="taxa_23" localSheetId="17">#REF!</definedName>
    <definedName name="taxa_23" localSheetId="18">#REF!</definedName>
    <definedName name="taxa_23" localSheetId="19">#REF!</definedName>
    <definedName name="taxa_23" localSheetId="20">#REF!</definedName>
    <definedName name="taxa_23" localSheetId="21">#REF!</definedName>
    <definedName name="taxa_23" localSheetId="25">#REF!</definedName>
    <definedName name="taxa_23" localSheetId="27">#REF!</definedName>
    <definedName name="taxa_23" localSheetId="28">#REF!</definedName>
    <definedName name="taxa_23" localSheetId="26">#REF!</definedName>
    <definedName name="taxa_23" localSheetId="4">#REF!</definedName>
    <definedName name="taxa_23" localSheetId="5">#REF!</definedName>
    <definedName name="taxa_23" localSheetId="6">#REF!</definedName>
    <definedName name="taxa_23" localSheetId="7">#REF!</definedName>
    <definedName name="taxa_23" localSheetId="9">#REF!</definedName>
    <definedName name="taxa_23" localSheetId="10">#REF!</definedName>
    <definedName name="taxa_23" localSheetId="1">#REF!</definedName>
    <definedName name="taxa_23">#REF!</definedName>
    <definedName name="taxa_24" localSheetId="11">#REF!</definedName>
    <definedName name="taxa_24" localSheetId="12">#REF!</definedName>
    <definedName name="taxa_24" localSheetId="13">#REF!</definedName>
    <definedName name="taxa_24" localSheetId="15">#REF!</definedName>
    <definedName name="taxa_24" localSheetId="16">#REF!</definedName>
    <definedName name="taxa_24" localSheetId="17">#REF!</definedName>
    <definedName name="taxa_24" localSheetId="18">#REF!</definedName>
    <definedName name="taxa_24" localSheetId="19">#REF!</definedName>
    <definedName name="taxa_24" localSheetId="20">#REF!</definedName>
    <definedName name="taxa_24" localSheetId="21">#REF!</definedName>
    <definedName name="taxa_24" localSheetId="25">#REF!</definedName>
    <definedName name="taxa_24" localSheetId="27">#REF!</definedName>
    <definedName name="taxa_24" localSheetId="28">#REF!</definedName>
    <definedName name="taxa_24" localSheetId="26">#REF!</definedName>
    <definedName name="taxa_24" localSheetId="4">#REF!</definedName>
    <definedName name="taxa_24" localSheetId="5">#REF!</definedName>
    <definedName name="taxa_24" localSheetId="6">#REF!</definedName>
    <definedName name="taxa_24" localSheetId="7">#REF!</definedName>
    <definedName name="taxa_24" localSheetId="9">#REF!</definedName>
    <definedName name="taxa_24" localSheetId="10">#REF!</definedName>
    <definedName name="taxa_24" localSheetId="1">#REF!</definedName>
    <definedName name="taxa_24">#REF!</definedName>
    <definedName name="taxa_25" localSheetId="11">#REF!</definedName>
    <definedName name="taxa_25" localSheetId="12">#REF!</definedName>
    <definedName name="taxa_25" localSheetId="13">#REF!</definedName>
    <definedName name="taxa_25" localSheetId="15">#REF!</definedName>
    <definedName name="taxa_25" localSheetId="16">#REF!</definedName>
    <definedName name="taxa_25" localSheetId="17">#REF!</definedName>
    <definedName name="taxa_25" localSheetId="18">#REF!</definedName>
    <definedName name="taxa_25" localSheetId="19">#REF!</definedName>
    <definedName name="taxa_25" localSheetId="20">#REF!</definedName>
    <definedName name="taxa_25" localSheetId="21">#REF!</definedName>
    <definedName name="taxa_25" localSheetId="25">#REF!</definedName>
    <definedName name="taxa_25" localSheetId="27">#REF!</definedName>
    <definedName name="taxa_25" localSheetId="28">#REF!</definedName>
    <definedName name="taxa_25" localSheetId="26">#REF!</definedName>
    <definedName name="taxa_25" localSheetId="4">#REF!</definedName>
    <definedName name="taxa_25" localSheetId="5">#REF!</definedName>
    <definedName name="taxa_25" localSheetId="6">#REF!</definedName>
    <definedName name="taxa_25" localSheetId="7">#REF!</definedName>
    <definedName name="taxa_25" localSheetId="9">#REF!</definedName>
    <definedName name="taxa_25" localSheetId="10">#REF!</definedName>
    <definedName name="taxa_25" localSheetId="1">#REF!</definedName>
    <definedName name="taxa_25">#REF!</definedName>
    <definedName name="taxa_26" localSheetId="11">#REF!</definedName>
    <definedName name="taxa_26" localSheetId="12">#REF!</definedName>
    <definedName name="taxa_26" localSheetId="13">#REF!</definedName>
    <definedName name="taxa_26" localSheetId="15">#REF!</definedName>
    <definedName name="taxa_26" localSheetId="16">#REF!</definedName>
    <definedName name="taxa_26" localSheetId="17">#REF!</definedName>
    <definedName name="taxa_26" localSheetId="18">#REF!</definedName>
    <definedName name="taxa_26" localSheetId="19">#REF!</definedName>
    <definedName name="taxa_26" localSheetId="20">#REF!</definedName>
    <definedName name="taxa_26" localSheetId="21">#REF!</definedName>
    <definedName name="taxa_26" localSheetId="25">#REF!</definedName>
    <definedName name="taxa_26" localSheetId="27">#REF!</definedName>
    <definedName name="taxa_26" localSheetId="28">#REF!</definedName>
    <definedName name="taxa_26" localSheetId="26">#REF!</definedName>
    <definedName name="taxa_26" localSheetId="4">#REF!</definedName>
    <definedName name="taxa_26" localSheetId="5">#REF!</definedName>
    <definedName name="taxa_26" localSheetId="6">#REF!</definedName>
    <definedName name="taxa_26" localSheetId="7">#REF!</definedName>
    <definedName name="taxa_26" localSheetId="9">#REF!</definedName>
    <definedName name="taxa_26" localSheetId="10">#REF!</definedName>
    <definedName name="taxa_26" localSheetId="1">#REF!</definedName>
    <definedName name="taxa_26">#REF!</definedName>
    <definedName name="taxa_27" localSheetId="11">#REF!</definedName>
    <definedName name="taxa_27" localSheetId="12">#REF!</definedName>
    <definedName name="taxa_27" localSheetId="13">#REF!</definedName>
    <definedName name="taxa_27" localSheetId="15">#REF!</definedName>
    <definedName name="taxa_27" localSheetId="16">#REF!</definedName>
    <definedName name="taxa_27" localSheetId="17">#REF!</definedName>
    <definedName name="taxa_27" localSheetId="18">#REF!</definedName>
    <definedName name="taxa_27" localSheetId="19">#REF!</definedName>
    <definedName name="taxa_27" localSheetId="20">#REF!</definedName>
    <definedName name="taxa_27" localSheetId="21">#REF!</definedName>
    <definedName name="taxa_27" localSheetId="25">#REF!</definedName>
    <definedName name="taxa_27" localSheetId="27">#REF!</definedName>
    <definedName name="taxa_27" localSheetId="28">#REF!</definedName>
    <definedName name="taxa_27" localSheetId="26">#REF!</definedName>
    <definedName name="taxa_27" localSheetId="4">#REF!</definedName>
    <definedName name="taxa_27" localSheetId="5">#REF!</definedName>
    <definedName name="taxa_27" localSheetId="6">#REF!</definedName>
    <definedName name="taxa_27" localSheetId="7">#REF!</definedName>
    <definedName name="taxa_27" localSheetId="9">#REF!</definedName>
    <definedName name="taxa_27" localSheetId="10">#REF!</definedName>
    <definedName name="taxa_27" localSheetId="1">#REF!</definedName>
    <definedName name="taxa_27">#REF!</definedName>
    <definedName name="taxa_28" localSheetId="11">#REF!</definedName>
    <definedName name="taxa_28" localSheetId="12">#REF!</definedName>
    <definedName name="taxa_28" localSheetId="13">#REF!</definedName>
    <definedName name="taxa_28" localSheetId="15">#REF!</definedName>
    <definedName name="taxa_28" localSheetId="16">#REF!</definedName>
    <definedName name="taxa_28" localSheetId="17">#REF!</definedName>
    <definedName name="taxa_28" localSheetId="18">#REF!</definedName>
    <definedName name="taxa_28" localSheetId="19">#REF!</definedName>
    <definedName name="taxa_28" localSheetId="20">#REF!</definedName>
    <definedName name="taxa_28" localSheetId="21">#REF!</definedName>
    <definedName name="taxa_28" localSheetId="25">#REF!</definedName>
    <definedName name="taxa_28" localSheetId="27">#REF!</definedName>
    <definedName name="taxa_28" localSheetId="28">#REF!</definedName>
    <definedName name="taxa_28" localSheetId="26">#REF!</definedName>
    <definedName name="taxa_28" localSheetId="4">#REF!</definedName>
    <definedName name="taxa_28" localSheetId="5">#REF!</definedName>
    <definedName name="taxa_28" localSheetId="6">#REF!</definedName>
    <definedName name="taxa_28" localSheetId="7">#REF!</definedName>
    <definedName name="taxa_28" localSheetId="9">#REF!</definedName>
    <definedName name="taxa_28" localSheetId="10">#REF!</definedName>
    <definedName name="taxa_28" localSheetId="1">#REF!</definedName>
    <definedName name="taxa_28">#REF!</definedName>
    <definedName name="taxa_29" localSheetId="11">#REF!</definedName>
    <definedName name="taxa_29" localSheetId="12">#REF!</definedName>
    <definedName name="taxa_29" localSheetId="13">#REF!</definedName>
    <definedName name="taxa_29" localSheetId="15">#REF!</definedName>
    <definedName name="taxa_29" localSheetId="16">#REF!</definedName>
    <definedName name="taxa_29" localSheetId="17">#REF!</definedName>
    <definedName name="taxa_29" localSheetId="18">#REF!</definedName>
    <definedName name="taxa_29" localSheetId="19">#REF!</definedName>
    <definedName name="taxa_29" localSheetId="20">#REF!</definedName>
    <definedName name="taxa_29" localSheetId="21">#REF!</definedName>
    <definedName name="taxa_29" localSheetId="25">#REF!</definedName>
    <definedName name="taxa_29" localSheetId="27">#REF!</definedName>
    <definedName name="taxa_29" localSheetId="28">#REF!</definedName>
    <definedName name="taxa_29" localSheetId="26">#REF!</definedName>
    <definedName name="taxa_29" localSheetId="4">#REF!</definedName>
    <definedName name="taxa_29" localSheetId="5">#REF!</definedName>
    <definedName name="taxa_29" localSheetId="6">#REF!</definedName>
    <definedName name="taxa_29" localSheetId="7">#REF!</definedName>
    <definedName name="taxa_29" localSheetId="9">#REF!</definedName>
    <definedName name="taxa_29" localSheetId="10">#REF!</definedName>
    <definedName name="taxa_29" localSheetId="1">#REF!</definedName>
    <definedName name="taxa_29">#REF!</definedName>
    <definedName name="taxa_30" localSheetId="11">#REF!</definedName>
    <definedName name="taxa_30" localSheetId="12">#REF!</definedName>
    <definedName name="taxa_30" localSheetId="13">#REF!</definedName>
    <definedName name="taxa_30" localSheetId="15">#REF!</definedName>
    <definedName name="taxa_30" localSheetId="16">#REF!</definedName>
    <definedName name="taxa_30" localSheetId="17">#REF!</definedName>
    <definedName name="taxa_30" localSheetId="18">#REF!</definedName>
    <definedName name="taxa_30" localSheetId="19">#REF!</definedName>
    <definedName name="taxa_30" localSheetId="20">#REF!</definedName>
    <definedName name="taxa_30" localSheetId="21">#REF!</definedName>
    <definedName name="taxa_30" localSheetId="25">#REF!</definedName>
    <definedName name="taxa_30" localSheetId="27">#REF!</definedName>
    <definedName name="taxa_30" localSheetId="28">#REF!</definedName>
    <definedName name="taxa_30" localSheetId="26">#REF!</definedName>
    <definedName name="taxa_30" localSheetId="4">#REF!</definedName>
    <definedName name="taxa_30" localSheetId="5">#REF!</definedName>
    <definedName name="taxa_30" localSheetId="6">#REF!</definedName>
    <definedName name="taxa_30" localSheetId="7">#REF!</definedName>
    <definedName name="taxa_30" localSheetId="9">#REF!</definedName>
    <definedName name="taxa_30" localSheetId="10">#REF!</definedName>
    <definedName name="taxa_30" localSheetId="1">#REF!</definedName>
    <definedName name="taxa_30">#REF!</definedName>
    <definedName name="taxa_31" localSheetId="11">#REF!</definedName>
    <definedName name="taxa_31" localSheetId="12">#REF!</definedName>
    <definedName name="taxa_31" localSheetId="13">#REF!</definedName>
    <definedName name="taxa_31" localSheetId="15">#REF!</definedName>
    <definedName name="taxa_31" localSheetId="16">#REF!</definedName>
    <definedName name="taxa_31" localSheetId="17">#REF!</definedName>
    <definedName name="taxa_31" localSheetId="18">#REF!</definedName>
    <definedName name="taxa_31" localSheetId="19">#REF!</definedName>
    <definedName name="taxa_31" localSheetId="20">#REF!</definedName>
    <definedName name="taxa_31" localSheetId="21">#REF!</definedName>
    <definedName name="taxa_31" localSheetId="25">#REF!</definedName>
    <definedName name="taxa_31" localSheetId="27">#REF!</definedName>
    <definedName name="taxa_31" localSheetId="28">#REF!</definedName>
    <definedName name="taxa_31" localSheetId="26">#REF!</definedName>
    <definedName name="taxa_31" localSheetId="4">#REF!</definedName>
    <definedName name="taxa_31" localSheetId="5">#REF!</definedName>
    <definedName name="taxa_31" localSheetId="6">#REF!</definedName>
    <definedName name="taxa_31" localSheetId="7">#REF!</definedName>
    <definedName name="taxa_31" localSheetId="9">#REF!</definedName>
    <definedName name="taxa_31" localSheetId="10">#REF!</definedName>
    <definedName name="taxa_31" localSheetId="1">#REF!</definedName>
    <definedName name="taxa_31">#REF!</definedName>
    <definedName name="taxa_32" localSheetId="11">#REF!</definedName>
    <definedName name="taxa_32" localSheetId="12">#REF!</definedName>
    <definedName name="taxa_32" localSheetId="13">#REF!</definedName>
    <definedName name="taxa_32" localSheetId="15">#REF!</definedName>
    <definedName name="taxa_32" localSheetId="16">#REF!</definedName>
    <definedName name="taxa_32" localSheetId="17">#REF!</definedName>
    <definedName name="taxa_32" localSheetId="18">#REF!</definedName>
    <definedName name="taxa_32" localSheetId="19">#REF!</definedName>
    <definedName name="taxa_32" localSheetId="20">#REF!</definedName>
    <definedName name="taxa_32" localSheetId="21">#REF!</definedName>
    <definedName name="taxa_32" localSheetId="25">#REF!</definedName>
    <definedName name="taxa_32" localSheetId="27">#REF!</definedName>
    <definedName name="taxa_32" localSheetId="28">#REF!</definedName>
    <definedName name="taxa_32" localSheetId="26">#REF!</definedName>
    <definedName name="taxa_32" localSheetId="4">#REF!</definedName>
    <definedName name="taxa_32" localSheetId="5">#REF!</definedName>
    <definedName name="taxa_32" localSheetId="6">#REF!</definedName>
    <definedName name="taxa_32" localSheetId="7">#REF!</definedName>
    <definedName name="taxa_32" localSheetId="9">#REF!</definedName>
    <definedName name="taxa_32" localSheetId="10">#REF!</definedName>
    <definedName name="taxa_32" localSheetId="1">#REF!</definedName>
    <definedName name="taxa_32">#REF!</definedName>
    <definedName name="taxa_33" localSheetId="11">#REF!</definedName>
    <definedName name="taxa_33" localSheetId="12">#REF!</definedName>
    <definedName name="taxa_33" localSheetId="13">#REF!</definedName>
    <definedName name="taxa_33" localSheetId="15">#REF!</definedName>
    <definedName name="taxa_33" localSheetId="16">#REF!</definedName>
    <definedName name="taxa_33" localSheetId="17">#REF!</definedName>
    <definedName name="taxa_33" localSheetId="18">#REF!</definedName>
    <definedName name="taxa_33" localSheetId="19">#REF!</definedName>
    <definedName name="taxa_33" localSheetId="20">#REF!</definedName>
    <definedName name="taxa_33" localSheetId="21">#REF!</definedName>
    <definedName name="taxa_33" localSheetId="25">#REF!</definedName>
    <definedName name="taxa_33" localSheetId="27">#REF!</definedName>
    <definedName name="taxa_33" localSheetId="28">#REF!</definedName>
    <definedName name="taxa_33" localSheetId="26">#REF!</definedName>
    <definedName name="taxa_33" localSheetId="4">#REF!</definedName>
    <definedName name="taxa_33" localSheetId="5">#REF!</definedName>
    <definedName name="taxa_33" localSheetId="6">#REF!</definedName>
    <definedName name="taxa_33" localSheetId="7">#REF!</definedName>
    <definedName name="taxa_33" localSheetId="9">#REF!</definedName>
    <definedName name="taxa_33" localSheetId="10">#REF!</definedName>
    <definedName name="taxa_33" localSheetId="1">#REF!</definedName>
    <definedName name="taxa_33">#REF!</definedName>
    <definedName name="taxa_34" localSheetId="11">#REF!</definedName>
    <definedName name="taxa_34" localSheetId="12">#REF!</definedName>
    <definedName name="taxa_34" localSheetId="13">#REF!</definedName>
    <definedName name="taxa_34" localSheetId="15">#REF!</definedName>
    <definedName name="taxa_34" localSheetId="16">#REF!</definedName>
    <definedName name="taxa_34" localSheetId="17">#REF!</definedName>
    <definedName name="taxa_34" localSheetId="18">#REF!</definedName>
    <definedName name="taxa_34" localSheetId="19">#REF!</definedName>
    <definedName name="taxa_34" localSheetId="20">#REF!</definedName>
    <definedName name="taxa_34" localSheetId="21">#REF!</definedName>
    <definedName name="taxa_34" localSheetId="25">#REF!</definedName>
    <definedName name="taxa_34" localSheetId="27">#REF!</definedName>
    <definedName name="taxa_34" localSheetId="28">#REF!</definedName>
    <definedName name="taxa_34" localSheetId="26">#REF!</definedName>
    <definedName name="taxa_34" localSheetId="4">#REF!</definedName>
    <definedName name="taxa_34" localSheetId="5">#REF!</definedName>
    <definedName name="taxa_34" localSheetId="6">#REF!</definedName>
    <definedName name="taxa_34" localSheetId="7">#REF!</definedName>
    <definedName name="taxa_34" localSheetId="9">#REF!</definedName>
    <definedName name="taxa_34" localSheetId="10">#REF!</definedName>
    <definedName name="taxa_34" localSheetId="1">#REF!</definedName>
    <definedName name="taxa_34">#REF!</definedName>
    <definedName name="taxa_35" localSheetId="11">#REF!</definedName>
    <definedName name="taxa_35" localSheetId="12">#REF!</definedName>
    <definedName name="taxa_35" localSheetId="13">#REF!</definedName>
    <definedName name="taxa_35" localSheetId="15">#REF!</definedName>
    <definedName name="taxa_35" localSheetId="16">#REF!</definedName>
    <definedName name="taxa_35" localSheetId="17">#REF!</definedName>
    <definedName name="taxa_35" localSheetId="18">#REF!</definedName>
    <definedName name="taxa_35" localSheetId="19">#REF!</definedName>
    <definedName name="taxa_35" localSheetId="20">#REF!</definedName>
    <definedName name="taxa_35" localSheetId="21">#REF!</definedName>
    <definedName name="taxa_35" localSheetId="25">#REF!</definedName>
    <definedName name="taxa_35" localSheetId="27">#REF!</definedName>
    <definedName name="taxa_35" localSheetId="28">#REF!</definedName>
    <definedName name="taxa_35" localSheetId="26">#REF!</definedName>
    <definedName name="taxa_35" localSheetId="4">#REF!</definedName>
    <definedName name="taxa_35" localSheetId="5">#REF!</definedName>
    <definedName name="taxa_35" localSheetId="6">#REF!</definedName>
    <definedName name="taxa_35" localSheetId="7">#REF!</definedName>
    <definedName name="taxa_35" localSheetId="9">#REF!</definedName>
    <definedName name="taxa_35" localSheetId="10">#REF!</definedName>
    <definedName name="taxa_35" localSheetId="1">#REF!</definedName>
    <definedName name="taxa_35">#REF!</definedName>
    <definedName name="taxa_36" localSheetId="11">#REF!</definedName>
    <definedName name="taxa_36" localSheetId="12">#REF!</definedName>
    <definedName name="taxa_36" localSheetId="13">#REF!</definedName>
    <definedName name="taxa_36" localSheetId="15">#REF!</definedName>
    <definedName name="taxa_36" localSheetId="16">#REF!</definedName>
    <definedName name="taxa_36" localSheetId="17">#REF!</definedName>
    <definedName name="taxa_36" localSheetId="18">#REF!</definedName>
    <definedName name="taxa_36" localSheetId="19">#REF!</definedName>
    <definedName name="taxa_36" localSheetId="20">#REF!</definedName>
    <definedName name="taxa_36" localSheetId="21">#REF!</definedName>
    <definedName name="taxa_36" localSheetId="25">#REF!</definedName>
    <definedName name="taxa_36" localSheetId="27">#REF!</definedName>
    <definedName name="taxa_36" localSheetId="28">#REF!</definedName>
    <definedName name="taxa_36" localSheetId="26">#REF!</definedName>
    <definedName name="taxa_36" localSheetId="4">#REF!</definedName>
    <definedName name="taxa_36" localSheetId="5">#REF!</definedName>
    <definedName name="taxa_36" localSheetId="6">#REF!</definedName>
    <definedName name="taxa_36" localSheetId="7">#REF!</definedName>
    <definedName name="taxa_36" localSheetId="9">#REF!</definedName>
    <definedName name="taxa_36" localSheetId="10">#REF!</definedName>
    <definedName name="taxa_36" localSheetId="1">#REF!</definedName>
    <definedName name="taxa_36">#REF!</definedName>
    <definedName name="taxa_37" localSheetId="11">#REF!</definedName>
    <definedName name="taxa_37" localSheetId="12">#REF!</definedName>
    <definedName name="taxa_37" localSheetId="13">#REF!</definedName>
    <definedName name="taxa_37" localSheetId="15">#REF!</definedName>
    <definedName name="taxa_37" localSheetId="16">#REF!</definedName>
    <definedName name="taxa_37" localSheetId="17">#REF!</definedName>
    <definedName name="taxa_37" localSheetId="18">#REF!</definedName>
    <definedName name="taxa_37" localSheetId="19">#REF!</definedName>
    <definedName name="taxa_37" localSheetId="20">#REF!</definedName>
    <definedName name="taxa_37" localSheetId="21">#REF!</definedName>
    <definedName name="taxa_37" localSheetId="25">#REF!</definedName>
    <definedName name="taxa_37" localSheetId="27">#REF!</definedName>
    <definedName name="taxa_37" localSheetId="28">#REF!</definedName>
    <definedName name="taxa_37" localSheetId="26">#REF!</definedName>
    <definedName name="taxa_37" localSheetId="4">#REF!</definedName>
    <definedName name="taxa_37" localSheetId="5">#REF!</definedName>
    <definedName name="taxa_37" localSheetId="6">#REF!</definedName>
    <definedName name="taxa_37" localSheetId="7">#REF!</definedName>
    <definedName name="taxa_37" localSheetId="9">#REF!</definedName>
    <definedName name="taxa_37" localSheetId="10">#REF!</definedName>
    <definedName name="taxa_37" localSheetId="1">#REF!</definedName>
    <definedName name="taxa_37">#REF!</definedName>
    <definedName name="taxa_38" localSheetId="11">#REF!</definedName>
    <definedName name="taxa_38" localSheetId="12">#REF!</definedName>
    <definedName name="taxa_38" localSheetId="13">#REF!</definedName>
    <definedName name="taxa_38" localSheetId="15">#REF!</definedName>
    <definedName name="taxa_38" localSheetId="16">#REF!</definedName>
    <definedName name="taxa_38" localSheetId="17">#REF!</definedName>
    <definedName name="taxa_38" localSheetId="18">#REF!</definedName>
    <definedName name="taxa_38" localSheetId="19">#REF!</definedName>
    <definedName name="taxa_38" localSheetId="20">#REF!</definedName>
    <definedName name="taxa_38" localSheetId="21">#REF!</definedName>
    <definedName name="taxa_38" localSheetId="25">#REF!</definedName>
    <definedName name="taxa_38" localSheetId="27">#REF!</definedName>
    <definedName name="taxa_38" localSheetId="28">#REF!</definedName>
    <definedName name="taxa_38" localSheetId="26">#REF!</definedName>
    <definedName name="taxa_38" localSheetId="4">#REF!</definedName>
    <definedName name="taxa_38" localSheetId="5">#REF!</definedName>
    <definedName name="taxa_38" localSheetId="6">#REF!</definedName>
    <definedName name="taxa_38" localSheetId="7">#REF!</definedName>
    <definedName name="taxa_38" localSheetId="9">#REF!</definedName>
    <definedName name="taxa_38" localSheetId="10">#REF!</definedName>
    <definedName name="taxa_38" localSheetId="1">#REF!</definedName>
    <definedName name="taxa_38">#REF!</definedName>
    <definedName name="taxa_39" localSheetId="11">#REF!</definedName>
    <definedName name="taxa_39" localSheetId="12">#REF!</definedName>
    <definedName name="taxa_39" localSheetId="13">#REF!</definedName>
    <definedName name="taxa_39" localSheetId="15">#REF!</definedName>
    <definedName name="taxa_39" localSheetId="16">#REF!</definedName>
    <definedName name="taxa_39" localSheetId="17">#REF!</definedName>
    <definedName name="taxa_39" localSheetId="18">#REF!</definedName>
    <definedName name="taxa_39" localSheetId="19">#REF!</definedName>
    <definedName name="taxa_39" localSheetId="20">#REF!</definedName>
    <definedName name="taxa_39" localSheetId="21">#REF!</definedName>
    <definedName name="taxa_39" localSheetId="25">#REF!</definedName>
    <definedName name="taxa_39" localSheetId="27">#REF!</definedName>
    <definedName name="taxa_39" localSheetId="28">#REF!</definedName>
    <definedName name="taxa_39" localSheetId="26">#REF!</definedName>
    <definedName name="taxa_39" localSheetId="4">#REF!</definedName>
    <definedName name="taxa_39" localSheetId="6">#REF!</definedName>
    <definedName name="taxa_39" localSheetId="7">#REF!</definedName>
    <definedName name="taxa_39" localSheetId="9">#REF!</definedName>
    <definedName name="taxa_39" localSheetId="10">#REF!</definedName>
    <definedName name="taxa_39" localSheetId="1">#REF!</definedName>
    <definedName name="taxa_39">#REF!</definedName>
    <definedName name="taxa_40" localSheetId="11">#REF!</definedName>
    <definedName name="taxa_40" localSheetId="12">#REF!</definedName>
    <definedName name="taxa_40" localSheetId="13">#REF!</definedName>
    <definedName name="taxa_40" localSheetId="15">#REF!</definedName>
    <definedName name="taxa_40" localSheetId="16">#REF!</definedName>
    <definedName name="taxa_40" localSheetId="17">#REF!</definedName>
    <definedName name="taxa_40" localSheetId="18">#REF!</definedName>
    <definedName name="taxa_40" localSheetId="19">#REF!</definedName>
    <definedName name="taxa_40" localSheetId="20">#REF!</definedName>
    <definedName name="taxa_40" localSheetId="21">#REF!</definedName>
    <definedName name="taxa_40" localSheetId="25">#REF!</definedName>
    <definedName name="taxa_40" localSheetId="27">#REF!</definedName>
    <definedName name="taxa_40" localSheetId="28">#REF!</definedName>
    <definedName name="taxa_40" localSheetId="26">#REF!</definedName>
    <definedName name="taxa_40" localSheetId="4">#REF!</definedName>
    <definedName name="taxa_40" localSheetId="6">#REF!</definedName>
    <definedName name="taxa_40" localSheetId="7">#REF!</definedName>
    <definedName name="taxa_40" localSheetId="9">#REF!</definedName>
    <definedName name="taxa_40" localSheetId="10">#REF!</definedName>
    <definedName name="taxa_40" localSheetId="1">#REF!</definedName>
    <definedName name="taxa_40">#REF!</definedName>
    <definedName name="taxa_41" localSheetId="11">#REF!</definedName>
    <definedName name="taxa_41" localSheetId="12">#REF!</definedName>
    <definedName name="taxa_41" localSheetId="13">#REF!</definedName>
    <definedName name="taxa_41" localSheetId="15">#REF!</definedName>
    <definedName name="taxa_41" localSheetId="16">#REF!</definedName>
    <definedName name="taxa_41" localSheetId="17">#REF!</definedName>
    <definedName name="taxa_41" localSheetId="18">#REF!</definedName>
    <definedName name="taxa_41" localSheetId="19">#REF!</definedName>
    <definedName name="taxa_41" localSheetId="20">#REF!</definedName>
    <definedName name="taxa_41" localSheetId="21">#REF!</definedName>
    <definedName name="taxa_41" localSheetId="25">#REF!</definedName>
    <definedName name="taxa_41" localSheetId="27">#REF!</definedName>
    <definedName name="taxa_41" localSheetId="28">#REF!</definedName>
    <definedName name="taxa_41" localSheetId="26">#REF!</definedName>
    <definedName name="taxa_41" localSheetId="4">#REF!</definedName>
    <definedName name="taxa_41" localSheetId="6">#REF!</definedName>
    <definedName name="taxa_41" localSheetId="7">#REF!</definedName>
    <definedName name="taxa_41" localSheetId="9">#REF!</definedName>
    <definedName name="taxa_41" localSheetId="10">#REF!</definedName>
    <definedName name="taxa_41" localSheetId="1">#REF!</definedName>
    <definedName name="taxa_41">#REF!</definedName>
    <definedName name="taxa_42" localSheetId="11">#REF!</definedName>
    <definedName name="taxa_42" localSheetId="12">#REF!</definedName>
    <definedName name="taxa_42" localSheetId="13">#REF!</definedName>
    <definedName name="taxa_42" localSheetId="15">#REF!</definedName>
    <definedName name="taxa_42" localSheetId="16">#REF!</definedName>
    <definedName name="taxa_42" localSheetId="17">#REF!</definedName>
    <definedName name="taxa_42" localSheetId="18">#REF!</definedName>
    <definedName name="taxa_42" localSheetId="19">#REF!</definedName>
    <definedName name="taxa_42" localSheetId="20">#REF!</definedName>
    <definedName name="taxa_42" localSheetId="21">#REF!</definedName>
    <definedName name="taxa_42" localSheetId="25">#REF!</definedName>
    <definedName name="taxa_42" localSheetId="27">#REF!</definedName>
    <definedName name="taxa_42" localSheetId="28">#REF!</definedName>
    <definedName name="taxa_42" localSheetId="26">#REF!</definedName>
    <definedName name="taxa_42" localSheetId="4">#REF!</definedName>
    <definedName name="taxa_42" localSheetId="6">#REF!</definedName>
    <definedName name="taxa_42" localSheetId="7">#REF!</definedName>
    <definedName name="taxa_42" localSheetId="9">#REF!</definedName>
    <definedName name="taxa_42" localSheetId="10">#REF!</definedName>
    <definedName name="taxa_42" localSheetId="1">#REF!</definedName>
    <definedName name="taxa_42">#REF!</definedName>
    <definedName name="taxa_43" localSheetId="11">#REF!</definedName>
    <definedName name="taxa_43" localSheetId="12">#REF!</definedName>
    <definedName name="taxa_43" localSheetId="13">#REF!</definedName>
    <definedName name="taxa_43" localSheetId="15">#REF!</definedName>
    <definedName name="taxa_43" localSheetId="16">#REF!</definedName>
    <definedName name="taxa_43" localSheetId="17">#REF!</definedName>
    <definedName name="taxa_43" localSheetId="18">#REF!</definedName>
    <definedName name="taxa_43" localSheetId="19">#REF!</definedName>
    <definedName name="taxa_43" localSheetId="20">#REF!</definedName>
    <definedName name="taxa_43" localSheetId="21">#REF!</definedName>
    <definedName name="taxa_43" localSheetId="25">#REF!</definedName>
    <definedName name="taxa_43" localSheetId="27">#REF!</definedName>
    <definedName name="taxa_43" localSheetId="28">#REF!</definedName>
    <definedName name="taxa_43" localSheetId="26">#REF!</definedName>
    <definedName name="taxa_43" localSheetId="4">#REF!</definedName>
    <definedName name="taxa_43" localSheetId="6">#REF!</definedName>
    <definedName name="taxa_43" localSheetId="7">#REF!</definedName>
    <definedName name="taxa_43" localSheetId="9">#REF!</definedName>
    <definedName name="taxa_43" localSheetId="10">#REF!</definedName>
    <definedName name="taxa_43" localSheetId="1">#REF!</definedName>
    <definedName name="taxa_43">#REF!</definedName>
    <definedName name="taxa_44" localSheetId="11">#REF!</definedName>
    <definedName name="taxa_44" localSheetId="12">#REF!</definedName>
    <definedName name="taxa_44" localSheetId="13">#REF!</definedName>
    <definedName name="taxa_44" localSheetId="15">#REF!</definedName>
    <definedName name="taxa_44" localSheetId="16">#REF!</definedName>
    <definedName name="taxa_44" localSheetId="17">#REF!</definedName>
    <definedName name="taxa_44" localSheetId="18">#REF!</definedName>
    <definedName name="taxa_44" localSheetId="19">#REF!</definedName>
    <definedName name="taxa_44" localSheetId="20">#REF!</definedName>
    <definedName name="taxa_44" localSheetId="21">#REF!</definedName>
    <definedName name="taxa_44" localSheetId="25">#REF!</definedName>
    <definedName name="taxa_44" localSheetId="27">#REF!</definedName>
    <definedName name="taxa_44" localSheetId="28">#REF!</definedName>
    <definedName name="taxa_44" localSheetId="26">#REF!</definedName>
    <definedName name="taxa_44" localSheetId="4">#REF!</definedName>
    <definedName name="taxa_44" localSheetId="6">#REF!</definedName>
    <definedName name="taxa_44" localSheetId="7">#REF!</definedName>
    <definedName name="taxa_44" localSheetId="9">#REF!</definedName>
    <definedName name="taxa_44" localSheetId="10">#REF!</definedName>
    <definedName name="taxa_44" localSheetId="1">#REF!</definedName>
    <definedName name="taxa_44">#REF!</definedName>
    <definedName name="taxa_45" localSheetId="11">#REF!</definedName>
    <definedName name="taxa_45" localSheetId="12">#REF!</definedName>
    <definedName name="taxa_45" localSheetId="13">#REF!</definedName>
    <definedName name="taxa_45" localSheetId="15">#REF!</definedName>
    <definedName name="taxa_45" localSheetId="16">#REF!</definedName>
    <definedName name="taxa_45" localSheetId="17">#REF!</definedName>
    <definedName name="taxa_45" localSheetId="18">#REF!</definedName>
    <definedName name="taxa_45" localSheetId="19">#REF!</definedName>
    <definedName name="taxa_45" localSheetId="20">#REF!</definedName>
    <definedName name="taxa_45" localSheetId="21">#REF!</definedName>
    <definedName name="taxa_45" localSheetId="25">#REF!</definedName>
    <definedName name="taxa_45" localSheetId="27">#REF!</definedName>
    <definedName name="taxa_45" localSheetId="28">#REF!</definedName>
    <definedName name="taxa_45" localSheetId="26">#REF!</definedName>
    <definedName name="taxa_45" localSheetId="4">#REF!</definedName>
    <definedName name="taxa_45" localSheetId="6">#REF!</definedName>
    <definedName name="taxa_45" localSheetId="7">#REF!</definedName>
    <definedName name="taxa_45" localSheetId="9">#REF!</definedName>
    <definedName name="taxa_45" localSheetId="10">#REF!</definedName>
    <definedName name="taxa_45" localSheetId="1">#REF!</definedName>
    <definedName name="taxa_45">#REF!</definedName>
    <definedName name="taxa_5" localSheetId="11">#REF!</definedName>
    <definedName name="taxa_5" localSheetId="12">#REF!</definedName>
    <definedName name="taxa_5" localSheetId="13">#REF!</definedName>
    <definedName name="taxa_5" localSheetId="15">#REF!</definedName>
    <definedName name="taxa_5" localSheetId="16">#REF!</definedName>
    <definedName name="taxa_5" localSheetId="17">#REF!</definedName>
    <definedName name="taxa_5" localSheetId="18">#REF!</definedName>
    <definedName name="taxa_5" localSheetId="19">#REF!</definedName>
    <definedName name="taxa_5" localSheetId="20">#REF!</definedName>
    <definedName name="taxa_5" localSheetId="21">#REF!</definedName>
    <definedName name="taxa_5" localSheetId="25">#REF!</definedName>
    <definedName name="taxa_5" localSheetId="27">#REF!</definedName>
    <definedName name="taxa_5" localSheetId="28">#REF!</definedName>
    <definedName name="taxa_5" localSheetId="26">#REF!</definedName>
    <definedName name="taxa_5" localSheetId="4">#REF!</definedName>
    <definedName name="taxa_5" localSheetId="6">#REF!</definedName>
    <definedName name="taxa_5" localSheetId="7">#REF!</definedName>
    <definedName name="taxa_5" localSheetId="9">#REF!</definedName>
    <definedName name="taxa_5" localSheetId="10">#REF!</definedName>
    <definedName name="taxa_5" localSheetId="1">#REF!</definedName>
    <definedName name="taxa_5">#REF!</definedName>
    <definedName name="taxa_6" localSheetId="11">#REF!</definedName>
    <definedName name="taxa_6" localSheetId="12">#REF!</definedName>
    <definedName name="taxa_6" localSheetId="13">#REF!</definedName>
    <definedName name="taxa_6" localSheetId="15">#REF!</definedName>
    <definedName name="taxa_6" localSheetId="16">#REF!</definedName>
    <definedName name="taxa_6" localSheetId="17">#REF!</definedName>
    <definedName name="taxa_6" localSheetId="18">#REF!</definedName>
    <definedName name="taxa_6" localSheetId="19">#REF!</definedName>
    <definedName name="taxa_6" localSheetId="20">#REF!</definedName>
    <definedName name="taxa_6" localSheetId="21">#REF!</definedName>
    <definedName name="taxa_6" localSheetId="25">#REF!</definedName>
    <definedName name="taxa_6" localSheetId="27">#REF!</definedName>
    <definedName name="taxa_6" localSheetId="28">#REF!</definedName>
    <definedName name="taxa_6" localSheetId="26">#REF!</definedName>
    <definedName name="taxa_6" localSheetId="4">#REF!</definedName>
    <definedName name="taxa_6" localSheetId="6">#REF!</definedName>
    <definedName name="taxa_6" localSheetId="7">#REF!</definedName>
    <definedName name="taxa_6" localSheetId="9">#REF!</definedName>
    <definedName name="taxa_6" localSheetId="10">#REF!</definedName>
    <definedName name="taxa_6" localSheetId="1">#REF!</definedName>
    <definedName name="taxa_6">#REF!</definedName>
    <definedName name="taxa_7" localSheetId="1">#REF!</definedName>
    <definedName name="taxa_7">#N/A</definedName>
    <definedName name="taxa_8" localSheetId="1">#REF!</definedName>
    <definedName name="taxa_8">#N/A</definedName>
    <definedName name="taxa_9" localSheetId="1">#REF!</definedName>
    <definedName name="taxa_9">#N/A</definedName>
    <definedName name="_xlnm.Print_Titles" localSheetId="22">'(16)Quant.Vagas'!$3:$6</definedName>
    <definedName name="_xlnm.Print_Titles" localSheetId="3">'(2)Ins.'!$1:$1</definedName>
    <definedName name="_xlnm.Print_Titles" localSheetId="6">'(5)Comp.Benef.'!$1:$1</definedName>
    <definedName name="total_fr_leve" localSheetId="0">#REF!</definedName>
    <definedName name="total_fr_leve">#REF!</definedName>
    <definedName name="total_fr_pesada" localSheetId="0">#REF!</definedName>
    <definedName name="total_fr_pesada">#REF!</definedName>
    <definedName name="tx_remuneracao_cap_emp_fr" localSheetId="26">'[2](05)Coef.Param.'!$E$25</definedName>
    <definedName name="tx_remuneracao_cap_emp_fr">'[3](05)Coef.Param.'!$E$25</definedName>
    <definedName name="u">#N/A</definedName>
    <definedName name="vale_refeicao" localSheetId="0">#REF!</definedName>
    <definedName name="vale_refeicao">#REF!</definedName>
    <definedName name="vida_util_pneu" localSheetId="26">'[2](05)Coef.Param.'!$E$18</definedName>
    <definedName name="vida_util_pneu">'[3](05)Coef.Param.'!$E$18</definedName>
    <definedName name="w">#N/A</definedName>
    <definedName name="y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7" i="114" l="1"/>
  <c r="C94" i="114"/>
  <c r="C86" i="114"/>
  <c r="E170" i="111"/>
  <c r="D167" i="111"/>
  <c r="D168" i="111"/>
  <c r="D166" i="111"/>
  <c r="D165" i="111"/>
  <c r="D152" i="111"/>
  <c r="I12" i="135"/>
  <c r="D17" i="93"/>
  <c r="L80" i="86"/>
  <c r="D149" i="111"/>
  <c r="D52" i="116"/>
  <c r="C50" i="116"/>
  <c r="C30" i="116"/>
  <c r="D104" i="107"/>
  <c r="C102" i="107"/>
  <c r="B85" i="107"/>
  <c r="D76" i="108"/>
  <c r="C74" i="108"/>
  <c r="C55" i="108"/>
  <c r="E164" i="146"/>
  <c r="C162" i="146"/>
  <c r="D158" i="146"/>
  <c r="E164" i="145"/>
  <c r="C162" i="145"/>
  <c r="D158" i="145"/>
  <c r="E164" i="144"/>
  <c r="C162" i="144"/>
  <c r="D158" i="144"/>
  <c r="E164" i="143"/>
  <c r="C162" i="143"/>
  <c r="D158" i="143"/>
  <c r="E164" i="142"/>
  <c r="C162" i="142"/>
  <c r="D158" i="142"/>
  <c r="E164" i="113"/>
  <c r="C162" i="113"/>
  <c r="D158" i="113"/>
  <c r="E70" i="94"/>
  <c r="C68" i="94"/>
  <c r="D56" i="94"/>
  <c r="E65" i="103"/>
  <c r="C63" i="103"/>
  <c r="D54" i="103"/>
  <c r="E38" i="135"/>
  <c r="C36" i="135"/>
  <c r="D17" i="135"/>
  <c r="D133" i="100"/>
  <c r="C131" i="100"/>
  <c r="D117" i="100"/>
  <c r="D44" i="115"/>
  <c r="C42" i="115"/>
  <c r="D25" i="115"/>
  <c r="E110" i="97"/>
  <c r="D107" i="97"/>
  <c r="D108" i="97"/>
  <c r="D106" i="97"/>
  <c r="D105" i="97"/>
  <c r="D86" i="97"/>
  <c r="G72" i="97"/>
  <c r="G71" i="97"/>
  <c r="G70" i="97"/>
  <c r="G68" i="97"/>
  <c r="G67" i="97"/>
  <c r="G66" i="97"/>
  <c r="G64" i="97"/>
  <c r="G63" i="97"/>
  <c r="G62" i="97"/>
  <c r="G61" i="97"/>
  <c r="E110" i="96"/>
  <c r="D107" i="96"/>
  <c r="D108" i="96"/>
  <c r="D106" i="96"/>
  <c r="D105" i="96"/>
  <c r="D86" i="96"/>
  <c r="G72" i="96"/>
  <c r="G71" i="96"/>
  <c r="G70" i="96"/>
  <c r="G68" i="96"/>
  <c r="G67" i="96"/>
  <c r="G66" i="96"/>
  <c r="G64" i="96"/>
  <c r="G63" i="96"/>
  <c r="G62" i="96"/>
  <c r="G61" i="96"/>
  <c r="E111" i="95"/>
  <c r="D109" i="95"/>
  <c r="D108" i="95"/>
  <c r="D107" i="95"/>
  <c r="D106" i="95"/>
  <c r="D86" i="95"/>
  <c r="G72" i="95"/>
  <c r="G71" i="95"/>
  <c r="G70" i="95"/>
  <c r="G68" i="95"/>
  <c r="G67" i="95"/>
  <c r="G66" i="95"/>
  <c r="G64" i="95"/>
  <c r="G63" i="95"/>
  <c r="G62" i="95"/>
  <c r="G61" i="95"/>
  <c r="D57" i="93"/>
  <c r="C56" i="93"/>
  <c r="D54" i="93"/>
  <c r="E99" i="91"/>
  <c r="D97" i="91"/>
  <c r="D95" i="91"/>
  <c r="D81" i="90"/>
  <c r="C79" i="90"/>
  <c r="D75" i="90"/>
  <c r="E90" i="87"/>
  <c r="D87" i="87"/>
  <c r="D88" i="87"/>
  <c r="D86" i="87"/>
  <c r="D85" i="87"/>
  <c r="D75" i="87"/>
  <c r="F66" i="87"/>
  <c r="D30" i="85"/>
  <c r="C28" i="85"/>
  <c r="C18" i="85"/>
  <c r="F30" i="86"/>
  <c r="F31" i="86"/>
  <c r="F32" i="86"/>
  <c r="E30" i="86"/>
  <c r="E31" i="86"/>
  <c r="E32" i="86"/>
  <c r="J23" i="86"/>
  <c r="J22" i="86"/>
  <c r="J21" i="86"/>
  <c r="I23" i="86"/>
  <c r="I22" i="86"/>
  <c r="I21" i="86"/>
  <c r="H23" i="86"/>
  <c r="H22" i="86"/>
  <c r="H21" i="86"/>
  <c r="G23" i="86"/>
  <c r="G22" i="86"/>
  <c r="G21" i="86"/>
  <c r="F23" i="86"/>
  <c r="F22" i="86"/>
  <c r="F21" i="86"/>
  <c r="J18" i="86"/>
  <c r="J17" i="86"/>
  <c r="J16" i="86"/>
  <c r="J15" i="86"/>
  <c r="J14" i="86"/>
  <c r="J13" i="86"/>
  <c r="J12" i="86"/>
  <c r="I18" i="86"/>
  <c r="I17" i="86"/>
  <c r="I16" i="86"/>
  <c r="I15" i="86"/>
  <c r="I14" i="86"/>
  <c r="I13" i="86"/>
  <c r="I12" i="86"/>
  <c r="H18" i="86"/>
  <c r="H17" i="86"/>
  <c r="H16" i="86"/>
  <c r="H15" i="86"/>
  <c r="H14" i="86"/>
  <c r="H13" i="86"/>
  <c r="H12" i="86"/>
  <c r="G18" i="86"/>
  <c r="G17" i="86"/>
  <c r="G16" i="86"/>
  <c r="G15" i="86"/>
  <c r="G14" i="86"/>
  <c r="G13" i="86"/>
  <c r="G12" i="86"/>
  <c r="F18" i="86"/>
  <c r="F17" i="86"/>
  <c r="F16" i="86"/>
  <c r="F15" i="86"/>
  <c r="F14" i="86"/>
  <c r="F13" i="86"/>
  <c r="F12" i="86"/>
  <c r="F152" i="156"/>
  <c r="E152" i="156"/>
  <c r="D152" i="156"/>
  <c r="D149" i="156"/>
  <c r="D144" i="156"/>
  <c r="D138" i="156"/>
  <c r="V132" i="156"/>
  <c r="W132" i="156" s="1"/>
  <c r="X132" i="156" s="1"/>
  <c r="Y132" i="156" s="1"/>
  <c r="Z132" i="156" s="1"/>
  <c r="N132" i="156"/>
  <c r="O132" i="156" s="1"/>
  <c r="P132" i="156" s="1"/>
  <c r="Q132" i="156" s="1"/>
  <c r="R132" i="156" s="1"/>
  <c r="S132" i="156" s="1"/>
  <c r="T132" i="156" s="1"/>
  <c r="U132" i="156" s="1"/>
  <c r="H132" i="156"/>
  <c r="I132" i="156" s="1"/>
  <c r="J132" i="156" s="1"/>
  <c r="K132" i="156" s="1"/>
  <c r="L132" i="156" s="1"/>
  <c r="M132" i="156" s="1"/>
  <c r="Z124" i="156"/>
  <c r="Y124" i="156"/>
  <c r="X124" i="156"/>
  <c r="W124" i="156"/>
  <c r="V124" i="156"/>
  <c r="U124" i="156"/>
  <c r="T124" i="156"/>
  <c r="S124" i="156"/>
  <c r="R124" i="156"/>
  <c r="P124" i="156"/>
  <c r="O124" i="156"/>
  <c r="N124" i="156"/>
  <c r="M124" i="156"/>
  <c r="L124" i="156"/>
  <c r="K124" i="156"/>
  <c r="J124" i="156"/>
  <c r="I124" i="156"/>
  <c r="H124" i="156"/>
  <c r="G124" i="156"/>
  <c r="R114" i="156"/>
  <c r="N114" i="156"/>
  <c r="N102" i="156" s="1"/>
  <c r="M114" i="156"/>
  <c r="M102" i="156" s="1"/>
  <c r="V105" i="156"/>
  <c r="V104" i="156"/>
  <c r="V103" i="156"/>
  <c r="Z102" i="156"/>
  <c r="Y102" i="156"/>
  <c r="U102" i="156"/>
  <c r="T102" i="156"/>
  <c r="P102" i="156"/>
  <c r="O102" i="156"/>
  <c r="K102" i="156"/>
  <c r="J102" i="156"/>
  <c r="I102" i="156"/>
  <c r="H102" i="156"/>
  <c r="G102" i="156"/>
  <c r="AA98" i="156"/>
  <c r="K98" i="156"/>
  <c r="J98" i="156"/>
  <c r="I98" i="156"/>
  <c r="H98" i="156"/>
  <c r="G98" i="156"/>
  <c r="D25" i="156"/>
  <c r="D20" i="156"/>
  <c r="Z16" i="156"/>
  <c r="S16" i="156"/>
  <c r="R16" i="156"/>
  <c r="K16" i="156"/>
  <c r="D16" i="156"/>
  <c r="Y16" i="156" s="1"/>
  <c r="Z14" i="156"/>
  <c r="Y14" i="156"/>
  <c r="X14" i="156"/>
  <c r="W14" i="156"/>
  <c r="V14" i="156"/>
  <c r="U14" i="156"/>
  <c r="T14" i="156"/>
  <c r="S14" i="156"/>
  <c r="R14" i="156"/>
  <c r="Q14" i="156"/>
  <c r="P14" i="156"/>
  <c r="O14" i="156"/>
  <c r="N14" i="156"/>
  <c r="M14" i="156"/>
  <c r="L14" i="156"/>
  <c r="K14" i="156"/>
  <c r="J14" i="156"/>
  <c r="I14" i="156"/>
  <c r="H14" i="156"/>
  <c r="G14" i="156"/>
  <c r="Z10" i="156"/>
  <c r="Y10" i="156"/>
  <c r="X10" i="156"/>
  <c r="W10" i="156"/>
  <c r="V10" i="156"/>
  <c r="U10" i="156"/>
  <c r="T10" i="156"/>
  <c r="S10" i="156"/>
  <c r="R10" i="156"/>
  <c r="Q10" i="156"/>
  <c r="P10" i="156"/>
  <c r="O10" i="156"/>
  <c r="N10" i="156"/>
  <c r="M10" i="156"/>
  <c r="L10" i="156"/>
  <c r="K10" i="156"/>
  <c r="J10" i="156"/>
  <c r="I10" i="156"/>
  <c r="H10" i="156"/>
  <c r="G10" i="156"/>
  <c r="G12" i="156" s="1"/>
  <c r="G8" i="156"/>
  <c r="H8" i="156" s="1"/>
  <c r="I8" i="156" s="1"/>
  <c r="J8" i="156" s="1"/>
  <c r="K8" i="156" s="1"/>
  <c r="H6" i="156"/>
  <c r="I6" i="156" s="1"/>
  <c r="J6" i="156" s="1"/>
  <c r="K6" i="156" s="1"/>
  <c r="L6" i="156" s="1"/>
  <c r="M6" i="156" s="1"/>
  <c r="N6" i="156" s="1"/>
  <c r="O6" i="156" s="1"/>
  <c r="P6" i="156" s="1"/>
  <c r="Q6" i="156" s="1"/>
  <c r="R6" i="156" s="1"/>
  <c r="S6" i="156" s="1"/>
  <c r="T6" i="156" s="1"/>
  <c r="U6" i="156" s="1"/>
  <c r="V6" i="156" s="1"/>
  <c r="W6" i="156" s="1"/>
  <c r="X6" i="156" s="1"/>
  <c r="Y6" i="156" s="1"/>
  <c r="Z6" i="156" s="1"/>
  <c r="G6" i="156"/>
  <c r="L4" i="156"/>
  <c r="L98" i="156" s="1"/>
  <c r="D149" i="155"/>
  <c r="D144" i="155"/>
  <c r="D138" i="155"/>
  <c r="S132" i="155"/>
  <c r="T132" i="155" s="1"/>
  <c r="U132" i="155" s="1"/>
  <c r="V132" i="155" s="1"/>
  <c r="W132" i="155" s="1"/>
  <c r="X132" i="155" s="1"/>
  <c r="Y132" i="155" s="1"/>
  <c r="Z132" i="155" s="1"/>
  <c r="I132" i="155"/>
  <c r="J132" i="155" s="1"/>
  <c r="K132" i="155" s="1"/>
  <c r="L132" i="155" s="1"/>
  <c r="M132" i="155" s="1"/>
  <c r="N132" i="155" s="1"/>
  <c r="O132" i="155" s="1"/>
  <c r="P132" i="155" s="1"/>
  <c r="Q132" i="155" s="1"/>
  <c r="R132" i="155" s="1"/>
  <c r="H132" i="155"/>
  <c r="Z124" i="155"/>
  <c r="Y124" i="155"/>
  <c r="X124" i="155"/>
  <c r="W124" i="155"/>
  <c r="V124" i="155"/>
  <c r="U124" i="155"/>
  <c r="T124" i="155"/>
  <c r="S124" i="155"/>
  <c r="R124" i="155"/>
  <c r="P124" i="155"/>
  <c r="O124" i="155"/>
  <c r="N124" i="155"/>
  <c r="M124" i="155"/>
  <c r="L124" i="155"/>
  <c r="K124" i="155"/>
  <c r="J124" i="155"/>
  <c r="I124" i="155"/>
  <c r="H124" i="155"/>
  <c r="G124" i="155"/>
  <c r="AA122" i="155"/>
  <c r="D122" i="155"/>
  <c r="N114" i="155"/>
  <c r="S114" i="155" s="1"/>
  <c r="X114" i="155" s="1"/>
  <c r="M114" i="155"/>
  <c r="V105" i="155"/>
  <c r="V104" i="155"/>
  <c r="V103" i="155"/>
  <c r="Z102" i="155"/>
  <c r="Y102" i="155"/>
  <c r="X102" i="155"/>
  <c r="U102" i="155"/>
  <c r="T102" i="155"/>
  <c r="S102" i="155"/>
  <c r="P102" i="155"/>
  <c r="O102" i="155"/>
  <c r="N102" i="155"/>
  <c r="K102" i="155"/>
  <c r="J102" i="155"/>
  <c r="I102" i="155"/>
  <c r="H102" i="155"/>
  <c r="G102" i="155"/>
  <c r="AA98" i="155"/>
  <c r="K98" i="155"/>
  <c r="J98" i="155"/>
  <c r="I98" i="155"/>
  <c r="H98" i="155"/>
  <c r="G98" i="155"/>
  <c r="D25" i="155"/>
  <c r="D20" i="155"/>
  <c r="D16" i="155"/>
  <c r="X16" i="155" s="1"/>
  <c r="Z14" i="155"/>
  <c r="Y14" i="155"/>
  <c r="X14" i="155"/>
  <c r="W14" i="155"/>
  <c r="V14" i="155"/>
  <c r="U14" i="155"/>
  <c r="T14" i="155"/>
  <c r="S14" i="155"/>
  <c r="R14" i="155"/>
  <c r="Q14" i="155"/>
  <c r="P14" i="155"/>
  <c r="O14" i="155"/>
  <c r="N14" i="155"/>
  <c r="M14" i="155"/>
  <c r="L14" i="155"/>
  <c r="K14" i="155"/>
  <c r="J14" i="155"/>
  <c r="I14" i="155"/>
  <c r="H14" i="155"/>
  <c r="G14" i="155"/>
  <c r="Z10" i="155"/>
  <c r="Y10" i="155"/>
  <c r="X10" i="155"/>
  <c r="W10" i="155"/>
  <c r="V10" i="155"/>
  <c r="U10" i="155"/>
  <c r="T10" i="155"/>
  <c r="S10" i="155"/>
  <c r="R10" i="155"/>
  <c r="Q10" i="155"/>
  <c r="P10" i="155"/>
  <c r="O10" i="155"/>
  <c r="N10" i="155"/>
  <c r="M10" i="155"/>
  <c r="L10" i="155"/>
  <c r="K10" i="155"/>
  <c r="J10" i="155"/>
  <c r="I10" i="155"/>
  <c r="I12" i="155" s="1"/>
  <c r="H10" i="155"/>
  <c r="G10" i="155"/>
  <c r="G12" i="155" s="1"/>
  <c r="H8" i="155"/>
  <c r="I8" i="155" s="1"/>
  <c r="J8" i="155" s="1"/>
  <c r="G8" i="155"/>
  <c r="H6" i="155"/>
  <c r="I6" i="155" s="1"/>
  <c r="J6" i="155" s="1"/>
  <c r="K6" i="155" s="1"/>
  <c r="L6" i="155" s="1"/>
  <c r="M6" i="155" s="1"/>
  <c r="N6" i="155" s="1"/>
  <c r="O6" i="155" s="1"/>
  <c r="P6" i="155" s="1"/>
  <c r="Q6" i="155" s="1"/>
  <c r="R6" i="155" s="1"/>
  <c r="S6" i="155" s="1"/>
  <c r="T6" i="155" s="1"/>
  <c r="U6" i="155" s="1"/>
  <c r="V6" i="155" s="1"/>
  <c r="W6" i="155" s="1"/>
  <c r="X6" i="155" s="1"/>
  <c r="Y6" i="155" s="1"/>
  <c r="Z6" i="155" s="1"/>
  <c r="G6" i="155"/>
  <c r="L4" i="155"/>
  <c r="L98" i="155" s="1"/>
  <c r="J16" i="156" l="1"/>
  <c r="K12" i="156"/>
  <c r="K18" i="156" s="1"/>
  <c r="L8" i="156"/>
  <c r="H12" i="156"/>
  <c r="I12" i="156"/>
  <c r="J12" i="156"/>
  <c r="J18" i="156" s="1"/>
  <c r="M4" i="156"/>
  <c r="L16" i="156"/>
  <c r="T16" i="156"/>
  <c r="M16" i="156"/>
  <c r="U16" i="156"/>
  <c r="N16" i="156"/>
  <c r="V16" i="156"/>
  <c r="G16" i="156"/>
  <c r="G18" i="156" s="1"/>
  <c r="O16" i="156"/>
  <c r="W16" i="156"/>
  <c r="H16" i="156"/>
  <c r="P16" i="156"/>
  <c r="X16" i="156"/>
  <c r="I16" i="156"/>
  <c r="Q16" i="156"/>
  <c r="R102" i="156"/>
  <c r="W114" i="156"/>
  <c r="W102" i="156" s="1"/>
  <c r="D122" i="156"/>
  <c r="S114" i="156"/>
  <c r="Q16" i="155"/>
  <c r="R16" i="155"/>
  <c r="G16" i="155"/>
  <c r="G18" i="155" s="1"/>
  <c r="G25" i="155" s="1"/>
  <c r="S16" i="155"/>
  <c r="I16" i="155"/>
  <c r="U16" i="155"/>
  <c r="J16" i="155"/>
  <c r="W16" i="155"/>
  <c r="K16" i="155"/>
  <c r="Y16" i="155"/>
  <c r="M16" i="155"/>
  <c r="Z16" i="155"/>
  <c r="O16" i="155"/>
  <c r="K8" i="155"/>
  <c r="J12" i="155"/>
  <c r="G122" i="155"/>
  <c r="G121" i="155" s="1"/>
  <c r="G76" i="155"/>
  <c r="I18" i="155"/>
  <c r="J18" i="155"/>
  <c r="M4" i="155"/>
  <c r="L16" i="155"/>
  <c r="T16" i="155"/>
  <c r="N16" i="155"/>
  <c r="V16" i="155"/>
  <c r="H12" i="155"/>
  <c r="H16" i="155"/>
  <c r="H18" i="155" s="1"/>
  <c r="P16" i="155"/>
  <c r="R114" i="155"/>
  <c r="M102" i="155"/>
  <c r="G122" i="156" l="1"/>
  <c r="G121" i="156" s="1"/>
  <c r="K75" i="156"/>
  <c r="K76" i="156"/>
  <c r="K74" i="156"/>
  <c r="K25" i="156"/>
  <c r="K23" i="156"/>
  <c r="K21" i="156"/>
  <c r="K24" i="156"/>
  <c r="K22" i="156"/>
  <c r="K122" i="156"/>
  <c r="K121" i="156" s="1"/>
  <c r="J75" i="156"/>
  <c r="J76" i="156"/>
  <c r="J74" i="156"/>
  <c r="J25" i="156"/>
  <c r="J23" i="156"/>
  <c r="J21" i="156"/>
  <c r="J24" i="156"/>
  <c r="J22" i="156"/>
  <c r="J122" i="156"/>
  <c r="J121" i="156" s="1"/>
  <c r="AA122" i="156"/>
  <c r="X114" i="156"/>
  <c r="X102" i="156" s="1"/>
  <c r="S102" i="156"/>
  <c r="I18" i="156"/>
  <c r="G76" i="156"/>
  <c r="G74" i="156"/>
  <c r="G75" i="156"/>
  <c r="G24" i="156"/>
  <c r="G22" i="156"/>
  <c r="G25" i="156"/>
  <c r="G23" i="156"/>
  <c r="G21" i="156"/>
  <c r="H18" i="156"/>
  <c r="M98" i="156"/>
  <c r="N4" i="156"/>
  <c r="L12" i="156"/>
  <c r="L18" i="156" s="1"/>
  <c r="M8" i="156"/>
  <c r="G74" i="155"/>
  <c r="G73" i="155" s="1"/>
  <c r="G23" i="155"/>
  <c r="G75" i="155"/>
  <c r="G21" i="155"/>
  <c r="G22" i="155"/>
  <c r="G24" i="155"/>
  <c r="H74" i="155"/>
  <c r="H122" i="155"/>
  <c r="H121" i="155" s="1"/>
  <c r="H76" i="155"/>
  <c r="H23" i="155"/>
  <c r="H21" i="155"/>
  <c r="H25" i="155"/>
  <c r="H75" i="155"/>
  <c r="H24" i="155"/>
  <c r="H22" i="155"/>
  <c r="W114" i="155"/>
  <c r="W102" i="155" s="1"/>
  <c r="R102" i="155"/>
  <c r="J122" i="155"/>
  <c r="J121" i="155" s="1"/>
  <c r="J76" i="155"/>
  <c r="J74" i="155"/>
  <c r="J75" i="155"/>
  <c r="J21" i="155"/>
  <c r="J23" i="155"/>
  <c r="J25" i="155"/>
  <c r="J24" i="155"/>
  <c r="J22" i="155"/>
  <c r="G20" i="155"/>
  <c r="G27" i="155" s="1"/>
  <c r="I122" i="155"/>
  <c r="I121" i="155" s="1"/>
  <c r="I76" i="155"/>
  <c r="I75" i="155"/>
  <c r="I74" i="155"/>
  <c r="I24" i="155"/>
  <c r="I21" i="155"/>
  <c r="I23" i="155"/>
  <c r="I25" i="155"/>
  <c r="I22" i="155"/>
  <c r="L8" i="155"/>
  <c r="K12" i="155"/>
  <c r="K18" i="155" s="1"/>
  <c r="M98" i="155"/>
  <c r="N4" i="155"/>
  <c r="J73" i="156" l="1"/>
  <c r="L75" i="156"/>
  <c r="L76" i="156"/>
  <c r="L74" i="156"/>
  <c r="L23" i="156"/>
  <c r="L21" i="156"/>
  <c r="L25" i="156"/>
  <c r="L24" i="156"/>
  <c r="L22" i="156"/>
  <c r="L122" i="156"/>
  <c r="L121" i="156" s="1"/>
  <c r="J20" i="156"/>
  <c r="J27" i="156" s="1"/>
  <c r="N8" i="156"/>
  <c r="M12" i="156"/>
  <c r="M18" i="156" s="1"/>
  <c r="G20" i="156"/>
  <c r="G27" i="156" s="1"/>
  <c r="G73" i="156"/>
  <c r="H76" i="156"/>
  <c r="H74" i="156"/>
  <c r="H75" i="156"/>
  <c r="H24" i="156"/>
  <c r="H22" i="156"/>
  <c r="H25" i="156"/>
  <c r="H23" i="156"/>
  <c r="H21" i="156"/>
  <c r="H122" i="156"/>
  <c r="H121" i="156" s="1"/>
  <c r="K20" i="156"/>
  <c r="K27" i="156" s="1"/>
  <c r="N98" i="156"/>
  <c r="O4" i="156"/>
  <c r="I75" i="156"/>
  <c r="I76" i="156"/>
  <c r="I74" i="156"/>
  <c r="I24" i="156"/>
  <c r="I25" i="156"/>
  <c r="I23" i="156"/>
  <c r="I21" i="156"/>
  <c r="I22" i="156"/>
  <c r="I122" i="156"/>
  <c r="I121" i="156" s="1"/>
  <c r="K73" i="156"/>
  <c r="I73" i="155"/>
  <c r="J20" i="155"/>
  <c r="J27" i="155" s="1"/>
  <c r="H73" i="155"/>
  <c r="I20" i="155"/>
  <c r="I27" i="155" s="1"/>
  <c r="K76" i="155"/>
  <c r="K75" i="155"/>
  <c r="K74" i="155"/>
  <c r="K122" i="155"/>
  <c r="K121" i="155" s="1"/>
  <c r="K23" i="155"/>
  <c r="K25" i="155"/>
  <c r="K24" i="155"/>
  <c r="K22" i="155"/>
  <c r="K21" i="155"/>
  <c r="M8" i="155"/>
  <c r="L12" i="155"/>
  <c r="L18" i="155" s="1"/>
  <c r="J73" i="155"/>
  <c r="H20" i="155"/>
  <c r="H27" i="155" s="1"/>
  <c r="N98" i="155"/>
  <c r="O4" i="155"/>
  <c r="H73" i="156" l="1"/>
  <c r="O8" i="156"/>
  <c r="N12" i="156"/>
  <c r="N18" i="156" s="1"/>
  <c r="I73" i="156"/>
  <c r="H20" i="156"/>
  <c r="H27" i="156" s="1"/>
  <c r="L20" i="156"/>
  <c r="L27" i="156" s="1"/>
  <c r="L73" i="156"/>
  <c r="I20" i="156"/>
  <c r="I27" i="156" s="1"/>
  <c r="O98" i="156"/>
  <c r="P4" i="156"/>
  <c r="M76" i="156"/>
  <c r="M74" i="156"/>
  <c r="M75" i="156"/>
  <c r="M23" i="156"/>
  <c r="M24" i="156"/>
  <c r="M22" i="156"/>
  <c r="M21" i="156"/>
  <c r="M25" i="156"/>
  <c r="M122" i="156"/>
  <c r="M121" i="156" s="1"/>
  <c r="K73" i="155"/>
  <c r="L122" i="155"/>
  <c r="L121" i="155" s="1"/>
  <c r="L76" i="155"/>
  <c r="L75" i="155"/>
  <c r="L74" i="155"/>
  <c r="L24" i="155"/>
  <c r="L25" i="155"/>
  <c r="L23" i="155"/>
  <c r="L22" i="155"/>
  <c r="L21" i="155"/>
  <c r="O98" i="155"/>
  <c r="P4" i="155"/>
  <c r="N8" i="155"/>
  <c r="M12" i="155"/>
  <c r="M18" i="155" s="1"/>
  <c r="K20" i="155"/>
  <c r="K27" i="155" s="1"/>
  <c r="M73" i="156" l="1"/>
  <c r="M20" i="156"/>
  <c r="M27" i="156" s="1"/>
  <c r="N76" i="156"/>
  <c r="N74" i="156"/>
  <c r="N75" i="156"/>
  <c r="N24" i="156"/>
  <c r="N22" i="156"/>
  <c r="N25" i="156"/>
  <c r="N23" i="156"/>
  <c r="N21" i="156"/>
  <c r="N122" i="156"/>
  <c r="N121" i="156" s="1"/>
  <c r="P8" i="156"/>
  <c r="O12" i="156"/>
  <c r="O18" i="156" s="1"/>
  <c r="P98" i="156"/>
  <c r="Q4" i="156"/>
  <c r="P98" i="155"/>
  <c r="Q4" i="155"/>
  <c r="L20" i="155"/>
  <c r="L27" i="155" s="1"/>
  <c r="O8" i="155"/>
  <c r="N12" i="155"/>
  <c r="N18" i="155" s="1"/>
  <c r="M122" i="155"/>
  <c r="M121" i="155" s="1"/>
  <c r="M75" i="155"/>
  <c r="M74" i="155"/>
  <c r="M76" i="155"/>
  <c r="M23" i="155"/>
  <c r="M22" i="155"/>
  <c r="M25" i="155"/>
  <c r="M24" i="155"/>
  <c r="M21" i="155"/>
  <c r="L73" i="155"/>
  <c r="N73" i="156" l="1"/>
  <c r="N20" i="156"/>
  <c r="N27" i="156" s="1"/>
  <c r="Q98" i="156"/>
  <c r="R4" i="156"/>
  <c r="O76" i="156"/>
  <c r="O74" i="156"/>
  <c r="O75" i="156"/>
  <c r="O24" i="156"/>
  <c r="O22" i="156"/>
  <c r="O25" i="156"/>
  <c r="O23" i="156"/>
  <c r="O21" i="156"/>
  <c r="O122" i="156"/>
  <c r="O121" i="156" s="1"/>
  <c r="Q8" i="156"/>
  <c r="P12" i="156"/>
  <c r="P18" i="156" s="1"/>
  <c r="M73" i="155"/>
  <c r="Q98" i="155"/>
  <c r="R4" i="155"/>
  <c r="N75" i="155"/>
  <c r="N76" i="155"/>
  <c r="N74" i="155"/>
  <c r="N73" i="155" s="1"/>
  <c r="N23" i="155"/>
  <c r="N22" i="155"/>
  <c r="N25" i="155"/>
  <c r="N24" i="155"/>
  <c r="N21" i="155"/>
  <c r="N122" i="155"/>
  <c r="N121" i="155" s="1"/>
  <c r="M20" i="155"/>
  <c r="M27" i="155" s="1"/>
  <c r="P8" i="155"/>
  <c r="O12" i="155"/>
  <c r="O18" i="155" s="1"/>
  <c r="R98" i="156" l="1"/>
  <c r="S4" i="156"/>
  <c r="R8" i="156"/>
  <c r="Q12" i="156"/>
  <c r="Q18" i="156" s="1"/>
  <c r="O73" i="156"/>
  <c r="O20" i="156"/>
  <c r="O27" i="156" s="1"/>
  <c r="P76" i="156"/>
  <c r="P74" i="156"/>
  <c r="P75" i="156"/>
  <c r="P24" i="156"/>
  <c r="P22" i="156"/>
  <c r="P25" i="156"/>
  <c r="P23" i="156"/>
  <c r="P21" i="156"/>
  <c r="P122" i="156"/>
  <c r="P121" i="156" s="1"/>
  <c r="R98" i="155"/>
  <c r="S4" i="155"/>
  <c r="O74" i="155"/>
  <c r="O122" i="155"/>
  <c r="O121" i="155" s="1"/>
  <c r="O25" i="155"/>
  <c r="O24" i="155"/>
  <c r="O76" i="155"/>
  <c r="O75" i="155"/>
  <c r="O21" i="155"/>
  <c r="O23" i="155"/>
  <c r="O22" i="155"/>
  <c r="Q8" i="155"/>
  <c r="P12" i="155"/>
  <c r="P18" i="155" s="1"/>
  <c r="N20" i="155"/>
  <c r="N27" i="155" s="1"/>
  <c r="P73" i="156" l="1"/>
  <c r="Q75" i="156"/>
  <c r="Q74" i="156"/>
  <c r="Q76" i="156"/>
  <c r="Q25" i="156"/>
  <c r="Q23" i="156"/>
  <c r="Q21" i="156"/>
  <c r="Q24" i="156"/>
  <c r="Q22" i="156"/>
  <c r="Q122" i="156"/>
  <c r="Q121" i="156" s="1"/>
  <c r="S8" i="156"/>
  <c r="R12" i="156"/>
  <c r="R18" i="156" s="1"/>
  <c r="P20" i="156"/>
  <c r="P27" i="156" s="1"/>
  <c r="S98" i="156"/>
  <c r="T4" i="156"/>
  <c r="R8" i="155"/>
  <c r="Q12" i="155"/>
  <c r="Q18" i="155" s="1"/>
  <c r="O73" i="155"/>
  <c r="O20" i="155"/>
  <c r="O27" i="155" s="1"/>
  <c r="S98" i="155"/>
  <c r="T4" i="155"/>
  <c r="P75" i="155"/>
  <c r="P122" i="155"/>
  <c r="P121" i="155" s="1"/>
  <c r="P76" i="155"/>
  <c r="P74" i="155"/>
  <c r="P23" i="155"/>
  <c r="P25" i="155"/>
  <c r="P21" i="155"/>
  <c r="P22" i="155"/>
  <c r="P24" i="155"/>
  <c r="P73" i="155" l="1"/>
  <c r="Q20" i="156"/>
  <c r="Q27" i="156" s="1"/>
  <c r="T98" i="156"/>
  <c r="U4" i="156"/>
  <c r="S12" i="156"/>
  <c r="S18" i="156" s="1"/>
  <c r="T8" i="156"/>
  <c r="Q73" i="156"/>
  <c r="R75" i="156"/>
  <c r="R76" i="156"/>
  <c r="R74" i="156"/>
  <c r="R25" i="156"/>
  <c r="R23" i="156"/>
  <c r="R21" i="156"/>
  <c r="R24" i="156"/>
  <c r="R22" i="156"/>
  <c r="R122" i="156"/>
  <c r="R121" i="156" s="1"/>
  <c r="P20" i="155"/>
  <c r="P27" i="155" s="1"/>
  <c r="T98" i="155"/>
  <c r="U4" i="155"/>
  <c r="Q122" i="155"/>
  <c r="Q121" i="155" s="1"/>
  <c r="Q74" i="155"/>
  <c r="Q76" i="155"/>
  <c r="Q75" i="155"/>
  <c r="Q24" i="155"/>
  <c r="Q22" i="155"/>
  <c r="Q23" i="155"/>
  <c r="Q21" i="155"/>
  <c r="Q25" i="155"/>
  <c r="S8" i="155"/>
  <c r="R12" i="155"/>
  <c r="R18" i="155" s="1"/>
  <c r="R20" i="156" l="1"/>
  <c r="R27" i="156" s="1"/>
  <c r="R73" i="156"/>
  <c r="T12" i="156"/>
  <c r="T18" i="156" s="1"/>
  <c r="U8" i="156"/>
  <c r="S75" i="156"/>
  <c r="S76" i="156"/>
  <c r="S74" i="156"/>
  <c r="S25" i="156"/>
  <c r="S23" i="156"/>
  <c r="S21" i="156"/>
  <c r="S24" i="156"/>
  <c r="S22" i="156"/>
  <c r="S122" i="156"/>
  <c r="S121" i="156" s="1"/>
  <c r="U98" i="156"/>
  <c r="V4" i="156"/>
  <c r="Q73" i="155"/>
  <c r="R122" i="155"/>
  <c r="R121" i="155" s="1"/>
  <c r="R76" i="155"/>
  <c r="R74" i="155"/>
  <c r="R75" i="155"/>
  <c r="R21" i="155"/>
  <c r="R23" i="155"/>
  <c r="R22" i="155"/>
  <c r="R25" i="155"/>
  <c r="R24" i="155"/>
  <c r="Q20" i="155"/>
  <c r="Q27" i="155" s="1"/>
  <c r="S12" i="155"/>
  <c r="S18" i="155" s="1"/>
  <c r="T8" i="155"/>
  <c r="U98" i="155"/>
  <c r="V4" i="155"/>
  <c r="S73" i="156" l="1"/>
  <c r="S20" i="156"/>
  <c r="S27" i="156" s="1"/>
  <c r="V98" i="156"/>
  <c r="W4" i="156"/>
  <c r="V8" i="156"/>
  <c r="U12" i="156"/>
  <c r="U18" i="156" s="1"/>
  <c r="T75" i="156"/>
  <c r="T76" i="156"/>
  <c r="T74" i="156"/>
  <c r="T23" i="156"/>
  <c r="T21" i="156"/>
  <c r="T24" i="156"/>
  <c r="T22" i="156"/>
  <c r="T25" i="156"/>
  <c r="T122" i="156"/>
  <c r="T121" i="156" s="1"/>
  <c r="R73" i="155"/>
  <c r="S122" i="155"/>
  <c r="S121" i="155" s="1"/>
  <c r="S76" i="155"/>
  <c r="S75" i="155"/>
  <c r="S23" i="155"/>
  <c r="S22" i="155"/>
  <c r="S74" i="155"/>
  <c r="S25" i="155"/>
  <c r="S24" i="155"/>
  <c r="S21" i="155"/>
  <c r="U8" i="155"/>
  <c r="T12" i="155"/>
  <c r="T18" i="155" s="1"/>
  <c r="V98" i="155"/>
  <c r="W4" i="155"/>
  <c r="R20" i="155"/>
  <c r="R27" i="155" s="1"/>
  <c r="U76" i="156" l="1"/>
  <c r="U74" i="156"/>
  <c r="U75" i="156"/>
  <c r="U21" i="156"/>
  <c r="U24" i="156"/>
  <c r="U22" i="156"/>
  <c r="U23" i="156"/>
  <c r="U25" i="156"/>
  <c r="U122" i="156"/>
  <c r="U121" i="156" s="1"/>
  <c r="W8" i="156"/>
  <c r="V12" i="156"/>
  <c r="V18" i="156" s="1"/>
  <c r="W98" i="156"/>
  <c r="X4" i="156"/>
  <c r="T20" i="156"/>
  <c r="T27" i="156" s="1"/>
  <c r="T73" i="156"/>
  <c r="S20" i="155"/>
  <c r="S27" i="155" s="1"/>
  <c r="W98" i="155"/>
  <c r="X4" i="155"/>
  <c r="T122" i="155"/>
  <c r="T121" i="155" s="1"/>
  <c r="T76" i="155"/>
  <c r="T75" i="155"/>
  <c r="T74" i="155"/>
  <c r="T24" i="155"/>
  <c r="T25" i="155"/>
  <c r="T23" i="155"/>
  <c r="T22" i="155"/>
  <c r="T21" i="155"/>
  <c r="S73" i="155"/>
  <c r="V8" i="155"/>
  <c r="U12" i="155"/>
  <c r="U18" i="155" s="1"/>
  <c r="U73" i="156" l="1"/>
  <c r="V76" i="156"/>
  <c r="V74" i="156"/>
  <c r="V75" i="156"/>
  <c r="V24" i="156"/>
  <c r="V22" i="156"/>
  <c r="V25" i="156"/>
  <c r="V23" i="156"/>
  <c r="V21" i="156"/>
  <c r="V122" i="156"/>
  <c r="V121" i="156" s="1"/>
  <c r="U20" i="156"/>
  <c r="U27" i="156" s="1"/>
  <c r="X8" i="156"/>
  <c r="W12" i="156"/>
  <c r="W18" i="156" s="1"/>
  <c r="X98" i="156"/>
  <c r="Y4" i="156"/>
  <c r="T20" i="155"/>
  <c r="T27" i="155" s="1"/>
  <c r="T73" i="155"/>
  <c r="W8" i="155"/>
  <c r="V12" i="155"/>
  <c r="V18" i="155" s="1"/>
  <c r="X98" i="155"/>
  <c r="Y4" i="155"/>
  <c r="U122" i="155"/>
  <c r="U121" i="155" s="1"/>
  <c r="U76" i="155"/>
  <c r="U75" i="155"/>
  <c r="U74" i="155"/>
  <c r="U73" i="155" s="1"/>
  <c r="U23" i="155"/>
  <c r="U22" i="155"/>
  <c r="U25" i="155"/>
  <c r="U24" i="155"/>
  <c r="U21" i="155"/>
  <c r="Y8" i="156" l="1"/>
  <c r="X12" i="156"/>
  <c r="X18" i="156" s="1"/>
  <c r="V73" i="156"/>
  <c r="V20" i="156"/>
  <c r="V27" i="156" s="1"/>
  <c r="Y98" i="156"/>
  <c r="Z4" i="156"/>
  <c r="Z98" i="156" s="1"/>
  <c r="W76" i="156"/>
  <c r="W74" i="156"/>
  <c r="W75" i="156"/>
  <c r="W24" i="156"/>
  <c r="W22" i="156"/>
  <c r="W25" i="156"/>
  <c r="W23" i="156"/>
  <c r="W21" i="156"/>
  <c r="W122" i="156"/>
  <c r="W121" i="156" s="1"/>
  <c r="Y98" i="155"/>
  <c r="Z4" i="155"/>
  <c r="Z98" i="155" s="1"/>
  <c r="V75" i="155"/>
  <c r="V122" i="155"/>
  <c r="V121" i="155" s="1"/>
  <c r="V74" i="155"/>
  <c r="V76" i="155"/>
  <c r="V22" i="155"/>
  <c r="V23" i="155"/>
  <c r="V25" i="155"/>
  <c r="V24" i="155"/>
  <c r="V21" i="155"/>
  <c r="U20" i="155"/>
  <c r="U27" i="155" s="1"/>
  <c r="X8" i="155"/>
  <c r="W12" i="155"/>
  <c r="W18" i="155" s="1"/>
  <c r="W73" i="156" l="1"/>
  <c r="W20" i="156"/>
  <c r="W27" i="156" s="1"/>
  <c r="X76" i="156"/>
  <c r="X74" i="156"/>
  <c r="X75" i="156"/>
  <c r="X24" i="156"/>
  <c r="X22" i="156"/>
  <c r="X25" i="156"/>
  <c r="X23" i="156"/>
  <c r="X21" i="156"/>
  <c r="X122" i="156"/>
  <c r="X121" i="156" s="1"/>
  <c r="Z8" i="156"/>
  <c r="Z12" i="156" s="1"/>
  <c r="Z18" i="156" s="1"/>
  <c r="Y12" i="156"/>
  <c r="Y18" i="156" s="1"/>
  <c r="V73" i="155"/>
  <c r="W76" i="155"/>
  <c r="W75" i="155"/>
  <c r="W74" i="155"/>
  <c r="W25" i="155"/>
  <c r="W122" i="155"/>
  <c r="W121" i="155" s="1"/>
  <c r="W22" i="155"/>
  <c r="W23" i="155"/>
  <c r="W24" i="155"/>
  <c r="W21" i="155"/>
  <c r="Y8" i="155"/>
  <c r="X12" i="155"/>
  <c r="X18" i="155" s="1"/>
  <c r="V20" i="155"/>
  <c r="V27" i="155" s="1"/>
  <c r="Z75" i="156" l="1"/>
  <c r="Z76" i="156"/>
  <c r="Z74" i="156"/>
  <c r="Z25" i="156"/>
  <c r="Z23" i="156"/>
  <c r="Z21" i="156"/>
  <c r="Z24" i="156"/>
  <c r="Z22" i="156"/>
  <c r="Z122" i="156"/>
  <c r="Z121" i="156" s="1"/>
  <c r="AB18" i="156"/>
  <c r="X20" i="156"/>
  <c r="X27" i="156" s="1"/>
  <c r="X73" i="156"/>
  <c r="Y75" i="156"/>
  <c r="Y76" i="156"/>
  <c r="Y74" i="156"/>
  <c r="Y22" i="156"/>
  <c r="Y25" i="156"/>
  <c r="Y23" i="156"/>
  <c r="Y21" i="156"/>
  <c r="Y24" i="156"/>
  <c r="Y122" i="156"/>
  <c r="Y121" i="156" s="1"/>
  <c r="W20" i="155"/>
  <c r="W27" i="155" s="1"/>
  <c r="X122" i="155"/>
  <c r="X121" i="155" s="1"/>
  <c r="X74" i="155"/>
  <c r="X23" i="155"/>
  <c r="X76" i="155"/>
  <c r="X24" i="155"/>
  <c r="X75" i="155"/>
  <c r="X25" i="155"/>
  <c r="X21" i="155"/>
  <c r="X22" i="155"/>
  <c r="Z8" i="155"/>
  <c r="Z12" i="155" s="1"/>
  <c r="Z18" i="155" s="1"/>
  <c r="Y12" i="155"/>
  <c r="Y18" i="155" s="1"/>
  <c r="W73" i="155"/>
  <c r="Z73" i="156" l="1"/>
  <c r="Z20" i="156"/>
  <c r="Z27" i="156" s="1"/>
  <c r="Y73" i="156"/>
  <c r="AB25" i="156"/>
  <c r="Y20" i="156"/>
  <c r="Y27" i="156" s="1"/>
  <c r="Z122" i="155"/>
  <c r="Z121" i="155" s="1"/>
  <c r="Z76" i="155"/>
  <c r="Z74" i="155"/>
  <c r="Z75" i="155"/>
  <c r="Z25" i="155"/>
  <c r="Z24" i="155"/>
  <c r="Z21" i="155"/>
  <c r="Z22" i="155"/>
  <c r="Z23" i="155"/>
  <c r="AB18" i="155"/>
  <c r="X73" i="155"/>
  <c r="Y122" i="155"/>
  <c r="Y121" i="155" s="1"/>
  <c r="Y75" i="155"/>
  <c r="Y76" i="155"/>
  <c r="Y24" i="155"/>
  <c r="Y22" i="155"/>
  <c r="Y74" i="155"/>
  <c r="Y23" i="155"/>
  <c r="Y25" i="155"/>
  <c r="Y21" i="155"/>
  <c r="X20" i="155"/>
  <c r="X27" i="155" s="1"/>
  <c r="Y20" i="155" l="1"/>
  <c r="Y27" i="155" s="1"/>
  <c r="AB25" i="155"/>
  <c r="Y73" i="155"/>
  <c r="Z73" i="155"/>
  <c r="Z20" i="155"/>
  <c r="Z27" i="155" s="1"/>
  <c r="N2" i="147" l="1"/>
  <c r="P2" i="147" s="1"/>
  <c r="B2" i="147"/>
  <c r="N3" i="147" l="1"/>
  <c r="G63" i="107"/>
  <c r="G64" i="107"/>
  <c r="G65" i="107"/>
  <c r="G66" i="107"/>
  <c r="G67" i="107"/>
  <c r="G68" i="107"/>
  <c r="G69" i="107"/>
  <c r="G70" i="107"/>
  <c r="G71" i="107"/>
  <c r="G72" i="107"/>
  <c r="G73" i="107"/>
  <c r="G74" i="107"/>
  <c r="G75" i="107"/>
  <c r="G76" i="107"/>
  <c r="G77" i="107"/>
  <c r="G78" i="107"/>
  <c r="G79" i="107"/>
  <c r="G80" i="107"/>
  <c r="G81" i="107"/>
  <c r="G82" i="107"/>
  <c r="G62" i="107"/>
  <c r="O8" i="147" l="1"/>
  <c r="E42" i="147"/>
  <c r="B37" i="147"/>
  <c r="D32" i="147"/>
  <c r="D33" i="147" s="1"/>
  <c r="D34" i="147" s="1"/>
  <c r="D35" i="147" s="1"/>
  <c r="D36" i="147" s="1"/>
  <c r="D37" i="147" s="1"/>
  <c r="D38" i="147" s="1"/>
  <c r="D39" i="147" s="1"/>
  <c r="D40" i="147" s="1"/>
  <c r="D41" i="147" s="1"/>
  <c r="D42" i="147" s="1"/>
  <c r="D31" i="147"/>
  <c r="D30" i="147"/>
  <c r="E27" i="147"/>
  <c r="D25" i="147" s="1"/>
  <c r="D26" i="147" s="1"/>
  <c r="D27" i="147" s="1"/>
  <c r="D28" i="147" s="1"/>
  <c r="C24" i="147"/>
  <c r="C28" i="147" s="1"/>
  <c r="B24" i="147"/>
  <c r="B35" i="147" s="1"/>
  <c r="D19" i="147"/>
  <c r="F16" i="147"/>
  <c r="D14" i="147"/>
  <c r="H10" i="147"/>
  <c r="H11" i="147" s="1"/>
  <c r="H12" i="147" s="1"/>
  <c r="H13" i="147" s="1"/>
  <c r="H14" i="147" s="1"/>
  <c r="H15" i="147" s="1"/>
  <c r="H16" i="147" s="1"/>
  <c r="H17" i="147" s="1"/>
  <c r="H18" i="147" s="1"/>
  <c r="H19" i="147" s="1"/>
  <c r="H20" i="147" s="1"/>
  <c r="H21" i="147" s="1"/>
  <c r="O9" i="147"/>
  <c r="O10" i="147" s="1"/>
  <c r="O11" i="147" s="1"/>
  <c r="O12" i="147" s="1"/>
  <c r="O13" i="147" s="1"/>
  <c r="O14" i="147" s="1"/>
  <c r="O15" i="147" s="1"/>
  <c r="O16" i="147" s="1"/>
  <c r="O17" i="147" s="1"/>
  <c r="O18" i="147" s="1"/>
  <c r="O19" i="147" s="1"/>
  <c r="O20" i="147" s="1"/>
  <c r="O21" i="147" s="1"/>
  <c r="J8" i="147"/>
  <c r="J9" i="147" s="1"/>
  <c r="J10" i="147" s="1"/>
  <c r="J11" i="147" s="1"/>
  <c r="J12" i="147" s="1"/>
  <c r="J13" i="147" s="1"/>
  <c r="J14" i="147" s="1"/>
  <c r="J15" i="147" s="1"/>
  <c r="J16" i="147" s="1"/>
  <c r="J17" i="147" s="1"/>
  <c r="J18" i="147" s="1"/>
  <c r="J19" i="147" s="1"/>
  <c r="J20" i="147" s="1"/>
  <c r="J21" i="147" s="1"/>
  <c r="H8" i="147"/>
  <c r="H9" i="147" s="1"/>
  <c r="D5" i="147"/>
  <c r="P3" i="147"/>
  <c r="F9" i="86" s="1"/>
  <c r="N4" i="147"/>
  <c r="P4" i="147" s="1"/>
  <c r="L3" i="147"/>
  <c r="L4" i="147" s="1"/>
  <c r="L5" i="147" s="1"/>
  <c r="L6" i="147" s="1"/>
  <c r="L7" i="147" s="1"/>
  <c r="L8" i="147" s="1"/>
  <c r="L9" i="147" s="1"/>
  <c r="L10" i="147" s="1"/>
  <c r="L11" i="147" s="1"/>
  <c r="L12" i="147" s="1"/>
  <c r="L13" i="147" s="1"/>
  <c r="L14" i="147" s="1"/>
  <c r="L15" i="147" s="1"/>
  <c r="L16" i="147" s="1"/>
  <c r="L17" i="147" s="1"/>
  <c r="L18" i="147" s="1"/>
  <c r="L19" i="147" s="1"/>
  <c r="L20" i="147" s="1"/>
  <c r="L21" i="147" s="1"/>
  <c r="F2" i="147"/>
  <c r="F3" i="147" s="1"/>
  <c r="E2" i="147"/>
  <c r="E23" i="147" s="1"/>
  <c r="D2" i="147"/>
  <c r="D21" i="147" s="1"/>
  <c r="C2" i="147"/>
  <c r="B12" i="147"/>
  <c r="G9" i="86" l="1"/>
  <c r="N5" i="147"/>
  <c r="P5" i="147" s="1"/>
  <c r="D8" i="147"/>
  <c r="B25" i="147"/>
  <c r="C31" i="147"/>
  <c r="B38" i="147"/>
  <c r="D12" i="147"/>
  <c r="B26" i="147"/>
  <c r="C38" i="147"/>
  <c r="F8" i="147"/>
  <c r="D10" i="147"/>
  <c r="D15" i="147"/>
  <c r="F17" i="147"/>
  <c r="D20" i="147"/>
  <c r="C27" i="147"/>
  <c r="B32" i="147"/>
  <c r="B40" i="147"/>
  <c r="D4" i="147"/>
  <c r="F12" i="147"/>
  <c r="B41" i="147"/>
  <c r="C43" i="147"/>
  <c r="D18" i="147"/>
  <c r="B33" i="147"/>
  <c r="B42" i="147"/>
  <c r="D3" i="147"/>
  <c r="D7" i="147"/>
  <c r="D16" i="147"/>
  <c r="B29" i="147"/>
  <c r="B34" i="147"/>
  <c r="D9" i="147"/>
  <c r="D11" i="147"/>
  <c r="B30" i="147"/>
  <c r="B36" i="147"/>
  <c r="B43" i="147"/>
  <c r="B3" i="147"/>
  <c r="B13" i="147"/>
  <c r="F9" i="147"/>
  <c r="F13" i="147"/>
  <c r="C40" i="147"/>
  <c r="C32" i="147"/>
  <c r="C29" i="147"/>
  <c r="C37" i="147"/>
  <c r="C42" i="147"/>
  <c r="C34" i="147"/>
  <c r="C26" i="147"/>
  <c r="C36" i="147"/>
  <c r="C41" i="147"/>
  <c r="C33" i="147"/>
  <c r="C25" i="147"/>
  <c r="C39" i="147"/>
  <c r="B6" i="147"/>
  <c r="B8" i="147"/>
  <c r="B16" i="147"/>
  <c r="C30" i="147"/>
  <c r="C35" i="147"/>
  <c r="B20" i="147"/>
  <c r="F19" i="147"/>
  <c r="F11" i="147"/>
  <c r="F7" i="147"/>
  <c r="F18" i="147"/>
  <c r="F10" i="147"/>
  <c r="F15" i="147"/>
  <c r="F5" i="147"/>
  <c r="F14" i="147"/>
  <c r="B4" i="147"/>
  <c r="F20" i="147"/>
  <c r="F21" i="147"/>
  <c r="B15" i="147"/>
  <c r="B5" i="147"/>
  <c r="B14" i="147"/>
  <c r="B21" i="147"/>
  <c r="B19" i="147"/>
  <c r="B11" i="147"/>
  <c r="B7" i="147"/>
  <c r="B18" i="147"/>
  <c r="B10" i="147"/>
  <c r="G2" i="147"/>
  <c r="I2" i="147" s="1"/>
  <c r="K2" i="147" s="1"/>
  <c r="M2" i="147" s="1"/>
  <c r="Q2" i="147" s="1"/>
  <c r="F4" i="147"/>
  <c r="F6" i="147"/>
  <c r="B9" i="147"/>
  <c r="B17" i="147"/>
  <c r="D17" i="147"/>
  <c r="B28" i="147"/>
  <c r="B31" i="147"/>
  <c r="B39" i="147"/>
  <c r="D6" i="147"/>
  <c r="D13" i="147"/>
  <c r="B27" i="147"/>
  <c r="N6" i="147" l="1"/>
  <c r="H9" i="86"/>
  <c r="N7" i="147"/>
  <c r="P6" i="147"/>
  <c r="S3" i="147"/>
  <c r="T3" i="147" s="1"/>
  <c r="R2" i="147"/>
  <c r="I9" i="86" l="1"/>
  <c r="P7" i="147"/>
  <c r="N8" i="147"/>
  <c r="J9" i="86" l="1"/>
  <c r="P8" i="147"/>
  <c r="N9" i="147"/>
  <c r="P9" i="147" l="1"/>
  <c r="N10" i="147"/>
  <c r="N11" i="147" l="1"/>
  <c r="P10" i="147"/>
  <c r="N12" i="147" l="1"/>
  <c r="P11" i="147"/>
  <c r="P12" i="147" l="1"/>
  <c r="N13" i="147"/>
  <c r="P13" i="147" l="1"/>
  <c r="N14" i="147"/>
  <c r="N15" i="147" l="1"/>
  <c r="P14" i="147"/>
  <c r="N16" i="147" l="1"/>
  <c r="P15" i="147"/>
  <c r="P16" i="147" l="1"/>
  <c r="N17" i="147"/>
  <c r="P17" i="147" l="1"/>
  <c r="N18" i="147"/>
  <c r="N19" i="147" l="1"/>
  <c r="P18" i="147"/>
  <c r="N20" i="147" l="1"/>
  <c r="P19" i="147"/>
  <c r="P20" i="147" l="1"/>
  <c r="N21" i="147"/>
  <c r="P21" i="147" s="1"/>
  <c r="C48" i="102" l="1"/>
  <c r="C47" i="102"/>
  <c r="C46" i="102"/>
  <c r="C45" i="102"/>
  <c r="C44" i="102"/>
  <c r="E92" i="91"/>
  <c r="D92" i="91"/>
  <c r="C92" i="91"/>
  <c r="E46" i="91"/>
  <c r="D46" i="91"/>
  <c r="E88" i="91"/>
  <c r="D88" i="91"/>
  <c r="C88" i="91"/>
  <c r="E87" i="91"/>
  <c r="D87" i="91"/>
  <c r="C87" i="91"/>
  <c r="E86" i="91"/>
  <c r="D86" i="91"/>
  <c r="C86" i="91"/>
  <c r="E85" i="91"/>
  <c r="D85" i="91"/>
  <c r="C85" i="91"/>
  <c r="E84" i="91"/>
  <c r="D84" i="91"/>
  <c r="C84" i="91"/>
  <c r="E83" i="91"/>
  <c r="D83" i="91"/>
  <c r="C83" i="91"/>
  <c r="E82" i="91"/>
  <c r="D82" i="91"/>
  <c r="C82" i="91"/>
  <c r="E81" i="91"/>
  <c r="D81" i="91"/>
  <c r="C81" i="91"/>
  <c r="D42" i="91"/>
  <c r="D41" i="91"/>
  <c r="D40" i="91"/>
  <c r="D39" i="91"/>
  <c r="E42" i="91"/>
  <c r="E41" i="91"/>
  <c r="E40" i="91"/>
  <c r="E39" i="91"/>
  <c r="E38" i="91"/>
  <c r="E37" i="91"/>
  <c r="E36" i="91"/>
  <c r="E73" i="91"/>
  <c r="E72" i="91"/>
  <c r="E71" i="91"/>
  <c r="E67" i="91"/>
  <c r="E66" i="91"/>
  <c r="E65" i="91"/>
  <c r="E55" i="91"/>
  <c r="C55" i="91"/>
  <c r="E54" i="91"/>
  <c r="C54" i="91"/>
  <c r="E53" i="91"/>
  <c r="C53" i="91"/>
  <c r="C72" i="146"/>
  <c r="D70" i="146"/>
  <c r="C63" i="146"/>
  <c r="D61" i="146"/>
  <c r="D60" i="146"/>
  <c r="G51" i="146"/>
  <c r="G52" i="146" s="1"/>
  <c r="C49" i="146"/>
  <c r="C46" i="146"/>
  <c r="C37" i="146"/>
  <c r="C33" i="146"/>
  <c r="C29" i="146"/>
  <c r="C25" i="146"/>
  <c r="C21" i="146"/>
  <c r="C16" i="146"/>
  <c r="C8" i="146"/>
  <c r="G7" i="146"/>
  <c r="G9" i="146" s="1"/>
  <c r="G10" i="146" s="1"/>
  <c r="H6" i="146"/>
  <c r="H7" i="146" s="1"/>
  <c r="H8" i="146" s="1"/>
  <c r="H9" i="146" s="1"/>
  <c r="H10" i="146" s="1"/>
  <c r="H11" i="146" s="1"/>
  <c r="H12" i="146" s="1"/>
  <c r="H13" i="146" s="1"/>
  <c r="H14" i="146" s="1"/>
  <c r="H5" i="146"/>
  <c r="E5" i="146"/>
  <c r="E6" i="146" s="1"/>
  <c r="E7" i="146" s="1"/>
  <c r="E8" i="146" s="1"/>
  <c r="E9" i="146" s="1"/>
  <c r="E10" i="146" s="1"/>
  <c r="E11" i="146" s="1"/>
  <c r="E12" i="146" s="1"/>
  <c r="E13" i="146" s="1"/>
  <c r="E14" i="146" s="1"/>
  <c r="C5" i="146"/>
  <c r="C72" i="145"/>
  <c r="D70" i="145"/>
  <c r="C63" i="145"/>
  <c r="D61" i="145"/>
  <c r="D60" i="145"/>
  <c r="G51" i="145"/>
  <c r="G52" i="145" s="1"/>
  <c r="G53" i="145" s="1"/>
  <c r="G54" i="145" s="1"/>
  <c r="G55" i="145" s="1"/>
  <c r="G56" i="145" s="1"/>
  <c r="G57" i="145" s="1"/>
  <c r="G58" i="145" s="1"/>
  <c r="G59" i="145" s="1"/>
  <c r="C49" i="145"/>
  <c r="C46" i="145"/>
  <c r="C37" i="145"/>
  <c r="C33" i="145"/>
  <c r="C29" i="145"/>
  <c r="C25" i="145"/>
  <c r="C21" i="145"/>
  <c r="C16" i="145"/>
  <c r="G9" i="145"/>
  <c r="G10" i="145" s="1"/>
  <c r="G11" i="145" s="1"/>
  <c r="G12" i="145" s="1"/>
  <c r="G13" i="145" s="1"/>
  <c r="G14" i="145" s="1"/>
  <c r="C8" i="145"/>
  <c r="G7" i="145"/>
  <c r="H5" i="145"/>
  <c r="H6" i="145" s="1"/>
  <c r="H7" i="145" s="1"/>
  <c r="H8" i="145" s="1"/>
  <c r="H9" i="145" s="1"/>
  <c r="H10" i="145" s="1"/>
  <c r="H11" i="145" s="1"/>
  <c r="H12" i="145" s="1"/>
  <c r="H13" i="145" s="1"/>
  <c r="H14" i="145" s="1"/>
  <c r="E5" i="145"/>
  <c r="E6" i="145" s="1"/>
  <c r="E7" i="145" s="1"/>
  <c r="E8" i="145" s="1"/>
  <c r="E9" i="145" s="1"/>
  <c r="E10" i="145" s="1"/>
  <c r="E11" i="145" s="1"/>
  <c r="E12" i="145" s="1"/>
  <c r="E13" i="145" s="1"/>
  <c r="E14" i="145" s="1"/>
  <c r="C5" i="145"/>
  <c r="C72" i="144"/>
  <c r="D70" i="144"/>
  <c r="C63" i="144"/>
  <c r="D61" i="144"/>
  <c r="D60" i="144"/>
  <c r="G51" i="144"/>
  <c r="G52" i="144" s="1"/>
  <c r="C49" i="144"/>
  <c r="C46" i="144"/>
  <c r="C37" i="144"/>
  <c r="C33" i="144"/>
  <c r="C29" i="144"/>
  <c r="C25" i="144"/>
  <c r="C21" i="144"/>
  <c r="C16" i="144"/>
  <c r="G9" i="144"/>
  <c r="C8" i="144"/>
  <c r="G7" i="144"/>
  <c r="H6" i="144"/>
  <c r="H7" i="144" s="1"/>
  <c r="H8" i="144" s="1"/>
  <c r="H9" i="144" s="1"/>
  <c r="H10" i="144" s="1"/>
  <c r="H11" i="144" s="1"/>
  <c r="H12" i="144" s="1"/>
  <c r="H13" i="144" s="1"/>
  <c r="H14" i="144" s="1"/>
  <c r="H5" i="144"/>
  <c r="E5" i="144"/>
  <c r="E6" i="144" s="1"/>
  <c r="E7" i="144" s="1"/>
  <c r="E8" i="144" s="1"/>
  <c r="E9" i="144" s="1"/>
  <c r="E10" i="144" s="1"/>
  <c r="E11" i="144" s="1"/>
  <c r="E12" i="144" s="1"/>
  <c r="E13" i="144" s="1"/>
  <c r="E14" i="144" s="1"/>
  <c r="C5" i="144"/>
  <c r="C72" i="143"/>
  <c r="D70" i="143"/>
  <c r="C63" i="143"/>
  <c r="D61" i="143"/>
  <c r="D60" i="143"/>
  <c r="G52" i="143"/>
  <c r="G53" i="143" s="1"/>
  <c r="G54" i="143" s="1"/>
  <c r="G55" i="143" s="1"/>
  <c r="G56" i="143" s="1"/>
  <c r="G57" i="143" s="1"/>
  <c r="G58" i="143" s="1"/>
  <c r="G51" i="143"/>
  <c r="C49" i="143"/>
  <c r="C46" i="143"/>
  <c r="C37" i="143"/>
  <c r="C33" i="143"/>
  <c r="C29" i="143"/>
  <c r="C25" i="143"/>
  <c r="C21" i="143"/>
  <c r="C16" i="143"/>
  <c r="G11" i="143"/>
  <c r="C8" i="143"/>
  <c r="G7" i="143"/>
  <c r="G9" i="143" s="1"/>
  <c r="G10" i="143" s="1"/>
  <c r="E6" i="143"/>
  <c r="E7" i="143" s="1"/>
  <c r="E8" i="143" s="1"/>
  <c r="E9" i="143" s="1"/>
  <c r="E10" i="143" s="1"/>
  <c r="E11" i="143" s="1"/>
  <c r="E12" i="143" s="1"/>
  <c r="E13" i="143" s="1"/>
  <c r="E14" i="143" s="1"/>
  <c r="H5" i="143"/>
  <c r="H6" i="143" s="1"/>
  <c r="H7" i="143" s="1"/>
  <c r="H8" i="143" s="1"/>
  <c r="H9" i="143" s="1"/>
  <c r="H10" i="143" s="1"/>
  <c r="H11" i="143" s="1"/>
  <c r="H12" i="143" s="1"/>
  <c r="H13" i="143" s="1"/>
  <c r="H14" i="143" s="1"/>
  <c r="E5" i="143"/>
  <c r="C5" i="143"/>
  <c r="D38" i="91"/>
  <c r="D37" i="91"/>
  <c r="D36" i="91"/>
  <c r="D35" i="91"/>
  <c r="E35" i="91"/>
  <c r="E27" i="91"/>
  <c r="E26" i="91"/>
  <c r="E25" i="91"/>
  <c r="E21" i="91"/>
  <c r="E20" i="91"/>
  <c r="E19" i="91"/>
  <c r="E9" i="91"/>
  <c r="E8" i="91"/>
  <c r="E7" i="91"/>
  <c r="C46" i="91"/>
  <c r="D47" i="145" s="1"/>
  <c r="C42" i="91"/>
  <c r="D45" i="146" s="1"/>
  <c r="C41" i="91"/>
  <c r="D44" i="145" s="1"/>
  <c r="C40" i="91"/>
  <c r="D43" i="146" s="1"/>
  <c r="C39" i="91"/>
  <c r="D42" i="146" s="1"/>
  <c r="C38" i="91"/>
  <c r="D41" i="146" s="1"/>
  <c r="C37" i="91"/>
  <c r="D40" i="145" s="1"/>
  <c r="C36" i="91"/>
  <c r="D39" i="146" s="1"/>
  <c r="C35" i="91"/>
  <c r="D38" i="146" s="1"/>
  <c r="C9" i="91"/>
  <c r="C15" i="91" s="1"/>
  <c r="C8" i="91"/>
  <c r="D23" i="143" s="1"/>
  <c r="C7" i="91"/>
  <c r="D22" i="146" s="1"/>
  <c r="C72" i="142"/>
  <c r="D70" i="142"/>
  <c r="C63" i="142"/>
  <c r="D61" i="142"/>
  <c r="D60" i="142"/>
  <c r="G53" i="142"/>
  <c r="G54" i="142" s="1"/>
  <c r="G55" i="142" s="1"/>
  <c r="G56" i="142" s="1"/>
  <c r="G57" i="142" s="1"/>
  <c r="G52" i="142"/>
  <c r="G51" i="142"/>
  <c r="C49" i="142"/>
  <c r="C46" i="142"/>
  <c r="C37" i="142"/>
  <c r="C33" i="142"/>
  <c r="C29" i="142"/>
  <c r="C25" i="142"/>
  <c r="C21" i="142"/>
  <c r="C16" i="142"/>
  <c r="C8" i="142"/>
  <c r="G7" i="142"/>
  <c r="G9" i="142" s="1"/>
  <c r="G10" i="142" s="1"/>
  <c r="G11" i="142" s="1"/>
  <c r="H5" i="142"/>
  <c r="H6" i="142" s="1"/>
  <c r="H7" i="142" s="1"/>
  <c r="H8" i="142" s="1"/>
  <c r="H9" i="142" s="1"/>
  <c r="H10" i="142" s="1"/>
  <c r="H11" i="142" s="1"/>
  <c r="H12" i="142" s="1"/>
  <c r="H13" i="142" s="1"/>
  <c r="H14" i="142" s="1"/>
  <c r="H16" i="142" s="1"/>
  <c r="H17" i="142" s="1"/>
  <c r="H18" i="142" s="1"/>
  <c r="H19" i="142" s="1"/>
  <c r="H20" i="142" s="1"/>
  <c r="H21" i="142" s="1"/>
  <c r="H22" i="142" s="1"/>
  <c r="H23" i="142" s="1"/>
  <c r="H24" i="142" s="1"/>
  <c r="H25" i="142" s="1"/>
  <c r="H26" i="142" s="1"/>
  <c r="H27" i="142" s="1"/>
  <c r="H28" i="142" s="1"/>
  <c r="H29" i="142" s="1"/>
  <c r="H30" i="142" s="1"/>
  <c r="H31" i="142" s="1"/>
  <c r="H32" i="142" s="1"/>
  <c r="H33" i="142" s="1"/>
  <c r="H34" i="142" s="1"/>
  <c r="H35" i="142" s="1"/>
  <c r="H36" i="142" s="1"/>
  <c r="H37" i="142" s="1"/>
  <c r="H38" i="142" s="1"/>
  <c r="H39" i="142" s="1"/>
  <c r="H40" i="142" s="1"/>
  <c r="H41" i="142" s="1"/>
  <c r="H42" i="142" s="1"/>
  <c r="H43" i="142" s="1"/>
  <c r="H44" i="142" s="1"/>
  <c r="E5" i="142"/>
  <c r="E6" i="142" s="1"/>
  <c r="E7" i="142" s="1"/>
  <c r="E8" i="142" s="1"/>
  <c r="E9" i="142" s="1"/>
  <c r="E10" i="142" s="1"/>
  <c r="E11" i="142" s="1"/>
  <c r="E12" i="142" s="1"/>
  <c r="E13" i="142" s="1"/>
  <c r="E14" i="142" s="1"/>
  <c r="C5" i="142"/>
  <c r="H71" i="90"/>
  <c r="H72" i="90"/>
  <c r="F71" i="90"/>
  <c r="F72" i="90"/>
  <c r="H70" i="90"/>
  <c r="F70" i="90"/>
  <c r="H61" i="90"/>
  <c r="H62" i="90"/>
  <c r="H63" i="90"/>
  <c r="H64" i="90"/>
  <c r="H65" i="90"/>
  <c r="H66" i="90"/>
  <c r="F61" i="90"/>
  <c r="F62" i="90"/>
  <c r="F63" i="90"/>
  <c r="F64" i="90"/>
  <c r="F65" i="90"/>
  <c r="F66" i="90"/>
  <c r="H60" i="90"/>
  <c r="F60" i="90"/>
  <c r="E72" i="90"/>
  <c r="C72" i="90"/>
  <c r="E71" i="90"/>
  <c r="C71" i="90"/>
  <c r="E70" i="90"/>
  <c r="C70" i="90"/>
  <c r="E66" i="90"/>
  <c r="C66" i="90"/>
  <c r="E65" i="90"/>
  <c r="C65" i="90"/>
  <c r="E64" i="90"/>
  <c r="C64" i="90"/>
  <c r="E63" i="90"/>
  <c r="C63" i="90"/>
  <c r="E62" i="90"/>
  <c r="C62" i="90"/>
  <c r="E61" i="90"/>
  <c r="C61" i="90"/>
  <c r="E60" i="90"/>
  <c r="C60" i="90"/>
  <c r="E56" i="90"/>
  <c r="C56" i="90"/>
  <c r="E55" i="90"/>
  <c r="C55" i="90"/>
  <c r="H47" i="90"/>
  <c r="H48" i="90"/>
  <c r="F47" i="90"/>
  <c r="F48" i="90"/>
  <c r="H46" i="90"/>
  <c r="F46" i="90"/>
  <c r="H37" i="90"/>
  <c r="H38" i="90"/>
  <c r="H39" i="90"/>
  <c r="H40" i="90"/>
  <c r="H41" i="90"/>
  <c r="H42" i="90"/>
  <c r="H36" i="90"/>
  <c r="F37" i="90"/>
  <c r="F38" i="90"/>
  <c r="F39" i="90"/>
  <c r="F40" i="90"/>
  <c r="F41" i="90"/>
  <c r="F42" i="90"/>
  <c r="F36" i="90"/>
  <c r="E48" i="90"/>
  <c r="C48" i="90"/>
  <c r="E47" i="90"/>
  <c r="C47" i="90"/>
  <c r="E46" i="90"/>
  <c r="C46" i="90"/>
  <c r="E42" i="90"/>
  <c r="C42" i="90"/>
  <c r="E41" i="90"/>
  <c r="C41" i="90"/>
  <c r="E40" i="90"/>
  <c r="C40" i="90"/>
  <c r="E39" i="90"/>
  <c r="C39" i="90"/>
  <c r="E38" i="90"/>
  <c r="C38" i="90"/>
  <c r="E37" i="90"/>
  <c r="C37" i="90"/>
  <c r="E36" i="90"/>
  <c r="C36" i="90"/>
  <c r="E32" i="90"/>
  <c r="C32" i="90"/>
  <c r="E31" i="90"/>
  <c r="C31" i="90"/>
  <c r="E23" i="90"/>
  <c r="E22" i="90"/>
  <c r="E24" i="90"/>
  <c r="C24" i="90"/>
  <c r="C23" i="90"/>
  <c r="C22" i="90"/>
  <c r="C18" i="90"/>
  <c r="D15" i="145" s="1"/>
  <c r="C17" i="90"/>
  <c r="C16" i="90"/>
  <c r="C15" i="90"/>
  <c r="C14" i="90"/>
  <c r="C13" i="90"/>
  <c r="C12" i="90"/>
  <c r="C8" i="90"/>
  <c r="C7" i="90"/>
  <c r="D6" i="142" s="1"/>
  <c r="E8" i="90"/>
  <c r="E7" i="90"/>
  <c r="H24" i="90"/>
  <c r="H23" i="90"/>
  <c r="H22" i="90"/>
  <c r="F24" i="90"/>
  <c r="F23" i="90"/>
  <c r="F22" i="90"/>
  <c r="H18" i="90"/>
  <c r="H17" i="90"/>
  <c r="H16" i="90"/>
  <c r="H15" i="90"/>
  <c r="H14" i="90"/>
  <c r="H13" i="90"/>
  <c r="H12" i="90"/>
  <c r="F18" i="90"/>
  <c r="F17" i="90"/>
  <c r="F16" i="90"/>
  <c r="F15" i="90"/>
  <c r="F14" i="90"/>
  <c r="F13" i="90"/>
  <c r="F12" i="90"/>
  <c r="E18" i="90"/>
  <c r="E17" i="90"/>
  <c r="E16" i="90"/>
  <c r="E15" i="90"/>
  <c r="E14" i="90"/>
  <c r="E13" i="90"/>
  <c r="E12" i="90"/>
  <c r="J32" i="86"/>
  <c r="J37" i="86" s="1"/>
  <c r="J42" i="86" s="1"/>
  <c r="J47" i="86" s="1"/>
  <c r="J73" i="91" s="1"/>
  <c r="J31" i="86"/>
  <c r="J36" i="86" s="1"/>
  <c r="J41" i="86" s="1"/>
  <c r="J46" i="86" s="1"/>
  <c r="J72" i="91" s="1"/>
  <c r="I32" i="86"/>
  <c r="I37" i="86" s="1"/>
  <c r="I42" i="86" s="1"/>
  <c r="I47" i="86" s="1"/>
  <c r="H73" i="91" s="1"/>
  <c r="H32" i="86"/>
  <c r="H37" i="86" s="1"/>
  <c r="H42" i="86" s="1"/>
  <c r="H47" i="86" s="1"/>
  <c r="F73" i="91" s="1"/>
  <c r="I31" i="86"/>
  <c r="I36" i="86" s="1"/>
  <c r="I41" i="86" s="1"/>
  <c r="I46" i="86" s="1"/>
  <c r="H72" i="91" s="1"/>
  <c r="H31" i="86"/>
  <c r="H36" i="86" s="1"/>
  <c r="H41" i="86" s="1"/>
  <c r="H46" i="86" s="1"/>
  <c r="F72" i="91" s="1"/>
  <c r="G32" i="86"/>
  <c r="G37" i="86" s="1"/>
  <c r="G42" i="86" s="1"/>
  <c r="G47" i="86" s="1"/>
  <c r="J27" i="91" s="1"/>
  <c r="G31" i="86"/>
  <c r="G36" i="86" s="1"/>
  <c r="G41" i="86" s="1"/>
  <c r="G46" i="86" s="1"/>
  <c r="J26" i="91" s="1"/>
  <c r="K9" i="86"/>
  <c r="K12" i="86" s="1"/>
  <c r="K71" i="86"/>
  <c r="K72" i="86" s="1"/>
  <c r="K73" i="86" s="1"/>
  <c r="K74" i="86" s="1"/>
  <c r="K75" i="86" s="1"/>
  <c r="K76" i="86" s="1"/>
  <c r="K77" i="86" s="1"/>
  <c r="K78" i="86" s="1"/>
  <c r="K79" i="86" s="1"/>
  <c r="F37" i="86"/>
  <c r="F42" i="86" s="1"/>
  <c r="F47" i="86" s="1"/>
  <c r="H27" i="91" s="1"/>
  <c r="F36" i="86"/>
  <c r="F41" i="86" s="1"/>
  <c r="F46" i="86" s="1"/>
  <c r="H26" i="91" s="1"/>
  <c r="J60" i="91" l="1"/>
  <c r="H8" i="91"/>
  <c r="D9" i="142"/>
  <c r="D9" i="144"/>
  <c r="D9" i="143"/>
  <c r="D9" i="146"/>
  <c r="D18" i="142"/>
  <c r="D18" i="146"/>
  <c r="D18" i="145"/>
  <c r="D18" i="144"/>
  <c r="D18" i="143"/>
  <c r="H14" i="91"/>
  <c r="D10" i="142"/>
  <c r="D10" i="144"/>
  <c r="D10" i="146"/>
  <c r="D10" i="145"/>
  <c r="D19" i="142"/>
  <c r="D19" i="145"/>
  <c r="D19" i="144"/>
  <c r="D19" i="146"/>
  <c r="J20" i="91"/>
  <c r="D19" i="143"/>
  <c r="D9" i="145"/>
  <c r="D17" i="142"/>
  <c r="D17" i="144"/>
  <c r="D17" i="143"/>
  <c r="D17" i="146"/>
  <c r="D17" i="145"/>
  <c r="D11" i="142"/>
  <c r="D11" i="146"/>
  <c r="D11" i="145"/>
  <c r="D11" i="144"/>
  <c r="D11" i="143"/>
  <c r="F60" i="91"/>
  <c r="D6" i="143"/>
  <c r="D12" i="142"/>
  <c r="D12" i="145"/>
  <c r="D12" i="143"/>
  <c r="D12" i="144"/>
  <c r="D12" i="146"/>
  <c r="D7" i="142"/>
  <c r="D7" i="146"/>
  <c r="D7" i="145"/>
  <c r="D7" i="144"/>
  <c r="D7" i="143"/>
  <c r="D13" i="142"/>
  <c r="D13" i="145"/>
  <c r="D13" i="143"/>
  <c r="D13" i="144"/>
  <c r="D13" i="146"/>
  <c r="H60" i="91"/>
  <c r="D14" i="142"/>
  <c r="D14" i="145"/>
  <c r="D14" i="143"/>
  <c r="D14" i="144"/>
  <c r="D14" i="146"/>
  <c r="C21" i="91"/>
  <c r="C27" i="91" s="1"/>
  <c r="D36" i="145" s="1"/>
  <c r="C67" i="91"/>
  <c r="D6" i="146"/>
  <c r="D6" i="145"/>
  <c r="D6" i="144"/>
  <c r="D15" i="142"/>
  <c r="D15" i="143"/>
  <c r="D15" i="144"/>
  <c r="D15" i="146"/>
  <c r="J55" i="91"/>
  <c r="D10" i="143"/>
  <c r="C60" i="91"/>
  <c r="C59" i="91"/>
  <c r="C61" i="91"/>
  <c r="D24" i="143"/>
  <c r="C13" i="91"/>
  <c r="D45" i="143"/>
  <c r="D22" i="145"/>
  <c r="D24" i="144"/>
  <c r="D39" i="144"/>
  <c r="D45" i="145"/>
  <c r="D22" i="143"/>
  <c r="D39" i="143"/>
  <c r="D22" i="144"/>
  <c r="D41" i="144"/>
  <c r="D39" i="145"/>
  <c r="D41" i="145"/>
  <c r="D41" i="143"/>
  <c r="D43" i="144"/>
  <c r="D43" i="143"/>
  <c r="D45" i="144"/>
  <c r="D24" i="145"/>
  <c r="D43" i="145"/>
  <c r="D47" i="143"/>
  <c r="D23" i="146"/>
  <c r="D47" i="146"/>
  <c r="D40" i="143"/>
  <c r="D44" i="143"/>
  <c r="D23" i="144"/>
  <c r="D28" i="144"/>
  <c r="D38" i="144"/>
  <c r="D42" i="144"/>
  <c r="D23" i="145"/>
  <c r="D28" i="145"/>
  <c r="D38" i="145"/>
  <c r="D42" i="145"/>
  <c r="D24" i="146"/>
  <c r="D28" i="146"/>
  <c r="D32" i="146"/>
  <c r="D40" i="146"/>
  <c r="D44" i="146"/>
  <c r="D47" i="144"/>
  <c r="C14" i="91"/>
  <c r="C66" i="91" s="1"/>
  <c r="D28" i="143"/>
  <c r="D38" i="143"/>
  <c r="D42" i="143"/>
  <c r="D40" i="144"/>
  <c r="D44" i="144"/>
  <c r="E16" i="146"/>
  <c r="E17" i="146" s="1"/>
  <c r="E18" i="146" s="1"/>
  <c r="E19" i="146" s="1"/>
  <c r="E20" i="146" s="1"/>
  <c r="E21" i="146" s="1"/>
  <c r="E22" i="146" s="1"/>
  <c r="E23" i="146" s="1"/>
  <c r="E24" i="146" s="1"/>
  <c r="E25" i="146" s="1"/>
  <c r="E26" i="146" s="1"/>
  <c r="E27" i="146" s="1"/>
  <c r="E28" i="146" s="1"/>
  <c r="E29" i="146" s="1"/>
  <c r="E30" i="146" s="1"/>
  <c r="E31" i="146" s="1"/>
  <c r="E32" i="146" s="1"/>
  <c r="E33" i="146" s="1"/>
  <c r="E34" i="146" s="1"/>
  <c r="E35" i="146" s="1"/>
  <c r="E36" i="146" s="1"/>
  <c r="E37" i="146" s="1"/>
  <c r="E38" i="146" s="1"/>
  <c r="E39" i="146" s="1"/>
  <c r="E40" i="146" s="1"/>
  <c r="E41" i="146" s="1"/>
  <c r="E42" i="146" s="1"/>
  <c r="E43" i="146" s="1"/>
  <c r="E44" i="146" s="1"/>
  <c r="E15" i="146"/>
  <c r="H15" i="146"/>
  <c r="H16" i="146"/>
  <c r="H17" i="146" s="1"/>
  <c r="H18" i="146" s="1"/>
  <c r="H19" i="146" s="1"/>
  <c r="H20" i="146" s="1"/>
  <c r="H21" i="146" s="1"/>
  <c r="H22" i="146" s="1"/>
  <c r="H23" i="146" s="1"/>
  <c r="H24" i="146" s="1"/>
  <c r="H25" i="146" s="1"/>
  <c r="H26" i="146" s="1"/>
  <c r="H27" i="146" s="1"/>
  <c r="H28" i="146" s="1"/>
  <c r="H29" i="146" s="1"/>
  <c r="H30" i="146" s="1"/>
  <c r="H31" i="146" s="1"/>
  <c r="H32" i="146" s="1"/>
  <c r="H33" i="146" s="1"/>
  <c r="H34" i="146" s="1"/>
  <c r="H35" i="146" s="1"/>
  <c r="H36" i="146" s="1"/>
  <c r="H37" i="146" s="1"/>
  <c r="H38" i="146" s="1"/>
  <c r="H39" i="146" s="1"/>
  <c r="H40" i="146" s="1"/>
  <c r="H41" i="146" s="1"/>
  <c r="H42" i="146" s="1"/>
  <c r="H43" i="146" s="1"/>
  <c r="H44" i="146" s="1"/>
  <c r="G11" i="146"/>
  <c r="G53" i="146"/>
  <c r="E16" i="145"/>
  <c r="E17" i="145" s="1"/>
  <c r="E18" i="145" s="1"/>
  <c r="E19" i="145" s="1"/>
  <c r="E20" i="145" s="1"/>
  <c r="E21" i="145" s="1"/>
  <c r="E22" i="145" s="1"/>
  <c r="E23" i="145" s="1"/>
  <c r="E24" i="145" s="1"/>
  <c r="E25" i="145" s="1"/>
  <c r="E26" i="145" s="1"/>
  <c r="E27" i="145" s="1"/>
  <c r="E28" i="145" s="1"/>
  <c r="E29" i="145" s="1"/>
  <c r="E30" i="145" s="1"/>
  <c r="E31" i="145" s="1"/>
  <c r="E32" i="145" s="1"/>
  <c r="E33" i="145" s="1"/>
  <c r="E34" i="145" s="1"/>
  <c r="E35" i="145" s="1"/>
  <c r="E36" i="145" s="1"/>
  <c r="E37" i="145" s="1"/>
  <c r="E38" i="145" s="1"/>
  <c r="E39" i="145" s="1"/>
  <c r="E40" i="145" s="1"/>
  <c r="E41" i="145" s="1"/>
  <c r="E42" i="145" s="1"/>
  <c r="E43" i="145" s="1"/>
  <c r="E44" i="145" s="1"/>
  <c r="E15" i="145"/>
  <c r="G15" i="145"/>
  <c r="G17" i="145" s="1"/>
  <c r="H15" i="145"/>
  <c r="H16" i="145"/>
  <c r="H17" i="145" s="1"/>
  <c r="H18" i="145" s="1"/>
  <c r="H19" i="145" s="1"/>
  <c r="H20" i="145" s="1"/>
  <c r="H21" i="145" s="1"/>
  <c r="H22" i="145" s="1"/>
  <c r="H23" i="145" s="1"/>
  <c r="H24" i="145" s="1"/>
  <c r="H25" i="145" s="1"/>
  <c r="H26" i="145" s="1"/>
  <c r="H27" i="145" s="1"/>
  <c r="H28" i="145" s="1"/>
  <c r="H29" i="145" s="1"/>
  <c r="H30" i="145" s="1"/>
  <c r="H31" i="145" s="1"/>
  <c r="H32" i="145" s="1"/>
  <c r="H33" i="145" s="1"/>
  <c r="H34" i="145" s="1"/>
  <c r="H35" i="145" s="1"/>
  <c r="H36" i="145" s="1"/>
  <c r="H37" i="145" s="1"/>
  <c r="H38" i="145" s="1"/>
  <c r="H39" i="145" s="1"/>
  <c r="H40" i="145" s="1"/>
  <c r="H41" i="145" s="1"/>
  <c r="H42" i="145" s="1"/>
  <c r="H43" i="145" s="1"/>
  <c r="H44" i="145" s="1"/>
  <c r="G62" i="145"/>
  <c r="G64" i="145" s="1"/>
  <c r="G65" i="145" s="1"/>
  <c r="G66" i="145" s="1"/>
  <c r="G60" i="145"/>
  <c r="G61" i="145" s="1"/>
  <c r="E16" i="144"/>
  <c r="E17" i="144" s="1"/>
  <c r="E18" i="144" s="1"/>
  <c r="E19" i="144" s="1"/>
  <c r="E20" i="144" s="1"/>
  <c r="E21" i="144" s="1"/>
  <c r="E22" i="144" s="1"/>
  <c r="E23" i="144" s="1"/>
  <c r="E24" i="144" s="1"/>
  <c r="E25" i="144" s="1"/>
  <c r="E26" i="144" s="1"/>
  <c r="E27" i="144" s="1"/>
  <c r="E28" i="144" s="1"/>
  <c r="E29" i="144" s="1"/>
  <c r="E30" i="144" s="1"/>
  <c r="E31" i="144" s="1"/>
  <c r="E32" i="144" s="1"/>
  <c r="E33" i="144" s="1"/>
  <c r="E34" i="144" s="1"/>
  <c r="E35" i="144" s="1"/>
  <c r="E36" i="144" s="1"/>
  <c r="E37" i="144" s="1"/>
  <c r="E38" i="144" s="1"/>
  <c r="E39" i="144" s="1"/>
  <c r="E40" i="144" s="1"/>
  <c r="E41" i="144" s="1"/>
  <c r="E42" i="144" s="1"/>
  <c r="E43" i="144" s="1"/>
  <c r="E44" i="144" s="1"/>
  <c r="E15" i="144"/>
  <c r="H15" i="144"/>
  <c r="H16" i="144"/>
  <c r="H17" i="144" s="1"/>
  <c r="H18" i="144" s="1"/>
  <c r="H19" i="144" s="1"/>
  <c r="H20" i="144" s="1"/>
  <c r="H21" i="144" s="1"/>
  <c r="H22" i="144" s="1"/>
  <c r="H23" i="144" s="1"/>
  <c r="H24" i="144" s="1"/>
  <c r="H25" i="144" s="1"/>
  <c r="H26" i="144" s="1"/>
  <c r="H27" i="144" s="1"/>
  <c r="H28" i="144" s="1"/>
  <c r="H29" i="144" s="1"/>
  <c r="H30" i="144" s="1"/>
  <c r="H31" i="144" s="1"/>
  <c r="H32" i="144" s="1"/>
  <c r="H33" i="144" s="1"/>
  <c r="H34" i="144" s="1"/>
  <c r="H35" i="144" s="1"/>
  <c r="H36" i="144" s="1"/>
  <c r="H37" i="144" s="1"/>
  <c r="H38" i="144" s="1"/>
  <c r="H39" i="144" s="1"/>
  <c r="H40" i="144" s="1"/>
  <c r="H41" i="144" s="1"/>
  <c r="H42" i="144" s="1"/>
  <c r="H43" i="144" s="1"/>
  <c r="H44" i="144" s="1"/>
  <c r="G10" i="144"/>
  <c r="G53" i="144"/>
  <c r="E16" i="143"/>
  <c r="E17" i="143" s="1"/>
  <c r="E18" i="143" s="1"/>
  <c r="E19" i="143" s="1"/>
  <c r="E20" i="143" s="1"/>
  <c r="E21" i="143" s="1"/>
  <c r="E22" i="143" s="1"/>
  <c r="E23" i="143" s="1"/>
  <c r="E24" i="143" s="1"/>
  <c r="E25" i="143" s="1"/>
  <c r="E26" i="143" s="1"/>
  <c r="E27" i="143" s="1"/>
  <c r="E28" i="143" s="1"/>
  <c r="E29" i="143" s="1"/>
  <c r="E30" i="143" s="1"/>
  <c r="E31" i="143" s="1"/>
  <c r="E32" i="143" s="1"/>
  <c r="E33" i="143" s="1"/>
  <c r="E34" i="143" s="1"/>
  <c r="E35" i="143" s="1"/>
  <c r="E36" i="143" s="1"/>
  <c r="E37" i="143" s="1"/>
  <c r="E38" i="143" s="1"/>
  <c r="E39" i="143" s="1"/>
  <c r="E40" i="143" s="1"/>
  <c r="E41" i="143" s="1"/>
  <c r="E42" i="143" s="1"/>
  <c r="E43" i="143" s="1"/>
  <c r="E44" i="143" s="1"/>
  <c r="E15" i="143"/>
  <c r="H16" i="143"/>
  <c r="H17" i="143" s="1"/>
  <c r="H18" i="143" s="1"/>
  <c r="H19" i="143" s="1"/>
  <c r="H20" i="143" s="1"/>
  <c r="H21" i="143" s="1"/>
  <c r="H22" i="143" s="1"/>
  <c r="H23" i="143" s="1"/>
  <c r="H24" i="143" s="1"/>
  <c r="H25" i="143" s="1"/>
  <c r="H26" i="143" s="1"/>
  <c r="H27" i="143" s="1"/>
  <c r="H28" i="143" s="1"/>
  <c r="H29" i="143" s="1"/>
  <c r="H30" i="143" s="1"/>
  <c r="H31" i="143" s="1"/>
  <c r="H32" i="143" s="1"/>
  <c r="H33" i="143" s="1"/>
  <c r="H34" i="143" s="1"/>
  <c r="H35" i="143" s="1"/>
  <c r="H36" i="143" s="1"/>
  <c r="H37" i="143" s="1"/>
  <c r="H38" i="143" s="1"/>
  <c r="H39" i="143" s="1"/>
  <c r="H40" i="143" s="1"/>
  <c r="H41" i="143" s="1"/>
  <c r="H42" i="143" s="1"/>
  <c r="H43" i="143" s="1"/>
  <c r="H44" i="143" s="1"/>
  <c r="H15" i="143"/>
  <c r="G59" i="143"/>
  <c r="G12" i="143"/>
  <c r="J15" i="91"/>
  <c r="J9" i="91"/>
  <c r="F55" i="91"/>
  <c r="F67" i="91"/>
  <c r="H55" i="91"/>
  <c r="H67" i="91"/>
  <c r="J67" i="91"/>
  <c r="H9" i="91"/>
  <c r="J14" i="91"/>
  <c r="H21" i="91"/>
  <c r="J8" i="91"/>
  <c r="F54" i="91"/>
  <c r="F66" i="91"/>
  <c r="H54" i="91"/>
  <c r="H66" i="91"/>
  <c r="J54" i="91"/>
  <c r="J66" i="91"/>
  <c r="H15" i="91"/>
  <c r="H20" i="91"/>
  <c r="J21" i="91"/>
  <c r="F61" i="91"/>
  <c r="H61" i="91"/>
  <c r="J61" i="91"/>
  <c r="H47" i="142"/>
  <c r="H48" i="142" s="1"/>
  <c r="H49" i="142" s="1"/>
  <c r="H50" i="142" s="1"/>
  <c r="H51" i="142" s="1"/>
  <c r="H52" i="142" s="1"/>
  <c r="H53" i="142" s="1"/>
  <c r="H54" i="142" s="1"/>
  <c r="H55" i="142" s="1"/>
  <c r="H56" i="142" s="1"/>
  <c r="H57" i="142" s="1"/>
  <c r="H58" i="142" s="1"/>
  <c r="H59" i="142" s="1"/>
  <c r="H46" i="142"/>
  <c r="H45" i="142"/>
  <c r="E15" i="142"/>
  <c r="E16" i="142"/>
  <c r="E17" i="142" s="1"/>
  <c r="E18" i="142" s="1"/>
  <c r="E19" i="142" s="1"/>
  <c r="E20" i="142" s="1"/>
  <c r="E21" i="142" s="1"/>
  <c r="E22" i="142" s="1"/>
  <c r="E23" i="142" s="1"/>
  <c r="E24" i="142" s="1"/>
  <c r="E25" i="142" s="1"/>
  <c r="E26" i="142" s="1"/>
  <c r="E27" i="142" s="1"/>
  <c r="E28" i="142" s="1"/>
  <c r="E29" i="142" s="1"/>
  <c r="E30" i="142" s="1"/>
  <c r="E31" i="142" s="1"/>
  <c r="E32" i="142" s="1"/>
  <c r="E33" i="142" s="1"/>
  <c r="E34" i="142" s="1"/>
  <c r="E35" i="142" s="1"/>
  <c r="E36" i="142" s="1"/>
  <c r="E37" i="142" s="1"/>
  <c r="E38" i="142" s="1"/>
  <c r="E39" i="142" s="1"/>
  <c r="E40" i="142" s="1"/>
  <c r="E41" i="142" s="1"/>
  <c r="E42" i="142" s="1"/>
  <c r="E43" i="142" s="1"/>
  <c r="E44" i="142" s="1"/>
  <c r="G12" i="142"/>
  <c r="H15" i="142"/>
  <c r="G58" i="142"/>
  <c r="G59" i="142" s="1"/>
  <c r="K80" i="86"/>
  <c r="K81" i="86" s="1"/>
  <c r="K82" i="86"/>
  <c r="K85" i="86" s="1"/>
  <c r="K86" i="86" s="1"/>
  <c r="K87" i="86" s="1"/>
  <c r="K88" i="86" s="1"/>
  <c r="K14" i="86"/>
  <c r="K15" i="86" s="1"/>
  <c r="K16" i="86" s="1"/>
  <c r="K13" i="86"/>
  <c r="K30" i="86"/>
  <c r="K31" i="86" s="1"/>
  <c r="K32" i="86" s="1"/>
  <c r="K35" i="86" s="1"/>
  <c r="D36" i="144" l="1"/>
  <c r="D36" i="146"/>
  <c r="D32" i="144"/>
  <c r="C73" i="91"/>
  <c r="D36" i="143"/>
  <c r="D32" i="143"/>
  <c r="D32" i="145"/>
  <c r="C19" i="91"/>
  <c r="D30" i="145" s="1"/>
  <c r="C65" i="91"/>
  <c r="D26" i="143"/>
  <c r="D26" i="144"/>
  <c r="D26" i="145"/>
  <c r="D26" i="146"/>
  <c r="C20" i="91"/>
  <c r="C72" i="91" s="1"/>
  <c r="D27" i="146"/>
  <c r="D27" i="145"/>
  <c r="D27" i="143"/>
  <c r="D27" i="144"/>
  <c r="H46" i="146"/>
  <c r="H47" i="146"/>
  <c r="H48" i="146" s="1"/>
  <c r="H49" i="146" s="1"/>
  <c r="H50" i="146" s="1"/>
  <c r="H51" i="146" s="1"/>
  <c r="H52" i="146" s="1"/>
  <c r="H53" i="146" s="1"/>
  <c r="H54" i="146" s="1"/>
  <c r="H55" i="146" s="1"/>
  <c r="H56" i="146" s="1"/>
  <c r="H57" i="146" s="1"/>
  <c r="H58" i="146" s="1"/>
  <c r="H59" i="146" s="1"/>
  <c r="H45" i="146"/>
  <c r="G12" i="146"/>
  <c r="G54" i="146"/>
  <c r="E47" i="146"/>
  <c r="E48" i="146" s="1"/>
  <c r="E49" i="146" s="1"/>
  <c r="E50" i="146" s="1"/>
  <c r="E51" i="146" s="1"/>
  <c r="E52" i="146" s="1"/>
  <c r="E53" i="146" s="1"/>
  <c r="E54" i="146" s="1"/>
  <c r="E55" i="146" s="1"/>
  <c r="E56" i="146" s="1"/>
  <c r="E57" i="146" s="1"/>
  <c r="E58" i="146" s="1"/>
  <c r="E59" i="146" s="1"/>
  <c r="E45" i="146"/>
  <c r="E46" i="146"/>
  <c r="G18" i="145"/>
  <c r="H45" i="145"/>
  <c r="H47" i="145"/>
  <c r="H48" i="145" s="1"/>
  <c r="H49" i="145" s="1"/>
  <c r="H50" i="145" s="1"/>
  <c r="H51" i="145" s="1"/>
  <c r="H52" i="145" s="1"/>
  <c r="H53" i="145" s="1"/>
  <c r="H54" i="145" s="1"/>
  <c r="H55" i="145" s="1"/>
  <c r="H56" i="145" s="1"/>
  <c r="H57" i="145" s="1"/>
  <c r="H58" i="145" s="1"/>
  <c r="H59" i="145" s="1"/>
  <c r="H46" i="145"/>
  <c r="G67" i="145"/>
  <c r="E46" i="145"/>
  <c r="E45" i="145"/>
  <c r="E47" i="145"/>
  <c r="E48" i="145" s="1"/>
  <c r="E49" i="145" s="1"/>
  <c r="E50" i="145" s="1"/>
  <c r="E51" i="145" s="1"/>
  <c r="E52" i="145" s="1"/>
  <c r="E53" i="145" s="1"/>
  <c r="E54" i="145" s="1"/>
  <c r="E55" i="145" s="1"/>
  <c r="E56" i="145" s="1"/>
  <c r="E57" i="145" s="1"/>
  <c r="E58" i="145" s="1"/>
  <c r="E59" i="145" s="1"/>
  <c r="G11" i="144"/>
  <c r="H46" i="144"/>
  <c r="H45" i="144"/>
  <c r="H47" i="144"/>
  <c r="H48" i="144" s="1"/>
  <c r="H49" i="144" s="1"/>
  <c r="H50" i="144" s="1"/>
  <c r="H51" i="144" s="1"/>
  <c r="H52" i="144" s="1"/>
  <c r="H53" i="144" s="1"/>
  <c r="H54" i="144" s="1"/>
  <c r="H55" i="144" s="1"/>
  <c r="H56" i="144" s="1"/>
  <c r="H57" i="144" s="1"/>
  <c r="H58" i="144" s="1"/>
  <c r="H59" i="144" s="1"/>
  <c r="G54" i="144"/>
  <c r="E47" i="144"/>
  <c r="E48" i="144" s="1"/>
  <c r="E49" i="144" s="1"/>
  <c r="E50" i="144" s="1"/>
  <c r="E51" i="144" s="1"/>
  <c r="E52" i="144" s="1"/>
  <c r="E53" i="144" s="1"/>
  <c r="E54" i="144" s="1"/>
  <c r="E55" i="144" s="1"/>
  <c r="E56" i="144" s="1"/>
  <c r="E57" i="144" s="1"/>
  <c r="E58" i="144" s="1"/>
  <c r="E59" i="144" s="1"/>
  <c r="E46" i="144"/>
  <c r="E45" i="144"/>
  <c r="G13" i="143"/>
  <c r="H45" i="143"/>
  <c r="H46" i="143"/>
  <c r="H47" i="143"/>
  <c r="H48" i="143" s="1"/>
  <c r="H49" i="143" s="1"/>
  <c r="H50" i="143" s="1"/>
  <c r="H51" i="143" s="1"/>
  <c r="H52" i="143" s="1"/>
  <c r="H53" i="143" s="1"/>
  <c r="H54" i="143" s="1"/>
  <c r="H55" i="143" s="1"/>
  <c r="H56" i="143" s="1"/>
  <c r="H57" i="143" s="1"/>
  <c r="H58" i="143" s="1"/>
  <c r="H59" i="143" s="1"/>
  <c r="G62" i="143"/>
  <c r="G60" i="143"/>
  <c r="E46" i="143"/>
  <c r="E47" i="143"/>
  <c r="E48" i="143" s="1"/>
  <c r="E49" i="143" s="1"/>
  <c r="E50" i="143" s="1"/>
  <c r="E51" i="143" s="1"/>
  <c r="E52" i="143" s="1"/>
  <c r="E53" i="143" s="1"/>
  <c r="E54" i="143" s="1"/>
  <c r="E55" i="143" s="1"/>
  <c r="E56" i="143" s="1"/>
  <c r="E57" i="143" s="1"/>
  <c r="E58" i="143" s="1"/>
  <c r="E59" i="143" s="1"/>
  <c r="E45" i="143"/>
  <c r="E47" i="142"/>
  <c r="E48" i="142" s="1"/>
  <c r="E49" i="142" s="1"/>
  <c r="E50" i="142" s="1"/>
  <c r="E51" i="142" s="1"/>
  <c r="E52" i="142" s="1"/>
  <c r="E53" i="142" s="1"/>
  <c r="E54" i="142" s="1"/>
  <c r="E55" i="142" s="1"/>
  <c r="E56" i="142" s="1"/>
  <c r="E57" i="142" s="1"/>
  <c r="E58" i="142" s="1"/>
  <c r="E59" i="142" s="1"/>
  <c r="E45" i="142"/>
  <c r="E46" i="142"/>
  <c r="H62" i="142"/>
  <c r="H63" i="142" s="1"/>
  <c r="H64" i="142" s="1"/>
  <c r="H65" i="142" s="1"/>
  <c r="H66" i="142" s="1"/>
  <c r="H67" i="142" s="1"/>
  <c r="H68" i="142" s="1"/>
  <c r="H69" i="142" s="1"/>
  <c r="H60" i="142"/>
  <c r="H61" i="142" s="1"/>
  <c r="G13" i="142"/>
  <c r="G62" i="142"/>
  <c r="G60" i="142"/>
  <c r="K17" i="86"/>
  <c r="K18" i="86" s="1"/>
  <c r="K23" i="86" s="1"/>
  <c r="K21" i="86"/>
  <c r="K22" i="86" s="1"/>
  <c r="K89" i="86"/>
  <c r="K90" i="86" s="1"/>
  <c r="K95" i="86"/>
  <c r="K96" i="86" s="1"/>
  <c r="K97" i="86" s="1"/>
  <c r="K40" i="86"/>
  <c r="K36" i="86"/>
  <c r="K37" i="86" s="1"/>
  <c r="K27" i="108"/>
  <c r="K29" i="108"/>
  <c r="K30" i="108"/>
  <c r="K31" i="108"/>
  <c r="K32" i="108"/>
  <c r="K33" i="108"/>
  <c r="K34" i="108"/>
  <c r="K35" i="108"/>
  <c r="K36" i="108"/>
  <c r="K37" i="108"/>
  <c r="K38" i="108"/>
  <c r="K39" i="108"/>
  <c r="K40" i="108"/>
  <c r="K41" i="108"/>
  <c r="K42" i="108"/>
  <c r="K43" i="108"/>
  <c r="K44" i="108"/>
  <c r="D30" i="143" l="1"/>
  <c r="D30" i="146"/>
  <c r="D30" i="144"/>
  <c r="F8" i="86"/>
  <c r="H8" i="90"/>
  <c r="C25" i="91"/>
  <c r="C71" i="91"/>
  <c r="C26" i="91"/>
  <c r="D31" i="146"/>
  <c r="D31" i="145"/>
  <c r="D31" i="144"/>
  <c r="D31" i="143"/>
  <c r="E60" i="146"/>
  <c r="E61" i="146" s="1"/>
  <c r="E62" i="146"/>
  <c r="E63" i="146" s="1"/>
  <c r="E64" i="146" s="1"/>
  <c r="E65" i="146" s="1"/>
  <c r="E66" i="146" s="1"/>
  <c r="E67" i="146" s="1"/>
  <c r="E68" i="146" s="1"/>
  <c r="E69" i="146" s="1"/>
  <c r="G55" i="146"/>
  <c r="H62" i="146"/>
  <c r="H63" i="146" s="1"/>
  <c r="H64" i="146" s="1"/>
  <c r="H65" i="146" s="1"/>
  <c r="H66" i="146" s="1"/>
  <c r="H67" i="146" s="1"/>
  <c r="H68" i="146" s="1"/>
  <c r="H69" i="146" s="1"/>
  <c r="H60" i="146"/>
  <c r="H61" i="146" s="1"/>
  <c r="G13" i="146"/>
  <c r="G19" i="145"/>
  <c r="H60" i="145"/>
  <c r="H61" i="145" s="1"/>
  <c r="H62" i="145"/>
  <c r="H63" i="145" s="1"/>
  <c r="H64" i="145" s="1"/>
  <c r="H65" i="145" s="1"/>
  <c r="H66" i="145" s="1"/>
  <c r="H67" i="145" s="1"/>
  <c r="H68" i="145" s="1"/>
  <c r="H69" i="145" s="1"/>
  <c r="E60" i="145"/>
  <c r="E61" i="145" s="1"/>
  <c r="E62" i="145"/>
  <c r="E63" i="145" s="1"/>
  <c r="E64" i="145" s="1"/>
  <c r="E65" i="145" s="1"/>
  <c r="E66" i="145" s="1"/>
  <c r="E67" i="145" s="1"/>
  <c r="E68" i="145" s="1"/>
  <c r="E69" i="145" s="1"/>
  <c r="G68" i="145"/>
  <c r="E60" i="144"/>
  <c r="E61" i="144" s="1"/>
  <c r="E62" i="144"/>
  <c r="E63" i="144" s="1"/>
  <c r="E64" i="144" s="1"/>
  <c r="E65" i="144" s="1"/>
  <c r="E66" i="144" s="1"/>
  <c r="E67" i="144" s="1"/>
  <c r="E68" i="144" s="1"/>
  <c r="E69" i="144" s="1"/>
  <c r="H62" i="144"/>
  <c r="H63" i="144" s="1"/>
  <c r="H64" i="144" s="1"/>
  <c r="H65" i="144" s="1"/>
  <c r="H66" i="144" s="1"/>
  <c r="H67" i="144" s="1"/>
  <c r="H68" i="144" s="1"/>
  <c r="H69" i="144" s="1"/>
  <c r="H60" i="144"/>
  <c r="H61" i="144" s="1"/>
  <c r="G12" i="144"/>
  <c r="G55" i="144"/>
  <c r="G64" i="143"/>
  <c r="H60" i="143"/>
  <c r="H61" i="143" s="1"/>
  <c r="H62" i="143"/>
  <c r="H63" i="143" s="1"/>
  <c r="H64" i="143" s="1"/>
  <c r="H65" i="143" s="1"/>
  <c r="H66" i="143" s="1"/>
  <c r="H67" i="143" s="1"/>
  <c r="H68" i="143" s="1"/>
  <c r="H69" i="143" s="1"/>
  <c r="E60" i="143"/>
  <c r="E61" i="143" s="1"/>
  <c r="E62" i="143"/>
  <c r="E63" i="143" s="1"/>
  <c r="E64" i="143" s="1"/>
  <c r="E65" i="143" s="1"/>
  <c r="E66" i="143" s="1"/>
  <c r="E67" i="143" s="1"/>
  <c r="E68" i="143" s="1"/>
  <c r="E69" i="143" s="1"/>
  <c r="G61" i="143"/>
  <c r="G14" i="143"/>
  <c r="G64" i="142"/>
  <c r="G14" i="142"/>
  <c r="H71" i="142"/>
  <c r="H72" i="142" s="1"/>
  <c r="H73" i="142" s="1"/>
  <c r="H74" i="142" s="1"/>
  <c r="H75" i="142" s="1"/>
  <c r="H70" i="142"/>
  <c r="E60" i="142"/>
  <c r="E61" i="142" s="1"/>
  <c r="E62" i="142"/>
  <c r="E63" i="142" s="1"/>
  <c r="E64" i="142" s="1"/>
  <c r="E65" i="142" s="1"/>
  <c r="E66" i="142" s="1"/>
  <c r="E67" i="142" s="1"/>
  <c r="E68" i="142" s="1"/>
  <c r="E69" i="142" s="1"/>
  <c r="G61" i="142"/>
  <c r="K100" i="86"/>
  <c r="K101" i="86" s="1"/>
  <c r="K98" i="86"/>
  <c r="K99" i="86" s="1"/>
  <c r="K91" i="86"/>
  <c r="K92" i="86"/>
  <c r="K41" i="86"/>
  <c r="K42" i="86" s="1"/>
  <c r="K45" i="86"/>
  <c r="K46" i="86" s="1"/>
  <c r="K47" i="86" s="1"/>
  <c r="G26" i="108"/>
  <c r="G25" i="108"/>
  <c r="G24" i="108"/>
  <c r="G23" i="108"/>
  <c r="G22" i="108"/>
  <c r="G21" i="108"/>
  <c r="G20" i="108"/>
  <c r="G19" i="108"/>
  <c r="G18" i="108"/>
  <c r="G17" i="108"/>
  <c r="G16" i="108"/>
  <c r="G15" i="108"/>
  <c r="G14" i="108"/>
  <c r="G12" i="108"/>
  <c r="G11" i="108"/>
  <c r="G10" i="108"/>
  <c r="G9" i="108"/>
  <c r="G8" i="108"/>
  <c r="G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3" i="108"/>
  <c r="F12" i="108"/>
  <c r="F11" i="108"/>
  <c r="F9" i="108"/>
  <c r="F8" i="108"/>
  <c r="F7" i="108"/>
  <c r="D70" i="113"/>
  <c r="C51" i="102"/>
  <c r="C91" i="86"/>
  <c r="F67" i="87"/>
  <c r="C40" i="102"/>
  <c r="G45" i="108" l="1"/>
  <c r="B9" i="107" s="1"/>
  <c r="G8" i="86"/>
  <c r="F32" i="90"/>
  <c r="H7" i="90"/>
  <c r="F54" i="86"/>
  <c r="D34" i="146"/>
  <c r="D34" i="144"/>
  <c r="D34" i="145"/>
  <c r="D34" i="143"/>
  <c r="D35" i="144"/>
  <c r="D35" i="146"/>
  <c r="D35" i="145"/>
  <c r="D35" i="143"/>
  <c r="E70" i="146"/>
  <c r="E71" i="146"/>
  <c r="E72" i="146" s="1"/>
  <c r="E73" i="146" s="1"/>
  <c r="E74" i="146" s="1"/>
  <c r="E75" i="146" s="1"/>
  <c r="H70" i="146"/>
  <c r="H71" i="146"/>
  <c r="H72" i="146" s="1"/>
  <c r="H73" i="146" s="1"/>
  <c r="H74" i="146" s="1"/>
  <c r="H75" i="146" s="1"/>
  <c r="G14" i="146"/>
  <c r="G56" i="146"/>
  <c r="G22" i="145"/>
  <c r="G69" i="145"/>
  <c r="E71" i="145"/>
  <c r="E72" i="145" s="1"/>
  <c r="E73" i="145" s="1"/>
  <c r="E74" i="145" s="1"/>
  <c r="E75" i="145" s="1"/>
  <c r="E70" i="145"/>
  <c r="H70" i="145"/>
  <c r="H71" i="145"/>
  <c r="H72" i="145" s="1"/>
  <c r="H73" i="145" s="1"/>
  <c r="H74" i="145" s="1"/>
  <c r="H75" i="145" s="1"/>
  <c r="H71" i="144"/>
  <c r="H72" i="144" s="1"/>
  <c r="H73" i="144" s="1"/>
  <c r="H74" i="144" s="1"/>
  <c r="H75" i="144" s="1"/>
  <c r="H70" i="144"/>
  <c r="G56" i="144"/>
  <c r="G13" i="144"/>
  <c r="E70" i="144"/>
  <c r="E71" i="144"/>
  <c r="E72" i="144" s="1"/>
  <c r="E73" i="144" s="1"/>
  <c r="E74" i="144" s="1"/>
  <c r="E75" i="144" s="1"/>
  <c r="E71" i="143"/>
  <c r="E72" i="143" s="1"/>
  <c r="E73" i="143" s="1"/>
  <c r="E74" i="143" s="1"/>
  <c r="E75" i="143" s="1"/>
  <c r="E70" i="143"/>
  <c r="H70" i="143"/>
  <c r="H71" i="143"/>
  <c r="H72" i="143" s="1"/>
  <c r="H73" i="143" s="1"/>
  <c r="H74" i="143" s="1"/>
  <c r="H75" i="143" s="1"/>
  <c r="G15" i="143"/>
  <c r="G65" i="143"/>
  <c r="H96" i="142"/>
  <c r="H76" i="142"/>
  <c r="H77" i="142" s="1"/>
  <c r="H78" i="142" s="1"/>
  <c r="H79" i="142" s="1"/>
  <c r="H80" i="142" s="1"/>
  <c r="H81" i="142" s="1"/>
  <c r="H82" i="142" s="1"/>
  <c r="E70" i="142"/>
  <c r="E71" i="142"/>
  <c r="E72" i="142" s="1"/>
  <c r="E73" i="142" s="1"/>
  <c r="E74" i="142" s="1"/>
  <c r="E75" i="142" s="1"/>
  <c r="G15" i="142"/>
  <c r="G65" i="142"/>
  <c r="K103" i="86"/>
  <c r="K104" i="86" s="1"/>
  <c r="K105" i="86" s="1"/>
  <c r="K106" i="86" s="1"/>
  <c r="K107" i="86" s="1"/>
  <c r="K102" i="86"/>
  <c r="D30" i="93"/>
  <c r="F30" i="93" s="1"/>
  <c r="H8" i="86"/>
  <c r="F35" i="86" l="1"/>
  <c r="H7" i="91"/>
  <c r="G54" i="86"/>
  <c r="G30" i="86"/>
  <c r="F31" i="90"/>
  <c r="F70" i="142"/>
  <c r="F70" i="145"/>
  <c r="F70" i="143"/>
  <c r="F70" i="146"/>
  <c r="F70" i="144"/>
  <c r="H35" i="91"/>
  <c r="F64" i="86"/>
  <c r="H46" i="91" s="1"/>
  <c r="F55" i="86"/>
  <c r="G15" i="146"/>
  <c r="H96" i="146"/>
  <c r="H76" i="146"/>
  <c r="H77" i="146" s="1"/>
  <c r="H78" i="146" s="1"/>
  <c r="H79" i="146" s="1"/>
  <c r="H80" i="146" s="1"/>
  <c r="H81" i="146" s="1"/>
  <c r="H82" i="146" s="1"/>
  <c r="G57" i="146"/>
  <c r="E76" i="146"/>
  <c r="E77" i="146" s="1"/>
  <c r="E78" i="146" s="1"/>
  <c r="E79" i="146" s="1"/>
  <c r="E80" i="146" s="1"/>
  <c r="E81" i="146" s="1"/>
  <c r="E82" i="146" s="1"/>
  <c r="E96" i="146"/>
  <c r="G71" i="145"/>
  <c r="G70" i="145"/>
  <c r="E76" i="145"/>
  <c r="E77" i="145" s="1"/>
  <c r="E78" i="145" s="1"/>
  <c r="E79" i="145" s="1"/>
  <c r="E80" i="145" s="1"/>
  <c r="E81" i="145" s="1"/>
  <c r="E82" i="145" s="1"/>
  <c r="E96" i="145"/>
  <c r="G23" i="145"/>
  <c r="H96" i="145"/>
  <c r="H76" i="145"/>
  <c r="H77" i="145" s="1"/>
  <c r="H78" i="145" s="1"/>
  <c r="H79" i="145" s="1"/>
  <c r="H80" i="145" s="1"/>
  <c r="H81" i="145" s="1"/>
  <c r="H82" i="145" s="1"/>
  <c r="E76" i="144"/>
  <c r="E77" i="144" s="1"/>
  <c r="E78" i="144" s="1"/>
  <c r="E79" i="144" s="1"/>
  <c r="E80" i="144" s="1"/>
  <c r="E81" i="144" s="1"/>
  <c r="E82" i="144" s="1"/>
  <c r="E96" i="144"/>
  <c r="G14" i="144"/>
  <c r="G57" i="144"/>
  <c r="H96" i="144"/>
  <c r="H76" i="144"/>
  <c r="H77" i="144" s="1"/>
  <c r="H78" i="144" s="1"/>
  <c r="H79" i="144" s="1"/>
  <c r="H80" i="144" s="1"/>
  <c r="H81" i="144" s="1"/>
  <c r="H82" i="144" s="1"/>
  <c r="H96" i="143"/>
  <c r="H76" i="143"/>
  <c r="H77" i="143" s="1"/>
  <c r="H78" i="143" s="1"/>
  <c r="H79" i="143" s="1"/>
  <c r="H80" i="143" s="1"/>
  <c r="H81" i="143" s="1"/>
  <c r="H82" i="143" s="1"/>
  <c r="G66" i="143"/>
  <c r="G17" i="143"/>
  <c r="E96" i="143"/>
  <c r="E76" i="143"/>
  <c r="E77" i="143" s="1"/>
  <c r="E78" i="143" s="1"/>
  <c r="E79" i="143" s="1"/>
  <c r="E80" i="143" s="1"/>
  <c r="E81" i="143" s="1"/>
  <c r="E82" i="143" s="1"/>
  <c r="G17" i="142"/>
  <c r="E76" i="142"/>
  <c r="E77" i="142" s="1"/>
  <c r="E78" i="142" s="1"/>
  <c r="E79" i="142" s="1"/>
  <c r="E80" i="142" s="1"/>
  <c r="E81" i="142" s="1"/>
  <c r="E82" i="142" s="1"/>
  <c r="E96" i="142"/>
  <c r="H98" i="142"/>
  <c r="H99" i="142" s="1"/>
  <c r="H100" i="142" s="1"/>
  <c r="H101" i="142" s="1"/>
  <c r="H102" i="142" s="1"/>
  <c r="H103" i="142" s="1"/>
  <c r="H104" i="142" s="1"/>
  <c r="H105" i="142" s="1"/>
  <c r="H106" i="142" s="1"/>
  <c r="H107" i="142" s="1"/>
  <c r="H108" i="142" s="1"/>
  <c r="H97" i="142"/>
  <c r="H83" i="142"/>
  <c r="H84" i="142" s="1"/>
  <c r="H85" i="142" s="1"/>
  <c r="H86" i="142"/>
  <c r="G66" i="142"/>
  <c r="H32" i="90"/>
  <c r="F70" i="113"/>
  <c r="I8" i="86"/>
  <c r="I70" i="145" l="1"/>
  <c r="F56" i="86"/>
  <c r="H36" i="91"/>
  <c r="G35" i="86"/>
  <c r="J7" i="91"/>
  <c r="J35" i="91"/>
  <c r="G55" i="86"/>
  <c r="G64" i="86"/>
  <c r="J46" i="91" s="1"/>
  <c r="F40" i="86"/>
  <c r="H13" i="91"/>
  <c r="G58" i="146"/>
  <c r="E98" i="146"/>
  <c r="E99" i="146" s="1"/>
  <c r="E100" i="146" s="1"/>
  <c r="E101" i="146" s="1"/>
  <c r="E102" i="146" s="1"/>
  <c r="E103" i="146" s="1"/>
  <c r="E104" i="146" s="1"/>
  <c r="E105" i="146" s="1"/>
  <c r="E106" i="146" s="1"/>
  <c r="E107" i="146" s="1"/>
  <c r="E108" i="146" s="1"/>
  <c r="E97" i="146"/>
  <c r="H83" i="146"/>
  <c r="H84" i="146" s="1"/>
  <c r="H85" i="146" s="1"/>
  <c r="H86" i="146"/>
  <c r="E86" i="146"/>
  <c r="E83" i="146"/>
  <c r="E84" i="146" s="1"/>
  <c r="E85" i="146" s="1"/>
  <c r="H98" i="146"/>
  <c r="H99" i="146" s="1"/>
  <c r="H100" i="146" s="1"/>
  <c r="H101" i="146" s="1"/>
  <c r="H102" i="146" s="1"/>
  <c r="H103" i="146" s="1"/>
  <c r="H104" i="146" s="1"/>
  <c r="H105" i="146" s="1"/>
  <c r="H106" i="146" s="1"/>
  <c r="H107" i="146" s="1"/>
  <c r="H108" i="146" s="1"/>
  <c r="H97" i="146"/>
  <c r="G17" i="146"/>
  <c r="H83" i="145"/>
  <c r="H84" i="145" s="1"/>
  <c r="H85" i="145" s="1"/>
  <c r="H86" i="145"/>
  <c r="E98" i="145"/>
  <c r="E99" i="145" s="1"/>
  <c r="E100" i="145" s="1"/>
  <c r="E101" i="145" s="1"/>
  <c r="E102" i="145" s="1"/>
  <c r="E103" i="145" s="1"/>
  <c r="E104" i="145" s="1"/>
  <c r="E105" i="145" s="1"/>
  <c r="E106" i="145" s="1"/>
  <c r="E107" i="145" s="1"/>
  <c r="E108" i="145" s="1"/>
  <c r="E97" i="145"/>
  <c r="G73" i="145"/>
  <c r="G24" i="145"/>
  <c r="H98" i="145"/>
  <c r="H99" i="145" s="1"/>
  <c r="H100" i="145" s="1"/>
  <c r="H101" i="145" s="1"/>
  <c r="H102" i="145" s="1"/>
  <c r="H103" i="145" s="1"/>
  <c r="H104" i="145" s="1"/>
  <c r="H105" i="145" s="1"/>
  <c r="H106" i="145" s="1"/>
  <c r="H107" i="145" s="1"/>
  <c r="H108" i="145" s="1"/>
  <c r="H97" i="145"/>
  <c r="E83" i="145"/>
  <c r="E84" i="145" s="1"/>
  <c r="E85" i="145" s="1"/>
  <c r="E86" i="145"/>
  <c r="H83" i="144"/>
  <c r="H84" i="144" s="1"/>
  <c r="H85" i="144" s="1"/>
  <c r="H86" i="144"/>
  <c r="H98" i="144"/>
  <c r="H99" i="144" s="1"/>
  <c r="H100" i="144" s="1"/>
  <c r="H101" i="144" s="1"/>
  <c r="H102" i="144" s="1"/>
  <c r="H103" i="144" s="1"/>
  <c r="H104" i="144" s="1"/>
  <c r="H105" i="144" s="1"/>
  <c r="H106" i="144" s="1"/>
  <c r="H107" i="144" s="1"/>
  <c r="H108" i="144" s="1"/>
  <c r="H97" i="144"/>
  <c r="G58" i="144"/>
  <c r="G15" i="144"/>
  <c r="E98" i="144"/>
  <c r="E99" i="144" s="1"/>
  <c r="E100" i="144" s="1"/>
  <c r="E101" i="144" s="1"/>
  <c r="E102" i="144" s="1"/>
  <c r="E103" i="144" s="1"/>
  <c r="E104" i="144" s="1"/>
  <c r="E105" i="144" s="1"/>
  <c r="E106" i="144" s="1"/>
  <c r="E107" i="144" s="1"/>
  <c r="E108" i="144" s="1"/>
  <c r="E97" i="144"/>
  <c r="E86" i="144"/>
  <c r="E83" i="144"/>
  <c r="E84" i="144" s="1"/>
  <c r="E85" i="144" s="1"/>
  <c r="E86" i="143"/>
  <c r="E83" i="143"/>
  <c r="E84" i="143" s="1"/>
  <c r="E85" i="143" s="1"/>
  <c r="E97" i="143"/>
  <c r="E98" i="143"/>
  <c r="E99" i="143" s="1"/>
  <c r="E100" i="143" s="1"/>
  <c r="E101" i="143" s="1"/>
  <c r="E102" i="143" s="1"/>
  <c r="E103" i="143" s="1"/>
  <c r="E104" i="143" s="1"/>
  <c r="E105" i="143" s="1"/>
  <c r="E106" i="143" s="1"/>
  <c r="E107" i="143" s="1"/>
  <c r="E108" i="143" s="1"/>
  <c r="H86" i="143"/>
  <c r="H83" i="143"/>
  <c r="H84" i="143" s="1"/>
  <c r="H85" i="143" s="1"/>
  <c r="G67" i="143"/>
  <c r="G18" i="143"/>
  <c r="H98" i="143"/>
  <c r="H99" i="143" s="1"/>
  <c r="H100" i="143" s="1"/>
  <c r="H101" i="143" s="1"/>
  <c r="H102" i="143" s="1"/>
  <c r="H103" i="143" s="1"/>
  <c r="H104" i="143" s="1"/>
  <c r="H105" i="143" s="1"/>
  <c r="H106" i="143" s="1"/>
  <c r="H107" i="143" s="1"/>
  <c r="H108" i="143" s="1"/>
  <c r="H97" i="143"/>
  <c r="G18" i="142"/>
  <c r="G67" i="142"/>
  <c r="E98" i="142"/>
  <c r="E99" i="142" s="1"/>
  <c r="E100" i="142" s="1"/>
  <c r="E101" i="142" s="1"/>
  <c r="E102" i="142" s="1"/>
  <c r="E103" i="142" s="1"/>
  <c r="E104" i="142" s="1"/>
  <c r="E105" i="142" s="1"/>
  <c r="E106" i="142" s="1"/>
  <c r="E107" i="142" s="1"/>
  <c r="E108" i="142" s="1"/>
  <c r="E97" i="142"/>
  <c r="H87" i="142"/>
  <c r="H88" i="142"/>
  <c r="H89" i="142" s="1"/>
  <c r="E86" i="142"/>
  <c r="E83" i="142"/>
  <c r="E84" i="142" s="1"/>
  <c r="E85" i="142" s="1"/>
  <c r="F56" i="90"/>
  <c r="H31" i="90"/>
  <c r="H54" i="86"/>
  <c r="F81" i="91" s="1"/>
  <c r="G81" i="91" s="1"/>
  <c r="H30" i="86"/>
  <c r="J8" i="86"/>
  <c r="D60" i="113"/>
  <c r="D61" i="113"/>
  <c r="G40" i="86" l="1"/>
  <c r="J13" i="91"/>
  <c r="H19" i="91"/>
  <c r="F45" i="86"/>
  <c r="H25" i="91" s="1"/>
  <c r="F57" i="86"/>
  <c r="H37" i="91"/>
  <c r="G56" i="86"/>
  <c r="J36" i="91"/>
  <c r="G18" i="146"/>
  <c r="E88" i="146"/>
  <c r="E89" i="146" s="1"/>
  <c r="E87" i="146"/>
  <c r="G59" i="146"/>
  <c r="H87" i="146"/>
  <c r="H88" i="146"/>
  <c r="H89" i="146" s="1"/>
  <c r="E88" i="145"/>
  <c r="E89" i="145" s="1"/>
  <c r="E87" i="145"/>
  <c r="H87" i="145"/>
  <c r="H88" i="145"/>
  <c r="H89" i="145" s="1"/>
  <c r="G26" i="145"/>
  <c r="G74" i="145"/>
  <c r="G59" i="144"/>
  <c r="E88" i="144"/>
  <c r="E89" i="144" s="1"/>
  <c r="E87" i="144"/>
  <c r="H87" i="144"/>
  <c r="H88" i="144"/>
  <c r="H89" i="144" s="1"/>
  <c r="G17" i="144"/>
  <c r="G68" i="143"/>
  <c r="G19" i="143"/>
  <c r="H88" i="143"/>
  <c r="H89" i="143" s="1"/>
  <c r="H87" i="143"/>
  <c r="E88" i="143"/>
  <c r="E89" i="143" s="1"/>
  <c r="E87" i="143"/>
  <c r="E88" i="142"/>
  <c r="E89" i="142" s="1"/>
  <c r="E87" i="142"/>
  <c r="G68" i="142"/>
  <c r="H91" i="142"/>
  <c r="H92" i="142" s="1"/>
  <c r="H90" i="142"/>
  <c r="G19" i="142"/>
  <c r="H56" i="90"/>
  <c r="F55" i="90"/>
  <c r="I54" i="86"/>
  <c r="H81" i="91" s="1"/>
  <c r="I81" i="91" s="1"/>
  <c r="I30" i="86"/>
  <c r="H55" i="86"/>
  <c r="F82" i="91" s="1"/>
  <c r="H64" i="86"/>
  <c r="F92" i="91" s="1"/>
  <c r="H35" i="86"/>
  <c r="F53" i="91"/>
  <c r="L81" i="86"/>
  <c r="F17" i="93"/>
  <c r="E9" i="93"/>
  <c r="E10" i="93"/>
  <c r="E11" i="93"/>
  <c r="E12" i="93"/>
  <c r="E13" i="93"/>
  <c r="E14" i="93"/>
  <c r="E15" i="93"/>
  <c r="E16" i="93"/>
  <c r="E17" i="93"/>
  <c r="E18" i="93"/>
  <c r="E8" i="93"/>
  <c r="E7" i="93"/>
  <c r="F58" i="86" l="1"/>
  <c r="H38" i="91"/>
  <c r="F61" i="142"/>
  <c r="I61" i="142" s="1"/>
  <c r="F61" i="145"/>
  <c r="I61" i="145" s="1"/>
  <c r="F61" i="143"/>
  <c r="I61" i="143" s="1"/>
  <c r="F61" i="146"/>
  <c r="F61" i="144"/>
  <c r="G57" i="86"/>
  <c r="J37" i="91"/>
  <c r="G45" i="86"/>
  <c r="J25" i="91" s="1"/>
  <c r="J19" i="91"/>
  <c r="H91" i="146"/>
  <c r="H92" i="146" s="1"/>
  <c r="H90" i="146"/>
  <c r="G19" i="146"/>
  <c r="G62" i="146"/>
  <c r="G60" i="146"/>
  <c r="E91" i="146"/>
  <c r="E92" i="146" s="1"/>
  <c r="E90" i="146"/>
  <c r="H91" i="145"/>
  <c r="H92" i="145" s="1"/>
  <c r="H90" i="145"/>
  <c r="E91" i="145"/>
  <c r="E92" i="145" s="1"/>
  <c r="E90" i="145"/>
  <c r="G75" i="145"/>
  <c r="G27" i="145"/>
  <c r="G18" i="144"/>
  <c r="H91" i="144"/>
  <c r="H92" i="144" s="1"/>
  <c r="H90" i="144"/>
  <c r="E91" i="144"/>
  <c r="E92" i="144" s="1"/>
  <c r="E90" i="144"/>
  <c r="G62" i="144"/>
  <c r="G60" i="144"/>
  <c r="G69" i="143"/>
  <c r="E90" i="143"/>
  <c r="E91" i="143"/>
  <c r="E92" i="143" s="1"/>
  <c r="G22" i="143"/>
  <c r="H91" i="143"/>
  <c r="H92" i="143" s="1"/>
  <c r="H90" i="143"/>
  <c r="E91" i="142"/>
  <c r="E92" i="142" s="1"/>
  <c r="E90" i="142"/>
  <c r="G69" i="142"/>
  <c r="G22" i="142"/>
  <c r="H94" i="142"/>
  <c r="H95" i="142" s="1"/>
  <c r="H93" i="142"/>
  <c r="H55" i="90"/>
  <c r="J30" i="86"/>
  <c r="J54" i="86"/>
  <c r="J81" i="91" s="1"/>
  <c r="K81" i="91" s="1"/>
  <c r="I35" i="86"/>
  <c r="H53" i="91"/>
  <c r="I55" i="86"/>
  <c r="H82" i="91" s="1"/>
  <c r="I64" i="86"/>
  <c r="H92" i="91" s="1"/>
  <c r="H56" i="86"/>
  <c r="F83" i="91" s="1"/>
  <c r="H40" i="86"/>
  <c r="F59" i="91"/>
  <c r="F61" i="113"/>
  <c r="G58" i="86" l="1"/>
  <c r="J38" i="91"/>
  <c r="H39" i="91"/>
  <c r="F59" i="86"/>
  <c r="G64" i="146"/>
  <c r="E93" i="146"/>
  <c r="E94" i="146"/>
  <c r="E95" i="146" s="1"/>
  <c r="G22" i="146"/>
  <c r="G61" i="146"/>
  <c r="I61" i="146" s="1"/>
  <c r="H94" i="146"/>
  <c r="H95" i="146" s="1"/>
  <c r="H93" i="146"/>
  <c r="G98" i="145"/>
  <c r="G76" i="145"/>
  <c r="G28" i="145"/>
  <c r="E93" i="145"/>
  <c r="E94" i="145"/>
  <c r="E95" i="145" s="1"/>
  <c r="H94" i="145"/>
  <c r="H95" i="145" s="1"/>
  <c r="H93" i="145"/>
  <c r="G61" i="144"/>
  <c r="I61" i="144" s="1"/>
  <c r="H94" i="144"/>
  <c r="H95" i="144" s="1"/>
  <c r="H93" i="144"/>
  <c r="G64" i="144"/>
  <c r="E93" i="144"/>
  <c r="E94" i="144"/>
  <c r="E95" i="144" s="1"/>
  <c r="G19" i="144"/>
  <c r="E94" i="143"/>
  <c r="E95" i="143" s="1"/>
  <c r="E93" i="143"/>
  <c r="G23" i="143"/>
  <c r="H94" i="143"/>
  <c r="H95" i="143" s="1"/>
  <c r="H93" i="143"/>
  <c r="G70" i="143"/>
  <c r="I70" i="143" s="1"/>
  <c r="G71" i="143"/>
  <c r="H109" i="142"/>
  <c r="H126" i="142"/>
  <c r="H130" i="142"/>
  <c r="H131" i="142" s="1"/>
  <c r="H132" i="142" s="1"/>
  <c r="G23" i="142"/>
  <c r="G71" i="142"/>
  <c r="G70" i="142"/>
  <c r="I70" i="142" s="1"/>
  <c r="E93" i="142"/>
  <c r="E94" i="142"/>
  <c r="E95" i="142" s="1"/>
  <c r="J64" i="86"/>
  <c r="J92" i="91" s="1"/>
  <c r="J55" i="86"/>
  <c r="J82" i="91" s="1"/>
  <c r="J35" i="86"/>
  <c r="J53" i="91"/>
  <c r="I56" i="86"/>
  <c r="H83" i="91" s="1"/>
  <c r="I40" i="86"/>
  <c r="H59" i="91"/>
  <c r="H45" i="86"/>
  <c r="F71" i="91" s="1"/>
  <c r="F65" i="91"/>
  <c r="H57" i="86"/>
  <c r="F84" i="91" s="1"/>
  <c r="F60" i="86" l="1"/>
  <c r="H40" i="91"/>
  <c r="G59" i="86"/>
  <c r="J39" i="91"/>
  <c r="E126" i="146"/>
  <c r="E130" i="146"/>
  <c r="E131" i="146" s="1"/>
  <c r="E132" i="146" s="1"/>
  <c r="E109" i="146"/>
  <c r="H109" i="146"/>
  <c r="H126" i="146"/>
  <c r="H130" i="146"/>
  <c r="H131" i="146" s="1"/>
  <c r="H132" i="146" s="1"/>
  <c r="G23" i="146"/>
  <c r="G65" i="146"/>
  <c r="H109" i="145"/>
  <c r="H126" i="145"/>
  <c r="H130" i="145"/>
  <c r="H131" i="145" s="1"/>
  <c r="H132" i="145" s="1"/>
  <c r="G30" i="145"/>
  <c r="G100" i="145"/>
  <c r="E126" i="145"/>
  <c r="E130" i="145"/>
  <c r="E131" i="145" s="1"/>
  <c r="E132" i="145" s="1"/>
  <c r="E109" i="145"/>
  <c r="G77" i="145"/>
  <c r="E126" i="144"/>
  <c r="E130" i="144"/>
  <c r="E131" i="144" s="1"/>
  <c r="E132" i="144" s="1"/>
  <c r="E109" i="144"/>
  <c r="H109" i="144"/>
  <c r="H126" i="144"/>
  <c r="H130" i="144"/>
  <c r="H131" i="144" s="1"/>
  <c r="H132" i="144" s="1"/>
  <c r="G65" i="144"/>
  <c r="G22" i="144"/>
  <c r="G24" i="143"/>
  <c r="E130" i="143"/>
  <c r="E131" i="143" s="1"/>
  <c r="E132" i="143" s="1"/>
  <c r="E126" i="143"/>
  <c r="E109" i="143"/>
  <c r="G73" i="143"/>
  <c r="H109" i="143"/>
  <c r="H130" i="143"/>
  <c r="H131" i="143" s="1"/>
  <c r="H132" i="143" s="1"/>
  <c r="H126" i="143"/>
  <c r="H127" i="142"/>
  <c r="H128" i="142"/>
  <c r="H129" i="142" s="1"/>
  <c r="E126" i="142"/>
  <c r="E130" i="142"/>
  <c r="E131" i="142" s="1"/>
  <c r="E132" i="142" s="1"/>
  <c r="E109" i="142"/>
  <c r="H111" i="142"/>
  <c r="H112" i="142" s="1"/>
  <c r="H113" i="142" s="1"/>
  <c r="H114" i="142" s="1"/>
  <c r="H115" i="142" s="1"/>
  <c r="H116" i="142" s="1"/>
  <c r="H117" i="142" s="1"/>
  <c r="H118" i="142" s="1"/>
  <c r="H119" i="142" s="1"/>
  <c r="H120" i="142" s="1"/>
  <c r="H121" i="142" s="1"/>
  <c r="H122" i="142" s="1"/>
  <c r="H123" i="142" s="1"/>
  <c r="H124" i="142" s="1"/>
  <c r="H125" i="142" s="1"/>
  <c r="H110" i="142"/>
  <c r="G73" i="142"/>
  <c r="G24" i="142"/>
  <c r="J40" i="86"/>
  <c r="J59" i="91"/>
  <c r="J56" i="86"/>
  <c r="J83" i="91" s="1"/>
  <c r="I45" i="86"/>
  <c r="H71" i="91" s="1"/>
  <c r="H65" i="91"/>
  <c r="I57" i="86"/>
  <c r="H84" i="91" s="1"/>
  <c r="H58" i="86"/>
  <c r="F85" i="91" s="1"/>
  <c r="B4" i="116"/>
  <c r="B7" i="116" s="1"/>
  <c r="J40" i="91" l="1"/>
  <c r="G60" i="86"/>
  <c r="F61" i="86"/>
  <c r="H42" i="91" s="1"/>
  <c r="H41" i="91"/>
  <c r="E111" i="146"/>
  <c r="E112" i="146" s="1"/>
  <c r="E113" i="146" s="1"/>
  <c r="E114" i="146" s="1"/>
  <c r="E115" i="146" s="1"/>
  <c r="E116" i="146" s="1"/>
  <c r="E117" i="146" s="1"/>
  <c r="E118" i="146" s="1"/>
  <c r="E119" i="146" s="1"/>
  <c r="E120" i="146" s="1"/>
  <c r="E121" i="146" s="1"/>
  <c r="E122" i="146" s="1"/>
  <c r="E123" i="146" s="1"/>
  <c r="E124" i="146" s="1"/>
  <c r="E125" i="146" s="1"/>
  <c r="E110" i="146"/>
  <c r="H111" i="146"/>
  <c r="H112" i="146" s="1"/>
  <c r="H113" i="146" s="1"/>
  <c r="H114" i="146" s="1"/>
  <c r="H115" i="146" s="1"/>
  <c r="H116" i="146" s="1"/>
  <c r="H117" i="146" s="1"/>
  <c r="H118" i="146" s="1"/>
  <c r="H119" i="146" s="1"/>
  <c r="H120" i="146" s="1"/>
  <c r="H121" i="146" s="1"/>
  <c r="H122" i="146" s="1"/>
  <c r="H123" i="146" s="1"/>
  <c r="H124" i="146" s="1"/>
  <c r="H125" i="146" s="1"/>
  <c r="H110" i="146"/>
  <c r="G24" i="146"/>
  <c r="E128" i="146"/>
  <c r="E129" i="146" s="1"/>
  <c r="E127" i="146"/>
  <c r="H127" i="146"/>
  <c r="H128" i="146"/>
  <c r="H129" i="146" s="1"/>
  <c r="G66" i="146"/>
  <c r="G102" i="145"/>
  <c r="G31" i="145"/>
  <c r="E128" i="145"/>
  <c r="E129" i="145" s="1"/>
  <c r="E127" i="145"/>
  <c r="G78" i="145"/>
  <c r="H127" i="145"/>
  <c r="H128" i="145"/>
  <c r="H129" i="145" s="1"/>
  <c r="E111" i="145"/>
  <c r="E112" i="145" s="1"/>
  <c r="E113" i="145" s="1"/>
  <c r="E114" i="145" s="1"/>
  <c r="E115" i="145" s="1"/>
  <c r="E116" i="145" s="1"/>
  <c r="E117" i="145" s="1"/>
  <c r="E118" i="145" s="1"/>
  <c r="E119" i="145" s="1"/>
  <c r="E120" i="145" s="1"/>
  <c r="E121" i="145" s="1"/>
  <c r="E122" i="145" s="1"/>
  <c r="E123" i="145" s="1"/>
  <c r="E124" i="145" s="1"/>
  <c r="E125" i="145" s="1"/>
  <c r="E110" i="145"/>
  <c r="H111" i="145"/>
  <c r="H112" i="145" s="1"/>
  <c r="H113" i="145" s="1"/>
  <c r="H114" i="145" s="1"/>
  <c r="H115" i="145" s="1"/>
  <c r="H116" i="145" s="1"/>
  <c r="H117" i="145" s="1"/>
  <c r="H118" i="145" s="1"/>
  <c r="H119" i="145" s="1"/>
  <c r="H120" i="145" s="1"/>
  <c r="H121" i="145" s="1"/>
  <c r="H122" i="145" s="1"/>
  <c r="H123" i="145" s="1"/>
  <c r="H124" i="145" s="1"/>
  <c r="H125" i="145" s="1"/>
  <c r="H110" i="145"/>
  <c r="H111" i="144"/>
  <c r="H112" i="144" s="1"/>
  <c r="H113" i="144" s="1"/>
  <c r="H114" i="144" s="1"/>
  <c r="H115" i="144" s="1"/>
  <c r="H116" i="144" s="1"/>
  <c r="H117" i="144" s="1"/>
  <c r="H118" i="144" s="1"/>
  <c r="H119" i="144" s="1"/>
  <c r="H120" i="144" s="1"/>
  <c r="H121" i="144" s="1"/>
  <c r="H122" i="144" s="1"/>
  <c r="H123" i="144" s="1"/>
  <c r="H124" i="144" s="1"/>
  <c r="H125" i="144" s="1"/>
  <c r="H110" i="144"/>
  <c r="G66" i="144"/>
  <c r="E111" i="144"/>
  <c r="E112" i="144" s="1"/>
  <c r="E113" i="144" s="1"/>
  <c r="E114" i="144" s="1"/>
  <c r="E115" i="144" s="1"/>
  <c r="E116" i="144" s="1"/>
  <c r="E117" i="144" s="1"/>
  <c r="E118" i="144" s="1"/>
  <c r="E119" i="144" s="1"/>
  <c r="E120" i="144" s="1"/>
  <c r="E121" i="144" s="1"/>
  <c r="E122" i="144" s="1"/>
  <c r="E123" i="144" s="1"/>
  <c r="E124" i="144" s="1"/>
  <c r="E125" i="144" s="1"/>
  <c r="E110" i="144"/>
  <c r="G23" i="144"/>
  <c r="H127" i="144"/>
  <c r="H128" i="144"/>
  <c r="H129" i="144" s="1"/>
  <c r="E128" i="144"/>
  <c r="E129" i="144" s="1"/>
  <c r="E127" i="144"/>
  <c r="H128" i="143"/>
  <c r="H129" i="143" s="1"/>
  <c r="H127" i="143"/>
  <c r="G74" i="143"/>
  <c r="E128" i="143"/>
  <c r="E129" i="143" s="1"/>
  <c r="E127" i="143"/>
  <c r="H111" i="143"/>
  <c r="H112" i="143" s="1"/>
  <c r="H113" i="143" s="1"/>
  <c r="H114" i="143" s="1"/>
  <c r="H115" i="143" s="1"/>
  <c r="H116" i="143" s="1"/>
  <c r="H117" i="143" s="1"/>
  <c r="H118" i="143" s="1"/>
  <c r="H119" i="143" s="1"/>
  <c r="H120" i="143" s="1"/>
  <c r="H121" i="143" s="1"/>
  <c r="H122" i="143" s="1"/>
  <c r="H123" i="143" s="1"/>
  <c r="H124" i="143" s="1"/>
  <c r="H125" i="143" s="1"/>
  <c r="H110" i="143"/>
  <c r="E110" i="143"/>
  <c r="E111" i="143"/>
  <c r="E112" i="143" s="1"/>
  <c r="E113" i="143" s="1"/>
  <c r="E114" i="143" s="1"/>
  <c r="E115" i="143" s="1"/>
  <c r="E116" i="143" s="1"/>
  <c r="E117" i="143" s="1"/>
  <c r="E118" i="143" s="1"/>
  <c r="E119" i="143" s="1"/>
  <c r="E120" i="143" s="1"/>
  <c r="E121" i="143" s="1"/>
  <c r="E122" i="143" s="1"/>
  <c r="E123" i="143" s="1"/>
  <c r="E124" i="143" s="1"/>
  <c r="E125" i="143" s="1"/>
  <c r="G26" i="143"/>
  <c r="E128" i="142"/>
  <c r="E129" i="142" s="1"/>
  <c r="E127" i="142"/>
  <c r="G26" i="142"/>
  <c r="G74" i="142"/>
  <c r="E111" i="142"/>
  <c r="E112" i="142" s="1"/>
  <c r="E113" i="142" s="1"/>
  <c r="E114" i="142" s="1"/>
  <c r="E115" i="142" s="1"/>
  <c r="E116" i="142" s="1"/>
  <c r="E117" i="142" s="1"/>
  <c r="E118" i="142" s="1"/>
  <c r="E119" i="142" s="1"/>
  <c r="E120" i="142" s="1"/>
  <c r="E121" i="142" s="1"/>
  <c r="E122" i="142" s="1"/>
  <c r="E123" i="142" s="1"/>
  <c r="E124" i="142" s="1"/>
  <c r="E125" i="142" s="1"/>
  <c r="E110" i="142"/>
  <c r="J57" i="86"/>
  <c r="J84" i="91" s="1"/>
  <c r="J45" i="86"/>
  <c r="J71" i="91" s="1"/>
  <c r="J65" i="91"/>
  <c r="I58" i="86"/>
  <c r="H85" i="91" s="1"/>
  <c r="H59" i="86"/>
  <c r="F86" i="91" s="1"/>
  <c r="B18" i="116"/>
  <c r="B14" i="116"/>
  <c r="B22" i="116"/>
  <c r="B6" i="116"/>
  <c r="B10" i="116"/>
  <c r="B21" i="116"/>
  <c r="B17" i="116"/>
  <c r="B13" i="116"/>
  <c r="B9" i="116"/>
  <c r="B5" i="116"/>
  <c r="B20" i="116"/>
  <c r="B16" i="116"/>
  <c r="B12" i="116"/>
  <c r="B8" i="116"/>
  <c r="B23" i="116"/>
  <c r="B19" i="116"/>
  <c r="B15" i="116"/>
  <c r="B11" i="116"/>
  <c r="G61" i="86" l="1"/>
  <c r="J42" i="91" s="1"/>
  <c r="J41" i="91"/>
  <c r="G67" i="146"/>
  <c r="G26" i="146"/>
  <c r="G79" i="145"/>
  <c r="G32" i="145"/>
  <c r="G104" i="145"/>
  <c r="G67" i="144"/>
  <c r="G24" i="144"/>
  <c r="G27" i="143"/>
  <c r="G75" i="143"/>
  <c r="G75" i="142"/>
  <c r="G27" i="142"/>
  <c r="J58" i="86"/>
  <c r="J85" i="91" s="1"/>
  <c r="I59" i="86"/>
  <c r="H86" i="91" s="1"/>
  <c r="H60" i="86"/>
  <c r="F87" i="91" s="1"/>
  <c r="D35" i="87"/>
  <c r="D36" i="87" s="1"/>
  <c r="G27" i="146" l="1"/>
  <c r="G68" i="146"/>
  <c r="G80" i="145"/>
  <c r="G106" i="145"/>
  <c r="G34" i="145"/>
  <c r="G26" i="144"/>
  <c r="G68" i="144"/>
  <c r="G76" i="143"/>
  <c r="G98" i="143"/>
  <c r="G28" i="143"/>
  <c r="G28" i="142"/>
  <c r="G76" i="142"/>
  <c r="G98" i="142"/>
  <c r="J59" i="86"/>
  <c r="J86" i="91" s="1"/>
  <c r="I60" i="86"/>
  <c r="H87" i="91" s="1"/>
  <c r="H61" i="86"/>
  <c r="F88" i="91" s="1"/>
  <c r="L44" i="108"/>
  <c r="L43" i="108"/>
  <c r="L42" i="108"/>
  <c r="L41" i="108"/>
  <c r="L40" i="108"/>
  <c r="L39" i="108"/>
  <c r="L38" i="108"/>
  <c r="L37" i="108"/>
  <c r="L36" i="108"/>
  <c r="L35" i="108"/>
  <c r="L34" i="108"/>
  <c r="L33" i="108"/>
  <c r="L32" i="108"/>
  <c r="L31" i="108"/>
  <c r="L30" i="108"/>
  <c r="L29" i="108"/>
  <c r="L27" i="108"/>
  <c r="I45" i="108"/>
  <c r="C38" i="102"/>
  <c r="F22" i="115"/>
  <c r="E22" i="115"/>
  <c r="D22" i="115"/>
  <c r="C22" i="115"/>
  <c r="G21" i="115"/>
  <c r="G20" i="115"/>
  <c r="G19" i="115"/>
  <c r="G18" i="115"/>
  <c r="G17" i="115"/>
  <c r="F18" i="115"/>
  <c r="F17" i="115"/>
  <c r="C21" i="115"/>
  <c r="C105" i="113" s="1"/>
  <c r="C20" i="115"/>
  <c r="C19" i="115"/>
  <c r="C18" i="115"/>
  <c r="C99" i="113" s="1"/>
  <c r="C17" i="115"/>
  <c r="C97" i="113" s="1"/>
  <c r="F19" i="115"/>
  <c r="F21" i="115"/>
  <c r="F20" i="115"/>
  <c r="K17" i="103"/>
  <c r="G17" i="100"/>
  <c r="F8" i="87"/>
  <c r="F103" i="156" l="1"/>
  <c r="Q103" i="156" s="1"/>
  <c r="F103" i="155"/>
  <c r="Q103" i="155" s="1"/>
  <c r="C101" i="145"/>
  <c r="C101" i="146"/>
  <c r="C101" i="144"/>
  <c r="C101" i="142"/>
  <c r="C101" i="143"/>
  <c r="C103" i="145"/>
  <c r="C103" i="146"/>
  <c r="C103" i="144"/>
  <c r="C103" i="143"/>
  <c r="C103" i="142"/>
  <c r="C101" i="113"/>
  <c r="C99" i="144"/>
  <c r="C99" i="145"/>
  <c r="C99" i="143"/>
  <c r="C99" i="146"/>
  <c r="C99" i="142"/>
  <c r="C107" i="144"/>
  <c r="C107" i="145"/>
  <c r="C107" i="146"/>
  <c r="C107" i="143"/>
  <c r="C107" i="142"/>
  <c r="C103" i="113"/>
  <c r="C97" i="144"/>
  <c r="C97" i="145"/>
  <c r="C97" i="143"/>
  <c r="C97" i="146"/>
  <c r="C97" i="142"/>
  <c r="C105" i="144"/>
  <c r="C105" i="143"/>
  <c r="C105" i="142"/>
  <c r="C105" i="145"/>
  <c r="C105" i="146"/>
  <c r="C107" i="113"/>
  <c r="G28" i="146"/>
  <c r="G69" i="146"/>
  <c r="G108" i="145"/>
  <c r="G35" i="145"/>
  <c r="G81" i="145"/>
  <c r="G27" i="144"/>
  <c r="G69" i="144"/>
  <c r="G100" i="143"/>
  <c r="G30" i="143"/>
  <c r="G77" i="143"/>
  <c r="G100" i="142"/>
  <c r="G77" i="142"/>
  <c r="G30" i="142"/>
  <c r="J60" i="86"/>
  <c r="J87" i="91" s="1"/>
  <c r="I61" i="86"/>
  <c r="H88" i="91" s="1"/>
  <c r="E20" i="95"/>
  <c r="F103" i="111"/>
  <c r="G71" i="146" l="1"/>
  <c r="G70" i="146"/>
  <c r="I70" i="146" s="1"/>
  <c r="G30" i="146"/>
  <c r="G82" i="145"/>
  <c r="G36" i="145"/>
  <c r="G71" i="144"/>
  <c r="G70" i="144"/>
  <c r="I70" i="144" s="1"/>
  <c r="G28" i="144"/>
  <c r="G78" i="143"/>
  <c r="G102" i="143"/>
  <c r="G31" i="143"/>
  <c r="G31" i="142"/>
  <c r="G102" i="142"/>
  <c r="G78" i="142"/>
  <c r="J61" i="86"/>
  <c r="J88" i="91" s="1"/>
  <c r="F62" i="87"/>
  <c r="C17" i="108"/>
  <c r="C18" i="108"/>
  <c r="C19" i="108"/>
  <c r="C20" i="108"/>
  <c r="C21" i="108"/>
  <c r="C22" i="108"/>
  <c r="C23" i="108"/>
  <c r="C24" i="108"/>
  <c r="C25" i="108"/>
  <c r="C26" i="108"/>
  <c r="C28" i="108"/>
  <c r="G8" i="111"/>
  <c r="C99" i="100"/>
  <c r="D122" i="111"/>
  <c r="N114" i="111"/>
  <c r="S114" i="111" s="1"/>
  <c r="X114" i="111" s="1"/>
  <c r="M114" i="111"/>
  <c r="R114" i="111" s="1"/>
  <c r="W114" i="111" s="1"/>
  <c r="F117" i="155" l="1"/>
  <c r="F117" i="156"/>
  <c r="D4" i="116"/>
  <c r="H8" i="111"/>
  <c r="C3" i="147" s="1"/>
  <c r="L28" i="108"/>
  <c r="K28" i="108"/>
  <c r="G31" i="146"/>
  <c r="G73" i="146"/>
  <c r="G38" i="145"/>
  <c r="G83" i="145"/>
  <c r="G30" i="144"/>
  <c r="G73" i="144"/>
  <c r="G32" i="143"/>
  <c r="G79" i="143"/>
  <c r="G104" i="143"/>
  <c r="G32" i="142"/>
  <c r="G79" i="142"/>
  <c r="G104" i="142"/>
  <c r="AA122" i="111"/>
  <c r="C11" i="108"/>
  <c r="E11" i="108"/>
  <c r="C12" i="108"/>
  <c r="E12" i="108"/>
  <c r="H12" i="108"/>
  <c r="C13" i="108"/>
  <c r="K13" i="108" s="1"/>
  <c r="C14" i="108"/>
  <c r="K14" i="108" s="1"/>
  <c r="E14" i="108"/>
  <c r="C15" i="108"/>
  <c r="D15" i="108"/>
  <c r="E15" i="108"/>
  <c r="C16" i="108"/>
  <c r="K16" i="108" s="1"/>
  <c r="E16" i="108"/>
  <c r="D17" i="108"/>
  <c r="E17" i="108"/>
  <c r="K17" i="108" s="1"/>
  <c r="E18" i="108"/>
  <c r="K18" i="108" s="1"/>
  <c r="E19" i="108"/>
  <c r="K19" i="108" s="1"/>
  <c r="D20" i="108"/>
  <c r="K20" i="108" s="1"/>
  <c r="E20" i="108"/>
  <c r="J20" i="108"/>
  <c r="E21" i="108"/>
  <c r="K21" i="108" s="1"/>
  <c r="E22" i="108"/>
  <c r="K22" i="108" s="1"/>
  <c r="H22" i="108"/>
  <c r="J22" i="108"/>
  <c r="E23" i="108"/>
  <c r="K23" i="108" s="1"/>
  <c r="E24" i="108"/>
  <c r="K24" i="108" s="1"/>
  <c r="H24" i="108"/>
  <c r="E25" i="108"/>
  <c r="K25" i="108" s="1"/>
  <c r="E26" i="108"/>
  <c r="K26" i="108" s="1"/>
  <c r="D41" i="87"/>
  <c r="K12" i="108" l="1"/>
  <c r="K11" i="108"/>
  <c r="I8" i="111"/>
  <c r="C4" i="147" s="1"/>
  <c r="D5" i="116"/>
  <c r="E61" i="91"/>
  <c r="E15" i="91"/>
  <c r="K15" i="108"/>
  <c r="E13" i="91"/>
  <c r="E59" i="91"/>
  <c r="E60" i="91"/>
  <c r="E14" i="91"/>
  <c r="G74" i="146"/>
  <c r="G32" i="146"/>
  <c r="G39" i="145"/>
  <c r="G84" i="145"/>
  <c r="G74" i="144"/>
  <c r="G31" i="144"/>
  <c r="G106" i="143"/>
  <c r="G34" i="143"/>
  <c r="G80" i="143"/>
  <c r="G80" i="142"/>
  <c r="G106" i="142"/>
  <c r="G34" i="142"/>
  <c r="L24" i="108"/>
  <c r="L22" i="108"/>
  <c r="L20" i="108"/>
  <c r="L26" i="108"/>
  <c r="L18" i="108"/>
  <c r="L25" i="108"/>
  <c r="L23" i="108"/>
  <c r="L21" i="108"/>
  <c r="L19" i="108"/>
  <c r="H45" i="108"/>
  <c r="L17" i="108"/>
  <c r="L16" i="108"/>
  <c r="D45" i="108"/>
  <c r="E10" i="108"/>
  <c r="C10" i="108"/>
  <c r="J9" i="108"/>
  <c r="J45" i="108" s="1"/>
  <c r="E9" i="108"/>
  <c r="C9" i="108"/>
  <c r="K9" i="108" s="1"/>
  <c r="E8" i="108"/>
  <c r="C8" i="108"/>
  <c r="K8" i="108" s="1"/>
  <c r="F45" i="108"/>
  <c r="B7" i="107" s="1"/>
  <c r="E7" i="108"/>
  <c r="E45" i="108" s="1"/>
  <c r="C7" i="108"/>
  <c r="K7" i="108" l="1"/>
  <c r="K10" i="108"/>
  <c r="J8" i="111"/>
  <c r="C5" i="147" s="1"/>
  <c r="D6" i="116"/>
  <c r="G34" i="146"/>
  <c r="G75" i="146"/>
  <c r="G40" i="145"/>
  <c r="G85" i="145"/>
  <c r="G75" i="144"/>
  <c r="G32" i="144"/>
  <c r="G35" i="143"/>
  <c r="G108" i="143"/>
  <c r="G81" i="143"/>
  <c r="G108" i="142"/>
  <c r="G81" i="142"/>
  <c r="G35" i="142"/>
  <c r="C45" i="108"/>
  <c r="L7" i="108"/>
  <c r="B19" i="107"/>
  <c r="K8" i="111" l="1"/>
  <c r="C6" i="147" s="1"/>
  <c r="D7" i="116"/>
  <c r="G98" i="146"/>
  <c r="G76" i="146"/>
  <c r="G35" i="146"/>
  <c r="G41" i="145"/>
  <c r="G76" i="144"/>
  <c r="G98" i="144"/>
  <c r="G34" i="144"/>
  <c r="G36" i="143"/>
  <c r="G82" i="143"/>
  <c r="G82" i="142"/>
  <c r="G36" i="142"/>
  <c r="G28" i="107"/>
  <c r="E62" i="107" s="1"/>
  <c r="E63" i="107" s="1"/>
  <c r="E64" i="107" s="1"/>
  <c r="E65" i="107" s="1"/>
  <c r="E66" i="107" s="1"/>
  <c r="E67" i="107" s="1"/>
  <c r="E68" i="107" s="1"/>
  <c r="E69" i="107" s="1"/>
  <c r="E70" i="107" s="1"/>
  <c r="E71" i="107" s="1"/>
  <c r="E72" i="107" s="1"/>
  <c r="E73" i="107" s="1"/>
  <c r="E74" i="107" s="1"/>
  <c r="E75" i="107" s="1"/>
  <c r="E76" i="107" s="1"/>
  <c r="E77" i="107" s="1"/>
  <c r="E78" i="107" s="1"/>
  <c r="E79" i="107" s="1"/>
  <c r="E80" i="107" s="1"/>
  <c r="E81" i="107" s="1"/>
  <c r="E82" i="107" s="1"/>
  <c r="D14" i="114"/>
  <c r="D15" i="114" s="1"/>
  <c r="B31" i="114" s="1"/>
  <c r="D13" i="114"/>
  <c r="B44" i="114" s="1"/>
  <c r="D19" i="114"/>
  <c r="D12" i="114"/>
  <c r="D10" i="114"/>
  <c r="D9" i="114"/>
  <c r="D8" i="114"/>
  <c r="D6" i="114"/>
  <c r="B18" i="107"/>
  <c r="B11" i="107"/>
  <c r="B10" i="107"/>
  <c r="B8" i="107"/>
  <c r="B20" i="107"/>
  <c r="G50" i="114"/>
  <c r="G48" i="114"/>
  <c r="B47" i="114"/>
  <c r="G46" i="114"/>
  <c r="G45" i="114"/>
  <c r="G44" i="114"/>
  <c r="H43" i="114"/>
  <c r="G42" i="114"/>
  <c r="B42" i="114"/>
  <c r="G41" i="114"/>
  <c r="B41" i="114"/>
  <c r="B32" i="114"/>
  <c r="G31" i="114"/>
  <c r="D70" i="114" s="1"/>
  <c r="G29" i="114"/>
  <c r="D67" i="114" s="1"/>
  <c r="G28" i="114"/>
  <c r="D66" i="114" s="1"/>
  <c r="G27" i="114"/>
  <c r="G25" i="114"/>
  <c r="D61" i="114" s="1"/>
  <c r="B25" i="114"/>
  <c r="G24" i="114"/>
  <c r="D59" i="114" s="1"/>
  <c r="D62" i="114" s="1"/>
  <c r="B24" i="114"/>
  <c r="G5" i="114"/>
  <c r="G32" i="114" s="1"/>
  <c r="D63" i="114" s="1"/>
  <c r="B27" i="114" l="1"/>
  <c r="L8" i="111"/>
  <c r="C7" i="147" s="1"/>
  <c r="D8" i="116"/>
  <c r="G77" i="146"/>
  <c r="G100" i="146"/>
  <c r="G36" i="146"/>
  <c r="G42" i="145"/>
  <c r="G100" i="144"/>
  <c r="G35" i="144"/>
  <c r="G77" i="144"/>
  <c r="G38" i="143"/>
  <c r="G83" i="143"/>
  <c r="G38" i="142"/>
  <c r="G83" i="142"/>
  <c r="G29" i="107"/>
  <c r="F62" i="107" s="1"/>
  <c r="F63" i="107" s="1"/>
  <c r="F64" i="107" s="1"/>
  <c r="F65" i="107" s="1"/>
  <c r="F66" i="107" s="1"/>
  <c r="F67" i="107" s="1"/>
  <c r="F68" i="107" s="1"/>
  <c r="F69" i="107" s="1"/>
  <c r="F70" i="107" s="1"/>
  <c r="F71" i="107" s="1"/>
  <c r="F72" i="107" s="1"/>
  <c r="F73" i="107" s="1"/>
  <c r="F74" i="107" s="1"/>
  <c r="F75" i="107" s="1"/>
  <c r="F76" i="107" s="1"/>
  <c r="F77" i="107" s="1"/>
  <c r="F78" i="107" s="1"/>
  <c r="F79" i="107" s="1"/>
  <c r="F80" i="107" s="1"/>
  <c r="F81" i="107" s="1"/>
  <c r="F82" i="107" s="1"/>
  <c r="G47" i="114"/>
  <c r="G49" i="114"/>
  <c r="G51" i="114" s="1"/>
  <c r="D69" i="114" s="1"/>
  <c r="B21" i="107"/>
  <c r="D16" i="114"/>
  <c r="B45" i="114" s="1"/>
  <c r="G26" i="114"/>
  <c r="G30" i="114"/>
  <c r="G33" i="114" s="1"/>
  <c r="M8" i="111" l="1"/>
  <c r="C8" i="147" s="1"/>
  <c r="D9" i="116"/>
  <c r="G102" i="146"/>
  <c r="G78" i="146"/>
  <c r="G38" i="146"/>
  <c r="G43" i="145"/>
  <c r="G36" i="144"/>
  <c r="G78" i="144"/>
  <c r="G102" i="144"/>
  <c r="G84" i="143"/>
  <c r="G39" i="143"/>
  <c r="G39" i="142"/>
  <c r="G84" i="142"/>
  <c r="D49" i="87"/>
  <c r="D48" i="87"/>
  <c r="D54" i="87"/>
  <c r="D47" i="87"/>
  <c r="F117" i="111"/>
  <c r="D53" i="87"/>
  <c r="D46" i="87"/>
  <c r="D17" i="114"/>
  <c r="B46" i="114" s="1"/>
  <c r="D60" i="114"/>
  <c r="D64" i="114" s="1"/>
  <c r="D65" i="114" s="1"/>
  <c r="D68" i="114" s="1"/>
  <c r="G37" i="114"/>
  <c r="G43" i="114" s="1"/>
  <c r="G55" i="114" s="1"/>
  <c r="D18" i="114" l="1"/>
  <c r="D10" i="116"/>
  <c r="N8" i="111"/>
  <c r="C9" i="147" s="1"/>
  <c r="G39" i="146"/>
  <c r="G79" i="146"/>
  <c r="G104" i="146"/>
  <c r="G44" i="145"/>
  <c r="G104" i="144"/>
  <c r="G38" i="144"/>
  <c r="G79" i="144"/>
  <c r="G40" i="143"/>
  <c r="G85" i="143"/>
  <c r="G85" i="142"/>
  <c r="G40" i="142"/>
  <c r="B48" i="114"/>
  <c r="G56" i="114"/>
  <c r="D71" i="114"/>
  <c r="O8" i="111" l="1"/>
  <c r="C10" i="147" s="1"/>
  <c r="D11" i="116"/>
  <c r="G106" i="146"/>
  <c r="G40" i="146"/>
  <c r="G80" i="146"/>
  <c r="G45" i="145"/>
  <c r="G39" i="144"/>
  <c r="G80" i="144"/>
  <c r="G106" i="144"/>
  <c r="G41" i="143"/>
  <c r="G41" i="142"/>
  <c r="D72" i="114"/>
  <c r="D138" i="111"/>
  <c r="B50" i="114"/>
  <c r="D20" i="114"/>
  <c r="D21" i="114" s="1"/>
  <c r="D12" i="116" l="1"/>
  <c r="P8" i="111"/>
  <c r="C11" i="147" s="1"/>
  <c r="G81" i="146"/>
  <c r="G41" i="146"/>
  <c r="G108" i="146"/>
  <c r="G47" i="145"/>
  <c r="G108" i="144"/>
  <c r="G40" i="144"/>
  <c r="G81" i="144"/>
  <c r="G42" i="143"/>
  <c r="G42" i="142"/>
  <c r="C111" i="100"/>
  <c r="C110" i="100"/>
  <c r="C109" i="100"/>
  <c r="C108" i="100"/>
  <c r="C98" i="100"/>
  <c r="C69" i="100"/>
  <c r="C70" i="100"/>
  <c r="C71" i="100"/>
  <c r="C72" i="100"/>
  <c r="C73" i="100"/>
  <c r="C74" i="100"/>
  <c r="C75" i="100"/>
  <c r="C76" i="100"/>
  <c r="C77" i="100"/>
  <c r="C78" i="100"/>
  <c r="F37" i="87"/>
  <c r="F28" i="87"/>
  <c r="F29" i="87"/>
  <c r="F41" i="87"/>
  <c r="F39" i="87"/>
  <c r="F40" i="87"/>
  <c r="F24" i="87"/>
  <c r="F26" i="87"/>
  <c r="F27" i="87"/>
  <c r="F30" i="87"/>
  <c r="F14" i="87"/>
  <c r="F15" i="87" s="1"/>
  <c r="F10" i="87"/>
  <c r="F9" i="87"/>
  <c r="L15" i="108"/>
  <c r="L14" i="108"/>
  <c r="L13" i="108"/>
  <c r="L12" i="108"/>
  <c r="L11" i="108"/>
  <c r="L10" i="108"/>
  <c r="L9" i="108"/>
  <c r="L8" i="108"/>
  <c r="F111" i="156" l="1"/>
  <c r="F111" i="155"/>
  <c r="F106" i="155"/>
  <c r="Q106" i="155" s="1"/>
  <c r="F106" i="156"/>
  <c r="Q106" i="156" s="1"/>
  <c r="F112" i="155"/>
  <c r="F112" i="156"/>
  <c r="F104" i="156"/>
  <c r="Q104" i="156" s="1"/>
  <c r="F104" i="155"/>
  <c r="Q104" i="155" s="1"/>
  <c r="F105" i="111"/>
  <c r="Q105" i="111" s="1"/>
  <c r="F105" i="155"/>
  <c r="Q105" i="155" s="1"/>
  <c r="F105" i="156"/>
  <c r="Q105" i="156" s="1"/>
  <c r="D13" i="116"/>
  <c r="Q8" i="111"/>
  <c r="C12" i="147" s="1"/>
  <c r="G42" i="146"/>
  <c r="G82" i="146"/>
  <c r="G88" i="145"/>
  <c r="G82" i="144"/>
  <c r="G41" i="144"/>
  <c r="G43" i="143"/>
  <c r="G43" i="142"/>
  <c r="J76" i="100"/>
  <c r="J109" i="100"/>
  <c r="E9" i="115"/>
  <c r="J75" i="100"/>
  <c r="J78" i="100"/>
  <c r="F106" i="111"/>
  <c r="J73" i="100"/>
  <c r="J79" i="100"/>
  <c r="J110" i="100"/>
  <c r="F104" i="111"/>
  <c r="Q104" i="111" s="1"/>
  <c r="F11" i="87"/>
  <c r="J77" i="100"/>
  <c r="L45" i="108"/>
  <c r="J99" i="100"/>
  <c r="F111" i="111"/>
  <c r="J111" i="100"/>
  <c r="K51" i="103"/>
  <c r="J58" i="100"/>
  <c r="K34" i="103"/>
  <c r="Q103" i="111"/>
  <c r="F38" i="87"/>
  <c r="D14" i="116" l="1"/>
  <c r="R8" i="111"/>
  <c r="C13" i="147" s="1"/>
  <c r="G83" i="146"/>
  <c r="G43" i="146"/>
  <c r="G89" i="145"/>
  <c r="G42" i="144"/>
  <c r="G83" i="144"/>
  <c r="G44" i="143"/>
  <c r="G44" i="142"/>
  <c r="E10" i="115"/>
  <c r="I21" i="115" s="1"/>
  <c r="I20" i="115"/>
  <c r="H20" i="115"/>
  <c r="F112" i="111"/>
  <c r="H21" i="115"/>
  <c r="D34" i="87"/>
  <c r="L48" i="108"/>
  <c r="L47" i="108" s="1"/>
  <c r="J108" i="100"/>
  <c r="C48" i="108"/>
  <c r="G48" i="108"/>
  <c r="E48" i="108"/>
  <c r="F48" i="108"/>
  <c r="H48" i="108"/>
  <c r="I48" i="108"/>
  <c r="J48" i="108"/>
  <c r="K45" i="108"/>
  <c r="K48" i="108" s="1"/>
  <c r="C36" i="107"/>
  <c r="D36" i="107" s="1"/>
  <c r="J98" i="111"/>
  <c r="H98" i="111"/>
  <c r="I98" i="111"/>
  <c r="G98" i="111"/>
  <c r="D144" i="111"/>
  <c r="C38" i="107"/>
  <c r="D38" i="107" s="1"/>
  <c r="C37" i="107"/>
  <c r="D37" i="107" s="1"/>
  <c r="H132" i="111"/>
  <c r="I132" i="111" s="1"/>
  <c r="J132" i="111" s="1"/>
  <c r="K132" i="111" s="1"/>
  <c r="L132" i="111" s="1"/>
  <c r="M132" i="111" s="1"/>
  <c r="N132" i="111" s="1"/>
  <c r="O132" i="111" s="1"/>
  <c r="P132" i="111" s="1"/>
  <c r="Q132" i="111" s="1"/>
  <c r="R132" i="111" s="1"/>
  <c r="S132" i="111" s="1"/>
  <c r="T132" i="111" s="1"/>
  <c r="U132" i="111" s="1"/>
  <c r="V132" i="111" s="1"/>
  <c r="W132" i="111" s="1"/>
  <c r="X132" i="111" s="1"/>
  <c r="Y132" i="111" s="1"/>
  <c r="Z132" i="111" s="1"/>
  <c r="B82" i="107"/>
  <c r="K250" i="107"/>
  <c r="D25" i="111"/>
  <c r="K10" i="111"/>
  <c r="G10" i="111"/>
  <c r="E4" i="116" s="1"/>
  <c r="D15" i="87"/>
  <c r="Z10" i="111"/>
  <c r="I10" i="111"/>
  <c r="J10" i="111"/>
  <c r="L10" i="111"/>
  <c r="M10" i="111"/>
  <c r="N10" i="111"/>
  <c r="O10" i="111"/>
  <c r="P10" i="111"/>
  <c r="Q10" i="111"/>
  <c r="R10" i="111"/>
  <c r="S10" i="111"/>
  <c r="T10" i="111"/>
  <c r="U10" i="111"/>
  <c r="V10" i="111"/>
  <c r="W10" i="111"/>
  <c r="X10" i="111"/>
  <c r="Y10" i="111"/>
  <c r="H10" i="111"/>
  <c r="C49" i="93"/>
  <c r="D49" i="93"/>
  <c r="F49" i="93" s="1"/>
  <c r="AA98" i="111"/>
  <c r="D20" i="111"/>
  <c r="W124" i="111"/>
  <c r="X124" i="111"/>
  <c r="Y124" i="111"/>
  <c r="Z124" i="111"/>
  <c r="G7" i="113"/>
  <c r="G9" i="113" s="1"/>
  <c r="G10" i="113" s="1"/>
  <c r="G11" i="113" s="1"/>
  <c r="G12" i="113" s="1"/>
  <c r="G13" i="113" s="1"/>
  <c r="G14" i="113" s="1"/>
  <c r="G15" i="113" s="1"/>
  <c r="G17" i="113" s="1"/>
  <c r="G18" i="113" s="1"/>
  <c r="G19" i="113" s="1"/>
  <c r="G22" i="113" s="1"/>
  <c r="G23" i="113" s="1"/>
  <c r="G24" i="113" s="1"/>
  <c r="G26" i="113" s="1"/>
  <c r="G27" i="113" s="1"/>
  <c r="G28" i="113" s="1"/>
  <c r="G30" i="113" s="1"/>
  <c r="G31" i="113" s="1"/>
  <c r="G32" i="113" s="1"/>
  <c r="G34" i="113" s="1"/>
  <c r="G35" i="113" s="1"/>
  <c r="G36" i="113" s="1"/>
  <c r="G38" i="113" s="1"/>
  <c r="G39" i="113" s="1"/>
  <c r="G40" i="113" s="1"/>
  <c r="G41" i="113" s="1"/>
  <c r="G42" i="113" s="1"/>
  <c r="G43" i="113" s="1"/>
  <c r="G44" i="113" s="1"/>
  <c r="G45" i="113" s="1"/>
  <c r="G47" i="113" s="1"/>
  <c r="G88" i="113" s="1"/>
  <c r="G89" i="113" s="1"/>
  <c r="G91" i="113" s="1"/>
  <c r="G92" i="113" s="1"/>
  <c r="G94" i="113" s="1"/>
  <c r="G95" i="113" s="1"/>
  <c r="G111" i="113" s="1"/>
  <c r="G113" i="113" s="1"/>
  <c r="G115" i="113" s="1"/>
  <c r="G117" i="113" s="1"/>
  <c r="G119" i="113" s="1"/>
  <c r="G121" i="113" s="1"/>
  <c r="G123" i="113" s="1"/>
  <c r="G125" i="113" s="1"/>
  <c r="G127" i="113" s="1"/>
  <c r="G128" i="113" s="1"/>
  <c r="G129" i="113" s="1"/>
  <c r="G131" i="113" s="1"/>
  <c r="E5" i="113"/>
  <c r="E6" i="113" s="1"/>
  <c r="E7" i="113" s="1"/>
  <c r="E8" i="113" s="1"/>
  <c r="E9" i="113" s="1"/>
  <c r="E10" i="113" s="1"/>
  <c r="E11" i="113" s="1"/>
  <c r="E12" i="113" s="1"/>
  <c r="E13" i="113" s="1"/>
  <c r="E14" i="113" s="1"/>
  <c r="L4" i="111"/>
  <c r="L98" i="111" s="1"/>
  <c r="K98" i="111"/>
  <c r="G51" i="113"/>
  <c r="G52" i="113" s="1"/>
  <c r="G53" i="113" s="1"/>
  <c r="G54" i="113" s="1"/>
  <c r="G55" i="113" s="1"/>
  <c r="G56" i="113" s="1"/>
  <c r="G57" i="113" s="1"/>
  <c r="G58" i="113" s="1"/>
  <c r="G59" i="113" s="1"/>
  <c r="C68" i="100"/>
  <c r="C79" i="100"/>
  <c r="G18" i="100"/>
  <c r="K39" i="100" s="1"/>
  <c r="G19" i="100"/>
  <c r="K49" i="100" s="1"/>
  <c r="K29" i="100"/>
  <c r="D11" i="87"/>
  <c r="F38" i="107"/>
  <c r="F37" i="107"/>
  <c r="F36" i="107"/>
  <c r="D48" i="93"/>
  <c r="F48" i="93" s="1"/>
  <c r="D47" i="93"/>
  <c r="F47" i="93" s="1"/>
  <c r="D46" i="93"/>
  <c r="F46" i="93" s="1"/>
  <c r="C47" i="93"/>
  <c r="C48" i="93"/>
  <c r="C53" i="102"/>
  <c r="E39" i="107"/>
  <c r="F39" i="107" s="1"/>
  <c r="D39" i="107"/>
  <c r="C40" i="107"/>
  <c r="D40" i="107" s="1"/>
  <c r="A29" i="107"/>
  <c r="A27" i="107"/>
  <c r="C50" i="102"/>
  <c r="C49" i="102"/>
  <c r="C52" i="102"/>
  <c r="C41" i="102"/>
  <c r="C43" i="102"/>
  <c r="H124" i="111"/>
  <c r="C72" i="113"/>
  <c r="C63" i="113"/>
  <c r="C49" i="113"/>
  <c r="C46" i="113"/>
  <c r="C37" i="113"/>
  <c r="C33" i="113"/>
  <c r="C29" i="113"/>
  <c r="C25" i="113"/>
  <c r="C21" i="113"/>
  <c r="C16" i="113"/>
  <c r="C8" i="113"/>
  <c r="H5" i="113"/>
  <c r="H6" i="113" s="1"/>
  <c r="H7" i="113" s="1"/>
  <c r="H8" i="113" s="1"/>
  <c r="H9" i="113" s="1"/>
  <c r="H10" i="113" s="1"/>
  <c r="H11" i="113" s="1"/>
  <c r="H12" i="113" s="1"/>
  <c r="H13" i="113" s="1"/>
  <c r="H14" i="113" s="1"/>
  <c r="C5" i="113"/>
  <c r="F18" i="100"/>
  <c r="F19" i="100" s="1"/>
  <c r="J50" i="97"/>
  <c r="J50" i="96"/>
  <c r="J79" i="95"/>
  <c r="J18" i="100"/>
  <c r="J19" i="100" s="1"/>
  <c r="B24" i="100"/>
  <c r="K19" i="100"/>
  <c r="K18" i="100"/>
  <c r="K38" i="100" s="1"/>
  <c r="K17" i="100"/>
  <c r="J11" i="100"/>
  <c r="K11" i="100" s="1"/>
  <c r="I97" i="100" s="1"/>
  <c r="J10" i="100"/>
  <c r="J9" i="100"/>
  <c r="J8" i="100"/>
  <c r="J7" i="100"/>
  <c r="K7" i="100" s="1"/>
  <c r="J81" i="97"/>
  <c r="J78" i="97"/>
  <c r="J49" i="97"/>
  <c r="F47" i="97"/>
  <c r="F46" i="97"/>
  <c r="J78" i="96"/>
  <c r="J81" i="96"/>
  <c r="J49" i="96"/>
  <c r="F47" i="96"/>
  <c r="F46" i="96"/>
  <c r="J78" i="95"/>
  <c r="J49" i="95"/>
  <c r="H45" i="95"/>
  <c r="I45" i="95" s="1"/>
  <c r="J45" i="95" s="1"/>
  <c r="H44" i="95"/>
  <c r="I44" i="95" s="1"/>
  <c r="J44" i="95" s="1"/>
  <c r="F47" i="95"/>
  <c r="F46" i="95"/>
  <c r="D38" i="93"/>
  <c r="F38" i="93" s="1"/>
  <c r="D39" i="93"/>
  <c r="F39" i="93" s="1"/>
  <c r="D40" i="93"/>
  <c r="F40" i="93" s="1"/>
  <c r="D41" i="93"/>
  <c r="F41" i="93" s="1"/>
  <c r="D42" i="93"/>
  <c r="F42" i="93" s="1"/>
  <c r="D43" i="93"/>
  <c r="F43" i="93" s="1"/>
  <c r="D44" i="93"/>
  <c r="F44" i="93" s="1"/>
  <c r="D45" i="93"/>
  <c r="F45" i="93" s="1"/>
  <c r="D37" i="93"/>
  <c r="F37" i="93" s="1"/>
  <c r="C38" i="93"/>
  <c r="C39" i="93"/>
  <c r="C40" i="93"/>
  <c r="C41" i="93"/>
  <c r="C42" i="93"/>
  <c r="C43" i="93"/>
  <c r="C44" i="93"/>
  <c r="C45" i="93"/>
  <c r="C46" i="93"/>
  <c r="C37" i="93"/>
  <c r="D25" i="93"/>
  <c r="F25" i="93" s="1"/>
  <c r="D26" i="93"/>
  <c r="F26" i="93" s="1"/>
  <c r="D27" i="93"/>
  <c r="F27" i="93" s="1"/>
  <c r="D28" i="93"/>
  <c r="F28" i="93" s="1"/>
  <c r="D29" i="93"/>
  <c r="F29" i="93" s="1"/>
  <c r="D31" i="93"/>
  <c r="F31" i="93" s="1"/>
  <c r="D24" i="93"/>
  <c r="F24" i="93" s="1"/>
  <c r="C25" i="93"/>
  <c r="C26" i="93"/>
  <c r="C27" i="93"/>
  <c r="C28" i="93"/>
  <c r="C29" i="93"/>
  <c r="C31" i="93"/>
  <c r="C24" i="93"/>
  <c r="D7" i="93"/>
  <c r="F7" i="93" s="1"/>
  <c r="D8" i="93"/>
  <c r="F8" i="93" s="1"/>
  <c r="D9" i="93"/>
  <c r="F9" i="93" s="1"/>
  <c r="D10" i="93"/>
  <c r="F10" i="93" s="1"/>
  <c r="D11" i="93"/>
  <c r="F11" i="93" s="1"/>
  <c r="D12" i="93"/>
  <c r="F12" i="93" s="1"/>
  <c r="D13" i="93"/>
  <c r="F13" i="93" s="1"/>
  <c r="D14" i="93"/>
  <c r="F14" i="93" s="1"/>
  <c r="D15" i="93"/>
  <c r="F15" i="93" s="1"/>
  <c r="D18" i="93"/>
  <c r="F18" i="93" s="1"/>
  <c r="D6" i="93"/>
  <c r="F6" i="93" s="1"/>
  <c r="C7" i="93"/>
  <c r="C8" i="93"/>
  <c r="C9" i="93"/>
  <c r="C10" i="93"/>
  <c r="C11" i="93"/>
  <c r="C12" i="93"/>
  <c r="C13" i="93"/>
  <c r="C14" i="93"/>
  <c r="C15" i="93"/>
  <c r="C18" i="93"/>
  <c r="C6" i="93"/>
  <c r="D76" i="113"/>
  <c r="D80" i="113"/>
  <c r="D78" i="113"/>
  <c r="B104" i="100"/>
  <c r="H12" i="100"/>
  <c r="U124" i="111"/>
  <c r="T124" i="111"/>
  <c r="D16" i="111"/>
  <c r="P16" i="111" s="1"/>
  <c r="J12" i="100"/>
  <c r="K12" i="100" s="1"/>
  <c r="I108" i="100" s="1"/>
  <c r="G124" i="111"/>
  <c r="K124" i="111"/>
  <c r="J124" i="111"/>
  <c r="S124" i="111"/>
  <c r="R124" i="111"/>
  <c r="L124" i="111"/>
  <c r="I124" i="111"/>
  <c r="M124" i="111"/>
  <c r="N124" i="111"/>
  <c r="O124" i="111"/>
  <c r="P124" i="111"/>
  <c r="C97" i="100"/>
  <c r="B93" i="100"/>
  <c r="C88" i="100"/>
  <c r="B84" i="100"/>
  <c r="C67" i="100"/>
  <c r="B63" i="100"/>
  <c r="C58" i="100"/>
  <c r="D34" i="97"/>
  <c r="G45" i="97" s="1"/>
  <c r="D30" i="97"/>
  <c r="D31" i="97" s="1"/>
  <c r="D25" i="97"/>
  <c r="H76" i="97" s="1"/>
  <c r="D23" i="97"/>
  <c r="H46" i="95"/>
  <c r="I46" i="95" s="1"/>
  <c r="J46" i="95" s="1"/>
  <c r="D40" i="142"/>
  <c r="D43" i="142"/>
  <c r="D44" i="142"/>
  <c r="D38" i="142"/>
  <c r="E37" i="86"/>
  <c r="D55" i="86"/>
  <c r="D56" i="86" s="1"/>
  <c r="D57" i="86" s="1"/>
  <c r="D58" i="86" s="1"/>
  <c r="D59" i="86" s="1"/>
  <c r="D60" i="86" s="1"/>
  <c r="D64" i="86" s="1"/>
  <c r="C30" i="102"/>
  <c r="C29" i="102"/>
  <c r="M13" i="86"/>
  <c r="F8" i="91"/>
  <c r="H44" i="97"/>
  <c r="I44" i="97" s="1"/>
  <c r="J44" i="97" s="1"/>
  <c r="C42" i="102"/>
  <c r="C39" i="102"/>
  <c r="C37" i="102"/>
  <c r="C36" i="102"/>
  <c r="C35" i="102"/>
  <c r="C34" i="102"/>
  <c r="C33" i="102"/>
  <c r="C32" i="102"/>
  <c r="C31" i="102"/>
  <c r="B44" i="100"/>
  <c r="B34" i="100"/>
  <c r="C47" i="100"/>
  <c r="C37" i="100"/>
  <c r="C27" i="100"/>
  <c r="I76" i="97"/>
  <c r="F76" i="97"/>
  <c r="G76" i="97" s="1"/>
  <c r="H74" i="97"/>
  <c r="G74" i="97"/>
  <c r="I72" i="97"/>
  <c r="H72" i="97"/>
  <c r="J72" i="97"/>
  <c r="I71" i="97"/>
  <c r="D71" i="97"/>
  <c r="D72" i="97" s="1"/>
  <c r="I70" i="97"/>
  <c r="H70" i="97"/>
  <c r="I68" i="97"/>
  <c r="J68" i="97"/>
  <c r="I67" i="97"/>
  <c r="J67" i="97"/>
  <c r="I66" i="97"/>
  <c r="J66" i="97"/>
  <c r="I64" i="97"/>
  <c r="J64" i="97"/>
  <c r="I63" i="97"/>
  <c r="J63" i="97"/>
  <c r="I62" i="97"/>
  <c r="J62" i="97"/>
  <c r="I61" i="97"/>
  <c r="H61" i="97"/>
  <c r="H62" i="97" s="1"/>
  <c r="H63" i="97" s="1"/>
  <c r="H64" i="97" s="1"/>
  <c r="I59" i="97"/>
  <c r="H59" i="97"/>
  <c r="G59" i="97"/>
  <c r="G44" i="97"/>
  <c r="G46" i="97"/>
  <c r="G47" i="97" s="1"/>
  <c r="H71" i="97"/>
  <c r="I76" i="96"/>
  <c r="F76" i="96"/>
  <c r="G76" i="96" s="1"/>
  <c r="H74" i="96"/>
  <c r="G74" i="96"/>
  <c r="I72" i="96"/>
  <c r="H72" i="96"/>
  <c r="J72" i="96"/>
  <c r="I71" i="96"/>
  <c r="J71" i="96"/>
  <c r="D71" i="96"/>
  <c r="D72" i="96" s="1"/>
  <c r="I70" i="96"/>
  <c r="H70" i="96"/>
  <c r="I68" i="96"/>
  <c r="I67" i="96"/>
  <c r="J67" i="96"/>
  <c r="I66" i="96"/>
  <c r="I64" i="96"/>
  <c r="J64" i="96"/>
  <c r="I63" i="96"/>
  <c r="J63" i="96"/>
  <c r="I62" i="96"/>
  <c r="I61" i="96"/>
  <c r="H61" i="96"/>
  <c r="H62" i="96" s="1"/>
  <c r="H63" i="96" s="1"/>
  <c r="H64" i="96" s="1"/>
  <c r="I59" i="96"/>
  <c r="H59" i="96"/>
  <c r="G59" i="96"/>
  <c r="J59" i="96" s="1"/>
  <c r="H44" i="96"/>
  <c r="I44" i="96" s="1"/>
  <c r="J44" i="96" s="1"/>
  <c r="G44" i="96"/>
  <c r="H45" i="96"/>
  <c r="I45" i="96" s="1"/>
  <c r="J45" i="96" s="1"/>
  <c r="D34" i="96"/>
  <c r="G45" i="96" s="1"/>
  <c r="G46" i="96" s="1"/>
  <c r="G47" i="96" s="1"/>
  <c r="D30" i="96"/>
  <c r="D25" i="96"/>
  <c r="H76" i="96"/>
  <c r="D23" i="96"/>
  <c r="H71" i="96" s="1"/>
  <c r="I76" i="95"/>
  <c r="F76" i="95"/>
  <c r="G76" i="95" s="1"/>
  <c r="H74" i="95"/>
  <c r="G74" i="95"/>
  <c r="I70" i="95"/>
  <c r="H72" i="95"/>
  <c r="H70" i="95"/>
  <c r="J71" i="95"/>
  <c r="J70" i="95"/>
  <c r="D71" i="95"/>
  <c r="D72" i="95" s="1"/>
  <c r="I67" i="95"/>
  <c r="I68" i="95"/>
  <c r="I66" i="95"/>
  <c r="J67" i="95"/>
  <c r="D30" i="95"/>
  <c r="D31" i="95" s="1"/>
  <c r="I62" i="95"/>
  <c r="I63" i="95"/>
  <c r="I64" i="95"/>
  <c r="I61" i="95"/>
  <c r="H61" i="95"/>
  <c r="H62" i="95" s="1"/>
  <c r="H63" i="95" s="1"/>
  <c r="H64" i="95" s="1"/>
  <c r="J64" i="95"/>
  <c r="J63" i="95"/>
  <c r="I59" i="95"/>
  <c r="H59" i="95"/>
  <c r="G59" i="95"/>
  <c r="D25" i="95"/>
  <c r="H76" i="95" s="1"/>
  <c r="D23" i="95"/>
  <c r="H71" i="95" s="1"/>
  <c r="D34" i="95"/>
  <c r="G45" i="95" s="1"/>
  <c r="G46" i="95" s="1"/>
  <c r="G47" i="95" s="1"/>
  <c r="G44" i="95"/>
  <c r="H45" i="97"/>
  <c r="I45" i="97" s="1"/>
  <c r="J45" i="97" s="1"/>
  <c r="I71" i="95"/>
  <c r="I72" i="95"/>
  <c r="J72" i="95"/>
  <c r="K40" i="94"/>
  <c r="H27" i="94"/>
  <c r="L27" i="94" s="1"/>
  <c r="D26" i="94"/>
  <c r="J21" i="94"/>
  <c r="H20" i="94"/>
  <c r="L16" i="94"/>
  <c r="D16" i="94"/>
  <c r="C16" i="94"/>
  <c r="H15" i="94"/>
  <c r="L15" i="94" s="1"/>
  <c r="H14" i="94"/>
  <c r="L14" i="94" s="1"/>
  <c r="H13" i="94"/>
  <c r="L7" i="94"/>
  <c r="L6" i="94"/>
  <c r="D23" i="94"/>
  <c r="F9" i="91"/>
  <c r="D24" i="142"/>
  <c r="D22" i="142"/>
  <c r="M36" i="86"/>
  <c r="M37" i="86" s="1"/>
  <c r="D9" i="86"/>
  <c r="D12" i="86" s="1"/>
  <c r="M14" i="86"/>
  <c r="M15" i="86" s="1"/>
  <c r="M16" i="86" s="1"/>
  <c r="M17" i="86" s="1"/>
  <c r="M18" i="86" s="1"/>
  <c r="M9" i="86"/>
  <c r="H21" i="94" l="1"/>
  <c r="L21" i="94" s="1"/>
  <c r="L8" i="94"/>
  <c r="J61" i="97"/>
  <c r="J68" i="95"/>
  <c r="D81" i="143"/>
  <c r="D81" i="146"/>
  <c r="D81" i="144"/>
  <c r="D81" i="145"/>
  <c r="D84" i="142"/>
  <c r="D84" i="143"/>
  <c r="D84" i="146"/>
  <c r="D84" i="144"/>
  <c r="D84" i="145"/>
  <c r="J62" i="96"/>
  <c r="J76" i="96"/>
  <c r="D54" i="145"/>
  <c r="D54" i="143"/>
  <c r="D54" i="146"/>
  <c r="D54" i="144"/>
  <c r="F57" i="145"/>
  <c r="I57" i="145" s="1"/>
  <c r="F57" i="143"/>
  <c r="I57" i="143" s="1"/>
  <c r="F57" i="146"/>
  <c r="I57" i="146" s="1"/>
  <c r="F57" i="144"/>
  <c r="I57" i="144" s="1"/>
  <c r="D71" i="145"/>
  <c r="D71" i="143"/>
  <c r="D71" i="146"/>
  <c r="D71" i="144"/>
  <c r="F69" i="146"/>
  <c r="I69" i="146" s="1"/>
  <c r="F69" i="144"/>
  <c r="I69" i="144" s="1"/>
  <c r="F69" i="145"/>
  <c r="I69" i="145" s="1"/>
  <c r="F69" i="143"/>
  <c r="I69" i="143" s="1"/>
  <c r="D80" i="143"/>
  <c r="D80" i="146"/>
  <c r="D80" i="144"/>
  <c r="D80" i="145"/>
  <c r="F81" i="145"/>
  <c r="I81" i="145" s="1"/>
  <c r="F81" i="143"/>
  <c r="I81" i="143" s="1"/>
  <c r="F81" i="146"/>
  <c r="I81" i="146" s="1"/>
  <c r="F81" i="144"/>
  <c r="I81" i="144" s="1"/>
  <c r="D83" i="142"/>
  <c r="D83" i="145"/>
  <c r="D83" i="143"/>
  <c r="D83" i="146"/>
  <c r="D83" i="144"/>
  <c r="F85" i="145"/>
  <c r="I85" i="145" s="1"/>
  <c r="F85" i="143"/>
  <c r="I85" i="143" s="1"/>
  <c r="F85" i="146"/>
  <c r="F85" i="144"/>
  <c r="F73" i="145"/>
  <c r="F73" i="143"/>
  <c r="F73" i="144"/>
  <c r="F73" i="146"/>
  <c r="D50" i="142"/>
  <c r="D50" i="145"/>
  <c r="D50" i="144"/>
  <c r="D50" i="146"/>
  <c r="D50" i="143"/>
  <c r="D53" i="145"/>
  <c r="D53" i="143"/>
  <c r="D53" i="146"/>
  <c r="D53" i="144"/>
  <c r="F56" i="146"/>
  <c r="I56" i="146" s="1"/>
  <c r="F56" i="144"/>
  <c r="I56" i="144" s="1"/>
  <c r="F56" i="145"/>
  <c r="I56" i="145" s="1"/>
  <c r="F56" i="143"/>
  <c r="I56" i="143" s="1"/>
  <c r="D69" i="145"/>
  <c r="D69" i="143"/>
  <c r="D69" i="146"/>
  <c r="D69" i="144"/>
  <c r="F68" i="143"/>
  <c r="I68" i="143" s="1"/>
  <c r="F68" i="146"/>
  <c r="I68" i="146" s="1"/>
  <c r="F68" i="144"/>
  <c r="I68" i="144" s="1"/>
  <c r="F68" i="145"/>
  <c r="I68" i="145" s="1"/>
  <c r="D79" i="142"/>
  <c r="D79" i="145"/>
  <c r="D79" i="143"/>
  <c r="D79" i="146"/>
  <c r="D79" i="144"/>
  <c r="F80" i="145"/>
  <c r="I80" i="145" s="1"/>
  <c r="F80" i="146"/>
  <c r="I80" i="146" s="1"/>
  <c r="F80" i="144"/>
  <c r="I80" i="144" s="1"/>
  <c r="F80" i="143"/>
  <c r="I80" i="143" s="1"/>
  <c r="F82" i="145"/>
  <c r="I82" i="145" s="1"/>
  <c r="F82" i="143"/>
  <c r="I82" i="143" s="1"/>
  <c r="F82" i="146"/>
  <c r="I82" i="146" s="1"/>
  <c r="F82" i="144"/>
  <c r="I82" i="144" s="1"/>
  <c r="D85" i="142"/>
  <c r="D85" i="143"/>
  <c r="D85" i="146"/>
  <c r="D85" i="144"/>
  <c r="D85" i="145"/>
  <c r="J66" i="95"/>
  <c r="J68" i="96"/>
  <c r="J71" i="97"/>
  <c r="J76" i="97"/>
  <c r="D62" i="142"/>
  <c r="D62" i="145"/>
  <c r="D62" i="143"/>
  <c r="D62" i="146"/>
  <c r="D62" i="144"/>
  <c r="D52" i="142"/>
  <c r="D52" i="143"/>
  <c r="D52" i="145"/>
  <c r="D52" i="144"/>
  <c r="D52" i="146"/>
  <c r="F55" i="143"/>
  <c r="I55" i="143" s="1"/>
  <c r="F55" i="146"/>
  <c r="I55" i="146" s="1"/>
  <c r="F55" i="144"/>
  <c r="I55" i="144" s="1"/>
  <c r="F55" i="145"/>
  <c r="I55" i="145" s="1"/>
  <c r="D68" i="142"/>
  <c r="D68" i="145"/>
  <c r="D68" i="146"/>
  <c r="D68" i="144"/>
  <c r="D68" i="143"/>
  <c r="F67" i="143"/>
  <c r="I67" i="143" s="1"/>
  <c r="F67" i="146"/>
  <c r="I67" i="146" s="1"/>
  <c r="F67" i="144"/>
  <c r="I67" i="144" s="1"/>
  <c r="F67" i="145"/>
  <c r="I67" i="145" s="1"/>
  <c r="D78" i="146"/>
  <c r="D78" i="144"/>
  <c r="D78" i="145"/>
  <c r="D78" i="143"/>
  <c r="F79" i="145"/>
  <c r="I79" i="145" s="1"/>
  <c r="F79" i="143"/>
  <c r="I79" i="143" s="1"/>
  <c r="F79" i="146"/>
  <c r="I79" i="146" s="1"/>
  <c r="F79" i="144"/>
  <c r="I79" i="144" s="1"/>
  <c r="F83" i="145"/>
  <c r="I83" i="145" s="1"/>
  <c r="F83" i="143"/>
  <c r="I83" i="143" s="1"/>
  <c r="F83" i="146"/>
  <c r="F83" i="144"/>
  <c r="G36" i="107"/>
  <c r="D55" i="142"/>
  <c r="D55" i="145"/>
  <c r="D55" i="146"/>
  <c r="D55" i="144"/>
  <c r="D55" i="143"/>
  <c r="F74" i="145"/>
  <c r="I74" i="145" s="1"/>
  <c r="F74" i="143"/>
  <c r="I74" i="143" s="1"/>
  <c r="F74" i="146"/>
  <c r="I74" i="146" s="1"/>
  <c r="F74" i="144"/>
  <c r="I74" i="144" s="1"/>
  <c r="D59" i="142"/>
  <c r="D59" i="145"/>
  <c r="D59" i="146"/>
  <c r="D59" i="144"/>
  <c r="D59" i="143"/>
  <c r="D51" i="142"/>
  <c r="D51" i="145"/>
  <c r="D51" i="146"/>
  <c r="D51" i="144"/>
  <c r="D51" i="143"/>
  <c r="F54" i="143"/>
  <c r="I54" i="143" s="1"/>
  <c r="F54" i="146"/>
  <c r="I54" i="146" s="1"/>
  <c r="F54" i="144"/>
  <c r="I54" i="144" s="1"/>
  <c r="F54" i="145"/>
  <c r="I54" i="145" s="1"/>
  <c r="D67" i="142"/>
  <c r="D67" i="145"/>
  <c r="D67" i="143"/>
  <c r="D67" i="146"/>
  <c r="D67" i="144"/>
  <c r="F66" i="145"/>
  <c r="I66" i="145" s="1"/>
  <c r="F66" i="143"/>
  <c r="I66" i="143" s="1"/>
  <c r="F66" i="146"/>
  <c r="I66" i="146" s="1"/>
  <c r="F66" i="144"/>
  <c r="I66" i="144" s="1"/>
  <c r="D77" i="143"/>
  <c r="D77" i="146"/>
  <c r="D77" i="144"/>
  <c r="D77" i="145"/>
  <c r="F78" i="145"/>
  <c r="I78" i="145" s="1"/>
  <c r="F78" i="143"/>
  <c r="I78" i="143" s="1"/>
  <c r="F78" i="146"/>
  <c r="I78" i="146" s="1"/>
  <c r="F78" i="144"/>
  <c r="I78" i="144" s="1"/>
  <c r="F84" i="145"/>
  <c r="I84" i="145" s="1"/>
  <c r="F84" i="146"/>
  <c r="F84" i="144"/>
  <c r="F84" i="143"/>
  <c r="I84" i="143" s="1"/>
  <c r="D64" i="142"/>
  <c r="D64" i="145"/>
  <c r="D64" i="146"/>
  <c r="D64" i="144"/>
  <c r="D64" i="143"/>
  <c r="D58" i="145"/>
  <c r="D58" i="143"/>
  <c r="D58" i="146"/>
  <c r="D58" i="144"/>
  <c r="F50" i="145"/>
  <c r="I50" i="145" s="1"/>
  <c r="F50" i="144"/>
  <c r="I50" i="144" s="1"/>
  <c r="F50" i="143"/>
  <c r="I50" i="143" s="1"/>
  <c r="F50" i="146"/>
  <c r="I50" i="146" s="1"/>
  <c r="F53" i="142"/>
  <c r="I53" i="142" s="1"/>
  <c r="F53" i="145"/>
  <c r="I53" i="145" s="1"/>
  <c r="F53" i="143"/>
  <c r="I53" i="143" s="1"/>
  <c r="F53" i="146"/>
  <c r="I53" i="146" s="1"/>
  <c r="F53" i="144"/>
  <c r="I53" i="144" s="1"/>
  <c r="D66" i="145"/>
  <c r="D66" i="143"/>
  <c r="D66" i="146"/>
  <c r="D66" i="144"/>
  <c r="F65" i="146"/>
  <c r="I65" i="146" s="1"/>
  <c r="F65" i="144"/>
  <c r="I65" i="144" s="1"/>
  <c r="F65" i="145"/>
  <c r="I65" i="145" s="1"/>
  <c r="F65" i="143"/>
  <c r="I65" i="143" s="1"/>
  <c r="D76" i="143"/>
  <c r="D76" i="146"/>
  <c r="D76" i="144"/>
  <c r="D76" i="145"/>
  <c r="F77" i="145"/>
  <c r="I77" i="145" s="1"/>
  <c r="F77" i="143"/>
  <c r="I77" i="143" s="1"/>
  <c r="F77" i="144"/>
  <c r="I77" i="144" s="1"/>
  <c r="F77" i="146"/>
  <c r="I77" i="146" s="1"/>
  <c r="F104" i="113"/>
  <c r="F103" i="113" s="1"/>
  <c r="F104" i="146"/>
  <c r="F104" i="144"/>
  <c r="F104" i="143"/>
  <c r="F104" i="145"/>
  <c r="F104" i="142"/>
  <c r="S8" i="111"/>
  <c r="C14" i="147" s="1"/>
  <c r="D15" i="116"/>
  <c r="F58" i="143"/>
  <c r="I58" i="143" s="1"/>
  <c r="F58" i="146"/>
  <c r="I58" i="146" s="1"/>
  <c r="F58" i="144"/>
  <c r="I58" i="144" s="1"/>
  <c r="F58" i="145"/>
  <c r="I58" i="145" s="1"/>
  <c r="D57" i="145"/>
  <c r="D57" i="143"/>
  <c r="D57" i="146"/>
  <c r="D57" i="144"/>
  <c r="F62" i="145"/>
  <c r="I62" i="145" s="1"/>
  <c r="F62" i="143"/>
  <c r="I62" i="143" s="1"/>
  <c r="F62" i="146"/>
  <c r="I62" i="146" s="1"/>
  <c r="F62" i="144"/>
  <c r="I62" i="144" s="1"/>
  <c r="F52" i="142"/>
  <c r="I52" i="142" s="1"/>
  <c r="F52" i="146"/>
  <c r="I52" i="146" s="1"/>
  <c r="F52" i="144"/>
  <c r="I52" i="144" s="1"/>
  <c r="F52" i="145"/>
  <c r="I52" i="145" s="1"/>
  <c r="F52" i="143"/>
  <c r="I52" i="143" s="1"/>
  <c r="D65" i="145"/>
  <c r="D65" i="143"/>
  <c r="D65" i="146"/>
  <c r="D65" i="144"/>
  <c r="D73" i="142"/>
  <c r="D73" i="143"/>
  <c r="D73" i="146"/>
  <c r="D73" i="144"/>
  <c r="D73" i="145"/>
  <c r="D75" i="142"/>
  <c r="D75" i="145"/>
  <c r="D75" i="143"/>
  <c r="D75" i="146"/>
  <c r="D75" i="144"/>
  <c r="F76" i="145"/>
  <c r="I76" i="145" s="1"/>
  <c r="F76" i="146"/>
  <c r="I76" i="146" s="1"/>
  <c r="F76" i="144"/>
  <c r="I76" i="144" s="1"/>
  <c r="F76" i="143"/>
  <c r="I76" i="143" s="1"/>
  <c r="E6" i="116"/>
  <c r="E19" i="116"/>
  <c r="E10" i="116"/>
  <c r="E9" i="116"/>
  <c r="E15" i="116"/>
  <c r="E11" i="116"/>
  <c r="E13" i="116"/>
  <c r="E7" i="116"/>
  <c r="E20" i="116"/>
  <c r="E16" i="116"/>
  <c r="E5" i="116"/>
  <c r="E23" i="116"/>
  <c r="E14" i="116"/>
  <c r="E21" i="116"/>
  <c r="E17" i="116"/>
  <c r="E8" i="116"/>
  <c r="E22" i="116"/>
  <c r="E18" i="116"/>
  <c r="E12" i="116"/>
  <c r="F106" i="113"/>
  <c r="F105" i="113" s="1"/>
  <c r="F106" i="146"/>
  <c r="F106" i="143"/>
  <c r="F106" i="142"/>
  <c r="F106" i="145"/>
  <c r="F106" i="144"/>
  <c r="F71" i="143"/>
  <c r="I71" i="143" s="1"/>
  <c r="F71" i="146"/>
  <c r="I71" i="146" s="1"/>
  <c r="F71" i="144"/>
  <c r="I71" i="144" s="1"/>
  <c r="F71" i="145"/>
  <c r="I71" i="145" s="1"/>
  <c r="J62" i="95"/>
  <c r="J66" i="96"/>
  <c r="C116" i="146"/>
  <c r="C116" i="144"/>
  <c r="C116" i="143"/>
  <c r="C116" i="142"/>
  <c r="C116" i="145"/>
  <c r="D56" i="142"/>
  <c r="D56" i="145"/>
  <c r="D56" i="143"/>
  <c r="D56" i="144"/>
  <c r="D56" i="146"/>
  <c r="F59" i="143"/>
  <c r="I59" i="143" s="1"/>
  <c r="F59" i="146"/>
  <c r="I59" i="146" s="1"/>
  <c r="F59" i="144"/>
  <c r="I59" i="144" s="1"/>
  <c r="F59" i="145"/>
  <c r="I59" i="145" s="1"/>
  <c r="F51" i="142"/>
  <c r="I51" i="142" s="1"/>
  <c r="F51" i="146"/>
  <c r="I51" i="146" s="1"/>
  <c r="F51" i="144"/>
  <c r="I51" i="144" s="1"/>
  <c r="F51" i="143"/>
  <c r="I51" i="143" s="1"/>
  <c r="F51" i="145"/>
  <c r="I51" i="145" s="1"/>
  <c r="F64" i="143"/>
  <c r="F64" i="146"/>
  <c r="F64" i="144"/>
  <c r="F64" i="145"/>
  <c r="D82" i="142"/>
  <c r="D82" i="146"/>
  <c r="D82" i="144"/>
  <c r="D82" i="145"/>
  <c r="D82" i="143"/>
  <c r="D74" i="142"/>
  <c r="D74" i="146"/>
  <c r="D74" i="144"/>
  <c r="D74" i="145"/>
  <c r="D74" i="143"/>
  <c r="F75" i="145"/>
  <c r="I75" i="145" s="1"/>
  <c r="F75" i="143"/>
  <c r="I75" i="143" s="1"/>
  <c r="F75" i="146"/>
  <c r="I75" i="146" s="1"/>
  <c r="F75" i="144"/>
  <c r="I75" i="144" s="1"/>
  <c r="D131" i="113"/>
  <c r="D131" i="146"/>
  <c r="D131" i="144"/>
  <c r="D131" i="143"/>
  <c r="D131" i="142"/>
  <c r="D131" i="145"/>
  <c r="G87" i="91"/>
  <c r="F44" i="144" s="1"/>
  <c r="K87" i="91"/>
  <c r="I87" i="91"/>
  <c r="F44" i="145" s="1"/>
  <c r="G84" i="91"/>
  <c r="K84" i="91"/>
  <c r="F41" i="146" s="1"/>
  <c r="I84" i="91"/>
  <c r="F41" i="145" s="1"/>
  <c r="G92" i="91"/>
  <c r="G93" i="91" s="1"/>
  <c r="K92" i="91"/>
  <c r="K93" i="91" s="1"/>
  <c r="I92" i="91"/>
  <c r="I93" i="91" s="1"/>
  <c r="I83" i="91"/>
  <c r="K83" i="91"/>
  <c r="F40" i="146" s="1"/>
  <c r="G83" i="91"/>
  <c r="F40" i="144" s="1"/>
  <c r="I86" i="91"/>
  <c r="F43" i="145" s="1"/>
  <c r="G86" i="91"/>
  <c r="F43" i="144" s="1"/>
  <c r="K86" i="91"/>
  <c r="F43" i="146" s="1"/>
  <c r="I82" i="91"/>
  <c r="G82" i="91"/>
  <c r="F39" i="144" s="1"/>
  <c r="K82" i="91"/>
  <c r="G85" i="91"/>
  <c r="F42" i="144" s="1"/>
  <c r="K85" i="91"/>
  <c r="F42" i="146" s="1"/>
  <c r="I85" i="91"/>
  <c r="F42" i="145" s="1"/>
  <c r="I88" i="91"/>
  <c r="F45" i="145" s="1"/>
  <c r="G88" i="91"/>
  <c r="F45" i="144" s="1"/>
  <c r="K88" i="91"/>
  <c r="F45" i="146" s="1"/>
  <c r="G84" i="146"/>
  <c r="I83" i="146"/>
  <c r="G44" i="146"/>
  <c r="G91" i="145"/>
  <c r="G84" i="144"/>
  <c r="I83" i="144"/>
  <c r="G43" i="144"/>
  <c r="G45" i="143"/>
  <c r="D47" i="142"/>
  <c r="F58" i="142"/>
  <c r="I58" i="142" s="1"/>
  <c r="F71" i="142"/>
  <c r="I71" i="142" s="1"/>
  <c r="D81" i="142"/>
  <c r="F73" i="142"/>
  <c r="F78" i="142"/>
  <c r="I78" i="142" s="1"/>
  <c r="F84" i="142"/>
  <c r="I84" i="142" s="1"/>
  <c r="D45" i="142"/>
  <c r="D54" i="142"/>
  <c r="F50" i="142"/>
  <c r="I50" i="142" s="1"/>
  <c r="F57" i="142"/>
  <c r="I57" i="142" s="1"/>
  <c r="D71" i="142"/>
  <c r="F69" i="142"/>
  <c r="I69" i="142" s="1"/>
  <c r="D76" i="142"/>
  <c r="D81" i="113"/>
  <c r="D57" i="142"/>
  <c r="D53" i="142"/>
  <c r="F62" i="142"/>
  <c r="I62" i="142" s="1"/>
  <c r="F56" i="142"/>
  <c r="I56" i="142" s="1"/>
  <c r="D69" i="142"/>
  <c r="D65" i="142"/>
  <c r="F68" i="142"/>
  <c r="I68" i="142" s="1"/>
  <c r="F80" i="142"/>
  <c r="I80" i="142" s="1"/>
  <c r="F76" i="142"/>
  <c r="I76" i="142" s="1"/>
  <c r="F82" i="142"/>
  <c r="I82" i="142" s="1"/>
  <c r="F85" i="142"/>
  <c r="I85" i="142" s="1"/>
  <c r="D23" i="142"/>
  <c r="D42" i="142"/>
  <c r="F54" i="142"/>
  <c r="I54" i="142" s="1"/>
  <c r="F66" i="142"/>
  <c r="I66" i="142" s="1"/>
  <c r="D77" i="142"/>
  <c r="F74" i="142"/>
  <c r="I74" i="142" s="1"/>
  <c r="D41" i="142"/>
  <c r="D58" i="142"/>
  <c r="D66" i="142"/>
  <c r="F65" i="142"/>
  <c r="D80" i="142"/>
  <c r="F81" i="142"/>
  <c r="I81" i="142" s="1"/>
  <c r="F77" i="142"/>
  <c r="I77" i="142" s="1"/>
  <c r="D39" i="142"/>
  <c r="F59" i="142"/>
  <c r="I59" i="142" s="1"/>
  <c r="F55" i="142"/>
  <c r="I55" i="142" s="1"/>
  <c r="F64" i="142"/>
  <c r="I64" i="142" s="1"/>
  <c r="F67" i="142"/>
  <c r="I67" i="142" s="1"/>
  <c r="D78" i="142"/>
  <c r="F79" i="142"/>
  <c r="I79" i="142" s="1"/>
  <c r="F75" i="142"/>
  <c r="I75" i="142" s="1"/>
  <c r="F83" i="142"/>
  <c r="I83" i="142" s="1"/>
  <c r="G45" i="142"/>
  <c r="G59" i="91"/>
  <c r="F26" i="144" s="1"/>
  <c r="I59" i="91"/>
  <c r="F26" i="145" s="1"/>
  <c r="K59" i="91"/>
  <c r="F26" i="146" s="1"/>
  <c r="G65" i="91"/>
  <c r="F30" i="144" s="1"/>
  <c r="K65" i="91"/>
  <c r="F30" i="146" s="1"/>
  <c r="I65" i="91"/>
  <c r="F30" i="145" s="1"/>
  <c r="G66" i="91"/>
  <c r="F31" i="144" s="1"/>
  <c r="I31" i="144" s="1"/>
  <c r="K66" i="91"/>
  <c r="F31" i="146" s="1"/>
  <c r="I31" i="146" s="1"/>
  <c r="I66" i="91"/>
  <c r="F31" i="145" s="1"/>
  <c r="I31" i="145" s="1"/>
  <c r="G53" i="91"/>
  <c r="K53" i="91"/>
  <c r="F22" i="146" s="1"/>
  <c r="I53" i="91"/>
  <c r="F22" i="145" s="1"/>
  <c r="G73" i="91"/>
  <c r="F36" i="144" s="1"/>
  <c r="I36" i="144" s="1"/>
  <c r="I73" i="91"/>
  <c r="F36" i="145" s="1"/>
  <c r="I36" i="145" s="1"/>
  <c r="K73" i="91"/>
  <c r="F36" i="146" s="1"/>
  <c r="I36" i="146" s="1"/>
  <c r="F44" i="146"/>
  <c r="F40" i="145"/>
  <c r="F39" i="146"/>
  <c r="F38" i="146"/>
  <c r="F38" i="145"/>
  <c r="G72" i="91"/>
  <c r="F35" i="144" s="1"/>
  <c r="I35" i="144" s="1"/>
  <c r="I72" i="91"/>
  <c r="F35" i="145" s="1"/>
  <c r="I35" i="145" s="1"/>
  <c r="K72" i="91"/>
  <c r="F35" i="146" s="1"/>
  <c r="I35" i="146" s="1"/>
  <c r="G54" i="91"/>
  <c r="F23" i="144" s="1"/>
  <c r="I23" i="144" s="1"/>
  <c r="K54" i="91"/>
  <c r="F23" i="146" s="1"/>
  <c r="I23" i="146" s="1"/>
  <c r="I54" i="91"/>
  <c r="F23" i="145" s="1"/>
  <c r="I23" i="145" s="1"/>
  <c r="G55" i="91"/>
  <c r="F24" i="144" s="1"/>
  <c r="I24" i="144" s="1"/>
  <c r="K55" i="91"/>
  <c r="F24" i="146" s="1"/>
  <c r="I24" i="146" s="1"/>
  <c r="I55" i="91"/>
  <c r="F24" i="145" s="1"/>
  <c r="I24" i="145" s="1"/>
  <c r="G61" i="91"/>
  <c r="F28" i="144" s="1"/>
  <c r="I28" i="144" s="1"/>
  <c r="I61" i="91"/>
  <c r="F28" i="145" s="1"/>
  <c r="I28" i="145" s="1"/>
  <c r="K61" i="91"/>
  <c r="F28" i="146" s="1"/>
  <c r="I28" i="146" s="1"/>
  <c r="G60" i="91"/>
  <c r="F27" i="144" s="1"/>
  <c r="I27" i="144" s="1"/>
  <c r="I60" i="91"/>
  <c r="F27" i="145" s="1"/>
  <c r="I27" i="145" s="1"/>
  <c r="K60" i="91"/>
  <c r="F27" i="146" s="1"/>
  <c r="I27" i="146" s="1"/>
  <c r="G67" i="91"/>
  <c r="F32" i="144" s="1"/>
  <c r="I32" i="144" s="1"/>
  <c r="K67" i="91"/>
  <c r="F32" i="146" s="1"/>
  <c r="I32" i="146" s="1"/>
  <c r="I67" i="91"/>
  <c r="F32" i="145" s="1"/>
  <c r="I32" i="145" s="1"/>
  <c r="G71" i="91"/>
  <c r="F34" i="144" s="1"/>
  <c r="I71" i="91"/>
  <c r="F34" i="145" s="1"/>
  <c r="K71" i="91"/>
  <c r="F34" i="146" s="1"/>
  <c r="K40" i="91"/>
  <c r="F43" i="143" s="1"/>
  <c r="I43" i="143" s="1"/>
  <c r="K36" i="91"/>
  <c r="F39" i="143" s="1"/>
  <c r="I39" i="143" s="1"/>
  <c r="F38" i="144"/>
  <c r="K38" i="91"/>
  <c r="F41" i="143" s="1"/>
  <c r="I41" i="143" s="1"/>
  <c r="F41" i="144"/>
  <c r="I14" i="91"/>
  <c r="F27" i="142" s="1"/>
  <c r="K14" i="91"/>
  <c r="F27" i="143" s="1"/>
  <c r="I27" i="143" s="1"/>
  <c r="I21" i="91"/>
  <c r="F32" i="142" s="1"/>
  <c r="K21" i="91"/>
  <c r="F32" i="143" s="1"/>
  <c r="I32" i="143" s="1"/>
  <c r="I25" i="91"/>
  <c r="F34" i="142" s="1"/>
  <c r="K25" i="91"/>
  <c r="F34" i="143" s="1"/>
  <c r="I20" i="91"/>
  <c r="F31" i="142" s="1"/>
  <c r="K20" i="91"/>
  <c r="F31" i="143" s="1"/>
  <c r="I31" i="143" s="1"/>
  <c r="I7" i="91"/>
  <c r="F22" i="142" s="1"/>
  <c r="K7" i="91"/>
  <c r="F22" i="143" s="1"/>
  <c r="I27" i="91"/>
  <c r="F36" i="142" s="1"/>
  <c r="K27" i="91"/>
  <c r="F36" i="143" s="1"/>
  <c r="I36" i="143" s="1"/>
  <c r="I41" i="91"/>
  <c r="F44" i="142" s="1"/>
  <c r="K41" i="91"/>
  <c r="F44" i="143" s="1"/>
  <c r="I44" i="143" s="1"/>
  <c r="I37" i="91"/>
  <c r="F40" i="142" s="1"/>
  <c r="K37" i="91"/>
  <c r="F40" i="143" s="1"/>
  <c r="I40" i="143" s="1"/>
  <c r="I26" i="91"/>
  <c r="F35" i="142" s="1"/>
  <c r="K26" i="91"/>
  <c r="F35" i="143" s="1"/>
  <c r="I35" i="143" s="1"/>
  <c r="I8" i="91"/>
  <c r="F23" i="142" s="1"/>
  <c r="K8" i="91"/>
  <c r="F23" i="143" s="1"/>
  <c r="I23" i="143" s="1"/>
  <c r="I13" i="91"/>
  <c r="F26" i="142" s="1"/>
  <c r="K13" i="91"/>
  <c r="F26" i="143" s="1"/>
  <c r="K35" i="91"/>
  <c r="F38" i="143" s="1"/>
  <c r="I9" i="91"/>
  <c r="F24" i="142" s="1"/>
  <c r="K9" i="91"/>
  <c r="F24" i="143" s="1"/>
  <c r="I24" i="143" s="1"/>
  <c r="I15" i="91"/>
  <c r="F28" i="142" s="1"/>
  <c r="K15" i="91"/>
  <c r="F28" i="143" s="1"/>
  <c r="I28" i="143" s="1"/>
  <c r="I19" i="91"/>
  <c r="F30" i="142" s="1"/>
  <c r="K19" i="91"/>
  <c r="F30" i="143" s="1"/>
  <c r="I39" i="91"/>
  <c r="F42" i="142" s="1"/>
  <c r="K39" i="91"/>
  <c r="F42" i="143" s="1"/>
  <c r="I42" i="143" s="1"/>
  <c r="I42" i="91"/>
  <c r="F45" i="142" s="1"/>
  <c r="K42" i="91"/>
  <c r="F45" i="143" s="1"/>
  <c r="K46" i="91"/>
  <c r="I40" i="91"/>
  <c r="F43" i="142" s="1"/>
  <c r="I36" i="91"/>
  <c r="F39" i="142" s="1"/>
  <c r="I35" i="91"/>
  <c r="F38" i="142" s="1"/>
  <c r="I46" i="91"/>
  <c r="I38" i="91"/>
  <c r="F41" i="142" s="1"/>
  <c r="D23" i="113"/>
  <c r="D57" i="113"/>
  <c r="D15" i="113"/>
  <c r="D11" i="113"/>
  <c r="D44" i="113"/>
  <c r="D40" i="113"/>
  <c r="D59" i="113"/>
  <c r="D55" i="113"/>
  <c r="D51" i="113"/>
  <c r="D64" i="113"/>
  <c r="D67" i="113"/>
  <c r="D82" i="113"/>
  <c r="D74" i="113"/>
  <c r="D85" i="113"/>
  <c r="D7" i="113"/>
  <c r="F15" i="91"/>
  <c r="G15" i="91" s="1"/>
  <c r="E42" i="86"/>
  <c r="D14" i="113"/>
  <c r="D10" i="113"/>
  <c r="D43" i="113"/>
  <c r="F53" i="113"/>
  <c r="I53" i="113" s="1"/>
  <c r="D84" i="113"/>
  <c r="D50" i="113"/>
  <c r="F52" i="113"/>
  <c r="I52" i="113" s="1"/>
  <c r="D83" i="113"/>
  <c r="D19" i="113"/>
  <c r="D22" i="113"/>
  <c r="D39" i="113"/>
  <c r="D38" i="113"/>
  <c r="D65" i="113"/>
  <c r="D62" i="113"/>
  <c r="D56" i="113"/>
  <c r="D52" i="113"/>
  <c r="F51" i="113"/>
  <c r="I51" i="113" s="1"/>
  <c r="D68" i="113"/>
  <c r="D73" i="113"/>
  <c r="D79" i="113"/>
  <c r="D75" i="113"/>
  <c r="G62" i="113"/>
  <c r="G64" i="113" s="1"/>
  <c r="G65" i="113" s="1"/>
  <c r="G66" i="113" s="1"/>
  <c r="G67" i="113" s="1"/>
  <c r="G68" i="113" s="1"/>
  <c r="G69" i="113" s="1"/>
  <c r="G60" i="113"/>
  <c r="G61" i="113" s="1"/>
  <c r="I61" i="113" s="1"/>
  <c r="E36" i="86"/>
  <c r="H46" i="96"/>
  <c r="I46" i="96" s="1"/>
  <c r="J46" i="96" s="1"/>
  <c r="E20" i="96"/>
  <c r="I74" i="96" s="1"/>
  <c r="J74" i="96" s="1"/>
  <c r="E20" i="97"/>
  <c r="I74" i="97" s="1"/>
  <c r="J74" i="97" s="1"/>
  <c r="H72" i="100"/>
  <c r="H76" i="100"/>
  <c r="H68" i="100"/>
  <c r="H69" i="100"/>
  <c r="H73" i="100"/>
  <c r="H77" i="100"/>
  <c r="H67" i="100"/>
  <c r="H71" i="100"/>
  <c r="H75" i="100"/>
  <c r="H70" i="100"/>
  <c r="H74" i="100"/>
  <c r="H78" i="100"/>
  <c r="H79" i="100"/>
  <c r="G12" i="111"/>
  <c r="H12" i="111"/>
  <c r="E3" i="147" s="1"/>
  <c r="G3" i="147" s="1"/>
  <c r="I3" i="147" s="1"/>
  <c r="K3" i="147" s="1"/>
  <c r="M3" i="147" s="1"/>
  <c r="Q3" i="147" s="1"/>
  <c r="R3" i="147" s="1"/>
  <c r="V104" i="111"/>
  <c r="C41" i="107"/>
  <c r="D41" i="107" s="1"/>
  <c r="G37" i="107"/>
  <c r="C64" i="107" s="1"/>
  <c r="G39" i="107"/>
  <c r="G38" i="107"/>
  <c r="E40" i="107"/>
  <c r="F40" i="107" s="1"/>
  <c r="G40" i="107" s="1"/>
  <c r="C67" i="107" s="1"/>
  <c r="D48" i="108"/>
  <c r="G16" i="111"/>
  <c r="M4" i="111"/>
  <c r="Z16" i="111"/>
  <c r="U16" i="111"/>
  <c r="I110" i="100"/>
  <c r="K110" i="100" s="1"/>
  <c r="I109" i="100"/>
  <c r="K109" i="100" s="1"/>
  <c r="I98" i="100"/>
  <c r="I99" i="100" s="1"/>
  <c r="K99" i="100" s="1"/>
  <c r="G37" i="100"/>
  <c r="G47" i="100"/>
  <c r="H97" i="100"/>
  <c r="G27" i="100"/>
  <c r="K9" i="100"/>
  <c r="H27" i="100"/>
  <c r="H47" i="100"/>
  <c r="H37" i="100"/>
  <c r="H108" i="100"/>
  <c r="J70" i="97"/>
  <c r="J59" i="97"/>
  <c r="H66" i="97"/>
  <c r="J61" i="96"/>
  <c r="J70" i="96"/>
  <c r="J59" i="95"/>
  <c r="J76" i="95"/>
  <c r="D24" i="113"/>
  <c r="D13" i="86"/>
  <c r="D14" i="86"/>
  <c r="D15" i="86" s="1"/>
  <c r="D16" i="86" s="1"/>
  <c r="D17" i="86" s="1"/>
  <c r="D18" i="86" s="1"/>
  <c r="D23" i="86" s="1"/>
  <c r="D30" i="86"/>
  <c r="D31" i="86" s="1"/>
  <c r="D32" i="86" s="1"/>
  <c r="D35" i="86" s="1"/>
  <c r="D36" i="86" s="1"/>
  <c r="D37" i="86" s="1"/>
  <c r="D40" i="86" s="1"/>
  <c r="D41" i="86" s="1"/>
  <c r="D42" i="86" s="1"/>
  <c r="D45" i="86" s="1"/>
  <c r="D46" i="86" s="1"/>
  <c r="D47" i="86" s="1"/>
  <c r="F85" i="113"/>
  <c r="I47" i="100"/>
  <c r="H46" i="97"/>
  <c r="I46" i="97" s="1"/>
  <c r="J46" i="97" s="1"/>
  <c r="H47" i="97"/>
  <c r="I47" i="97" s="1"/>
  <c r="J47" i="97" s="1"/>
  <c r="I27" i="100"/>
  <c r="J50" i="95"/>
  <c r="C116" i="113"/>
  <c r="J79" i="96"/>
  <c r="J79" i="97"/>
  <c r="H47" i="96"/>
  <c r="I47" i="96" s="1"/>
  <c r="J47" i="96" s="1"/>
  <c r="H47" i="95"/>
  <c r="I47" i="95" s="1"/>
  <c r="J47" i="95" s="1"/>
  <c r="J48" i="95" s="1"/>
  <c r="I74" i="95"/>
  <c r="J74" i="95" s="1"/>
  <c r="I37" i="100"/>
  <c r="M21" i="86"/>
  <c r="M22" i="86" s="1"/>
  <c r="M23" i="86"/>
  <c r="M30" i="86" s="1"/>
  <c r="G9" i="91"/>
  <c r="H15" i="113"/>
  <c r="H16" i="113"/>
  <c r="H17" i="113" s="1"/>
  <c r="H18" i="113" s="1"/>
  <c r="H19" i="113" s="1"/>
  <c r="H20" i="113" s="1"/>
  <c r="H21" i="113" s="1"/>
  <c r="H22" i="113" s="1"/>
  <c r="H23" i="113" s="1"/>
  <c r="H24" i="113" s="1"/>
  <c r="H25" i="113" s="1"/>
  <c r="H26" i="113" s="1"/>
  <c r="H27" i="113" s="1"/>
  <c r="H28" i="113" s="1"/>
  <c r="H29" i="113" s="1"/>
  <c r="H30" i="113" s="1"/>
  <c r="H31" i="113" s="1"/>
  <c r="H32" i="113" s="1"/>
  <c r="H33" i="113" s="1"/>
  <c r="H34" i="113" s="1"/>
  <c r="H35" i="113" s="1"/>
  <c r="H36" i="113" s="1"/>
  <c r="H37" i="113" s="1"/>
  <c r="H38" i="113" s="1"/>
  <c r="H39" i="113" s="1"/>
  <c r="H40" i="113" s="1"/>
  <c r="H41" i="113" s="1"/>
  <c r="H42" i="113" s="1"/>
  <c r="H43" i="113" s="1"/>
  <c r="H44" i="113" s="1"/>
  <c r="D6" i="113"/>
  <c r="D9" i="113"/>
  <c r="D18" i="113"/>
  <c r="H66" i="96"/>
  <c r="D31" i="96"/>
  <c r="D47" i="113"/>
  <c r="D42" i="113"/>
  <c r="D45" i="113"/>
  <c r="D58" i="113"/>
  <c r="D54" i="113"/>
  <c r="F68" i="113"/>
  <c r="F81" i="113"/>
  <c r="F77" i="113"/>
  <c r="K28" i="100"/>
  <c r="D61" i="86"/>
  <c r="H67" i="97"/>
  <c r="D32" i="97"/>
  <c r="H68" i="97" s="1"/>
  <c r="F62" i="113"/>
  <c r="F58" i="113"/>
  <c r="F56" i="113"/>
  <c r="F54" i="113"/>
  <c r="F64" i="113"/>
  <c r="F32" i="93"/>
  <c r="F34" i="93" s="1"/>
  <c r="F67" i="113"/>
  <c r="D77" i="113"/>
  <c r="F73" i="113"/>
  <c r="F50" i="93"/>
  <c r="F52" i="93" s="1"/>
  <c r="F80" i="113"/>
  <c r="F76" i="113"/>
  <c r="K10" i="100"/>
  <c r="I88" i="100" s="1"/>
  <c r="H88" i="100"/>
  <c r="F84" i="113"/>
  <c r="E15" i="113"/>
  <c r="E16" i="113"/>
  <c r="E17" i="113" s="1"/>
  <c r="E18" i="113" s="1"/>
  <c r="E19" i="113" s="1"/>
  <c r="E20" i="113" s="1"/>
  <c r="E21" i="113" s="1"/>
  <c r="E22" i="113" s="1"/>
  <c r="E23" i="113" s="1"/>
  <c r="E24" i="113" s="1"/>
  <c r="E25" i="113" s="1"/>
  <c r="E26" i="113" s="1"/>
  <c r="E27" i="113" s="1"/>
  <c r="E28" i="113" s="1"/>
  <c r="E29" i="113" s="1"/>
  <c r="E30" i="113" s="1"/>
  <c r="E31" i="113" s="1"/>
  <c r="E32" i="113" s="1"/>
  <c r="E33" i="113" s="1"/>
  <c r="E34" i="113" s="1"/>
  <c r="E35" i="113" s="1"/>
  <c r="E36" i="113" s="1"/>
  <c r="E37" i="113" s="1"/>
  <c r="E38" i="113" s="1"/>
  <c r="E39" i="113" s="1"/>
  <c r="E40" i="113" s="1"/>
  <c r="E41" i="113" s="1"/>
  <c r="E42" i="113" s="1"/>
  <c r="E43" i="113" s="1"/>
  <c r="E44" i="113" s="1"/>
  <c r="G8" i="91"/>
  <c r="L17" i="94"/>
  <c r="H67" i="95"/>
  <c r="D32" i="95"/>
  <c r="H68" i="95" s="1"/>
  <c r="F71" i="113"/>
  <c r="F66" i="113"/>
  <c r="F79" i="113"/>
  <c r="F75" i="113"/>
  <c r="K8" i="100"/>
  <c r="I58" i="100" s="1"/>
  <c r="H58" i="100"/>
  <c r="D17" i="113"/>
  <c r="J61" i="95"/>
  <c r="D13" i="113"/>
  <c r="X16" i="111"/>
  <c r="W16" i="111"/>
  <c r="K16" i="111"/>
  <c r="L16" i="111"/>
  <c r="S16" i="111"/>
  <c r="N16" i="111"/>
  <c r="Y16" i="111"/>
  <c r="I16" i="111"/>
  <c r="J16" i="111"/>
  <c r="T16" i="111"/>
  <c r="O16" i="111"/>
  <c r="V16" i="111"/>
  <c r="H16" i="111"/>
  <c r="R16" i="111"/>
  <c r="M16" i="111"/>
  <c r="Q16" i="111"/>
  <c r="F50" i="113"/>
  <c r="F59" i="113"/>
  <c r="F57" i="113"/>
  <c r="F55" i="113"/>
  <c r="D71" i="113"/>
  <c r="D66" i="113"/>
  <c r="F69" i="113"/>
  <c r="F65" i="113"/>
  <c r="F82" i="113"/>
  <c r="F78" i="113"/>
  <c r="F74" i="113"/>
  <c r="K48" i="100"/>
  <c r="F83" i="113"/>
  <c r="I12" i="111"/>
  <c r="E4" i="147" s="1"/>
  <c r="G4" i="147" s="1"/>
  <c r="I4" i="147" s="1"/>
  <c r="K4" i="147" s="1"/>
  <c r="M4" i="147" s="1"/>
  <c r="Q4" i="147" s="1"/>
  <c r="R4" i="147" s="1"/>
  <c r="E41" i="107"/>
  <c r="K108" i="100"/>
  <c r="H66" i="95"/>
  <c r="D12" i="113"/>
  <c r="D41" i="113"/>
  <c r="D53" i="113"/>
  <c r="D69" i="113"/>
  <c r="V105" i="111"/>
  <c r="G27" i="107"/>
  <c r="D62" i="107" s="1"/>
  <c r="C42" i="107" l="1"/>
  <c r="I89" i="91"/>
  <c r="F63" i="143"/>
  <c r="I64" i="143"/>
  <c r="I63" i="143" s="1"/>
  <c r="F105" i="146"/>
  <c r="I106" i="146"/>
  <c r="I105" i="146" s="1"/>
  <c r="F103" i="146"/>
  <c r="I104" i="146"/>
  <c r="I103" i="146" s="1"/>
  <c r="F72" i="144"/>
  <c r="I73" i="144"/>
  <c r="F72" i="143"/>
  <c r="I73" i="143"/>
  <c r="I72" i="143" s="1"/>
  <c r="G71" i="113"/>
  <c r="G73" i="113" s="1"/>
  <c r="G74" i="113" s="1"/>
  <c r="G75" i="113" s="1"/>
  <c r="G70" i="113"/>
  <c r="I70" i="113" s="1"/>
  <c r="D16" i="116"/>
  <c r="T8" i="111"/>
  <c r="C15" i="147" s="1"/>
  <c r="F72" i="145"/>
  <c r="I73" i="145"/>
  <c r="I72" i="145" s="1"/>
  <c r="F63" i="146"/>
  <c r="I64" i="146"/>
  <c r="I63" i="146" s="1"/>
  <c r="F72" i="146"/>
  <c r="I73" i="146"/>
  <c r="J77" i="97"/>
  <c r="J80" i="97" s="1"/>
  <c r="F103" i="144"/>
  <c r="I104" i="144"/>
  <c r="I103" i="144" s="1"/>
  <c r="F4" i="116"/>
  <c r="F105" i="144"/>
  <c r="I106" i="144"/>
  <c r="I105" i="144" s="1"/>
  <c r="F103" i="142"/>
  <c r="I104" i="142"/>
  <c r="I103" i="142" s="1"/>
  <c r="F105" i="143"/>
  <c r="I106" i="143"/>
  <c r="I105" i="143" s="1"/>
  <c r="J77" i="96"/>
  <c r="J80" i="96" s="1"/>
  <c r="F63" i="145"/>
  <c r="I64" i="145"/>
  <c r="I63" i="145" s="1"/>
  <c r="F105" i="145"/>
  <c r="I106" i="145"/>
  <c r="I105" i="145" s="1"/>
  <c r="F103" i="145"/>
  <c r="I104" i="145"/>
  <c r="I103" i="145" s="1"/>
  <c r="F63" i="144"/>
  <c r="I64" i="144"/>
  <c r="I63" i="144" s="1"/>
  <c r="F105" i="142"/>
  <c r="I106" i="142"/>
  <c r="I105" i="142" s="1"/>
  <c r="F103" i="143"/>
  <c r="I104" i="143"/>
  <c r="I103" i="143" s="1"/>
  <c r="F39" i="145"/>
  <c r="K89" i="91"/>
  <c r="I24" i="142"/>
  <c r="G89" i="91"/>
  <c r="I28" i="142"/>
  <c r="I23" i="142"/>
  <c r="F22" i="144"/>
  <c r="G56" i="91"/>
  <c r="F47" i="146"/>
  <c r="F47" i="144"/>
  <c r="F47" i="145"/>
  <c r="F37" i="143"/>
  <c r="I38" i="143"/>
  <c r="K47" i="91"/>
  <c r="F47" i="143"/>
  <c r="F46" i="143" s="1"/>
  <c r="F25" i="143"/>
  <c r="I26" i="143"/>
  <c r="I25" i="143" s="1"/>
  <c r="F21" i="143"/>
  <c r="I22" i="143"/>
  <c r="I21" i="143" s="1"/>
  <c r="F33" i="143"/>
  <c r="I34" i="143"/>
  <c r="I33" i="143" s="1"/>
  <c r="F29" i="143"/>
  <c r="I30" i="143"/>
  <c r="I29" i="143" s="1"/>
  <c r="I47" i="91"/>
  <c r="F47" i="142"/>
  <c r="G85" i="146"/>
  <c r="I85" i="146" s="1"/>
  <c r="I84" i="146"/>
  <c r="G45" i="146"/>
  <c r="G92" i="145"/>
  <c r="G85" i="144"/>
  <c r="I85" i="144" s="1"/>
  <c r="I84" i="144"/>
  <c r="G44" i="144"/>
  <c r="G47" i="143"/>
  <c r="I45" i="143"/>
  <c r="K74" i="91"/>
  <c r="D26" i="142"/>
  <c r="I28" i="91"/>
  <c r="F72" i="142"/>
  <c r="I73" i="142"/>
  <c r="I72" i="142" s="1"/>
  <c r="D28" i="142"/>
  <c r="F21" i="91"/>
  <c r="G21" i="91" s="1"/>
  <c r="I32" i="142" s="1"/>
  <c r="D27" i="142"/>
  <c r="G68" i="91"/>
  <c r="F63" i="142"/>
  <c r="I65" i="142"/>
  <c r="I63" i="142" s="1"/>
  <c r="G47" i="142"/>
  <c r="K62" i="91"/>
  <c r="G74" i="91"/>
  <c r="I16" i="91"/>
  <c r="I22" i="91"/>
  <c r="I56" i="91"/>
  <c r="I68" i="91"/>
  <c r="I62" i="91"/>
  <c r="I74" i="91"/>
  <c r="K56" i="91"/>
  <c r="K68" i="91"/>
  <c r="G62" i="91"/>
  <c r="K43" i="91"/>
  <c r="K16" i="91"/>
  <c r="K10" i="91"/>
  <c r="K28" i="91"/>
  <c r="K22" i="91"/>
  <c r="I10" i="91"/>
  <c r="I43" i="91"/>
  <c r="F6" i="116"/>
  <c r="F5" i="116"/>
  <c r="E47" i="86"/>
  <c r="F27" i="91" s="1"/>
  <c r="G27" i="91" s="1"/>
  <c r="I36" i="142" s="1"/>
  <c r="D27" i="113"/>
  <c r="F28" i="113"/>
  <c r="I28" i="113" s="1"/>
  <c r="F24" i="113"/>
  <c r="I24" i="113" s="1"/>
  <c r="D32" i="142"/>
  <c r="F23" i="113"/>
  <c r="I23" i="113" s="1"/>
  <c r="D28" i="113"/>
  <c r="E41" i="86"/>
  <c r="E46" i="86" s="1"/>
  <c r="D21" i="86"/>
  <c r="D22" i="86" s="1"/>
  <c r="F14" i="91"/>
  <c r="G14" i="91" s="1"/>
  <c r="I27" i="142" s="1"/>
  <c r="I69" i="100"/>
  <c r="I73" i="100"/>
  <c r="K73" i="100" s="1"/>
  <c r="I77" i="100"/>
  <c r="I67" i="100"/>
  <c r="I68" i="100"/>
  <c r="I70" i="100"/>
  <c r="I74" i="100"/>
  <c r="I78" i="100"/>
  <c r="I76" i="100"/>
  <c r="I71" i="100"/>
  <c r="I75" i="100"/>
  <c r="I79" i="100"/>
  <c r="I72" i="100"/>
  <c r="I111" i="100"/>
  <c r="K111" i="100" s="1"/>
  <c r="K112" i="100" s="1"/>
  <c r="D63" i="107"/>
  <c r="J48" i="97"/>
  <c r="J51" i="97" s="1"/>
  <c r="J48" i="96"/>
  <c r="J51" i="96" s="1"/>
  <c r="C63" i="107"/>
  <c r="C65" i="107"/>
  <c r="C62" i="107"/>
  <c r="C66" i="107"/>
  <c r="N4" i="111"/>
  <c r="M98" i="111"/>
  <c r="J12" i="111"/>
  <c r="E5" i="147" s="1"/>
  <c r="G5" i="147" s="1"/>
  <c r="I5" i="147" s="1"/>
  <c r="K5" i="147" s="1"/>
  <c r="M5" i="147" s="1"/>
  <c r="Q5" i="147" s="1"/>
  <c r="R5" i="147" s="1"/>
  <c r="H110" i="100"/>
  <c r="H111" i="100" s="1"/>
  <c r="H109" i="100"/>
  <c r="H98" i="100"/>
  <c r="H99" i="100" s="1"/>
  <c r="J47" i="100"/>
  <c r="K47" i="100" s="1"/>
  <c r="K50" i="100" s="1"/>
  <c r="J37" i="100"/>
  <c r="K37" i="100" s="1"/>
  <c r="K40" i="100" s="1"/>
  <c r="J27" i="100"/>
  <c r="K27" i="100" s="1"/>
  <c r="K30" i="100" s="1"/>
  <c r="K58" i="100"/>
  <c r="K59" i="100" s="1"/>
  <c r="J77" i="95"/>
  <c r="J80" i="95" s="1"/>
  <c r="B12" i="107"/>
  <c r="F34" i="87"/>
  <c r="E42" i="107"/>
  <c r="F41" i="107"/>
  <c r="I66" i="113"/>
  <c r="D37" i="94"/>
  <c r="C21" i="94"/>
  <c r="C27" i="94"/>
  <c r="D25" i="94"/>
  <c r="D36" i="94"/>
  <c r="C24" i="94"/>
  <c r="C23" i="94"/>
  <c r="D28" i="94"/>
  <c r="D27" i="94"/>
  <c r="C28" i="94"/>
  <c r="I54" i="113"/>
  <c r="I68" i="113"/>
  <c r="M40" i="86"/>
  <c r="M31" i="86"/>
  <c r="M32" i="86" s="1"/>
  <c r="F18" i="87"/>
  <c r="D45" i="87"/>
  <c r="F45" i="87" s="1"/>
  <c r="C43" i="107"/>
  <c r="D42" i="107"/>
  <c r="I55" i="113"/>
  <c r="I57" i="113"/>
  <c r="C22" i="94"/>
  <c r="I64" i="113"/>
  <c r="F63" i="113"/>
  <c r="I62" i="113"/>
  <c r="C25" i="94"/>
  <c r="C26" i="94"/>
  <c r="G30" i="107"/>
  <c r="I74" i="113"/>
  <c r="I69" i="113"/>
  <c r="J51" i="95"/>
  <c r="I75" i="113"/>
  <c r="E47" i="113"/>
  <c r="E48" i="113" s="1"/>
  <c r="E49" i="113" s="1"/>
  <c r="E50" i="113" s="1"/>
  <c r="E51" i="113" s="1"/>
  <c r="E52" i="113" s="1"/>
  <c r="E53" i="113" s="1"/>
  <c r="E54" i="113" s="1"/>
  <c r="E55" i="113" s="1"/>
  <c r="E56" i="113" s="1"/>
  <c r="E57" i="113" s="1"/>
  <c r="E58" i="113" s="1"/>
  <c r="E59" i="113" s="1"/>
  <c r="E45" i="113"/>
  <c r="E46" i="113"/>
  <c r="I67" i="113"/>
  <c r="I58" i="113"/>
  <c r="H67" i="96"/>
  <c r="D32" i="96"/>
  <c r="H68" i="96" s="1"/>
  <c r="I65" i="113"/>
  <c r="I59" i="113"/>
  <c r="I50" i="113"/>
  <c r="D26" i="113"/>
  <c r="I71" i="113"/>
  <c r="F72" i="113"/>
  <c r="I73" i="113"/>
  <c r="I56" i="113"/>
  <c r="H46" i="113"/>
  <c r="H47" i="113"/>
  <c r="H48" i="113" s="1"/>
  <c r="H49" i="113" s="1"/>
  <c r="H50" i="113" s="1"/>
  <c r="H51" i="113" s="1"/>
  <c r="H52" i="113" s="1"/>
  <c r="H53" i="113" s="1"/>
  <c r="H54" i="113" s="1"/>
  <c r="H55" i="113" s="1"/>
  <c r="H56" i="113" s="1"/>
  <c r="H57" i="113" s="1"/>
  <c r="H58" i="113" s="1"/>
  <c r="H59" i="113" s="1"/>
  <c r="H45" i="113"/>
  <c r="L54" i="111" l="1"/>
  <c r="L54" i="156"/>
  <c r="M54" i="156" s="1"/>
  <c r="N54" i="156" s="1"/>
  <c r="O54" i="156" s="1"/>
  <c r="P54" i="156" s="1"/>
  <c r="Q54" i="156" s="1"/>
  <c r="R54" i="156" s="1"/>
  <c r="S54" i="156" s="1"/>
  <c r="T54" i="156" s="1"/>
  <c r="U54" i="156" s="1"/>
  <c r="V54" i="156" s="1"/>
  <c r="W54" i="156" s="1"/>
  <c r="X54" i="156" s="1"/>
  <c r="Y54" i="156" s="1"/>
  <c r="Z54" i="156" s="1"/>
  <c r="L54" i="155"/>
  <c r="M54" i="155" s="1"/>
  <c r="N54" i="155" s="1"/>
  <c r="O54" i="155" s="1"/>
  <c r="P54" i="155" s="1"/>
  <c r="Q54" i="155" s="1"/>
  <c r="R54" i="155" s="1"/>
  <c r="S54" i="155" s="1"/>
  <c r="T54" i="155" s="1"/>
  <c r="U54" i="155" s="1"/>
  <c r="V54" i="155" s="1"/>
  <c r="W54" i="155" s="1"/>
  <c r="X54" i="155" s="1"/>
  <c r="Y54" i="155" s="1"/>
  <c r="Z54" i="155" s="1"/>
  <c r="H54" i="111"/>
  <c r="H54" i="155"/>
  <c r="H54" i="156"/>
  <c r="K54" i="111"/>
  <c r="K54" i="155"/>
  <c r="K54" i="156"/>
  <c r="I54" i="111"/>
  <c r="I54" i="155"/>
  <c r="I54" i="156"/>
  <c r="F108" i="156"/>
  <c r="F108" i="155"/>
  <c r="J54" i="111"/>
  <c r="J54" i="156"/>
  <c r="J54" i="155"/>
  <c r="I55" i="111"/>
  <c r="I55" i="156"/>
  <c r="I55" i="155"/>
  <c r="L55" i="111"/>
  <c r="L55" i="155"/>
  <c r="M55" i="155" s="1"/>
  <c r="N55" i="155" s="1"/>
  <c r="O55" i="155" s="1"/>
  <c r="P55" i="155" s="1"/>
  <c r="Q55" i="155" s="1"/>
  <c r="R55" i="155" s="1"/>
  <c r="S55" i="155" s="1"/>
  <c r="T55" i="155" s="1"/>
  <c r="U55" i="155" s="1"/>
  <c r="V55" i="155" s="1"/>
  <c r="W55" i="155" s="1"/>
  <c r="X55" i="155" s="1"/>
  <c r="Y55" i="155" s="1"/>
  <c r="Z55" i="155" s="1"/>
  <c r="L55" i="156"/>
  <c r="M55" i="156" s="1"/>
  <c r="N55" i="156" s="1"/>
  <c r="O55" i="156" s="1"/>
  <c r="P55" i="156" s="1"/>
  <c r="Q55" i="156" s="1"/>
  <c r="R55" i="156" s="1"/>
  <c r="S55" i="156" s="1"/>
  <c r="T55" i="156" s="1"/>
  <c r="U55" i="156" s="1"/>
  <c r="V55" i="156" s="1"/>
  <c r="W55" i="156" s="1"/>
  <c r="X55" i="156" s="1"/>
  <c r="Y55" i="156" s="1"/>
  <c r="Z55" i="156" s="1"/>
  <c r="K55" i="111"/>
  <c r="K55" i="155"/>
  <c r="K55" i="156"/>
  <c r="J55" i="111"/>
  <c r="J55" i="156"/>
  <c r="J55" i="155"/>
  <c r="H55" i="111"/>
  <c r="H55" i="156"/>
  <c r="H55" i="155"/>
  <c r="H45" i="111"/>
  <c r="H45" i="155"/>
  <c r="H45" i="156"/>
  <c r="I45" i="111"/>
  <c r="I45" i="155"/>
  <c r="I45" i="156"/>
  <c r="K45" i="111"/>
  <c r="K45" i="156"/>
  <c r="K45" i="155"/>
  <c r="L44" i="111"/>
  <c r="L44" i="156"/>
  <c r="L44" i="155"/>
  <c r="I44" i="111"/>
  <c r="I44" i="155"/>
  <c r="I44" i="156"/>
  <c r="K44" i="111"/>
  <c r="K44" i="155"/>
  <c r="K44" i="156"/>
  <c r="H44" i="111"/>
  <c r="H44" i="156"/>
  <c r="H44" i="155"/>
  <c r="J44" i="111"/>
  <c r="J44" i="155"/>
  <c r="J44" i="156"/>
  <c r="I38" i="156"/>
  <c r="I38" i="155"/>
  <c r="I37" i="156"/>
  <c r="I37" i="155"/>
  <c r="I39" i="155"/>
  <c r="I39" i="156"/>
  <c r="I36" i="156"/>
  <c r="I36" i="155"/>
  <c r="I36" i="111"/>
  <c r="I37" i="111"/>
  <c r="I38" i="111"/>
  <c r="I39" i="111"/>
  <c r="J82" i="97"/>
  <c r="F95" i="146"/>
  <c r="F95" i="144"/>
  <c r="F95" i="145"/>
  <c r="F95" i="143"/>
  <c r="F95" i="142"/>
  <c r="J82" i="95"/>
  <c r="F89" i="145"/>
  <c r="F89" i="143"/>
  <c r="F89" i="146"/>
  <c r="F89" i="144"/>
  <c r="F89" i="142"/>
  <c r="J53" i="96"/>
  <c r="F91" i="145"/>
  <c r="F91" i="143"/>
  <c r="F91" i="146"/>
  <c r="F91" i="144"/>
  <c r="F91" i="142"/>
  <c r="K32" i="100"/>
  <c r="B5" i="103" s="1"/>
  <c r="F111" i="145"/>
  <c r="F110" i="145" s="1"/>
  <c r="F111" i="146"/>
  <c r="F110" i="146" s="1"/>
  <c r="F111" i="144"/>
  <c r="F110" i="144" s="1"/>
  <c r="F111" i="143"/>
  <c r="F110" i="143" s="1"/>
  <c r="F111" i="142"/>
  <c r="F110" i="142" s="1"/>
  <c r="K114" i="100"/>
  <c r="F125" i="146"/>
  <c r="F124" i="146" s="1"/>
  <c r="F125" i="144"/>
  <c r="F124" i="144" s="1"/>
  <c r="F125" i="143"/>
  <c r="F124" i="143" s="1"/>
  <c r="F125" i="142"/>
  <c r="F124" i="142" s="1"/>
  <c r="F125" i="145"/>
  <c r="F124" i="145" s="1"/>
  <c r="G98" i="113"/>
  <c r="G100" i="113" s="1"/>
  <c r="G76" i="113"/>
  <c r="J53" i="97"/>
  <c r="F94" i="145"/>
  <c r="F94" i="143"/>
  <c r="F94" i="146"/>
  <c r="F93" i="146" s="1"/>
  <c r="F94" i="144"/>
  <c r="F94" i="142"/>
  <c r="F93" i="142" s="1"/>
  <c r="F113" i="146"/>
  <c r="F112" i="146" s="1"/>
  <c r="F113" i="144"/>
  <c r="F112" i="144" s="1"/>
  <c r="F113" i="143"/>
  <c r="F112" i="143" s="1"/>
  <c r="F113" i="145"/>
  <c r="F112" i="145" s="1"/>
  <c r="F113" i="142"/>
  <c r="F112" i="142" s="1"/>
  <c r="K52" i="100"/>
  <c r="B39" i="103" s="1"/>
  <c r="F115" i="146"/>
  <c r="F114" i="146" s="1"/>
  <c r="F115" i="144"/>
  <c r="F114" i="144" s="1"/>
  <c r="F115" i="143"/>
  <c r="F114" i="143" s="1"/>
  <c r="F115" i="142"/>
  <c r="F114" i="142" s="1"/>
  <c r="F115" i="145"/>
  <c r="F114" i="145" s="1"/>
  <c r="K61" i="100"/>
  <c r="F117" i="146"/>
  <c r="F116" i="146" s="1"/>
  <c r="F117" i="144"/>
  <c r="F116" i="144" s="1"/>
  <c r="F117" i="142"/>
  <c r="F116" i="142" s="1"/>
  <c r="F117" i="145"/>
  <c r="F116" i="145" s="1"/>
  <c r="F117" i="143"/>
  <c r="F116" i="143" s="1"/>
  <c r="J82" i="96"/>
  <c r="F92" i="145"/>
  <c r="I92" i="145" s="1"/>
  <c r="F92" i="143"/>
  <c r="F92" i="146"/>
  <c r="F92" i="144"/>
  <c r="F92" i="142"/>
  <c r="J53" i="95"/>
  <c r="F88" i="146"/>
  <c r="F88" i="144"/>
  <c r="F88" i="145"/>
  <c r="I88" i="145" s="1"/>
  <c r="F88" i="143"/>
  <c r="F87" i="143" s="1"/>
  <c r="F88" i="142"/>
  <c r="D17" i="116"/>
  <c r="U8" i="111"/>
  <c r="C16" i="147" s="1"/>
  <c r="F32" i="113"/>
  <c r="I32" i="113" s="1"/>
  <c r="F20" i="143"/>
  <c r="G137" i="143" s="1"/>
  <c r="I72" i="146"/>
  <c r="G47" i="146"/>
  <c r="G94" i="145"/>
  <c r="G45" i="144"/>
  <c r="I72" i="144"/>
  <c r="I37" i="143"/>
  <c r="G88" i="143"/>
  <c r="I47" i="143"/>
  <c r="D30" i="142"/>
  <c r="D31" i="142"/>
  <c r="D32" i="113"/>
  <c r="G88" i="142"/>
  <c r="D35" i="113"/>
  <c r="D31" i="113"/>
  <c r="F7" i="116"/>
  <c r="F20" i="91"/>
  <c r="G20" i="91" s="1"/>
  <c r="D36" i="142"/>
  <c r="F36" i="113"/>
  <c r="I36" i="113" s="1"/>
  <c r="F27" i="113"/>
  <c r="I27" i="113" s="1"/>
  <c r="G6" i="111"/>
  <c r="H6" i="111"/>
  <c r="I6" i="111" s="1"/>
  <c r="J6" i="111" s="1"/>
  <c r="K6" i="111" s="1"/>
  <c r="L6" i="111" s="1"/>
  <c r="M6" i="111" s="1"/>
  <c r="N6" i="111" s="1"/>
  <c r="O6" i="111" s="1"/>
  <c r="P6" i="111" s="1"/>
  <c r="Q6" i="111" s="1"/>
  <c r="R6" i="111" s="1"/>
  <c r="S6" i="111" s="1"/>
  <c r="T6" i="111" s="1"/>
  <c r="U6" i="111" s="1"/>
  <c r="V6" i="111" s="1"/>
  <c r="W6" i="111" s="1"/>
  <c r="X6" i="111" s="1"/>
  <c r="Y6" i="111" s="1"/>
  <c r="Z6" i="111" s="1"/>
  <c r="H62" i="113"/>
  <c r="H63" i="113" s="1"/>
  <c r="H64" i="113" s="1"/>
  <c r="H65" i="113" s="1"/>
  <c r="H66" i="113" s="1"/>
  <c r="H67" i="113" s="1"/>
  <c r="H68" i="113" s="1"/>
  <c r="H69" i="113" s="1"/>
  <c r="H60" i="113"/>
  <c r="H61" i="113" s="1"/>
  <c r="F26" i="91"/>
  <c r="G26" i="91" s="1"/>
  <c r="I35" i="142" s="1"/>
  <c r="E62" i="113"/>
  <c r="E63" i="113" s="1"/>
  <c r="E64" i="113" s="1"/>
  <c r="E65" i="113" s="1"/>
  <c r="E66" i="113" s="1"/>
  <c r="E67" i="113" s="1"/>
  <c r="E68" i="113" s="1"/>
  <c r="E69" i="113" s="1"/>
  <c r="E60" i="113"/>
  <c r="E61" i="113" s="1"/>
  <c r="J67" i="100"/>
  <c r="F108" i="111"/>
  <c r="E6" i="115"/>
  <c r="G102" i="113"/>
  <c r="D64" i="107"/>
  <c r="J88" i="100"/>
  <c r="V103" i="111"/>
  <c r="Q106" i="111"/>
  <c r="N98" i="111"/>
  <c r="O4" i="111"/>
  <c r="K12" i="111"/>
  <c r="E6" i="147" s="1"/>
  <c r="G6" i="147" s="1"/>
  <c r="I6" i="147" s="1"/>
  <c r="K6" i="147" s="1"/>
  <c r="M6" i="147" s="1"/>
  <c r="Q6" i="147" s="1"/>
  <c r="R6" i="147" s="1"/>
  <c r="F117" i="113"/>
  <c r="I117" i="113" s="1"/>
  <c r="F125" i="113"/>
  <c r="F124" i="113" s="1"/>
  <c r="F113" i="113"/>
  <c r="F112" i="113" s="1"/>
  <c r="K42" i="100"/>
  <c r="F94" i="113"/>
  <c r="I94" i="113" s="1"/>
  <c r="F36" i="87"/>
  <c r="F35" i="87"/>
  <c r="K47" i="108"/>
  <c r="F95" i="113"/>
  <c r="F91" i="113"/>
  <c r="C40" i="94"/>
  <c r="I63" i="113"/>
  <c r="D43" i="107"/>
  <c r="C44" i="107"/>
  <c r="C30" i="94"/>
  <c r="D47" i="108"/>
  <c r="D20" i="107" s="1"/>
  <c r="F47" i="108"/>
  <c r="D7" i="107" s="1"/>
  <c r="J47" i="108"/>
  <c r="D11" i="107" s="1"/>
  <c r="G47" i="108"/>
  <c r="D9" i="107" s="1"/>
  <c r="H47" i="108"/>
  <c r="D8" i="107" s="1"/>
  <c r="E47" i="108"/>
  <c r="D19" i="107" s="1"/>
  <c r="I47" i="108"/>
  <c r="D10" i="107" s="1"/>
  <c r="C47" i="108"/>
  <c r="D18" i="107" s="1"/>
  <c r="F111" i="113"/>
  <c r="D30" i="113"/>
  <c r="F89" i="113"/>
  <c r="F88" i="113"/>
  <c r="M41" i="86"/>
  <c r="M42" i="86" s="1"/>
  <c r="M45" i="86"/>
  <c r="M46" i="86" s="1"/>
  <c r="M47" i="86" s="1"/>
  <c r="M54" i="86" s="1"/>
  <c r="M55" i="86" s="1"/>
  <c r="M56" i="86" s="1"/>
  <c r="M57" i="86" s="1"/>
  <c r="M58" i="86" s="1"/>
  <c r="M59" i="86" s="1"/>
  <c r="M60" i="86" s="1"/>
  <c r="F92" i="113"/>
  <c r="D38" i="94"/>
  <c r="G41" i="107"/>
  <c r="F8" i="90"/>
  <c r="F19" i="87"/>
  <c r="D30" i="94"/>
  <c r="F115" i="113"/>
  <c r="F42" i="107"/>
  <c r="G42" i="107" s="1"/>
  <c r="C69" i="107" s="1"/>
  <c r="E43" i="107"/>
  <c r="F93" i="143" l="1"/>
  <c r="F93" i="144"/>
  <c r="F87" i="144"/>
  <c r="F110" i="156"/>
  <c r="F110" i="155"/>
  <c r="F109" i="155"/>
  <c r="F109" i="156"/>
  <c r="F93" i="145"/>
  <c r="F87" i="142"/>
  <c r="F87" i="146"/>
  <c r="J45" i="111"/>
  <c r="J45" i="156"/>
  <c r="J45" i="155"/>
  <c r="L45" i="111"/>
  <c r="L45" i="156"/>
  <c r="M45" i="156" s="1"/>
  <c r="N45" i="156" s="1"/>
  <c r="O45" i="156" s="1"/>
  <c r="P45" i="156" s="1"/>
  <c r="Q45" i="156" s="1"/>
  <c r="R45" i="156" s="1"/>
  <c r="S45" i="156" s="1"/>
  <c r="T45" i="156" s="1"/>
  <c r="U45" i="156" s="1"/>
  <c r="V45" i="156" s="1"/>
  <c r="W45" i="156" s="1"/>
  <c r="X45" i="156" s="1"/>
  <c r="Y45" i="156" s="1"/>
  <c r="Z45" i="156" s="1"/>
  <c r="L45" i="155"/>
  <c r="M45" i="155" s="1"/>
  <c r="N45" i="155" s="1"/>
  <c r="O45" i="155" s="1"/>
  <c r="P45" i="155" s="1"/>
  <c r="Q45" i="155" s="1"/>
  <c r="R45" i="155" s="1"/>
  <c r="S45" i="155" s="1"/>
  <c r="T45" i="155" s="1"/>
  <c r="U45" i="155" s="1"/>
  <c r="V45" i="155" s="1"/>
  <c r="W45" i="155" s="1"/>
  <c r="X45" i="155" s="1"/>
  <c r="Y45" i="155" s="1"/>
  <c r="Z45" i="155" s="1"/>
  <c r="M44" i="155"/>
  <c r="G44" i="111"/>
  <c r="M44" i="111" s="1"/>
  <c r="N44" i="111" s="1"/>
  <c r="O44" i="111" s="1"/>
  <c r="P44" i="111" s="1"/>
  <c r="Q44" i="111" s="1"/>
  <c r="R44" i="111" s="1"/>
  <c r="S44" i="111" s="1"/>
  <c r="T44" i="111" s="1"/>
  <c r="U44" i="111" s="1"/>
  <c r="V44" i="111" s="1"/>
  <c r="W44" i="111" s="1"/>
  <c r="X44" i="111" s="1"/>
  <c r="Y44" i="111" s="1"/>
  <c r="Z44" i="111" s="1"/>
  <c r="G44" i="156"/>
  <c r="G44" i="155"/>
  <c r="M44" i="156"/>
  <c r="I40" i="156"/>
  <c r="I40" i="155"/>
  <c r="I40" i="111"/>
  <c r="F90" i="145"/>
  <c r="I91" i="145"/>
  <c r="I90" i="145" s="1"/>
  <c r="G77" i="113"/>
  <c r="I76" i="113"/>
  <c r="H71" i="113"/>
  <c r="H72" i="113" s="1"/>
  <c r="H73" i="113" s="1"/>
  <c r="H74" i="113" s="1"/>
  <c r="H75" i="113" s="1"/>
  <c r="H70" i="113"/>
  <c r="F90" i="142"/>
  <c r="D18" i="116"/>
  <c r="V8" i="111"/>
  <c r="C17" i="147" s="1"/>
  <c r="F90" i="144"/>
  <c r="F86" i="144" s="1"/>
  <c r="F90" i="146"/>
  <c r="F90" i="143"/>
  <c r="F87" i="145"/>
  <c r="I89" i="145"/>
  <c r="I87" i="145" s="1"/>
  <c r="G88" i="146"/>
  <c r="I94" i="145"/>
  <c r="G95" i="145"/>
  <c r="G47" i="144"/>
  <c r="I46" i="143"/>
  <c r="G89" i="143"/>
  <c r="I88" i="143"/>
  <c r="D34" i="142"/>
  <c r="F31" i="113"/>
  <c r="I31" i="113" s="1"/>
  <c r="I31" i="142"/>
  <c r="D35" i="142"/>
  <c r="I88" i="142"/>
  <c r="G89" i="142"/>
  <c r="F8" i="116"/>
  <c r="E71" i="113"/>
  <c r="E72" i="113" s="1"/>
  <c r="E73" i="113" s="1"/>
  <c r="E74" i="113" s="1"/>
  <c r="E75" i="113" s="1"/>
  <c r="E96" i="113" s="1"/>
  <c r="E97" i="113" s="1"/>
  <c r="E70" i="113"/>
  <c r="F35" i="113"/>
  <c r="I35" i="113" s="1"/>
  <c r="D36" i="113"/>
  <c r="J68" i="100"/>
  <c r="F110" i="111"/>
  <c r="E8" i="115"/>
  <c r="F109" i="111"/>
  <c r="E7" i="115"/>
  <c r="I17" i="115"/>
  <c r="H17" i="115"/>
  <c r="G104" i="113"/>
  <c r="F93" i="113"/>
  <c r="F116" i="113"/>
  <c r="D65" i="107"/>
  <c r="J97" i="100"/>
  <c r="B22" i="103"/>
  <c r="B32" i="103" s="1"/>
  <c r="D12" i="107"/>
  <c r="O98" i="111"/>
  <c r="P4" i="111"/>
  <c r="L12" i="111"/>
  <c r="E7" i="147" s="1"/>
  <c r="G7" i="147" s="1"/>
  <c r="I7" i="147" s="1"/>
  <c r="K7" i="147" s="1"/>
  <c r="M7" i="147" s="1"/>
  <c r="Q7" i="147" s="1"/>
  <c r="R7" i="147" s="1"/>
  <c r="J98" i="100"/>
  <c r="K98" i="100" s="1"/>
  <c r="I113" i="113"/>
  <c r="I112" i="113" s="1"/>
  <c r="I125" i="113"/>
  <c r="F46" i="87"/>
  <c r="F42" i="87"/>
  <c r="D21" i="107"/>
  <c r="D49" i="94"/>
  <c r="I116" i="113"/>
  <c r="I92" i="113"/>
  <c r="I115" i="113"/>
  <c r="F114" i="113"/>
  <c r="D40" i="94"/>
  <c r="D46" i="94" s="1"/>
  <c r="K67" i="100"/>
  <c r="I89" i="113"/>
  <c r="D44" i="107"/>
  <c r="C45" i="107"/>
  <c r="F90" i="113"/>
  <c r="I91" i="113"/>
  <c r="K75" i="100"/>
  <c r="B49" i="103"/>
  <c r="C40" i="103"/>
  <c r="C49" i="103" s="1"/>
  <c r="D41" i="103"/>
  <c r="C68" i="107"/>
  <c r="M61" i="86"/>
  <c r="M64" i="86"/>
  <c r="M70" i="86" s="1"/>
  <c r="M71" i="86" s="1"/>
  <c r="M72" i="86" s="1"/>
  <c r="M73" i="86" s="1"/>
  <c r="M74" i="86" s="1"/>
  <c r="M75" i="86" s="1"/>
  <c r="M76" i="86" s="1"/>
  <c r="M77" i="86" s="1"/>
  <c r="M78" i="86" s="1"/>
  <c r="M79" i="86" s="1"/>
  <c r="M82" i="86" s="1"/>
  <c r="M85" i="86" s="1"/>
  <c r="M86" i="86" s="1"/>
  <c r="M87" i="86" s="1"/>
  <c r="M88" i="86" s="1"/>
  <c r="M89" i="86" s="1"/>
  <c r="M90" i="86" s="1"/>
  <c r="D34" i="113"/>
  <c r="D7" i="103"/>
  <c r="C6" i="103"/>
  <c r="C15" i="103" s="1"/>
  <c r="B15" i="103"/>
  <c r="F49" i="87"/>
  <c r="K88" i="100"/>
  <c r="K89" i="100" s="1"/>
  <c r="I95" i="113"/>
  <c r="I93" i="113" s="1"/>
  <c r="F43" i="107"/>
  <c r="E44" i="107"/>
  <c r="E54" i="86"/>
  <c r="F7" i="90"/>
  <c r="F23" i="87"/>
  <c r="F87" i="113"/>
  <c r="I88" i="113"/>
  <c r="F110" i="113"/>
  <c r="I111" i="113"/>
  <c r="C39" i="94"/>
  <c r="C46" i="94" s="1"/>
  <c r="C51" i="94" s="1"/>
  <c r="C49" i="94"/>
  <c r="F86" i="143" l="1"/>
  <c r="F86" i="146"/>
  <c r="F86" i="145"/>
  <c r="F86" i="142"/>
  <c r="G65" i="111"/>
  <c r="G65" i="156"/>
  <c r="G92" i="156" s="1"/>
  <c r="G65" i="155"/>
  <c r="G92" i="155" s="1"/>
  <c r="G63" i="111"/>
  <c r="G63" i="155"/>
  <c r="G90" i="155" s="1"/>
  <c r="G63" i="156"/>
  <c r="G90" i="156" s="1"/>
  <c r="K47" i="111"/>
  <c r="K47" i="155"/>
  <c r="K47" i="156"/>
  <c r="G49" i="111"/>
  <c r="G49" i="155"/>
  <c r="G49" i="156"/>
  <c r="K48" i="111"/>
  <c r="K48" i="155"/>
  <c r="K48" i="156"/>
  <c r="N44" i="156"/>
  <c r="N44" i="155"/>
  <c r="I41" i="156"/>
  <c r="I35" i="156" s="1"/>
  <c r="I41" i="155"/>
  <c r="I35" i="155" s="1"/>
  <c r="G78" i="113"/>
  <c r="I77" i="113"/>
  <c r="F121" i="145"/>
  <c r="F120" i="145" s="1"/>
  <c r="F121" i="146"/>
  <c r="F120" i="146" s="1"/>
  <c r="F121" i="144"/>
  <c r="F120" i="144" s="1"/>
  <c r="F121" i="143"/>
  <c r="F120" i="143" s="1"/>
  <c r="F121" i="142"/>
  <c r="F120" i="142" s="1"/>
  <c r="F98" i="146"/>
  <c r="F98" i="145"/>
  <c r="F98" i="143"/>
  <c r="F98" i="142"/>
  <c r="F98" i="144"/>
  <c r="W8" i="111"/>
  <c r="C18" i="147" s="1"/>
  <c r="D19" i="116"/>
  <c r="H76" i="113"/>
  <c r="H77" i="113" s="1"/>
  <c r="H78" i="113" s="1"/>
  <c r="H79" i="113" s="1"/>
  <c r="H80" i="113" s="1"/>
  <c r="H81" i="113" s="1"/>
  <c r="H82" i="113" s="1"/>
  <c r="H96" i="113"/>
  <c r="I20" i="143"/>
  <c r="I137" i="143" s="1"/>
  <c r="I41" i="111"/>
  <c r="G89" i="146"/>
  <c r="I88" i="146"/>
  <c r="I95" i="145"/>
  <c r="G111" i="145"/>
  <c r="G88" i="144"/>
  <c r="G91" i="143"/>
  <c r="I89" i="143"/>
  <c r="G91" i="142"/>
  <c r="I89" i="142"/>
  <c r="F9" i="116"/>
  <c r="E98" i="113"/>
  <c r="E99" i="113" s="1"/>
  <c r="E100" i="113" s="1"/>
  <c r="E101" i="113" s="1"/>
  <c r="E102" i="113" s="1"/>
  <c r="E103" i="113" s="1"/>
  <c r="E104" i="113" s="1"/>
  <c r="E105" i="113" s="1"/>
  <c r="E106" i="113" s="1"/>
  <c r="E107" i="113" s="1"/>
  <c r="E108" i="113" s="1"/>
  <c r="E76" i="113"/>
  <c r="E77" i="113" s="1"/>
  <c r="E78" i="113" s="1"/>
  <c r="E79" i="113" s="1"/>
  <c r="E80" i="113" s="1"/>
  <c r="E81" i="113" s="1"/>
  <c r="E82" i="113" s="1"/>
  <c r="E83" i="113" s="1"/>
  <c r="E84" i="113" s="1"/>
  <c r="E85" i="113" s="1"/>
  <c r="F98" i="113"/>
  <c r="I98" i="113" s="1"/>
  <c r="I97" i="113" s="1"/>
  <c r="K91" i="100"/>
  <c r="M92" i="86"/>
  <c r="M95" i="86" s="1"/>
  <c r="M96" i="86" s="1"/>
  <c r="M97" i="86" s="1"/>
  <c r="M98" i="86" s="1"/>
  <c r="M99" i="86" s="1"/>
  <c r="M100" i="86" s="1"/>
  <c r="M101" i="86" s="1"/>
  <c r="M102" i="86" s="1"/>
  <c r="M103" i="86" s="1"/>
  <c r="M104" i="86" s="1"/>
  <c r="M105" i="86" s="1"/>
  <c r="M106" i="86" s="1"/>
  <c r="M107" i="86" s="1"/>
  <c r="M91" i="86"/>
  <c r="D51" i="94"/>
  <c r="J72" i="100"/>
  <c r="H19" i="115"/>
  <c r="I19" i="115"/>
  <c r="I18" i="115"/>
  <c r="H18" i="115"/>
  <c r="G106" i="113"/>
  <c r="I104" i="113"/>
  <c r="C23" i="103"/>
  <c r="C32" i="103" s="1"/>
  <c r="D66" i="107"/>
  <c r="K97" i="100"/>
  <c r="K100" i="100" s="1"/>
  <c r="D24" i="103"/>
  <c r="D32" i="103" s="1"/>
  <c r="G92" i="111"/>
  <c r="G90" i="111"/>
  <c r="P98" i="111"/>
  <c r="Q4" i="111"/>
  <c r="M12" i="111"/>
  <c r="E8" i="147" s="1"/>
  <c r="G8" i="147" s="1"/>
  <c r="I8" i="147" s="1"/>
  <c r="K8" i="147" s="1"/>
  <c r="M8" i="147" s="1"/>
  <c r="Q8" i="147" s="1"/>
  <c r="R8" i="147" s="1"/>
  <c r="I124" i="113"/>
  <c r="K76" i="100"/>
  <c r="K77" i="100"/>
  <c r="F47" i="87"/>
  <c r="F21" i="87"/>
  <c r="F20" i="87"/>
  <c r="F86" i="113"/>
  <c r="I110" i="113"/>
  <c r="D45" i="107"/>
  <c r="C46" i="107"/>
  <c r="K68" i="100"/>
  <c r="I114" i="113"/>
  <c r="I87" i="113"/>
  <c r="G43" i="107"/>
  <c r="E42" i="103"/>
  <c r="D49" i="103"/>
  <c r="E64" i="86"/>
  <c r="E55" i="86"/>
  <c r="F35" i="91"/>
  <c r="G35" i="91" s="1"/>
  <c r="K78" i="100"/>
  <c r="E35" i="86"/>
  <c r="F7" i="91"/>
  <c r="G7" i="91" s="1"/>
  <c r="E45" i="107"/>
  <c r="F44" i="107"/>
  <c r="G44" i="107" s="1"/>
  <c r="C71" i="107" s="1"/>
  <c r="F121" i="113"/>
  <c r="F53" i="87"/>
  <c r="E8" i="103"/>
  <c r="D15" i="103"/>
  <c r="I90" i="113"/>
  <c r="F97" i="113" l="1"/>
  <c r="G51" i="156"/>
  <c r="G51" i="155"/>
  <c r="G69" i="111"/>
  <c r="G69" i="156"/>
  <c r="G96" i="156" s="1"/>
  <c r="G69" i="155"/>
  <c r="G96" i="155" s="1"/>
  <c r="G62" i="111"/>
  <c r="G62" i="156"/>
  <c r="G89" i="156" s="1"/>
  <c r="G62" i="155"/>
  <c r="G89" i="155" s="1"/>
  <c r="G47" i="111"/>
  <c r="G47" i="156"/>
  <c r="G47" i="155"/>
  <c r="G48" i="111"/>
  <c r="G46" i="111" s="1"/>
  <c r="G48" i="156"/>
  <c r="G48" i="155"/>
  <c r="G64" i="111"/>
  <c r="G91" i="111" s="1"/>
  <c r="G64" i="155"/>
  <c r="G91" i="155" s="1"/>
  <c r="G64" i="156"/>
  <c r="G91" i="156" s="1"/>
  <c r="O44" i="155"/>
  <c r="O44" i="156"/>
  <c r="G51" i="111"/>
  <c r="F100" i="113"/>
  <c r="F100" i="143"/>
  <c r="F100" i="145"/>
  <c r="F100" i="146"/>
  <c r="F100" i="144"/>
  <c r="F100" i="142"/>
  <c r="D31" i="90"/>
  <c r="D7" i="90"/>
  <c r="D55" i="90"/>
  <c r="F7" i="135"/>
  <c r="I7" i="135" s="1"/>
  <c r="F6" i="135"/>
  <c r="I6" i="135" s="1"/>
  <c r="I8" i="135" s="1"/>
  <c r="I10" i="135" s="1"/>
  <c r="F97" i="144"/>
  <c r="I98" i="144"/>
  <c r="I97" i="144" s="1"/>
  <c r="F97" i="142"/>
  <c r="I98" i="142"/>
  <c r="I97" i="142" s="1"/>
  <c r="F102" i="113"/>
  <c r="F102" i="146"/>
  <c r="F102" i="144"/>
  <c r="F102" i="143"/>
  <c r="F102" i="142"/>
  <c r="F102" i="145"/>
  <c r="X8" i="111"/>
  <c r="C19" i="147" s="1"/>
  <c r="D20" i="116"/>
  <c r="K102" i="100"/>
  <c r="F123" i="146"/>
  <c r="F122" i="146" s="1"/>
  <c r="F123" i="144"/>
  <c r="F122" i="144" s="1"/>
  <c r="F123" i="143"/>
  <c r="F122" i="143" s="1"/>
  <c r="F123" i="145"/>
  <c r="F122" i="145" s="1"/>
  <c r="F123" i="142"/>
  <c r="F122" i="142" s="1"/>
  <c r="F97" i="143"/>
  <c r="I98" i="143"/>
  <c r="I97" i="143" s="1"/>
  <c r="H98" i="113"/>
  <c r="H99" i="113" s="1"/>
  <c r="H100" i="113" s="1"/>
  <c r="H101" i="113" s="1"/>
  <c r="H102" i="113" s="1"/>
  <c r="H103" i="113" s="1"/>
  <c r="H104" i="113" s="1"/>
  <c r="H105" i="113" s="1"/>
  <c r="H106" i="113" s="1"/>
  <c r="H107" i="113" s="1"/>
  <c r="H108" i="113" s="1"/>
  <c r="H97" i="113"/>
  <c r="F97" i="145"/>
  <c r="I98" i="145"/>
  <c r="I97" i="145" s="1"/>
  <c r="H83" i="113"/>
  <c r="H84" i="113" s="1"/>
  <c r="H85" i="113" s="1"/>
  <c r="H86" i="113"/>
  <c r="F97" i="146"/>
  <c r="I98" i="146"/>
  <c r="I97" i="146" s="1"/>
  <c r="G79" i="113"/>
  <c r="I78" i="113"/>
  <c r="I38" i="145"/>
  <c r="G91" i="146"/>
  <c r="I89" i="146"/>
  <c r="I87" i="146" s="1"/>
  <c r="G113" i="145"/>
  <c r="I111" i="145"/>
  <c r="I93" i="145"/>
  <c r="I88" i="144"/>
  <c r="G89" i="144"/>
  <c r="G92" i="143"/>
  <c r="I91" i="143"/>
  <c r="I87" i="143"/>
  <c r="I87" i="142"/>
  <c r="G92" i="142"/>
  <c r="I91" i="142"/>
  <c r="E86" i="113"/>
  <c r="E87" i="113" s="1"/>
  <c r="F10" i="116"/>
  <c r="G7" i="90"/>
  <c r="I7" i="90"/>
  <c r="F6" i="142" s="1"/>
  <c r="F46" i="91"/>
  <c r="G46" i="91" s="1"/>
  <c r="J69" i="100"/>
  <c r="K69" i="100" s="1"/>
  <c r="J70" i="100"/>
  <c r="K70" i="100" s="1"/>
  <c r="F101" i="113"/>
  <c r="I102" i="113"/>
  <c r="I101" i="113" s="1"/>
  <c r="F99" i="113"/>
  <c r="I100" i="113"/>
  <c r="I99" i="113" s="1"/>
  <c r="I103" i="113"/>
  <c r="G108" i="113"/>
  <c r="I106" i="113"/>
  <c r="D67" i="107"/>
  <c r="E25" i="103"/>
  <c r="G96" i="111"/>
  <c r="F123" i="113"/>
  <c r="I123" i="113" s="1"/>
  <c r="I122" i="113" s="1"/>
  <c r="R4" i="111"/>
  <c r="Q98" i="111"/>
  <c r="N12" i="111"/>
  <c r="E9" i="147" s="1"/>
  <c r="G9" i="147" s="1"/>
  <c r="I9" i="147" s="1"/>
  <c r="K9" i="147" s="1"/>
  <c r="M9" i="147" s="1"/>
  <c r="Q9" i="147" s="1"/>
  <c r="R9" i="147" s="1"/>
  <c r="F48" i="87"/>
  <c r="F50" i="87" s="1"/>
  <c r="F22" i="87"/>
  <c r="F25" i="87"/>
  <c r="E56" i="86"/>
  <c r="F36" i="91"/>
  <c r="G36" i="91" s="1"/>
  <c r="F43" i="103"/>
  <c r="E49" i="103"/>
  <c r="F45" i="107"/>
  <c r="G45" i="107" s="1"/>
  <c r="C72" i="107" s="1"/>
  <c r="E46" i="107"/>
  <c r="C47" i="107"/>
  <c r="D46" i="107"/>
  <c r="F9" i="103"/>
  <c r="E15" i="103"/>
  <c r="I121" i="113"/>
  <c r="F120" i="113"/>
  <c r="C70" i="107"/>
  <c r="I86" i="113"/>
  <c r="F13" i="91"/>
  <c r="G13" i="91" s="1"/>
  <c r="E40" i="86"/>
  <c r="F22" i="113"/>
  <c r="G10" i="91"/>
  <c r="K79" i="100"/>
  <c r="F38" i="113"/>
  <c r="K72" i="100"/>
  <c r="D146" i="111" l="1"/>
  <c r="F70" i="87" s="1"/>
  <c r="D146" i="155"/>
  <c r="D146" i="156"/>
  <c r="F113" i="155"/>
  <c r="F113" i="156"/>
  <c r="G54" i="111"/>
  <c r="M54" i="111" s="1"/>
  <c r="N54" i="111" s="1"/>
  <c r="O54" i="111" s="1"/>
  <c r="P54" i="111" s="1"/>
  <c r="Q54" i="111" s="1"/>
  <c r="R54" i="111" s="1"/>
  <c r="S54" i="111" s="1"/>
  <c r="T54" i="111" s="1"/>
  <c r="U54" i="111" s="1"/>
  <c r="V54" i="111" s="1"/>
  <c r="W54" i="111" s="1"/>
  <c r="X54" i="111" s="1"/>
  <c r="Y54" i="111" s="1"/>
  <c r="Z54" i="111" s="1"/>
  <c r="G54" i="156"/>
  <c r="G54" i="155"/>
  <c r="G68" i="111"/>
  <c r="G68" i="156"/>
  <c r="G95" i="156" s="1"/>
  <c r="G68" i="155"/>
  <c r="G95" i="155" s="1"/>
  <c r="G52" i="111"/>
  <c r="G52" i="155"/>
  <c r="G52" i="156"/>
  <c r="K51" i="155"/>
  <c r="K51" i="156"/>
  <c r="I51" i="155"/>
  <c r="I51" i="156"/>
  <c r="H51" i="155"/>
  <c r="H51" i="156"/>
  <c r="G53" i="111"/>
  <c r="G53" i="155"/>
  <c r="G53" i="156"/>
  <c r="L51" i="155"/>
  <c r="M51" i="155" s="1"/>
  <c r="N51" i="155" s="1"/>
  <c r="O51" i="155" s="1"/>
  <c r="P51" i="155" s="1"/>
  <c r="Q51" i="155" s="1"/>
  <c r="R51" i="155" s="1"/>
  <c r="S51" i="155" s="1"/>
  <c r="T51" i="155" s="1"/>
  <c r="U51" i="155" s="1"/>
  <c r="V51" i="155" s="1"/>
  <c r="W51" i="155" s="1"/>
  <c r="X51" i="155" s="1"/>
  <c r="Y51" i="155" s="1"/>
  <c r="Z51" i="155" s="1"/>
  <c r="L51" i="156"/>
  <c r="M51" i="156" s="1"/>
  <c r="N51" i="156" s="1"/>
  <c r="O51" i="156" s="1"/>
  <c r="P51" i="156" s="1"/>
  <c r="Q51" i="156" s="1"/>
  <c r="R51" i="156" s="1"/>
  <c r="S51" i="156" s="1"/>
  <c r="T51" i="156" s="1"/>
  <c r="U51" i="156" s="1"/>
  <c r="V51" i="156" s="1"/>
  <c r="W51" i="156" s="1"/>
  <c r="X51" i="156" s="1"/>
  <c r="Y51" i="156" s="1"/>
  <c r="Z51" i="156" s="1"/>
  <c r="J51" i="155"/>
  <c r="J51" i="156"/>
  <c r="G46" i="155"/>
  <c r="I47" i="111"/>
  <c r="I47" i="155"/>
  <c r="I47" i="156"/>
  <c r="K49" i="156"/>
  <c r="K46" i="156" s="1"/>
  <c r="K49" i="155"/>
  <c r="K46" i="155" s="1"/>
  <c r="G46" i="156"/>
  <c r="L47" i="111"/>
  <c r="M47" i="111" s="1"/>
  <c r="N47" i="111" s="1"/>
  <c r="O47" i="111" s="1"/>
  <c r="P47" i="111" s="1"/>
  <c r="Q47" i="111" s="1"/>
  <c r="R47" i="111" s="1"/>
  <c r="S47" i="111" s="1"/>
  <c r="T47" i="111" s="1"/>
  <c r="U47" i="111" s="1"/>
  <c r="V47" i="111" s="1"/>
  <c r="W47" i="111" s="1"/>
  <c r="X47" i="111" s="1"/>
  <c r="Y47" i="111" s="1"/>
  <c r="Z47" i="111" s="1"/>
  <c r="L47" i="155"/>
  <c r="L47" i="156"/>
  <c r="H47" i="111"/>
  <c r="H47" i="155"/>
  <c r="H47" i="156"/>
  <c r="P44" i="156"/>
  <c r="P44" i="155"/>
  <c r="K51" i="111"/>
  <c r="F113" i="111"/>
  <c r="L51" i="111"/>
  <c r="I51" i="111"/>
  <c r="H51" i="111"/>
  <c r="J51" i="111"/>
  <c r="I86" i="145"/>
  <c r="K49" i="111"/>
  <c r="F101" i="145"/>
  <c r="I102" i="145"/>
  <c r="I101" i="145" s="1"/>
  <c r="F99" i="142"/>
  <c r="I100" i="142"/>
  <c r="I99" i="142" s="1"/>
  <c r="F101" i="142"/>
  <c r="I102" i="142"/>
  <c r="I101" i="142" s="1"/>
  <c r="F99" i="144"/>
  <c r="I100" i="144"/>
  <c r="I99" i="144" s="1"/>
  <c r="F101" i="143"/>
  <c r="I102" i="143"/>
  <c r="I101" i="143" s="1"/>
  <c r="F99" i="146"/>
  <c r="I100" i="146"/>
  <c r="I99" i="146" s="1"/>
  <c r="H88" i="113"/>
  <c r="H89" i="113" s="1"/>
  <c r="H87" i="113"/>
  <c r="F101" i="144"/>
  <c r="I102" i="144"/>
  <c r="I101" i="144" s="1"/>
  <c r="F99" i="145"/>
  <c r="I100" i="145"/>
  <c r="I99" i="145" s="1"/>
  <c r="F101" i="146"/>
  <c r="I102" i="146"/>
  <c r="I101" i="146" s="1"/>
  <c r="F99" i="143"/>
  <c r="I100" i="143"/>
  <c r="I99" i="143" s="1"/>
  <c r="Y8" i="111"/>
  <c r="C20" i="147" s="1"/>
  <c r="D21" i="116"/>
  <c r="D56" i="90"/>
  <c r="D8" i="90"/>
  <c r="I8" i="90" s="1"/>
  <c r="D32" i="90"/>
  <c r="G31" i="90"/>
  <c r="I31" i="90"/>
  <c r="G55" i="90"/>
  <c r="I55" i="90"/>
  <c r="G80" i="113"/>
  <c r="I79" i="113"/>
  <c r="I39" i="142"/>
  <c r="I39" i="145"/>
  <c r="I39" i="146"/>
  <c r="I39" i="144"/>
  <c r="F21" i="146"/>
  <c r="I22" i="146"/>
  <c r="I21" i="146" s="1"/>
  <c r="F21" i="145"/>
  <c r="I22" i="145"/>
  <c r="I21" i="145" s="1"/>
  <c r="I38" i="144"/>
  <c r="F21" i="144"/>
  <c r="I22" i="144"/>
  <c r="I21" i="144" s="1"/>
  <c r="I38" i="146"/>
  <c r="G92" i="146"/>
  <c r="I91" i="146"/>
  <c r="I110" i="145"/>
  <c r="G115" i="145"/>
  <c r="I113" i="145"/>
  <c r="G91" i="144"/>
  <c r="I89" i="144"/>
  <c r="G94" i="143"/>
  <c r="I92" i="143"/>
  <c r="I90" i="143" s="1"/>
  <c r="G47" i="91"/>
  <c r="F21" i="142"/>
  <c r="I22" i="142"/>
  <c r="I21" i="142" s="1"/>
  <c r="I38" i="142"/>
  <c r="G94" i="142"/>
  <c r="I92" i="142"/>
  <c r="I90" i="142" s="1"/>
  <c r="E88" i="113"/>
  <c r="E89" i="113" s="1"/>
  <c r="E91" i="113" s="1"/>
  <c r="E92" i="113" s="1"/>
  <c r="F11" i="116"/>
  <c r="F6" i="113"/>
  <c r="I6" i="113" s="1"/>
  <c r="F39" i="113"/>
  <c r="I39" i="113" s="1"/>
  <c r="F47" i="113"/>
  <c r="F46" i="113" s="1"/>
  <c r="J74" i="100"/>
  <c r="K74" i="100" s="1"/>
  <c r="J71" i="100"/>
  <c r="K71" i="100" s="1"/>
  <c r="I105" i="113"/>
  <c r="D68" i="107"/>
  <c r="F26" i="103"/>
  <c r="E32" i="103"/>
  <c r="F122" i="113"/>
  <c r="G95" i="111"/>
  <c r="R98" i="111"/>
  <c r="S4" i="111"/>
  <c r="O12" i="111"/>
  <c r="E10" i="147" s="1"/>
  <c r="G10" i="147" s="1"/>
  <c r="I10" i="147" s="1"/>
  <c r="K10" i="147" s="1"/>
  <c r="M10" i="147" s="1"/>
  <c r="Q10" i="147" s="1"/>
  <c r="R10" i="147" s="1"/>
  <c r="F61" i="87"/>
  <c r="F31" i="87"/>
  <c r="F60" i="87"/>
  <c r="F54" i="87"/>
  <c r="F55" i="87" s="1"/>
  <c r="I38" i="113"/>
  <c r="F26" i="113"/>
  <c r="G16" i="91"/>
  <c r="I22" i="113"/>
  <c r="F21" i="113"/>
  <c r="I120" i="113"/>
  <c r="C48" i="107"/>
  <c r="D47" i="107"/>
  <c r="F49" i="103"/>
  <c r="G44" i="103"/>
  <c r="G89" i="111"/>
  <c r="E57" i="86"/>
  <c r="F37" i="91"/>
  <c r="G37" i="91" s="1"/>
  <c r="E45" i="86"/>
  <c r="F19" i="91"/>
  <c r="G19" i="91" s="1"/>
  <c r="F15" i="103"/>
  <c r="G10" i="103"/>
  <c r="E47" i="107"/>
  <c r="F46" i="107"/>
  <c r="G46" i="107" s="1"/>
  <c r="F119" i="155" l="1"/>
  <c r="F119" i="156"/>
  <c r="G8" i="90"/>
  <c r="F116" i="111"/>
  <c r="F116" i="155"/>
  <c r="F116" i="156"/>
  <c r="F115" i="111"/>
  <c r="F115" i="156"/>
  <c r="F115" i="155"/>
  <c r="F114" i="155"/>
  <c r="L114" i="155" s="1"/>
  <c r="F114" i="156"/>
  <c r="L114" i="156" s="1"/>
  <c r="I53" i="111"/>
  <c r="I53" i="156"/>
  <c r="I53" i="155"/>
  <c r="K53" i="111"/>
  <c r="K53" i="156"/>
  <c r="K53" i="155"/>
  <c r="J53" i="111"/>
  <c r="J53" i="156"/>
  <c r="J53" i="155"/>
  <c r="J52" i="111"/>
  <c r="J52" i="155"/>
  <c r="J52" i="156"/>
  <c r="K52" i="111"/>
  <c r="K52" i="155"/>
  <c r="K52" i="156"/>
  <c r="I52" i="111"/>
  <c r="I52" i="156"/>
  <c r="I52" i="155"/>
  <c r="H53" i="111"/>
  <c r="H53" i="155"/>
  <c r="H53" i="156"/>
  <c r="L53" i="111"/>
  <c r="M53" i="111" s="1"/>
  <c r="N53" i="111" s="1"/>
  <c r="O53" i="111" s="1"/>
  <c r="P53" i="111" s="1"/>
  <c r="Q53" i="111" s="1"/>
  <c r="R53" i="111" s="1"/>
  <c r="S53" i="111" s="1"/>
  <c r="T53" i="111" s="1"/>
  <c r="U53" i="111" s="1"/>
  <c r="V53" i="111" s="1"/>
  <c r="W53" i="111" s="1"/>
  <c r="X53" i="111" s="1"/>
  <c r="Y53" i="111" s="1"/>
  <c r="Z53" i="111" s="1"/>
  <c r="L53" i="156"/>
  <c r="M53" i="156" s="1"/>
  <c r="N53" i="156" s="1"/>
  <c r="O53" i="156" s="1"/>
  <c r="P53" i="156" s="1"/>
  <c r="Q53" i="156" s="1"/>
  <c r="R53" i="156" s="1"/>
  <c r="S53" i="156" s="1"/>
  <c r="T53" i="156" s="1"/>
  <c r="U53" i="156" s="1"/>
  <c r="V53" i="156" s="1"/>
  <c r="W53" i="156" s="1"/>
  <c r="X53" i="156" s="1"/>
  <c r="Y53" i="156" s="1"/>
  <c r="Z53" i="156" s="1"/>
  <c r="L53" i="155"/>
  <c r="M53" i="155" s="1"/>
  <c r="N53" i="155" s="1"/>
  <c r="O53" i="155" s="1"/>
  <c r="P53" i="155" s="1"/>
  <c r="Q53" i="155" s="1"/>
  <c r="R53" i="155" s="1"/>
  <c r="S53" i="155" s="1"/>
  <c r="T53" i="155" s="1"/>
  <c r="U53" i="155" s="1"/>
  <c r="V53" i="155" s="1"/>
  <c r="W53" i="155" s="1"/>
  <c r="X53" i="155" s="1"/>
  <c r="Y53" i="155" s="1"/>
  <c r="Z53" i="155" s="1"/>
  <c r="L52" i="111"/>
  <c r="M52" i="111" s="1"/>
  <c r="N52" i="111" s="1"/>
  <c r="O52" i="111" s="1"/>
  <c r="P52" i="111" s="1"/>
  <c r="Q52" i="111" s="1"/>
  <c r="R52" i="111" s="1"/>
  <c r="S52" i="111" s="1"/>
  <c r="T52" i="111" s="1"/>
  <c r="U52" i="111" s="1"/>
  <c r="V52" i="111" s="1"/>
  <c r="W52" i="111" s="1"/>
  <c r="X52" i="111" s="1"/>
  <c r="Y52" i="111" s="1"/>
  <c r="Z52" i="111" s="1"/>
  <c r="L52" i="155"/>
  <c r="M52" i="155" s="1"/>
  <c r="N52" i="155" s="1"/>
  <c r="O52" i="155" s="1"/>
  <c r="P52" i="155" s="1"/>
  <c r="Q52" i="155" s="1"/>
  <c r="R52" i="155" s="1"/>
  <c r="S52" i="155" s="1"/>
  <c r="T52" i="155" s="1"/>
  <c r="U52" i="155" s="1"/>
  <c r="V52" i="155" s="1"/>
  <c r="W52" i="155" s="1"/>
  <c r="X52" i="155" s="1"/>
  <c r="Y52" i="155" s="1"/>
  <c r="Z52" i="155" s="1"/>
  <c r="L52" i="156"/>
  <c r="M52" i="156" s="1"/>
  <c r="N52" i="156" s="1"/>
  <c r="O52" i="156" s="1"/>
  <c r="P52" i="156" s="1"/>
  <c r="Q52" i="156" s="1"/>
  <c r="R52" i="156" s="1"/>
  <c r="S52" i="156" s="1"/>
  <c r="T52" i="156" s="1"/>
  <c r="U52" i="156" s="1"/>
  <c r="V52" i="156" s="1"/>
  <c r="W52" i="156" s="1"/>
  <c r="X52" i="156" s="1"/>
  <c r="Y52" i="156" s="1"/>
  <c r="Z52" i="156" s="1"/>
  <c r="G67" i="155"/>
  <c r="G94" i="155" s="1"/>
  <c r="G67" i="156"/>
  <c r="G94" i="156" s="1"/>
  <c r="H52" i="111"/>
  <c r="H52" i="156"/>
  <c r="H52" i="155"/>
  <c r="K62" i="111"/>
  <c r="K62" i="155"/>
  <c r="K89" i="155" s="1"/>
  <c r="K62" i="156"/>
  <c r="K89" i="156" s="1"/>
  <c r="I48" i="111"/>
  <c r="I48" i="156"/>
  <c r="I48" i="155"/>
  <c r="G55" i="111"/>
  <c r="M55" i="111" s="1"/>
  <c r="N55" i="111" s="1"/>
  <c r="O55" i="111" s="1"/>
  <c r="P55" i="111" s="1"/>
  <c r="Q55" i="111" s="1"/>
  <c r="R55" i="111" s="1"/>
  <c r="S55" i="111" s="1"/>
  <c r="T55" i="111" s="1"/>
  <c r="U55" i="111" s="1"/>
  <c r="V55" i="111" s="1"/>
  <c r="W55" i="111" s="1"/>
  <c r="X55" i="111" s="1"/>
  <c r="Y55" i="111" s="1"/>
  <c r="Z55" i="111" s="1"/>
  <c r="G55" i="156"/>
  <c r="G55" i="155"/>
  <c r="M47" i="156"/>
  <c r="H48" i="111"/>
  <c r="H48" i="156"/>
  <c r="H48" i="155"/>
  <c r="M47" i="155"/>
  <c r="Q44" i="155"/>
  <c r="Q44" i="156"/>
  <c r="L36" i="156"/>
  <c r="L36" i="155"/>
  <c r="J36" i="156"/>
  <c r="J36" i="155"/>
  <c r="H36" i="155"/>
  <c r="H36" i="156"/>
  <c r="K36" i="156"/>
  <c r="K36" i="155"/>
  <c r="F107" i="156"/>
  <c r="F102" i="156" s="1"/>
  <c r="F107" i="155"/>
  <c r="F102" i="155" s="1"/>
  <c r="J36" i="111"/>
  <c r="K36" i="111"/>
  <c r="L36" i="111"/>
  <c r="H36" i="111"/>
  <c r="G67" i="111"/>
  <c r="G94" i="111" s="1"/>
  <c r="E11" i="115"/>
  <c r="I22" i="115" s="1"/>
  <c r="F6" i="145"/>
  <c r="F6" i="144"/>
  <c r="I6" i="144" s="1"/>
  <c r="H90" i="113"/>
  <c r="H91" i="113"/>
  <c r="H92" i="113" s="1"/>
  <c r="F6" i="146"/>
  <c r="Z8" i="111"/>
  <c r="C21" i="147" s="1"/>
  <c r="D22" i="116"/>
  <c r="D60" i="90"/>
  <c r="G32" i="90"/>
  <c r="F7" i="143" s="1"/>
  <c r="I7" i="143" s="1"/>
  <c r="D36" i="90"/>
  <c r="D12" i="90"/>
  <c r="I32" i="90"/>
  <c r="F7" i="144" s="1"/>
  <c r="G56" i="90"/>
  <c r="F7" i="145" s="1"/>
  <c r="I7" i="145" s="1"/>
  <c r="I56" i="90"/>
  <c r="F7" i="146" s="1"/>
  <c r="I7" i="146" s="1"/>
  <c r="F6" i="143"/>
  <c r="G81" i="113"/>
  <c r="I80" i="113"/>
  <c r="F119" i="111"/>
  <c r="F71" i="87"/>
  <c r="I9" i="90"/>
  <c r="F7" i="142"/>
  <c r="I7" i="142" s="1"/>
  <c r="F46" i="146"/>
  <c r="I47" i="146"/>
  <c r="I46" i="146" s="1"/>
  <c r="F25" i="145"/>
  <c r="I26" i="145"/>
  <c r="I25" i="145" s="1"/>
  <c r="F46" i="144"/>
  <c r="I47" i="144"/>
  <c r="I46" i="144" s="1"/>
  <c r="F25" i="144"/>
  <c r="I26" i="144"/>
  <c r="I25" i="144" s="1"/>
  <c r="I40" i="145"/>
  <c r="F46" i="145"/>
  <c r="I47" i="145"/>
  <c r="I46" i="145" s="1"/>
  <c r="I6" i="145"/>
  <c r="F25" i="146"/>
  <c r="I26" i="146"/>
  <c r="I25" i="146" s="1"/>
  <c r="G94" i="146"/>
  <c r="I92" i="146"/>
  <c r="I90" i="146" s="1"/>
  <c r="I112" i="145"/>
  <c r="G117" i="145"/>
  <c r="I115" i="145"/>
  <c r="I87" i="144"/>
  <c r="G92" i="144"/>
  <c r="I91" i="144"/>
  <c r="G95" i="143"/>
  <c r="I94" i="143"/>
  <c r="I6" i="142"/>
  <c r="F25" i="142"/>
  <c r="I26" i="142"/>
  <c r="I25" i="142" s="1"/>
  <c r="F46" i="142"/>
  <c r="I47" i="142"/>
  <c r="I46" i="142" s="1"/>
  <c r="G95" i="142"/>
  <c r="I94" i="142"/>
  <c r="E90" i="113"/>
  <c r="F12" i="116"/>
  <c r="G9" i="90"/>
  <c r="F7" i="113"/>
  <c r="I7" i="113" s="1"/>
  <c r="I5" i="113" s="1"/>
  <c r="I47" i="113"/>
  <c r="I46" i="113" s="1"/>
  <c r="F57" i="87"/>
  <c r="E94" i="113"/>
  <c r="E95" i="113" s="1"/>
  <c r="E93" i="113"/>
  <c r="F107" i="111"/>
  <c r="F114" i="111"/>
  <c r="L114" i="111" s="1"/>
  <c r="Q114" i="111" s="1"/>
  <c r="V114" i="111" s="1"/>
  <c r="K80" i="100"/>
  <c r="F25" i="91"/>
  <c r="G25" i="91" s="1"/>
  <c r="H102" i="111"/>
  <c r="D69" i="107"/>
  <c r="F32" i="103"/>
  <c r="G27" i="103"/>
  <c r="S98" i="111"/>
  <c r="T4" i="111"/>
  <c r="P12" i="111"/>
  <c r="E11" i="147" s="1"/>
  <c r="G11" i="147" s="1"/>
  <c r="I11" i="147" s="1"/>
  <c r="K11" i="147" s="1"/>
  <c r="M11" i="147" s="1"/>
  <c r="Q11" i="147" s="1"/>
  <c r="R11" i="147" s="1"/>
  <c r="C73" i="107"/>
  <c r="E48" i="107"/>
  <c r="F47" i="107"/>
  <c r="G47" i="107" s="1"/>
  <c r="C74" i="107" s="1"/>
  <c r="E58" i="86"/>
  <c r="F38" i="91"/>
  <c r="G38" i="91" s="1"/>
  <c r="I21" i="113"/>
  <c r="I26" i="113"/>
  <c r="F25" i="113"/>
  <c r="H11" i="103"/>
  <c r="G15" i="103"/>
  <c r="G49" i="103"/>
  <c r="H45" i="103"/>
  <c r="F30" i="113"/>
  <c r="G22" i="91"/>
  <c r="F40" i="113"/>
  <c r="C49" i="107"/>
  <c r="D48" i="107"/>
  <c r="Q114" i="156" l="1"/>
  <c r="L102" i="156"/>
  <c r="L102" i="155"/>
  <c r="Q114" i="155"/>
  <c r="J47" i="111"/>
  <c r="J47" i="155"/>
  <c r="J47" i="156"/>
  <c r="N47" i="156"/>
  <c r="K63" i="111"/>
  <c r="K90" i="111" s="1"/>
  <c r="K63" i="156"/>
  <c r="K90" i="156" s="1"/>
  <c r="K63" i="155"/>
  <c r="K90" i="155" s="1"/>
  <c r="L48" i="111"/>
  <c r="M48" i="111" s="1"/>
  <c r="N48" i="111" s="1"/>
  <c r="O48" i="111" s="1"/>
  <c r="P48" i="111" s="1"/>
  <c r="Q48" i="111" s="1"/>
  <c r="R48" i="111" s="1"/>
  <c r="S48" i="111" s="1"/>
  <c r="T48" i="111" s="1"/>
  <c r="U48" i="111" s="1"/>
  <c r="V48" i="111" s="1"/>
  <c r="W48" i="111" s="1"/>
  <c r="X48" i="111" s="1"/>
  <c r="Y48" i="111" s="1"/>
  <c r="Z48" i="111" s="1"/>
  <c r="L48" i="155"/>
  <c r="L48" i="156"/>
  <c r="N47" i="155"/>
  <c r="R44" i="156"/>
  <c r="R44" i="155"/>
  <c r="L41" i="156"/>
  <c r="M41" i="156" s="1"/>
  <c r="N41" i="156" s="1"/>
  <c r="O41" i="156" s="1"/>
  <c r="P41" i="156" s="1"/>
  <c r="Q41" i="156" s="1"/>
  <c r="R41" i="156" s="1"/>
  <c r="S41" i="156" s="1"/>
  <c r="T41" i="156" s="1"/>
  <c r="U41" i="156" s="1"/>
  <c r="V41" i="156" s="1"/>
  <c r="W41" i="156" s="1"/>
  <c r="X41" i="156" s="1"/>
  <c r="Y41" i="156" s="1"/>
  <c r="Z41" i="156" s="1"/>
  <c r="L41" i="155"/>
  <c r="M41" i="155" s="1"/>
  <c r="N41" i="155" s="1"/>
  <c r="O41" i="155" s="1"/>
  <c r="P41" i="155" s="1"/>
  <c r="Q41" i="155" s="1"/>
  <c r="R41" i="155" s="1"/>
  <c r="S41" i="155" s="1"/>
  <c r="T41" i="155" s="1"/>
  <c r="U41" i="155" s="1"/>
  <c r="V41" i="155" s="1"/>
  <c r="W41" i="155" s="1"/>
  <c r="X41" i="155" s="1"/>
  <c r="Y41" i="155" s="1"/>
  <c r="Z41" i="155" s="1"/>
  <c r="K41" i="156"/>
  <c r="K41" i="155"/>
  <c r="G36" i="156"/>
  <c r="G36" i="155"/>
  <c r="J37" i="155"/>
  <c r="J37" i="156"/>
  <c r="L37" i="156"/>
  <c r="M37" i="156" s="1"/>
  <c r="N37" i="156" s="1"/>
  <c r="O37" i="156" s="1"/>
  <c r="P37" i="156" s="1"/>
  <c r="Q37" i="156" s="1"/>
  <c r="R37" i="156" s="1"/>
  <c r="S37" i="156" s="1"/>
  <c r="T37" i="156" s="1"/>
  <c r="U37" i="156" s="1"/>
  <c r="V37" i="156" s="1"/>
  <c r="W37" i="156" s="1"/>
  <c r="X37" i="156" s="1"/>
  <c r="Y37" i="156" s="1"/>
  <c r="Z37" i="156" s="1"/>
  <c r="L37" i="155"/>
  <c r="M37" i="155" s="1"/>
  <c r="N37" i="155" s="1"/>
  <c r="O37" i="155" s="1"/>
  <c r="P37" i="155" s="1"/>
  <c r="Q37" i="155" s="1"/>
  <c r="R37" i="155" s="1"/>
  <c r="S37" i="155" s="1"/>
  <c r="T37" i="155" s="1"/>
  <c r="U37" i="155" s="1"/>
  <c r="V37" i="155" s="1"/>
  <c r="W37" i="155" s="1"/>
  <c r="X37" i="155" s="1"/>
  <c r="Y37" i="155" s="1"/>
  <c r="Z37" i="155" s="1"/>
  <c r="J41" i="156"/>
  <c r="J41" i="155"/>
  <c r="G32" i="156"/>
  <c r="G32" i="155"/>
  <c r="H41" i="156"/>
  <c r="H41" i="155"/>
  <c r="D140" i="155"/>
  <c r="F129" i="155"/>
  <c r="M36" i="155"/>
  <c r="H37" i="156"/>
  <c r="H37" i="155"/>
  <c r="G41" i="156"/>
  <c r="G41" i="155"/>
  <c r="K37" i="156"/>
  <c r="K37" i="155"/>
  <c r="D140" i="156"/>
  <c r="F129" i="156"/>
  <c r="M36" i="156"/>
  <c r="K41" i="111"/>
  <c r="L41" i="111"/>
  <c r="M41" i="111" s="1"/>
  <c r="N41" i="111" s="1"/>
  <c r="O41" i="111" s="1"/>
  <c r="P41" i="111" s="1"/>
  <c r="Q41" i="111" s="1"/>
  <c r="R41" i="111" s="1"/>
  <c r="S41" i="111" s="1"/>
  <c r="T41" i="111" s="1"/>
  <c r="U41" i="111" s="1"/>
  <c r="V41" i="111" s="1"/>
  <c r="W41" i="111" s="1"/>
  <c r="X41" i="111" s="1"/>
  <c r="Y41" i="111" s="1"/>
  <c r="Z41" i="111" s="1"/>
  <c r="J37" i="111"/>
  <c r="K37" i="111"/>
  <c r="L37" i="111"/>
  <c r="J41" i="111"/>
  <c r="H41" i="111"/>
  <c r="H37" i="111"/>
  <c r="H22" i="115"/>
  <c r="G32" i="111"/>
  <c r="G36" i="111"/>
  <c r="M36" i="111" s="1"/>
  <c r="N36" i="111" s="1"/>
  <c r="O36" i="111" s="1"/>
  <c r="P36" i="111" s="1"/>
  <c r="Q36" i="111" s="1"/>
  <c r="R36" i="111" s="1"/>
  <c r="S36" i="111" s="1"/>
  <c r="T36" i="111" s="1"/>
  <c r="U36" i="111" s="1"/>
  <c r="V36" i="111" s="1"/>
  <c r="W36" i="111" s="1"/>
  <c r="X36" i="111" s="1"/>
  <c r="Y36" i="111" s="1"/>
  <c r="Z36" i="111" s="1"/>
  <c r="G41" i="111"/>
  <c r="F5" i="146"/>
  <c r="I6" i="146"/>
  <c r="F5" i="145"/>
  <c r="I33" i="90"/>
  <c r="G33" i="90"/>
  <c r="G82" i="113"/>
  <c r="I81" i="113"/>
  <c r="H93" i="113"/>
  <c r="H94" i="113"/>
  <c r="H95" i="113" s="1"/>
  <c r="I5" i="146"/>
  <c r="I6" i="143"/>
  <c r="I5" i="143" s="1"/>
  <c r="F5" i="143"/>
  <c r="D23" i="116"/>
  <c r="G57" i="90"/>
  <c r="D14" i="90"/>
  <c r="D61" i="90"/>
  <c r="G60" i="90"/>
  <c r="F9" i="145" s="1"/>
  <c r="D38" i="90"/>
  <c r="D37" i="90"/>
  <c r="D62" i="90"/>
  <c r="D13" i="90"/>
  <c r="I60" i="90"/>
  <c r="F9" i="146" s="1"/>
  <c r="G36" i="90"/>
  <c r="I36" i="90"/>
  <c r="G12" i="90"/>
  <c r="I12" i="90"/>
  <c r="F9" i="142" s="1"/>
  <c r="I9" i="142" s="1"/>
  <c r="I57" i="90"/>
  <c r="I5" i="145"/>
  <c r="I7" i="144"/>
  <c r="I5" i="144" s="1"/>
  <c r="F5" i="144"/>
  <c r="I41" i="142"/>
  <c r="I41" i="145"/>
  <c r="I41" i="146"/>
  <c r="I41" i="144"/>
  <c r="F108" i="142"/>
  <c r="F107" i="142" s="1"/>
  <c r="F96" i="142" s="1"/>
  <c r="G139" i="142" s="1"/>
  <c r="F108" i="144"/>
  <c r="F108" i="146"/>
  <c r="F108" i="145"/>
  <c r="F108" i="143"/>
  <c r="I40" i="144"/>
  <c r="F29" i="145"/>
  <c r="I30" i="145"/>
  <c r="I29" i="145" s="1"/>
  <c r="I40" i="146"/>
  <c r="F29" i="146"/>
  <c r="I30" i="146"/>
  <c r="I29" i="146" s="1"/>
  <c r="F119" i="142"/>
  <c r="F118" i="142" s="1"/>
  <c r="F109" i="142" s="1"/>
  <c r="G140" i="142" s="1"/>
  <c r="F119" i="143"/>
  <c r="F118" i="143" s="1"/>
  <c r="F109" i="143" s="1"/>
  <c r="G140" i="143" s="1"/>
  <c r="F119" i="145"/>
  <c r="F118" i="145" s="1"/>
  <c r="F109" i="145" s="1"/>
  <c r="G140" i="145" s="1"/>
  <c r="F119" i="146"/>
  <c r="F118" i="146" s="1"/>
  <c r="F109" i="146" s="1"/>
  <c r="G140" i="146" s="1"/>
  <c r="F119" i="144"/>
  <c r="F118" i="144" s="1"/>
  <c r="F109" i="144" s="1"/>
  <c r="G140" i="144" s="1"/>
  <c r="F29" i="144"/>
  <c r="I30" i="144"/>
  <c r="I29" i="144" s="1"/>
  <c r="G95" i="146"/>
  <c r="I94" i="146"/>
  <c r="G119" i="145"/>
  <c r="I117" i="145"/>
  <c r="I114" i="145"/>
  <c r="G94" i="144"/>
  <c r="I92" i="144"/>
  <c r="G111" i="143"/>
  <c r="I95" i="143"/>
  <c r="F5" i="142"/>
  <c r="I5" i="142"/>
  <c r="I40" i="142"/>
  <c r="F29" i="142"/>
  <c r="I30" i="142"/>
  <c r="I29" i="142" s="1"/>
  <c r="F34" i="113"/>
  <c r="I34" i="113" s="1"/>
  <c r="G111" i="142"/>
  <c r="I95" i="142"/>
  <c r="F13" i="116"/>
  <c r="F5" i="113"/>
  <c r="F108" i="113"/>
  <c r="F102" i="111"/>
  <c r="G28" i="91"/>
  <c r="F41" i="113"/>
  <c r="I41" i="113" s="1"/>
  <c r="F119" i="113"/>
  <c r="F118" i="113" s="1"/>
  <c r="F109" i="113" s="1"/>
  <c r="E126" i="113"/>
  <c r="E130" i="113"/>
  <c r="E131" i="113" s="1"/>
  <c r="E132" i="113" s="1"/>
  <c r="E109" i="113"/>
  <c r="K82" i="100"/>
  <c r="D70" i="107"/>
  <c r="G32" i="103"/>
  <c r="H28" i="103"/>
  <c r="I102" i="111"/>
  <c r="O102" i="111"/>
  <c r="K102" i="111"/>
  <c r="F63" i="87"/>
  <c r="F73" i="87" s="1"/>
  <c r="U4" i="111"/>
  <c r="T98" i="111"/>
  <c r="Q12" i="111"/>
  <c r="E12" i="147" s="1"/>
  <c r="G12" i="147" s="1"/>
  <c r="I12" i="147" s="1"/>
  <c r="K12" i="147" s="1"/>
  <c r="M12" i="147" s="1"/>
  <c r="Q12" i="147" s="1"/>
  <c r="R12" i="147" s="1"/>
  <c r="K46" i="111"/>
  <c r="I12" i="103"/>
  <c r="H15" i="103"/>
  <c r="I30" i="113"/>
  <c r="F29" i="113"/>
  <c r="E59" i="86"/>
  <c r="F39" i="91"/>
  <c r="G39" i="91" s="1"/>
  <c r="N102" i="111"/>
  <c r="K89" i="111"/>
  <c r="C50" i="107"/>
  <c r="D49" i="107"/>
  <c r="I40" i="113"/>
  <c r="I46" i="103"/>
  <c r="H49" i="103"/>
  <c r="I25" i="113"/>
  <c r="F48" i="107"/>
  <c r="G48" i="107" s="1"/>
  <c r="C75" i="107" s="1"/>
  <c r="E49" i="107"/>
  <c r="V114" i="155" l="1"/>
  <c r="V102" i="155" s="1"/>
  <c r="Q102" i="155"/>
  <c r="AB102" i="155" s="1"/>
  <c r="V114" i="156"/>
  <c r="V102" i="156" s="1"/>
  <c r="Q102" i="156"/>
  <c r="AB102" i="156" s="1"/>
  <c r="O47" i="155"/>
  <c r="O47" i="156"/>
  <c r="M48" i="156"/>
  <c r="M48" i="155"/>
  <c r="K64" i="111"/>
  <c r="K91" i="111" s="1"/>
  <c r="K64" i="156"/>
  <c r="K91" i="156" s="1"/>
  <c r="K64" i="155"/>
  <c r="K91" i="155" s="1"/>
  <c r="S44" i="155"/>
  <c r="S44" i="156"/>
  <c r="N36" i="155"/>
  <c r="F131" i="155"/>
  <c r="G37" i="156"/>
  <c r="G37" i="155"/>
  <c r="F131" i="156"/>
  <c r="H32" i="156"/>
  <c r="H32" i="155"/>
  <c r="L38" i="155"/>
  <c r="L38" i="156"/>
  <c r="J32" i="156"/>
  <c r="J32" i="155"/>
  <c r="J38" i="155"/>
  <c r="J38" i="156"/>
  <c r="K32" i="156"/>
  <c r="K32" i="155"/>
  <c r="L32" i="155"/>
  <c r="L32" i="156"/>
  <c r="H38" i="155"/>
  <c r="H38" i="156"/>
  <c r="K38" i="155"/>
  <c r="K38" i="156"/>
  <c r="I32" i="155"/>
  <c r="I32" i="156"/>
  <c r="N36" i="156"/>
  <c r="L38" i="111"/>
  <c r="J38" i="111"/>
  <c r="I32" i="111"/>
  <c r="K38" i="111"/>
  <c r="H38" i="111"/>
  <c r="H32" i="111"/>
  <c r="G37" i="111"/>
  <c r="M37" i="111" s="1"/>
  <c r="N37" i="111" s="1"/>
  <c r="O37" i="111" s="1"/>
  <c r="P37" i="111" s="1"/>
  <c r="Q37" i="111" s="1"/>
  <c r="R37" i="111" s="1"/>
  <c r="S37" i="111" s="1"/>
  <c r="T37" i="111" s="1"/>
  <c r="U37" i="111" s="1"/>
  <c r="V37" i="111" s="1"/>
  <c r="W37" i="111" s="1"/>
  <c r="X37" i="111" s="1"/>
  <c r="Y37" i="111" s="1"/>
  <c r="Z37" i="111" s="1"/>
  <c r="J32" i="111"/>
  <c r="I9" i="146"/>
  <c r="F9" i="143"/>
  <c r="I9" i="143" s="1"/>
  <c r="K32" i="111"/>
  <c r="I61" i="90"/>
  <c r="F10" i="146" s="1"/>
  <c r="I10" i="146" s="1"/>
  <c r="G61" i="90"/>
  <c r="F10" i="145" s="1"/>
  <c r="I10" i="145" s="1"/>
  <c r="G37" i="90"/>
  <c r="F10" i="143" s="1"/>
  <c r="I10" i="143" s="1"/>
  <c r="I37" i="90"/>
  <c r="F10" i="144" s="1"/>
  <c r="I10" i="144" s="1"/>
  <c r="G13" i="90"/>
  <c r="I13" i="90"/>
  <c r="F10" i="142" s="1"/>
  <c r="D15" i="90"/>
  <c r="D63" i="90"/>
  <c r="G62" i="90"/>
  <c r="F11" i="145" s="1"/>
  <c r="I11" i="145" s="1"/>
  <c r="D39" i="90"/>
  <c r="G38" i="90"/>
  <c r="F11" i="143" s="1"/>
  <c r="I11" i="143" s="1"/>
  <c r="I62" i="90"/>
  <c r="F11" i="146" s="1"/>
  <c r="I11" i="146" s="1"/>
  <c r="I38" i="90"/>
  <c r="F11" i="144" s="1"/>
  <c r="I11" i="144" s="1"/>
  <c r="G14" i="90"/>
  <c r="I14" i="90"/>
  <c r="F11" i="142" s="1"/>
  <c r="H109" i="113"/>
  <c r="H126" i="113"/>
  <c r="H130" i="113"/>
  <c r="H131" i="113" s="1"/>
  <c r="H132" i="113" s="1"/>
  <c r="L32" i="111"/>
  <c r="M32" i="111" s="1"/>
  <c r="N32" i="111" s="1"/>
  <c r="O32" i="111" s="1"/>
  <c r="P32" i="111" s="1"/>
  <c r="Q32" i="111" s="1"/>
  <c r="R32" i="111" s="1"/>
  <c r="S32" i="111" s="1"/>
  <c r="T32" i="111" s="1"/>
  <c r="U32" i="111" s="1"/>
  <c r="V32" i="111" s="1"/>
  <c r="W32" i="111" s="1"/>
  <c r="X32" i="111" s="1"/>
  <c r="Y32" i="111" s="1"/>
  <c r="Z32" i="111" s="1"/>
  <c r="F9" i="113"/>
  <c r="I9" i="113" s="1"/>
  <c r="I9" i="145"/>
  <c r="G83" i="113"/>
  <c r="I82" i="113"/>
  <c r="F9" i="144"/>
  <c r="I42" i="144"/>
  <c r="F33" i="145"/>
  <c r="I34" i="145"/>
  <c r="I33" i="145" s="1"/>
  <c r="F107" i="144"/>
  <c r="F96" i="144" s="1"/>
  <c r="G139" i="144" s="1"/>
  <c r="I108" i="144"/>
  <c r="I107" i="144" s="1"/>
  <c r="F107" i="143"/>
  <c r="F96" i="143" s="1"/>
  <c r="G139" i="143" s="1"/>
  <c r="I108" i="143"/>
  <c r="I107" i="143" s="1"/>
  <c r="I108" i="142"/>
  <c r="I107" i="142" s="1"/>
  <c r="F33" i="146"/>
  <c r="I34" i="146"/>
  <c r="I33" i="146" s="1"/>
  <c r="F107" i="145"/>
  <c r="F96" i="145" s="1"/>
  <c r="G139" i="145" s="1"/>
  <c r="I108" i="145"/>
  <c r="I107" i="145" s="1"/>
  <c r="F33" i="113"/>
  <c r="F33" i="144"/>
  <c r="I34" i="144"/>
  <c r="I33" i="144" s="1"/>
  <c r="F107" i="146"/>
  <c r="F96" i="146" s="1"/>
  <c r="G139" i="146" s="1"/>
  <c r="I108" i="146"/>
  <c r="I107" i="146" s="1"/>
  <c r="G111" i="146"/>
  <c r="I95" i="146"/>
  <c r="I93" i="146" s="1"/>
  <c r="G121" i="145"/>
  <c r="I119" i="145"/>
  <c r="I116" i="145"/>
  <c r="I90" i="144"/>
  <c r="G95" i="144"/>
  <c r="I94" i="144"/>
  <c r="G113" i="143"/>
  <c r="I111" i="143"/>
  <c r="I93" i="143"/>
  <c r="F33" i="142"/>
  <c r="I34" i="142"/>
  <c r="I33" i="142" s="1"/>
  <c r="G113" i="142"/>
  <c r="I111" i="142"/>
  <c r="I93" i="142"/>
  <c r="F14" i="116"/>
  <c r="F107" i="113"/>
  <c r="F96" i="113" s="1"/>
  <c r="G139" i="113" s="1"/>
  <c r="I108" i="113"/>
  <c r="I107" i="113" s="1"/>
  <c r="I119" i="113"/>
  <c r="I118" i="113" s="1"/>
  <c r="E110" i="113"/>
  <c r="E111" i="113"/>
  <c r="E112" i="113" s="1"/>
  <c r="E113" i="113" s="1"/>
  <c r="E114" i="113" s="1"/>
  <c r="E115" i="113" s="1"/>
  <c r="E116" i="113" s="1"/>
  <c r="E117" i="113" s="1"/>
  <c r="E118" i="113" s="1"/>
  <c r="E119" i="113" s="1"/>
  <c r="E120" i="113" s="1"/>
  <c r="E121" i="113" s="1"/>
  <c r="E122" i="113" s="1"/>
  <c r="E123" i="113" s="1"/>
  <c r="E124" i="113" s="1"/>
  <c r="E125" i="113" s="1"/>
  <c r="E127" i="113"/>
  <c r="E128" i="113"/>
  <c r="E129" i="113" s="1"/>
  <c r="G140" i="113"/>
  <c r="D71" i="107"/>
  <c r="I29" i="103"/>
  <c r="H32" i="103"/>
  <c r="L102" i="111"/>
  <c r="U98" i="111"/>
  <c r="V4" i="111"/>
  <c r="G102" i="111"/>
  <c r="R12" i="111"/>
  <c r="E13" i="147" s="1"/>
  <c r="G13" i="147" s="1"/>
  <c r="I13" i="147" s="1"/>
  <c r="K13" i="147" s="1"/>
  <c r="M13" i="147" s="1"/>
  <c r="Q13" i="147" s="1"/>
  <c r="R13" i="147" s="1"/>
  <c r="I49" i="103"/>
  <c r="J47" i="103"/>
  <c r="K48" i="103" s="1"/>
  <c r="E24" i="93"/>
  <c r="I33" i="113"/>
  <c r="I29" i="113"/>
  <c r="D50" i="107"/>
  <c r="C51" i="107"/>
  <c r="R102" i="111"/>
  <c r="F42" i="113"/>
  <c r="I15" i="103"/>
  <c r="J13" i="103"/>
  <c r="K14" i="103" s="1"/>
  <c r="E60" i="86"/>
  <c r="F40" i="91"/>
  <c r="G40" i="91" s="1"/>
  <c r="Q102" i="111"/>
  <c r="E50" i="107"/>
  <c r="F49" i="107"/>
  <c r="G49" i="107" s="1"/>
  <c r="C76" i="107" s="1"/>
  <c r="K65" i="111" l="1"/>
  <c r="K92" i="111" s="1"/>
  <c r="K65" i="156"/>
  <c r="K92" i="156" s="1"/>
  <c r="K65" i="155"/>
  <c r="K92" i="155" s="1"/>
  <c r="N48" i="155"/>
  <c r="J48" i="111"/>
  <c r="J48" i="155"/>
  <c r="J48" i="156"/>
  <c r="N48" i="156"/>
  <c r="L49" i="155"/>
  <c r="L49" i="156"/>
  <c r="P47" i="156"/>
  <c r="H49" i="156"/>
  <c r="H46" i="156" s="1"/>
  <c r="H49" i="155"/>
  <c r="H46" i="155" s="1"/>
  <c r="I49" i="156"/>
  <c r="I46" i="156" s="1"/>
  <c r="I49" i="155"/>
  <c r="I46" i="155" s="1"/>
  <c r="P47" i="155"/>
  <c r="T44" i="156"/>
  <c r="T44" i="155"/>
  <c r="J56" i="155"/>
  <c r="J50" i="155" s="1"/>
  <c r="J56" i="156"/>
  <c r="J50" i="156" s="1"/>
  <c r="M32" i="156"/>
  <c r="G56" i="156"/>
  <c r="G50" i="156" s="1"/>
  <c r="G56" i="155"/>
  <c r="G50" i="155" s="1"/>
  <c r="K39" i="155"/>
  <c r="K39" i="156"/>
  <c r="O36" i="156"/>
  <c r="M32" i="155"/>
  <c r="G39" i="156"/>
  <c r="G39" i="155"/>
  <c r="L39" i="155"/>
  <c r="M39" i="155" s="1"/>
  <c r="N39" i="155" s="1"/>
  <c r="O39" i="155" s="1"/>
  <c r="P39" i="155" s="1"/>
  <c r="Q39" i="155" s="1"/>
  <c r="R39" i="155" s="1"/>
  <c r="S39" i="155" s="1"/>
  <c r="T39" i="155" s="1"/>
  <c r="U39" i="155" s="1"/>
  <c r="V39" i="155" s="1"/>
  <c r="W39" i="155" s="1"/>
  <c r="X39" i="155" s="1"/>
  <c r="Y39" i="155" s="1"/>
  <c r="Z39" i="155" s="1"/>
  <c r="L39" i="156"/>
  <c r="M39" i="156" s="1"/>
  <c r="N39" i="156" s="1"/>
  <c r="O39" i="156" s="1"/>
  <c r="P39" i="156" s="1"/>
  <c r="Q39" i="156" s="1"/>
  <c r="R39" i="156" s="1"/>
  <c r="S39" i="156" s="1"/>
  <c r="T39" i="156" s="1"/>
  <c r="U39" i="156" s="1"/>
  <c r="V39" i="156" s="1"/>
  <c r="W39" i="156" s="1"/>
  <c r="X39" i="156" s="1"/>
  <c r="Y39" i="156" s="1"/>
  <c r="Z39" i="156" s="1"/>
  <c r="M38" i="156"/>
  <c r="L56" i="156"/>
  <c r="L56" i="155"/>
  <c r="M38" i="155"/>
  <c r="O36" i="155"/>
  <c r="G66" i="156"/>
  <c r="G66" i="155"/>
  <c r="K56" i="156"/>
  <c r="K50" i="156" s="1"/>
  <c r="K56" i="155"/>
  <c r="K50" i="155" s="1"/>
  <c r="H56" i="156"/>
  <c r="H50" i="156" s="1"/>
  <c r="H56" i="155"/>
  <c r="H50" i="155" s="1"/>
  <c r="H39" i="155"/>
  <c r="H39" i="156"/>
  <c r="G38" i="155"/>
  <c r="G38" i="156"/>
  <c r="J39" i="156"/>
  <c r="J39" i="155"/>
  <c r="I56" i="156"/>
  <c r="I50" i="156" s="1"/>
  <c r="I56" i="155"/>
  <c r="I50" i="155" s="1"/>
  <c r="J39" i="111"/>
  <c r="K39" i="111"/>
  <c r="L39" i="111"/>
  <c r="M39" i="111" s="1"/>
  <c r="N39" i="111" s="1"/>
  <c r="O39" i="111" s="1"/>
  <c r="P39" i="111" s="1"/>
  <c r="Q39" i="111" s="1"/>
  <c r="R39" i="111" s="1"/>
  <c r="S39" i="111" s="1"/>
  <c r="T39" i="111" s="1"/>
  <c r="U39" i="111" s="1"/>
  <c r="V39" i="111" s="1"/>
  <c r="W39" i="111" s="1"/>
  <c r="X39" i="111" s="1"/>
  <c r="Y39" i="111" s="1"/>
  <c r="Z39" i="111" s="1"/>
  <c r="H39" i="111"/>
  <c r="G38" i="111"/>
  <c r="M38" i="111" s="1"/>
  <c r="N38" i="111" s="1"/>
  <c r="O38" i="111" s="1"/>
  <c r="P38" i="111" s="1"/>
  <c r="Q38" i="111" s="1"/>
  <c r="R38" i="111" s="1"/>
  <c r="S38" i="111" s="1"/>
  <c r="T38" i="111" s="1"/>
  <c r="U38" i="111" s="1"/>
  <c r="V38" i="111" s="1"/>
  <c r="W38" i="111" s="1"/>
  <c r="X38" i="111" s="1"/>
  <c r="Y38" i="111" s="1"/>
  <c r="Z38" i="111" s="1"/>
  <c r="G39" i="111"/>
  <c r="I11" i="142"/>
  <c r="F11" i="113"/>
  <c r="I11" i="113" s="1"/>
  <c r="H110" i="113"/>
  <c r="H111" i="113"/>
  <c r="H112" i="113" s="1"/>
  <c r="H113" i="113" s="1"/>
  <c r="H114" i="113" s="1"/>
  <c r="H115" i="113" s="1"/>
  <c r="H116" i="113" s="1"/>
  <c r="H117" i="113" s="1"/>
  <c r="H118" i="113" s="1"/>
  <c r="H119" i="113" s="1"/>
  <c r="H120" i="113" s="1"/>
  <c r="H121" i="113" s="1"/>
  <c r="H122" i="113" s="1"/>
  <c r="H123" i="113" s="1"/>
  <c r="H124" i="113" s="1"/>
  <c r="H125" i="113" s="1"/>
  <c r="D40" i="90"/>
  <c r="D16" i="90"/>
  <c r="I63" i="90"/>
  <c r="F12" i="146" s="1"/>
  <c r="I12" i="146" s="1"/>
  <c r="I39" i="90"/>
  <c r="G39" i="90"/>
  <c r="F12" i="143" s="1"/>
  <c r="D64" i="90"/>
  <c r="G63" i="90"/>
  <c r="F12" i="145" s="1"/>
  <c r="G15" i="90"/>
  <c r="I15" i="90"/>
  <c r="F12" i="142" s="1"/>
  <c r="I9" i="144"/>
  <c r="I10" i="142"/>
  <c r="F10" i="113"/>
  <c r="I10" i="113" s="1"/>
  <c r="I86" i="143"/>
  <c r="I49" i="111"/>
  <c r="I46" i="111" s="1"/>
  <c r="G84" i="113"/>
  <c r="I83" i="113"/>
  <c r="I86" i="142"/>
  <c r="H49" i="111"/>
  <c r="H46" i="111" s="1"/>
  <c r="I86" i="146"/>
  <c r="L49" i="111"/>
  <c r="H128" i="113"/>
  <c r="H129" i="113" s="1"/>
  <c r="H127" i="113"/>
  <c r="I96" i="146"/>
  <c r="L56" i="111"/>
  <c r="I96" i="144"/>
  <c r="J56" i="111"/>
  <c r="I96" i="145"/>
  <c r="I139" i="145" s="1"/>
  <c r="K56" i="111"/>
  <c r="I96" i="142"/>
  <c r="H56" i="111"/>
  <c r="I96" i="143"/>
  <c r="I56" i="111"/>
  <c r="I43" i="142"/>
  <c r="I43" i="145"/>
  <c r="I43" i="146"/>
  <c r="I42" i="145"/>
  <c r="I42" i="146"/>
  <c r="G113" i="146"/>
  <c r="I111" i="146"/>
  <c r="I118" i="145"/>
  <c r="G123" i="145"/>
  <c r="I121" i="145"/>
  <c r="G111" i="144"/>
  <c r="I95" i="144"/>
  <c r="I93" i="144" s="1"/>
  <c r="I110" i="143"/>
  <c r="G115" i="143"/>
  <c r="I113" i="143"/>
  <c r="I42" i="142"/>
  <c r="I110" i="142"/>
  <c r="G115" i="142"/>
  <c r="I113" i="142"/>
  <c r="F15" i="116"/>
  <c r="G56" i="111"/>
  <c r="I96" i="113"/>
  <c r="I139" i="113" s="1"/>
  <c r="F43" i="113"/>
  <c r="I43" i="113" s="1"/>
  <c r="M51" i="111"/>
  <c r="D72" i="107"/>
  <c r="I32" i="103"/>
  <c r="J30" i="103"/>
  <c r="K31" i="103" s="1"/>
  <c r="D140" i="111"/>
  <c r="I109" i="113"/>
  <c r="I140" i="113" s="1"/>
  <c r="G66" i="111"/>
  <c r="J102" i="111"/>
  <c r="W4" i="111"/>
  <c r="V98" i="111"/>
  <c r="S12" i="111"/>
  <c r="E14" i="147" s="1"/>
  <c r="G14" i="147" s="1"/>
  <c r="I14" i="147" s="1"/>
  <c r="K14" i="147" s="1"/>
  <c r="M14" i="147" s="1"/>
  <c r="Q14" i="147" s="1"/>
  <c r="R14" i="147" s="1"/>
  <c r="J15" i="103"/>
  <c r="C52" i="107"/>
  <c r="D51" i="107"/>
  <c r="E25" i="93"/>
  <c r="J49" i="103"/>
  <c r="F50" i="107"/>
  <c r="G50" i="107" s="1"/>
  <c r="C77" i="107" s="1"/>
  <c r="E51" i="107"/>
  <c r="E61" i="86"/>
  <c r="F41" i="91"/>
  <c r="G41" i="91" s="1"/>
  <c r="I42" i="113"/>
  <c r="T102" i="111"/>
  <c r="I139" i="143" l="1"/>
  <c r="H62" i="111"/>
  <c r="H89" i="111" s="1"/>
  <c r="H62" i="156"/>
  <c r="H89" i="156" s="1"/>
  <c r="H62" i="155"/>
  <c r="H89" i="155" s="1"/>
  <c r="O48" i="156"/>
  <c r="M49" i="155"/>
  <c r="L46" i="155"/>
  <c r="Q47" i="156"/>
  <c r="I62" i="111"/>
  <c r="I89" i="111" s="1"/>
  <c r="I62" i="156"/>
  <c r="I89" i="156" s="1"/>
  <c r="I62" i="155"/>
  <c r="I89" i="155" s="1"/>
  <c r="Q47" i="155"/>
  <c r="J49" i="156"/>
  <c r="J46" i="156" s="1"/>
  <c r="J49" i="155"/>
  <c r="J46" i="155" s="1"/>
  <c r="M49" i="156"/>
  <c r="L46" i="156"/>
  <c r="O48" i="155"/>
  <c r="U44" i="155"/>
  <c r="U44" i="156"/>
  <c r="N38" i="155"/>
  <c r="N32" i="155"/>
  <c r="P36" i="156"/>
  <c r="N32" i="156"/>
  <c r="K66" i="155"/>
  <c r="K66" i="156"/>
  <c r="M56" i="155"/>
  <c r="L50" i="155"/>
  <c r="G93" i="155"/>
  <c r="G88" i="155" s="1"/>
  <c r="G61" i="155"/>
  <c r="M56" i="156"/>
  <c r="L50" i="156"/>
  <c r="G93" i="156"/>
  <c r="G88" i="156" s="1"/>
  <c r="G61" i="156"/>
  <c r="P36" i="155"/>
  <c r="N38" i="156"/>
  <c r="K66" i="111"/>
  <c r="I64" i="90"/>
  <c r="F13" i="146" s="1"/>
  <c r="I13" i="146" s="1"/>
  <c r="D65" i="90"/>
  <c r="I40" i="90"/>
  <c r="F13" i="144" s="1"/>
  <c r="I13" i="144" s="1"/>
  <c r="D41" i="90"/>
  <c r="G64" i="90"/>
  <c r="F13" i="145" s="1"/>
  <c r="I13" i="145" s="1"/>
  <c r="G40" i="90"/>
  <c r="D17" i="90"/>
  <c r="G16" i="90"/>
  <c r="I16" i="90"/>
  <c r="F13" i="142" s="1"/>
  <c r="I13" i="142" s="1"/>
  <c r="I12" i="142"/>
  <c r="F12" i="113"/>
  <c r="I12" i="113" s="1"/>
  <c r="I139" i="146"/>
  <c r="I12" i="143"/>
  <c r="I12" i="145"/>
  <c r="I139" i="142"/>
  <c r="G85" i="113"/>
  <c r="I85" i="113" s="1"/>
  <c r="I84" i="113"/>
  <c r="F12" i="144"/>
  <c r="I86" i="144"/>
  <c r="I139" i="144" s="1"/>
  <c r="J49" i="111"/>
  <c r="J46" i="111" s="1"/>
  <c r="M49" i="111"/>
  <c r="L46" i="111"/>
  <c r="I44" i="142"/>
  <c r="I44" i="146"/>
  <c r="I44" i="144"/>
  <c r="I44" i="145"/>
  <c r="I43" i="144"/>
  <c r="G115" i="146"/>
  <c r="I113" i="146"/>
  <c r="I110" i="146"/>
  <c r="G125" i="145"/>
  <c r="I123" i="145"/>
  <c r="I120" i="145"/>
  <c r="G113" i="144"/>
  <c r="I111" i="144"/>
  <c r="I112" i="143"/>
  <c r="G117" i="143"/>
  <c r="I115" i="143"/>
  <c r="I112" i="142"/>
  <c r="G117" i="142"/>
  <c r="I115" i="142"/>
  <c r="F16" i="116"/>
  <c r="G50" i="111"/>
  <c r="F44" i="113"/>
  <c r="I44" i="113" s="1"/>
  <c r="E30" i="93"/>
  <c r="F42" i="91"/>
  <c r="G42" i="91" s="1"/>
  <c r="N51" i="111"/>
  <c r="D73" i="107"/>
  <c r="J32" i="103"/>
  <c r="F129" i="111"/>
  <c r="F131" i="111" s="1"/>
  <c r="X4" i="111"/>
  <c r="W98" i="111"/>
  <c r="M102" i="111"/>
  <c r="T12" i="111"/>
  <c r="E15" i="147" s="1"/>
  <c r="G15" i="147" s="1"/>
  <c r="I15" i="147" s="1"/>
  <c r="K15" i="147" s="1"/>
  <c r="M15" i="147" s="1"/>
  <c r="Q15" i="147" s="1"/>
  <c r="R15" i="147" s="1"/>
  <c r="C53" i="107"/>
  <c r="D52" i="107"/>
  <c r="U102" i="111"/>
  <c r="E26" i="93"/>
  <c r="E52" i="107"/>
  <c r="F51" i="107"/>
  <c r="G51" i="107" s="1"/>
  <c r="C78" i="107" s="1"/>
  <c r="G93" i="111"/>
  <c r="G88" i="111" s="1"/>
  <c r="G61" i="111"/>
  <c r="K67" i="155" l="1"/>
  <c r="K94" i="155" s="1"/>
  <c r="K67" i="156"/>
  <c r="K94" i="156" s="1"/>
  <c r="N49" i="155"/>
  <c r="M46" i="155"/>
  <c r="I63" i="111"/>
  <c r="I90" i="111" s="1"/>
  <c r="I63" i="156"/>
  <c r="I90" i="156" s="1"/>
  <c r="I63" i="155"/>
  <c r="I90" i="155" s="1"/>
  <c r="P48" i="155"/>
  <c r="R47" i="155"/>
  <c r="P48" i="156"/>
  <c r="R47" i="156"/>
  <c r="N49" i="156"/>
  <c r="M46" i="156"/>
  <c r="L62" i="111"/>
  <c r="M62" i="111" s="1"/>
  <c r="L62" i="156"/>
  <c r="L62" i="155"/>
  <c r="H63" i="111"/>
  <c r="H90" i="111" s="1"/>
  <c r="H63" i="156"/>
  <c r="H90" i="156" s="1"/>
  <c r="H63" i="155"/>
  <c r="H90" i="155" s="1"/>
  <c r="V44" i="156"/>
  <c r="V44" i="155"/>
  <c r="Q36" i="155"/>
  <c r="N56" i="155"/>
  <c r="M50" i="155"/>
  <c r="O32" i="156"/>
  <c r="Q36" i="156"/>
  <c r="O38" i="155"/>
  <c r="K93" i="156"/>
  <c r="K93" i="155"/>
  <c r="O38" i="156"/>
  <c r="N56" i="156"/>
  <c r="M50" i="156"/>
  <c r="O32" i="155"/>
  <c r="K67" i="111"/>
  <c r="K94" i="111" s="1"/>
  <c r="I12" i="144"/>
  <c r="I65" i="90"/>
  <c r="F14" i="146" s="1"/>
  <c r="I14" i="146" s="1"/>
  <c r="I41" i="90"/>
  <c r="G41" i="90"/>
  <c r="F14" i="143" s="1"/>
  <c r="I14" i="143" s="1"/>
  <c r="D66" i="90"/>
  <c r="G65" i="90"/>
  <c r="F14" i="145" s="1"/>
  <c r="I14" i="145" s="1"/>
  <c r="D42" i="90"/>
  <c r="D18" i="90"/>
  <c r="G17" i="90"/>
  <c r="I17" i="90"/>
  <c r="F14" i="142" s="1"/>
  <c r="F13" i="113"/>
  <c r="I13" i="113" s="1"/>
  <c r="F13" i="143"/>
  <c r="I72" i="113"/>
  <c r="N49" i="111"/>
  <c r="M46" i="111"/>
  <c r="I45" i="145"/>
  <c r="I37" i="145" s="1"/>
  <c r="I45" i="146"/>
  <c r="I37" i="146" s="1"/>
  <c r="I45" i="144"/>
  <c r="I37" i="144" s="1"/>
  <c r="F37" i="146"/>
  <c r="F20" i="146" s="1"/>
  <c r="G137" i="146" s="1"/>
  <c r="I112" i="146"/>
  <c r="G117" i="146"/>
  <c r="I115" i="146"/>
  <c r="I122" i="145"/>
  <c r="G127" i="145"/>
  <c r="I125" i="145"/>
  <c r="I110" i="144"/>
  <c r="G115" i="144"/>
  <c r="I113" i="144"/>
  <c r="I114" i="143"/>
  <c r="G119" i="143"/>
  <c r="I117" i="143"/>
  <c r="I45" i="142"/>
  <c r="I37" i="142" s="1"/>
  <c r="F37" i="142"/>
  <c r="F20" i="142" s="1"/>
  <c r="G137" i="142" s="1"/>
  <c r="G119" i="142"/>
  <c r="I117" i="142"/>
  <c r="I114" i="142"/>
  <c r="F17" i="116"/>
  <c r="H50" i="111"/>
  <c r="F45" i="113"/>
  <c r="I45" i="113" s="1"/>
  <c r="I37" i="113" s="1"/>
  <c r="G43" i="91"/>
  <c r="O51" i="111"/>
  <c r="D74" i="107"/>
  <c r="P102" i="111"/>
  <c r="Y4" i="111"/>
  <c r="X98" i="111"/>
  <c r="U12" i="111"/>
  <c r="E16" i="147" s="1"/>
  <c r="G16" i="147" s="1"/>
  <c r="I16" i="147" s="1"/>
  <c r="K16" i="147" s="1"/>
  <c r="M16" i="147" s="1"/>
  <c r="Q16" i="147" s="1"/>
  <c r="R16" i="147" s="1"/>
  <c r="D53" i="107"/>
  <c r="C54" i="107"/>
  <c r="E53" i="107"/>
  <c r="F52" i="107"/>
  <c r="G52" i="107" s="1"/>
  <c r="C79" i="107" s="1"/>
  <c r="E27" i="93"/>
  <c r="K68" i="111" l="1"/>
  <c r="K95" i="111" s="1"/>
  <c r="K68" i="155"/>
  <c r="K95" i="155" s="1"/>
  <c r="K68" i="156"/>
  <c r="K95" i="156" s="1"/>
  <c r="S47" i="155"/>
  <c r="O49" i="156"/>
  <c r="N46" i="156"/>
  <c r="Q48" i="155"/>
  <c r="S47" i="156"/>
  <c r="L89" i="111"/>
  <c r="I64" i="111"/>
  <c r="I91" i="111" s="1"/>
  <c r="I64" i="155"/>
  <c r="I91" i="155" s="1"/>
  <c r="I64" i="156"/>
  <c r="I91" i="156" s="1"/>
  <c r="J62" i="111"/>
  <c r="J89" i="111" s="1"/>
  <c r="J62" i="156"/>
  <c r="J89" i="156" s="1"/>
  <c r="J62" i="155"/>
  <c r="J89" i="155" s="1"/>
  <c r="M62" i="155"/>
  <c r="L89" i="155"/>
  <c r="Q48" i="156"/>
  <c r="H64" i="111"/>
  <c r="H91" i="111" s="1"/>
  <c r="H64" i="156"/>
  <c r="H91" i="156" s="1"/>
  <c r="H64" i="155"/>
  <c r="H91" i="155" s="1"/>
  <c r="L63" i="111"/>
  <c r="L63" i="156"/>
  <c r="L63" i="155"/>
  <c r="M62" i="156"/>
  <c r="L89" i="156"/>
  <c r="O49" i="155"/>
  <c r="N46" i="155"/>
  <c r="G45" i="111"/>
  <c r="M45" i="111" s="1"/>
  <c r="N45" i="111" s="1"/>
  <c r="O45" i="111" s="1"/>
  <c r="P45" i="111" s="1"/>
  <c r="Q45" i="111" s="1"/>
  <c r="R45" i="111" s="1"/>
  <c r="S45" i="111" s="1"/>
  <c r="T45" i="111" s="1"/>
  <c r="U45" i="111" s="1"/>
  <c r="V45" i="111" s="1"/>
  <c r="W45" i="111" s="1"/>
  <c r="X45" i="111" s="1"/>
  <c r="Y45" i="111" s="1"/>
  <c r="Z45" i="111" s="1"/>
  <c r="G45" i="156"/>
  <c r="G45" i="155"/>
  <c r="W44" i="155"/>
  <c r="W44" i="156"/>
  <c r="G40" i="156"/>
  <c r="G35" i="156" s="1"/>
  <c r="G40" i="155"/>
  <c r="G35" i="155" s="1"/>
  <c r="P32" i="156"/>
  <c r="P32" i="155"/>
  <c r="O56" i="155"/>
  <c r="N50" i="155"/>
  <c r="O56" i="156"/>
  <c r="N50" i="156"/>
  <c r="P38" i="155"/>
  <c r="J40" i="155"/>
  <c r="J35" i="155" s="1"/>
  <c r="J40" i="156"/>
  <c r="J35" i="156" s="1"/>
  <c r="L40" i="156"/>
  <c r="L40" i="155"/>
  <c r="R36" i="155"/>
  <c r="H40" i="156"/>
  <c r="H35" i="156" s="1"/>
  <c r="H40" i="155"/>
  <c r="H35" i="155" s="1"/>
  <c r="K40" i="156"/>
  <c r="K35" i="156" s="1"/>
  <c r="K40" i="155"/>
  <c r="K35" i="155" s="1"/>
  <c r="P38" i="156"/>
  <c r="R36" i="156"/>
  <c r="M63" i="111"/>
  <c r="L90" i="111"/>
  <c r="I14" i="142"/>
  <c r="F14" i="113"/>
  <c r="I14" i="113" s="1"/>
  <c r="O49" i="111"/>
  <c r="N46" i="111"/>
  <c r="F14" i="144"/>
  <c r="N62" i="111"/>
  <c r="M89" i="111"/>
  <c r="D46" i="90"/>
  <c r="D22" i="90"/>
  <c r="G66" i="90"/>
  <c r="G42" i="90"/>
  <c r="F15" i="143" s="1"/>
  <c r="I15" i="143" s="1"/>
  <c r="D70" i="90"/>
  <c r="I42" i="90"/>
  <c r="F15" i="144" s="1"/>
  <c r="I15" i="144" s="1"/>
  <c r="I66" i="90"/>
  <c r="G18" i="90"/>
  <c r="I18" i="90"/>
  <c r="I13" i="143"/>
  <c r="I20" i="146"/>
  <c r="I137" i="146" s="1"/>
  <c r="L40" i="111"/>
  <c r="I20" i="144"/>
  <c r="I137" i="144" s="1"/>
  <c r="J40" i="111"/>
  <c r="I20" i="142"/>
  <c r="I137" i="142" s="1"/>
  <c r="H40" i="111"/>
  <c r="I20" i="145"/>
  <c r="I137" i="145" s="1"/>
  <c r="K40" i="111"/>
  <c r="F37" i="144"/>
  <c r="F20" i="144" s="1"/>
  <c r="G137" i="144" s="1"/>
  <c r="F37" i="145"/>
  <c r="F20" i="145" s="1"/>
  <c r="G137" i="145" s="1"/>
  <c r="G119" i="146"/>
  <c r="I117" i="146"/>
  <c r="I114" i="146"/>
  <c r="G128" i="145"/>
  <c r="I124" i="145"/>
  <c r="I112" i="144"/>
  <c r="G117" i="144"/>
  <c r="I115" i="144"/>
  <c r="I116" i="143"/>
  <c r="G121" i="143"/>
  <c r="I119" i="143"/>
  <c r="G121" i="142"/>
  <c r="I119" i="142"/>
  <c r="I116" i="142"/>
  <c r="F18" i="116"/>
  <c r="I50" i="111"/>
  <c r="F37" i="113"/>
  <c r="F20" i="113" s="1"/>
  <c r="G137" i="113" s="1"/>
  <c r="P51" i="111"/>
  <c r="D75" i="107"/>
  <c r="Z4" i="111"/>
  <c r="Z98" i="111" s="1"/>
  <c r="Y98" i="111"/>
  <c r="S102" i="111"/>
  <c r="V12" i="111"/>
  <c r="E17" i="147" s="1"/>
  <c r="G17" i="147" s="1"/>
  <c r="I17" i="147" s="1"/>
  <c r="K17" i="147" s="1"/>
  <c r="M17" i="147" s="1"/>
  <c r="Q17" i="147" s="1"/>
  <c r="R17" i="147" s="1"/>
  <c r="I20" i="113"/>
  <c r="I137" i="113" s="1"/>
  <c r="G40" i="111"/>
  <c r="W102" i="111"/>
  <c r="E28" i="93"/>
  <c r="K93" i="111"/>
  <c r="E37" i="93"/>
  <c r="F53" i="107"/>
  <c r="G53" i="107" s="1"/>
  <c r="C80" i="107" s="1"/>
  <c r="E54" i="107"/>
  <c r="D54" i="107"/>
  <c r="C55" i="107"/>
  <c r="D55" i="107" s="1"/>
  <c r="H65" i="111" l="1"/>
  <c r="H92" i="111" s="1"/>
  <c r="H65" i="155"/>
  <c r="H92" i="155" s="1"/>
  <c r="H65" i="156"/>
  <c r="H92" i="156" s="1"/>
  <c r="I65" i="111"/>
  <c r="I92" i="111" s="1"/>
  <c r="I65" i="155"/>
  <c r="I92" i="155" s="1"/>
  <c r="I65" i="156"/>
  <c r="I92" i="156" s="1"/>
  <c r="T47" i="156"/>
  <c r="P49" i="155"/>
  <c r="O46" i="155"/>
  <c r="R48" i="155"/>
  <c r="L64" i="111"/>
  <c r="L91" i="111" s="1"/>
  <c r="L64" i="156"/>
  <c r="L64" i="155"/>
  <c r="M89" i="156"/>
  <c r="N62" i="156"/>
  <c r="J63" i="111"/>
  <c r="J90" i="111" s="1"/>
  <c r="J63" i="156"/>
  <c r="J90" i="156" s="1"/>
  <c r="J63" i="155"/>
  <c r="J90" i="155" s="1"/>
  <c r="M63" i="155"/>
  <c r="L90" i="155"/>
  <c r="R48" i="156"/>
  <c r="P49" i="156"/>
  <c r="O46" i="156"/>
  <c r="K69" i="156"/>
  <c r="K69" i="155"/>
  <c r="T47" i="155"/>
  <c r="L90" i="156"/>
  <c r="M63" i="156"/>
  <c r="N62" i="155"/>
  <c r="M89" i="155"/>
  <c r="X44" i="156"/>
  <c r="X44" i="155"/>
  <c r="G43" i="90"/>
  <c r="F8" i="143"/>
  <c r="I8" i="143"/>
  <c r="I33" i="111" s="1"/>
  <c r="P56" i="155"/>
  <c r="O50" i="155"/>
  <c r="Q32" i="155"/>
  <c r="Q38" i="155"/>
  <c r="S36" i="156"/>
  <c r="S36" i="155"/>
  <c r="Q32" i="156"/>
  <c r="P56" i="156"/>
  <c r="O50" i="156"/>
  <c r="M40" i="155"/>
  <c r="L35" i="155"/>
  <c r="Q38" i="156"/>
  <c r="M40" i="156"/>
  <c r="L35" i="156"/>
  <c r="I19" i="90"/>
  <c r="F15" i="142"/>
  <c r="F8" i="142" s="1"/>
  <c r="G19" i="90"/>
  <c r="F15" i="113"/>
  <c r="I67" i="90"/>
  <c r="F15" i="146"/>
  <c r="I43" i="90"/>
  <c r="I109" i="145"/>
  <c r="I140" i="145" s="1"/>
  <c r="K69" i="111"/>
  <c r="I14" i="144"/>
  <c r="I8" i="144" s="1"/>
  <c r="F8" i="144"/>
  <c r="N63" i="111"/>
  <c r="M90" i="111"/>
  <c r="D47" i="90"/>
  <c r="D71" i="90"/>
  <c r="G70" i="90"/>
  <c r="F17" i="145" s="1"/>
  <c r="G46" i="90"/>
  <c r="I46" i="90"/>
  <c r="F17" i="144" s="1"/>
  <c r="I70" i="90"/>
  <c r="F17" i="146" s="1"/>
  <c r="D23" i="90"/>
  <c r="I22" i="90"/>
  <c r="F17" i="142" s="1"/>
  <c r="I17" i="142" s="1"/>
  <c r="G22" i="90"/>
  <c r="O62" i="111"/>
  <c r="N89" i="111"/>
  <c r="G67" i="90"/>
  <c r="F15" i="145"/>
  <c r="P49" i="111"/>
  <c r="O46" i="111"/>
  <c r="M40" i="111"/>
  <c r="N40" i="111" s="1"/>
  <c r="O40" i="111" s="1"/>
  <c r="P40" i="111" s="1"/>
  <c r="Q40" i="111" s="1"/>
  <c r="R40" i="111" s="1"/>
  <c r="S40" i="111" s="1"/>
  <c r="T40" i="111" s="1"/>
  <c r="U40" i="111" s="1"/>
  <c r="V40" i="111" s="1"/>
  <c r="W40" i="111" s="1"/>
  <c r="X40" i="111" s="1"/>
  <c r="Y40" i="111" s="1"/>
  <c r="Z40" i="111" s="1"/>
  <c r="G121" i="146"/>
  <c r="I119" i="146"/>
  <c r="I116" i="146"/>
  <c r="G129" i="145"/>
  <c r="I114" i="144"/>
  <c r="G119" i="144"/>
  <c r="I117" i="144"/>
  <c r="G123" i="143"/>
  <c r="I121" i="143"/>
  <c r="I118" i="143"/>
  <c r="I118" i="142"/>
  <c r="G123" i="142"/>
  <c r="I121" i="142"/>
  <c r="F19" i="116"/>
  <c r="J50" i="111"/>
  <c r="Q51" i="111"/>
  <c r="D76" i="107"/>
  <c r="V102" i="111"/>
  <c r="W12" i="111"/>
  <c r="E18" i="147" s="1"/>
  <c r="G18" i="147" s="1"/>
  <c r="I18" i="147" s="1"/>
  <c r="K18" i="147" s="1"/>
  <c r="M18" i="147" s="1"/>
  <c r="Q18" i="147" s="1"/>
  <c r="R18" i="147" s="1"/>
  <c r="G35" i="111"/>
  <c r="E38" i="93"/>
  <c r="F54" i="107"/>
  <c r="G54" i="107" s="1"/>
  <c r="C81" i="107" s="1"/>
  <c r="E55" i="107"/>
  <c r="F55" i="107" s="1"/>
  <c r="G55" i="107" s="1"/>
  <c r="E29" i="93"/>
  <c r="D56" i="107"/>
  <c r="X102" i="111"/>
  <c r="M64" i="111" l="1"/>
  <c r="L65" i="111"/>
  <c r="L65" i="156"/>
  <c r="L65" i="155"/>
  <c r="L91" i="156"/>
  <c r="M64" i="156"/>
  <c r="U47" i="155"/>
  <c r="K96" i="156"/>
  <c r="K88" i="156" s="1"/>
  <c r="K61" i="156"/>
  <c r="S48" i="155"/>
  <c r="M90" i="155"/>
  <c r="N63" i="155"/>
  <c r="O62" i="155"/>
  <c r="N89" i="155"/>
  <c r="Q49" i="156"/>
  <c r="P46" i="156"/>
  <c r="N89" i="156"/>
  <c r="O62" i="156"/>
  <c r="Q49" i="155"/>
  <c r="P46" i="155"/>
  <c r="K96" i="155"/>
  <c r="K88" i="155" s="1"/>
  <c r="K61" i="155"/>
  <c r="M90" i="156"/>
  <c r="N63" i="156"/>
  <c r="J64" i="111"/>
  <c r="J91" i="111" s="1"/>
  <c r="J64" i="156"/>
  <c r="J91" i="156" s="1"/>
  <c r="J64" i="155"/>
  <c r="J91" i="155" s="1"/>
  <c r="S48" i="156"/>
  <c r="M64" i="155"/>
  <c r="L91" i="155"/>
  <c r="U47" i="156"/>
  <c r="Y44" i="155"/>
  <c r="Y44" i="156"/>
  <c r="J33" i="155"/>
  <c r="J33" i="156"/>
  <c r="I33" i="156"/>
  <c r="I33" i="155"/>
  <c r="I66" i="156"/>
  <c r="I66" i="155"/>
  <c r="R32" i="156"/>
  <c r="H66" i="156"/>
  <c r="H66" i="155"/>
  <c r="R38" i="155"/>
  <c r="N40" i="155"/>
  <c r="M35" i="155"/>
  <c r="R38" i="156"/>
  <c r="T36" i="155"/>
  <c r="N40" i="156"/>
  <c r="M35" i="156"/>
  <c r="T36" i="156"/>
  <c r="R32" i="155"/>
  <c r="Q56" i="156"/>
  <c r="P50" i="156"/>
  <c r="Q56" i="155"/>
  <c r="P50" i="155"/>
  <c r="H66" i="111"/>
  <c r="H93" i="111" s="1"/>
  <c r="I66" i="111"/>
  <c r="I93" i="111" s="1"/>
  <c r="I17" i="145"/>
  <c r="F17" i="113"/>
  <c r="I17" i="113" s="1"/>
  <c r="J33" i="111"/>
  <c r="P62" i="111"/>
  <c r="O89" i="111"/>
  <c r="D48" i="90"/>
  <c r="D24" i="90"/>
  <c r="G47" i="90"/>
  <c r="F18" i="143" s="1"/>
  <c r="I18" i="143" s="1"/>
  <c r="I71" i="90"/>
  <c r="F18" i="146" s="1"/>
  <c r="I18" i="146" s="1"/>
  <c r="I47" i="90"/>
  <c r="F18" i="144" s="1"/>
  <c r="I18" i="144" s="1"/>
  <c r="D72" i="90"/>
  <c r="G71" i="90"/>
  <c r="F18" i="145" s="1"/>
  <c r="I18" i="145" s="1"/>
  <c r="I23" i="90"/>
  <c r="F18" i="142" s="1"/>
  <c r="G23" i="90"/>
  <c r="O63" i="111"/>
  <c r="N90" i="111"/>
  <c r="N64" i="111"/>
  <c r="M91" i="111"/>
  <c r="I15" i="142"/>
  <c r="I8" i="142" s="1"/>
  <c r="K96" i="111"/>
  <c r="K88" i="111" s="1"/>
  <c r="K61" i="111"/>
  <c r="Q49" i="111"/>
  <c r="P46" i="111"/>
  <c r="I17" i="146"/>
  <c r="M65" i="111"/>
  <c r="L92" i="111"/>
  <c r="F8" i="113"/>
  <c r="I15" i="113"/>
  <c r="I8" i="113" s="1"/>
  <c r="I15" i="145"/>
  <c r="I8" i="145" s="1"/>
  <c r="F8" i="145"/>
  <c r="I17" i="144"/>
  <c r="F17" i="143"/>
  <c r="I15" i="146"/>
  <c r="I8" i="146" s="1"/>
  <c r="F8" i="146"/>
  <c r="G123" i="146"/>
  <c r="I121" i="146"/>
  <c r="I118" i="146"/>
  <c r="G131" i="145"/>
  <c r="I116" i="144"/>
  <c r="G121" i="144"/>
  <c r="I119" i="144"/>
  <c r="G125" i="143"/>
  <c r="I123" i="143"/>
  <c r="I120" i="143"/>
  <c r="G125" i="142"/>
  <c r="I123" i="142"/>
  <c r="I120" i="142"/>
  <c r="F20" i="116"/>
  <c r="K50" i="111"/>
  <c r="E31" i="93"/>
  <c r="R51" i="111"/>
  <c r="D77" i="107"/>
  <c r="F56" i="107"/>
  <c r="X12" i="111"/>
  <c r="E19" i="147" s="1"/>
  <c r="G19" i="147" s="1"/>
  <c r="I19" i="147" s="1"/>
  <c r="K19" i="147" s="1"/>
  <c r="M19" i="147" s="1"/>
  <c r="Q19" i="147" s="1"/>
  <c r="R19" i="147" s="1"/>
  <c r="H35" i="111"/>
  <c r="J35" i="111"/>
  <c r="I35" i="111"/>
  <c r="K49" i="103"/>
  <c r="K15" i="103"/>
  <c r="Z102" i="111"/>
  <c r="Y102" i="111"/>
  <c r="C82" i="107"/>
  <c r="G56" i="107"/>
  <c r="E39" i="93"/>
  <c r="I67" i="155" l="1"/>
  <c r="I94" i="155" s="1"/>
  <c r="I67" i="156"/>
  <c r="I94" i="156" s="1"/>
  <c r="H67" i="155"/>
  <c r="H94" i="155" s="1"/>
  <c r="H67" i="156"/>
  <c r="H94" i="156" s="1"/>
  <c r="J65" i="111"/>
  <c r="J92" i="111" s="1"/>
  <c r="J65" i="156"/>
  <c r="J92" i="156" s="1"/>
  <c r="J65" i="155"/>
  <c r="J92" i="155" s="1"/>
  <c r="L92" i="155"/>
  <c r="M65" i="155"/>
  <c r="L92" i="156"/>
  <c r="M65" i="156"/>
  <c r="T48" i="155"/>
  <c r="V47" i="156"/>
  <c r="N90" i="156"/>
  <c r="O63" i="156"/>
  <c r="R49" i="156"/>
  <c r="Q46" i="156"/>
  <c r="N64" i="155"/>
  <c r="M91" i="155"/>
  <c r="O89" i="155"/>
  <c r="P62" i="155"/>
  <c r="V47" i="155"/>
  <c r="O89" i="156"/>
  <c r="P62" i="156"/>
  <c r="T48" i="156"/>
  <c r="O63" i="155"/>
  <c r="N90" i="155"/>
  <c r="N64" i="156"/>
  <c r="M91" i="156"/>
  <c r="R49" i="155"/>
  <c r="Q46" i="155"/>
  <c r="Z44" i="156"/>
  <c r="Z44" i="155"/>
  <c r="L33" i="156"/>
  <c r="L33" i="155"/>
  <c r="K33" i="155"/>
  <c r="K33" i="156"/>
  <c r="H33" i="111"/>
  <c r="H33" i="156"/>
  <c r="H33" i="155"/>
  <c r="G33" i="111"/>
  <c r="G33" i="156"/>
  <c r="G33" i="155"/>
  <c r="L66" i="155"/>
  <c r="L66" i="156"/>
  <c r="O40" i="156"/>
  <c r="N35" i="156"/>
  <c r="U36" i="155"/>
  <c r="S32" i="156"/>
  <c r="S32" i="155"/>
  <c r="I93" i="155"/>
  <c r="I93" i="156"/>
  <c r="O40" i="155"/>
  <c r="N35" i="155"/>
  <c r="U36" i="156"/>
  <c r="S38" i="155"/>
  <c r="R56" i="155"/>
  <c r="Q50" i="155"/>
  <c r="R56" i="156"/>
  <c r="Q50" i="156"/>
  <c r="S38" i="156"/>
  <c r="H93" i="156"/>
  <c r="H93" i="155"/>
  <c r="L66" i="111"/>
  <c r="L93" i="111" s="1"/>
  <c r="I67" i="111"/>
  <c r="I94" i="111" s="1"/>
  <c r="H67" i="111"/>
  <c r="H94" i="111" s="1"/>
  <c r="I17" i="143"/>
  <c r="N65" i="111"/>
  <c r="M92" i="111"/>
  <c r="O64" i="111"/>
  <c r="N91" i="111"/>
  <c r="Q62" i="111"/>
  <c r="P89" i="111"/>
  <c r="K33" i="111"/>
  <c r="P63" i="111"/>
  <c r="O90" i="111"/>
  <c r="G72" i="90"/>
  <c r="G48" i="90"/>
  <c r="I72" i="90"/>
  <c r="I48" i="90"/>
  <c r="I24" i="90"/>
  <c r="G24" i="90"/>
  <c r="L33" i="111"/>
  <c r="M33" i="111" s="1"/>
  <c r="N33" i="111" s="1"/>
  <c r="O33" i="111" s="1"/>
  <c r="P33" i="111" s="1"/>
  <c r="Q33" i="111" s="1"/>
  <c r="R33" i="111" s="1"/>
  <c r="S33" i="111" s="1"/>
  <c r="T33" i="111" s="1"/>
  <c r="U33" i="111" s="1"/>
  <c r="V33" i="111" s="1"/>
  <c r="W33" i="111" s="1"/>
  <c r="X33" i="111" s="1"/>
  <c r="Y33" i="111" s="1"/>
  <c r="Z33" i="111" s="1"/>
  <c r="R49" i="111"/>
  <c r="Q46" i="111"/>
  <c r="I18" i="142"/>
  <c r="F18" i="113"/>
  <c r="I18" i="113" s="1"/>
  <c r="I120" i="146"/>
  <c r="G125" i="146"/>
  <c r="I123" i="146"/>
  <c r="I118" i="144"/>
  <c r="G123" i="144"/>
  <c r="I121" i="144"/>
  <c r="I122" i="143"/>
  <c r="G127" i="143"/>
  <c r="I125" i="143"/>
  <c r="I122" i="142"/>
  <c r="G127" i="142"/>
  <c r="I125" i="142"/>
  <c r="F21" i="116"/>
  <c r="M56" i="111"/>
  <c r="L50" i="111"/>
  <c r="S51" i="111"/>
  <c r="D78" i="107"/>
  <c r="K32" i="103"/>
  <c r="K16" i="103"/>
  <c r="K35" i="111"/>
  <c r="Z12" i="111"/>
  <c r="E21" i="147" s="1"/>
  <c r="G21" i="147" s="1"/>
  <c r="I21" i="147" s="1"/>
  <c r="K21" i="147" s="1"/>
  <c r="M21" i="147" s="1"/>
  <c r="Q21" i="147" s="1"/>
  <c r="R21" i="147" s="1"/>
  <c r="Y12" i="111"/>
  <c r="E20" i="147" s="1"/>
  <c r="G20" i="147" s="1"/>
  <c r="I20" i="147" s="1"/>
  <c r="K20" i="147" s="1"/>
  <c r="M20" i="147" s="1"/>
  <c r="Q20" i="147" s="1"/>
  <c r="R20" i="147" s="1"/>
  <c r="AB102" i="111"/>
  <c r="K50" i="103"/>
  <c r="K52" i="103" s="1"/>
  <c r="E40" i="93"/>
  <c r="E42" i="93"/>
  <c r="I68" i="111" l="1"/>
  <c r="I95" i="111" s="1"/>
  <c r="I68" i="155"/>
  <c r="I95" i="155" s="1"/>
  <c r="I68" i="156"/>
  <c r="I95" i="156" s="1"/>
  <c r="H68" i="111"/>
  <c r="H95" i="111" s="1"/>
  <c r="H68" i="155"/>
  <c r="H95" i="155" s="1"/>
  <c r="H68" i="156"/>
  <c r="H95" i="156" s="1"/>
  <c r="L67" i="156"/>
  <c r="L67" i="155"/>
  <c r="M92" i="155"/>
  <c r="N65" i="155"/>
  <c r="N65" i="156"/>
  <c r="M92" i="156"/>
  <c r="Q62" i="156"/>
  <c r="P89" i="156"/>
  <c r="S49" i="155"/>
  <c r="R46" i="155"/>
  <c r="S49" i="156"/>
  <c r="R46" i="156"/>
  <c r="W47" i="155"/>
  <c r="O90" i="156"/>
  <c r="P63" i="156"/>
  <c r="N91" i="156"/>
  <c r="O64" i="156"/>
  <c r="P89" i="155"/>
  <c r="Q62" i="155"/>
  <c r="AA127" i="156"/>
  <c r="AA127" i="155"/>
  <c r="Q127" i="156"/>
  <c r="Q127" i="155"/>
  <c r="O90" i="155"/>
  <c r="P63" i="155"/>
  <c r="W47" i="156"/>
  <c r="U48" i="156"/>
  <c r="N91" i="155"/>
  <c r="O64" i="155"/>
  <c r="U48" i="155"/>
  <c r="M33" i="155"/>
  <c r="M33" i="156"/>
  <c r="T38" i="155"/>
  <c r="V36" i="155"/>
  <c r="V36" i="156"/>
  <c r="T32" i="156"/>
  <c r="S56" i="156"/>
  <c r="R50" i="156"/>
  <c r="S56" i="155"/>
  <c r="R50" i="155"/>
  <c r="T32" i="155"/>
  <c r="P40" i="155"/>
  <c r="O35" i="155"/>
  <c r="P40" i="156"/>
  <c r="O35" i="156"/>
  <c r="T38" i="156"/>
  <c r="J66" i="155"/>
  <c r="J66" i="156"/>
  <c r="L93" i="156"/>
  <c r="M66" i="156"/>
  <c r="L93" i="155"/>
  <c r="M66" i="155"/>
  <c r="M66" i="111"/>
  <c r="M93" i="111" s="1"/>
  <c r="J66" i="111"/>
  <c r="J93" i="111" s="1"/>
  <c r="L67" i="111"/>
  <c r="L94" i="111" s="1"/>
  <c r="G73" i="90"/>
  <c r="F19" i="145"/>
  <c r="F19" i="143"/>
  <c r="G49" i="90"/>
  <c r="O65" i="111"/>
  <c r="N92" i="111"/>
  <c r="Q63" i="111"/>
  <c r="P90" i="111"/>
  <c r="R62" i="111"/>
  <c r="Q89" i="111"/>
  <c r="F19" i="113"/>
  <c r="G25" i="90"/>
  <c r="I73" i="90"/>
  <c r="F19" i="146"/>
  <c r="I25" i="90"/>
  <c r="F19" i="142"/>
  <c r="F16" i="142" s="1"/>
  <c r="F4" i="142" s="1"/>
  <c r="G136" i="142" s="1"/>
  <c r="P64" i="111"/>
  <c r="O91" i="111"/>
  <c r="S49" i="111"/>
  <c r="R46" i="111"/>
  <c r="I49" i="90"/>
  <c r="F19" i="144"/>
  <c r="G127" i="146"/>
  <c r="I125" i="146"/>
  <c r="I122" i="146"/>
  <c r="I120" i="144"/>
  <c r="G125" i="144"/>
  <c r="I123" i="144"/>
  <c r="G128" i="143"/>
  <c r="I124" i="143"/>
  <c r="G128" i="142"/>
  <c r="I124" i="142"/>
  <c r="F22" i="116"/>
  <c r="F23" i="116"/>
  <c r="M50" i="111"/>
  <c r="N56" i="111"/>
  <c r="E41" i="93"/>
  <c r="Q127" i="111"/>
  <c r="AA127" i="111"/>
  <c r="T51" i="111"/>
  <c r="K18" i="103"/>
  <c r="D79" i="107"/>
  <c r="K33" i="103"/>
  <c r="K35" i="103" s="1"/>
  <c r="E43" i="93"/>
  <c r="J67" i="155" l="1"/>
  <c r="J94" i="155" s="1"/>
  <c r="J67" i="156"/>
  <c r="J94" i="156" s="1"/>
  <c r="L68" i="111"/>
  <c r="L68" i="155"/>
  <c r="L68" i="156"/>
  <c r="L94" i="156"/>
  <c r="M67" i="156"/>
  <c r="M67" i="155"/>
  <c r="L94" i="155"/>
  <c r="O65" i="156"/>
  <c r="N92" i="156"/>
  <c r="N92" i="155"/>
  <c r="O65" i="155"/>
  <c r="Q89" i="155"/>
  <c r="R62" i="155"/>
  <c r="X47" i="156"/>
  <c r="V48" i="155"/>
  <c r="P64" i="155"/>
  <c r="O91" i="155"/>
  <c r="Q63" i="155"/>
  <c r="P90" i="155"/>
  <c r="Q126" i="156"/>
  <c r="Q126" i="155"/>
  <c r="AA126" i="156"/>
  <c r="AA126" i="155"/>
  <c r="O91" i="156"/>
  <c r="P64" i="156"/>
  <c r="T49" i="156"/>
  <c r="S46" i="156"/>
  <c r="AA125" i="156"/>
  <c r="AA125" i="155"/>
  <c r="Q125" i="156"/>
  <c r="Q124" i="156" s="1"/>
  <c r="Q125" i="155"/>
  <c r="H69" i="155"/>
  <c r="H69" i="156"/>
  <c r="V48" i="156"/>
  <c r="P90" i="156"/>
  <c r="Q63" i="156"/>
  <c r="T49" i="155"/>
  <c r="S46" i="155"/>
  <c r="I69" i="156"/>
  <c r="I69" i="155"/>
  <c r="X47" i="155"/>
  <c r="Q89" i="156"/>
  <c r="R62" i="156"/>
  <c r="N33" i="156"/>
  <c r="N33" i="155"/>
  <c r="U32" i="155"/>
  <c r="W36" i="155"/>
  <c r="U32" i="156"/>
  <c r="U38" i="155"/>
  <c r="J93" i="156"/>
  <c r="J93" i="155"/>
  <c r="W36" i="156"/>
  <c r="T56" i="155"/>
  <c r="S50" i="155"/>
  <c r="Q40" i="155"/>
  <c r="P35" i="155"/>
  <c r="M93" i="156"/>
  <c r="N66" i="156"/>
  <c r="U38" i="156"/>
  <c r="Q40" i="156"/>
  <c r="P35" i="156"/>
  <c r="M93" i="155"/>
  <c r="N66" i="155"/>
  <c r="T56" i="156"/>
  <c r="S50" i="156"/>
  <c r="N66" i="111"/>
  <c r="N93" i="111" s="1"/>
  <c r="M67" i="111"/>
  <c r="N67" i="111" s="1"/>
  <c r="J67" i="111"/>
  <c r="J94" i="111" s="1"/>
  <c r="R63" i="111"/>
  <c r="Q90" i="111"/>
  <c r="M68" i="111"/>
  <c r="L95" i="111"/>
  <c r="Q64" i="111"/>
  <c r="P91" i="111"/>
  <c r="P65" i="111"/>
  <c r="O92" i="111"/>
  <c r="I19" i="142"/>
  <c r="I16" i="142" s="1"/>
  <c r="I19" i="143"/>
  <c r="I16" i="143" s="1"/>
  <c r="F16" i="143"/>
  <c r="F4" i="143" s="1"/>
  <c r="G136" i="143" s="1"/>
  <c r="I109" i="143"/>
  <c r="I140" i="143" s="1"/>
  <c r="I69" i="111"/>
  <c r="I19" i="145"/>
  <c r="I16" i="145" s="1"/>
  <c r="F16" i="145"/>
  <c r="F4" i="145" s="1"/>
  <c r="G136" i="145" s="1"/>
  <c r="I19" i="144"/>
  <c r="I16" i="144" s="1"/>
  <c r="F16" i="144"/>
  <c r="F4" i="144" s="1"/>
  <c r="G136" i="144" s="1"/>
  <c r="F16" i="113"/>
  <c r="F4" i="113" s="1"/>
  <c r="G136" i="113" s="1"/>
  <c r="I19" i="113"/>
  <c r="I16" i="113" s="1"/>
  <c r="I109" i="142"/>
  <c r="I140" i="142" s="1"/>
  <c r="H69" i="111"/>
  <c r="T49" i="111"/>
  <c r="S46" i="111"/>
  <c r="I19" i="146"/>
  <c r="I16" i="146" s="1"/>
  <c r="F16" i="146"/>
  <c r="F4" i="146" s="1"/>
  <c r="G136" i="146" s="1"/>
  <c r="S62" i="111"/>
  <c r="R89" i="111"/>
  <c r="G128" i="146"/>
  <c r="I124" i="146"/>
  <c r="G127" i="144"/>
  <c r="I125" i="144"/>
  <c r="I122" i="144"/>
  <c r="G129" i="143"/>
  <c r="G129" i="142"/>
  <c r="O56" i="111"/>
  <c r="N50" i="111"/>
  <c r="E44" i="93"/>
  <c r="Q126" i="111"/>
  <c r="AA126" i="111"/>
  <c r="U51" i="111"/>
  <c r="Q125" i="111"/>
  <c r="AA125" i="111"/>
  <c r="AA124" i="111" s="1"/>
  <c r="AA129" i="111" s="1"/>
  <c r="V124" i="111"/>
  <c r="D80" i="107"/>
  <c r="L35" i="111"/>
  <c r="M35" i="111"/>
  <c r="E45" i="93"/>
  <c r="AA124" i="155" l="1"/>
  <c r="AA129" i="155" s="1"/>
  <c r="J68" i="111"/>
  <c r="J95" i="111" s="1"/>
  <c r="J68" i="155"/>
  <c r="J95" i="155" s="1"/>
  <c r="J68" i="156"/>
  <c r="J95" i="156" s="1"/>
  <c r="L95" i="156"/>
  <c r="M68" i="156"/>
  <c r="M94" i="156"/>
  <c r="N67" i="156"/>
  <c r="M68" i="155"/>
  <c r="L95" i="155"/>
  <c r="M94" i="155"/>
  <c r="N67" i="155"/>
  <c r="P65" i="155"/>
  <c r="O92" i="155"/>
  <c r="O92" i="156"/>
  <c r="P65" i="156"/>
  <c r="H96" i="155"/>
  <c r="H88" i="155" s="1"/>
  <c r="H61" i="155"/>
  <c r="P91" i="155"/>
  <c r="Q64" i="155"/>
  <c r="R89" i="156"/>
  <c r="S62" i="156"/>
  <c r="U49" i="155"/>
  <c r="T46" i="155"/>
  <c r="W48" i="155"/>
  <c r="P91" i="156"/>
  <c r="Q64" i="156"/>
  <c r="Q90" i="156"/>
  <c r="R63" i="156"/>
  <c r="Q124" i="155"/>
  <c r="Y47" i="156"/>
  <c r="Y47" i="155"/>
  <c r="AA124" i="156"/>
  <c r="AA129" i="156" s="1"/>
  <c r="L69" i="156"/>
  <c r="L69" i="155"/>
  <c r="H96" i="156"/>
  <c r="H88" i="156" s="1"/>
  <c r="H61" i="156"/>
  <c r="I96" i="155"/>
  <c r="I88" i="155" s="1"/>
  <c r="I61" i="155"/>
  <c r="S62" i="155"/>
  <c r="R89" i="155"/>
  <c r="I96" i="156"/>
  <c r="I88" i="156" s="1"/>
  <c r="I61" i="156"/>
  <c r="W48" i="156"/>
  <c r="U49" i="156"/>
  <c r="T46" i="156"/>
  <c r="R63" i="155"/>
  <c r="Q90" i="155"/>
  <c r="L34" i="155"/>
  <c r="L34" i="156"/>
  <c r="K34" i="156"/>
  <c r="K31" i="156" s="1"/>
  <c r="K34" i="155"/>
  <c r="K31" i="155" s="1"/>
  <c r="J34" i="156"/>
  <c r="J31" i="156" s="1"/>
  <c r="J34" i="155"/>
  <c r="J31" i="155" s="1"/>
  <c r="I34" i="156"/>
  <c r="I31" i="156" s="1"/>
  <c r="I34" i="155"/>
  <c r="I31" i="155" s="1"/>
  <c r="H34" i="156"/>
  <c r="H31" i="156" s="1"/>
  <c r="H34" i="155"/>
  <c r="H31" i="155" s="1"/>
  <c r="O33" i="155"/>
  <c r="O33" i="156"/>
  <c r="G34" i="156"/>
  <c r="G31" i="156" s="1"/>
  <c r="G34" i="155"/>
  <c r="G31" i="155" s="1"/>
  <c r="O66" i="111"/>
  <c r="P66" i="111" s="1"/>
  <c r="U56" i="155"/>
  <c r="T50" i="155"/>
  <c r="X36" i="155"/>
  <c r="V38" i="155"/>
  <c r="R40" i="156"/>
  <c r="Q35" i="156"/>
  <c r="R40" i="155"/>
  <c r="Q35" i="155"/>
  <c r="U56" i="156"/>
  <c r="T50" i="156"/>
  <c r="V32" i="155"/>
  <c r="X36" i="156"/>
  <c r="N93" i="155"/>
  <c r="O66" i="155"/>
  <c r="V38" i="156"/>
  <c r="V32" i="156"/>
  <c r="N93" i="156"/>
  <c r="O66" i="156"/>
  <c r="M94" i="111"/>
  <c r="T62" i="111"/>
  <c r="S89" i="111"/>
  <c r="J34" i="111"/>
  <c r="I4" i="144"/>
  <c r="I136" i="144" s="1"/>
  <c r="I4" i="142"/>
  <c r="I136" i="142" s="1"/>
  <c r="H34" i="111"/>
  <c r="H31" i="111" s="1"/>
  <c r="U49" i="111"/>
  <c r="T46" i="111"/>
  <c r="K34" i="111"/>
  <c r="I4" i="145"/>
  <c r="I136" i="145" s="1"/>
  <c r="N68" i="111"/>
  <c r="M95" i="111"/>
  <c r="R64" i="111"/>
  <c r="Q91" i="111"/>
  <c r="H96" i="111"/>
  <c r="H88" i="111" s="1"/>
  <c r="H61" i="111"/>
  <c r="I109" i="146"/>
  <c r="I140" i="146" s="1"/>
  <c r="L69" i="111"/>
  <c r="I4" i="143"/>
  <c r="I136" i="143" s="1"/>
  <c r="I34" i="111"/>
  <c r="I31" i="111" s="1"/>
  <c r="S63" i="111"/>
  <c r="R90" i="111"/>
  <c r="L34" i="111"/>
  <c r="I4" i="146"/>
  <c r="I136" i="146" s="1"/>
  <c r="O67" i="111"/>
  <c r="N94" i="111"/>
  <c r="I4" i="113"/>
  <c r="I136" i="113" s="1"/>
  <c r="G34" i="111"/>
  <c r="I96" i="111"/>
  <c r="I88" i="111" s="1"/>
  <c r="I61" i="111"/>
  <c r="Q65" i="111"/>
  <c r="P92" i="111"/>
  <c r="G129" i="146"/>
  <c r="G128" i="144"/>
  <c r="I124" i="144"/>
  <c r="G131" i="143"/>
  <c r="G131" i="142"/>
  <c r="O50" i="111"/>
  <c r="P56" i="111"/>
  <c r="Q124" i="111"/>
  <c r="V51" i="111"/>
  <c r="D81" i="107"/>
  <c r="N35" i="111"/>
  <c r="E46" i="93"/>
  <c r="N94" i="156" l="1"/>
  <c r="O67" i="156"/>
  <c r="M95" i="155"/>
  <c r="N68" i="155"/>
  <c r="M95" i="156"/>
  <c r="N68" i="156"/>
  <c r="O67" i="155"/>
  <c r="N94" i="155"/>
  <c r="P92" i="156"/>
  <c r="Q65" i="156"/>
  <c r="P92" i="155"/>
  <c r="Q65" i="155"/>
  <c r="L96" i="156"/>
  <c r="L88" i="156" s="1"/>
  <c r="M69" i="156"/>
  <c r="L61" i="156"/>
  <c r="S63" i="156"/>
  <c r="R90" i="156"/>
  <c r="S89" i="156"/>
  <c r="T62" i="156"/>
  <c r="Q91" i="156"/>
  <c r="R64" i="156"/>
  <c r="Q91" i="155"/>
  <c r="R64" i="155"/>
  <c r="V49" i="156"/>
  <c r="U46" i="156"/>
  <c r="Z47" i="155"/>
  <c r="J69" i="156"/>
  <c r="J69" i="155"/>
  <c r="S63" i="155"/>
  <c r="R90" i="155"/>
  <c r="S89" i="155"/>
  <c r="T62" i="155"/>
  <c r="X48" i="156"/>
  <c r="Z47" i="156"/>
  <c r="X48" i="155"/>
  <c r="M69" i="155"/>
  <c r="L96" i="155"/>
  <c r="L88" i="155" s="1"/>
  <c r="L61" i="155"/>
  <c r="V49" i="155"/>
  <c r="U46" i="155"/>
  <c r="M34" i="156"/>
  <c r="L31" i="156"/>
  <c r="M34" i="155"/>
  <c r="L31" i="155"/>
  <c r="P33" i="156"/>
  <c r="P33" i="155"/>
  <c r="O93" i="111"/>
  <c r="W38" i="156"/>
  <c r="Y36" i="155"/>
  <c r="S40" i="155"/>
  <c r="R35" i="155"/>
  <c r="P66" i="155"/>
  <c r="O93" i="155"/>
  <c r="Y36" i="156"/>
  <c r="S40" i="156"/>
  <c r="R35" i="156"/>
  <c r="W32" i="155"/>
  <c r="W32" i="156"/>
  <c r="W38" i="155"/>
  <c r="V56" i="155"/>
  <c r="U50" i="155"/>
  <c r="P66" i="156"/>
  <c r="O93" i="156"/>
  <c r="V56" i="156"/>
  <c r="U50" i="156"/>
  <c r="P67" i="111"/>
  <c r="O94" i="111"/>
  <c r="M69" i="111"/>
  <c r="L96" i="111"/>
  <c r="L88" i="111" s="1"/>
  <c r="L61" i="111"/>
  <c r="O68" i="111"/>
  <c r="N95" i="111"/>
  <c r="I109" i="144"/>
  <c r="I140" i="144" s="1"/>
  <c r="J69" i="111"/>
  <c r="R65" i="111"/>
  <c r="Q92" i="111"/>
  <c r="T63" i="111"/>
  <c r="S90" i="111"/>
  <c r="V49" i="111"/>
  <c r="U46" i="111"/>
  <c r="U62" i="111"/>
  <c r="T89" i="111"/>
  <c r="M34" i="111"/>
  <c r="N34" i="111" s="1"/>
  <c r="O34" i="111" s="1"/>
  <c r="P34" i="111" s="1"/>
  <c r="Q34" i="111" s="1"/>
  <c r="R34" i="111" s="1"/>
  <c r="S34" i="111" s="1"/>
  <c r="T34" i="111" s="1"/>
  <c r="U34" i="111" s="1"/>
  <c r="V34" i="111" s="1"/>
  <c r="W34" i="111" s="1"/>
  <c r="X34" i="111" s="1"/>
  <c r="Y34" i="111" s="1"/>
  <c r="Z34" i="111" s="1"/>
  <c r="G31" i="111"/>
  <c r="S64" i="111"/>
  <c r="R91" i="111"/>
  <c r="Q66" i="111"/>
  <c r="P93" i="111"/>
  <c r="G131" i="146"/>
  <c r="G129" i="144"/>
  <c r="Q56" i="111"/>
  <c r="P50" i="111"/>
  <c r="W51" i="111"/>
  <c r="D82" i="107"/>
  <c r="O35" i="111"/>
  <c r="E47" i="93"/>
  <c r="J31" i="111"/>
  <c r="N95" i="156" l="1"/>
  <c r="O68" i="156"/>
  <c r="N95" i="155"/>
  <c r="O68" i="155"/>
  <c r="O94" i="156"/>
  <c r="P67" i="156"/>
  <c r="O94" i="155"/>
  <c r="P67" i="155"/>
  <c r="Q92" i="155"/>
  <c r="R65" i="155"/>
  <c r="Q92" i="156"/>
  <c r="R65" i="156"/>
  <c r="Y48" i="156"/>
  <c r="U62" i="156"/>
  <c r="T89" i="156"/>
  <c r="N69" i="155"/>
  <c r="M96" i="155"/>
  <c r="M88" i="155" s="1"/>
  <c r="M61" i="155"/>
  <c r="U62" i="155"/>
  <c r="T89" i="155"/>
  <c r="W49" i="156"/>
  <c r="V46" i="156"/>
  <c r="S90" i="156"/>
  <c r="T63" i="156"/>
  <c r="J96" i="156"/>
  <c r="J88" i="156" s="1"/>
  <c r="J61" i="156"/>
  <c r="Y48" i="155"/>
  <c r="R91" i="155"/>
  <c r="S64" i="155"/>
  <c r="T63" i="155"/>
  <c r="S90" i="155"/>
  <c r="M96" i="156"/>
  <c r="M88" i="156" s="1"/>
  <c r="N69" i="156"/>
  <c r="M61" i="156"/>
  <c r="W49" i="155"/>
  <c r="V46" i="155"/>
  <c r="J96" i="155"/>
  <c r="J88" i="155" s="1"/>
  <c r="J61" i="155"/>
  <c r="S64" i="156"/>
  <c r="R91" i="156"/>
  <c r="N34" i="155"/>
  <c r="M31" i="155"/>
  <c r="N34" i="156"/>
  <c r="M31" i="156"/>
  <c r="Q33" i="155"/>
  <c r="Q33" i="156"/>
  <c r="X32" i="155"/>
  <c r="X38" i="156"/>
  <c r="Q66" i="156"/>
  <c r="P93" i="156"/>
  <c r="Z36" i="156"/>
  <c r="X38" i="155"/>
  <c r="Z36" i="155"/>
  <c r="W56" i="156"/>
  <c r="V50" i="156"/>
  <c r="T40" i="156"/>
  <c r="S35" i="156"/>
  <c r="T40" i="155"/>
  <c r="S35" i="155"/>
  <c r="W56" i="155"/>
  <c r="V50" i="155"/>
  <c r="X32" i="156"/>
  <c r="Q66" i="155"/>
  <c r="P93" i="155"/>
  <c r="S65" i="111"/>
  <c r="R92" i="111"/>
  <c r="N69" i="111"/>
  <c r="M96" i="111"/>
  <c r="M88" i="111" s="1"/>
  <c r="M61" i="111"/>
  <c r="V62" i="111"/>
  <c r="U89" i="111"/>
  <c r="Q67" i="111"/>
  <c r="P94" i="111"/>
  <c r="U63" i="111"/>
  <c r="T90" i="111"/>
  <c r="T64" i="111"/>
  <c r="S91" i="111"/>
  <c r="J96" i="111"/>
  <c r="J88" i="111" s="1"/>
  <c r="J61" i="111"/>
  <c r="W49" i="111"/>
  <c r="V46" i="111"/>
  <c r="P68" i="111"/>
  <c r="O95" i="111"/>
  <c r="R66" i="111"/>
  <c r="Q93" i="111"/>
  <c r="G131" i="144"/>
  <c r="Q50" i="111"/>
  <c r="R56" i="111"/>
  <c r="X51" i="111"/>
  <c r="E48" i="93"/>
  <c r="P35" i="111"/>
  <c r="K31" i="111"/>
  <c r="P94" i="156" l="1"/>
  <c r="Q67" i="156"/>
  <c r="Q67" i="155"/>
  <c r="P94" i="155"/>
  <c r="O95" i="155"/>
  <c r="P68" i="155"/>
  <c r="P68" i="156"/>
  <c r="O95" i="156"/>
  <c r="R92" i="156"/>
  <c r="S65" i="156"/>
  <c r="R92" i="155"/>
  <c r="S65" i="155"/>
  <c r="T90" i="156"/>
  <c r="U63" i="156"/>
  <c r="S91" i="155"/>
  <c r="T64" i="155"/>
  <c r="N96" i="155"/>
  <c r="N88" i="155" s="1"/>
  <c r="O69" i="155"/>
  <c r="N61" i="155"/>
  <c r="U63" i="155"/>
  <c r="T90" i="155"/>
  <c r="X49" i="155"/>
  <c r="W46" i="155"/>
  <c r="X49" i="156"/>
  <c r="W46" i="156"/>
  <c r="U89" i="156"/>
  <c r="V62" i="156"/>
  <c r="N96" i="156"/>
  <c r="N88" i="156" s="1"/>
  <c r="O69" i="156"/>
  <c r="N61" i="156"/>
  <c r="Z48" i="155"/>
  <c r="U89" i="155"/>
  <c r="V62" i="155"/>
  <c r="S91" i="156"/>
  <c r="T64" i="156"/>
  <c r="Z48" i="156"/>
  <c r="O34" i="155"/>
  <c r="N31" i="155"/>
  <c r="O34" i="156"/>
  <c r="N31" i="156"/>
  <c r="R33" i="156"/>
  <c r="R33" i="155"/>
  <c r="U40" i="155"/>
  <c r="T35" i="155"/>
  <c r="R66" i="156"/>
  <c r="Q93" i="156"/>
  <c r="R66" i="155"/>
  <c r="Q93" i="155"/>
  <c r="Y38" i="156"/>
  <c r="Y32" i="156"/>
  <c r="U40" i="156"/>
  <c r="T35" i="156"/>
  <c r="Y32" i="155"/>
  <c r="X56" i="155"/>
  <c r="W50" i="155"/>
  <c r="X56" i="156"/>
  <c r="W50" i="156"/>
  <c r="Y38" i="155"/>
  <c r="U64" i="111"/>
  <c r="T91" i="111"/>
  <c r="W62" i="111"/>
  <c r="V89" i="111"/>
  <c r="O69" i="111"/>
  <c r="N96" i="111"/>
  <c r="N88" i="111" s="1"/>
  <c r="N61" i="111"/>
  <c r="V63" i="111"/>
  <c r="U90" i="111"/>
  <c r="X49" i="111"/>
  <c r="W46" i="111"/>
  <c r="T65" i="111"/>
  <c r="S92" i="111"/>
  <c r="R67" i="111"/>
  <c r="Q94" i="111"/>
  <c r="Q68" i="111"/>
  <c r="P95" i="111"/>
  <c r="S66" i="111"/>
  <c r="R93" i="111"/>
  <c r="R50" i="111"/>
  <c r="S56" i="111"/>
  <c r="E49" i="93"/>
  <c r="Y51" i="111"/>
  <c r="Q35" i="111"/>
  <c r="L31" i="111"/>
  <c r="P95" i="156" l="1"/>
  <c r="Q68" i="156"/>
  <c r="Q68" i="155"/>
  <c r="P95" i="155"/>
  <c r="Q94" i="155"/>
  <c r="R67" i="155"/>
  <c r="R67" i="156"/>
  <c r="Q94" i="156"/>
  <c r="S92" i="155"/>
  <c r="T65" i="155"/>
  <c r="S92" i="156"/>
  <c r="T65" i="156"/>
  <c r="U90" i="155"/>
  <c r="V63" i="155"/>
  <c r="W62" i="155"/>
  <c r="V89" i="155"/>
  <c r="O96" i="155"/>
  <c r="O88" i="155" s="1"/>
  <c r="P69" i="155"/>
  <c r="O61" i="155"/>
  <c r="Y49" i="156"/>
  <c r="X46" i="156"/>
  <c r="U64" i="155"/>
  <c r="T91" i="155"/>
  <c r="V89" i="156"/>
  <c r="W62" i="156"/>
  <c r="T91" i="156"/>
  <c r="U64" i="156"/>
  <c r="Y49" i="155"/>
  <c r="X46" i="155"/>
  <c r="V63" i="156"/>
  <c r="U90" i="156"/>
  <c r="O96" i="156"/>
  <c r="O88" i="156" s="1"/>
  <c r="P69" i="156"/>
  <c r="O61" i="156"/>
  <c r="P34" i="155"/>
  <c r="O31" i="155"/>
  <c r="P34" i="156"/>
  <c r="O31" i="156"/>
  <c r="S33" i="155"/>
  <c r="S33" i="156"/>
  <c r="V40" i="156"/>
  <c r="U35" i="156"/>
  <c r="Z32" i="155"/>
  <c r="V40" i="155"/>
  <c r="U35" i="155"/>
  <c r="Y56" i="155"/>
  <c r="X50" i="155"/>
  <c r="Z32" i="156"/>
  <c r="S66" i="156"/>
  <c r="R93" i="156"/>
  <c r="S66" i="155"/>
  <c r="R93" i="155"/>
  <c r="Z38" i="155"/>
  <c r="Z38" i="156"/>
  <c r="Y56" i="156"/>
  <c r="X50" i="156"/>
  <c r="S67" i="111"/>
  <c r="R94" i="111"/>
  <c r="U65" i="111"/>
  <c r="T92" i="111"/>
  <c r="X62" i="111"/>
  <c r="W89" i="111"/>
  <c r="P69" i="111"/>
  <c r="O96" i="111"/>
  <c r="O88" i="111" s="1"/>
  <c r="O61" i="111"/>
  <c r="Y49" i="111"/>
  <c r="X46" i="111"/>
  <c r="R68" i="111"/>
  <c r="Q95" i="111"/>
  <c r="W63" i="111"/>
  <c r="V90" i="111"/>
  <c r="V64" i="111"/>
  <c r="U91" i="111"/>
  <c r="T66" i="111"/>
  <c r="S93" i="111"/>
  <c r="S50" i="111"/>
  <c r="T56" i="111"/>
  <c r="Z51" i="111"/>
  <c r="M31" i="111"/>
  <c r="R35" i="111"/>
  <c r="S67" i="156" l="1"/>
  <c r="R94" i="156"/>
  <c r="R94" i="155"/>
  <c r="S67" i="155"/>
  <c r="Q95" i="155"/>
  <c r="R68" i="155"/>
  <c r="Q95" i="156"/>
  <c r="R68" i="156"/>
  <c r="T92" i="156"/>
  <c r="U65" i="156"/>
  <c r="T92" i="155"/>
  <c r="U65" i="155"/>
  <c r="Z49" i="156"/>
  <c r="Z46" i="156" s="1"/>
  <c r="Y46" i="156"/>
  <c r="W63" i="156"/>
  <c r="V90" i="156"/>
  <c r="W89" i="156"/>
  <c r="X62" i="156"/>
  <c r="P96" i="155"/>
  <c r="P88" i="155" s="1"/>
  <c r="Q69" i="155"/>
  <c r="P61" i="155"/>
  <c r="Z49" i="155"/>
  <c r="Z46" i="155" s="1"/>
  <c r="Y46" i="155"/>
  <c r="U91" i="156"/>
  <c r="V64" i="156"/>
  <c r="W89" i="155"/>
  <c r="X62" i="155"/>
  <c r="V64" i="155"/>
  <c r="U91" i="155"/>
  <c r="V90" i="155"/>
  <c r="W63" i="155"/>
  <c r="P96" i="156"/>
  <c r="P88" i="156" s="1"/>
  <c r="Q69" i="156"/>
  <c r="P61" i="156"/>
  <c r="Q34" i="156"/>
  <c r="P31" i="156"/>
  <c r="Q34" i="155"/>
  <c r="P31" i="155"/>
  <c r="T33" i="156"/>
  <c r="T33" i="155"/>
  <c r="W40" i="155"/>
  <c r="V35" i="155"/>
  <c r="S93" i="155"/>
  <c r="T66" i="155"/>
  <c r="W40" i="156"/>
  <c r="V35" i="156"/>
  <c r="Z56" i="156"/>
  <c r="Z50" i="156" s="1"/>
  <c r="Y50" i="156"/>
  <c r="S93" i="156"/>
  <c r="T66" i="156"/>
  <c r="Z56" i="155"/>
  <c r="Z50" i="155" s="1"/>
  <c r="Y50" i="155"/>
  <c r="V65" i="111"/>
  <c r="U92" i="111"/>
  <c r="S68" i="111"/>
  <c r="R95" i="111"/>
  <c r="X63" i="111"/>
  <c r="W90" i="111"/>
  <c r="Y62" i="111"/>
  <c r="X89" i="111"/>
  <c r="Z49" i="111"/>
  <c r="Z46" i="111" s="1"/>
  <c r="Y46" i="111"/>
  <c r="Q69" i="111"/>
  <c r="P96" i="111"/>
  <c r="P88" i="111" s="1"/>
  <c r="P61" i="111"/>
  <c r="T67" i="111"/>
  <c r="S94" i="111"/>
  <c r="W64" i="111"/>
  <c r="V91" i="111"/>
  <c r="U66" i="111"/>
  <c r="T93" i="111"/>
  <c r="T50" i="111"/>
  <c r="U56" i="111"/>
  <c r="S35" i="111"/>
  <c r="N31" i="111"/>
  <c r="R95" i="156" l="1"/>
  <c r="S68" i="156"/>
  <c r="S68" i="155"/>
  <c r="R95" i="155"/>
  <c r="T67" i="155"/>
  <c r="S94" i="155"/>
  <c r="T67" i="156"/>
  <c r="S94" i="156"/>
  <c r="U92" i="155"/>
  <c r="V65" i="155"/>
  <c r="V65" i="156"/>
  <c r="U92" i="156"/>
  <c r="R69" i="156"/>
  <c r="Q96" i="156"/>
  <c r="Q88" i="156" s="1"/>
  <c r="Q61" i="156"/>
  <c r="R69" i="155"/>
  <c r="Q96" i="155"/>
  <c r="Q88" i="155" s="1"/>
  <c r="Q61" i="155"/>
  <c r="W64" i="156"/>
  <c r="V91" i="156"/>
  <c r="Y62" i="156"/>
  <c r="X89" i="156"/>
  <c r="X63" i="155"/>
  <c r="W90" i="155"/>
  <c r="W90" i="156"/>
  <c r="X63" i="156"/>
  <c r="W64" i="155"/>
  <c r="V91" i="155"/>
  <c r="X89" i="155"/>
  <c r="Y62" i="155"/>
  <c r="R34" i="155"/>
  <c r="Q31" i="155"/>
  <c r="R34" i="156"/>
  <c r="Q31" i="156"/>
  <c r="U33" i="155"/>
  <c r="U33" i="156"/>
  <c r="X40" i="155"/>
  <c r="W35" i="155"/>
  <c r="T93" i="156"/>
  <c r="U66" i="156"/>
  <c r="T93" i="155"/>
  <c r="U66" i="155"/>
  <c r="X40" i="156"/>
  <c r="W35" i="156"/>
  <c r="T68" i="111"/>
  <c r="S95" i="111"/>
  <c r="Y63" i="111"/>
  <c r="X90" i="111"/>
  <c r="R69" i="111"/>
  <c r="Q96" i="111"/>
  <c r="Q88" i="111" s="1"/>
  <c r="Q61" i="111"/>
  <c r="W65" i="111"/>
  <c r="V92" i="111"/>
  <c r="X64" i="111"/>
  <c r="W91" i="111"/>
  <c r="Z62" i="111"/>
  <c r="Z89" i="111" s="1"/>
  <c r="Y89" i="111"/>
  <c r="U67" i="111"/>
  <c r="T94" i="111"/>
  <c r="V66" i="111"/>
  <c r="U93" i="111"/>
  <c r="V56" i="111"/>
  <c r="U50" i="111"/>
  <c r="O31" i="111"/>
  <c r="T35" i="111"/>
  <c r="U67" i="156" l="1"/>
  <c r="T94" i="156"/>
  <c r="U67" i="155"/>
  <c r="T94" i="155"/>
  <c r="T68" i="155"/>
  <c r="S95" i="155"/>
  <c r="T68" i="156"/>
  <c r="S95" i="156"/>
  <c r="V92" i="156"/>
  <c r="W65" i="156"/>
  <c r="W65" i="155"/>
  <c r="V92" i="155"/>
  <c r="W91" i="156"/>
  <c r="X64" i="156"/>
  <c r="W91" i="155"/>
  <c r="X64" i="155"/>
  <c r="Y63" i="156"/>
  <c r="X90" i="156"/>
  <c r="S69" i="155"/>
  <c r="R96" i="155"/>
  <c r="R88" i="155" s="1"/>
  <c r="R61" i="155"/>
  <c r="Y89" i="155"/>
  <c r="Z62" i="155"/>
  <c r="Z89" i="155" s="1"/>
  <c r="X90" i="155"/>
  <c r="Y63" i="155"/>
  <c r="Z62" i="156"/>
  <c r="Z89" i="156" s="1"/>
  <c r="Y89" i="156"/>
  <c r="S69" i="156"/>
  <c r="R96" i="156"/>
  <c r="R88" i="156" s="1"/>
  <c r="R61" i="156"/>
  <c r="S34" i="156"/>
  <c r="R31" i="156"/>
  <c r="S34" i="155"/>
  <c r="R31" i="155"/>
  <c r="V33" i="156"/>
  <c r="V33" i="155"/>
  <c r="V66" i="155"/>
  <c r="U93" i="155"/>
  <c r="Y40" i="155"/>
  <c r="X35" i="155"/>
  <c r="Y40" i="156"/>
  <c r="X35" i="156"/>
  <c r="V66" i="156"/>
  <c r="U93" i="156"/>
  <c r="Z63" i="111"/>
  <c r="Z90" i="111" s="1"/>
  <c r="Y90" i="111"/>
  <c r="Y64" i="111"/>
  <c r="X91" i="111"/>
  <c r="X65" i="111"/>
  <c r="W92" i="111"/>
  <c r="U68" i="111"/>
  <c r="T95" i="111"/>
  <c r="V67" i="111"/>
  <c r="U94" i="111"/>
  <c r="S69" i="111"/>
  <c r="R96" i="111"/>
  <c r="R88" i="111" s="1"/>
  <c r="R61" i="111"/>
  <c r="W66" i="111"/>
  <c r="V93" i="111"/>
  <c r="W56" i="111"/>
  <c r="V50" i="111"/>
  <c r="P31" i="111"/>
  <c r="U35" i="111"/>
  <c r="T95" i="156" l="1"/>
  <c r="U68" i="156"/>
  <c r="T95" i="155"/>
  <c r="U68" i="155"/>
  <c r="U94" i="155"/>
  <c r="V67" i="155"/>
  <c r="V67" i="156"/>
  <c r="U94" i="156"/>
  <c r="X65" i="155"/>
  <c r="W92" i="155"/>
  <c r="X65" i="156"/>
  <c r="W92" i="156"/>
  <c r="Y90" i="155"/>
  <c r="Z63" i="155"/>
  <c r="Z90" i="155" s="1"/>
  <c r="T69" i="155"/>
  <c r="S96" i="155"/>
  <c r="S88" i="155" s="1"/>
  <c r="S61" i="155"/>
  <c r="Y90" i="156"/>
  <c r="Z63" i="156"/>
  <c r="Z90" i="156" s="1"/>
  <c r="X91" i="155"/>
  <c r="Y64" i="155"/>
  <c r="T69" i="156"/>
  <c r="S96" i="156"/>
  <c r="S88" i="156" s="1"/>
  <c r="S61" i="156"/>
  <c r="X91" i="156"/>
  <c r="Y64" i="156"/>
  <c r="T34" i="156"/>
  <c r="S31" i="156"/>
  <c r="T34" i="155"/>
  <c r="S31" i="155"/>
  <c r="W33" i="155"/>
  <c r="W33" i="156"/>
  <c r="Z40" i="155"/>
  <c r="Z35" i="155" s="1"/>
  <c r="Y35" i="155"/>
  <c r="V93" i="156"/>
  <c r="W66" i="156"/>
  <c r="Z40" i="156"/>
  <c r="Z35" i="156" s="1"/>
  <c r="Y35" i="156"/>
  <c r="V93" i="155"/>
  <c r="W66" i="155"/>
  <c r="T69" i="111"/>
  <c r="S96" i="111"/>
  <c r="S88" i="111" s="1"/>
  <c r="S61" i="111"/>
  <c r="Y65" i="111"/>
  <c r="X92" i="111"/>
  <c r="W67" i="111"/>
  <c r="V94" i="111"/>
  <c r="V68" i="111"/>
  <c r="U95" i="111"/>
  <c r="Z64" i="111"/>
  <c r="Z91" i="111" s="1"/>
  <c r="Y91" i="111"/>
  <c r="X66" i="111"/>
  <c r="W93" i="111"/>
  <c r="W50" i="111"/>
  <c r="X56" i="111"/>
  <c r="V35" i="111"/>
  <c r="Q31" i="111"/>
  <c r="V94" i="156" l="1"/>
  <c r="W67" i="156"/>
  <c r="V94" i="155"/>
  <c r="W67" i="155"/>
  <c r="U95" i="155"/>
  <c r="V68" i="155"/>
  <c r="V68" i="156"/>
  <c r="U95" i="156"/>
  <c r="Y65" i="156"/>
  <c r="X92" i="156"/>
  <c r="X92" i="155"/>
  <c r="Y65" i="155"/>
  <c r="Z64" i="156"/>
  <c r="Z91" i="156" s="1"/>
  <c r="Y91" i="156"/>
  <c r="T96" i="156"/>
  <c r="T88" i="156" s="1"/>
  <c r="U69" i="156"/>
  <c r="T61" i="156"/>
  <c r="T96" i="155"/>
  <c r="T88" i="155" s="1"/>
  <c r="U69" i="155"/>
  <c r="T61" i="155"/>
  <c r="Y91" i="155"/>
  <c r="Z64" i="155"/>
  <c r="Z91" i="155" s="1"/>
  <c r="U34" i="156"/>
  <c r="T31" i="156"/>
  <c r="U34" i="155"/>
  <c r="T31" i="155"/>
  <c r="X33" i="156"/>
  <c r="X33" i="155"/>
  <c r="W93" i="156"/>
  <c r="X66" i="156"/>
  <c r="X66" i="155"/>
  <c r="W93" i="155"/>
  <c r="Z65" i="111"/>
  <c r="Z92" i="111" s="1"/>
  <c r="Y92" i="111"/>
  <c r="W68" i="111"/>
  <c r="V95" i="111"/>
  <c r="U69" i="111"/>
  <c r="T96" i="111"/>
  <c r="T88" i="111" s="1"/>
  <c r="T61" i="111"/>
  <c r="X67" i="111"/>
  <c r="W94" i="111"/>
  <c r="Y66" i="111"/>
  <c r="X93" i="111"/>
  <c r="Y56" i="111"/>
  <c r="X50" i="111"/>
  <c r="R31" i="111"/>
  <c r="W35" i="111"/>
  <c r="W68" i="156" l="1"/>
  <c r="V95" i="156"/>
  <c r="W94" i="155"/>
  <c r="X67" i="155"/>
  <c r="V95" i="155"/>
  <c r="W68" i="155"/>
  <c r="W94" i="156"/>
  <c r="X67" i="156"/>
  <c r="Y92" i="155"/>
  <c r="Z65" i="155"/>
  <c r="Z92" i="155" s="1"/>
  <c r="Y92" i="156"/>
  <c r="Z65" i="156"/>
  <c r="Z92" i="156" s="1"/>
  <c r="U96" i="156"/>
  <c r="U88" i="156" s="1"/>
  <c r="V69" i="156"/>
  <c r="U61" i="156"/>
  <c r="V69" i="155"/>
  <c r="U96" i="155"/>
  <c r="U88" i="155" s="1"/>
  <c r="U61" i="155"/>
  <c r="V34" i="156"/>
  <c r="U31" i="156"/>
  <c r="V34" i="155"/>
  <c r="U31" i="155"/>
  <c r="Y33" i="155"/>
  <c r="Y33" i="156"/>
  <c r="Y66" i="155"/>
  <c r="X93" i="155"/>
  <c r="X93" i="156"/>
  <c r="Y66" i="156"/>
  <c r="V69" i="111"/>
  <c r="U96" i="111"/>
  <c r="U88" i="111" s="1"/>
  <c r="U61" i="111"/>
  <c r="Y67" i="111"/>
  <c r="X94" i="111"/>
  <c r="X68" i="111"/>
  <c r="W95" i="111"/>
  <c r="Z66" i="111"/>
  <c r="Y93" i="111"/>
  <c r="Z56" i="111"/>
  <c r="Z50" i="111" s="1"/>
  <c r="Y50" i="111"/>
  <c r="S31" i="111"/>
  <c r="X35" i="111"/>
  <c r="X94" i="156" l="1"/>
  <c r="Y67" i="156"/>
  <c r="X68" i="155"/>
  <c r="W95" i="155"/>
  <c r="Y67" i="155"/>
  <c r="X94" i="155"/>
  <c r="W95" i="156"/>
  <c r="X68" i="156"/>
  <c r="W69" i="155"/>
  <c r="V96" i="155"/>
  <c r="V88" i="155" s="1"/>
  <c r="V61" i="155"/>
  <c r="W69" i="156"/>
  <c r="V96" i="156"/>
  <c r="V88" i="156" s="1"/>
  <c r="V61" i="156"/>
  <c r="W34" i="156"/>
  <c r="V31" i="156"/>
  <c r="W34" i="155"/>
  <c r="V31" i="155"/>
  <c r="Z33" i="156"/>
  <c r="Z33" i="155"/>
  <c r="Z66" i="155"/>
  <c r="Y93" i="155"/>
  <c r="Y93" i="156"/>
  <c r="Z66" i="156"/>
  <c r="Z67" i="111"/>
  <c r="Z94" i="111" s="1"/>
  <c r="Y94" i="111"/>
  <c r="W69" i="111"/>
  <c r="V96" i="111"/>
  <c r="V88" i="111" s="1"/>
  <c r="V61" i="111"/>
  <c r="Y68" i="111"/>
  <c r="X95" i="111"/>
  <c r="Z93" i="111"/>
  <c r="T31" i="111"/>
  <c r="Z35" i="111"/>
  <c r="Y35" i="111"/>
  <c r="X95" i="156" l="1"/>
  <c r="Y68" i="156"/>
  <c r="Z67" i="155"/>
  <c r="Z94" i="155" s="1"/>
  <c r="Y94" i="155"/>
  <c r="Y68" i="155"/>
  <c r="X95" i="155"/>
  <c r="Y94" i="156"/>
  <c r="Z67" i="156"/>
  <c r="Z94" i="156" s="1"/>
  <c r="X69" i="156"/>
  <c r="W96" i="156"/>
  <c r="W88" i="156" s="1"/>
  <c r="W61" i="156"/>
  <c r="X69" i="155"/>
  <c r="W96" i="155"/>
  <c r="W88" i="155" s="1"/>
  <c r="W61" i="155"/>
  <c r="X34" i="155"/>
  <c r="W31" i="155"/>
  <c r="X34" i="156"/>
  <c r="W31" i="156"/>
  <c r="Z93" i="155"/>
  <c r="Z93" i="156"/>
  <c r="X69" i="111"/>
  <c r="W96" i="111"/>
  <c r="W88" i="111" s="1"/>
  <c r="W61" i="111"/>
  <c r="Z68" i="111"/>
  <c r="Y95" i="111"/>
  <c r="U31" i="111"/>
  <c r="Z68" i="155" l="1"/>
  <c r="Z95" i="155" s="1"/>
  <c r="Y95" i="155"/>
  <c r="Y95" i="156"/>
  <c r="Z68" i="156"/>
  <c r="Z95" i="156" s="1"/>
  <c r="Y69" i="155"/>
  <c r="X96" i="155"/>
  <c r="X88" i="155" s="1"/>
  <c r="X61" i="155"/>
  <c r="X96" i="156"/>
  <c r="X88" i="156" s="1"/>
  <c r="Y69" i="156"/>
  <c r="X61" i="156"/>
  <c r="Y34" i="155"/>
  <c r="X31" i="155"/>
  <c r="Y34" i="156"/>
  <c r="X31" i="156"/>
  <c r="Z95" i="111"/>
  <c r="Y69" i="111"/>
  <c r="X96" i="111"/>
  <c r="X88" i="111" s="1"/>
  <c r="X61" i="111"/>
  <c r="V31" i="111"/>
  <c r="Z69" i="155" l="1"/>
  <c r="Y96" i="155"/>
  <c r="Y88" i="155" s="1"/>
  <c r="Y61" i="155"/>
  <c r="Z69" i="156"/>
  <c r="Y96" i="156"/>
  <c r="Y88" i="156" s="1"/>
  <c r="Y61" i="156"/>
  <c r="Z34" i="155"/>
  <c r="Z31" i="155" s="1"/>
  <c r="Y31" i="155"/>
  <c r="Z34" i="156"/>
  <c r="Z31" i="156" s="1"/>
  <c r="Y31" i="156"/>
  <c r="Z69" i="111"/>
  <c r="Y96" i="111"/>
  <c r="Y88" i="111" s="1"/>
  <c r="Y61" i="111"/>
  <c r="W31" i="111"/>
  <c r="Z96" i="156" l="1"/>
  <c r="Z88" i="156" s="1"/>
  <c r="Z61" i="156"/>
  <c r="Z96" i="155"/>
  <c r="Z88" i="155" s="1"/>
  <c r="Z61" i="155"/>
  <c r="Z96" i="111"/>
  <c r="Z88" i="111" s="1"/>
  <c r="Z61" i="111"/>
  <c r="X31" i="111"/>
  <c r="Z31" i="111" l="1"/>
  <c r="Y31" i="111"/>
  <c r="G21" i="111"/>
  <c r="G122" i="111"/>
  <c r="G121" i="111" s="1"/>
  <c r="G23" i="111"/>
  <c r="G22" i="111"/>
  <c r="G14" i="111"/>
  <c r="G18" i="111"/>
  <c r="G24" i="111"/>
  <c r="C4" i="116"/>
  <c r="C24" i="116" s="1"/>
  <c r="C12" i="116"/>
  <c r="C18" i="116"/>
  <c r="C8" i="116"/>
  <c r="C14" i="116"/>
  <c r="C16" i="116"/>
  <c r="C23" i="116"/>
  <c r="C10" i="116"/>
  <c r="C22" i="116"/>
  <c r="C17" i="116"/>
  <c r="C19" i="116"/>
  <c r="C6" i="116"/>
  <c r="C9" i="116"/>
  <c r="C15" i="116"/>
  <c r="C21" i="116"/>
  <c r="C11" i="116"/>
  <c r="C13" i="116"/>
  <c r="C20" i="116"/>
  <c r="C7" i="116"/>
  <c r="C5" i="116"/>
  <c r="G75" i="111" l="1"/>
  <c r="G76" i="111"/>
  <c r="G4" i="116"/>
  <c r="G25" i="111"/>
  <c r="G20" i="111" s="1"/>
  <c r="G27" i="111" s="1"/>
  <c r="G74" i="111"/>
  <c r="F129" i="113" l="1"/>
  <c r="I129" i="113" s="1"/>
  <c r="F129" i="146"/>
  <c r="I129" i="146" s="1"/>
  <c r="F129" i="144"/>
  <c r="I129" i="144" s="1"/>
  <c r="F129" i="143"/>
  <c r="I129" i="143" s="1"/>
  <c r="F129" i="145"/>
  <c r="I129" i="145" s="1"/>
  <c r="F129" i="142"/>
  <c r="I129" i="142" s="1"/>
  <c r="F128" i="145"/>
  <c r="I128" i="145" s="1"/>
  <c r="F128" i="144"/>
  <c r="I128" i="144" s="1"/>
  <c r="F128" i="142"/>
  <c r="I128" i="142" s="1"/>
  <c r="F128" i="143"/>
  <c r="I128" i="143" s="1"/>
  <c r="F128" i="146"/>
  <c r="I128" i="146" s="1"/>
  <c r="F128" i="113"/>
  <c r="I128" i="113" s="1"/>
  <c r="F127" i="146"/>
  <c r="F127" i="145"/>
  <c r="F127" i="144"/>
  <c r="F127" i="143"/>
  <c r="F127" i="142"/>
  <c r="G73" i="111"/>
  <c r="F127" i="113"/>
  <c r="I127" i="143" l="1"/>
  <c r="F126" i="143"/>
  <c r="G141" i="143" s="1"/>
  <c r="I127" i="144"/>
  <c r="F126" i="144"/>
  <c r="G141" i="144" s="1"/>
  <c r="I127" i="145"/>
  <c r="F126" i="145"/>
  <c r="G141" i="145" s="1"/>
  <c r="I127" i="146"/>
  <c r="F126" i="146"/>
  <c r="G141" i="146" s="1"/>
  <c r="I127" i="142"/>
  <c r="F126" i="142"/>
  <c r="G141" i="142" s="1"/>
  <c r="I127" i="113"/>
  <c r="F126" i="113"/>
  <c r="G141" i="113" s="1"/>
  <c r="I126" i="113" l="1"/>
  <c r="I141" i="113" s="1"/>
  <c r="I126" i="142"/>
  <c r="I141" i="142" s="1"/>
  <c r="I126" i="146"/>
  <c r="I141" i="146" s="1"/>
  <c r="I126" i="144"/>
  <c r="I141" i="144" s="1"/>
  <c r="I126" i="145"/>
  <c r="I141" i="145" s="1"/>
  <c r="I126" i="143"/>
  <c r="I141" i="143" s="1"/>
  <c r="G83" i="107" l="1"/>
  <c r="I14" i="111"/>
  <c r="I18" i="111"/>
  <c r="J14" i="111"/>
  <c r="J18" i="111" s="1"/>
  <c r="M14" i="111"/>
  <c r="M18" i="111" s="1"/>
  <c r="K14" i="111"/>
  <c r="K18" i="111" s="1"/>
  <c r="L14" i="111"/>
  <c r="L18" i="111"/>
  <c r="Z14" i="111"/>
  <c r="Z18" i="111" s="1"/>
  <c r="O14" i="111"/>
  <c r="O18" i="111" s="1"/>
  <c r="P14" i="111"/>
  <c r="P18" i="111"/>
  <c r="U14" i="111"/>
  <c r="U18" i="111"/>
  <c r="U75" i="111" s="1"/>
  <c r="N14" i="111"/>
  <c r="N18" i="111" s="1"/>
  <c r="R14" i="111"/>
  <c r="R18" i="111"/>
  <c r="Q14" i="111"/>
  <c r="Q18" i="111"/>
  <c r="S14" i="111"/>
  <c r="S18" i="111" s="1"/>
  <c r="S25" i="111" s="1"/>
  <c r="T14" i="111"/>
  <c r="T18" i="111"/>
  <c r="T75" i="111" s="1"/>
  <c r="H14" i="111"/>
  <c r="H18" i="111"/>
  <c r="V14" i="111"/>
  <c r="V18" i="111" s="1"/>
  <c r="W14" i="111"/>
  <c r="W18" i="111" s="1"/>
  <c r="W25" i="111" s="1"/>
  <c r="X14" i="111"/>
  <c r="X18" i="111"/>
  <c r="X75" i="111" s="1"/>
  <c r="Y14" i="111"/>
  <c r="Y18" i="111" s="1"/>
  <c r="Y24" i="111" s="1"/>
  <c r="G18" i="116" l="1"/>
  <c r="U76" i="111"/>
  <c r="U22" i="111"/>
  <c r="V76" i="111"/>
  <c r="V25" i="111"/>
  <c r="V24" i="111"/>
  <c r="V22" i="111"/>
  <c r="N21" i="111"/>
  <c r="N122" i="111"/>
  <c r="N121" i="111" s="1"/>
  <c r="N74" i="111"/>
  <c r="N75" i="111"/>
  <c r="N25" i="111"/>
  <c r="N23" i="111"/>
  <c r="G11" i="116"/>
  <c r="N24" i="111"/>
  <c r="N22" i="111"/>
  <c r="N76" i="111"/>
  <c r="O122" i="111"/>
  <c r="O121" i="111" s="1"/>
  <c r="O74" i="111"/>
  <c r="O21" i="111"/>
  <c r="O25" i="111"/>
  <c r="O23" i="111"/>
  <c r="O75" i="111"/>
  <c r="O24" i="111"/>
  <c r="G12" i="116"/>
  <c r="O76" i="111"/>
  <c r="O22" i="111"/>
  <c r="Z74" i="111"/>
  <c r="Z21" i="111"/>
  <c r="Z122" i="111"/>
  <c r="Z121" i="111" s="1"/>
  <c r="Z75" i="111"/>
  <c r="Z24" i="111"/>
  <c r="Z25" i="111"/>
  <c r="Z23" i="111"/>
  <c r="Z76" i="111"/>
  <c r="G23" i="116"/>
  <c r="Z22" i="111"/>
  <c r="U23" i="111"/>
  <c r="T22" i="111"/>
  <c r="H122" i="111"/>
  <c r="H121" i="111" s="1"/>
  <c r="H74" i="111"/>
  <c r="H25" i="111"/>
  <c r="H21" i="111"/>
  <c r="AB18" i="111"/>
  <c r="H22" i="111"/>
  <c r="H23" i="111"/>
  <c r="H76" i="111"/>
  <c r="H24" i="111"/>
  <c r="H75" i="111"/>
  <c r="X22" i="111"/>
  <c r="Q122" i="111"/>
  <c r="Q121" i="111" s="1"/>
  <c r="Q74" i="111"/>
  <c r="Q21" i="111"/>
  <c r="Q75" i="111"/>
  <c r="Q24" i="111"/>
  <c r="Q23" i="111"/>
  <c r="Q22" i="111"/>
  <c r="Q25" i="111"/>
  <c r="Q76" i="111"/>
  <c r="G14" i="116"/>
  <c r="S24" i="111"/>
  <c r="X23" i="111"/>
  <c r="G19" i="116"/>
  <c r="U25" i="111"/>
  <c r="T23" i="111"/>
  <c r="W75" i="111"/>
  <c r="Y122" i="111"/>
  <c r="Y121" i="111" s="1"/>
  <c r="Y21" i="111"/>
  <c r="Y74" i="111"/>
  <c r="V75" i="111"/>
  <c r="S75" i="111"/>
  <c r="Y22" i="111"/>
  <c r="G20" i="116"/>
  <c r="T21" i="111"/>
  <c r="T74" i="111"/>
  <c r="T122" i="111"/>
  <c r="T121" i="111" s="1"/>
  <c r="T25" i="111"/>
  <c r="X24" i="111"/>
  <c r="S23" i="111"/>
  <c r="Y25" i="111"/>
  <c r="T76" i="111"/>
  <c r="W24" i="111"/>
  <c r="P122" i="111"/>
  <c r="P121" i="111" s="1"/>
  <c r="P74" i="111"/>
  <c r="P21" i="111"/>
  <c r="P22" i="111"/>
  <c r="P23" i="111"/>
  <c r="P75" i="111"/>
  <c r="P24" i="111"/>
  <c r="P25" i="111"/>
  <c r="G13" i="116"/>
  <c r="P76" i="111"/>
  <c r="Y23" i="111"/>
  <c r="T24" i="111"/>
  <c r="M122" i="111"/>
  <c r="M121" i="111" s="1"/>
  <c r="M21" i="111"/>
  <c r="M74" i="111"/>
  <c r="M23" i="111"/>
  <c r="M76" i="111"/>
  <c r="M25" i="111"/>
  <c r="M75" i="111"/>
  <c r="G10" i="116"/>
  <c r="M24" i="111"/>
  <c r="M22" i="111"/>
  <c r="X25" i="111"/>
  <c r="U122" i="111"/>
  <c r="U121" i="111" s="1"/>
  <c r="U74" i="111"/>
  <c r="U73" i="111" s="1"/>
  <c r="U21" i="111"/>
  <c r="G22" i="116"/>
  <c r="G17" i="116"/>
  <c r="K21" i="111"/>
  <c r="K122" i="111"/>
  <c r="K121" i="111" s="1"/>
  <c r="K74" i="111"/>
  <c r="K24" i="111"/>
  <c r="K75" i="111"/>
  <c r="K25" i="111"/>
  <c r="K76" i="111"/>
  <c r="K22" i="111"/>
  <c r="K23" i="111"/>
  <c r="G8" i="116"/>
  <c r="X76" i="111"/>
  <c r="G16" i="116"/>
  <c r="Y75" i="111"/>
  <c r="X122" i="111"/>
  <c r="X121" i="111" s="1"/>
  <c r="X74" i="111"/>
  <c r="X21" i="111"/>
  <c r="W21" i="111"/>
  <c r="W74" i="111"/>
  <c r="W122" i="111"/>
  <c r="W121" i="111" s="1"/>
  <c r="W23" i="111"/>
  <c r="W22" i="111"/>
  <c r="W76" i="111"/>
  <c r="S74" i="111"/>
  <c r="S21" i="111"/>
  <c r="S122" i="111"/>
  <c r="S121" i="111" s="1"/>
  <c r="S76" i="111"/>
  <c r="V21" i="111"/>
  <c r="V74" i="111"/>
  <c r="V122" i="111"/>
  <c r="V121" i="111" s="1"/>
  <c r="G5" i="116"/>
  <c r="G21" i="116"/>
  <c r="V23" i="111"/>
  <c r="S22" i="111"/>
  <c r="R21" i="111"/>
  <c r="R74" i="111"/>
  <c r="R122" i="111"/>
  <c r="R121" i="111" s="1"/>
  <c r="G15" i="116"/>
  <c r="R76" i="111"/>
  <c r="R75" i="111"/>
  <c r="R23" i="111"/>
  <c r="R25" i="111"/>
  <c r="R22" i="111"/>
  <c r="R24" i="111"/>
  <c r="U24" i="111"/>
  <c r="Y76" i="111"/>
  <c r="J122" i="111"/>
  <c r="J121" i="111" s="1"/>
  <c r="J21" i="111"/>
  <c r="J74" i="111"/>
  <c r="J22" i="111"/>
  <c r="G7" i="116"/>
  <c r="J76" i="111"/>
  <c r="J75" i="111"/>
  <c r="J25" i="111"/>
  <c r="J24" i="111"/>
  <c r="J23" i="111"/>
  <c r="L21" i="111"/>
  <c r="L122" i="111"/>
  <c r="L121" i="111" s="1"/>
  <c r="L74" i="111"/>
  <c r="L24" i="111"/>
  <c r="L25" i="111"/>
  <c r="L22" i="111"/>
  <c r="G9" i="116"/>
  <c r="L75" i="111"/>
  <c r="L76" i="111"/>
  <c r="L23" i="111"/>
  <c r="I21" i="111"/>
  <c r="I122" i="111"/>
  <c r="I121" i="111" s="1"/>
  <c r="I74" i="111"/>
  <c r="I76" i="111"/>
  <c r="I23" i="111"/>
  <c r="I25" i="111"/>
  <c r="I24" i="111"/>
  <c r="I75" i="111"/>
  <c r="I22" i="111"/>
  <c r="G6" i="116"/>
  <c r="Y20" i="111" l="1"/>
  <c r="Y27" i="111" s="1"/>
  <c r="I20" i="111"/>
  <c r="I27" i="111" s="1"/>
  <c r="M73" i="111"/>
  <c r="O73" i="111"/>
  <c r="N73" i="111"/>
  <c r="W73" i="111"/>
  <c r="X73" i="111"/>
  <c r="O20" i="111"/>
  <c r="O27" i="111" s="1"/>
  <c r="G24" i="116"/>
  <c r="S20" i="111"/>
  <c r="S27" i="111" s="1"/>
  <c r="K73" i="111"/>
  <c r="K20" i="111"/>
  <c r="K27" i="111" s="1"/>
  <c r="W20" i="111"/>
  <c r="W27" i="111" s="1"/>
  <c r="M20" i="111"/>
  <c r="M27" i="111" s="1"/>
  <c r="AB25" i="111"/>
  <c r="I73" i="111"/>
  <c r="R73" i="111"/>
  <c r="V73" i="111"/>
  <c r="P20" i="111"/>
  <c r="P27" i="111" s="1"/>
  <c r="L20" i="111"/>
  <c r="L27" i="111" s="1"/>
  <c r="J73" i="111"/>
  <c r="J20" i="111"/>
  <c r="J27" i="111" s="1"/>
  <c r="R20" i="111"/>
  <c r="R27" i="111" s="1"/>
  <c r="V20" i="111"/>
  <c r="V27" i="111" s="1"/>
  <c r="U20" i="111"/>
  <c r="U27" i="111" s="1"/>
  <c r="P73" i="111"/>
  <c r="Q20" i="111"/>
  <c r="Q27" i="111" s="1"/>
  <c r="Y73" i="111"/>
  <c r="Q73" i="111"/>
  <c r="N20" i="111"/>
  <c r="N27" i="111" s="1"/>
  <c r="H20" i="111"/>
  <c r="H27" i="111" s="1"/>
  <c r="T73" i="111"/>
  <c r="T20" i="111"/>
  <c r="T27" i="111" s="1"/>
  <c r="H73" i="111"/>
  <c r="Z20" i="111"/>
  <c r="Z27" i="111" s="1"/>
  <c r="X20" i="111"/>
  <c r="X27" i="111" s="1"/>
  <c r="L73" i="111"/>
  <c r="S73" i="111"/>
  <c r="Z73" i="111"/>
  <c r="G28" i="116" l="1"/>
  <c r="G26" i="116"/>
  <c r="D16" i="93" l="1"/>
  <c r="F16" i="93" s="1"/>
  <c r="F19" i="93" l="1"/>
  <c r="F21" i="93" s="1"/>
  <c r="F60" i="144"/>
  <c r="F60" i="145"/>
  <c r="F60" i="143"/>
  <c r="F60" i="142"/>
  <c r="F60" i="113"/>
  <c r="F60" i="146"/>
  <c r="F49" i="146" l="1"/>
  <c r="F48" i="146" s="1"/>
  <c r="I60" i="146"/>
  <c r="F49" i="142"/>
  <c r="F48" i="142" s="1"/>
  <c r="I60" i="142"/>
  <c r="F49" i="143"/>
  <c r="F48" i="143" s="1"/>
  <c r="I60" i="143"/>
  <c r="F49" i="145"/>
  <c r="F48" i="145" s="1"/>
  <c r="I60" i="145"/>
  <c r="F49" i="113"/>
  <c r="F48" i="113" s="1"/>
  <c r="I60" i="113"/>
  <c r="F49" i="144"/>
  <c r="F48" i="144" s="1"/>
  <c r="I60" i="144"/>
  <c r="G138" i="145" l="1"/>
  <c r="G142" i="145" s="1"/>
  <c r="F130" i="145"/>
  <c r="I49" i="143"/>
  <c r="G138" i="143"/>
  <c r="G142" i="143" s="1"/>
  <c r="F130" i="143"/>
  <c r="I49" i="145"/>
  <c r="I49" i="144"/>
  <c r="I49" i="142"/>
  <c r="G138" i="142"/>
  <c r="G142" i="142" s="1"/>
  <c r="F130" i="142"/>
  <c r="G138" i="144"/>
  <c r="G142" i="144" s="1"/>
  <c r="F130" i="144"/>
  <c r="I49" i="113"/>
  <c r="I49" i="146"/>
  <c r="G138" i="113"/>
  <c r="G142" i="113" s="1"/>
  <c r="F130" i="113"/>
  <c r="G138" i="146"/>
  <c r="G142" i="146" s="1"/>
  <c r="F130" i="146"/>
  <c r="H43" i="155" l="1"/>
  <c r="H42" i="155" s="1"/>
  <c r="H29" i="155" s="1"/>
  <c r="H58" i="155" s="1"/>
  <c r="H43" i="156"/>
  <c r="H42" i="156" s="1"/>
  <c r="H29" i="156" s="1"/>
  <c r="H58" i="156" s="1"/>
  <c r="J43" i="156"/>
  <c r="J42" i="156" s="1"/>
  <c r="J29" i="156" s="1"/>
  <c r="J58" i="156" s="1"/>
  <c r="J43" i="155"/>
  <c r="J42" i="155" s="1"/>
  <c r="J29" i="155" s="1"/>
  <c r="J58" i="155" s="1"/>
  <c r="L43" i="156"/>
  <c r="L43" i="155"/>
  <c r="K43" i="155"/>
  <c r="K42" i="155" s="1"/>
  <c r="K29" i="155" s="1"/>
  <c r="K58" i="155" s="1"/>
  <c r="K43" i="156"/>
  <c r="K42" i="156" s="1"/>
  <c r="K29" i="156" s="1"/>
  <c r="K58" i="156" s="1"/>
  <c r="G43" i="155"/>
  <c r="G42" i="155" s="1"/>
  <c r="G29" i="155" s="1"/>
  <c r="G58" i="155" s="1"/>
  <c r="G43" i="156"/>
  <c r="G42" i="156" s="1"/>
  <c r="G29" i="156" s="1"/>
  <c r="G58" i="156" s="1"/>
  <c r="I43" i="155"/>
  <c r="I42" i="155" s="1"/>
  <c r="I29" i="155" s="1"/>
  <c r="I58" i="155" s="1"/>
  <c r="I43" i="156"/>
  <c r="I42" i="156" s="1"/>
  <c r="I29" i="156" s="1"/>
  <c r="I58" i="156" s="1"/>
  <c r="F131" i="142"/>
  <c r="I131" i="142" s="1"/>
  <c r="F131" i="143"/>
  <c r="I131" i="143" s="1"/>
  <c r="F131" i="146"/>
  <c r="I131" i="146" s="1"/>
  <c r="I48" i="146"/>
  <c r="L43" i="111"/>
  <c r="H43" i="111"/>
  <c r="H42" i="111" s="1"/>
  <c r="H29" i="111" s="1"/>
  <c r="H58" i="111" s="1"/>
  <c r="I48" i="142"/>
  <c r="I43" i="111"/>
  <c r="I42" i="111" s="1"/>
  <c r="I29" i="111" s="1"/>
  <c r="I58" i="111" s="1"/>
  <c r="I48" i="143"/>
  <c r="F131" i="144"/>
  <c r="I131" i="144" s="1"/>
  <c r="F131" i="113"/>
  <c r="I131" i="113" s="1"/>
  <c r="K43" i="111"/>
  <c r="K42" i="111" s="1"/>
  <c r="K29" i="111" s="1"/>
  <c r="K58" i="111" s="1"/>
  <c r="I48" i="145"/>
  <c r="I48" i="113"/>
  <c r="G43" i="111"/>
  <c r="G42" i="111" s="1"/>
  <c r="G29" i="111" s="1"/>
  <c r="G58" i="111" s="1"/>
  <c r="J43" i="111"/>
  <c r="J42" i="111" s="1"/>
  <c r="J29" i="111" s="1"/>
  <c r="J58" i="111" s="1"/>
  <c r="I48" i="144"/>
  <c r="F131" i="145"/>
  <c r="I131" i="145" s="1"/>
  <c r="K71" i="156" l="1"/>
  <c r="K78" i="156" s="1"/>
  <c r="K59" i="156"/>
  <c r="K71" i="155"/>
  <c r="K78" i="155" s="1"/>
  <c r="K59" i="155"/>
  <c r="M43" i="155"/>
  <c r="L42" i="155"/>
  <c r="L29" i="155" s="1"/>
  <c r="L58" i="155" s="1"/>
  <c r="M43" i="156"/>
  <c r="L42" i="156"/>
  <c r="L29" i="156" s="1"/>
  <c r="L58" i="156" s="1"/>
  <c r="I71" i="156"/>
  <c r="I78" i="156" s="1"/>
  <c r="I59" i="156"/>
  <c r="J59" i="155"/>
  <c r="J71" i="155"/>
  <c r="J78" i="155" s="1"/>
  <c r="I59" i="155"/>
  <c r="I71" i="155"/>
  <c r="I78" i="155" s="1"/>
  <c r="J59" i="156"/>
  <c r="J71" i="156"/>
  <c r="J78" i="156" s="1"/>
  <c r="G71" i="156"/>
  <c r="G78" i="156" s="1"/>
  <c r="G59" i="156"/>
  <c r="H59" i="156"/>
  <c r="H71" i="156"/>
  <c r="H78" i="156" s="1"/>
  <c r="G59" i="155"/>
  <c r="G71" i="155"/>
  <c r="G78" i="155" s="1"/>
  <c r="H59" i="155"/>
  <c r="H71" i="155"/>
  <c r="H78" i="155" s="1"/>
  <c r="F132" i="142"/>
  <c r="F132" i="145"/>
  <c r="H59" i="111"/>
  <c r="H71" i="111"/>
  <c r="H78" i="111" s="1"/>
  <c r="I138" i="144"/>
  <c r="I130" i="144"/>
  <c r="I132" i="144" s="1"/>
  <c r="J131" i="144" s="1"/>
  <c r="G59" i="111"/>
  <c r="G71" i="111"/>
  <c r="G78" i="111" s="1"/>
  <c r="I138" i="142"/>
  <c r="I130" i="142"/>
  <c r="I132" i="142" s="1"/>
  <c r="J131" i="142" s="1"/>
  <c r="L42" i="111"/>
  <c r="L29" i="111" s="1"/>
  <c r="L58" i="111" s="1"/>
  <c r="M43" i="111"/>
  <c r="I130" i="145"/>
  <c r="I132" i="145" s="1"/>
  <c r="J131" i="145" s="1"/>
  <c r="I138" i="145"/>
  <c r="F132" i="144"/>
  <c r="I138" i="113"/>
  <c r="I130" i="113"/>
  <c r="I132" i="113" s="1"/>
  <c r="J131" i="113" s="1"/>
  <c r="K59" i="111"/>
  <c r="K71" i="111"/>
  <c r="K78" i="111" s="1"/>
  <c r="I138" i="143"/>
  <c r="I130" i="143"/>
  <c r="I132" i="143" s="1"/>
  <c r="J131" i="143" s="1"/>
  <c r="F132" i="146"/>
  <c r="F132" i="143"/>
  <c r="J59" i="111"/>
  <c r="J71" i="111"/>
  <c r="J78" i="111" s="1"/>
  <c r="I138" i="146"/>
  <c r="I130" i="146"/>
  <c r="I132" i="146" s="1"/>
  <c r="I59" i="111"/>
  <c r="I71" i="111"/>
  <c r="I78" i="111" s="1"/>
  <c r="F132" i="113"/>
  <c r="H82" i="155" l="1"/>
  <c r="H81" i="155"/>
  <c r="H83" i="155"/>
  <c r="J82" i="156"/>
  <c r="J83" i="156"/>
  <c r="J81" i="156"/>
  <c r="L71" i="156"/>
  <c r="L78" i="156" s="1"/>
  <c r="L59" i="156"/>
  <c r="N43" i="156"/>
  <c r="M42" i="156"/>
  <c r="M29" i="156" s="1"/>
  <c r="M58" i="156" s="1"/>
  <c r="L59" i="155"/>
  <c r="L71" i="155"/>
  <c r="L78" i="155" s="1"/>
  <c r="I83" i="155"/>
  <c r="I82" i="155"/>
  <c r="I81" i="155"/>
  <c r="N43" i="155"/>
  <c r="M42" i="155"/>
  <c r="M29" i="155" s="1"/>
  <c r="M58" i="155" s="1"/>
  <c r="H82" i="156"/>
  <c r="H83" i="156"/>
  <c r="H81" i="156"/>
  <c r="J81" i="155"/>
  <c r="J82" i="155"/>
  <c r="J83" i="155"/>
  <c r="K83" i="155"/>
  <c r="K81" i="155"/>
  <c r="K82" i="155"/>
  <c r="G82" i="155"/>
  <c r="G83" i="155"/>
  <c r="G81" i="155"/>
  <c r="G82" i="156"/>
  <c r="G83" i="156"/>
  <c r="G81" i="156"/>
  <c r="I83" i="156"/>
  <c r="I81" i="156"/>
  <c r="I82" i="156"/>
  <c r="K83" i="156"/>
  <c r="K81" i="156"/>
  <c r="K82" i="156"/>
  <c r="J83" i="111"/>
  <c r="J81" i="111"/>
  <c r="J82" i="111"/>
  <c r="I142" i="142"/>
  <c r="J125" i="145"/>
  <c r="J124" i="145" s="1"/>
  <c r="J123" i="145"/>
  <c r="J122" i="145" s="1"/>
  <c r="J119" i="145"/>
  <c r="J118" i="145" s="1"/>
  <c r="J127" i="145"/>
  <c r="J121" i="145"/>
  <c r="J120" i="145" s="1"/>
  <c r="J111" i="145"/>
  <c r="J110" i="145" s="1"/>
  <c r="J108" i="145"/>
  <c r="J107" i="145" s="1"/>
  <c r="J34" i="145"/>
  <c r="J115" i="145"/>
  <c r="J114" i="145" s="1"/>
  <c r="J30" i="145"/>
  <c r="J38" i="145"/>
  <c r="J106" i="145"/>
  <c r="J105" i="145" s="1"/>
  <c r="J17" i="145"/>
  <c r="J117" i="145"/>
  <c r="J116" i="145" s="1"/>
  <c r="J47" i="145"/>
  <c r="J46" i="145" s="1"/>
  <c r="J102" i="145"/>
  <c r="J101" i="145" s="1"/>
  <c r="J22" i="145"/>
  <c r="J9" i="145"/>
  <c r="J100" i="145"/>
  <c r="J99" i="145" s="1"/>
  <c r="J94" i="145"/>
  <c r="J6" i="145"/>
  <c r="J91" i="145"/>
  <c r="J88" i="145"/>
  <c r="J113" i="145"/>
  <c r="J112" i="145" s="1"/>
  <c r="J73" i="145"/>
  <c r="J104" i="145"/>
  <c r="J103" i="145" s="1"/>
  <c r="J92" i="145"/>
  <c r="J71" i="145"/>
  <c r="J56" i="145"/>
  <c r="J41" i="145"/>
  <c r="J52" i="145"/>
  <c r="J18" i="145"/>
  <c r="J82" i="145"/>
  <c r="J64" i="145"/>
  <c r="J129" i="145"/>
  <c r="J81" i="145"/>
  <c r="J35" i="145"/>
  <c r="J68" i="145"/>
  <c r="J95" i="145"/>
  <c r="J84" i="145"/>
  <c r="J58" i="145"/>
  <c r="J24" i="145"/>
  <c r="J40" i="145"/>
  <c r="J50" i="145"/>
  <c r="J128" i="145"/>
  <c r="J19" i="145"/>
  <c r="J54" i="145"/>
  <c r="J27" i="145"/>
  <c r="J39" i="145"/>
  <c r="J7" i="145"/>
  <c r="J75" i="145"/>
  <c r="J45" i="145"/>
  <c r="J28" i="145"/>
  <c r="J69" i="145"/>
  <c r="J78" i="145"/>
  <c r="J12" i="145"/>
  <c r="J42" i="145"/>
  <c r="J67" i="145"/>
  <c r="J23" i="145"/>
  <c r="J36" i="145"/>
  <c r="J13" i="145"/>
  <c r="J66" i="145"/>
  <c r="J83" i="145"/>
  <c r="J55" i="145"/>
  <c r="J11" i="145"/>
  <c r="J51" i="145"/>
  <c r="J98" i="145"/>
  <c r="J97" i="145" s="1"/>
  <c r="J85" i="145"/>
  <c r="J57" i="145"/>
  <c r="J14" i="145"/>
  <c r="J77" i="145"/>
  <c r="J31" i="145"/>
  <c r="J79" i="145"/>
  <c r="J32" i="145"/>
  <c r="J26" i="145"/>
  <c r="J76" i="145"/>
  <c r="J89" i="145"/>
  <c r="J61" i="145"/>
  <c r="J70" i="145"/>
  <c r="J74" i="145"/>
  <c r="J80" i="145"/>
  <c r="J65" i="145"/>
  <c r="J59" i="145"/>
  <c r="J43" i="145"/>
  <c r="J53" i="145"/>
  <c r="J62" i="145"/>
  <c r="J44" i="145"/>
  <c r="J10" i="145"/>
  <c r="J15" i="145"/>
  <c r="J60" i="145"/>
  <c r="G81" i="111"/>
  <c r="G82" i="111"/>
  <c r="G83" i="111"/>
  <c r="I142" i="145"/>
  <c r="I81" i="111"/>
  <c r="I83" i="111"/>
  <c r="I82" i="111"/>
  <c r="J119" i="113"/>
  <c r="J118" i="113" s="1"/>
  <c r="J73" i="113"/>
  <c r="J17" i="113"/>
  <c r="J117" i="113"/>
  <c r="J116" i="113" s="1"/>
  <c r="J47" i="113"/>
  <c r="J46" i="113" s="1"/>
  <c r="J115" i="113"/>
  <c r="J114" i="113" s="1"/>
  <c r="J104" i="113"/>
  <c r="J103" i="113" s="1"/>
  <c r="J106" i="113"/>
  <c r="J105" i="113" s="1"/>
  <c r="J125" i="113"/>
  <c r="J124" i="113" s="1"/>
  <c r="J113" i="113"/>
  <c r="J112" i="113" s="1"/>
  <c r="J100" i="113"/>
  <c r="J99" i="113" s="1"/>
  <c r="J121" i="113"/>
  <c r="J120" i="113" s="1"/>
  <c r="J123" i="113"/>
  <c r="J122" i="113" s="1"/>
  <c r="J108" i="113"/>
  <c r="J107" i="113" s="1"/>
  <c r="J98" i="113"/>
  <c r="J97" i="113" s="1"/>
  <c r="J91" i="113"/>
  <c r="J102" i="113"/>
  <c r="J101" i="113" s="1"/>
  <c r="J38" i="113"/>
  <c r="J94" i="113"/>
  <c r="J42" i="113"/>
  <c r="J74" i="113"/>
  <c r="J12" i="113"/>
  <c r="J14" i="113"/>
  <c r="J13" i="113"/>
  <c r="J45" i="113"/>
  <c r="J44" i="113"/>
  <c r="J50" i="113"/>
  <c r="J75" i="113"/>
  <c r="J84" i="113"/>
  <c r="J62" i="113"/>
  <c r="J43" i="113"/>
  <c r="J7" i="113"/>
  <c r="J66" i="113"/>
  <c r="J32" i="113"/>
  <c r="J64" i="113"/>
  <c r="J127" i="113"/>
  <c r="J111" i="113"/>
  <c r="J110" i="113" s="1"/>
  <c r="J69" i="113"/>
  <c r="J71" i="113"/>
  <c r="J61" i="113"/>
  <c r="J92" i="113"/>
  <c r="J27" i="113"/>
  <c r="J54" i="113"/>
  <c r="J89" i="113"/>
  <c r="J129" i="113"/>
  <c r="J56" i="113"/>
  <c r="J10" i="113"/>
  <c r="J41" i="113"/>
  <c r="J78" i="113"/>
  <c r="J11" i="113"/>
  <c r="J24" i="113"/>
  <c r="J59" i="113"/>
  <c r="J128" i="113"/>
  <c r="J18" i="113"/>
  <c r="J67" i="113"/>
  <c r="J81" i="113"/>
  <c r="J85" i="113"/>
  <c r="J31" i="113"/>
  <c r="J40" i="113"/>
  <c r="J70" i="113"/>
  <c r="J34" i="113"/>
  <c r="J53" i="113"/>
  <c r="J80" i="113"/>
  <c r="J58" i="113"/>
  <c r="J35" i="113"/>
  <c r="J83" i="113"/>
  <c r="J15" i="113"/>
  <c r="J76" i="113"/>
  <c r="J51" i="113"/>
  <c r="J19" i="113"/>
  <c r="J65" i="113"/>
  <c r="J30" i="113"/>
  <c r="J22" i="113"/>
  <c r="J79" i="113"/>
  <c r="J6" i="113"/>
  <c r="J9" i="113"/>
  <c r="J23" i="113"/>
  <c r="J95" i="113"/>
  <c r="J55" i="113"/>
  <c r="J26" i="113"/>
  <c r="J57" i="113"/>
  <c r="J36" i="113"/>
  <c r="J88" i="113"/>
  <c r="J39" i="113"/>
  <c r="J52" i="113"/>
  <c r="J77" i="113"/>
  <c r="J82" i="113"/>
  <c r="J28" i="113"/>
  <c r="J68" i="113"/>
  <c r="J60" i="113"/>
  <c r="I142" i="113"/>
  <c r="J138" i="113" s="1"/>
  <c r="J47" i="144"/>
  <c r="J46" i="144" s="1"/>
  <c r="J108" i="144"/>
  <c r="J107" i="144" s="1"/>
  <c r="J119" i="144"/>
  <c r="J118" i="144" s="1"/>
  <c r="J104" i="144"/>
  <c r="J103" i="144" s="1"/>
  <c r="J88" i="144"/>
  <c r="J111" i="144"/>
  <c r="J110" i="144" s="1"/>
  <c r="J125" i="144"/>
  <c r="J124" i="144" s="1"/>
  <c r="J64" i="144"/>
  <c r="J106" i="144"/>
  <c r="J105" i="144" s="1"/>
  <c r="J91" i="144"/>
  <c r="J121" i="144"/>
  <c r="J120" i="144" s="1"/>
  <c r="J73" i="144"/>
  <c r="J102" i="144"/>
  <c r="J101" i="144" s="1"/>
  <c r="J123" i="144"/>
  <c r="J122" i="144" s="1"/>
  <c r="J94" i="144"/>
  <c r="J115" i="144"/>
  <c r="J114" i="144" s="1"/>
  <c r="J30" i="144"/>
  <c r="J113" i="144"/>
  <c r="J112" i="144" s="1"/>
  <c r="J100" i="144"/>
  <c r="J99" i="144" s="1"/>
  <c r="J117" i="144"/>
  <c r="J116" i="144" s="1"/>
  <c r="J127" i="144"/>
  <c r="J22" i="144"/>
  <c r="J98" i="144"/>
  <c r="J97" i="144" s="1"/>
  <c r="J26" i="144"/>
  <c r="J38" i="144"/>
  <c r="J34" i="144"/>
  <c r="J9" i="144"/>
  <c r="J17" i="144"/>
  <c r="J129" i="144"/>
  <c r="J42" i="144"/>
  <c r="J39" i="144"/>
  <c r="J66" i="144"/>
  <c r="J67" i="144"/>
  <c r="J24" i="144"/>
  <c r="J81" i="144"/>
  <c r="J19" i="144"/>
  <c r="J23" i="144"/>
  <c r="J6" i="144"/>
  <c r="J52" i="144"/>
  <c r="J71" i="144"/>
  <c r="J83" i="144"/>
  <c r="J43" i="144"/>
  <c r="J77" i="144"/>
  <c r="J57" i="144"/>
  <c r="J7" i="144"/>
  <c r="J68" i="144"/>
  <c r="J69" i="144"/>
  <c r="J84" i="144"/>
  <c r="J55" i="144"/>
  <c r="J70" i="144"/>
  <c r="J79" i="144"/>
  <c r="J51" i="144"/>
  <c r="J85" i="144"/>
  <c r="J18" i="144"/>
  <c r="J56" i="144"/>
  <c r="J15" i="144"/>
  <c r="J53" i="144"/>
  <c r="J31" i="144"/>
  <c r="J82" i="144"/>
  <c r="J92" i="144"/>
  <c r="J27" i="144"/>
  <c r="J28" i="144"/>
  <c r="J13" i="144"/>
  <c r="J62" i="144"/>
  <c r="J14" i="144"/>
  <c r="J44" i="144"/>
  <c r="J50" i="144"/>
  <c r="J12" i="144"/>
  <c r="J61" i="144"/>
  <c r="J76" i="144"/>
  <c r="J40" i="144"/>
  <c r="J74" i="144"/>
  <c r="J41" i="144"/>
  <c r="J35" i="144"/>
  <c r="J89" i="144"/>
  <c r="J45" i="144"/>
  <c r="J75" i="144"/>
  <c r="J78" i="144"/>
  <c r="J80" i="144"/>
  <c r="J32" i="144"/>
  <c r="J10" i="144"/>
  <c r="J59" i="144"/>
  <c r="J11" i="144"/>
  <c r="J54" i="144"/>
  <c r="J95" i="144"/>
  <c r="J58" i="144"/>
  <c r="J128" i="144"/>
  <c r="J65" i="144"/>
  <c r="J36" i="144"/>
  <c r="J60" i="144"/>
  <c r="J121" i="146"/>
  <c r="J120" i="146" s="1"/>
  <c r="J104" i="146"/>
  <c r="J103" i="146" s="1"/>
  <c r="J102" i="146"/>
  <c r="J101" i="146" s="1"/>
  <c r="J119" i="146"/>
  <c r="J118" i="146" s="1"/>
  <c r="J106" i="146"/>
  <c r="J105" i="146" s="1"/>
  <c r="J30" i="146"/>
  <c r="J98" i="146"/>
  <c r="J97" i="146" s="1"/>
  <c r="J123" i="146"/>
  <c r="J122" i="146" s="1"/>
  <c r="J108" i="146"/>
  <c r="J107" i="146" s="1"/>
  <c r="J47" i="146"/>
  <c r="J46" i="146" s="1"/>
  <c r="J34" i="146"/>
  <c r="J115" i="146"/>
  <c r="J114" i="146" s="1"/>
  <c r="J38" i="146"/>
  <c r="J94" i="146"/>
  <c r="J73" i="146"/>
  <c r="J117" i="146"/>
  <c r="J116" i="146" s="1"/>
  <c r="J113" i="146"/>
  <c r="J112" i="146" s="1"/>
  <c r="J64" i="146"/>
  <c r="J125" i="146"/>
  <c r="J124" i="146" s="1"/>
  <c r="J61" i="146"/>
  <c r="J54" i="146"/>
  <c r="J40" i="146"/>
  <c r="J69" i="146"/>
  <c r="J55" i="146"/>
  <c r="J23" i="146"/>
  <c r="J57" i="146"/>
  <c r="J9" i="146"/>
  <c r="J88" i="146"/>
  <c r="J17" i="146"/>
  <c r="J18" i="146"/>
  <c r="J43" i="146"/>
  <c r="J45" i="146"/>
  <c r="J65" i="146"/>
  <c r="J76" i="146"/>
  <c r="J15" i="146"/>
  <c r="J52" i="146"/>
  <c r="J100" i="146"/>
  <c r="J99" i="146" s="1"/>
  <c r="J111" i="146"/>
  <c r="J110" i="146" s="1"/>
  <c r="J22" i="146"/>
  <c r="J127" i="146"/>
  <c r="J91" i="146"/>
  <c r="J28" i="146"/>
  <c r="J39" i="146"/>
  <c r="J10" i="146"/>
  <c r="J79" i="146"/>
  <c r="J53" i="146"/>
  <c r="J11" i="146"/>
  <c r="J12" i="146"/>
  <c r="J24" i="146"/>
  <c r="J68" i="146"/>
  <c r="J70" i="146"/>
  <c r="J75" i="146"/>
  <c r="J81" i="146"/>
  <c r="J7" i="146"/>
  <c r="J6" i="146"/>
  <c r="J92" i="146"/>
  <c r="J58" i="146"/>
  <c r="J80" i="146"/>
  <c r="J32" i="146"/>
  <c r="J19" i="146"/>
  <c r="J31" i="146"/>
  <c r="J84" i="146"/>
  <c r="J67" i="146"/>
  <c r="J13" i="146"/>
  <c r="J50" i="146"/>
  <c r="J35" i="146"/>
  <c r="J89" i="146"/>
  <c r="J14" i="146"/>
  <c r="J66" i="146"/>
  <c r="J41" i="146"/>
  <c r="J74" i="146"/>
  <c r="J44" i="146"/>
  <c r="J77" i="146"/>
  <c r="J128" i="146"/>
  <c r="J95" i="146"/>
  <c r="J36" i="146"/>
  <c r="J78" i="146"/>
  <c r="J62" i="146"/>
  <c r="J26" i="146"/>
  <c r="J129" i="146"/>
  <c r="J83" i="146"/>
  <c r="J59" i="146"/>
  <c r="J85" i="146"/>
  <c r="J71" i="146"/>
  <c r="J42" i="146"/>
  <c r="J51" i="146"/>
  <c r="J56" i="146"/>
  <c r="J82" i="146"/>
  <c r="J27" i="146"/>
  <c r="J60" i="146"/>
  <c r="J50" i="143"/>
  <c r="J121" i="143"/>
  <c r="J120" i="143" s="1"/>
  <c r="J123" i="143"/>
  <c r="J122" i="143" s="1"/>
  <c r="J17" i="143"/>
  <c r="J98" i="143"/>
  <c r="J97" i="143" s="1"/>
  <c r="J119" i="143"/>
  <c r="J118" i="143" s="1"/>
  <c r="J108" i="143"/>
  <c r="J107" i="143" s="1"/>
  <c r="J47" i="143"/>
  <c r="J46" i="143" s="1"/>
  <c r="J117" i="143"/>
  <c r="J116" i="143" s="1"/>
  <c r="J113" i="143"/>
  <c r="J112" i="143" s="1"/>
  <c r="J125" i="143"/>
  <c r="J124" i="143" s="1"/>
  <c r="J106" i="143"/>
  <c r="J105" i="143" s="1"/>
  <c r="J100" i="143"/>
  <c r="J99" i="143" s="1"/>
  <c r="J104" i="143"/>
  <c r="J103" i="143" s="1"/>
  <c r="J102" i="143"/>
  <c r="J101" i="143" s="1"/>
  <c r="J26" i="143"/>
  <c r="J115" i="143"/>
  <c r="J114" i="143" s="1"/>
  <c r="J94" i="143"/>
  <c r="J64" i="143"/>
  <c r="J38" i="143"/>
  <c r="J9" i="143"/>
  <c r="J30" i="143"/>
  <c r="J111" i="143"/>
  <c r="J110" i="143" s="1"/>
  <c r="J6" i="143"/>
  <c r="J127" i="143"/>
  <c r="J73" i="143"/>
  <c r="J76" i="143"/>
  <c r="J85" i="143"/>
  <c r="J69" i="143"/>
  <c r="J83" i="143"/>
  <c r="J57" i="143"/>
  <c r="J81" i="143"/>
  <c r="J59" i="143"/>
  <c r="J43" i="143"/>
  <c r="J53" i="143"/>
  <c r="J52" i="143"/>
  <c r="J42" i="143"/>
  <c r="J66" i="143"/>
  <c r="J84" i="143"/>
  <c r="J28" i="143"/>
  <c r="J44" i="143"/>
  <c r="J74" i="143"/>
  <c r="J12" i="143"/>
  <c r="J24" i="143"/>
  <c r="J23" i="143"/>
  <c r="J56" i="143"/>
  <c r="J67" i="143"/>
  <c r="J129" i="143"/>
  <c r="J78" i="143"/>
  <c r="J58" i="143"/>
  <c r="J75" i="143"/>
  <c r="J7" i="143"/>
  <c r="J15" i="143"/>
  <c r="J31" i="143"/>
  <c r="J14" i="143"/>
  <c r="J128" i="143"/>
  <c r="J39" i="143"/>
  <c r="J54" i="143"/>
  <c r="J77" i="143"/>
  <c r="J95" i="143"/>
  <c r="J80" i="143"/>
  <c r="J82" i="143"/>
  <c r="J40" i="143"/>
  <c r="J88" i="143"/>
  <c r="J34" i="143"/>
  <c r="J18" i="143"/>
  <c r="J89" i="143"/>
  <c r="J79" i="143"/>
  <c r="J55" i="143"/>
  <c r="J32" i="143"/>
  <c r="J13" i="143"/>
  <c r="J45" i="143"/>
  <c r="J51" i="143"/>
  <c r="J10" i="143"/>
  <c r="J61" i="143"/>
  <c r="J35" i="143"/>
  <c r="J11" i="143"/>
  <c r="J65" i="143"/>
  <c r="J19" i="143"/>
  <c r="J71" i="143"/>
  <c r="J91" i="143"/>
  <c r="J62" i="143"/>
  <c r="J36" i="143"/>
  <c r="J70" i="143"/>
  <c r="J41" i="143"/>
  <c r="J92" i="143"/>
  <c r="J27" i="143"/>
  <c r="J68" i="143"/>
  <c r="J22" i="143"/>
  <c r="J60" i="143"/>
  <c r="J131" i="146"/>
  <c r="M42" i="111"/>
  <c r="M29" i="111" s="1"/>
  <c r="M58" i="111" s="1"/>
  <c r="N43" i="111"/>
  <c r="I142" i="144"/>
  <c r="I142" i="146"/>
  <c r="J138" i="146" s="1"/>
  <c r="I142" i="143"/>
  <c r="L59" i="111"/>
  <c r="L71" i="111"/>
  <c r="L78" i="111" s="1"/>
  <c r="H82" i="111"/>
  <c r="H81" i="111"/>
  <c r="H83" i="111"/>
  <c r="K82" i="111"/>
  <c r="K83" i="111"/>
  <c r="K81" i="111"/>
  <c r="J115" i="142"/>
  <c r="J114" i="142" s="1"/>
  <c r="J104" i="142"/>
  <c r="J103" i="142" s="1"/>
  <c r="J102" i="142"/>
  <c r="J101" i="142" s="1"/>
  <c r="J125" i="142"/>
  <c r="J124" i="142" s="1"/>
  <c r="J108" i="142"/>
  <c r="J107" i="142" s="1"/>
  <c r="J123" i="142"/>
  <c r="J122" i="142" s="1"/>
  <c r="J100" i="142"/>
  <c r="J99" i="142" s="1"/>
  <c r="J121" i="142"/>
  <c r="J120" i="142" s="1"/>
  <c r="J94" i="142"/>
  <c r="J38" i="142"/>
  <c r="J111" i="142"/>
  <c r="J110" i="142" s="1"/>
  <c r="J113" i="142"/>
  <c r="J112" i="142" s="1"/>
  <c r="J98" i="142"/>
  <c r="J97" i="142" s="1"/>
  <c r="J47" i="142"/>
  <c r="J46" i="142" s="1"/>
  <c r="J34" i="142"/>
  <c r="J119" i="142"/>
  <c r="J118" i="142" s="1"/>
  <c r="J50" i="142"/>
  <c r="J117" i="142"/>
  <c r="J116" i="142" s="1"/>
  <c r="J91" i="142"/>
  <c r="J106" i="142"/>
  <c r="J105" i="142" s="1"/>
  <c r="J17" i="142"/>
  <c r="J30" i="142"/>
  <c r="J127" i="142"/>
  <c r="J9" i="142"/>
  <c r="J64" i="142"/>
  <c r="J22" i="142"/>
  <c r="J129" i="142"/>
  <c r="J12" i="142"/>
  <c r="J84" i="142"/>
  <c r="J55" i="142"/>
  <c r="J32" i="142"/>
  <c r="J42" i="142"/>
  <c r="J27" i="142"/>
  <c r="J15" i="142"/>
  <c r="J73" i="142"/>
  <c r="J52" i="142"/>
  <c r="J79" i="142"/>
  <c r="J76" i="142"/>
  <c r="J45" i="142"/>
  <c r="J75" i="142"/>
  <c r="J10" i="142"/>
  <c r="J83" i="142"/>
  <c r="J67" i="142"/>
  <c r="J26" i="142"/>
  <c r="J74" i="142"/>
  <c r="J54" i="142"/>
  <c r="J44" i="142"/>
  <c r="J65" i="142"/>
  <c r="J53" i="142"/>
  <c r="J18" i="142"/>
  <c r="J81" i="142"/>
  <c r="J35" i="142"/>
  <c r="J80" i="142"/>
  <c r="J24" i="142"/>
  <c r="J66" i="142"/>
  <c r="J14" i="142"/>
  <c r="J95" i="142"/>
  <c r="J70" i="142"/>
  <c r="J28" i="142"/>
  <c r="J58" i="142"/>
  <c r="J68" i="142"/>
  <c r="J7" i="142"/>
  <c r="J85" i="142"/>
  <c r="J23" i="142"/>
  <c r="J31" i="142"/>
  <c r="J88" i="142"/>
  <c r="J56" i="142"/>
  <c r="J57" i="142"/>
  <c r="J92" i="142"/>
  <c r="J69" i="142"/>
  <c r="J19" i="142"/>
  <c r="J77" i="142"/>
  <c r="J11" i="142"/>
  <c r="J41" i="142"/>
  <c r="J51" i="142"/>
  <c r="J40" i="142"/>
  <c r="J61" i="142"/>
  <c r="J36" i="142"/>
  <c r="J13" i="142"/>
  <c r="J59" i="142"/>
  <c r="J128" i="142"/>
  <c r="J89" i="142"/>
  <c r="J71" i="142"/>
  <c r="J62" i="142"/>
  <c r="J6" i="142"/>
  <c r="J39" i="142"/>
  <c r="J78" i="142"/>
  <c r="J82" i="142"/>
  <c r="J43" i="142"/>
  <c r="J60" i="142"/>
  <c r="G80" i="156" l="1"/>
  <c r="G85" i="156" s="1"/>
  <c r="K80" i="156"/>
  <c r="K85" i="156" s="1"/>
  <c r="K86" i="156" s="1"/>
  <c r="G80" i="155"/>
  <c r="G85" i="155" s="1"/>
  <c r="G100" i="155" s="1"/>
  <c r="G129" i="155" s="1"/>
  <c r="J80" i="155"/>
  <c r="J85" i="155" s="1"/>
  <c r="J86" i="155" s="1"/>
  <c r="H80" i="156"/>
  <c r="H85" i="156" s="1"/>
  <c r="H100" i="156" s="1"/>
  <c r="H129" i="156" s="1"/>
  <c r="G100" i="156"/>
  <c r="G129" i="156" s="1"/>
  <c r="G86" i="156"/>
  <c r="O43" i="155"/>
  <c r="N42" i="155"/>
  <c r="N29" i="155" s="1"/>
  <c r="N58" i="155" s="1"/>
  <c r="I80" i="155"/>
  <c r="I85" i="155" s="1"/>
  <c r="L83" i="156"/>
  <c r="L81" i="156"/>
  <c r="L82" i="156"/>
  <c r="J80" i="156"/>
  <c r="J85" i="156" s="1"/>
  <c r="L83" i="155"/>
  <c r="L82" i="155"/>
  <c r="L81" i="155"/>
  <c r="I80" i="156"/>
  <c r="I85" i="156" s="1"/>
  <c r="M59" i="156"/>
  <c r="M71" i="156"/>
  <c r="M78" i="156" s="1"/>
  <c r="H80" i="155"/>
  <c r="H85" i="155" s="1"/>
  <c r="K80" i="155"/>
  <c r="K85" i="155" s="1"/>
  <c r="M59" i="155"/>
  <c r="M71" i="155"/>
  <c r="M78" i="155" s="1"/>
  <c r="O43" i="156"/>
  <c r="N42" i="156"/>
  <c r="N29" i="156" s="1"/>
  <c r="N58" i="156" s="1"/>
  <c r="J29" i="113"/>
  <c r="J90" i="113"/>
  <c r="J21" i="143"/>
  <c r="J90" i="143"/>
  <c r="J96" i="145"/>
  <c r="J90" i="144"/>
  <c r="J87" i="113"/>
  <c r="J5" i="145"/>
  <c r="J87" i="143"/>
  <c r="J126" i="113"/>
  <c r="J5" i="113"/>
  <c r="J25" i="144"/>
  <c r="J93" i="144"/>
  <c r="G80" i="111"/>
  <c r="G85" i="111" s="1"/>
  <c r="G86" i="111" s="1"/>
  <c r="J109" i="143"/>
  <c r="J16" i="146"/>
  <c r="J87" i="145"/>
  <c r="J87" i="142"/>
  <c r="J21" i="142"/>
  <c r="J90" i="145"/>
  <c r="J80" i="111"/>
  <c r="J85" i="111" s="1"/>
  <c r="J100" i="111" s="1"/>
  <c r="J129" i="111" s="1"/>
  <c r="J25" i="145"/>
  <c r="I80" i="111"/>
  <c r="I85" i="111" s="1"/>
  <c r="I100" i="111" s="1"/>
  <c r="I129" i="111" s="1"/>
  <c r="J5" i="142"/>
  <c r="J16" i="142"/>
  <c r="J96" i="142"/>
  <c r="J93" i="143"/>
  <c r="J25" i="142"/>
  <c r="J96" i="144"/>
  <c r="J63" i="142"/>
  <c r="J49" i="142"/>
  <c r="J93" i="142"/>
  <c r="M59" i="111"/>
  <c r="M71" i="111"/>
  <c r="M78" i="111" s="1"/>
  <c r="J37" i="143"/>
  <c r="J16" i="143"/>
  <c r="J63" i="146"/>
  <c r="J16" i="144"/>
  <c r="J72" i="144"/>
  <c r="J25" i="113"/>
  <c r="J137" i="145"/>
  <c r="J136" i="145"/>
  <c r="J141" i="145"/>
  <c r="J139" i="145"/>
  <c r="J140" i="145"/>
  <c r="J33" i="145"/>
  <c r="J8" i="142"/>
  <c r="K80" i="111"/>
  <c r="K85" i="111" s="1"/>
  <c r="J136" i="146"/>
  <c r="J140" i="146"/>
  <c r="J139" i="146"/>
  <c r="J141" i="146"/>
  <c r="J137" i="146"/>
  <c r="J63" i="143"/>
  <c r="J49" i="146"/>
  <c r="J90" i="146"/>
  <c r="J49" i="144"/>
  <c r="J8" i="144"/>
  <c r="J96" i="113"/>
  <c r="J138" i="145"/>
  <c r="J126" i="142"/>
  <c r="J33" i="142"/>
  <c r="H80" i="111"/>
  <c r="H85" i="111" s="1"/>
  <c r="J72" i="143"/>
  <c r="J126" i="146"/>
  <c r="J33" i="144"/>
  <c r="J109" i="145"/>
  <c r="J136" i="142"/>
  <c r="J140" i="142"/>
  <c r="J141" i="142"/>
  <c r="J139" i="142"/>
  <c r="J137" i="142"/>
  <c r="J29" i="142"/>
  <c r="J140" i="143"/>
  <c r="J141" i="143"/>
  <c r="J136" i="143"/>
  <c r="J137" i="143"/>
  <c r="J139" i="143"/>
  <c r="J33" i="143"/>
  <c r="J126" i="143"/>
  <c r="J49" i="143"/>
  <c r="J25" i="146"/>
  <c r="J5" i="146"/>
  <c r="J21" i="146"/>
  <c r="J72" i="146"/>
  <c r="J96" i="146"/>
  <c r="J37" i="144"/>
  <c r="J29" i="144"/>
  <c r="J33" i="113"/>
  <c r="J109" i="113"/>
  <c r="J16" i="145"/>
  <c r="J138" i="142"/>
  <c r="J138" i="143"/>
  <c r="J5" i="143"/>
  <c r="J25" i="143"/>
  <c r="J109" i="146"/>
  <c r="J93" i="146"/>
  <c r="J29" i="146"/>
  <c r="J63" i="144"/>
  <c r="J141" i="113"/>
  <c r="J139" i="113"/>
  <c r="J137" i="113"/>
  <c r="J140" i="113"/>
  <c r="J136" i="113"/>
  <c r="J8" i="113"/>
  <c r="J49" i="145"/>
  <c r="J93" i="145"/>
  <c r="J126" i="145"/>
  <c r="L81" i="111"/>
  <c r="L82" i="111"/>
  <c r="L83" i="111"/>
  <c r="J139" i="144"/>
  <c r="J140" i="144"/>
  <c r="J137" i="144"/>
  <c r="J136" i="144"/>
  <c r="J141" i="144"/>
  <c r="J37" i="146"/>
  <c r="J63" i="113"/>
  <c r="J49" i="113"/>
  <c r="J93" i="113"/>
  <c r="J16" i="113"/>
  <c r="J37" i="145"/>
  <c r="J72" i="142"/>
  <c r="J90" i="142"/>
  <c r="J109" i="142"/>
  <c r="J138" i="144"/>
  <c r="J29" i="143"/>
  <c r="J87" i="146"/>
  <c r="J5" i="144"/>
  <c r="J21" i="144"/>
  <c r="J109" i="144"/>
  <c r="J37" i="113"/>
  <c r="J72" i="113"/>
  <c r="J63" i="145"/>
  <c r="J8" i="145"/>
  <c r="J29" i="145"/>
  <c r="J37" i="142"/>
  <c r="N42" i="111"/>
  <c r="N29" i="111" s="1"/>
  <c r="N58" i="111" s="1"/>
  <c r="O43" i="111"/>
  <c r="J8" i="143"/>
  <c r="J96" i="143"/>
  <c r="J8" i="146"/>
  <c r="J33" i="146"/>
  <c r="J126" i="144"/>
  <c r="J87" i="144"/>
  <c r="J21" i="113"/>
  <c r="J72" i="145"/>
  <c r="J21" i="145"/>
  <c r="K100" i="156" l="1"/>
  <c r="K129" i="156" s="1"/>
  <c r="J100" i="155"/>
  <c r="J129" i="155" s="1"/>
  <c r="G86" i="155"/>
  <c r="H86" i="156"/>
  <c r="J86" i="143"/>
  <c r="H86" i="155"/>
  <c r="H100" i="155"/>
  <c r="H129" i="155" s="1"/>
  <c r="M82" i="156"/>
  <c r="M81" i="156"/>
  <c r="M83" i="156"/>
  <c r="L80" i="156"/>
  <c r="L85" i="156" s="1"/>
  <c r="N59" i="156"/>
  <c r="N71" i="156"/>
  <c r="N78" i="156" s="1"/>
  <c r="I86" i="156"/>
  <c r="I100" i="156"/>
  <c r="I129" i="156" s="1"/>
  <c r="I86" i="155"/>
  <c r="I100" i="155"/>
  <c r="I129" i="155" s="1"/>
  <c r="P43" i="156"/>
  <c r="O42" i="156"/>
  <c r="O29" i="156" s="1"/>
  <c r="O58" i="156" s="1"/>
  <c r="L80" i="155"/>
  <c r="L85" i="155" s="1"/>
  <c r="G131" i="155"/>
  <c r="G133" i="155"/>
  <c r="N71" i="155"/>
  <c r="N78" i="155" s="1"/>
  <c r="N59" i="155"/>
  <c r="M82" i="155"/>
  <c r="M83" i="155"/>
  <c r="M81" i="155"/>
  <c r="P43" i="155"/>
  <c r="O42" i="155"/>
  <c r="O29" i="155" s="1"/>
  <c r="O58" i="155" s="1"/>
  <c r="K100" i="155"/>
  <c r="K129" i="155" s="1"/>
  <c r="K86" i="155"/>
  <c r="J86" i="156"/>
  <c r="J100" i="156"/>
  <c r="J129" i="156" s="1"/>
  <c r="G131" i="156"/>
  <c r="H131" i="156" s="1"/>
  <c r="G133" i="156"/>
  <c r="G100" i="111"/>
  <c r="G129" i="111" s="1"/>
  <c r="G133" i="111" s="1"/>
  <c r="J86" i="113"/>
  <c r="I86" i="111"/>
  <c r="J86" i="144"/>
  <c r="J86" i="142"/>
  <c r="J20" i="145"/>
  <c r="J4" i="145"/>
  <c r="J4" i="144"/>
  <c r="J4" i="142"/>
  <c r="J86" i="111"/>
  <c r="J4" i="113"/>
  <c r="J142" i="143"/>
  <c r="J20" i="143"/>
  <c r="J20" i="113"/>
  <c r="J142" i="113"/>
  <c r="J142" i="144"/>
  <c r="J20" i="142"/>
  <c r="J86" i="145"/>
  <c r="J142" i="142"/>
  <c r="J48" i="146"/>
  <c r="J48" i="113"/>
  <c r="J86" i="146"/>
  <c r="J4" i="146"/>
  <c r="K100" i="111"/>
  <c r="K129" i="111" s="1"/>
  <c r="K86" i="111"/>
  <c r="O42" i="111"/>
  <c r="O29" i="111" s="1"/>
  <c r="O58" i="111" s="1"/>
  <c r="P43" i="111"/>
  <c r="H100" i="111"/>
  <c r="H129" i="111" s="1"/>
  <c r="H86" i="111"/>
  <c r="J48" i="142"/>
  <c r="J48" i="143"/>
  <c r="N59" i="111"/>
  <c r="N71" i="111"/>
  <c r="N78" i="111" s="1"/>
  <c r="J20" i="144"/>
  <c r="L80" i="111"/>
  <c r="L85" i="111" s="1"/>
  <c r="J48" i="144"/>
  <c r="J142" i="146"/>
  <c r="M81" i="111"/>
  <c r="M82" i="111"/>
  <c r="M83" i="111"/>
  <c r="J48" i="145"/>
  <c r="J4" i="143"/>
  <c r="J142" i="145"/>
  <c r="J20" i="146"/>
  <c r="I131" i="156" l="1"/>
  <c r="J131" i="156" s="1"/>
  <c r="K131" i="156" s="1"/>
  <c r="H131" i="155"/>
  <c r="I131" i="155" s="1"/>
  <c r="J131" i="155" s="1"/>
  <c r="K131" i="155" s="1"/>
  <c r="G131" i="111"/>
  <c r="M80" i="155"/>
  <c r="M85" i="155" s="1"/>
  <c r="M86" i="155" s="1"/>
  <c r="H133" i="156"/>
  <c r="I133" i="156" s="1"/>
  <c r="N82" i="156"/>
  <c r="N83" i="156"/>
  <c r="N81" i="156"/>
  <c r="L100" i="155"/>
  <c r="L129" i="155" s="1"/>
  <c r="L86" i="155"/>
  <c r="O59" i="156"/>
  <c r="O71" i="156"/>
  <c r="O78" i="156" s="1"/>
  <c r="L100" i="156"/>
  <c r="L129" i="156" s="1"/>
  <c r="L86" i="156"/>
  <c r="Q43" i="156"/>
  <c r="P42" i="156"/>
  <c r="P29" i="156" s="1"/>
  <c r="P58" i="156" s="1"/>
  <c r="N81" i="155"/>
  <c r="N82" i="155"/>
  <c r="N83" i="155"/>
  <c r="M80" i="156"/>
  <c r="M85" i="156" s="1"/>
  <c r="O59" i="155"/>
  <c r="O71" i="155"/>
  <c r="O78" i="155" s="1"/>
  <c r="Q43" i="155"/>
  <c r="P42" i="155"/>
  <c r="P29" i="155" s="1"/>
  <c r="P58" i="155" s="1"/>
  <c r="H133" i="155"/>
  <c r="I133" i="155" s="1"/>
  <c r="J130" i="142"/>
  <c r="J132" i="142" s="1"/>
  <c r="J130" i="145"/>
  <c r="J132" i="145" s="1"/>
  <c r="J130" i="113"/>
  <c r="J132" i="113" s="1"/>
  <c r="J130" i="144"/>
  <c r="J132" i="144" s="1"/>
  <c r="H131" i="111"/>
  <c r="I131" i="111" s="1"/>
  <c r="J131" i="111" s="1"/>
  <c r="K131" i="111" s="1"/>
  <c r="J130" i="143"/>
  <c r="J132" i="143" s="1"/>
  <c r="P42" i="111"/>
  <c r="P29" i="111" s="1"/>
  <c r="P58" i="111" s="1"/>
  <c r="Q43" i="111"/>
  <c r="J130" i="146"/>
  <c r="J132" i="146" s="1"/>
  <c r="O59" i="111"/>
  <c r="O71" i="111"/>
  <c r="O78" i="111" s="1"/>
  <c r="H133" i="111"/>
  <c r="N81" i="111"/>
  <c r="N82" i="111"/>
  <c r="N83" i="111"/>
  <c r="M80" i="111"/>
  <c r="M85" i="111" s="1"/>
  <c r="L100" i="111"/>
  <c r="L129" i="111" s="1"/>
  <c r="L86" i="111"/>
  <c r="M100" i="155" l="1"/>
  <c r="M129" i="155" s="1"/>
  <c r="L131" i="156"/>
  <c r="N80" i="156"/>
  <c r="N85" i="156" s="1"/>
  <c r="N100" i="156" s="1"/>
  <c r="N129" i="156" s="1"/>
  <c r="J133" i="155"/>
  <c r="N80" i="155"/>
  <c r="N85" i="155" s="1"/>
  <c r="P71" i="155"/>
  <c r="P78" i="155" s="1"/>
  <c r="P59" i="155"/>
  <c r="P59" i="156"/>
  <c r="P71" i="156"/>
  <c r="P78" i="156" s="1"/>
  <c r="R43" i="155"/>
  <c r="Q42" i="155"/>
  <c r="Q29" i="155" s="1"/>
  <c r="Q58" i="155" s="1"/>
  <c r="R43" i="156"/>
  <c r="Q42" i="156"/>
  <c r="Q29" i="156" s="1"/>
  <c r="Q58" i="156" s="1"/>
  <c r="N86" i="156"/>
  <c r="O81" i="155"/>
  <c r="O82" i="155"/>
  <c r="O83" i="155"/>
  <c r="J133" i="156"/>
  <c r="M86" i="156"/>
  <c r="M100" i="156"/>
  <c r="M129" i="156" s="1"/>
  <c r="O82" i="156"/>
  <c r="O83" i="156"/>
  <c r="O81" i="156"/>
  <c r="L131" i="155"/>
  <c r="M131" i="155" s="1"/>
  <c r="L131" i="111"/>
  <c r="M86" i="111"/>
  <c r="M100" i="111"/>
  <c r="M129" i="111" s="1"/>
  <c r="O81" i="111"/>
  <c r="O83" i="111"/>
  <c r="O82" i="111"/>
  <c r="N80" i="111"/>
  <c r="N85" i="111" s="1"/>
  <c r="Q42" i="111"/>
  <c r="Q29" i="111" s="1"/>
  <c r="Q58" i="111" s="1"/>
  <c r="R43" i="111"/>
  <c r="P59" i="111"/>
  <c r="P71" i="111"/>
  <c r="P78" i="111" s="1"/>
  <c r="I133" i="111"/>
  <c r="M131" i="156" l="1"/>
  <c r="N131" i="156" s="1"/>
  <c r="O80" i="155"/>
  <c r="O85" i="155" s="1"/>
  <c r="O100" i="155" s="1"/>
  <c r="O129" i="155" s="1"/>
  <c r="P82" i="156"/>
  <c r="P81" i="156"/>
  <c r="P83" i="156"/>
  <c r="Q71" i="156"/>
  <c r="Q78" i="156" s="1"/>
  <c r="Q59" i="156"/>
  <c r="P83" i="155"/>
  <c r="P81" i="155"/>
  <c r="P82" i="155"/>
  <c r="K133" i="156"/>
  <c r="L133" i="156" s="1"/>
  <c r="M133" i="156" s="1"/>
  <c r="N133" i="156" s="1"/>
  <c r="O133" i="156" s="1"/>
  <c r="S43" i="156"/>
  <c r="R42" i="156"/>
  <c r="R29" i="156" s="1"/>
  <c r="R58" i="156" s="1"/>
  <c r="O80" i="156"/>
  <c r="O85" i="156" s="1"/>
  <c r="Q71" i="155"/>
  <c r="Q78" i="155" s="1"/>
  <c r="Q59" i="155"/>
  <c r="N86" i="155"/>
  <c r="N100" i="155"/>
  <c r="N129" i="155" s="1"/>
  <c r="N131" i="155" s="1"/>
  <c r="S43" i="155"/>
  <c r="R42" i="155"/>
  <c r="R29" i="155" s="1"/>
  <c r="R58" i="155" s="1"/>
  <c r="K133" i="155"/>
  <c r="L133" i="155" s="1"/>
  <c r="M133" i="155" s="1"/>
  <c r="M131" i="111"/>
  <c r="O80" i="111"/>
  <c r="O85" i="111" s="1"/>
  <c r="P82" i="111"/>
  <c r="P83" i="111"/>
  <c r="P81" i="111"/>
  <c r="Q71" i="111"/>
  <c r="Q78" i="111" s="1"/>
  <c r="Q59" i="111"/>
  <c r="N100" i="111"/>
  <c r="N129" i="111" s="1"/>
  <c r="N86" i="111"/>
  <c r="S43" i="111"/>
  <c r="R42" i="111"/>
  <c r="R29" i="111" s="1"/>
  <c r="R58" i="111" s="1"/>
  <c r="J133" i="111"/>
  <c r="O86" i="155" l="1"/>
  <c r="O131" i="155"/>
  <c r="N131" i="111"/>
  <c r="T43" i="156"/>
  <c r="S42" i="156"/>
  <c r="S29" i="156" s="1"/>
  <c r="S58" i="156" s="1"/>
  <c r="Q82" i="156"/>
  <c r="Q83" i="156"/>
  <c r="Q81" i="156"/>
  <c r="P133" i="156"/>
  <c r="P80" i="156"/>
  <c r="P85" i="156" s="1"/>
  <c r="N133" i="155"/>
  <c r="O133" i="155" s="1"/>
  <c r="Q82" i="155"/>
  <c r="Q83" i="155"/>
  <c r="Q81" i="155"/>
  <c r="R71" i="155"/>
  <c r="R78" i="155" s="1"/>
  <c r="R59" i="155"/>
  <c r="O86" i="156"/>
  <c r="O100" i="156"/>
  <c r="O129" i="156" s="1"/>
  <c r="P80" i="155"/>
  <c r="P85" i="155" s="1"/>
  <c r="T43" i="155"/>
  <c r="S42" i="155"/>
  <c r="S29" i="155" s="1"/>
  <c r="S58" i="155" s="1"/>
  <c r="R59" i="156"/>
  <c r="R71" i="156"/>
  <c r="R78" i="156" s="1"/>
  <c r="P80" i="111"/>
  <c r="P85" i="111" s="1"/>
  <c r="P86" i="111" s="1"/>
  <c r="O86" i="111"/>
  <c r="O100" i="111"/>
  <c r="O129" i="111" s="1"/>
  <c r="Q81" i="111"/>
  <c r="Q83" i="111"/>
  <c r="Q82" i="111"/>
  <c r="K133" i="111"/>
  <c r="R59" i="111"/>
  <c r="R71" i="111"/>
  <c r="R78" i="111" s="1"/>
  <c r="T43" i="111"/>
  <c r="S42" i="111"/>
  <c r="S29" i="111" s="1"/>
  <c r="S58" i="111" s="1"/>
  <c r="O131" i="111" l="1"/>
  <c r="Q80" i="156"/>
  <c r="Q85" i="156" s="1"/>
  <c r="Q100" i="156" s="1"/>
  <c r="Q129" i="156" s="1"/>
  <c r="Q80" i="155"/>
  <c r="Q85" i="155" s="1"/>
  <c r="Q86" i="155" s="1"/>
  <c r="Q133" i="156"/>
  <c r="R133" i="156" s="1"/>
  <c r="S133" i="156" s="1"/>
  <c r="T133" i="156" s="1"/>
  <c r="U133" i="156" s="1"/>
  <c r="V133" i="156" s="1"/>
  <c r="W133" i="156" s="1"/>
  <c r="X133" i="156" s="1"/>
  <c r="Y133" i="156" s="1"/>
  <c r="Z133" i="156" s="1"/>
  <c r="D139" i="156" s="1"/>
  <c r="S71" i="155"/>
  <c r="S78" i="155" s="1"/>
  <c r="S59" i="155"/>
  <c r="U43" i="155"/>
  <c r="T42" i="155"/>
  <c r="T29" i="155" s="1"/>
  <c r="T58" i="155" s="1"/>
  <c r="P86" i="155"/>
  <c r="P100" i="155"/>
  <c r="P129" i="155" s="1"/>
  <c r="O131" i="156"/>
  <c r="P133" i="155"/>
  <c r="P86" i="156"/>
  <c r="P100" i="156"/>
  <c r="P129" i="156" s="1"/>
  <c r="S59" i="156"/>
  <c r="S71" i="156"/>
  <c r="S78" i="156" s="1"/>
  <c r="R83" i="156"/>
  <c r="R82" i="156"/>
  <c r="R81" i="156"/>
  <c r="R82" i="155"/>
  <c r="R83" i="155"/>
  <c r="R81" i="155"/>
  <c r="U43" i="156"/>
  <c r="T42" i="156"/>
  <c r="T29" i="156" s="1"/>
  <c r="T58" i="156" s="1"/>
  <c r="P100" i="111"/>
  <c r="P129" i="111" s="1"/>
  <c r="P131" i="111" s="1"/>
  <c r="Q80" i="111"/>
  <c r="Q85" i="111" s="1"/>
  <c r="R83" i="111"/>
  <c r="R81" i="111"/>
  <c r="R82" i="111"/>
  <c r="L133" i="111"/>
  <c r="S59" i="111"/>
  <c r="S71" i="111"/>
  <c r="S78" i="111" s="1"/>
  <c r="T42" i="111"/>
  <c r="T29" i="111" s="1"/>
  <c r="T58" i="111" s="1"/>
  <c r="U43" i="111"/>
  <c r="Q86" i="156" l="1"/>
  <c r="Q100" i="155"/>
  <c r="Q129" i="155" s="1"/>
  <c r="R80" i="156"/>
  <c r="R85" i="156" s="1"/>
  <c r="R86" i="156" s="1"/>
  <c r="T71" i="155"/>
  <c r="T78" i="155" s="1"/>
  <c r="T59" i="155"/>
  <c r="Q133" i="155"/>
  <c r="R133" i="155" s="1"/>
  <c r="V43" i="155"/>
  <c r="U42" i="155"/>
  <c r="U29" i="155" s="1"/>
  <c r="U58" i="155" s="1"/>
  <c r="S82" i="155"/>
  <c r="S81" i="155"/>
  <c r="S83" i="155"/>
  <c r="T59" i="156"/>
  <c r="T71" i="156"/>
  <c r="T78" i="156" s="1"/>
  <c r="V43" i="156"/>
  <c r="U42" i="156"/>
  <c r="U29" i="156" s="1"/>
  <c r="U58" i="156" s="1"/>
  <c r="S81" i="156"/>
  <c r="S82" i="156"/>
  <c r="S83" i="156"/>
  <c r="P131" i="155"/>
  <c r="R80" i="155"/>
  <c r="R85" i="155" s="1"/>
  <c r="P131" i="156"/>
  <c r="Q131" i="156" s="1"/>
  <c r="S81" i="111"/>
  <c r="S82" i="111"/>
  <c r="S83" i="111"/>
  <c r="M133" i="111"/>
  <c r="N133" i="111" s="1"/>
  <c r="R80" i="111"/>
  <c r="R85" i="111" s="1"/>
  <c r="Q100" i="111"/>
  <c r="Q129" i="111" s="1"/>
  <c r="Q86" i="111"/>
  <c r="T59" i="111"/>
  <c r="T71" i="111"/>
  <c r="T78" i="111" s="1"/>
  <c r="U42" i="111"/>
  <c r="U29" i="111" s="1"/>
  <c r="U58" i="111" s="1"/>
  <c r="V43" i="111"/>
  <c r="R100" i="156" l="1"/>
  <c r="R129" i="156" s="1"/>
  <c r="Q131" i="155"/>
  <c r="S133" i="155"/>
  <c r="T133" i="155" s="1"/>
  <c r="U133" i="155" s="1"/>
  <c r="V133" i="155" s="1"/>
  <c r="W133" i="155" s="1"/>
  <c r="X133" i="155" s="1"/>
  <c r="Y133" i="155" s="1"/>
  <c r="Z133" i="155" s="1"/>
  <c r="D139" i="155" s="1"/>
  <c r="S80" i="155"/>
  <c r="S85" i="155" s="1"/>
  <c r="S80" i="156"/>
  <c r="S85" i="156" s="1"/>
  <c r="U59" i="155"/>
  <c r="U71" i="155"/>
  <c r="U78" i="155" s="1"/>
  <c r="U59" i="156"/>
  <c r="U71" i="156"/>
  <c r="U78" i="156" s="1"/>
  <c r="W43" i="155"/>
  <c r="V42" i="155"/>
  <c r="V29" i="155" s="1"/>
  <c r="V58" i="155" s="1"/>
  <c r="T83" i="156"/>
  <c r="T82" i="156"/>
  <c r="T81" i="156"/>
  <c r="R86" i="155"/>
  <c r="R100" i="155"/>
  <c r="R129" i="155" s="1"/>
  <c r="R131" i="155" s="1"/>
  <c r="W43" i="156"/>
  <c r="V42" i="156"/>
  <c r="V29" i="156" s="1"/>
  <c r="V58" i="156" s="1"/>
  <c r="R131" i="156"/>
  <c r="T83" i="155"/>
  <c r="T82" i="155"/>
  <c r="T81" i="155"/>
  <c r="R86" i="111"/>
  <c r="R100" i="111"/>
  <c r="R129" i="111" s="1"/>
  <c r="S80" i="111"/>
  <c r="S85" i="111" s="1"/>
  <c r="T81" i="111"/>
  <c r="T83" i="111"/>
  <c r="T82" i="111"/>
  <c r="O133" i="111"/>
  <c r="U71" i="111"/>
  <c r="U78" i="111" s="1"/>
  <c r="U59" i="111"/>
  <c r="V42" i="111"/>
  <c r="V29" i="111" s="1"/>
  <c r="V58" i="111" s="1"/>
  <c r="W43" i="111"/>
  <c r="Q131" i="111"/>
  <c r="T80" i="155" l="1"/>
  <c r="T85" i="155" s="1"/>
  <c r="T80" i="156"/>
  <c r="T85" i="156" s="1"/>
  <c r="T100" i="156" s="1"/>
  <c r="T129" i="156" s="1"/>
  <c r="V71" i="155"/>
  <c r="V78" i="155" s="1"/>
  <c r="V59" i="155"/>
  <c r="X43" i="155"/>
  <c r="W42" i="155"/>
  <c r="W29" i="155" s="1"/>
  <c r="W58" i="155" s="1"/>
  <c r="X43" i="156"/>
  <c r="W42" i="156"/>
  <c r="W29" i="156" s="1"/>
  <c r="W58" i="156" s="1"/>
  <c r="U82" i="156"/>
  <c r="U81" i="156"/>
  <c r="U83" i="156"/>
  <c r="U83" i="155"/>
  <c r="U81" i="155"/>
  <c r="U82" i="155"/>
  <c r="T100" i="155"/>
  <c r="T129" i="155" s="1"/>
  <c r="T86" i="155"/>
  <c r="V59" i="156"/>
  <c r="V71" i="156"/>
  <c r="V78" i="156" s="1"/>
  <c r="S100" i="156"/>
  <c r="S129" i="156" s="1"/>
  <c r="S131" i="156" s="1"/>
  <c r="S86" i="156"/>
  <c r="S86" i="155"/>
  <c r="S100" i="155"/>
  <c r="S129" i="155" s="1"/>
  <c r="S131" i="155" s="1"/>
  <c r="R131" i="111"/>
  <c r="W42" i="111"/>
  <c r="W29" i="111" s="1"/>
  <c r="W58" i="111" s="1"/>
  <c r="X43" i="111"/>
  <c r="T80" i="111"/>
  <c r="T85" i="111" s="1"/>
  <c r="S86" i="111"/>
  <c r="S100" i="111"/>
  <c r="S129" i="111" s="1"/>
  <c r="P133" i="111"/>
  <c r="Q133" i="111" s="1"/>
  <c r="R133" i="111" s="1"/>
  <c r="S133" i="111" s="1"/>
  <c r="T133" i="111" s="1"/>
  <c r="U133" i="111" s="1"/>
  <c r="V133" i="111" s="1"/>
  <c r="W133" i="111" s="1"/>
  <c r="X133" i="111" s="1"/>
  <c r="Y133" i="111" s="1"/>
  <c r="Z133" i="111" s="1"/>
  <c r="D139" i="111" s="1"/>
  <c r="V71" i="111"/>
  <c r="V78" i="111" s="1"/>
  <c r="V59" i="111"/>
  <c r="U82" i="111"/>
  <c r="U81" i="111"/>
  <c r="U83" i="111"/>
  <c r="T131" i="155" l="1"/>
  <c r="T86" i="156"/>
  <c r="U80" i="156"/>
  <c r="U85" i="156" s="1"/>
  <c r="W59" i="156"/>
  <c r="W71" i="156"/>
  <c r="W78" i="156" s="1"/>
  <c r="Y43" i="156"/>
  <c r="X42" i="156"/>
  <c r="X29" i="156" s="1"/>
  <c r="X58" i="156" s="1"/>
  <c r="W59" i="155"/>
  <c r="W71" i="155"/>
  <c r="W78" i="155" s="1"/>
  <c r="T131" i="156"/>
  <c r="U80" i="155"/>
  <c r="U85" i="155" s="1"/>
  <c r="Y43" i="155"/>
  <c r="X42" i="155"/>
  <c r="X29" i="155" s="1"/>
  <c r="X58" i="155" s="1"/>
  <c r="V83" i="156"/>
  <c r="V82" i="156"/>
  <c r="V81" i="156"/>
  <c r="V83" i="155"/>
  <c r="V81" i="155"/>
  <c r="V82" i="155"/>
  <c r="U80" i="111"/>
  <c r="U85" i="111" s="1"/>
  <c r="U86" i="111" s="1"/>
  <c r="T86" i="111"/>
  <c r="T100" i="111"/>
  <c r="T129" i="111" s="1"/>
  <c r="S131" i="111"/>
  <c r="V82" i="111"/>
  <c r="V83" i="111"/>
  <c r="V81" i="111"/>
  <c r="X42" i="111"/>
  <c r="X29" i="111" s="1"/>
  <c r="X58" i="111" s="1"/>
  <c r="Y43" i="111"/>
  <c r="W59" i="111"/>
  <c r="W71" i="111"/>
  <c r="W78" i="111" s="1"/>
  <c r="V80" i="155" l="1"/>
  <c r="V85" i="155" s="1"/>
  <c r="V80" i="156"/>
  <c r="V85" i="156" s="1"/>
  <c r="W83" i="155"/>
  <c r="W81" i="155"/>
  <c r="W82" i="155"/>
  <c r="V100" i="156"/>
  <c r="V129" i="156" s="1"/>
  <c r="V86" i="156"/>
  <c r="X71" i="156"/>
  <c r="X78" i="156" s="1"/>
  <c r="X59" i="156"/>
  <c r="Z43" i="156"/>
  <c r="Z42" i="156" s="1"/>
  <c r="Z29" i="156" s="1"/>
  <c r="Z58" i="156" s="1"/>
  <c r="Y42" i="156"/>
  <c r="Y29" i="156" s="1"/>
  <c r="Y58" i="156" s="1"/>
  <c r="X59" i="155"/>
  <c r="X71" i="155"/>
  <c r="X78" i="155" s="1"/>
  <c r="W81" i="156"/>
  <c r="W82" i="156"/>
  <c r="W83" i="156"/>
  <c r="V86" i="155"/>
  <c r="V100" i="155"/>
  <c r="V129" i="155" s="1"/>
  <c r="Z43" i="155"/>
  <c r="Z42" i="155" s="1"/>
  <c r="Z29" i="155" s="1"/>
  <c r="Z58" i="155" s="1"/>
  <c r="Y42" i="155"/>
  <c r="Y29" i="155" s="1"/>
  <c r="Y58" i="155" s="1"/>
  <c r="U100" i="155"/>
  <c r="U129" i="155" s="1"/>
  <c r="U131" i="155" s="1"/>
  <c r="U86" i="155"/>
  <c r="U86" i="156"/>
  <c r="U100" i="156"/>
  <c r="U129" i="156" s="1"/>
  <c r="U131" i="156" s="1"/>
  <c r="U100" i="111"/>
  <c r="U129" i="111" s="1"/>
  <c r="V80" i="111"/>
  <c r="V85" i="111" s="1"/>
  <c r="V100" i="111" s="1"/>
  <c r="V129" i="111" s="1"/>
  <c r="X71" i="111"/>
  <c r="X78" i="111" s="1"/>
  <c r="X59" i="111"/>
  <c r="W82" i="111"/>
  <c r="W81" i="111"/>
  <c r="W83" i="111"/>
  <c r="T131" i="111"/>
  <c r="Z43" i="111"/>
  <c r="Z42" i="111" s="1"/>
  <c r="Z29" i="111" s="1"/>
  <c r="Z58" i="111" s="1"/>
  <c r="Y42" i="111"/>
  <c r="Y29" i="111" s="1"/>
  <c r="Y58" i="111" s="1"/>
  <c r="V131" i="156" l="1"/>
  <c r="V131" i="155"/>
  <c r="Z59" i="156"/>
  <c r="Z71" i="156"/>
  <c r="Z78" i="156" s="1"/>
  <c r="X83" i="156"/>
  <c r="X81" i="156"/>
  <c r="X82" i="156"/>
  <c r="W80" i="156"/>
  <c r="W85" i="156" s="1"/>
  <c r="X81" i="155"/>
  <c r="X83" i="155"/>
  <c r="X82" i="155"/>
  <c r="U131" i="111"/>
  <c r="V131" i="111" s="1"/>
  <c r="Y59" i="155"/>
  <c r="Y71" i="155"/>
  <c r="Y78" i="155" s="1"/>
  <c r="W80" i="155"/>
  <c r="W85" i="155" s="1"/>
  <c r="Z71" i="155"/>
  <c r="Z78" i="155" s="1"/>
  <c r="Z59" i="155"/>
  <c r="Y71" i="156"/>
  <c r="Y78" i="156" s="1"/>
  <c r="Y59" i="156"/>
  <c r="V86" i="111"/>
  <c r="W80" i="111"/>
  <c r="W85" i="111" s="1"/>
  <c r="W100" i="111" s="1"/>
  <c r="W129" i="111" s="1"/>
  <c r="Y71" i="111"/>
  <c r="Y78" i="111" s="1"/>
  <c r="Y59" i="111"/>
  <c r="Z59" i="111"/>
  <c r="Z71" i="111"/>
  <c r="Z78" i="111" s="1"/>
  <c r="X83" i="111"/>
  <c r="X81" i="111"/>
  <c r="X82" i="111"/>
  <c r="W131" i="111" l="1"/>
  <c r="W86" i="156"/>
  <c r="W100" i="156"/>
  <c r="W129" i="156" s="1"/>
  <c r="W131" i="156" s="1"/>
  <c r="W100" i="155"/>
  <c r="W129" i="155" s="1"/>
  <c r="W131" i="155" s="1"/>
  <c r="W86" i="155"/>
  <c r="Z82" i="155"/>
  <c r="Z83" i="155"/>
  <c r="Z81" i="155"/>
  <c r="Y82" i="155"/>
  <c r="Y81" i="155"/>
  <c r="Y83" i="155"/>
  <c r="X80" i="156"/>
  <c r="X85" i="156" s="1"/>
  <c r="Z82" i="156"/>
  <c r="Z81" i="156"/>
  <c r="Z83" i="156"/>
  <c r="Y82" i="156"/>
  <c r="Y81" i="156"/>
  <c r="Y83" i="156"/>
  <c r="X80" i="155"/>
  <c r="X85" i="155" s="1"/>
  <c r="W86" i="111"/>
  <c r="Z81" i="111"/>
  <c r="Z82" i="111"/>
  <c r="Z83" i="111"/>
  <c r="Y83" i="111"/>
  <c r="Y81" i="111"/>
  <c r="Y82" i="111"/>
  <c r="X80" i="111"/>
  <c r="X85" i="111" s="1"/>
  <c r="Y80" i="156" l="1"/>
  <c r="Y85" i="156" s="1"/>
  <c r="Z80" i="155"/>
  <c r="Z85" i="155" s="1"/>
  <c r="Z100" i="155" s="1"/>
  <c r="Z129" i="155" s="1"/>
  <c r="Z80" i="156"/>
  <c r="Z85" i="156" s="1"/>
  <c r="Y100" i="156"/>
  <c r="Y129" i="156" s="1"/>
  <c r="Y86" i="156"/>
  <c r="X100" i="155"/>
  <c r="X129" i="155" s="1"/>
  <c r="X131" i="155" s="1"/>
  <c r="X86" i="155"/>
  <c r="X100" i="156"/>
  <c r="X129" i="156" s="1"/>
  <c r="X131" i="156" s="1"/>
  <c r="X86" i="156"/>
  <c r="Y80" i="155"/>
  <c r="Y85" i="155" s="1"/>
  <c r="Z80" i="111"/>
  <c r="Z85" i="111" s="1"/>
  <c r="Z86" i="111" s="1"/>
  <c r="Y80" i="111"/>
  <c r="Y85" i="111" s="1"/>
  <c r="Y86" i="111" s="1"/>
  <c r="X100" i="111"/>
  <c r="X129" i="111" s="1"/>
  <c r="X131" i="111" s="1"/>
  <c r="X86" i="111"/>
  <c r="Z86" i="155" l="1"/>
  <c r="Y131" i="156"/>
  <c r="Y100" i="155"/>
  <c r="Y129" i="155" s="1"/>
  <c r="Y131" i="155" s="1"/>
  <c r="Z131" i="155" s="1"/>
  <c r="AA131" i="155" s="1"/>
  <c r="Y86" i="155"/>
  <c r="Z86" i="156"/>
  <c r="Z100" i="156"/>
  <c r="Z129" i="156" s="1"/>
  <c r="D137" i="155"/>
  <c r="D154" i="156" s="1"/>
  <c r="D136" i="155"/>
  <c r="D153" i="156" s="1"/>
  <c r="Y100" i="111"/>
  <c r="Y129" i="111" s="1"/>
  <c r="Y131" i="111" s="1"/>
  <c r="Z100" i="111"/>
  <c r="Z129" i="111" s="1"/>
  <c r="D136" i="111" s="1"/>
  <c r="E153" i="156" s="1"/>
  <c r="D137" i="111"/>
  <c r="E154" i="156" s="1"/>
  <c r="Z131" i="111" l="1"/>
  <c r="AA131" i="111" s="1"/>
  <c r="D137" i="156"/>
  <c r="F154" i="156" s="1"/>
  <c r="D136" i="156"/>
  <c r="F153" i="156" s="1"/>
  <c r="Z131" i="156"/>
  <c r="AA131" i="156" s="1"/>
</calcChain>
</file>

<file path=xl/sharedStrings.xml><?xml version="1.0" encoding="utf-8"?>
<sst xmlns="http://schemas.openxmlformats.org/spreadsheetml/2006/main" count="4110" uniqueCount="955">
  <si>
    <t>Recapagem</t>
  </si>
  <si>
    <t>Total</t>
  </si>
  <si>
    <t>INSS</t>
  </si>
  <si>
    <t>%</t>
  </si>
  <si>
    <t>Item</t>
  </si>
  <si>
    <t>Unidade</t>
  </si>
  <si>
    <t>Referência</t>
  </si>
  <si>
    <t>anos</t>
  </si>
  <si>
    <t>Coeficiente</t>
  </si>
  <si>
    <t>R$/veíc.</t>
  </si>
  <si>
    <t>Pneus</t>
  </si>
  <si>
    <t>Quantidade</t>
  </si>
  <si>
    <t>Anual</t>
  </si>
  <si>
    <t>veíc.</t>
  </si>
  <si>
    <t>mês</t>
  </si>
  <si>
    <t>Mensal</t>
  </si>
  <si>
    <t>Ocorrência</t>
  </si>
  <si>
    <t>Custo Variável</t>
  </si>
  <si>
    <t>R$/mês</t>
  </si>
  <si>
    <t>R$/ano</t>
  </si>
  <si>
    <t>Pessoal Operacional</t>
  </si>
  <si>
    <t>Pessoal de Manutenção</t>
  </si>
  <si>
    <t>Pessoal Administrativo</t>
  </si>
  <si>
    <t>Despesas Gerais</t>
  </si>
  <si>
    <t>Seguro de Responsabilidade Civil</t>
  </si>
  <si>
    <t>Seguro Obrigatório</t>
  </si>
  <si>
    <t xml:space="preserve">Custo Corrente </t>
  </si>
  <si>
    <t>Orçamento Operacional das Despesas</t>
  </si>
  <si>
    <t>Grupo de Custos</t>
  </si>
  <si>
    <t>P1</t>
  </si>
  <si>
    <t>P2</t>
  </si>
  <si>
    <t>P3</t>
  </si>
  <si>
    <t>P4</t>
  </si>
  <si>
    <t>1.</t>
  </si>
  <si>
    <t>2.</t>
  </si>
  <si>
    <t>km/mês</t>
  </si>
  <si>
    <t>3.</t>
  </si>
  <si>
    <t>4.</t>
  </si>
  <si>
    <t>5.</t>
  </si>
  <si>
    <t>Contribuição Social sobre o Faturamento - COFINS</t>
  </si>
  <si>
    <t>Programa de Integração Social - PIS</t>
  </si>
  <si>
    <t>Contribuição Previdenciária sobre a Receita Bruta - CPRB</t>
  </si>
  <si>
    <t>Adicional de Imposto de Renda</t>
  </si>
  <si>
    <t>Payback</t>
  </si>
  <si>
    <t>Descrição</t>
  </si>
  <si>
    <t>Peso</t>
  </si>
  <si>
    <t>Investimentos</t>
  </si>
  <si>
    <t>Gerenciamento</t>
  </si>
  <si>
    <t>Dados</t>
  </si>
  <si>
    <t>Ordem</t>
  </si>
  <si>
    <t>Descrição do Item</t>
  </si>
  <si>
    <t>Supervisor</t>
  </si>
  <si>
    <t>Monitor</t>
  </si>
  <si>
    <t>Preço</t>
  </si>
  <si>
    <t>R$/litro</t>
  </si>
  <si>
    <t>R$/unid.</t>
  </si>
  <si>
    <t>R$/colab.mês</t>
  </si>
  <si>
    <t>Energia Elétrica</t>
  </si>
  <si>
    <t>Propaganda e Publicidade</t>
  </si>
  <si>
    <t>Outras despesas</t>
  </si>
  <si>
    <t>Honorários Advocatícios</t>
  </si>
  <si>
    <t>Honorários Contábeis</t>
  </si>
  <si>
    <t>Manutenção Software</t>
  </si>
  <si>
    <t>Homologação do Talonário Eletrônico</t>
  </si>
  <si>
    <t>R$/veíc.ano</t>
  </si>
  <si>
    <t>Parquímetro</t>
  </si>
  <si>
    <t>Impressora Multifuncional</t>
  </si>
  <si>
    <t>Telefone Fixo</t>
  </si>
  <si>
    <t>Mão-de-obra especializada</t>
  </si>
  <si>
    <t>Laudo de segurança do trabalho</t>
  </si>
  <si>
    <t>Bota</t>
  </si>
  <si>
    <t>Capa de Chuva</t>
  </si>
  <si>
    <t>Boné</t>
  </si>
  <si>
    <t>Colete</t>
  </si>
  <si>
    <t>Calça</t>
  </si>
  <si>
    <t>Camisa</t>
  </si>
  <si>
    <t>Par de Sapatos</t>
  </si>
  <si>
    <t>Licença de Softwares</t>
  </si>
  <si>
    <t>Telefonista</t>
  </si>
  <si>
    <t>Atendente</t>
  </si>
  <si>
    <t>Serviços Gerais</t>
  </si>
  <si>
    <t>Transporte de Valores</t>
  </si>
  <si>
    <t>Auxiliar Administrativo</t>
  </si>
  <si>
    <t>Assistente Administrativo - Financeiro</t>
  </si>
  <si>
    <t>Assistente Administrativo - Comercial</t>
  </si>
  <si>
    <t>Técnico em Manutenção</t>
  </si>
  <si>
    <t>Normativo da categoria</t>
  </si>
  <si>
    <t>Técnico em TI</t>
  </si>
  <si>
    <t>Tarifa de Transporte Público</t>
  </si>
  <si>
    <t>Assinatura: livro/jornal/revista</t>
  </si>
  <si>
    <t>Vigilância Patrimonial</t>
  </si>
  <si>
    <t>Manutenção Infraestrutura de TI</t>
  </si>
  <si>
    <t>Manutenção de Equipamentos e Hardware</t>
  </si>
  <si>
    <t>P.O.S. Móvel</t>
  </si>
  <si>
    <t>P.O.S. Fixo</t>
  </si>
  <si>
    <t xml:space="preserve">P.D.A. </t>
  </si>
  <si>
    <t>Servidor - CPU</t>
  </si>
  <si>
    <t>Imposto sobre Serviço de qualquer natureza - ISS</t>
  </si>
  <si>
    <t>Peças e Acessórios</t>
  </si>
  <si>
    <t>Taxa de Lucratividade sobre a Receita</t>
  </si>
  <si>
    <t>E</t>
  </si>
  <si>
    <t>D</t>
  </si>
  <si>
    <t>T</t>
  </si>
  <si>
    <t>pontos</t>
  </si>
  <si>
    <t>a.a.</t>
  </si>
  <si>
    <t>Sinalização Horizontal - Legenda</t>
  </si>
  <si>
    <t>Sinalização Horizontal - Bordo</t>
  </si>
  <si>
    <t>ENCARGOS SOBRE A REMUNERAÇÃO NORMAL DIURNA DO EMPREGADO</t>
  </si>
  <si>
    <t>Cálculo do Número de Dias Úteis no Ano</t>
  </si>
  <si>
    <t>GERAL</t>
  </si>
  <si>
    <t>Dias</t>
  </si>
  <si>
    <t>Ref.</t>
  </si>
  <si>
    <t>=</t>
  </si>
  <si>
    <t>[A]</t>
  </si>
  <si>
    <t xml:space="preserve">Obrigações incidentes diretamente sobre a folha de pagamento: </t>
  </si>
  <si>
    <t>Horista</t>
  </si>
  <si>
    <t>Mensalista</t>
  </si>
  <si>
    <t>Domingo</t>
  </si>
  <si>
    <t>x</t>
  </si>
  <si>
    <t>Encargos (1)</t>
  </si>
  <si>
    <t>Feriados</t>
  </si>
  <si>
    <t>Dias Úteis (*)</t>
  </si>
  <si>
    <t>SESI / SESC / SEST</t>
  </si>
  <si>
    <t>(*) Sem considerar o período aquisitivo de férias.</t>
  </si>
  <si>
    <t>SENAI / SENAC / SENAT</t>
  </si>
  <si>
    <t>INCRA</t>
  </si>
  <si>
    <t>Cálculo do Número de Dias Produtivos no Ano</t>
  </si>
  <si>
    <t>SEBRAE</t>
  </si>
  <si>
    <t>SALÁRIO EDUCAÇÃO</t>
  </si>
  <si>
    <t>SAT (Seguro Acidente Trabalho)</t>
  </si>
  <si>
    <t>FGTS</t>
  </si>
  <si>
    <t>TOTAL</t>
  </si>
  <si>
    <t>Férias</t>
  </si>
  <si>
    <t>-</t>
  </si>
  <si>
    <t>Dias Produtivos/Úteis</t>
  </si>
  <si>
    <t>[B]</t>
  </si>
  <si>
    <t>Parcelas agregadas a remuneração e pagas diretamente ao empregado:</t>
  </si>
  <si>
    <t>Parâmetros de Cálculo</t>
  </si>
  <si>
    <t>Parcela agregadas (1) e (3)</t>
  </si>
  <si>
    <t>Domingo em Férias</t>
  </si>
  <si>
    <t>DSR (Descanso Semanal Remunerado = 52 dom: 275 dias/ano) (*)</t>
  </si>
  <si>
    <t>Domingos DSR</t>
  </si>
  <si>
    <t>Adicional de Férias</t>
  </si>
  <si>
    <t>/</t>
  </si>
  <si>
    <t>Adicional de 1/3 Férias (9,09% : 3)</t>
  </si>
  <si>
    <t>Meses Produtivos</t>
  </si>
  <si>
    <t>no ano</t>
  </si>
  <si>
    <t>Feriados (11 dias por ano : 276 dias/ano) (**)</t>
  </si>
  <si>
    <t>Mês de Férias</t>
  </si>
  <si>
    <t>ao ano</t>
  </si>
  <si>
    <t xml:space="preserve">Auxílio Doença [(15 dias : 332 dias/ano)xPercentual de Participação </t>
  </si>
  <si>
    <t>Auxílio Doença</t>
  </si>
  <si>
    <t>dias</t>
  </si>
  <si>
    <t>Décimo Terceiro Salário (1 mês : 12 meses)</t>
  </si>
  <si>
    <t>Jornada Semanal</t>
  </si>
  <si>
    <t>horas</t>
  </si>
  <si>
    <t>Licença Remunerada (4 dias : 4 anos de 276 dias/ano)</t>
  </si>
  <si>
    <t>Jornada Diária</t>
  </si>
  <si>
    <t>Licença Paternidade (5 dias : 4 anos de 276 dias/ano)</t>
  </si>
  <si>
    <t>Horas diária não trabalhada</t>
  </si>
  <si>
    <t>hora</t>
  </si>
  <si>
    <t>Licença Maternidade (120 dias : 4 anos de 276 dias/ano 3%)</t>
  </si>
  <si>
    <t>Aviso Prévio Trabalhando</t>
  </si>
  <si>
    <t>Percentual de Participação</t>
  </si>
  <si>
    <t>Aviso Prévio Não Trabalhando</t>
  </si>
  <si>
    <t>h/m</t>
  </si>
  <si>
    <t>(365 dias do ano – 52 domingos – 26 dias de férias  – 11 dias feriados: 276 dias úteis ano)</t>
  </si>
  <si>
    <t>Turn Over</t>
  </si>
  <si>
    <t>[C]</t>
  </si>
  <si>
    <t>Benefícios e encargos que não incidem sobre os demais encargos:</t>
  </si>
  <si>
    <t>Licença Paternidade</t>
  </si>
  <si>
    <t>dia</t>
  </si>
  <si>
    <t>Benefícios e encargos (1)</t>
  </si>
  <si>
    <t>Licenças Remuneradas</t>
  </si>
  <si>
    <t xml:space="preserve">Aviso Prévio Trabalhando (1% de 2h dia em 25 dias : 7,33h em 276 dias)  </t>
  </si>
  <si>
    <t>Dispensa Sem Justa Causa</t>
  </si>
  <si>
    <t>Aviso Prévio Não Trabalhando (25 dias : 276 dias/ano x 98%)</t>
  </si>
  <si>
    <t>Aviso Prévio indenizado (Trabalhando e Não Trabalhando)</t>
  </si>
  <si>
    <t>Multa FGTS</t>
  </si>
  <si>
    <t>Multa 50% do FGTS nas rescisões (50% x 8,5% FGTS x 95% dos empregados demitidos x (1+ total do grupo B)</t>
  </si>
  <si>
    <t>Auxilio Doença</t>
  </si>
  <si>
    <t>mês (Percentual de Partic.)</t>
  </si>
  <si>
    <t>Lei 6.708  art 9 ( 8,0% do Aviso Prévio Indenizado)</t>
  </si>
  <si>
    <t>Reversão de Reajuste Sindical</t>
  </si>
  <si>
    <t>ano</t>
  </si>
  <si>
    <t>Contribuição do Sindicato - Reversão de Reajuste Salarial</t>
  </si>
  <si>
    <t>Previsão de Reajuste (*)</t>
  </si>
  <si>
    <t>Seguro de Vida (parte do custo absorvido pela empresa)</t>
  </si>
  <si>
    <t>Licença Maternidade</t>
  </si>
  <si>
    <t>Alimentação (parte do custo absorvido pela empresa)</t>
  </si>
  <si>
    <t>Colaboradores do Sexo Feminino</t>
  </si>
  <si>
    <t>Transporte (parte do custo absorvido pela empresa)</t>
  </si>
  <si>
    <t>(*) Para cálculo da Reversão de Reajuste Salarial</t>
  </si>
  <si>
    <t>Outros custos (parte absorvida pela empresa)</t>
  </si>
  <si>
    <t>[D]</t>
  </si>
  <si>
    <t>Incidências Cumulativas [A x B]</t>
  </si>
  <si>
    <t>TOTAL GERAL DOS ENCARGOS</t>
  </si>
  <si>
    <t>(1) = ajustado segundo a realidade das empresas.</t>
  </si>
  <si>
    <t>(2) = estimativa decorrente do fato que a cada 4 anos ocorre o evento.</t>
  </si>
  <si>
    <t>(3) = ajustar também as % considerando a previsão de reajustes da remun. durante o ano.</t>
  </si>
  <si>
    <t>Método</t>
  </si>
  <si>
    <t>Rateio Mensal</t>
  </si>
  <si>
    <t>Seguro do Casco</t>
  </si>
  <si>
    <t>peça</t>
  </si>
  <si>
    <t>Câmara</t>
  </si>
  <si>
    <t>Capacidade do Tanque de Combustível</t>
  </si>
  <si>
    <t>Óleo do Cárter</t>
  </si>
  <si>
    <t>Óleo do Câmbio</t>
  </si>
  <si>
    <t>Óleo do Diferencial</t>
  </si>
  <si>
    <t>Óleo da Direção Hidráulica</t>
  </si>
  <si>
    <t>Arrefecimento</t>
  </si>
  <si>
    <t>Embreagem</t>
  </si>
  <si>
    <t>Sistema de Freios</t>
  </si>
  <si>
    <t>Marca</t>
  </si>
  <si>
    <t>Fabricante</t>
  </si>
  <si>
    <t>Linear</t>
  </si>
  <si>
    <t>Modelo</t>
  </si>
  <si>
    <t>Ano de Fabricação</t>
  </si>
  <si>
    <t>Ano do Modelo</t>
  </si>
  <si>
    <t>Cilindrada</t>
  </si>
  <si>
    <t>Tipo de Combustível</t>
  </si>
  <si>
    <t>Bitola do Pneu</t>
  </si>
  <si>
    <t>mm/aa</t>
  </si>
  <si>
    <t>cm³</t>
  </si>
  <si>
    <t>CV</t>
  </si>
  <si>
    <t>Potência do Motor</t>
  </si>
  <si>
    <t>Preço Combustível</t>
  </si>
  <si>
    <t>Preço do Pneu</t>
  </si>
  <si>
    <t>Cotação do fornecedor de veículo novo para compra</t>
  </si>
  <si>
    <t>Preço do Veículo Novo com rodagem</t>
  </si>
  <si>
    <t>Preço do Veículo Novo sem rodagem</t>
  </si>
  <si>
    <t>Preço da Lavação e Higienização</t>
  </si>
  <si>
    <t>Preço de mercado</t>
  </si>
  <si>
    <t>Preço do Óleo do Cárter</t>
  </si>
  <si>
    <t>Preço do Óleo do Câmbio</t>
  </si>
  <si>
    <t>Preço do Óleo do Diferencial</t>
  </si>
  <si>
    <t>Preço do Óleo da Direção Hidráulica</t>
  </si>
  <si>
    <t>a.</t>
  </si>
  <si>
    <t>b.</t>
  </si>
  <si>
    <t>c.</t>
  </si>
  <si>
    <t>d.</t>
  </si>
  <si>
    <t>Custo Fixo</t>
  </si>
  <si>
    <t>Preço da Câmara</t>
  </si>
  <si>
    <t>Capacidade</t>
  </si>
  <si>
    <t>Reservatório</t>
  </si>
  <si>
    <r>
      <t xml:space="preserve">Preço </t>
    </r>
    <r>
      <rPr>
        <i/>
        <sz val="8"/>
        <rFont val="Calibri"/>
        <family val="2"/>
        <scheme val="minor"/>
      </rPr>
      <t>(R$/veic.mês)</t>
    </r>
  </si>
  <si>
    <r>
      <t xml:space="preserve">Preço
</t>
    </r>
    <r>
      <rPr>
        <i/>
        <sz val="8"/>
        <rFont val="Calibri"/>
        <family val="2"/>
        <scheme val="minor"/>
      </rPr>
      <t>(R$/km)</t>
    </r>
  </si>
  <si>
    <r>
      <t xml:space="preserve">Preço
</t>
    </r>
    <r>
      <rPr>
        <i/>
        <sz val="8"/>
        <rFont val="Calibri"/>
        <family val="2"/>
        <scheme val="minor"/>
      </rPr>
      <t>(R$)</t>
    </r>
  </si>
  <si>
    <t>Quilometragem Média Mensal</t>
  </si>
  <si>
    <t>R$/serv.</t>
  </si>
  <si>
    <t>Preço do Fluído de Arrefecimento</t>
  </si>
  <si>
    <t>Preço do Fluído de Embreagem</t>
  </si>
  <si>
    <t>Preço do Fluído do Sistema de Freios</t>
  </si>
  <si>
    <r>
      <t>VB/a.a</t>
    </r>
    <r>
      <rPr>
        <i/>
        <sz val="8"/>
        <color rgb="FFFF0000"/>
        <rFont val="Calibri"/>
        <family val="2"/>
        <scheme val="minor"/>
      </rPr>
      <t>*</t>
    </r>
  </si>
  <si>
    <r>
      <t>Lavação e Higienização</t>
    </r>
    <r>
      <rPr>
        <i/>
        <sz val="9"/>
        <color rgb="FFFF0000"/>
        <rFont val="Calibri"/>
        <family val="2"/>
        <scheme val="minor"/>
      </rPr>
      <t>**</t>
    </r>
  </si>
  <si>
    <t>* Valor Base - percentual em relação ao valor de veículo.</t>
  </si>
  <si>
    <t>Serviço</t>
  </si>
  <si>
    <t>1.1.</t>
  </si>
  <si>
    <t>1.2.</t>
  </si>
  <si>
    <t>1.3.</t>
  </si>
  <si>
    <t>2.1.</t>
  </si>
  <si>
    <t>2.2.</t>
  </si>
  <si>
    <t>2.3.</t>
  </si>
  <si>
    <t>2.4.</t>
  </si>
  <si>
    <t>2.5.</t>
  </si>
  <si>
    <t>3.1.</t>
  </si>
  <si>
    <t>3.2.</t>
  </si>
  <si>
    <t>3.3.</t>
  </si>
  <si>
    <t>4.1.</t>
  </si>
  <si>
    <t>Veículo - Passeio de uso Administrativo</t>
  </si>
  <si>
    <t>4.2.</t>
  </si>
  <si>
    <t>Veículo - Utilitário</t>
  </si>
  <si>
    <t>4.3.</t>
  </si>
  <si>
    <t>Veículo - Motocicleta</t>
  </si>
  <si>
    <t>Despesa com Veículo</t>
  </si>
  <si>
    <t>Participação das Despesas Gerais</t>
  </si>
  <si>
    <t>5.1.</t>
  </si>
  <si>
    <t>5.2.</t>
  </si>
  <si>
    <t>Aluguel de Instalações, Venda e Comercial</t>
  </si>
  <si>
    <t>Manutenção do Sistemas Informatizados e Data Center</t>
  </si>
  <si>
    <t>Manutenção da Central de Controle Operacional - CCO</t>
  </si>
  <si>
    <t>5.3.</t>
  </si>
  <si>
    <t>P5</t>
  </si>
  <si>
    <t>e.</t>
  </si>
  <si>
    <t>f.</t>
  </si>
  <si>
    <t>g.</t>
  </si>
  <si>
    <t>Depreciação de Veículo</t>
  </si>
  <si>
    <t>h.</t>
  </si>
  <si>
    <t>i.</t>
  </si>
  <si>
    <t>j.</t>
  </si>
  <si>
    <t>k.</t>
  </si>
  <si>
    <t>l.</t>
  </si>
  <si>
    <t>m.</t>
  </si>
  <si>
    <t>Depreciação do Veículo - Passeio de uso Administrativo</t>
  </si>
  <si>
    <t>Depreciação do Veículo - Utilitário</t>
  </si>
  <si>
    <t>Depreciação do Veículo - Motocicleta</t>
  </si>
  <si>
    <r>
      <t xml:space="preserve">Investimento
</t>
    </r>
    <r>
      <rPr>
        <i/>
        <sz val="8"/>
        <rFont val="Calibri"/>
        <family val="2"/>
        <scheme val="minor"/>
      </rPr>
      <t>(R$)</t>
    </r>
  </si>
  <si>
    <r>
      <t xml:space="preserve">Depreciação
</t>
    </r>
    <r>
      <rPr>
        <i/>
        <sz val="8"/>
        <rFont val="Calibri"/>
        <family val="2"/>
        <scheme val="minor"/>
      </rPr>
      <t>(R$/mês)</t>
    </r>
  </si>
  <si>
    <t>Depreciação de Máquinas, Equipamentos e Escritório</t>
  </si>
  <si>
    <t>Cavalete</t>
  </si>
  <si>
    <t>Cone de Sinalização</t>
  </si>
  <si>
    <t>Giroflex Led</t>
  </si>
  <si>
    <t>Valor residual</t>
  </si>
  <si>
    <t>Preço do Veículo</t>
  </si>
  <si>
    <r>
      <t xml:space="preserve">Preço
</t>
    </r>
    <r>
      <rPr>
        <i/>
        <sz val="8"/>
        <rFont val="Calibri"/>
        <family val="2"/>
        <scheme val="minor"/>
      </rPr>
      <t>(R$/veíc.)</t>
    </r>
  </si>
  <si>
    <t>Custo</t>
  </si>
  <si>
    <t>Sinalização Horizontal</t>
  </si>
  <si>
    <t>Depreciação de Equipamentos Eletrônicos, Parquímetros, TI e Comunicação</t>
  </si>
  <si>
    <t>Equipamentos Eletrônicos, Parquímetros, TI e Comunicação</t>
  </si>
  <si>
    <t>Custo por Quilômetro</t>
  </si>
  <si>
    <t>Brazilian 10Y - Government Bond</t>
  </si>
  <si>
    <t>Taxa do Banco Central do Brasil</t>
  </si>
  <si>
    <t>Taxa do Banco Central - USA</t>
  </si>
  <si>
    <r>
      <t xml:space="preserve">Preço
</t>
    </r>
    <r>
      <rPr>
        <i/>
        <sz val="8"/>
        <color theme="1"/>
        <rFont val="Calibri"/>
        <family val="2"/>
        <scheme val="minor"/>
      </rPr>
      <t>(R$/colab.mês)</t>
    </r>
  </si>
  <si>
    <t>Como encontrá-lo</t>
  </si>
  <si>
    <t>U.S. Tr Bond - 10Y</t>
  </si>
  <si>
    <t>Rf</t>
  </si>
  <si>
    <t>É o retorno que o investidor pode esperar de um investimento sem risco. O prêmio de risco de mercado é uma função da oferta e demanda. Quando em equilíbrio, não há necessidade de pagar um prêmio, isto é, a oferta está alinhada à demanda. Se a demanda aumenta e a oferta não a supre, o preço daquele ativo sobre. A diferença de preço é o prêmio. O prêmio de risco de mercado é a diferença de preço em relação ao risco de equilíbrio</t>
  </si>
  <si>
    <t>a.a</t>
  </si>
  <si>
    <t>Rm</t>
  </si>
  <si>
    <t>Risco de mercado</t>
  </si>
  <si>
    <t>(Rm-Rf)</t>
  </si>
  <si>
    <t>Prêmio de risco de mercado (Rm-Rf)</t>
  </si>
  <si>
    <t>Refere-se a um adicional sobre o rendimento em um ativo livre de risco que é requerido por investidores daquele mercado e obtém-se a partir de uma série histórica longa de rendimentos médios anuais históricos de um portfólio de mercado de referência.</t>
  </si>
  <si>
    <t>Bu</t>
  </si>
  <si>
    <t>Beta não alavancado</t>
  </si>
  <si>
    <t>Reflete a sensibilidade, volatilidade do investimento em relação aos movimentos do mercado como um todo e pode ser definido como o grau de incerteza em relação à projeção do retorno sobre o ativo inerente ao negócio que não pode ser eliminado pela diversificação.</t>
  </si>
  <si>
    <t>Capital próprio (Equity)</t>
  </si>
  <si>
    <t>Considerando o equilíbrio entre capital próprio (Equity, E) e capital de terceiros (Dívida, D), estima-se que a estrutura de capital alvo da Concessão contempla estrutura alavancada. Esta estrutura representa a média de alavancagem da vida do projeto tendo em vista o horizonte de 20 anos da Concessão.</t>
  </si>
  <si>
    <t>Capital de terceiros</t>
  </si>
  <si>
    <t>D/E</t>
  </si>
  <si>
    <t>Estrutura de capital</t>
  </si>
  <si>
    <t>Impostos</t>
  </si>
  <si>
    <t>Corresponde a soma da CSLL (Contribuição Social sobre Lucro Líquido, equivalente a 9% a.a., o IR de 15% a.a. e o Adicional de IR, de 10% a.a.</t>
  </si>
  <si>
    <t>IPEADATA</t>
  </si>
  <si>
    <t>Rb</t>
  </si>
  <si>
    <t>Risco país</t>
  </si>
  <si>
    <t>Conceito que considera a possibilidade de alterações no cenário econômico-financeiro de determinado país com reflexos nos ativos de empresas estrangeiras a partir dos investimentos realizados. Esse indicador representa o risco percebido pela comunidade internacional de investidores a investimentos feitos no Brasil.</t>
  </si>
  <si>
    <t>BL</t>
  </si>
  <si>
    <t>Beta Alavancado (BL)</t>
  </si>
  <si>
    <t>Custo de capital próprio nominal (Re)</t>
  </si>
  <si>
    <t>FED</t>
  </si>
  <si>
    <t>Inflação US</t>
  </si>
  <si>
    <t>BACEN</t>
  </si>
  <si>
    <t>Inflação Br</t>
  </si>
  <si>
    <t>Re (Br, nominal)</t>
  </si>
  <si>
    <t>BNDES</t>
  </si>
  <si>
    <t>TJLP</t>
  </si>
  <si>
    <t>FINAME</t>
  </si>
  <si>
    <t>Máximo de 3% a.a.</t>
  </si>
  <si>
    <t>Taxa de intermediação financeira</t>
  </si>
  <si>
    <t>Risco de crédito</t>
  </si>
  <si>
    <t>Remuneração instituição credenciada</t>
  </si>
  <si>
    <t>Rd nominal</t>
  </si>
  <si>
    <t>Benefício tributário</t>
  </si>
  <si>
    <t>Rd nominal pós IR</t>
  </si>
  <si>
    <t>Custo médio ponderado capital (WACC)</t>
  </si>
  <si>
    <t>rf</t>
  </si>
  <si>
    <t>B</t>
  </si>
  <si>
    <t>rm</t>
  </si>
  <si>
    <t>rb</t>
  </si>
  <si>
    <t>re nominal</t>
  </si>
  <si>
    <t>re real</t>
  </si>
  <si>
    <t>re</t>
  </si>
  <si>
    <t>rd</t>
  </si>
  <si>
    <t>r WACC</t>
  </si>
  <si>
    <t>r WACC real</t>
  </si>
  <si>
    <t>Ano</t>
  </si>
  <si>
    <t>Fonte</t>
  </si>
  <si>
    <t>Base</t>
  </si>
  <si>
    <t>Sigla</t>
  </si>
  <si>
    <t>Valor</t>
  </si>
  <si>
    <t>Taxa livre de risco
(Risk free)</t>
  </si>
  <si>
    <t>S&amp;P 500
(30 anos)</t>
  </si>
  <si>
    <t>Balanço Social Empresas de Ônibus</t>
  </si>
  <si>
    <t>Remuneração básica BNDES</t>
  </si>
  <si>
    <t>https://www.bndes.gov.br/wps/portal/site/home/financiamento/guia/taxa-de-juros</t>
  </si>
  <si>
    <t>Logradouro</t>
  </si>
  <si>
    <t>Segunda a Sexta</t>
  </si>
  <si>
    <t>Sábado</t>
  </si>
  <si>
    <t>70% TJLP (7% aa) + 30% TJ462 (TJLP + 1%)</t>
  </si>
  <si>
    <t>Vagas</t>
  </si>
  <si>
    <t>Ganho efetivo da operação</t>
  </si>
  <si>
    <t>Contribuição Social Sobre Lucro - CSLL</t>
  </si>
  <si>
    <t>Imposto de Renda - IR</t>
  </si>
  <si>
    <t>Internet (P.O.S - Chip)</t>
  </si>
  <si>
    <t>Emplacamento, Licenciamento, Taxas e IPVA</t>
  </si>
  <si>
    <t>Férias (1 mês : 11 meses)</t>
  </si>
  <si>
    <t>Cartão de Crédito</t>
  </si>
  <si>
    <t>Cartão de Débito</t>
  </si>
  <si>
    <t>Comissão de Posto de Venda - PDV</t>
  </si>
  <si>
    <t>Sumário:</t>
  </si>
  <si>
    <t>Posto de Venda</t>
  </si>
  <si>
    <t>Rádio, Televisão e Mídias Digitais</t>
  </si>
  <si>
    <t>6.</t>
  </si>
  <si>
    <t>Diretoria</t>
  </si>
  <si>
    <t>Gerente Administrativo e Financeiro</t>
  </si>
  <si>
    <t>Sinalização Vertical</t>
  </si>
  <si>
    <t>Planilha 1 - Premissas Básicas para Determinação do Custo do Serviço</t>
  </si>
  <si>
    <t>Planilha 4 - Composição da Despesa com Pessoal</t>
  </si>
  <si>
    <t>Planilha 5 - Composição da Despesa com Benefício Social</t>
  </si>
  <si>
    <t>Planilha 6 - Composição da Despesa Geral</t>
  </si>
  <si>
    <t>Planilha 7 - Composição da Despesa com Veículo - Passeio de uso Administrativo</t>
  </si>
  <si>
    <t>Planilha 8 - Composição da Despesa com Veículo - Utilitário</t>
  </si>
  <si>
    <t>Planilha 9 - Composição da Despesa com Veículo - Motocicleta</t>
  </si>
  <si>
    <t>Taxa de Respeito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</si>
  <si>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</si>
  <si>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</si>
  <si>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</si>
  <si>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</si>
  <si>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</si>
  <si>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</si>
  <si>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</si>
  <si>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</si>
  <si>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</si>
  <si>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</si>
  <si>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</si>
  <si>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</si>
  <si>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</si>
  <si>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</si>
  <si>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</si>
  <si>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</si>
  <si>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Período</t>
  </si>
  <si>
    <t>Automóvel</t>
  </si>
  <si>
    <t>Carga e Descarga</t>
  </si>
  <si>
    <t>Planilha 2 - Preços dos Insumos Básicos</t>
  </si>
  <si>
    <t>Despesa com Pessoal</t>
  </si>
  <si>
    <t>Despesas Operacional</t>
  </si>
  <si>
    <t>Valor de Outorga</t>
  </si>
  <si>
    <t>colab.</t>
  </si>
  <si>
    <t>pç.</t>
  </si>
  <si>
    <t>Água e Esgoto</t>
  </si>
  <si>
    <t>Serviço de Terceiro:</t>
  </si>
  <si>
    <t>Operacionais:</t>
  </si>
  <si>
    <r>
      <t xml:space="preserve">Panfleto </t>
    </r>
    <r>
      <rPr>
        <i/>
        <sz val="8"/>
        <rFont val="Calibri"/>
        <family val="2"/>
        <scheme val="minor"/>
      </rPr>
      <t>(manual de instruções)</t>
    </r>
  </si>
  <si>
    <t>Seguro de Vida, Invalidez e Funeral:</t>
  </si>
  <si>
    <t>Despesa Mensal</t>
  </si>
  <si>
    <t>Encargo
Social</t>
  </si>
  <si>
    <t>Salário
Base</t>
  </si>
  <si>
    <t>Quantidade
Anual</t>
  </si>
  <si>
    <t>Preço
Unitário</t>
  </si>
  <si>
    <t>Investimento</t>
  </si>
  <si>
    <t>Total dos Investimentos</t>
  </si>
  <si>
    <t>Uniforme e EPI:</t>
  </si>
  <si>
    <t>n.</t>
  </si>
  <si>
    <t>o.</t>
  </si>
  <si>
    <t>p.</t>
  </si>
  <si>
    <r>
      <t>Lavação e Higienização</t>
    </r>
    <r>
      <rPr>
        <sz val="9"/>
        <color rgb="FFFF0000"/>
        <rFont val="Calibri"/>
        <family val="2"/>
        <scheme val="minor"/>
      </rPr>
      <t>**</t>
    </r>
  </si>
  <si>
    <t>2.6.</t>
  </si>
  <si>
    <t>Depreciação de Sinalização Vertical</t>
  </si>
  <si>
    <t>Depreciação de Sinalização Horizontal</t>
  </si>
  <si>
    <r>
      <t xml:space="preserve">Vida Útil
</t>
    </r>
    <r>
      <rPr>
        <i/>
        <sz val="8"/>
        <rFont val="Calibri"/>
        <family val="2"/>
        <scheme val="minor"/>
      </rPr>
      <t>(anos)</t>
    </r>
  </si>
  <si>
    <t>Depreciação de Máquinas e Equipamentos</t>
  </si>
  <si>
    <t>Custo Mensal</t>
  </si>
  <si>
    <t>5.4.</t>
  </si>
  <si>
    <t>5.5.</t>
  </si>
  <si>
    <t>5.6.</t>
  </si>
  <si>
    <t>P6</t>
  </si>
  <si>
    <t>Despesa com Benefício Social, Uniforme e EPI</t>
  </si>
  <si>
    <t>Participação da Despesa com Pessoal</t>
  </si>
  <si>
    <t>Participação da Despesa com Benefício Social, Uniforme e EPI</t>
  </si>
  <si>
    <t>Participação da Despesa com Depreciação de Capital</t>
  </si>
  <si>
    <t>Participação</t>
  </si>
  <si>
    <r>
      <t xml:space="preserve">Preço
</t>
    </r>
    <r>
      <rPr>
        <i/>
        <sz val="8"/>
        <rFont val="Calibri"/>
        <family val="2"/>
        <scheme val="minor"/>
      </rPr>
      <t>(R$/veic.mês)</t>
    </r>
  </si>
  <si>
    <r>
      <t xml:space="preserve">Preço
</t>
    </r>
    <r>
      <rPr>
        <i/>
        <sz val="8"/>
        <color rgb="FF000000"/>
        <rFont val="Calibri"/>
        <family val="2"/>
        <scheme val="minor"/>
      </rPr>
      <t>(R$/und.)</t>
    </r>
  </si>
  <si>
    <t>Impressora Térmica Portátil</t>
  </si>
  <si>
    <t>A. Demonstrativo de Resultado Econômico - DRE</t>
  </si>
  <si>
    <t>Taxa de Ocupação Efetiva</t>
  </si>
  <si>
    <r>
      <t xml:space="preserve">Tarifa Básica de Utilização </t>
    </r>
    <r>
      <rPr>
        <i/>
        <sz val="8"/>
        <color indexed="8"/>
        <rFont val="Calibri"/>
        <family val="2"/>
        <scheme val="minor"/>
      </rPr>
      <t>(R$/hora)</t>
    </r>
  </si>
  <si>
    <t>Receita Bruta</t>
  </si>
  <si>
    <t>Utilização</t>
  </si>
  <si>
    <t>B. Fluxo de Caixa</t>
  </si>
  <si>
    <t>23.</t>
  </si>
  <si>
    <t>24.</t>
  </si>
  <si>
    <t>25.</t>
  </si>
  <si>
    <t>26.</t>
  </si>
  <si>
    <t>Prazo de Concessão</t>
  </si>
  <si>
    <t>Taxa de Ocupação Inicial</t>
  </si>
  <si>
    <t>Assistência Médica e Hospitalar</t>
  </si>
  <si>
    <t>Uniforme</t>
  </si>
  <si>
    <t>EPI</t>
  </si>
  <si>
    <t>Demais Sinalizações</t>
  </si>
  <si>
    <t>Depreciação das Demais Sinalizações</t>
  </si>
  <si>
    <t>Ocorrência Anual</t>
  </si>
  <si>
    <t>12</t>
  </si>
  <si>
    <t>Custo Anual</t>
  </si>
  <si>
    <t>A.</t>
  </si>
  <si>
    <t>B.</t>
  </si>
  <si>
    <t>C.</t>
  </si>
  <si>
    <t>Uniforme e EPI</t>
  </si>
  <si>
    <t>D.</t>
  </si>
  <si>
    <t>Mão de Obra de Pessoal:</t>
  </si>
  <si>
    <t>Benefícios Sociais:</t>
  </si>
  <si>
    <t>Auxílio Alimentação</t>
  </si>
  <si>
    <t>Vale Transporte</t>
  </si>
  <si>
    <t>Seguro de Vida, Invalidez e Funeral</t>
  </si>
  <si>
    <t>Outras Despesas:</t>
  </si>
  <si>
    <t>Administrativas</t>
  </si>
  <si>
    <t>Serviço de Terceiro</t>
  </si>
  <si>
    <t>Operacionais</t>
  </si>
  <si>
    <r>
      <t>Material de Expediente</t>
    </r>
    <r>
      <rPr>
        <i/>
        <sz val="8"/>
        <rFont val="Calibri"/>
        <family val="2"/>
        <scheme val="minor"/>
      </rPr>
      <t xml:space="preserve"> (bobina, talonário, etc.)</t>
    </r>
  </si>
  <si>
    <t>Material de Limpeza e Conservação</t>
  </si>
  <si>
    <t>Central Telefônica com gravação</t>
  </si>
  <si>
    <r>
      <t xml:space="preserve">Nobreak </t>
    </r>
    <r>
      <rPr>
        <i/>
        <sz val="8"/>
        <rFont val="Calibri"/>
        <family val="2"/>
        <scheme val="minor"/>
      </rPr>
      <t>(1500VA)</t>
    </r>
  </si>
  <si>
    <r>
      <t xml:space="preserve">Estabilizador </t>
    </r>
    <r>
      <rPr>
        <i/>
        <sz val="8"/>
        <rFont val="Calibri"/>
        <family val="2"/>
        <scheme val="minor"/>
      </rPr>
      <t>(600VA)</t>
    </r>
  </si>
  <si>
    <t>Jaqueta</t>
  </si>
  <si>
    <t>Total da Despesa Anual</t>
  </si>
  <si>
    <t>Total da Despesa Mensal</t>
  </si>
  <si>
    <t>Premissas Básicas:</t>
  </si>
  <si>
    <t>Informação Técnica do Veículo</t>
  </si>
  <si>
    <t>Caraterísticas</t>
  </si>
  <si>
    <t>Informação Financeira do Veículo</t>
  </si>
  <si>
    <t>Resultado</t>
  </si>
  <si>
    <t>Informação Operacional do Veículo</t>
  </si>
  <si>
    <t>Memória de Cálculo:</t>
  </si>
  <si>
    <t>Und.</t>
  </si>
  <si>
    <t>Ocorrência anual</t>
  </si>
  <si>
    <t>Custo Fixo Anual</t>
  </si>
  <si>
    <r>
      <t xml:space="preserve">Preço Unitário
</t>
    </r>
    <r>
      <rPr>
        <i/>
        <sz val="8"/>
        <rFont val="Calibri"/>
        <family val="2"/>
        <scheme val="minor"/>
      </rPr>
      <t>(R$)</t>
    </r>
  </si>
  <si>
    <t>Combustível</t>
  </si>
  <si>
    <t>Lubrificante</t>
  </si>
  <si>
    <t>Fluídos</t>
  </si>
  <si>
    <t>Rodagem</t>
  </si>
  <si>
    <t>Lavação e Higienização</t>
  </si>
  <si>
    <r>
      <t xml:space="preserve">Fator Consumo
</t>
    </r>
    <r>
      <rPr>
        <i/>
        <sz val="8"/>
        <rFont val="Calibri"/>
        <family val="2"/>
        <scheme val="minor"/>
      </rPr>
      <t>(km)</t>
    </r>
  </si>
  <si>
    <t>Depreciação do Capital</t>
  </si>
  <si>
    <t>Quilometragem</t>
  </si>
  <si>
    <r>
      <t>Valor Residual</t>
    </r>
    <r>
      <rPr>
        <i/>
        <sz val="8"/>
        <rFont val="Calibri"/>
        <family val="2"/>
        <scheme val="minor"/>
      </rPr>
      <t xml:space="preserve">
(%)</t>
    </r>
  </si>
  <si>
    <t>Depreciação por Tipo de Veículos</t>
  </si>
  <si>
    <t>Frota Vinculada e Quilometragem Média Mensal</t>
  </si>
  <si>
    <t/>
  </si>
  <si>
    <t>Tributos e Repasses sobre o Faturamento</t>
  </si>
  <si>
    <t>Receita Líquida</t>
  </si>
  <si>
    <r>
      <t>EBITDA (</t>
    </r>
    <r>
      <rPr>
        <b/>
        <i/>
        <sz val="9"/>
        <color indexed="8"/>
        <rFont val="Calibri"/>
        <family val="2"/>
        <scheme val="minor"/>
      </rPr>
      <t>Lucro antes de juros, impostos, depreciação e amortização)</t>
    </r>
  </si>
  <si>
    <r>
      <t>EBIT</t>
    </r>
    <r>
      <rPr>
        <b/>
        <i/>
        <sz val="9"/>
        <color indexed="8"/>
        <rFont val="Calibri"/>
        <family val="2"/>
        <scheme val="minor"/>
      </rPr>
      <t xml:space="preserve"> </t>
    </r>
    <r>
      <rPr>
        <i/>
        <sz val="8"/>
        <color theme="1"/>
        <rFont val="Calibri"/>
        <family val="2"/>
        <scheme val="minor"/>
      </rPr>
      <t>(Lucro antes de juros e imposto de renda)</t>
    </r>
  </si>
  <si>
    <t>Despesas com Arrecadação</t>
  </si>
  <si>
    <t>Imposto de Renda e CSLL</t>
  </si>
  <si>
    <t>Lucro Líquido do Exercício</t>
  </si>
  <si>
    <t>Valores Não Desembolsados</t>
  </si>
  <si>
    <t>Fluxo de Caixa Operacional</t>
  </si>
  <si>
    <t>Revenda</t>
  </si>
  <si>
    <t>Fluxo de Caixa dos Investimentos</t>
  </si>
  <si>
    <t>Fluxo de Caixa Livre</t>
  </si>
  <si>
    <r>
      <t>EBT</t>
    </r>
    <r>
      <rPr>
        <i/>
        <sz val="8"/>
        <color theme="1"/>
        <rFont val="Calibri"/>
        <family val="2"/>
        <scheme val="minor"/>
      </rPr>
      <t xml:space="preserve"> (Lucro antes de imposto de renda)</t>
    </r>
  </si>
  <si>
    <r>
      <t xml:space="preserve">Tarifa Básica de Utilização </t>
    </r>
    <r>
      <rPr>
        <i/>
        <sz val="8"/>
        <color theme="1"/>
        <rFont val="Calibri"/>
        <family val="2"/>
        <scheme val="minor"/>
      </rPr>
      <t>(hora/vaga)</t>
    </r>
  </si>
  <si>
    <t>Idoso</t>
  </si>
  <si>
    <t>Dias por
Período</t>
  </si>
  <si>
    <t>Total de Vagas do Sistema</t>
  </si>
  <si>
    <t>Pagas</t>
  </si>
  <si>
    <r>
      <t xml:space="preserve">Tempo máximo de permanência
</t>
    </r>
    <r>
      <rPr>
        <i/>
        <sz val="8"/>
        <rFont val="Calibri"/>
        <family val="2"/>
        <scheme val="minor"/>
      </rPr>
      <t>(hora)</t>
    </r>
  </si>
  <si>
    <t>Ano Base</t>
  </si>
  <si>
    <t>Premissas para o cálculo:</t>
  </si>
  <si>
    <t>Índice</t>
  </si>
  <si>
    <t>EMBI+Risco-Brasil</t>
  </si>
  <si>
    <t>http://ipeadata.gov.br/ExibeSerie.aspx?serid=40940&amp;module=Mhttp://ipeadata.gov.br/ExibeSerie.aspx?serid=40940&amp;module=M</t>
  </si>
  <si>
    <t>SELIC</t>
  </si>
  <si>
    <t>https://www.bcb.gov.br/controleinflacao/historicotaxasjuros</t>
  </si>
  <si>
    <t>https://www.bcb.gov.br/acessoinformacao/legado?url=https:%2F%2Fwww4.bcb.gov.br%2Fpec%2Ftaxas%2Fport%2Fptaxnpesq.asp%3Fid%3Dtxcotacao</t>
  </si>
  <si>
    <t>https://tradingeconomics.com/brazil/government-bond-yield</t>
  </si>
  <si>
    <t>US 10Y - Government Bond</t>
  </si>
  <si>
    <t>https://www.bloomberg.com/quote/USGG10YR:IND</t>
  </si>
  <si>
    <t>https://www1.folha.uol.com.br/mercado/2019/05/banco-central-dos-eua-mantem-juros-entre-225-e-25-ao-ano.shtml</t>
  </si>
  <si>
    <t>Inflação - EUA</t>
  </si>
  <si>
    <t>https://pt.inflation.eu/taxas-de-inflacao/estados-unidos/inflacao-historica/ipc-inflacao-estados-unidos.aspx</t>
  </si>
  <si>
    <t>Inflação - BRA</t>
  </si>
  <si>
    <t>https://pt.global-rates.com/estatisticas-economicas/inflacao/indice-de-precos-ao-consumidor/ipc/brasil.aspx</t>
  </si>
  <si>
    <t>BNDES (Custo Financeiro)</t>
  </si>
  <si>
    <t>http://pages.stern.nyu.edu/~adamodar/</t>
  </si>
  <si>
    <t>CSLL e IR</t>
  </si>
  <si>
    <t>Remuneração básica BNDES (Taxa do BNDES)</t>
  </si>
  <si>
    <t>Taxa de intermediação financeira (Taxa do Agente)</t>
  </si>
  <si>
    <t>Capital Próprio</t>
  </si>
  <si>
    <t>Capital de Terceiro</t>
  </si>
  <si>
    <t>A. Cálculo:</t>
  </si>
  <si>
    <t>Defina o risco de equilíbrio ou a taxa livre de risco. O investimento com menor risco são os títulos da dívida do governo dos EUA, isto é, há uma chance muito remota de que o governo americano dê um calote. Por essa razão, a taxa de retorno desses títulos é sempre usada como uma aproximação para a taxa de retorno livre de risco. Outra aproximação é a LIBOR ("London interbank offer rate" - Taxa interbancária de Londres).
Determine a taxa livre de risco. Novamente, como os títulos possuem a confiança e o crédito do governo dos EUA, usaremos os títulos do governo de 10 anos como uma aproximação para a taxa livre de risco. Essa é a taxa básica.</t>
  </si>
  <si>
    <t>Utilizar a taxa SELIC</t>
  </si>
  <si>
    <t>Determine a taxa de retorno de mercado.
Encontre o prêmio de risco de mercado. Encontre a diferença entre a taxa média de retorno de mercado e a taxa livre de risco.
Diferença entre a taxa SELIC e a taxa livre de risco (U.S. Tr.Bond).</t>
  </si>
  <si>
    <t>Website Damodaran
Online</t>
  </si>
  <si>
    <t>Adotando como referência a base de dados de Aswath Damodaran que contempla empresas internacionais de transporte público, identificou-se os respectivos Betas, o perfil de endividamento e os impostos cobrados em seus respectivos países.</t>
  </si>
  <si>
    <t>Empresa (D=25%)</t>
  </si>
  <si>
    <t>Website Damodaran Online</t>
  </si>
  <si>
    <t>Média  anual do índice EMBI+- Emerging Markets Bond. Corresponde ao spread entre os títulos da dívida externa brasileira e os títulos da dívida pública americana.</t>
  </si>
  <si>
    <r>
      <t xml:space="preserve">Re </t>
    </r>
    <r>
      <rPr>
        <i/>
        <sz val="8"/>
        <color theme="1"/>
        <rFont val="Calibri"/>
        <family val="2"/>
        <scheme val="minor"/>
      </rPr>
      <t>(US, nominal)</t>
    </r>
  </si>
  <si>
    <t>Resumo WACC</t>
  </si>
  <si>
    <t>Referências:</t>
  </si>
  <si>
    <t>Vagas Pagas</t>
  </si>
  <si>
    <t>Vagas Gratuitas</t>
  </si>
  <si>
    <t>Legenda:</t>
  </si>
  <si>
    <t>Tributos e Repasses:</t>
  </si>
  <si>
    <t>PNE</t>
  </si>
  <si>
    <t>A. Vagas isentas de pagamento</t>
  </si>
  <si>
    <t>B. Vagas que exigem pagamento</t>
  </si>
  <si>
    <t>Participação em relação ao total de vagas:</t>
  </si>
  <si>
    <r>
      <t>Computador</t>
    </r>
    <r>
      <rPr>
        <i/>
        <sz val="8"/>
        <rFont val="Calibri"/>
        <family val="2"/>
        <scheme val="minor"/>
      </rPr>
      <t xml:space="preserve"> (CPU + tela 21,5" + teclado + mouse)</t>
    </r>
  </si>
  <si>
    <t>Manutenção e Reposição de Sinalização Vertical</t>
  </si>
  <si>
    <t>Manutenção e Reposição de Sinalização Horizontal - Legenda</t>
  </si>
  <si>
    <t>Manutenção e Reposição de Sinalização Horizontal - Bordo</t>
  </si>
  <si>
    <t>Bobina - P.O.S.</t>
  </si>
  <si>
    <r>
      <t>Sinalização Vertical</t>
    </r>
    <r>
      <rPr>
        <i/>
        <sz val="8"/>
        <rFont val="Calibri"/>
        <family val="2"/>
        <scheme val="minor"/>
      </rPr>
      <t xml:space="preserve"> (placa)</t>
    </r>
  </si>
  <si>
    <t>D. Cálculo das horas para utilização das vagas</t>
  </si>
  <si>
    <t>C. Composição das Vagas Equivalentes</t>
  </si>
  <si>
    <t>Preço da Recapagem</t>
  </si>
  <si>
    <t>** Mínimo de duas lavagens  por mês.</t>
  </si>
  <si>
    <t>** Mínimo de duas lavagens por mês.</t>
  </si>
  <si>
    <t>Seguro Patrimonial</t>
  </si>
  <si>
    <t>Hospedagem - Armazenamento na Nuvem</t>
  </si>
  <si>
    <t>Bobina - Parquímetro</t>
  </si>
  <si>
    <t>Motocicleta</t>
  </si>
  <si>
    <t>Desenvolvimento de Aplicativos - App</t>
  </si>
  <si>
    <t>Desenvolvimento de Website</t>
  </si>
  <si>
    <t>Quantidade de Parquímetros</t>
  </si>
  <si>
    <r>
      <t xml:space="preserve">Tempo máximo de permanência
</t>
    </r>
    <r>
      <rPr>
        <i/>
        <sz val="8"/>
        <rFont val="Calibri"/>
        <family val="2"/>
        <scheme val="minor"/>
      </rPr>
      <t>(minutos)</t>
    </r>
  </si>
  <si>
    <t>Participação da Despesa com Taxa de Arrecadação</t>
  </si>
  <si>
    <t>Despesa com Taxa de Arrecadação</t>
  </si>
  <si>
    <r>
      <t xml:space="preserve">Protetor Solar FPS 50 </t>
    </r>
    <r>
      <rPr>
        <i/>
        <sz val="8"/>
        <rFont val="Calibri"/>
        <family val="2"/>
        <scheme val="minor"/>
      </rPr>
      <t>(120ml)</t>
    </r>
  </si>
  <si>
    <t>Exames médico - admissional e dimensional</t>
  </si>
  <si>
    <t>PNE: Portador de Necessidade Especial</t>
  </si>
  <si>
    <t>Nomenclatura
da Zona</t>
  </si>
  <si>
    <t>2</t>
  </si>
  <si>
    <t>3</t>
  </si>
  <si>
    <t>Projeção</t>
  </si>
  <si>
    <t>Descarte</t>
  </si>
  <si>
    <r>
      <t>Custos Operacionais</t>
    </r>
    <r>
      <rPr>
        <i/>
        <sz val="8"/>
        <color rgb="FF000000"/>
        <rFont val="Calibri"/>
        <family val="2"/>
        <scheme val="minor"/>
      </rPr>
      <t xml:space="preserve"> (R$/ano)</t>
    </r>
  </si>
  <si>
    <t>Percentual de
Participação
no Sistema</t>
  </si>
  <si>
    <t>Participação na
Tarifa Básica de
Utilização</t>
  </si>
  <si>
    <r>
      <t xml:space="preserve">Horas </t>
    </r>
    <r>
      <rPr>
        <i/>
        <sz val="8"/>
        <rFont val="Calibri"/>
        <family val="2"/>
        <scheme val="minor"/>
      </rPr>
      <t>(dia)</t>
    </r>
  </si>
  <si>
    <t xml:space="preserve">Número Anual de Vagas Pagantes </t>
  </si>
  <si>
    <t>Número Anual de Vaga/Hora</t>
  </si>
  <si>
    <t>20 anos</t>
  </si>
  <si>
    <t>Indicadores e Méritos do Fluxo de Caixa</t>
  </si>
  <si>
    <t>Rua Lauro Müller</t>
  </si>
  <si>
    <t>Rua Barão do Rio Branco</t>
  </si>
  <si>
    <t>Rua Sete de Setembro</t>
  </si>
  <si>
    <t>Vagas Disponibilizadas por Zona</t>
  </si>
  <si>
    <t>Carga e
Descarga</t>
  </si>
  <si>
    <t>Hora Disponível
por Período</t>
  </si>
  <si>
    <r>
      <t>Payback</t>
    </r>
    <r>
      <rPr>
        <i/>
        <sz val="8"/>
        <color theme="0"/>
        <rFont val="Calibri"/>
        <family val="2"/>
        <scheme val="minor"/>
      </rPr>
      <t xml:space="preserve"> (anos)</t>
    </r>
  </si>
  <si>
    <t>Valor Presente Líquido - VPL</t>
  </si>
  <si>
    <t>Taxa Interna de Retorno - TIR</t>
  </si>
  <si>
    <t>EMBARQUE E DESEMBARQUE: de pessoas. Permanência máxima: 15 minutos.</t>
  </si>
  <si>
    <t>Embarque/Desembarque</t>
  </si>
  <si>
    <t>Área Escolar</t>
  </si>
  <si>
    <t>Área Azul</t>
  </si>
  <si>
    <t>Área Verde</t>
  </si>
  <si>
    <t>Investimento na Implantação</t>
  </si>
  <si>
    <t>outorga</t>
  </si>
  <si>
    <t>investimento na concessão</t>
  </si>
  <si>
    <t>Quantidade de Vagas</t>
  </si>
  <si>
    <t>Máquinas, Equipamentos e Mobiliário</t>
  </si>
  <si>
    <t>Depreciação de Máquinas, Equipamentos e Mobiliário</t>
  </si>
  <si>
    <t>ESCOLAR: embarque e desembarque de estudantes. Permanência máxima: 15 minutos.</t>
  </si>
  <si>
    <t>Despesa com Depreciação de Capital</t>
  </si>
  <si>
    <t>Depesa com Pessoal</t>
  </si>
  <si>
    <t>Despesa com Benefício Social + EPI</t>
  </si>
  <si>
    <t>Proposta Financeira</t>
  </si>
  <si>
    <t>Vagas Equivalentes</t>
  </si>
  <si>
    <t>Depreciação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</si>
  <si>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</si>
  <si>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</si>
  <si>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</si>
  <si>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</si>
  <si>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</si>
  <si>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</si>
  <si>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</si>
  <si>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</si>
  <si>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</si>
  <si>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</si>
  <si>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</si>
  <si>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</si>
  <si>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</si>
  <si>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</si>
  <si>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</si>
  <si>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</si>
  <si>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Hora Útil
 Equivalente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</si>
  <si>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</si>
  <si>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</si>
  <si>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</si>
  <si>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</si>
  <si>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</si>
  <si>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</si>
  <si>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</si>
  <si>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</si>
  <si>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</si>
  <si>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</si>
  <si>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</si>
  <si>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</si>
  <si>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</si>
  <si>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</si>
  <si>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</si>
  <si>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</si>
  <si>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</si>
  <si>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</si>
  <si>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</si>
  <si>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</si>
  <si>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</si>
  <si>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Veículo - Etapa 1</t>
  </si>
  <si>
    <t>Custo Variável Mensal - Etapa 1</t>
  </si>
  <si>
    <t>Composição do Orçamento da Etapa</t>
  </si>
  <si>
    <t>Vagas por Etapa</t>
  </si>
  <si>
    <t>Do Anexo I do Relatório 18 constam as orientações para o preenchimento uniformizado da Proposta Financeira do Edital, bem como, a composição dos investimentos, dos custos e despesas, para composição do Fluxo de Caixa Projetado.</t>
  </si>
  <si>
    <t>Avenida Getúlio Vargas</t>
  </si>
  <si>
    <t>Avenida Nereu Ramos</t>
  </si>
  <si>
    <t>Rua Rui Barbosa</t>
  </si>
  <si>
    <t>Avenida General Osório</t>
  </si>
  <si>
    <t>Avenida Fernando Machado</t>
  </si>
  <si>
    <t>Avenida Porto Alegre</t>
  </si>
  <si>
    <t>Rua Sicília</t>
  </si>
  <si>
    <t>Rua Vitório Cella</t>
  </si>
  <si>
    <t>Rua Paulo Marques</t>
  </si>
  <si>
    <t>Avenida São Pedro</t>
  </si>
  <si>
    <t>Rua Rio de Janeiro</t>
  </si>
  <si>
    <t>Rua Guaporé</t>
  </si>
  <si>
    <t>Rua Quintino Bocaiúva</t>
  </si>
  <si>
    <t>Rua Benjamin Constant</t>
  </si>
  <si>
    <t>Rua Marechal Deodoro da Fonseca</t>
  </si>
  <si>
    <t>Rua Marechal Bormann</t>
  </si>
  <si>
    <t>Rua Marechal Floriano Peixoto</t>
  </si>
  <si>
    <t>Rua Clevenlândia</t>
  </si>
  <si>
    <t xml:space="preserve">Rua Uruguai </t>
  </si>
  <si>
    <t>Rua Florianópolis</t>
  </si>
  <si>
    <t>Rua Aquiles Tomazelli</t>
  </si>
  <si>
    <t>OCR</t>
  </si>
  <si>
    <t>Paraciclo</t>
  </si>
  <si>
    <t>Busdoor</t>
  </si>
  <si>
    <t>Outdoor</t>
  </si>
  <si>
    <t>Implemento de Softwares:</t>
  </si>
  <si>
    <t>Terminal de Integração</t>
  </si>
  <si>
    <t>Revitalização do Terminal Central</t>
  </si>
  <si>
    <t>Quantidade de Veículo</t>
  </si>
  <si>
    <t>Veículo</t>
  </si>
  <si>
    <t>Custo Fixo Mensal</t>
  </si>
  <si>
    <t>Custo Variável Mensal</t>
  </si>
  <si>
    <t>Implantação</t>
  </si>
  <si>
    <t>TRC - Taxa de Remuneração de Capital</t>
  </si>
  <si>
    <t>Considera-se a taxa de inflação de longo prazo projetada dos Estados Unidos¹ e a projeção de inflação de longo prazo do Banco Central do Brasil (BACEN) na data de outobro de 2017 para obtenção do custo de capital próprio em moeda nacional.</t>
  </si>
  <si>
    <r>
      <t xml:space="preserve">WACC Real </t>
    </r>
    <r>
      <rPr>
        <i/>
        <sz val="9"/>
        <color theme="0"/>
        <rFont val="Calibri"/>
        <family val="2"/>
        <scheme val="minor"/>
      </rPr>
      <t>(Weighted Average Capital Cost)</t>
    </r>
  </si>
  <si>
    <r>
      <t xml:space="preserve">Idoso
</t>
    </r>
    <r>
      <rPr>
        <i/>
        <sz val="8"/>
        <color theme="0"/>
        <rFont val="Calibri"/>
        <family val="2"/>
        <scheme val="minor"/>
      </rPr>
      <t>(5%)</t>
    </r>
  </si>
  <si>
    <r>
      <t>PNE</t>
    </r>
    <r>
      <rPr>
        <i/>
        <vertAlign val="superscript"/>
        <sz val="8"/>
        <color theme="0"/>
        <rFont val="Calibri"/>
        <family val="2"/>
        <scheme val="minor"/>
      </rPr>
      <t xml:space="preserve">1
</t>
    </r>
    <r>
      <rPr>
        <i/>
        <sz val="8"/>
        <color theme="0"/>
        <rFont val="Calibri"/>
        <family val="2"/>
        <scheme val="minor"/>
      </rPr>
      <t>(2%)</t>
    </r>
  </si>
  <si>
    <r>
      <t>Embarque/
Desembarque</t>
    </r>
    <r>
      <rPr>
        <i/>
        <vertAlign val="superscript"/>
        <sz val="9"/>
        <color theme="0"/>
        <rFont val="Calibri"/>
        <family val="2"/>
        <scheme val="minor"/>
      </rPr>
      <t>3</t>
    </r>
  </si>
  <si>
    <r>
      <t>Área
Escolar</t>
    </r>
    <r>
      <rPr>
        <i/>
        <vertAlign val="superscript"/>
        <sz val="9"/>
        <color theme="0"/>
        <rFont val="Calibri"/>
        <family val="2"/>
        <scheme val="minor"/>
      </rPr>
      <t>4</t>
    </r>
  </si>
  <si>
    <t>Percentual de Participação na Tarifa</t>
  </si>
  <si>
    <t>jan/22 a dez/22</t>
  </si>
  <si>
    <t>jan/23 a dez/23</t>
  </si>
  <si>
    <t>jan/24 a dez/24</t>
  </si>
  <si>
    <t>jan/25 a dez/25</t>
  </si>
  <si>
    <t>jan/26 a dez/26</t>
  </si>
  <si>
    <t>jan/27 a dez/27</t>
  </si>
  <si>
    <t>jan/28 a dez/28</t>
  </si>
  <si>
    <t>jan/29 a dez/29</t>
  </si>
  <si>
    <t>jan/30 a dez/30</t>
  </si>
  <si>
    <t>jan/31 a dez/31</t>
  </si>
  <si>
    <t>jan/32 a dez/32</t>
  </si>
  <si>
    <t>jan/33 a dez/33</t>
  </si>
  <si>
    <t>jan/34 a dez/34</t>
  </si>
  <si>
    <t>jan/35 a dez/35</t>
  </si>
  <si>
    <t>jan/36 a dez/36</t>
  </si>
  <si>
    <t>jan/37 a dez/37</t>
  </si>
  <si>
    <t>jan/38 a dez/38</t>
  </si>
  <si>
    <t>jan/39 a dez/39</t>
  </si>
  <si>
    <t>jan/40 a dez/40</t>
  </si>
  <si>
    <t>jan/41 a dez/41</t>
  </si>
  <si>
    <t>E. Composição das Horas Úteis Equivalentes</t>
  </si>
  <si>
    <t>Veículo - OCR</t>
  </si>
  <si>
    <t>Referência anual é o ano de 2022, para a estimativa dos preços dos insumos e base de cálculo.
Valores estão baseados nos dados e informações do Projeto Básico</t>
  </si>
  <si>
    <r>
      <t>Taxi</t>
    </r>
    <r>
      <rPr>
        <i/>
        <vertAlign val="superscript"/>
        <sz val="9"/>
        <color theme="0"/>
        <rFont val="Calibri"/>
        <family val="2"/>
        <scheme val="minor"/>
      </rPr>
      <t>2</t>
    </r>
  </si>
  <si>
    <t>Rua São João</t>
  </si>
  <si>
    <t>Rua Duque de Caxias</t>
  </si>
  <si>
    <t>Rua Cmte. Carlos Gonçalves Pinho</t>
  </si>
  <si>
    <t>Rua Jonas Rauen</t>
  </si>
  <si>
    <t>Rua Antônio Selistre</t>
  </si>
  <si>
    <t>Rua Jorge Lacerda</t>
  </si>
  <si>
    <t>Rua Pio</t>
  </si>
  <si>
    <t>Rua Palermo</t>
  </si>
  <si>
    <t>Rua Genova</t>
  </si>
  <si>
    <t>Rua Curitiba</t>
  </si>
  <si>
    <t>Travessa Brasil</t>
  </si>
  <si>
    <t>Travessa Guararapes</t>
  </si>
  <si>
    <t>Travessa Thomas Edison</t>
  </si>
  <si>
    <t>Travessa Julio Cezar</t>
  </si>
  <si>
    <t>Taxi</t>
  </si>
  <si>
    <t>Ciclovias</t>
  </si>
  <si>
    <t>q.</t>
  </si>
  <si>
    <r>
      <t xml:space="preserve">Sinalização Horizontal - Ciclovia </t>
    </r>
    <r>
      <rPr>
        <i/>
        <sz val="8"/>
        <rFont val="Calibri"/>
        <family val="2"/>
        <scheme val="minor"/>
      </rPr>
      <t>(m)</t>
    </r>
  </si>
  <si>
    <t>Campanha Inicial de Divulgação de Utilização do Sistema</t>
  </si>
  <si>
    <t>Outorga Fixa Inicial</t>
  </si>
  <si>
    <t>Valor da Outorga Fixa Inicial</t>
  </si>
  <si>
    <t>Vagas Remuneradas</t>
  </si>
  <si>
    <t>Percentual Mínimo de Outorga por Vaga/Ocupação Efetiva</t>
  </si>
  <si>
    <t>Dif. entre o Percentual de Outorga Mínima e o Valor Proposto</t>
  </si>
  <si>
    <t>Depreciação Anual</t>
  </si>
  <si>
    <t>Terminal de Integração (m²)</t>
  </si>
  <si>
    <r>
      <t>Sinalização Horizontal - Legenda</t>
    </r>
    <r>
      <rPr>
        <i/>
        <sz val="8"/>
        <rFont val="Calibri"/>
        <family val="2"/>
        <scheme val="minor"/>
      </rPr>
      <t xml:space="preserve"> (m²)</t>
    </r>
  </si>
  <si>
    <r>
      <t xml:space="preserve">Sinalização Horizontal - Bordo </t>
    </r>
    <r>
      <rPr>
        <i/>
        <sz val="8"/>
        <rFont val="Calibri"/>
        <family val="2"/>
        <scheme val="minor"/>
      </rPr>
      <t>(m)</t>
    </r>
  </si>
  <si>
    <t>Ciclovias (m²)</t>
  </si>
  <si>
    <t>Informação Financeira de Sinalização</t>
  </si>
  <si>
    <t>Sinalização Vertical (placa)</t>
  </si>
  <si>
    <t>Sinalização Horizontal - Legenda (m²)</t>
  </si>
  <si>
    <t>Sinalização Horizontal - Bordo (m)</t>
  </si>
  <si>
    <t>Sinalização Horizontal - Ciclovia (m)</t>
  </si>
  <si>
    <t>m²</t>
  </si>
  <si>
    <t>m</t>
  </si>
  <si>
    <t>Preço de Mercado</t>
  </si>
  <si>
    <r>
      <t xml:space="preserve">Custo Anual
</t>
    </r>
    <r>
      <rPr>
        <i/>
        <sz val="8"/>
        <rFont val="Calibri"/>
        <family val="2"/>
        <scheme val="minor"/>
      </rPr>
      <t>(R$)</t>
    </r>
  </si>
  <si>
    <r>
      <t xml:space="preserve">Custo Mensal
</t>
    </r>
    <r>
      <rPr>
        <i/>
        <sz val="8"/>
        <rFont val="Calibri"/>
        <family val="2"/>
        <scheme val="minor"/>
      </rPr>
      <t>(R$)</t>
    </r>
  </si>
  <si>
    <t>Planilha 10 - Composição da Despesa com Sinalização e Equipamentos Eletrônicos</t>
  </si>
  <si>
    <t>Planilha 11 - Composição da Depreciação de Veículo, Máquina e Equipamento</t>
  </si>
  <si>
    <t>Planilha 16 - Demonstrativo de Vagas Ofertadas</t>
  </si>
  <si>
    <t>Planilha 17 - Composição das Vagas e das Horas Equivalentes</t>
  </si>
  <si>
    <t>Despesa com Sinalização e Equipamentos Eletrônicos</t>
  </si>
  <si>
    <t>6.1.</t>
  </si>
  <si>
    <t>6.2.</t>
  </si>
  <si>
    <t>6.3.</t>
  </si>
  <si>
    <t>6.4.</t>
  </si>
  <si>
    <t>6.5.</t>
  </si>
  <si>
    <t>6.6.</t>
  </si>
  <si>
    <t>6.7.</t>
  </si>
  <si>
    <t>6.8.</t>
  </si>
  <si>
    <t>Despesa com Sinalização e Equipamentos</t>
  </si>
  <si>
    <t>10.1.</t>
  </si>
  <si>
    <t>10.2.</t>
  </si>
  <si>
    <t>10.3.</t>
  </si>
  <si>
    <t>10.4.</t>
  </si>
  <si>
    <t>10.5.</t>
  </si>
  <si>
    <t>26.1.</t>
  </si>
  <si>
    <t>26.2.</t>
  </si>
  <si>
    <t>26.3.</t>
  </si>
  <si>
    <t>26.4.</t>
  </si>
  <si>
    <t>26.5.</t>
  </si>
  <si>
    <t>26.6.</t>
  </si>
  <si>
    <t>26.7.</t>
  </si>
  <si>
    <t>26.8.</t>
  </si>
  <si>
    <t>26.9.</t>
  </si>
  <si>
    <t>26.10.</t>
  </si>
  <si>
    <t>26.11.</t>
  </si>
  <si>
    <t>26.12.</t>
  </si>
  <si>
    <t>26.13.</t>
  </si>
  <si>
    <t>26.14.</t>
  </si>
  <si>
    <t>Infraestrutura de Mobilidade</t>
  </si>
  <si>
    <t>Valor do contrato</t>
  </si>
  <si>
    <t>Tarifa Básica de Utilização</t>
  </si>
  <si>
    <t>Número Anual Vaga/ Hora Equiv.</t>
  </si>
  <si>
    <t>Participação das Despesas com Veículo, Sinalização e Equipamentos</t>
  </si>
  <si>
    <t>TAXI: área destinada as vagas de Taxis devidamente cadastrados no município.</t>
  </si>
  <si>
    <t>Revitalização do Terminal Central (m²)</t>
  </si>
  <si>
    <t>jan/42 a dez/42</t>
  </si>
  <si>
    <t>1 - Implantação de Terminal de Integração no montante de R$ R$ 2.445.118,00
2 - Revitalização do Terminal Central no montante de R$  1.739.803,00
3 - Implantação de Ciclovia no montante de R$ 3.108.000,00</t>
  </si>
  <si>
    <r>
      <t xml:space="preserve">Valor de Outorga Proposto </t>
    </r>
    <r>
      <rPr>
        <i/>
        <sz val="8"/>
        <color theme="1"/>
        <rFont val="Calibri"/>
        <family val="2"/>
        <scheme val="minor"/>
      </rPr>
      <t>(% Ocupação vaga/mês)</t>
    </r>
  </si>
  <si>
    <r>
      <t xml:space="preserve">Valor de Outorga Mínimo </t>
    </r>
    <r>
      <rPr>
        <i/>
        <sz val="8"/>
        <color theme="1"/>
        <rFont val="Calibri"/>
        <family val="2"/>
        <scheme val="minor"/>
      </rPr>
      <t>(% Ocupação vaga/mês)</t>
    </r>
  </si>
  <si>
    <t>Ressarcimento PMI</t>
  </si>
  <si>
    <t>Prazo de Implantação</t>
  </si>
  <si>
    <r>
      <t xml:space="preserve">Prazo de Implantação:
</t>
    </r>
    <r>
      <rPr>
        <i/>
        <sz val="9"/>
        <color rgb="FF000000"/>
        <rFont val="Calibri"/>
        <family val="2"/>
        <scheme val="minor"/>
      </rPr>
      <t xml:space="preserve">       - Fase de Preparação = 60 dias após a assinatura do Contrato de Concessão
       - Fase de Implantação = 120 dias após finalização da etapa de preparação</t>
    </r>
    <r>
      <rPr>
        <sz val="9"/>
        <color rgb="FF000000"/>
        <rFont val="Calibri"/>
        <family val="2"/>
        <scheme val="minor"/>
      </rPr>
      <t xml:space="preserve">
</t>
    </r>
    <r>
      <rPr>
        <b/>
        <sz val="9"/>
        <color rgb="FF000000"/>
        <rFont val="Calibri"/>
        <family val="2"/>
        <scheme val="minor"/>
      </rPr>
      <t>Totalizando 180 (cento e oitenta) dias para implantação do Sistema</t>
    </r>
  </si>
  <si>
    <t>Padronização:
        - Vaga padrão: 5,00m X 1,30m equivalente a ocupação de 1 (um) automóvel
        - Vaga motocicleta: 5 (cinco) motocicletas em cada vaga padrão
        - Vaga carga e descarga: equivalente a 2 (duas) vaga padrão</t>
  </si>
  <si>
    <t>Padronização
das Vagas</t>
  </si>
  <si>
    <t>Custos formulados em função do dimensionamento do número de pessoal proposto, ajustados aos parâmetros e coeficientes de consumo previstos no Projeto Básico.</t>
  </si>
  <si>
    <t>Plano de Investimentos</t>
  </si>
  <si>
    <t>Tarifa Inicial Proposta</t>
  </si>
  <si>
    <r>
      <rPr>
        <b/>
        <sz val="9"/>
        <color rgb="FF000000"/>
        <rFont val="Calibri"/>
        <family val="2"/>
        <scheme val="minor"/>
      </rPr>
      <t xml:space="preserve">Percentual de Outorga:
</t>
    </r>
    <r>
      <rPr>
        <sz val="9"/>
        <color rgb="FF000000"/>
        <rFont val="Calibri"/>
        <family val="2"/>
        <scheme val="minor"/>
      </rPr>
      <t>O percentual de Outorga proposto será determinado por vaga/hora equivalente efetivamente utilizada no período, calculado com base na taxa de ocupação efetiva, considerando o percentual da taxa de respeito.
      - O Percentual de Outorga Mínimo é de 10% (dez por cento);
      - O Percentual de Outorga Adicional (bonificação/ágio) será conforme Proposta Financeira.</t>
    </r>
  </si>
  <si>
    <t>Planilha 3 - Plano de Investimentos</t>
  </si>
  <si>
    <t>Custos Regulatórios</t>
  </si>
  <si>
    <t>Garantia de Contrato</t>
  </si>
  <si>
    <t>Pessoal de Fiscalização Pública</t>
  </si>
  <si>
    <t>Encargos Sociais</t>
  </si>
  <si>
    <t>Salário Base</t>
  </si>
  <si>
    <t xml:space="preserve">b. </t>
  </si>
  <si>
    <t>Benefícios Sociais</t>
  </si>
  <si>
    <t>Despesa Mensal (Exclusividade ao serviço)</t>
  </si>
  <si>
    <t>Período de Concessão (anos)</t>
  </si>
  <si>
    <t>Dedicação</t>
  </si>
  <si>
    <t>Valor de Outorga (Despesa da Concessão)</t>
  </si>
  <si>
    <t>Gerente de Fiscalização de Trânsito*</t>
  </si>
  <si>
    <r>
      <rPr>
        <i/>
        <vertAlign val="superscript"/>
        <sz val="8"/>
        <color rgb="FF000000"/>
        <rFont val="Calibri"/>
        <family val="2"/>
        <scheme val="minor"/>
      </rPr>
      <t>(*)</t>
    </r>
    <r>
      <rPr>
        <i/>
        <sz val="8"/>
        <color indexed="8"/>
        <rFont val="Calibri"/>
        <family val="2"/>
        <scheme val="minor"/>
      </rPr>
      <t>Demonstrativo da composição do valor de Outorga, parte correspondente aos custos de regulação, fiscalização e controle</t>
    </r>
  </si>
  <si>
    <r>
      <rPr>
        <i/>
        <vertAlign val="superscript"/>
        <sz val="8"/>
        <color rgb="FF000000"/>
        <rFont val="Calibri"/>
        <family val="2"/>
        <scheme val="minor"/>
      </rPr>
      <t>(*)</t>
    </r>
    <r>
      <rPr>
        <i/>
        <sz val="8"/>
        <color indexed="8"/>
        <rFont val="Calibri"/>
        <family val="2"/>
        <scheme val="minor"/>
      </rPr>
      <t>Compete ao Órgão Gesto do Município de Chapecó realizar os serviços de regulação, fiscalização e controle, direta ou indiretamente</t>
    </r>
  </si>
  <si>
    <t>Planilha 13 - Projeção da Depreciação do Veículo</t>
  </si>
  <si>
    <t>Planilha 14 - Encargos Sociais</t>
  </si>
  <si>
    <t>Os custos operacionais, administrativos, de comercialização e demais gastos incorridos na execução dos serviços serão de competência da Concessionária.
Os custos de planejamento, fiscalização e controle, bem como, o monitoramento da qualidade e desempenho do serviço a cargo do Órgão Gestor do Poder Concedente, serão financiados pelo valor de Outorga Fixado de R$ 1.024.104,97 (um milhão, vinte e quatro mil, cento e quatro reais e noventa e sete centavos).</t>
  </si>
  <si>
    <t>Infraestrutura Operacional</t>
  </si>
  <si>
    <t>1.1 Veículos</t>
  </si>
  <si>
    <t>1.2 Máquinas, Equipamentos e Mobiliário</t>
  </si>
  <si>
    <t>1.3 Equipamentos Eletrônicos, Parquímetros, TI e Comunicação</t>
  </si>
  <si>
    <t>1.4 Sinalização</t>
  </si>
  <si>
    <t>1.5 Campanha Inicial de Divulgação de Utilização do Sistema</t>
  </si>
  <si>
    <t>1.6 Implemento de Softwares:</t>
  </si>
  <si>
    <t xml:space="preserve">2. </t>
  </si>
  <si>
    <t>Infraestrutura em Mobilidade Urbana</t>
  </si>
  <si>
    <t>Total dos Investimentos em Infraestrutura Operacional</t>
  </si>
  <si>
    <t>Total dos Investimentos em Mobilidade Urbana</t>
  </si>
  <si>
    <t xml:space="preserve">3. </t>
  </si>
  <si>
    <t>Ressarcimento do PMI</t>
  </si>
  <si>
    <t>Total do Ressarcimento com PMI</t>
  </si>
  <si>
    <t>Outorga Fixa</t>
  </si>
  <si>
    <t>Gerente/Fiscal de Contrato*</t>
  </si>
  <si>
    <r>
      <rPr>
        <i/>
        <vertAlign val="superscript"/>
        <sz val="8"/>
        <color rgb="FF000000"/>
        <rFont val="Calibri"/>
        <family val="2"/>
        <scheme val="minor"/>
      </rPr>
      <t>(*)</t>
    </r>
    <r>
      <rPr>
        <i/>
        <sz val="8"/>
        <color indexed="8"/>
        <rFont val="Calibri"/>
        <family val="2"/>
        <scheme val="minor"/>
      </rPr>
      <t>Fonte: LEI COMPLEMENTAR Nº 498, DE 17 DE DEZEMBRO DE 2012.</t>
    </r>
  </si>
  <si>
    <t>Total dos Investimentos em Outorga Fixa</t>
  </si>
  <si>
    <t>Planilha 12 - Custos com Fiscalização e Controle do Contrato - Órgão Gestor</t>
  </si>
  <si>
    <r>
      <t xml:space="preserve">Planilha 20 - Composição da WACC </t>
    </r>
    <r>
      <rPr>
        <i/>
        <sz val="9"/>
        <color theme="0"/>
        <rFont val="Calibri"/>
        <family val="2"/>
        <scheme val="minor"/>
      </rPr>
      <t>(Weighted Average Capital Cost)</t>
    </r>
  </si>
  <si>
    <t>Receita Bruta Anual</t>
  </si>
  <si>
    <t>Taxa de Ocupação (%)</t>
  </si>
  <si>
    <t>Taxa de Respeito (%)</t>
  </si>
  <si>
    <t>Taxa de Ocupação Efetiva (%)</t>
  </si>
  <si>
    <t>Garantia de Execução do Contrato</t>
  </si>
  <si>
    <t>Garantia de Manutenção da Proposta</t>
  </si>
  <si>
    <t>Taxa de Manutenção da Proposta</t>
  </si>
  <si>
    <t>Taxa de Garantia de Contrato</t>
  </si>
  <si>
    <t>Despesa Comercial</t>
  </si>
  <si>
    <t>Planilha 18 - Projeção da Receita</t>
  </si>
  <si>
    <t>Planilha 19 - Fluxo de Caixa Projetado</t>
  </si>
  <si>
    <r>
      <t xml:space="preserve">Bonificação/ágio em relação a Outorga </t>
    </r>
    <r>
      <rPr>
        <i/>
        <sz val="8"/>
        <color theme="1"/>
        <rFont val="Calibri"/>
        <family val="2"/>
        <scheme val="minor"/>
      </rPr>
      <t>(% Ocupação vaga/mês)</t>
    </r>
  </si>
  <si>
    <t>Bonificação/Ágio em relação a Outorga</t>
  </si>
  <si>
    <t xml:space="preserve">MUNICÍPIO DE CHAPECÓ
CONCESSÃO DE SERVIÇO PÚBLICO
SISTEMA DE ESTACIONAMENTO ROTATIVO PAGO – ESTACIONAMENTO ROTATIVO
</t>
  </si>
  <si>
    <t>Taxa de Ocupação Efetiva Inicial</t>
  </si>
  <si>
    <t>Quant. Pessoas
Ano 1</t>
  </si>
  <si>
    <t>Quant. Pessoas
Ano 2</t>
  </si>
  <si>
    <t>Quant. Pessoas
Ano 3</t>
  </si>
  <si>
    <t>Quant. Pessoas
Ano 4</t>
  </si>
  <si>
    <t>Quant. Pessoas
Ano 5</t>
  </si>
  <si>
    <t>Quant. Pessoas
Ano 6</t>
  </si>
  <si>
    <t>Total
Ano 1</t>
  </si>
  <si>
    <t>Total
Ano 2</t>
  </si>
  <si>
    <t>Total
Ano 3</t>
  </si>
  <si>
    <t>Total
Ano 4</t>
  </si>
  <si>
    <t>Total
Ano 5</t>
  </si>
  <si>
    <t>Total
Ano 6</t>
  </si>
  <si>
    <t>Planilha 15 - Orçamento Anual do Custo do Serviço - Ano 01</t>
  </si>
  <si>
    <t>Planilha 15 - Orçamento Anual do Custo do Serviço - Ano 02</t>
  </si>
  <si>
    <t>Planilha 15 - Orçamento Anual do Custo do Serviço - Ano 03</t>
  </si>
  <si>
    <t>Planilha 15 - Orçamento Anual do Custo do Serviço - Ano 04</t>
  </si>
  <si>
    <t>Planilha 15 - Orçamento Anual do Custo do Serviço - Ano 05</t>
  </si>
  <si>
    <t>Planilha 15 - Orçamento Anual do Custo do Serviço - Ano 06</t>
  </si>
  <si>
    <r>
      <t xml:space="preserve">1 - </t>
    </r>
    <r>
      <rPr>
        <b/>
        <sz val="9"/>
        <color rgb="FF000000"/>
        <rFont val="Calibri"/>
        <family val="2"/>
        <scheme val="minor"/>
      </rPr>
      <t xml:space="preserve">Para 1 (uma) hora/vaga de ocupação será de, no máximo, R$ 2,50 (dois reais e cinquenta centavos), </t>
    </r>
    <r>
      <rPr>
        <sz val="9"/>
        <color rgb="FF000000"/>
        <rFont val="Calibri"/>
        <family val="2"/>
        <scheme val="minor"/>
      </rPr>
      <t>para veículos automotores de passageiros do tipo automóveis, caminhonetes e caminhonetas e similares.</t>
    </r>
  </si>
  <si>
    <t>Tx Ocupação</t>
  </si>
  <si>
    <t>Tx Respeito</t>
  </si>
  <si>
    <t>Tx Ocup Efet</t>
  </si>
  <si>
    <t>Hora Dia</t>
  </si>
  <si>
    <t>Carga Trabalho</t>
  </si>
  <si>
    <t>App</t>
  </si>
  <si>
    <t>CT Residual</t>
  </si>
  <si>
    <t>Parquimetro</t>
  </si>
  <si>
    <t>Nº Vagas</t>
  </si>
  <si>
    <t>Monitores</t>
  </si>
  <si>
    <t>Parquimetros</t>
  </si>
  <si>
    <t>APP</t>
  </si>
  <si>
    <t>Tarifa Básica de Utilização (hora/vaga)</t>
  </si>
  <si>
    <r>
      <t xml:space="preserve">Instalação em etapa única:
</t>
    </r>
    <r>
      <rPr>
        <i/>
        <sz val="9"/>
        <color rgb="FF000000"/>
        <rFont val="Calibri"/>
        <family val="2"/>
        <scheme val="minor"/>
      </rPr>
      <t xml:space="preserve">       - Vagas Pagas = 6.310 vagas automóveis, 395 vagas idosos, 9 vagas carga e descarga
       - Vagas Gratuitas = 1.902 vagas motocicletas, 208 vagas PNE,  22 vagas táxi e 2 vagas embarque e desembarque e 10 vagas de área escolar;
</t>
    </r>
    <r>
      <rPr>
        <b/>
        <sz val="9"/>
        <color rgb="FF000000"/>
        <rFont val="Calibri"/>
        <family val="2"/>
        <scheme val="minor"/>
      </rPr>
      <t>Totalizando 8.048 vagas e 6.723 vagas pagas equivalentes</t>
    </r>
  </si>
  <si>
    <t>Previsão de investimentos para implantação do "Estacionamento Rotativo": 
         - Infraestrutura operacional importa em R$ 6.395.381,74
         - Infraestrutura de mobilidade urbana importa em R$ 7.292.921,00
         - Ressarcimento do PMI importa em R$ 186.150,28
         - Outorga fixa importa em R$ 1.024.104,97
         - Percentual de outorga mínima de 10%
         - Percentual de outorga adicional (bonificação/ágio) conforme proposto</t>
  </si>
  <si>
    <r>
      <t xml:space="preserve">Operacional = 54 Parquímetros
Reserva Técnica = 11 parquímetros (20%)
</t>
    </r>
    <r>
      <rPr>
        <b/>
        <sz val="9"/>
        <color rgb="FF000000"/>
        <rFont val="Calibri"/>
        <family val="2"/>
        <scheme val="minor"/>
      </rPr>
      <t xml:space="preserve">Totalizando 65 parquímetros
</t>
    </r>
    <r>
      <rPr>
        <sz val="9"/>
        <color rgb="FF000000"/>
        <rFont val="Calibri"/>
        <family val="2"/>
        <scheme val="minor"/>
      </rPr>
      <t>Considera-se 1 parquímetro para cada 125 vagas
Reserva Técnica de 20%</t>
    </r>
  </si>
  <si>
    <t>ANEXO III.2
Estudo de Viabilidade Econômico e Financeira</t>
  </si>
  <si>
    <t>Chapecó (SC),</t>
  </si>
  <si>
    <t>Prazo de validade da presente Proposta Financeira:</t>
  </si>
  <si>
    <t>dias.</t>
  </si>
  <si>
    <t>Inserir Data</t>
  </si>
  <si>
    <t>Nome do Representante Legal</t>
  </si>
  <si>
    <t>CPF</t>
  </si>
  <si>
    <t>Cargo</t>
  </si>
  <si>
    <t>Razão Social da Licitante</t>
  </si>
  <si>
    <t>inserir nº 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</si>
</sst>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#,##0.0000"/>
    <numFmt numFmtId="167" formatCode="0.0000"/>
    <numFmt numFmtId="168" formatCode="_(&quot;R$&quot;* #,##0.00_);_(&quot;R$&quot;* \(#,##0.00\);_(&quot;R$&quot;* &quot;-&quot;??_);_(@_)"/>
    <numFmt numFmtId="169" formatCode="#,##0.000"/>
    <numFmt numFmtId="170" formatCode="0.000000"/>
    <numFmt numFmtId="171" formatCode="0.00000"/>
    <numFmt numFmtId="172" formatCode="0.000"/>
    <numFmt numFmtId="173" formatCode="_(* #,##0_);_(* \(#,##0\);_(* \-_);_(@_)"/>
    <numFmt numFmtId="174" formatCode="_(&quot;R$&quot;* #,##0_);_(&quot;R$&quot;* \(#,##0\);_(&quot;R$&quot;* \-_);_(@_)"/>
    <numFmt numFmtId="175" formatCode="_([$€-2]* #,##0.00_);_([$€-2]* \(#,##0.00\);_([$€-2]* \-??_)"/>
    <numFmt numFmtId="176" formatCode="&quot;R$ &quot;#,##0;[Red]&quot;-R$ &quot;#,##0"/>
    <numFmt numFmtId="177" formatCode="_-* #,##0.00&quot; Esc.&quot;_-;\-* #,##0.00&quot; Esc.&quot;_-;_-* \-??&quot; Esc.&quot;_-;_-@_-"/>
    <numFmt numFmtId="178" formatCode="_-* #,##0.00\ _E_s_c_._-;\-* #,##0.00\ _E_s_c_._-;_-* \-??\ _E_s_c_._-;_-@_-"/>
    <numFmt numFmtId="179" formatCode="mmmm\-yyyy"/>
    <numFmt numFmtId="180" formatCode="_(&quot;R$ &quot;* #,##0.00_);_(&quot;R$ &quot;* \(#,##0.00\);_(&quot;R$ &quot;* \-??_);_(@_)"/>
    <numFmt numFmtId="181" formatCode="_(&quot;R$ &quot;* #\,##0\.00_);_(&quot;R$ &quot;* \(#\,##0\.00\);_(&quot;R$ &quot;* \-??_);_(@_)"/>
    <numFmt numFmtId="182" formatCode="#,##0.000000000"/>
    <numFmt numFmtId="183" formatCode="[$€-2]\ #,##0.00_);[Red]\([$€-2]\ #,##0.00\)"/>
    <numFmt numFmtId="184" formatCode="mm/yy"/>
    <numFmt numFmtId="185" formatCode="&quot;R$ &quot;#,##0;&quot;-R$ &quot;#,##0"/>
    <numFmt numFmtId="186" formatCode="_(* #,##0.00_);_(* \(#,##0.00\);_(* \-??_);_(@_)"/>
    <numFmt numFmtId="187" formatCode="_(* #\,##0\.00_);_(* \(#\,##0\.00\);_(* \-??_);_(@_)"/>
    <numFmt numFmtId="188" formatCode="_(* #,##0_);_(* \(#,##0\);_(* \-??_);_(@_)"/>
    <numFmt numFmtId="189" formatCode="_-* #,##0.00\ _E_s_c_._-;\-* #,##0.00\ _E_s_c_._-;_-* &quot;-&quot;??\ _E_s_c_._-;_-@_-"/>
    <numFmt numFmtId="190" formatCode="0.0"/>
    <numFmt numFmtId="191" formatCode="#,##0.00000"/>
    <numFmt numFmtId="192" formatCode="_(* #,##0_);_(* \(#,##0\);_(* &quot;-&quot;_);_(@_)"/>
    <numFmt numFmtId="193" formatCode="_(&quot;R$&quot;* #,##0_);_(&quot;R$&quot;* \(#,##0\);_(&quot;R$&quot;* &quot;-&quot;_);_(@_)"/>
    <numFmt numFmtId="194" formatCode="_(&quot;R$&quot;* #,##0.00_);_(&quot;R$&quot;* \(#,##0.00\);_(&quot;R$&quot;* \-??_);_(@_)"/>
    <numFmt numFmtId="195" formatCode="_(&quot;R$ &quot;* #\,##0\.00_);_(&quot;R$ &quot;* \(#\,##0\.00\);_(&quot;R$ &quot;* &quot;-&quot;??_);_(@_)"/>
    <numFmt numFmtId="196" formatCode="_(&quot;$&quot;* #,##0.00_);_(&quot;$&quot;* \(#,##0.00\);_(&quot;$&quot;* &quot;-&quot;??_);_(@_)"/>
    <numFmt numFmtId="197" formatCode="_(\$* #,##0.00_);_(\$* \(#,##0.00\);_(\$* \-??_);_(@_)"/>
    <numFmt numFmtId="198" formatCode="_-&quot;R$ &quot;* #,##0.00_-;&quot;-R$ &quot;* #,##0.00_-;_-&quot;R$ &quot;* \-??_-;_-@_-"/>
    <numFmt numFmtId="199" formatCode="_(* #,##0.000_);_(* \(#,##0.000\);_(* &quot;-&quot;??_);_(@_)"/>
    <numFmt numFmtId="200" formatCode="_(&quot;R$ &quot;* #,##0_);_(&quot;R$ &quot;* \(#,##0\);_(&quot;R$ &quot;* &quot;-&quot;_);_(@_)"/>
    <numFmt numFmtId="201" formatCode="_(* #\,##0\.00_);_(* \(#\,##0\.00\);_(* &quot;-&quot;??_);_(@_)"/>
    <numFmt numFmtId="202" formatCode="&quot;R$ &quot;#,##0.00_);\(&quot;R$ &quot;#,##0.00\)"/>
    <numFmt numFmtId="203" formatCode="mmmm/yy"/>
    <numFmt numFmtId="204" formatCode="_-* #,##0.00_-;\-* #,##0.00_-;_-* \-??_-;_-@_-"/>
    <numFmt numFmtId="205" formatCode="0.0000%"/>
    <numFmt numFmtId="206" formatCode="_(* #,##0.0000_);_(* \(#,##0.0000\);_(* &quot;-&quot;??_);_(@_)"/>
    <numFmt numFmtId="207" formatCode="_-[$R$-416]\ * #,##0.00_-;\-[$R$-416]\ * #,##0.00_-;_-[$R$-416]\ * &quot;-&quot;??_-;_-@_-"/>
    <numFmt numFmtId="208" formatCode="&quot;R$ &quot;#,##0.00_);[Red]&quot;(R$ &quot;#,##0.00\)"/>
    <numFmt numFmtId="209" formatCode="[$R$-416]\ #,##0.00;\-[$R$-416]\ #,##0.00"/>
    <numFmt numFmtId="210" formatCode="#,##0.00;[Red]#,##0.00"/>
    <numFmt numFmtId="211" formatCode="#,##0.0"/>
    <numFmt numFmtId="212" formatCode="0.0%"/>
    <numFmt numFmtId="213" formatCode="0.000%"/>
    <numFmt numFmtId="214" formatCode="0.00000000"/>
    <numFmt numFmtId="215" formatCode="#,##0.00000000"/>
    <numFmt numFmtId="216" formatCode="[$R$-416]\ #,##0.0000;\-[$R$-416]\ #,##0.0000"/>
    <numFmt numFmtId="217" formatCode="&quot;R$ &quot;#,##0.00"/>
    <numFmt numFmtId="218" formatCode="#,##0.0000;\-#,##0.0000"/>
    <numFmt numFmtId="219" formatCode="#,##0.000000"/>
    <numFmt numFmtId="220" formatCode="[$-416]mmm\-yy;@"/>
    <numFmt numFmtId="221" formatCode="0.00%;[Red]\-0.00%"/>
    <numFmt numFmtId="222" formatCode="_-* #,##0.0_-;\-* #,##0.0_-;_-* &quot;-&quot;??_-;_-@_-"/>
    <numFmt numFmtId="223" formatCode="_(&quot;R$ &quot;* #,##0_);_(&quot;R$ &quot;* \(#,##0\);_(&quot;R$ &quot;* &quot;-&quot;??_);_(@_)"/>
    <numFmt numFmtId="224" formatCode="&quot;R$&quot;\ #,##0.00"/>
    <numFmt numFmtId="225" formatCode="0.0000%;[Red]\-0.0000%"/>
  </numFmts>
  <fonts count="12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u/>
      <sz val="8.5"/>
      <color indexed="12"/>
      <name val="Arial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charset val="204"/>
    </font>
    <font>
      <sz val="11"/>
      <color indexed="19"/>
      <name val="Calibri"/>
      <family val="2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i/>
      <sz val="8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i/>
      <sz val="8"/>
      <color indexed="8"/>
      <name val="Calibri"/>
      <family val="2"/>
      <scheme val="minor"/>
    </font>
    <font>
      <b/>
      <i/>
      <sz val="9"/>
      <color indexed="8"/>
      <name val="Calibri"/>
      <family val="2"/>
      <scheme val="minor"/>
    </font>
    <font>
      <b/>
      <sz val="9"/>
      <color indexed="9"/>
      <name val="Calibri"/>
      <family val="2"/>
    </font>
    <font>
      <sz val="9"/>
      <name val="Calibri"/>
      <family val="2"/>
    </font>
    <font>
      <sz val="9"/>
      <color theme="0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i/>
      <sz val="5"/>
      <name val="Calibri"/>
      <family val="2"/>
      <scheme val="minor"/>
    </font>
    <font>
      <b/>
      <sz val="9"/>
      <name val="Calibri"/>
      <family val="2"/>
    </font>
    <font>
      <i/>
      <sz val="8"/>
      <name val="Calibri"/>
      <family val="2"/>
    </font>
    <font>
      <b/>
      <sz val="11"/>
      <color indexed="17"/>
      <name val="Calibri"/>
      <family val="2"/>
    </font>
    <font>
      <i/>
      <sz val="11"/>
      <color rgb="FF7F7F7F"/>
      <name val="Calibri"/>
      <family val="2"/>
      <scheme val="minor"/>
    </font>
    <font>
      <b/>
      <sz val="15"/>
      <color indexed="56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color rgb="FFC55A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8"/>
      <color rgb="FF000000"/>
      <name val="Calibri"/>
      <family val="2"/>
      <scheme val="minor"/>
    </font>
    <font>
      <b/>
      <i/>
      <sz val="8"/>
      <color rgb="FF0070C0"/>
      <name val="Calibri"/>
      <family val="2"/>
      <scheme val="minor"/>
    </font>
    <font>
      <b/>
      <sz val="16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i/>
      <sz val="9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8"/>
      <color theme="10"/>
      <name val="Arial"/>
      <family val="2"/>
    </font>
    <font>
      <i/>
      <u/>
      <sz val="8"/>
      <color theme="10"/>
      <name val="Calibri"/>
      <family val="2"/>
      <scheme val="minor"/>
    </font>
    <font>
      <sz val="11"/>
      <color rgb="FF000000"/>
      <name val="Arial"/>
      <family val="2"/>
      <charset val="1"/>
    </font>
    <font>
      <sz val="10"/>
      <name val="Arial"/>
      <family val="2"/>
    </font>
    <font>
      <b/>
      <i/>
      <sz val="8"/>
      <color theme="0"/>
      <name val="Calibri"/>
      <family val="2"/>
      <scheme val="minor"/>
    </font>
    <font>
      <sz val="8"/>
      <name val="Arial"/>
      <family val="2"/>
    </font>
    <font>
      <i/>
      <sz val="8"/>
      <color theme="0"/>
      <name val="Calibri"/>
      <family val="2"/>
      <scheme val="minor"/>
    </font>
    <font>
      <b/>
      <sz val="12"/>
      <name val="Calibri"/>
      <family val="2"/>
    </font>
    <font>
      <b/>
      <sz val="9"/>
      <color rgb="FFFF0000"/>
      <name val="Calibri"/>
      <family val="2"/>
      <scheme val="minor"/>
    </font>
    <font>
      <i/>
      <sz val="9"/>
      <color theme="0"/>
      <name val="Calibri"/>
      <family val="2"/>
      <scheme val="minor"/>
    </font>
    <font>
      <i/>
      <vertAlign val="superscript"/>
      <sz val="8"/>
      <color theme="0"/>
      <name val="Calibri"/>
      <family val="2"/>
      <scheme val="minor"/>
    </font>
    <font>
      <i/>
      <vertAlign val="superscript"/>
      <sz val="9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i/>
      <vertAlign val="superscript"/>
      <sz val="8"/>
      <color rgb="FF000000"/>
      <name val="Calibri"/>
      <family val="2"/>
      <scheme val="minor"/>
    </font>
    <font>
      <sz val="9"/>
      <color rgb="FF000000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8"/>
      <color theme="1"/>
      <name val="Calibri"/>
      <family val="2"/>
    </font>
  </fonts>
  <fills count="9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2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56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46"/>
        <bgColor indexed="4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31"/>
        <bgColor indexed="35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1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5"/>
      </patternFill>
    </fill>
    <fill>
      <patternFill patternType="solid">
        <fgColor indexed="4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48"/>
      </patternFill>
    </fill>
    <fill>
      <patternFill patternType="solid">
        <fgColor indexed="25"/>
        <bgColor indexed="61"/>
      </patternFill>
    </fill>
    <fill>
      <patternFill patternType="solid">
        <fgColor indexed="50"/>
        <bgColor indexed="4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24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2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27"/>
      </patternFill>
    </fill>
    <fill>
      <patternFill patternType="solid">
        <fgColor indexed="41"/>
        <b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57"/>
        <bgColor indexed="24"/>
      </patternFill>
    </fill>
    <fill>
      <patternFill patternType="solid">
        <fgColor indexed="54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4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1" tint="0.34998626667073579"/>
        <bgColor indexed="26"/>
      </patternFill>
    </fill>
    <fill>
      <patternFill patternType="solid">
        <fgColor indexed="9"/>
        <bgColor indexed="4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rgb="FFC9DAF8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499984740745262"/>
        <bgColor rgb="FF0070C0"/>
      </patternFill>
    </fill>
    <fill>
      <patternFill patternType="solid">
        <fgColor theme="1" tint="0.499984740745262"/>
        <bgColor rgb="FFC9DAF8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FFFFCC"/>
      </patternFill>
    </fill>
  </fills>
  <borders count="1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64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/>
      <right/>
      <top style="thin">
        <color rgb="FF000000"/>
      </top>
      <bottom/>
      <diagonal/>
    </border>
  </borders>
  <cellStyleXfs count="40297">
    <xf numFmtId="0" fontId="0" fillId="0" borderId="0"/>
    <xf numFmtId="9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0"/>
    <xf numFmtId="0" fontId="14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6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8" borderId="0" applyNumberFormat="0" applyBorder="0" applyAlignment="0" applyProtection="0"/>
    <xf numFmtId="0" fontId="16" fillId="6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5" borderId="0" applyNumberFormat="0" applyBorder="0" applyAlignment="0" applyProtection="0"/>
    <xf numFmtId="37" fontId="12" fillId="0" borderId="0"/>
    <xf numFmtId="0" fontId="18" fillId="13" borderId="0" applyNumberFormat="0" applyBorder="0" applyAlignment="0" applyProtection="0"/>
    <xf numFmtId="0" fontId="18" fillId="8" borderId="0" applyNumberFormat="0" applyBorder="0" applyAlignment="0" applyProtection="0"/>
    <xf numFmtId="0" fontId="19" fillId="3" borderId="0" applyNumberFormat="0" applyBorder="0" applyAlignment="0" applyProtection="0"/>
    <xf numFmtId="0" fontId="20" fillId="14" borderId="1" applyNumberFormat="0" applyAlignment="0" applyProtection="0"/>
    <xf numFmtId="0" fontId="21" fillId="15" borderId="2" applyNumberFormat="0" applyAlignment="0" applyProtection="0"/>
    <xf numFmtId="0" fontId="22" fillId="0" borderId="3" applyNumberFormat="0" applyFill="0" applyAlignment="0" applyProtection="0"/>
    <xf numFmtId="173" fontId="12" fillId="0" borderId="0" applyFill="0" applyBorder="0" applyAlignment="0" applyProtection="0"/>
    <xf numFmtId="174" fontId="12" fillId="0" borderId="0" applyFill="0" applyBorder="0" applyAlignment="0" applyProtection="0"/>
    <xf numFmtId="0" fontId="17" fillId="16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23" fillId="9" borderId="1" applyNumberFormat="0" applyAlignment="0" applyProtection="0"/>
    <xf numFmtId="175" fontId="12" fillId="0" borderId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0" borderId="0" applyNumberFormat="0" applyBorder="0" applyAlignment="0" applyProtection="0"/>
    <xf numFmtId="168" fontId="26" fillId="0" borderId="0" applyFont="0" applyFill="0" applyBorder="0" applyAlignment="0" applyProtection="0"/>
    <xf numFmtId="164" fontId="12" fillId="0" borderId="0" applyFill="0" applyBorder="0" applyAlignment="0" applyProtection="0"/>
    <xf numFmtId="176" fontId="12" fillId="0" borderId="0" applyFill="0" applyBorder="0" applyAlignment="0" applyProtection="0"/>
    <xf numFmtId="176" fontId="12" fillId="0" borderId="0" applyFill="0" applyBorder="0" applyAlignment="0" applyProtection="0"/>
    <xf numFmtId="166" fontId="12" fillId="0" borderId="0" applyFill="0" applyBorder="0" applyAlignment="0" applyProtection="0"/>
    <xf numFmtId="177" fontId="12" fillId="0" borderId="0" applyFill="0" applyBorder="0" applyAlignment="0" applyProtection="0"/>
    <xf numFmtId="177" fontId="12" fillId="0" borderId="0" applyFill="0" applyBorder="0" applyAlignment="0" applyProtection="0"/>
    <xf numFmtId="172" fontId="12" fillId="0" borderId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79" fontId="12" fillId="0" borderId="0" applyFill="0" applyBorder="0" applyAlignment="0" applyProtection="0"/>
    <xf numFmtId="177" fontId="12" fillId="0" borderId="0" applyFill="0" applyBorder="0" applyAlignment="0" applyProtection="0"/>
    <xf numFmtId="177" fontId="12" fillId="0" borderId="0" applyFill="0" applyBorder="0" applyAlignment="0" applyProtection="0"/>
    <xf numFmtId="177" fontId="12" fillId="0" borderId="0" applyFill="0" applyBorder="0" applyAlignment="0" applyProtection="0"/>
    <xf numFmtId="180" fontId="12" fillId="0" borderId="0" applyFill="0" applyBorder="0" applyAlignment="0" applyProtection="0"/>
    <xf numFmtId="164" fontId="16" fillId="0" borderId="0" applyFont="0" applyFill="0" applyBorder="0" applyAlignment="0" applyProtection="0"/>
    <xf numFmtId="172" fontId="12" fillId="0" borderId="0" applyFill="0" applyBorder="0" applyAlignment="0" applyProtection="0"/>
    <xf numFmtId="170" fontId="12" fillId="0" borderId="0" applyFill="0" applyBorder="0" applyAlignment="0" applyProtection="0"/>
    <xf numFmtId="181" fontId="12" fillId="0" borderId="0" applyFill="0" applyBorder="0" applyAlignment="0" applyProtection="0"/>
    <xf numFmtId="181" fontId="12" fillId="0" borderId="0" applyFill="0" applyBorder="0" applyAlignment="0" applyProtection="0"/>
    <xf numFmtId="169" fontId="12" fillId="0" borderId="0" applyFill="0" applyBorder="0" applyAlignment="0" applyProtection="0"/>
    <xf numFmtId="181" fontId="12" fillId="0" borderId="0" applyFill="0" applyBorder="0" applyAlignment="0" applyProtection="0"/>
    <xf numFmtId="171" fontId="12" fillId="0" borderId="0" applyFont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64" fontId="12" fillId="0" borderId="0" applyFill="0" applyBorder="0" applyAlignment="0" applyProtection="0"/>
    <xf numFmtId="0" fontId="27" fillId="9" borderId="0" applyNumberFormat="0" applyBorder="0" applyAlignment="0" applyProtection="0"/>
    <xf numFmtId="0" fontId="12" fillId="0" borderId="0"/>
    <xf numFmtId="0" fontId="28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6" borderId="4" applyNumberFormat="0" applyAlignment="0" applyProtection="0"/>
    <xf numFmtId="9" fontId="29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ill="0" applyBorder="0" applyAlignment="0" applyProtection="0"/>
    <xf numFmtId="0" fontId="31" fillId="14" borderId="5" applyNumberFormat="0" applyAlignment="0" applyProtection="0"/>
    <xf numFmtId="183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78" fontId="12" fillId="0" borderId="0" applyFill="0" applyBorder="0" applyAlignment="0" applyProtection="0"/>
    <xf numFmtId="167" fontId="12" fillId="0" borderId="0" applyFill="0" applyBorder="0" applyAlignment="0" applyProtection="0"/>
    <xf numFmtId="184" fontId="12" fillId="0" borderId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85" fontId="12" fillId="0" borderId="0" applyFill="0" applyBorder="0" applyAlignment="0" applyProtection="0"/>
    <xf numFmtId="185" fontId="12" fillId="0" borderId="0" applyFill="0" applyBorder="0" applyAlignment="0" applyProtection="0"/>
    <xf numFmtId="175" fontId="12" fillId="0" borderId="0" applyFill="0" applyBorder="0" applyAlignment="0" applyProtection="0"/>
    <xf numFmtId="185" fontId="12" fillId="0" borderId="0" applyFill="0" applyBorder="0" applyAlignment="0" applyProtection="0"/>
    <xf numFmtId="186" fontId="12" fillId="0" borderId="0" applyFill="0" applyBorder="0" applyAlignment="0" applyProtection="0"/>
    <xf numFmtId="186" fontId="12" fillId="0" borderId="0" applyFill="0" applyBorder="0" applyAlignment="0" applyProtection="0"/>
    <xf numFmtId="0" fontId="12" fillId="0" borderId="0" applyFill="0" applyBorder="0" applyAlignment="0" applyProtection="0"/>
    <xf numFmtId="187" fontId="12" fillId="0" borderId="0" applyFill="0" applyBorder="0" applyAlignment="0" applyProtection="0"/>
    <xf numFmtId="175" fontId="12" fillId="0" borderId="0" applyFill="0" applyBorder="0" applyAlignment="0" applyProtection="0"/>
    <xf numFmtId="186" fontId="12" fillId="0" borderId="0" applyFill="0" applyBorder="0" applyAlignment="0" applyProtection="0"/>
    <xf numFmtId="165" fontId="16" fillId="0" borderId="0" applyFont="0" applyFill="0" applyBorder="0" applyAlignment="0" applyProtection="0"/>
    <xf numFmtId="187" fontId="12" fillId="0" borderId="0" applyFill="0" applyBorder="0" applyAlignment="0" applyProtection="0"/>
    <xf numFmtId="188" fontId="12" fillId="0" borderId="0" applyFont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0" fontId="2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6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0" applyNumberFormat="0" applyFill="0" applyAlignment="0" applyProtection="0"/>
    <xf numFmtId="189" fontId="12" fillId="0" borderId="0" applyFont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43" fontId="29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1" fillId="0" borderId="0"/>
    <xf numFmtId="0" fontId="16" fillId="35" borderId="0" applyNumberFormat="0" applyBorder="0" applyAlignment="0" applyProtection="0"/>
    <xf numFmtId="0" fontId="9" fillId="22" borderId="0" applyNumberFormat="0" applyBorder="0" applyAlignment="0" applyProtection="0"/>
    <xf numFmtId="0" fontId="16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24" borderId="0" applyNumberFormat="0" applyBorder="0" applyAlignment="0" applyProtection="0"/>
    <xf numFmtId="0" fontId="16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24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6" fillId="40" borderId="0" applyNumberFormat="0" applyBorder="0" applyAlignment="0" applyProtection="0"/>
    <xf numFmtId="0" fontId="9" fillId="26" borderId="0" applyNumberFormat="0" applyBorder="0" applyAlignment="0" applyProtection="0"/>
    <xf numFmtId="0" fontId="16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2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6" fillId="36" borderId="0" applyNumberFormat="0" applyBorder="0" applyAlignment="0" applyProtection="0"/>
    <xf numFmtId="0" fontId="9" fillId="28" borderId="0" applyNumberFormat="0" applyBorder="0" applyAlignment="0" applyProtection="0"/>
    <xf numFmtId="0" fontId="16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28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6" fillId="44" borderId="0" applyNumberFormat="0" applyBorder="0" applyAlignment="0" applyProtection="0"/>
    <xf numFmtId="0" fontId="9" fillId="30" borderId="0" applyNumberFormat="0" applyBorder="0" applyAlignment="0" applyProtection="0"/>
    <xf numFmtId="0" fontId="16" fillId="44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16" fillId="40" borderId="0" applyNumberFormat="0" applyBorder="0" applyAlignment="0" applyProtection="0"/>
    <xf numFmtId="0" fontId="9" fillId="32" borderId="0" applyNumberFormat="0" applyBorder="0" applyAlignment="0" applyProtection="0"/>
    <xf numFmtId="0" fontId="16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6" fillId="44" borderId="0" applyNumberFormat="0" applyBorder="0" applyAlignment="0" applyProtection="0"/>
    <xf numFmtId="0" fontId="9" fillId="23" borderId="0" applyNumberFormat="0" applyBorder="0" applyAlignment="0" applyProtection="0"/>
    <xf numFmtId="0" fontId="16" fillId="35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6" fillId="46" borderId="0" applyNumberFormat="0" applyBorder="0" applyAlignment="0" applyProtection="0"/>
    <xf numFmtId="0" fontId="9" fillId="27" borderId="0" applyNumberFormat="0" applyBorder="0" applyAlignment="0" applyProtection="0"/>
    <xf numFmtId="0" fontId="16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2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16" fillId="38" borderId="0" applyNumberFormat="0" applyBorder="0" applyAlignment="0" applyProtection="0"/>
    <xf numFmtId="0" fontId="9" fillId="29" borderId="0" applyNumberFormat="0" applyBorder="0" applyAlignment="0" applyProtection="0"/>
    <xf numFmtId="0" fontId="16" fillId="20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6" fillId="44" borderId="0" applyNumberFormat="0" applyBorder="0" applyAlignment="0" applyProtection="0"/>
    <xf numFmtId="0" fontId="9" fillId="31" borderId="0" applyNumberFormat="0" applyBorder="0" applyAlignment="0" applyProtection="0"/>
    <xf numFmtId="0" fontId="16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6" fillId="40" borderId="0" applyNumberFormat="0" applyBorder="0" applyAlignment="0" applyProtection="0"/>
    <xf numFmtId="0" fontId="9" fillId="33" borderId="0" applyNumberFormat="0" applyBorder="0" applyAlignment="0" applyProtection="0"/>
    <xf numFmtId="0" fontId="16" fillId="49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" borderId="0" applyNumberFormat="0" applyBorder="0" applyAlignment="0" applyProtection="0"/>
    <xf numFmtId="0" fontId="17" fillId="52" borderId="0" applyNumberFormat="0" applyBorder="0" applyAlignment="0" applyProtection="0"/>
    <xf numFmtId="0" fontId="17" fillId="47" borderId="0" applyNumberFormat="0" applyBorder="0" applyAlignment="0" applyProtection="0"/>
    <xf numFmtId="0" fontId="40" fillId="48" borderId="0" applyNumberFormat="0" applyBorder="0" applyAlignment="0" applyProtection="0"/>
    <xf numFmtId="0" fontId="17" fillId="38" borderId="0" applyNumberFormat="0" applyBorder="0" applyAlignment="0" applyProtection="0"/>
    <xf numFmtId="0" fontId="17" fillId="53" borderId="0" applyNumberFormat="0" applyBorder="0" applyAlignment="0" applyProtection="0"/>
    <xf numFmtId="0" fontId="40" fillId="54" borderId="0" applyNumberFormat="0" applyBorder="0" applyAlignment="0" applyProtection="0"/>
    <xf numFmtId="0" fontId="17" fillId="44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40" fillId="57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8" borderId="0" applyNumberFormat="0" applyBorder="0" applyAlignment="0" applyProtection="0"/>
    <xf numFmtId="0" fontId="18" fillId="44" borderId="0" applyNumberFormat="0" applyBorder="0" applyAlignment="0" applyProtection="0"/>
    <xf numFmtId="0" fontId="18" fillId="13" borderId="0" applyNumberFormat="0" applyBorder="0" applyAlignment="0" applyProtection="0"/>
    <xf numFmtId="0" fontId="18" fillId="59" borderId="0" applyNumberFormat="0" applyBorder="0" applyAlignment="0" applyProtection="0"/>
    <xf numFmtId="0" fontId="18" fillId="41" borderId="0" applyNumberFormat="0" applyBorder="0" applyAlignment="0" applyProtection="0"/>
    <xf numFmtId="0" fontId="18" fillId="8" borderId="0" applyNumberFormat="0" applyBorder="0" applyAlignment="0" applyProtection="0"/>
    <xf numFmtId="0" fontId="18" fillId="44" borderId="0" applyNumberFormat="0" applyBorder="0" applyAlignment="0" applyProtection="0"/>
    <xf numFmtId="0" fontId="19" fillId="3" borderId="0" applyNumberFormat="0" applyBorder="0" applyAlignment="0" applyProtection="0"/>
    <xf numFmtId="0" fontId="18" fillId="41" borderId="0" applyNumberFormat="0" applyBorder="0" applyAlignment="0" applyProtection="0"/>
    <xf numFmtId="0" fontId="18" fillId="44" borderId="0" applyNumberFormat="0" applyBorder="0" applyAlignment="0" applyProtection="0"/>
    <xf numFmtId="0" fontId="19" fillId="60" borderId="0" applyNumberFormat="0" applyBorder="0" applyAlignment="0" applyProtection="0"/>
    <xf numFmtId="0" fontId="18" fillId="61" borderId="0" applyNumberFormat="0" applyBorder="0" applyAlignment="0" applyProtection="0"/>
    <xf numFmtId="0" fontId="19" fillId="3" borderId="0" applyNumberFormat="0" applyBorder="0" applyAlignment="0" applyProtection="0"/>
    <xf numFmtId="0" fontId="18" fillId="44" borderId="0" applyNumberFormat="0" applyBorder="0" applyAlignment="0" applyProtection="0"/>
    <xf numFmtId="0" fontId="19" fillId="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54" fillId="0" borderId="26" applyNumberFormat="0" applyFill="0" applyAlignment="0" applyProtection="0"/>
    <xf numFmtId="173" fontId="12" fillId="0" borderId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74" fontId="12" fillId="0" borderId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0" fontId="17" fillId="63" borderId="0" applyNumberFormat="0" applyBorder="0" applyAlignment="0" applyProtection="0"/>
    <xf numFmtId="0" fontId="17" fillId="51" borderId="0" applyNumberFormat="0" applyBorder="0" applyAlignment="0" applyProtection="0"/>
    <xf numFmtId="0" fontId="17" fillId="19" borderId="0" applyNumberFormat="0" applyBorder="0" applyAlignment="0" applyProtection="0"/>
    <xf numFmtId="0" fontId="17" fillId="52" borderId="0" applyNumberFormat="0" applyBorder="0" applyAlignment="0" applyProtection="0"/>
    <xf numFmtId="0" fontId="17" fillId="64" borderId="0" applyNumberFormat="0" applyBorder="0" applyAlignment="0" applyProtection="0"/>
    <xf numFmtId="0" fontId="17" fillId="6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45" borderId="1" applyNumberFormat="0" applyAlignment="0" applyProtection="0"/>
    <xf numFmtId="175" fontId="12" fillId="0" borderId="0" applyFill="0" applyBorder="0" applyAlignment="0" applyProtection="0"/>
    <xf numFmtId="0" fontId="12" fillId="0" borderId="0"/>
    <xf numFmtId="0" fontId="18" fillId="67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38" borderId="0" applyNumberFormat="0" applyBorder="0" applyAlignment="0" applyProtection="0"/>
    <xf numFmtId="168" fontId="26" fillId="0" borderId="0" applyFont="0" applyFill="0" applyBorder="0" applyAlignment="0" applyProtection="0"/>
    <xf numFmtId="44" fontId="12" fillId="0" borderId="0" applyFill="0" applyBorder="0" applyAlignment="0" applyProtection="0"/>
    <xf numFmtId="194" fontId="12" fillId="0" borderId="0" applyFill="0" applyBorder="0" applyAlignment="0" applyProtection="0"/>
    <xf numFmtId="168" fontId="26" fillId="0" borderId="0" applyFont="0" applyFill="0" applyBorder="0" applyAlignment="0" applyProtection="0"/>
    <xf numFmtId="195" fontId="12" fillId="0" borderId="0" applyFont="0" applyFill="0" applyBorder="0" applyAlignment="0" applyProtection="0"/>
    <xf numFmtId="194" fontId="12" fillId="0" borderId="0" applyFill="0" applyBorder="0" applyAlignment="0" applyProtection="0"/>
    <xf numFmtId="168" fontId="26" fillId="0" borderId="0" applyFont="0" applyFill="0" applyBorder="0" applyAlignment="0" applyProtection="0"/>
    <xf numFmtId="194" fontId="12" fillId="0" borderId="0" applyFill="0" applyBorder="0" applyAlignment="0" applyProtection="0"/>
    <xf numFmtId="177" fontId="12" fillId="0" borderId="0" applyFill="0" applyBorder="0" applyAlignment="0" applyProtection="0"/>
    <xf numFmtId="180" fontId="12" fillId="0" borderId="0" applyFill="0" applyBorder="0" applyAlignment="0" applyProtection="0"/>
    <xf numFmtId="164" fontId="12" fillId="0" borderId="0" applyFill="0" applyBorder="0" applyAlignment="0" applyProtection="0"/>
    <xf numFmtId="164" fontId="12" fillId="0" borderId="0" applyFill="0" applyBorder="0" applyAlignment="0" applyProtection="0"/>
    <xf numFmtId="180" fontId="12" fillId="0" borderId="0" applyFill="0" applyBorder="0" applyAlignment="0" applyProtection="0"/>
    <xf numFmtId="196" fontId="15" fillId="0" borderId="0" applyFont="0" applyFill="0" applyBorder="0" applyAlignment="0" applyProtection="0"/>
    <xf numFmtId="197" fontId="12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98" fontId="12" fillId="0" borderId="0" applyFill="0" applyBorder="0" applyAlignment="0" applyProtection="0"/>
    <xf numFmtId="16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12" fillId="0" borderId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ill="0" applyBorder="0" applyAlignment="0" applyProtection="0"/>
    <xf numFmtId="176" fontId="12" fillId="0" borderId="0" applyFill="0" applyBorder="0" applyAlignment="0" applyProtection="0"/>
    <xf numFmtId="176" fontId="12" fillId="0" borderId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77" fontId="12" fillId="0" borderId="0" applyFill="0" applyBorder="0" applyAlignment="0" applyProtection="0"/>
    <xf numFmtId="177" fontId="12" fillId="0" borderId="0" applyFill="0" applyBorder="0" applyAlignment="0" applyProtection="0"/>
    <xf numFmtId="178" fontId="12" fillId="0" borderId="0" applyFill="0" applyBorder="0" applyAlignment="0" applyProtection="0"/>
    <xf numFmtId="199" fontId="12" fillId="0" borderId="0" applyFill="0" applyBorder="0" applyAlignment="0" applyProtection="0"/>
    <xf numFmtId="178" fontId="12" fillId="0" borderId="0" applyFill="0" applyBorder="0" applyAlignment="0" applyProtection="0"/>
    <xf numFmtId="199" fontId="12" fillId="0" borderId="0" applyFill="0" applyBorder="0" applyAlignment="0" applyProtection="0"/>
    <xf numFmtId="179" fontId="12" fillId="0" borderId="0" applyFill="0" applyBorder="0" applyAlignment="0" applyProtection="0"/>
    <xf numFmtId="199" fontId="12" fillId="0" borderId="0" applyFill="0" applyBorder="0" applyAlignment="0" applyProtection="0"/>
    <xf numFmtId="199" fontId="12" fillId="0" borderId="0" applyFill="0" applyBorder="0" applyAlignment="0" applyProtection="0"/>
    <xf numFmtId="172" fontId="12" fillId="0" borderId="0" applyFill="0" applyBorder="0" applyAlignment="0" applyProtection="0"/>
    <xf numFmtId="199" fontId="12" fillId="0" borderId="0" applyFill="0" applyBorder="0" applyAlignment="0" applyProtection="0"/>
    <xf numFmtId="177" fontId="12" fillId="0" borderId="0" applyFill="0" applyBorder="0" applyAlignment="0" applyProtection="0"/>
    <xf numFmtId="177" fontId="12" fillId="0" borderId="0" applyFill="0" applyBorder="0" applyAlignment="0" applyProtection="0"/>
    <xf numFmtId="177" fontId="12" fillId="0" borderId="0" applyFill="0" applyBorder="0" applyAlignment="0" applyProtection="0"/>
    <xf numFmtId="44" fontId="9" fillId="0" borderId="0" applyFont="0" applyFill="0" applyBorder="0" applyAlignment="0" applyProtection="0"/>
    <xf numFmtId="198" fontId="12" fillId="0" borderId="0" applyFill="0" applyBorder="0" applyAlignment="0" applyProtection="0"/>
    <xf numFmtId="44" fontId="12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12" fillId="0" borderId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12" fillId="0" borderId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12" fillId="0" borderId="0" applyFill="0" applyBorder="0" applyAlignment="0" applyProtection="0"/>
    <xf numFmtId="180" fontId="12" fillId="0" borderId="0" applyFill="0" applyBorder="0" applyAlignment="0" applyProtection="0"/>
    <xf numFmtId="170" fontId="12" fillId="0" borderId="0" applyFill="0" applyBorder="0" applyAlignment="0" applyProtection="0"/>
    <xf numFmtId="170" fontId="12" fillId="0" borderId="0" applyFont="0" applyFill="0" applyBorder="0" applyAlignment="0" applyProtection="0"/>
    <xf numFmtId="172" fontId="12" fillId="0" borderId="0" applyFill="0" applyBorder="0" applyAlignment="0" applyProtection="0"/>
    <xf numFmtId="44" fontId="16" fillId="0" borderId="0" applyFont="0" applyFill="0" applyBorder="0" applyAlignment="0" applyProtection="0"/>
    <xf numFmtId="180" fontId="12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81" fontId="12" fillId="0" borderId="0" applyFill="0" applyBorder="0" applyAlignment="0" applyProtection="0"/>
    <xf numFmtId="195" fontId="12" fillId="0" borderId="0" applyFont="0" applyFill="0" applyBorder="0" applyAlignment="0" applyProtection="0"/>
    <xf numFmtId="181" fontId="12" fillId="0" borderId="0" applyFill="0" applyBorder="0" applyAlignment="0" applyProtection="0"/>
    <xf numFmtId="195" fontId="12" fillId="0" borderId="0" applyFont="0" applyFill="0" applyBorder="0" applyAlignment="0" applyProtection="0"/>
    <xf numFmtId="169" fontId="12" fillId="0" borderId="0" applyFill="0" applyBorder="0" applyAlignment="0" applyProtection="0"/>
    <xf numFmtId="169" fontId="12" fillId="0" borderId="0" applyFont="0" applyFill="0" applyBorder="0" applyAlignment="0" applyProtection="0"/>
    <xf numFmtId="168" fontId="28" fillId="0" borderId="0" applyFont="0" applyFill="0" applyBorder="0" applyAlignment="0" applyProtection="0"/>
    <xf numFmtId="181" fontId="12" fillId="0" borderId="0" applyFill="0" applyBorder="0" applyAlignment="0" applyProtection="0"/>
    <xf numFmtId="194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69" fontId="12" fillId="0" borderId="0" applyFill="0" applyBorder="0" applyAlignment="0" applyProtection="0"/>
    <xf numFmtId="169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64" fontId="12" fillId="0" borderId="0" applyFont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82" fontId="12" fillId="0" borderId="0" applyFill="0" applyBorder="0" applyAlignment="0" applyProtection="0"/>
    <xf numFmtId="164" fontId="12" fillId="0" borderId="0" applyFont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82" fontId="12" fillId="0" borderId="0" applyFill="0" applyBorder="0" applyAlignment="0" applyProtection="0"/>
    <xf numFmtId="164" fontId="12" fillId="0" borderId="0" applyFont="0" applyFill="0" applyBorder="0" applyAlignment="0" applyProtection="0"/>
    <xf numFmtId="194" fontId="12" fillId="0" borderId="0" applyFill="0" applyBorder="0" applyAlignment="0" applyProtection="0"/>
    <xf numFmtId="0" fontId="27" fillId="46" borderId="0" applyNumberFormat="0" applyBorder="0" applyAlignment="0" applyProtection="0"/>
    <xf numFmtId="0" fontId="55" fillId="4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12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2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56" fillId="0" borderId="0"/>
    <xf numFmtId="0" fontId="12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2" fillId="0" borderId="0"/>
    <xf numFmtId="0" fontId="28" fillId="0" borderId="0"/>
    <xf numFmtId="0" fontId="12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9" fillId="21" borderId="19" applyNumberFormat="0" applyFont="0" applyAlignment="0" applyProtection="0"/>
    <xf numFmtId="0" fontId="9" fillId="21" borderId="19" applyNumberFormat="0" applyFont="0" applyAlignment="0" applyProtection="0"/>
    <xf numFmtId="0" fontId="12" fillId="40" borderId="4" applyNumberFormat="0" applyAlignment="0" applyProtection="0"/>
    <xf numFmtId="0" fontId="16" fillId="21" borderId="19" applyNumberFormat="0" applyFont="0" applyAlignment="0" applyProtection="0"/>
    <xf numFmtId="0" fontId="9" fillId="21" borderId="19" applyNumberFormat="0" applyFont="0" applyAlignment="0" applyProtection="0"/>
    <xf numFmtId="0" fontId="9" fillId="21" borderId="19" applyNumberFormat="0" applyFon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ill="0" applyBorder="0" applyAlignment="0" applyProtection="0"/>
    <xf numFmtId="9" fontId="2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7" fontId="12" fillId="0" borderId="0" applyFont="0" applyFill="0" applyBorder="0" applyAlignment="0" applyProtection="0"/>
    <xf numFmtId="183" fontId="12" fillId="0" borderId="0" applyFill="0" applyBorder="0" applyAlignment="0" applyProtection="0"/>
    <xf numFmtId="189" fontId="12" fillId="0" borderId="0" applyFont="0" applyFill="0" applyBorder="0" applyAlignment="0" applyProtection="0"/>
    <xf numFmtId="183" fontId="12" fillId="0" borderId="0" applyFill="0" applyBorder="0" applyAlignment="0" applyProtection="0"/>
    <xf numFmtId="165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3" fontId="12" fillId="0" borderId="0" applyFill="0" applyBorder="0" applyAlignment="0" applyProtection="0"/>
    <xf numFmtId="165" fontId="12" fillId="0" borderId="0" applyFont="0" applyFill="0" applyBorder="0" applyAlignment="0" applyProtection="0"/>
    <xf numFmtId="182" fontId="12" fillId="0" borderId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ill="0" applyBorder="0" applyAlignment="0" applyProtection="0"/>
    <xf numFmtId="165" fontId="12" fillId="0" borderId="0" applyFont="0" applyFill="0" applyBorder="0" applyAlignment="0" applyProtection="0"/>
    <xf numFmtId="182" fontId="12" fillId="0" borderId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65" fontId="12" fillId="0" borderId="0" applyFont="0" applyFill="0" applyBorder="0" applyAlignment="0" applyProtection="0"/>
    <xf numFmtId="184" fontId="12" fillId="0" borderId="0" applyFill="0" applyBorder="0" applyAlignment="0" applyProtection="0"/>
    <xf numFmtId="171" fontId="12" fillId="0" borderId="0" applyFill="0" applyBorder="0" applyAlignment="0" applyProtection="0"/>
    <xf numFmtId="167" fontId="12" fillId="0" borderId="0" applyFill="0" applyBorder="0" applyAlignment="0" applyProtection="0"/>
    <xf numFmtId="171" fontId="12" fillId="0" borderId="0" applyFill="0" applyBorder="0" applyAlignment="0" applyProtection="0"/>
    <xf numFmtId="167" fontId="12" fillId="0" borderId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5" fontId="12" fillId="0" borderId="0" applyFill="0" applyBorder="0" applyAlignment="0" applyProtection="0"/>
    <xf numFmtId="165" fontId="12" fillId="0" borderId="0" applyFont="0" applyFill="0" applyBorder="0" applyAlignment="0" applyProtection="0"/>
    <xf numFmtId="185" fontId="12" fillId="0" borderId="0" applyFill="0" applyBorder="0" applyAlignment="0" applyProtection="0"/>
    <xf numFmtId="185" fontId="12" fillId="0" borderId="0" applyFill="0" applyBorder="0" applyAlignment="0" applyProtection="0"/>
    <xf numFmtId="180" fontId="12" fillId="0" borderId="0" applyFill="0" applyBorder="0" applyAlignment="0" applyProtection="0"/>
    <xf numFmtId="175" fontId="12" fillId="0" borderId="0" applyFill="0" applyBorder="0" applyAlignment="0" applyProtection="0"/>
    <xf numFmtId="200" fontId="12" fillId="0" borderId="0" applyFill="0" applyBorder="0" applyAlignment="0" applyProtection="0"/>
    <xf numFmtId="175" fontId="12" fillId="0" borderId="0" applyFont="0" applyFill="0" applyBorder="0" applyAlignment="0" applyProtection="0"/>
    <xf numFmtId="185" fontId="12" fillId="0" borderId="0" applyFill="0" applyBorder="0" applyAlignment="0" applyProtection="0"/>
    <xf numFmtId="5" fontId="12" fillId="0" borderId="0" applyFont="0" applyFill="0" applyBorder="0" applyAlignment="0" applyProtection="0"/>
    <xf numFmtId="185" fontId="12" fillId="0" borderId="0" applyFill="0" applyBorder="0" applyAlignment="0" applyProtection="0"/>
    <xf numFmtId="185" fontId="12" fillId="0" borderId="0" applyFill="0" applyBorder="0" applyAlignment="0" applyProtection="0"/>
    <xf numFmtId="165" fontId="12" fillId="0" borderId="0" applyFont="0" applyFill="0" applyBorder="0" applyAlignment="0" applyProtection="0"/>
    <xf numFmtId="172" fontId="12" fillId="0" borderId="0" applyFill="0" applyBorder="0" applyAlignment="0" applyProtection="0"/>
    <xf numFmtId="191" fontId="12" fillId="0" borderId="0" applyFont="0" applyFill="0" applyBorder="0" applyAlignment="0" applyProtection="0"/>
    <xf numFmtId="172" fontId="12" fillId="0" borderId="0" applyFill="0" applyBorder="0" applyAlignment="0" applyProtection="0"/>
    <xf numFmtId="165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5" fontId="12" fillId="0" borderId="0" applyFill="0" applyBorder="0" applyAlignment="0" applyProtection="0"/>
    <xf numFmtId="185" fontId="12" fillId="0" borderId="0" applyFill="0" applyBorder="0" applyAlignment="0" applyProtection="0"/>
    <xf numFmtId="165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6" fontId="12" fillId="0" borderId="0" applyFill="0" applyBorder="0" applyAlignment="0" applyProtection="0"/>
    <xf numFmtId="165" fontId="16" fillId="0" borderId="0" applyFont="0" applyFill="0" applyBorder="0" applyAlignment="0" applyProtection="0"/>
    <xf numFmtId="0" fontId="12" fillId="0" borderId="0" applyFill="0" applyBorder="0" applyAlignment="0" applyProtection="0"/>
    <xf numFmtId="186" fontId="12" fillId="0" borderId="0" applyFill="0" applyBorder="0" applyAlignment="0" applyProtection="0"/>
    <xf numFmtId="201" fontId="12" fillId="0" borderId="0" applyFont="0" applyFill="0" applyBorder="0" applyAlignment="0" applyProtection="0"/>
    <xf numFmtId="175" fontId="12" fillId="0" borderId="0" applyFill="0" applyBorder="0" applyAlignment="0" applyProtection="0"/>
    <xf numFmtId="187" fontId="12" fillId="0" borderId="0" applyFill="0" applyBorder="0" applyAlignment="0" applyProtection="0"/>
    <xf numFmtId="202" fontId="12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12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12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12" fillId="0" borderId="0" applyFill="0" applyBorder="0" applyAlignment="0" applyProtection="0"/>
    <xf numFmtId="186" fontId="12" fillId="0" borderId="0" applyFill="0" applyBorder="0" applyAlignment="0" applyProtection="0"/>
    <xf numFmtId="202" fontId="16" fillId="0" borderId="0" applyFont="0" applyFill="0" applyBorder="0" applyAlignment="0" applyProtection="0"/>
    <xf numFmtId="187" fontId="12" fillId="0" borderId="0" applyFill="0" applyBorder="0" applyAlignment="0" applyProtection="0"/>
    <xf numFmtId="187" fontId="12" fillId="0" borderId="0" applyFill="0" applyBorder="0" applyAlignment="0" applyProtection="0"/>
    <xf numFmtId="166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65" fontId="12" fillId="0" borderId="0" applyFont="0" applyFill="0" applyBorder="0" applyAlignment="0" applyProtection="0"/>
    <xf numFmtId="171" fontId="12" fillId="0" borderId="0" applyFill="0" applyBorder="0" applyAlignment="0" applyProtection="0"/>
    <xf numFmtId="165" fontId="12" fillId="0" borderId="0" applyFont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ill="0" applyBorder="0" applyAlignment="0" applyProtection="0"/>
    <xf numFmtId="188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65" fontId="12" fillId="0" borderId="0" applyFont="0" applyFill="0" applyBorder="0" applyAlignment="0" applyProtection="0"/>
    <xf numFmtId="171" fontId="12" fillId="0" borderId="0" applyFill="0" applyBorder="0" applyAlignment="0" applyProtection="0"/>
    <xf numFmtId="165" fontId="12" fillId="0" borderId="0" applyFont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7" fillId="0" borderId="27" applyNumberFormat="0" applyFill="0" applyAlignment="0" applyProtection="0"/>
    <xf numFmtId="0" fontId="58" fillId="0" borderId="28" applyNumberFormat="0" applyFill="0" applyAlignment="0" applyProtection="0"/>
    <xf numFmtId="0" fontId="5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2" fillId="0" borderId="0" applyFont="0" applyFill="0" applyBorder="0" applyAlignment="0" applyProtection="0"/>
    <xf numFmtId="187" fontId="12" fillId="0" borderId="0" applyFill="0" applyBorder="0" applyAlignment="0" applyProtection="0"/>
    <xf numFmtId="201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8" fontId="12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12" fillId="0" borderId="0" applyFill="0" applyBorder="0" applyAlignment="0" applyProtection="0"/>
    <xf numFmtId="178" fontId="12" fillId="0" borderId="0" applyFill="0" applyBorder="0" applyAlignment="0" applyProtection="0"/>
    <xf numFmtId="178" fontId="12" fillId="0" borderId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6" fillId="0" borderId="0" applyFont="0" applyFill="0" applyBorder="0" applyAlignment="0" applyProtection="0"/>
    <xf numFmtId="186" fontId="12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186" fontId="12" fillId="0" borderId="0" applyFill="0" applyBorder="0" applyAlignment="0" applyProtection="0"/>
    <xf numFmtId="201" fontId="12" fillId="0" borderId="0" applyFont="0" applyFill="0" applyBorder="0" applyAlignment="0" applyProtection="0"/>
    <xf numFmtId="178" fontId="12" fillId="0" borderId="0" applyFill="0" applyBorder="0" applyAlignment="0" applyProtection="0"/>
    <xf numFmtId="201" fontId="12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12" fillId="0" borderId="0" applyFill="0" applyBorder="0" applyAlignment="0" applyProtection="0"/>
    <xf numFmtId="201" fontId="12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12" fillId="0" borderId="0" applyFill="0" applyBorder="0" applyAlignment="0" applyProtection="0"/>
    <xf numFmtId="165" fontId="15" fillId="0" borderId="0" applyFont="0" applyFill="0" applyBorder="0" applyAlignment="0" applyProtection="0"/>
    <xf numFmtId="186" fontId="12" fillId="0" borderId="0" applyFill="0" applyBorder="0" applyAlignment="0" applyProtection="0"/>
    <xf numFmtId="43" fontId="9" fillId="0" borderId="0" applyFont="0" applyFill="0" applyBorder="0" applyAlignment="0" applyProtection="0"/>
    <xf numFmtId="40" fontId="56" fillId="0" borderId="0" applyFont="0" applyFill="0" applyBorder="0" applyAlignment="0" applyProtection="0"/>
    <xf numFmtId="40" fontId="5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04" fontId="12" fillId="0" borderId="0" applyFill="0" applyBorder="0" applyAlignment="0" applyProtection="0"/>
    <xf numFmtId="43" fontId="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04" fontId="12" fillId="0" borderId="0" applyFill="0" applyBorder="0" applyAlignment="0" applyProtection="0"/>
    <xf numFmtId="0" fontId="67" fillId="0" borderId="0"/>
    <xf numFmtId="0" fontId="71" fillId="0" borderId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19" fillId="60" borderId="0" applyNumberFormat="0" applyBorder="0" applyAlignment="0" applyProtection="0"/>
    <xf numFmtId="0" fontId="20" fillId="14" borderId="32" applyNumberFormat="0" applyAlignment="0" applyProtection="0"/>
    <xf numFmtId="0" fontId="23" fillId="9" borderId="32" applyNumberFormat="0" applyAlignment="0" applyProtection="0"/>
    <xf numFmtId="164" fontId="1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12" fillId="0" borderId="0"/>
    <xf numFmtId="175" fontId="12" fillId="0" borderId="0"/>
    <xf numFmtId="0" fontId="12" fillId="6" borderId="33" applyNumberFormat="0" applyAlignment="0" applyProtection="0"/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1" fillId="14" borderId="34" applyNumberFormat="0" applyAlignment="0" applyProtection="0"/>
    <xf numFmtId="165" fontId="16" fillId="0" borderId="0" applyFont="0" applyFill="0" applyBorder="0" applyAlignment="0" applyProtection="0"/>
    <xf numFmtId="0" fontId="38" fillId="0" borderId="35" applyNumberFormat="0" applyFill="0" applyAlignment="0" applyProtection="0"/>
    <xf numFmtId="0" fontId="19" fillId="3" borderId="0" applyNumberFormat="0" applyBorder="0" applyAlignment="0" applyProtection="0"/>
    <xf numFmtId="0" fontId="7" fillId="0" borderId="0"/>
    <xf numFmtId="0" fontId="7" fillId="0" borderId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164" fontId="12" fillId="0" borderId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2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1" fillId="14" borderId="34" applyNumberFormat="0" applyAlignment="0" applyProtection="0"/>
    <xf numFmtId="0" fontId="31" fillId="14" borderId="34" applyNumberFormat="0" applyAlignment="0" applyProtection="0"/>
    <xf numFmtId="0" fontId="31" fillId="14" borderId="34" applyNumberFormat="0" applyAlignment="0" applyProtection="0"/>
    <xf numFmtId="0" fontId="31" fillId="14" borderId="34" applyNumberFormat="0" applyAlignment="0" applyProtection="0"/>
    <xf numFmtId="0" fontId="31" fillId="14" borderId="34" applyNumberFormat="0" applyAlignment="0" applyProtection="0"/>
    <xf numFmtId="0" fontId="31" fillId="14" borderId="34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12" fillId="0" borderId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22" borderId="0" applyNumberFormat="0" applyBorder="0" applyAlignment="0" applyProtection="0"/>
    <xf numFmtId="0" fontId="5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4" borderId="0" applyNumberFormat="0" applyBorder="0" applyAlignment="0" applyProtection="0"/>
    <xf numFmtId="0" fontId="5" fillId="39" borderId="0" applyNumberFormat="0" applyBorder="0" applyAlignment="0" applyProtection="0"/>
    <xf numFmtId="0" fontId="5" fillId="24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6" borderId="0" applyNumberFormat="0" applyBorder="0" applyAlignment="0" applyProtection="0"/>
    <xf numFmtId="0" fontId="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48" borderId="0" applyNumberFormat="0" applyBorder="0" applyAlignment="0" applyProtection="0"/>
    <xf numFmtId="0" fontId="5" fillId="27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1" borderId="19" applyNumberFormat="0" applyFont="0" applyAlignment="0" applyProtection="0"/>
    <xf numFmtId="0" fontId="5" fillId="21" borderId="19" applyNumberFormat="0" applyFont="0" applyAlignment="0" applyProtection="0"/>
    <xf numFmtId="0" fontId="5" fillId="21" borderId="19" applyNumberFormat="0" applyFont="0" applyAlignment="0" applyProtection="0"/>
    <xf numFmtId="0" fontId="5" fillId="21" borderId="19" applyNumberFormat="0" applyFont="0" applyAlignment="0" applyProtection="0"/>
    <xf numFmtId="0" fontId="12" fillId="6" borderId="4" applyNumberFormat="0" applyAlignment="0" applyProtection="0"/>
    <xf numFmtId="9" fontId="12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1" fillId="14" borderId="5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70" applyNumberFormat="0" applyFill="0" applyAlignment="0" applyProtection="0"/>
    <xf numFmtId="0" fontId="38" fillId="0" borderId="10" applyNumberFormat="0" applyFill="0" applyAlignment="0" applyProtection="0"/>
    <xf numFmtId="43" fontId="12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9" fontId="12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165" fontId="5" fillId="0" borderId="0" applyFont="0" applyFill="0" applyBorder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45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6" borderId="1" applyNumberFormat="0" applyAlignment="0" applyProtection="0"/>
    <xf numFmtId="164" fontId="5" fillId="0" borderId="0" applyFont="0" applyFill="0" applyBorder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" fillId="0" borderId="0"/>
    <xf numFmtId="0" fontId="5" fillId="0" borderId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9" fontId="5" fillId="0" borderId="0" applyFont="0" applyFill="0" applyBorder="0" applyAlignment="0" applyProtection="0"/>
    <xf numFmtId="0" fontId="12" fillId="6" borderId="4" applyNumberFormat="0" applyAlignment="0" applyProtection="0"/>
    <xf numFmtId="165" fontId="5" fillId="0" borderId="0" applyFont="0" applyFill="0" applyBorder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31" fillId="14" borderId="5" applyNumberFormat="0" applyAlignment="0" applyProtection="0"/>
    <xf numFmtId="0" fontId="53" fillId="62" borderId="1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46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165" fontId="5" fillId="0" borderId="0" applyFont="0" applyFill="0" applyBorder="0" applyAlignment="0" applyProtection="0"/>
    <xf numFmtId="178" fontId="12" fillId="0" borderId="0" applyFill="0" applyBorder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4" borderId="0" applyNumberFormat="0" applyBorder="0" applyAlignment="0" applyProtection="0"/>
    <xf numFmtId="0" fontId="5" fillId="39" borderId="0" applyNumberFormat="0" applyBorder="0" applyAlignment="0" applyProtection="0"/>
    <xf numFmtId="0" fontId="5" fillId="24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6" borderId="0" applyNumberFormat="0" applyBorder="0" applyAlignment="0" applyProtection="0"/>
    <xf numFmtId="0" fontId="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48" borderId="0" applyNumberFormat="0" applyBorder="0" applyAlignment="0" applyProtection="0"/>
    <xf numFmtId="0" fontId="5" fillId="27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44" fontId="5" fillId="0" borderId="0" applyFont="0" applyFill="0" applyBorder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3" fillId="9" borderId="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3" fillId="9" borderId="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45" borderId="1" applyNumberFormat="0" applyAlignment="0" applyProtection="0"/>
    <xf numFmtId="0" fontId="5" fillId="0" borderId="0"/>
    <xf numFmtId="0" fontId="23" fillId="9" borderId="1" applyNumberFormat="0" applyAlignment="0" applyProtection="0"/>
    <xf numFmtId="0" fontId="23" fillId="9" borderId="1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9" borderId="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46" borderId="1" applyNumberFormat="0" applyAlignment="0" applyProtection="0"/>
    <xf numFmtId="0" fontId="23" fillId="9" borderId="1" applyNumberFormat="0" applyAlignment="0" applyProtection="0"/>
    <xf numFmtId="0" fontId="5" fillId="0" borderId="0"/>
    <xf numFmtId="0" fontId="23" fillId="9" borderId="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5" fillId="0" borderId="0"/>
    <xf numFmtId="0" fontId="23" fillId="9" borderId="1" applyNumberFormat="0" applyAlignment="0" applyProtection="0"/>
    <xf numFmtId="0" fontId="23" fillId="9" borderId="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0" applyNumberFormat="0" applyFill="0" applyAlignment="0" applyProtection="0"/>
    <xf numFmtId="0" fontId="12" fillId="0" borderId="0"/>
    <xf numFmtId="175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14" borderId="1" applyNumberFormat="0" applyAlignment="0" applyProtection="0"/>
    <xf numFmtId="0" fontId="20" fillId="14" borderId="1" applyNumberFormat="0" applyAlignment="0" applyProtection="0"/>
    <xf numFmtId="0" fontId="5" fillId="21" borderId="19" applyNumberFormat="0" applyFont="0" applyAlignment="0" applyProtection="0"/>
    <xf numFmtId="0" fontId="5" fillId="21" borderId="19" applyNumberFormat="0" applyFont="0" applyAlignment="0" applyProtection="0"/>
    <xf numFmtId="0" fontId="5" fillId="21" borderId="19" applyNumberFormat="0" applyFont="0" applyAlignment="0" applyProtection="0"/>
    <xf numFmtId="0" fontId="5" fillId="21" borderId="19" applyNumberFormat="0" applyFon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10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9" fontId="12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2" fillId="40" borderId="4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2" fillId="6" borderId="4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6" fontId="12" fillId="0" borderId="0" applyFill="0" applyBorder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189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12" fillId="6" borderId="4" applyNumberFormat="0" applyAlignment="0" applyProtection="0"/>
    <xf numFmtId="9" fontId="5" fillId="0" borderId="0" applyFont="0" applyFill="0" applyBorder="0" applyAlignment="0" applyProtection="0"/>
    <xf numFmtId="0" fontId="31" fillId="14" borderId="5" applyNumberFormat="0" applyAlignment="0" applyProtection="0"/>
    <xf numFmtId="165" fontId="5" fillId="0" borderId="0" applyFont="0" applyFill="0" applyBorder="0" applyAlignment="0" applyProtection="0"/>
    <xf numFmtId="0" fontId="38" fillId="0" borderId="1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8" fillId="0" borderId="10" applyNumberFormat="0" applyFill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1" fillId="14" borderId="5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9" fontId="5" fillId="0" borderId="0" applyFont="0" applyFill="0" applyBorder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45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31" fillId="14" borderId="5" applyNumberFormat="0" applyAlignment="0" applyProtection="0"/>
    <xf numFmtId="0" fontId="53" fillId="62" borderId="1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8" fillId="0" borderId="10" applyNumberFormat="0" applyFill="0" applyAlignment="0" applyProtection="0"/>
    <xf numFmtId="0" fontId="12" fillId="40" borderId="4" applyNumberFormat="0" applyAlignment="0" applyProtection="0"/>
    <xf numFmtId="0" fontId="38" fillId="0" borderId="29" applyNumberFormat="0" applyFill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3" fillId="45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53" fillId="62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46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46" borderId="1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40" borderId="4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53" fillId="62" borderId="1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45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45" borderId="1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12" fillId="40" borderId="4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31" fillId="62" borderId="5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45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12" fillId="40" borderId="4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23" fillId="45" borderId="1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8" fillId="0" borderId="10" applyNumberFormat="0" applyFill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4" borderId="0" applyNumberFormat="0" applyBorder="0" applyAlignment="0" applyProtection="0"/>
    <xf numFmtId="0" fontId="5" fillId="39" borderId="0" applyNumberFormat="0" applyBorder="0" applyAlignment="0" applyProtection="0"/>
    <xf numFmtId="0" fontId="5" fillId="24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6" borderId="0" applyNumberFormat="0" applyBorder="0" applyAlignment="0" applyProtection="0"/>
    <xf numFmtId="0" fontId="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48" borderId="0" applyNumberFormat="0" applyBorder="0" applyAlignment="0" applyProtection="0"/>
    <xf numFmtId="0" fontId="5" fillId="27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45" borderId="1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5" fillId="21" borderId="19" applyNumberFormat="0" applyFont="0" applyAlignment="0" applyProtection="0"/>
    <xf numFmtId="0" fontId="5" fillId="21" borderId="19" applyNumberFormat="0" applyFont="0" applyAlignment="0" applyProtection="0"/>
    <xf numFmtId="0" fontId="12" fillId="40" borderId="4" applyNumberFormat="0" applyAlignment="0" applyProtection="0"/>
    <xf numFmtId="0" fontId="5" fillId="21" borderId="19" applyNumberFormat="0" applyFont="0" applyAlignment="0" applyProtection="0"/>
    <xf numFmtId="0" fontId="5" fillId="21" borderId="19" applyNumberFormat="0" applyFon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6" borderId="1" applyNumberFormat="0" applyAlignment="0" applyProtection="0"/>
    <xf numFmtId="164" fontId="5" fillId="0" borderId="0" applyFont="0" applyFill="0" applyBorder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" fillId="0" borderId="0"/>
    <xf numFmtId="0" fontId="5" fillId="0" borderId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9" fontId="5" fillId="0" borderId="0" applyFont="0" applyFill="0" applyBorder="0" applyAlignment="0" applyProtection="0"/>
    <xf numFmtId="0" fontId="12" fillId="6" borderId="4" applyNumberFormat="0" applyAlignment="0" applyProtection="0"/>
    <xf numFmtId="165" fontId="5" fillId="0" borderId="0" applyFont="0" applyFill="0" applyBorder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31" fillId="14" borderId="5" applyNumberFormat="0" applyAlignment="0" applyProtection="0"/>
    <xf numFmtId="0" fontId="53" fillId="62" borderId="1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40" borderId="4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12" fillId="40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12" fillId="40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40" borderId="4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53" fillId="62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3" fillId="45" borderId="1" applyNumberFormat="0" applyAlignment="0" applyProtection="0"/>
    <xf numFmtId="0" fontId="12" fillId="6" borderId="4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12" fillId="6" borderId="4" applyNumberFormat="0" applyAlignment="0" applyProtection="0"/>
    <xf numFmtId="9" fontId="5" fillId="0" borderId="0" applyFont="0" applyFill="0" applyBorder="0" applyAlignment="0" applyProtection="0"/>
    <xf numFmtId="0" fontId="31" fillId="14" borderId="5" applyNumberFormat="0" applyAlignment="0" applyProtection="0"/>
    <xf numFmtId="165" fontId="5" fillId="0" borderId="0" applyFont="0" applyFill="0" applyBorder="0" applyAlignment="0" applyProtection="0"/>
    <xf numFmtId="0" fontId="38" fillId="0" borderId="1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8" fillId="0" borderId="10" applyNumberFormat="0" applyFill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1" fillId="14" borderId="5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9" fontId="5" fillId="0" borderId="0" applyFont="0" applyFill="0" applyBorder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12" fillId="6" borderId="4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23" fillId="46" borderId="1" applyNumberFormat="0" applyAlignment="0" applyProtection="0"/>
    <xf numFmtId="0" fontId="31" fillId="62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31" fillId="14" borderId="5" applyNumberFormat="0" applyAlignment="0" applyProtection="0"/>
    <xf numFmtId="0" fontId="53" fillId="62" borderId="1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12" fillId="40" borderId="4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46" borderId="1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5" borderId="1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62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62" borderId="5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12" fillId="40" borderId="4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23" fillId="45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46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53" fillId="62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29" applyNumberFormat="0" applyFill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40" borderId="4" applyNumberFormat="0" applyAlignment="0" applyProtection="0"/>
    <xf numFmtId="0" fontId="23" fillId="45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31" fillId="62" borderId="5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12" fillId="6" borderId="4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0" fontId="20" fillId="14" borderId="1" applyNumberFormat="0" applyAlignment="0" applyProtection="0"/>
    <xf numFmtId="0" fontId="23" fillId="9" borderId="1" applyNumberFormat="0" applyAlignment="0" applyProtection="0"/>
    <xf numFmtId="0" fontId="12" fillId="6" borderId="4" applyNumberFormat="0" applyAlignment="0" applyProtection="0"/>
    <xf numFmtId="0" fontId="31" fillId="14" borderId="5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14" borderId="5" applyNumberFormat="0" applyAlignment="0" applyProtection="0"/>
    <xf numFmtId="0" fontId="31" fillId="14" borderId="5" applyNumberFormat="0" applyAlignment="0" applyProtection="0"/>
    <xf numFmtId="0" fontId="12" fillId="6" borderId="4" applyNumberFormat="0" applyAlignment="0" applyProtection="0"/>
    <xf numFmtId="0" fontId="23" fillId="9" borderId="1" applyNumberFormat="0" applyAlignment="0" applyProtection="0"/>
    <xf numFmtId="0" fontId="20" fillId="14" borderId="1" applyNumberFormat="0" applyAlignment="0" applyProtection="0"/>
    <xf numFmtId="0" fontId="38" fillId="0" borderId="10" applyNumberFormat="0" applyFill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" fillId="0" borderId="0"/>
    <xf numFmtId="0" fontId="67" fillId="0" borderId="0"/>
    <xf numFmtId="43" fontId="5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53" fillId="62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0" fillId="14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46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45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0" fontId="23" fillId="9" borderId="3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6" fillId="21" borderId="19" applyNumberFormat="0" applyFon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40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0" fontId="12" fillId="6" borderId="33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0" applyNumberFormat="0" applyFill="0" applyBorder="0" applyAlignment="0" applyProtection="0"/>
    <xf numFmtId="0" fontId="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3" fillId="0" borderId="0"/>
    <xf numFmtId="0" fontId="14" fillId="0" borderId="0"/>
    <xf numFmtId="165" fontId="12" fillId="0" borderId="0" applyFont="0" applyFill="0" applyBorder="0" applyAlignment="0" applyProtection="0"/>
    <xf numFmtId="0" fontId="20" fillId="14" borderId="100" applyNumberFormat="0" applyAlignment="0" applyProtection="0"/>
    <xf numFmtId="0" fontId="20" fillId="14" borderId="100" applyNumberFormat="0" applyAlignment="0" applyProtection="0"/>
    <xf numFmtId="0" fontId="20" fillId="14" borderId="100" applyNumberFormat="0" applyAlignment="0" applyProtection="0"/>
    <xf numFmtId="0" fontId="20" fillId="14" borderId="100" applyNumberFormat="0" applyAlignment="0" applyProtection="0"/>
    <xf numFmtId="0" fontId="20" fillId="14" borderId="100" applyNumberFormat="0" applyAlignment="0" applyProtection="0"/>
    <xf numFmtId="0" fontId="23" fillId="9" borderId="100" applyNumberFormat="0" applyAlignment="0" applyProtection="0"/>
    <xf numFmtId="0" fontId="23" fillId="9" borderId="100" applyNumberFormat="0" applyAlignment="0" applyProtection="0"/>
    <xf numFmtId="0" fontId="23" fillId="9" borderId="100" applyNumberFormat="0" applyAlignment="0" applyProtection="0"/>
    <xf numFmtId="0" fontId="23" fillId="9" borderId="100" applyNumberFormat="0" applyAlignment="0" applyProtection="0"/>
    <xf numFmtId="0" fontId="23" fillId="9" borderId="100" applyNumberFormat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" fillId="0" borderId="0"/>
    <xf numFmtId="0" fontId="12" fillId="0" borderId="0"/>
    <xf numFmtId="0" fontId="3" fillId="0" borderId="0"/>
    <xf numFmtId="0" fontId="12" fillId="6" borderId="101" applyNumberFormat="0" applyAlignment="0" applyProtection="0"/>
    <xf numFmtId="0" fontId="12" fillId="6" borderId="101" applyNumberFormat="0" applyAlignment="0" applyProtection="0"/>
    <xf numFmtId="0" fontId="12" fillId="6" borderId="101" applyNumberFormat="0" applyAlignment="0" applyProtection="0"/>
    <xf numFmtId="0" fontId="12" fillId="6" borderId="101" applyNumberFormat="0" applyAlignment="0" applyProtection="0"/>
    <xf numFmtId="0" fontId="12" fillId="6" borderId="101" applyNumberFormat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1" fillId="14" borderId="102" applyNumberFormat="0" applyAlignment="0" applyProtection="0"/>
    <xf numFmtId="0" fontId="31" fillId="14" borderId="102" applyNumberFormat="0" applyAlignment="0" applyProtection="0"/>
    <xf numFmtId="0" fontId="31" fillId="14" borderId="102" applyNumberFormat="0" applyAlignment="0" applyProtection="0"/>
    <xf numFmtId="0" fontId="31" fillId="14" borderId="102" applyNumberFormat="0" applyAlignment="0" applyProtection="0"/>
    <xf numFmtId="0" fontId="31" fillId="14" borderId="102" applyNumberFormat="0" applyAlignment="0" applyProtection="0"/>
    <xf numFmtId="0" fontId="102" fillId="0" borderId="0"/>
    <xf numFmtId="0" fontId="38" fillId="0" borderId="103" applyNumberFormat="0" applyFill="0" applyAlignment="0" applyProtection="0"/>
    <xf numFmtId="0" fontId="38" fillId="0" borderId="103" applyNumberFormat="0" applyFill="0" applyAlignment="0" applyProtection="0"/>
    <xf numFmtId="0" fontId="38" fillId="0" borderId="103" applyNumberFormat="0" applyFill="0" applyAlignment="0" applyProtection="0"/>
    <xf numFmtId="0" fontId="38" fillId="0" borderId="103" applyNumberFormat="0" applyFill="0" applyAlignment="0" applyProtection="0"/>
    <xf numFmtId="0" fontId="38" fillId="0" borderId="103" applyNumberFormat="0" applyFill="0" applyAlignment="0" applyProtection="0"/>
    <xf numFmtId="0" fontId="103" fillId="0" borderId="0"/>
    <xf numFmtId="43" fontId="1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38" fillId="0" borderId="152" applyNumberFormat="0" applyFill="0" applyAlignment="0" applyProtection="0"/>
    <xf numFmtId="0" fontId="20" fillId="14" borderId="125" applyNumberFormat="0" applyAlignment="0" applyProtection="0"/>
    <xf numFmtId="0" fontId="31" fillId="14" borderId="156" applyNumberFormat="0" applyAlignment="0" applyProtection="0"/>
    <xf numFmtId="0" fontId="12" fillId="6" borderId="126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54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40" borderId="150" applyNumberFormat="0" applyAlignment="0" applyProtection="0"/>
    <xf numFmtId="0" fontId="20" fillId="14" borderId="144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12" fillId="40" borderId="126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12" fillId="6" borderId="126" applyNumberFormat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12" fillId="6" borderId="145" applyNumberFormat="0" applyAlignment="0" applyProtection="0"/>
    <xf numFmtId="0" fontId="20" fillId="14" borderId="125" applyNumberFormat="0" applyAlignment="0" applyProtection="0"/>
    <xf numFmtId="0" fontId="20" fillId="14" borderId="163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0" fillId="14" borderId="113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3" fillId="45" borderId="136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38" fillId="0" borderId="139" applyNumberFormat="0" applyFill="0" applyAlignment="0" applyProtection="0"/>
    <xf numFmtId="0" fontId="20" fillId="14" borderId="125" applyNumberFormat="0" applyAlignment="0" applyProtection="0"/>
    <xf numFmtId="0" fontId="23" fillId="9" borderId="113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38" fillId="0" borderId="157" applyNumberFormat="0" applyFill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45" borderId="144" applyNumberFormat="0" applyAlignment="0" applyProtection="0"/>
    <xf numFmtId="0" fontId="12" fillId="40" borderId="145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38" fillId="0" borderId="148" applyNumberFormat="0" applyFill="0" applyAlignment="0" applyProtection="0"/>
    <xf numFmtId="0" fontId="23" fillId="9" borderId="136" applyNumberFormat="0" applyAlignment="0" applyProtection="0"/>
    <xf numFmtId="0" fontId="12" fillId="6" borderId="155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12" fillId="6" borderId="155" applyNumberFormat="0" applyAlignment="0" applyProtection="0"/>
    <xf numFmtId="0" fontId="23" fillId="46" borderId="125" applyNumberFormat="0" applyAlignment="0" applyProtection="0"/>
    <xf numFmtId="0" fontId="38" fillId="0" borderId="166" applyNumberFormat="0" applyFill="0" applyAlignment="0" applyProtection="0"/>
    <xf numFmtId="0" fontId="23" fillId="9" borderId="125" applyNumberFormat="0" applyAlignment="0" applyProtection="0"/>
    <xf numFmtId="0" fontId="53" fillId="62" borderId="144" applyNumberFormat="0" applyAlignment="0" applyProtection="0"/>
    <xf numFmtId="0" fontId="12" fillId="6" borderId="150" applyNumberFormat="0" applyAlignment="0" applyProtection="0"/>
    <xf numFmtId="0" fontId="12" fillId="40" borderId="145" applyNumberFormat="0" applyAlignment="0" applyProtection="0"/>
    <xf numFmtId="0" fontId="23" fillId="9" borderId="125" applyNumberFormat="0" applyAlignment="0" applyProtection="0"/>
    <xf numFmtId="0" fontId="31" fillId="14" borderId="151" applyNumberFormat="0" applyAlignment="0" applyProtection="0"/>
    <xf numFmtId="0" fontId="38" fillId="0" borderId="147" applyNumberFormat="0" applyFill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64" applyNumberFormat="0" applyAlignment="0" applyProtection="0"/>
    <xf numFmtId="0" fontId="12" fillId="40" borderId="126" applyNumberFormat="0" applyAlignment="0" applyProtection="0"/>
    <xf numFmtId="0" fontId="12" fillId="40" borderId="137" applyNumberFormat="0" applyAlignment="0" applyProtection="0"/>
    <xf numFmtId="0" fontId="23" fillId="9" borderId="149" applyNumberFormat="0" applyAlignment="0" applyProtection="0"/>
    <xf numFmtId="0" fontId="23" fillId="9" borderId="154" applyNumberFormat="0" applyAlignment="0" applyProtection="0"/>
    <xf numFmtId="0" fontId="12" fillId="6" borderId="145" applyNumberFormat="0" applyAlignment="0" applyProtection="0"/>
    <xf numFmtId="0" fontId="20" fillId="14" borderId="154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12" fillId="6" borderId="137" applyNumberFormat="0" applyAlignment="0" applyProtection="0"/>
    <xf numFmtId="0" fontId="23" fillId="45" borderId="136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23" fillId="9" borderId="149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8" fillId="0" borderId="128" applyNumberFormat="0" applyFill="0" applyAlignment="0" applyProtection="0"/>
    <xf numFmtId="0" fontId="31" fillId="14" borderId="156" applyNumberFormat="0" applyAlignment="0" applyProtection="0"/>
    <xf numFmtId="0" fontId="3" fillId="0" borderId="0"/>
    <xf numFmtId="0" fontId="53" fillId="62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1" fillId="14" borderId="127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3" fillId="0" borderId="0"/>
    <xf numFmtId="0" fontId="12" fillId="6" borderId="114" applyNumberFormat="0" applyAlignment="0" applyProtection="0"/>
    <xf numFmtId="9" fontId="3" fillId="0" borderId="0" applyFont="0" applyFill="0" applyBorder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1" fillId="14" borderId="156" applyNumberFormat="0" applyAlignment="0" applyProtection="0"/>
    <xf numFmtId="0" fontId="20" fillId="14" borderId="136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62" borderId="146" applyNumberFormat="0" applyAlignment="0" applyProtection="0"/>
    <xf numFmtId="0" fontId="23" fillId="9" borderId="154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12" fillId="6" borderId="126" applyNumberFormat="0" applyAlignment="0" applyProtection="0"/>
    <xf numFmtId="0" fontId="12" fillId="6" borderId="145" applyNumberFormat="0" applyAlignment="0" applyProtection="0"/>
    <xf numFmtId="0" fontId="12" fillId="6" borderId="155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15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3" fillId="46" borderId="149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50" applyNumberFormat="0" applyAlignment="0" applyProtection="0"/>
    <xf numFmtId="0" fontId="31" fillId="14" borderId="138" applyNumberFormat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62" borderId="138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47" applyNumberFormat="0" applyFill="0" applyAlignment="0" applyProtection="0"/>
    <xf numFmtId="0" fontId="31" fillId="14" borderId="127" applyNumberFormat="0" applyAlignment="0" applyProtection="0"/>
    <xf numFmtId="0" fontId="31" fillId="62" borderId="146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16" applyNumberFormat="0" applyFill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14" borderId="16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" fillId="22" borderId="0" applyNumberFormat="0" applyBorder="0" applyAlignment="0" applyProtection="0"/>
    <xf numFmtId="0" fontId="20" fillId="14" borderId="144" applyNumberFormat="0" applyAlignment="0" applyProtection="0"/>
    <xf numFmtId="0" fontId="3" fillId="37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8" fillId="0" borderId="147" applyNumberFormat="0" applyFill="0" applyAlignment="0" applyProtection="0"/>
    <xf numFmtId="0" fontId="3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12" fillId="40" borderId="145" applyNumberFormat="0" applyAlignment="0" applyProtection="0"/>
    <xf numFmtId="0" fontId="3" fillId="26" borderId="0" applyNumberFormat="0" applyBorder="0" applyAlignment="0" applyProtection="0"/>
    <xf numFmtId="0" fontId="31" fillId="14" borderId="127" applyNumberFormat="0" applyAlignment="0" applyProtection="0"/>
    <xf numFmtId="0" fontId="3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8" fillId="0" borderId="129" applyNumberFormat="0" applyFill="0" applyAlignment="0" applyProtection="0"/>
    <xf numFmtId="0" fontId="3" fillId="28" borderId="0" applyNumberFormat="0" applyBorder="0" applyAlignment="0" applyProtection="0"/>
    <xf numFmtId="0" fontId="31" fillId="14" borderId="127" applyNumberFormat="0" applyAlignment="0" applyProtection="0"/>
    <xf numFmtId="0" fontId="3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1" fillId="14" borderId="127" applyNumberFormat="0" applyAlignment="0" applyProtection="0"/>
    <xf numFmtId="0" fontId="3" fillId="30" borderId="0" applyNumberFormat="0" applyBorder="0" applyAlignment="0" applyProtection="0"/>
    <xf numFmtId="0" fontId="31" fillId="14" borderId="127" applyNumberFormat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3" fillId="9" borderId="125" applyNumberFormat="0" applyAlignment="0" applyProtection="0"/>
    <xf numFmtId="0" fontId="3" fillId="32" borderId="0" applyNumberFormat="0" applyBorder="0" applyAlignment="0" applyProtection="0"/>
    <xf numFmtId="0" fontId="31" fillId="14" borderId="127" applyNumberForma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23" fillId="9" borderId="149" applyNumberFormat="0" applyAlignment="0" applyProtection="0"/>
    <xf numFmtId="0" fontId="3" fillId="23" borderId="0" applyNumberFormat="0" applyBorder="0" applyAlignment="0" applyProtection="0"/>
    <xf numFmtId="0" fontId="38" fillId="0" borderId="152" applyNumberFormat="0" applyFill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0" fillId="14" borderId="149" applyNumberFormat="0" applyAlignment="0" applyProtection="0"/>
    <xf numFmtId="0" fontId="3" fillId="27" borderId="0" applyNumberFormat="0" applyBorder="0" applyAlignment="0" applyProtection="0"/>
    <xf numFmtId="0" fontId="12" fillId="6" borderId="126" applyNumberFormat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8" fillId="0" borderId="152" applyNumberFormat="0" applyFill="0" applyAlignment="0" applyProtection="0"/>
    <xf numFmtId="0" fontId="3" fillId="29" borderId="0" applyNumberFormat="0" applyBorder="0" applyAlignment="0" applyProtection="0"/>
    <xf numFmtId="0" fontId="31" fillId="14" borderId="151" applyNumberFormat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0" fillId="14" borderId="144" applyNumberFormat="0" applyAlignment="0" applyProtection="0"/>
    <xf numFmtId="0" fontId="3" fillId="31" borderId="0" applyNumberFormat="0" applyBorder="0" applyAlignment="0" applyProtection="0"/>
    <xf numFmtId="0" fontId="20" fillId="14" borderId="144" applyNumberForma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2" fillId="40" borderId="126" applyNumberFormat="0" applyAlignment="0" applyProtection="0"/>
    <xf numFmtId="0" fontId="3" fillId="33" borderId="0" applyNumberFormat="0" applyBorder="0" applyAlignment="0" applyProtection="0"/>
    <xf numFmtId="0" fontId="23" fillId="9" borderId="144" applyNumberFormat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55" applyNumberFormat="0" applyAlignment="0" applyProtection="0"/>
    <xf numFmtId="0" fontId="12" fillId="6" borderId="126" applyNumberFormat="0" applyAlignment="0" applyProtection="0"/>
    <xf numFmtId="0" fontId="38" fillId="0" borderId="128" applyNumberFormat="0" applyFill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23" fillId="9" borderId="149" applyNumberFormat="0" applyAlignment="0" applyProtection="0"/>
    <xf numFmtId="0" fontId="12" fillId="6" borderId="155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3" fillId="9" borderId="136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38" fillId="0" borderId="139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38" fillId="0" borderId="128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3" fillId="46" borderId="125" applyNumberFormat="0" applyAlignment="0" applyProtection="0"/>
    <xf numFmtId="0" fontId="12" fillId="6" borderId="137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0" fillId="14" borderId="125" applyNumberFormat="0" applyAlignment="0" applyProtection="0"/>
    <xf numFmtId="0" fontId="20" fillId="14" borderId="144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5" borderId="113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46" borderId="149" applyNumberFormat="0" applyAlignment="0" applyProtection="0"/>
    <xf numFmtId="0" fontId="23" fillId="9" borderId="154" applyNumberFormat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23" fillId="9" borderId="154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1" fillId="14" borderId="146" applyNumberFormat="0" applyAlignment="0" applyProtection="0"/>
    <xf numFmtId="0" fontId="23" fillId="46" borderId="163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8" fillId="0" borderId="147" applyNumberFormat="0" applyFill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12" fillId="6" borderId="150" applyNumberFormat="0" applyAlignment="0" applyProtection="0"/>
    <xf numFmtId="0" fontId="53" fillId="62" borderId="144" applyNumberFormat="0" applyAlignment="0" applyProtection="0"/>
    <xf numFmtId="0" fontId="31" fillId="14" borderId="156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20" fillId="14" borderId="163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38" fillId="0" borderId="147" applyNumberFormat="0" applyFill="0" applyAlignment="0" applyProtection="0"/>
    <xf numFmtId="0" fontId="12" fillId="40" borderId="155" applyNumberFormat="0" applyAlignment="0" applyProtection="0"/>
    <xf numFmtId="0" fontId="23" fillId="9" borderId="144" applyNumberFormat="0" applyAlignment="0" applyProtection="0"/>
    <xf numFmtId="0" fontId="12" fillId="6" borderId="155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23" fillId="9" borderId="149" applyNumberFormat="0" applyAlignment="0" applyProtection="0"/>
    <xf numFmtId="0" fontId="12" fillId="40" borderId="137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44" fontId="3" fillId="0" borderId="0" applyFont="0" applyFill="0" applyBorder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1" fillId="14" borderId="15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3" fillId="9" borderId="136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8" fillId="0" borderId="157" applyNumberFormat="0" applyFill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3" fillId="9" borderId="154" applyNumberFormat="0" applyAlignment="0" applyProtection="0"/>
    <xf numFmtId="0" fontId="38" fillId="0" borderId="139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12" fillId="6" borderId="164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54" applyNumberFormat="0" applyAlignment="0" applyProtection="0"/>
    <xf numFmtId="0" fontId="38" fillId="0" borderId="147" applyNumberFormat="0" applyFill="0" applyAlignment="0" applyProtection="0"/>
    <xf numFmtId="0" fontId="20" fillId="14" borderId="154" applyNumberFormat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0" fillId="14" borderId="144" applyNumberFormat="0" applyAlignment="0" applyProtection="0"/>
    <xf numFmtId="0" fontId="23" fillId="46" borderId="125" applyNumberFormat="0" applyAlignment="0" applyProtection="0"/>
    <xf numFmtId="0" fontId="38" fillId="0" borderId="147" applyNumberFormat="0" applyFill="0" applyAlignment="0" applyProtection="0"/>
    <xf numFmtId="0" fontId="31" fillId="62" borderId="127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31" fillId="62" borderId="146" applyNumberFormat="0" applyAlignment="0" applyProtection="0"/>
    <xf numFmtId="0" fontId="23" fillId="9" borderId="154" applyNumberFormat="0" applyAlignment="0" applyProtection="0"/>
    <xf numFmtId="0" fontId="12" fillId="40" borderId="145" applyNumberFormat="0" applyAlignment="0" applyProtection="0"/>
    <xf numFmtId="0" fontId="23" fillId="46" borderId="144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23" fillId="46" borderId="136" applyNumberFormat="0" applyAlignment="0" applyProtection="0"/>
    <xf numFmtId="0" fontId="20" fillId="14" borderId="149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31" fillId="62" borderId="14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" fillId="0" borderId="0"/>
    <xf numFmtId="0" fontId="3" fillId="0" borderId="0"/>
    <xf numFmtId="0" fontId="20" fillId="14" borderId="136" applyNumberFormat="0" applyAlignment="0" applyProtection="0"/>
    <xf numFmtId="0" fontId="3" fillId="0" borderId="0"/>
    <xf numFmtId="0" fontId="20" fillId="14" borderId="144" applyNumberFormat="0" applyAlignment="0" applyProtection="0"/>
    <xf numFmtId="0" fontId="53" fillId="62" borderId="149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45" applyNumberFormat="0" applyAlignment="0" applyProtection="0"/>
    <xf numFmtId="0" fontId="20" fillId="14" borderId="154" applyNumberFormat="0" applyAlignment="0" applyProtection="0"/>
    <xf numFmtId="0" fontId="3" fillId="0" borderId="0"/>
    <xf numFmtId="0" fontId="38" fillId="0" borderId="1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3" fillId="0" borderId="0"/>
    <xf numFmtId="0" fontId="23" fillId="46" borderId="144" applyNumberFormat="0" applyAlignment="0" applyProtection="0"/>
    <xf numFmtId="0" fontId="38" fillId="0" borderId="12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0" fillId="14" borderId="1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46" borderId="125" applyNumberFormat="0" applyAlignment="0" applyProtection="0"/>
    <xf numFmtId="0" fontId="3" fillId="0" borderId="0"/>
    <xf numFmtId="0" fontId="3" fillId="0" borderId="0"/>
    <xf numFmtId="0" fontId="53" fillId="62" borderId="125" applyNumberFormat="0" applyAlignment="0" applyProtection="0"/>
    <xf numFmtId="0" fontId="23" fillId="45" borderId="144" applyNumberFormat="0" applyAlignment="0" applyProtection="0"/>
    <xf numFmtId="0" fontId="38" fillId="0" borderId="147" applyNumberFormat="0" applyFill="0" applyAlignment="0" applyProtection="0"/>
    <xf numFmtId="0" fontId="12" fillId="6" borderId="126" applyNumberFormat="0" applyAlignment="0" applyProtection="0"/>
    <xf numFmtId="0" fontId="38" fillId="0" borderId="128" applyNumberFormat="0" applyFill="0" applyAlignment="0" applyProtection="0"/>
    <xf numFmtId="0" fontId="38" fillId="0" borderId="147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14" borderId="13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14" borderId="127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6" borderId="1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40" borderId="1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45" borderId="1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46" borderId="1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9" borderId="1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9" borderId="1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9" borderId="1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12" fillId="40" borderId="114" applyNumberFormat="0" applyAlignment="0" applyProtection="0"/>
    <xf numFmtId="0" fontId="20" fillId="14" borderId="125" applyNumberForma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23" fillId="9" borderId="125" applyNumberFormat="0" applyAlignment="0" applyProtection="0"/>
    <xf numFmtId="0" fontId="23" fillId="9" borderId="15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139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128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27" applyNumberFormat="0" applyAlignment="0" applyProtection="0"/>
    <xf numFmtId="0" fontId="12" fillId="40" borderId="137" applyNumberFormat="0" applyAlignment="0" applyProtection="0"/>
    <xf numFmtId="0" fontId="38" fillId="0" borderId="157" applyNumberFormat="0" applyFill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1" fillId="14" borderId="142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54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12" fillId="40" borderId="15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166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6" borderId="15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166" applyNumberFormat="0" applyFill="0" applyAlignment="0" applyProtection="0"/>
    <xf numFmtId="9" fontId="3" fillId="0" borderId="0" applyFont="0" applyFill="0" applyBorder="0" applyAlignment="0" applyProtection="0"/>
    <xf numFmtId="0" fontId="23" fillId="9" borderId="14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9" fontId="3" fillId="0" borderId="0" applyFont="0" applyFill="0" applyBorder="0" applyAlignment="0" applyProtection="0"/>
    <xf numFmtId="0" fontId="38" fillId="0" borderId="139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39" applyNumberFormat="0" applyFill="0" applyAlignment="0" applyProtection="0"/>
    <xf numFmtId="0" fontId="12" fillId="40" borderId="145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56" applyNumberFormat="0" applyAlignment="0" applyProtection="0"/>
    <xf numFmtId="0" fontId="38" fillId="0" borderId="147" applyNumberFormat="0" applyFill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12" fillId="6" borderId="155" applyNumberFormat="0" applyAlignment="0" applyProtection="0"/>
    <xf numFmtId="0" fontId="12" fillId="6" borderId="150" applyNumberFormat="0" applyAlignment="0" applyProtection="0"/>
    <xf numFmtId="0" fontId="12" fillId="6" borderId="137" applyNumberFormat="0" applyAlignment="0" applyProtection="0"/>
    <xf numFmtId="0" fontId="38" fillId="0" borderId="153" applyNumberFormat="0" applyFill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31" fillId="62" borderId="146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12" fillId="6" borderId="155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8" fillId="0" borderId="139" applyNumberFormat="0" applyFill="0" applyAlignment="0" applyProtection="0"/>
    <xf numFmtId="0" fontId="20" fillId="14" borderId="125" applyNumberFormat="0" applyAlignment="0" applyProtection="0"/>
    <xf numFmtId="0" fontId="12" fillId="6" borderId="145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8" applyNumberFormat="0" applyFill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53" fillId="62" borderId="149" applyNumberFormat="0" applyAlignment="0" applyProtection="0"/>
    <xf numFmtId="0" fontId="12" fillId="6" borderId="155" applyNumberFormat="0" applyAlignment="0" applyProtection="0"/>
    <xf numFmtId="0" fontId="38" fillId="0" borderId="147" applyNumberFormat="0" applyFill="0" applyAlignment="0" applyProtection="0"/>
    <xf numFmtId="0" fontId="31" fillId="14" borderId="127" applyNumberFormat="0" applyAlignment="0" applyProtection="0"/>
    <xf numFmtId="0" fontId="20" fillId="14" borderId="149" applyNumberFormat="0" applyAlignment="0" applyProtection="0"/>
    <xf numFmtId="0" fontId="12" fillId="40" borderId="145" applyNumberFormat="0" applyAlignment="0" applyProtection="0"/>
    <xf numFmtId="0" fontId="23" fillId="9" borderId="13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44" applyNumberFormat="0" applyAlignment="0" applyProtection="0"/>
    <xf numFmtId="0" fontId="38" fillId="0" borderId="128" applyNumberFormat="0" applyFill="0" applyAlignment="0" applyProtection="0"/>
    <xf numFmtId="0" fontId="23" fillId="9" borderId="140" applyNumberFormat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1" fillId="14" borderId="151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8" fillId="0" borderId="128" applyNumberFormat="0" applyFill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2" fillId="6" borderId="137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1" fillId="14" borderId="146" applyNumberFormat="0" applyAlignment="0" applyProtection="0"/>
    <xf numFmtId="0" fontId="20" fillId="14" borderId="15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38" fillId="0" borderId="152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23" fillId="45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0" fillId="14" borderId="144" applyNumberFormat="0" applyAlignment="0" applyProtection="0"/>
    <xf numFmtId="0" fontId="23" fillId="45" borderId="144" applyNumberFormat="0" applyAlignment="0" applyProtection="0"/>
    <xf numFmtId="0" fontId="31" fillId="14" borderId="156" applyNumberFormat="0" applyAlignment="0" applyProtection="0"/>
    <xf numFmtId="0" fontId="12" fillId="40" borderId="150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3" fillId="46" borderId="154" applyNumberFormat="0" applyAlignment="0" applyProtection="0"/>
    <xf numFmtId="0" fontId="23" fillId="46" borderId="14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14" borderId="151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6" borderId="137" applyNumberFormat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62" borderId="144" applyNumberFormat="0" applyAlignment="0" applyProtection="0"/>
    <xf numFmtId="0" fontId="23" fillId="46" borderId="14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6" borderId="13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2" fillId="6" borderId="150" applyNumberFormat="0" applyAlignment="0" applyProtection="0"/>
    <xf numFmtId="0" fontId="38" fillId="0" borderId="166" applyNumberFormat="0" applyFill="0" applyAlignment="0" applyProtection="0"/>
    <xf numFmtId="0" fontId="23" fillId="9" borderId="125" applyNumberFormat="0" applyAlignment="0" applyProtection="0"/>
    <xf numFmtId="43" fontId="3" fillId="0" borderId="0" applyFont="0" applyFill="0" applyBorder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8" fillId="0" borderId="157" applyNumberFormat="0" applyFill="0" applyAlignment="0" applyProtection="0"/>
    <xf numFmtId="43" fontId="3" fillId="0" borderId="0" applyFont="0" applyFill="0" applyBorder="0" applyAlignment="0" applyProtection="0"/>
    <xf numFmtId="0" fontId="12" fillId="6" borderId="13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3" fillId="46" borderId="144" applyNumberFormat="0" applyAlignment="0" applyProtection="0"/>
    <xf numFmtId="0" fontId="20" fillId="14" borderId="136" applyNumberFormat="0" applyAlignment="0" applyProtection="0"/>
    <xf numFmtId="0" fontId="38" fillId="0" borderId="152" applyNumberFormat="0" applyFill="0" applyAlignment="0" applyProtection="0"/>
    <xf numFmtId="0" fontId="31" fillId="62" borderId="151" applyNumberFormat="0" applyAlignment="0" applyProtection="0"/>
    <xf numFmtId="0" fontId="12" fillId="40" borderId="155" applyNumberFormat="0" applyAlignment="0" applyProtection="0"/>
    <xf numFmtId="0" fontId="38" fillId="0" borderId="15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8" fillId="0" borderId="157" applyNumberFormat="0" applyFill="0" applyAlignment="0" applyProtection="0"/>
    <xf numFmtId="0" fontId="12" fillId="6" borderId="150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12" fillId="6" borderId="114" applyNumberFormat="0" applyAlignment="0" applyProtection="0"/>
    <xf numFmtId="0" fontId="23" fillId="9" borderId="144" applyNumberFormat="0" applyAlignment="0" applyProtection="0"/>
    <xf numFmtId="9" fontId="3" fillId="0" borderId="0" applyFont="0" applyFill="0" applyBorder="0" applyAlignment="0" applyProtection="0"/>
    <xf numFmtId="0" fontId="31" fillId="14" borderId="115" applyNumberFormat="0" applyAlignment="0" applyProtection="0"/>
    <xf numFmtId="0" fontId="31" fillId="14" borderId="146" applyNumberFormat="0" applyAlignment="0" applyProtection="0"/>
    <xf numFmtId="0" fontId="38" fillId="0" borderId="116" applyNumberFormat="0" applyFill="0" applyAlignment="0" applyProtection="0"/>
    <xf numFmtId="0" fontId="20" fillId="14" borderId="149" applyNumberFormat="0" applyAlignment="0" applyProtection="0"/>
    <xf numFmtId="0" fontId="3" fillId="0" borderId="0"/>
    <xf numFmtId="0" fontId="3" fillId="0" borderId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1" fillId="14" borderId="156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3" fillId="9" borderId="14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0" fillId="14" borderId="144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12" fillId="6" borderId="114" applyNumberFormat="0" applyAlignment="0" applyProtection="0"/>
    <xf numFmtId="0" fontId="12" fillId="6" borderId="1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14" borderId="13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14" borderId="11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38" fillId="0" borderId="116" applyNumberFormat="0" applyFill="0" applyAlignment="0" applyProtection="0"/>
    <xf numFmtId="0" fontId="23" fillId="9" borderId="144" applyNumberFormat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14" borderId="14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165" fontId="3" fillId="0" borderId="0" applyFont="0" applyFill="0" applyBorder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5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6" borderId="113" applyNumberFormat="0" applyAlignment="0" applyProtection="0"/>
    <xf numFmtId="164" fontId="3" fillId="0" borderId="0" applyFont="0" applyFill="0" applyBorder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" fillId="0" borderId="0"/>
    <xf numFmtId="0" fontId="3" fillId="0" borderId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9" fontId="3" fillId="0" borderId="0" applyFont="0" applyFill="0" applyBorder="0" applyAlignment="0" applyProtection="0"/>
    <xf numFmtId="0" fontId="12" fillId="6" borderId="114" applyNumberFormat="0" applyAlignment="0" applyProtection="0"/>
    <xf numFmtId="165" fontId="3" fillId="0" borderId="0" applyFont="0" applyFill="0" applyBorder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31" fillId="14" borderId="115" applyNumberFormat="0" applyAlignment="0" applyProtection="0"/>
    <xf numFmtId="0" fontId="53" fillId="62" borderId="113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3" fillId="0" borderId="0"/>
    <xf numFmtId="0" fontId="3" fillId="0" borderId="0"/>
    <xf numFmtId="0" fontId="31" fillId="14" borderId="146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165" fontId="3" fillId="0" borderId="0" applyFont="0" applyFill="0" applyBorder="0" applyAlignment="0" applyProtection="0"/>
    <xf numFmtId="0" fontId="23" fillId="9" borderId="144" applyNumberFormat="0" applyAlignment="0" applyProtection="0"/>
    <xf numFmtId="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44" fontId="3" fillId="0" borderId="0" applyFont="0" applyFill="0" applyBorder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3" fillId="9" borderId="113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3" fillId="9" borderId="113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45" borderId="113" applyNumberFormat="0" applyAlignment="0" applyProtection="0"/>
    <xf numFmtId="0" fontId="3" fillId="0" borderId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" fillId="0" borderId="0"/>
    <xf numFmtId="0" fontId="3" fillId="0" borderId="0"/>
    <xf numFmtId="0" fontId="3" fillId="0" borderId="0"/>
    <xf numFmtId="0" fontId="23" fillId="9" borderId="1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3" fillId="0" borderId="0"/>
    <xf numFmtId="0" fontId="23" fillId="9" borderId="1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" fillId="0" borderId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116" applyNumberFormat="0" applyFill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11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1" fillId="62" borderId="14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2" fillId="40" borderId="11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2" fillId="6" borderId="11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0" fillId="14" borderId="14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4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2" fillId="6" borderId="114" applyNumberFormat="0" applyAlignment="0" applyProtection="0"/>
    <xf numFmtId="9" fontId="3" fillId="0" borderId="0" applyFont="0" applyFill="0" applyBorder="0" applyAlignment="0" applyProtection="0"/>
    <xf numFmtId="0" fontId="31" fillId="14" borderId="115" applyNumberFormat="0" applyAlignment="0" applyProtection="0"/>
    <xf numFmtId="165" fontId="3" fillId="0" borderId="0" applyFont="0" applyFill="0" applyBorder="0" applyAlignment="0" applyProtection="0"/>
    <xf numFmtId="0" fontId="38" fillId="0" borderId="11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8" fillId="0" borderId="116" applyNumberFormat="0" applyFill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1" fillId="14" borderId="11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9" fontId="3" fillId="0" borderId="0" applyFont="0" applyFill="0" applyBorder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5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31" fillId="14" borderId="115" applyNumberFormat="0" applyAlignment="0" applyProtection="0"/>
    <xf numFmtId="0" fontId="53" fillId="62" borderId="113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8" fillId="0" borderId="116" applyNumberFormat="0" applyFill="0" applyAlignment="0" applyProtection="0"/>
    <xf numFmtId="0" fontId="12" fillId="40" borderId="114" applyNumberFormat="0" applyAlignment="0" applyProtection="0"/>
    <xf numFmtId="0" fontId="38" fillId="0" borderId="117" applyNumberFormat="0" applyFill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3" fillId="45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53" fillId="62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46" borderId="113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40" borderId="114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5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5" borderId="113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12" fillId="40" borderId="114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31" fillId="62" borderId="115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45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12" fillId="40" borderId="114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23" fillId="45" borderId="113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8" fillId="0" borderId="116" applyNumberFormat="0" applyFill="0" applyAlignment="0" applyProtection="0"/>
    <xf numFmtId="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5" borderId="113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12" fillId="40" borderId="114" applyNumberForma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3" fillId="9" borderId="163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6" borderId="113" applyNumberFormat="0" applyAlignment="0" applyProtection="0"/>
    <xf numFmtId="164" fontId="3" fillId="0" borderId="0" applyFont="0" applyFill="0" applyBorder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" fillId="0" borderId="0"/>
    <xf numFmtId="0" fontId="3" fillId="0" borderId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9" fontId="3" fillId="0" borderId="0" applyFont="0" applyFill="0" applyBorder="0" applyAlignment="0" applyProtection="0"/>
    <xf numFmtId="0" fontId="12" fillId="6" borderId="114" applyNumberFormat="0" applyAlignment="0" applyProtection="0"/>
    <xf numFmtId="165" fontId="3" fillId="0" borderId="0" applyFont="0" applyFill="0" applyBorder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31" fillId="14" borderId="115" applyNumberFormat="0" applyAlignment="0" applyProtection="0"/>
    <xf numFmtId="0" fontId="53" fillId="62" borderId="113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40" borderId="114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12" fillId="40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12" fillId="40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40" borderId="114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53" fillId="62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3" fillId="45" borderId="113" applyNumberFormat="0" applyAlignment="0" applyProtection="0"/>
    <xf numFmtId="0" fontId="12" fillId="6" borderId="114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2" fillId="6" borderId="114" applyNumberFormat="0" applyAlignment="0" applyProtection="0"/>
    <xf numFmtId="9" fontId="3" fillId="0" borderId="0" applyFont="0" applyFill="0" applyBorder="0" applyAlignment="0" applyProtection="0"/>
    <xf numFmtId="0" fontId="31" fillId="14" borderId="115" applyNumberFormat="0" applyAlignment="0" applyProtection="0"/>
    <xf numFmtId="165" fontId="3" fillId="0" borderId="0" applyFont="0" applyFill="0" applyBorder="0" applyAlignment="0" applyProtection="0"/>
    <xf numFmtId="0" fontId="38" fillId="0" borderId="11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8" fillId="0" borderId="116" applyNumberFormat="0" applyFill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1" fillId="14" borderId="11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9" fontId="3" fillId="0" borderId="0" applyFont="0" applyFill="0" applyBorder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12" fillId="6" borderId="114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23" fillId="46" borderId="113" applyNumberFormat="0" applyAlignment="0" applyProtection="0"/>
    <xf numFmtId="0" fontId="31" fillId="62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31" fillId="14" borderId="115" applyNumberFormat="0" applyAlignment="0" applyProtection="0"/>
    <xf numFmtId="0" fontId="53" fillId="62" borderId="113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12" fillId="40" borderId="114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46" borderId="113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5" borderId="113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62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62" borderId="115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23" fillId="45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8" fillId="0" borderId="117" applyNumberFormat="0" applyFill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31" fillId="62" borderId="115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12" fillId="6" borderId="114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12" fillId="6" borderId="114" applyNumberFormat="0" applyAlignment="0" applyProtection="0"/>
    <xf numFmtId="0" fontId="31" fillId="14" borderId="115" applyNumberFormat="0" applyAlignment="0" applyProtection="0"/>
    <xf numFmtId="0" fontId="38" fillId="0" borderId="116" applyNumberFormat="0" applyFill="0" applyAlignment="0" applyProtection="0"/>
    <xf numFmtId="0" fontId="38" fillId="0" borderId="116" applyNumberFormat="0" applyFill="0" applyAlignment="0" applyProtection="0"/>
    <xf numFmtId="0" fontId="31" fillId="14" borderId="115" applyNumberFormat="0" applyAlignment="0" applyProtection="0"/>
    <xf numFmtId="0" fontId="31" fillId="14" borderId="115" applyNumberFormat="0" applyAlignment="0" applyProtection="0"/>
    <xf numFmtId="0" fontId="12" fillId="6" borderId="114" applyNumberFormat="0" applyAlignment="0" applyProtection="0"/>
    <xf numFmtId="0" fontId="23" fillId="9" borderId="113" applyNumberFormat="0" applyAlignment="0" applyProtection="0"/>
    <xf numFmtId="0" fontId="20" fillId="14" borderId="113" applyNumberFormat="0" applyAlignment="0" applyProtection="0"/>
    <xf numFmtId="0" fontId="38" fillId="0" borderId="116" applyNumberFormat="0" applyFill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43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53" fillId="62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0" fillId="14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46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45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23" fillId="9" borderId="113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53" fillId="62" borderId="13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31" fillId="14" borderId="146" applyNumberFormat="0" applyAlignment="0" applyProtection="0"/>
    <xf numFmtId="0" fontId="20" fillId="14" borderId="154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9" borderId="163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3" fillId="46" borderId="149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12" fillId="6" borderId="137" applyNumberFormat="0" applyAlignment="0" applyProtection="0"/>
    <xf numFmtId="0" fontId="20" fillId="14" borderId="125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44" applyNumberFormat="0" applyAlignment="0" applyProtection="0"/>
    <xf numFmtId="0" fontId="38" fillId="0" borderId="143" applyNumberFormat="0" applyFill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7" applyNumberFormat="0" applyFill="0" applyAlignment="0" applyProtection="0"/>
    <xf numFmtId="0" fontId="23" fillId="9" borderId="144" applyNumberFormat="0" applyAlignment="0" applyProtection="0"/>
    <xf numFmtId="0" fontId="23" fillId="9" borderId="154" applyNumberFormat="0" applyAlignment="0" applyProtection="0"/>
    <xf numFmtId="0" fontId="31" fillId="14" borderId="151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52" applyNumberFormat="0" applyFill="0" applyAlignment="0" applyProtection="0"/>
    <xf numFmtId="0" fontId="38" fillId="0" borderId="128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3" fillId="9" borderId="125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49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1" fillId="14" borderId="146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6" borderId="164" applyNumberFormat="0" applyAlignment="0" applyProtection="0"/>
    <xf numFmtId="0" fontId="20" fillId="14" borderId="144" applyNumberFormat="0" applyAlignment="0" applyProtection="0"/>
    <xf numFmtId="0" fontId="23" fillId="9" borderId="154" applyNumberFormat="0" applyAlignment="0" applyProtection="0"/>
    <xf numFmtId="0" fontId="12" fillId="40" borderId="145" applyNumberFormat="0" applyAlignment="0" applyProtection="0"/>
    <xf numFmtId="0" fontId="12" fillId="6" borderId="164" applyNumberFormat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23" fillId="9" borderId="125" applyNumberFormat="0" applyAlignment="0" applyProtection="0"/>
    <xf numFmtId="0" fontId="23" fillId="9" borderId="144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12" fillId="40" borderId="137" applyNumberFormat="0" applyAlignment="0" applyProtection="0"/>
    <xf numFmtId="0" fontId="38" fillId="0" borderId="158" applyNumberFormat="0" applyFill="0" applyAlignment="0" applyProtection="0"/>
    <xf numFmtId="0" fontId="12" fillId="40" borderId="145" applyNumberFormat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62" borderId="151" applyNumberFormat="0" applyAlignment="0" applyProtection="0"/>
    <xf numFmtId="0" fontId="23" fillId="9" borderId="125" applyNumberFormat="0" applyAlignment="0" applyProtection="0"/>
    <xf numFmtId="0" fontId="20" fillId="14" borderId="144" applyNumberFormat="0" applyAlignment="0" applyProtection="0"/>
    <xf numFmtId="0" fontId="23" fillId="9" borderId="125" applyNumberFormat="0" applyAlignment="0" applyProtection="0"/>
    <xf numFmtId="0" fontId="31" fillId="14" borderId="146" applyNumberFormat="0" applyAlignment="0" applyProtection="0"/>
    <xf numFmtId="0" fontId="23" fillId="9" borderId="125" applyNumberFormat="0" applyAlignment="0" applyProtection="0"/>
    <xf numFmtId="0" fontId="23" fillId="45" borderId="125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38" fillId="0" borderId="128" applyNumberFormat="0" applyFill="0" applyAlignment="0" applyProtection="0"/>
    <xf numFmtId="0" fontId="23" fillId="9" borderId="144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6" borderId="13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53" fillId="62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40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14" applyNumberFormat="0" applyAlignment="0" applyProtection="0"/>
    <xf numFmtId="0" fontId="12" fillId="6" borderId="145" applyNumberFormat="0" applyAlignment="0" applyProtection="0"/>
    <xf numFmtId="0" fontId="31" fillId="14" borderId="127" applyNumberFormat="0" applyAlignment="0" applyProtection="0"/>
    <xf numFmtId="0" fontId="38" fillId="0" borderId="139" applyNumberFormat="0" applyFill="0" applyAlignment="0" applyProtection="0"/>
    <xf numFmtId="0" fontId="12" fillId="6" borderId="14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39" applyNumberFormat="0" applyFill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8" fillId="0" borderId="147" applyNumberFormat="0" applyFill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46" borderId="149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1" fillId="62" borderId="146" applyNumberFormat="0" applyAlignment="0" applyProtection="0"/>
    <xf numFmtId="0" fontId="20" fillId="14" borderId="149" applyNumberFormat="0" applyAlignment="0" applyProtection="0"/>
    <xf numFmtId="0" fontId="38" fillId="0" borderId="147" applyNumberFormat="0" applyFill="0" applyAlignment="0" applyProtection="0"/>
    <xf numFmtId="0" fontId="12" fillId="6" borderId="155" applyNumberFormat="0" applyAlignment="0" applyProtection="0"/>
    <xf numFmtId="0" fontId="38" fillId="0" borderId="152" applyNumberFormat="0" applyFill="0" applyAlignment="0" applyProtection="0"/>
    <xf numFmtId="0" fontId="23" fillId="9" borderId="136" applyNumberFormat="0" applyAlignment="0" applyProtection="0"/>
    <xf numFmtId="0" fontId="20" fillId="14" borderId="149" applyNumberFormat="0" applyAlignment="0" applyProtection="0"/>
    <xf numFmtId="0" fontId="23" fillId="46" borderId="149" applyNumberFormat="0" applyAlignment="0" applyProtection="0"/>
    <xf numFmtId="0" fontId="12" fillId="6" borderId="16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54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38" fillId="0" borderId="152" applyNumberFormat="0" applyFill="0" applyAlignment="0" applyProtection="0"/>
    <xf numFmtId="0" fontId="20" fillId="14" borderId="154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53" fillId="62" borderId="144" applyNumberFormat="0" applyAlignment="0" applyProtection="0"/>
    <xf numFmtId="0" fontId="23" fillId="9" borderId="154" applyNumberFormat="0" applyAlignment="0" applyProtection="0"/>
    <xf numFmtId="0" fontId="31" fillId="14" borderId="165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52" applyNumberFormat="0" applyFill="0" applyAlignment="0" applyProtection="0"/>
    <xf numFmtId="0" fontId="12" fillId="40" borderId="145" applyNumberFormat="0" applyAlignment="0" applyProtection="0"/>
    <xf numFmtId="0" fontId="38" fillId="0" borderId="139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56" applyNumberFormat="0" applyAlignment="0" applyProtection="0"/>
    <xf numFmtId="0" fontId="23" fillId="46" borderId="149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38" fillId="0" borderId="152" applyNumberFormat="0" applyFill="0" applyAlignment="0" applyProtection="0"/>
    <xf numFmtId="0" fontId="23" fillId="9" borderId="136" applyNumberFormat="0" applyAlignment="0" applyProtection="0"/>
    <xf numFmtId="0" fontId="23" fillId="46" borderId="144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31" fillId="14" borderId="165" applyNumberFormat="0" applyAlignment="0" applyProtection="0"/>
    <xf numFmtId="0" fontId="12" fillId="6" borderId="145" applyNumberFormat="0" applyAlignment="0" applyProtection="0"/>
    <xf numFmtId="0" fontId="23" fillId="9" borderId="154" applyNumberFormat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12" fillId="6" borderId="137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38" fillId="0" borderId="166" applyNumberFormat="0" applyFill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6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1" fillId="14" borderId="156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12" fillId="6" borderId="155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53" fillId="62" borderId="136" applyNumberFormat="0" applyAlignment="0" applyProtection="0"/>
    <xf numFmtId="0" fontId="38" fillId="0" borderId="166" applyNumberFormat="0" applyFill="0" applyAlignment="0" applyProtection="0"/>
    <xf numFmtId="0" fontId="23" fillId="9" borderId="136" applyNumberFormat="0" applyAlignment="0" applyProtection="0"/>
    <xf numFmtId="0" fontId="20" fillId="14" borderId="154" applyNumberFormat="0" applyAlignment="0" applyProtection="0"/>
    <xf numFmtId="0" fontId="12" fillId="40" borderId="164" applyNumberFormat="0" applyAlignment="0" applyProtection="0"/>
    <xf numFmtId="0" fontId="31" fillId="14" borderId="146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20" fillId="14" borderId="154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9" borderId="136" applyNumberFormat="0" applyAlignment="0" applyProtection="0"/>
    <xf numFmtId="0" fontId="31" fillId="14" borderId="151" applyNumberFormat="0" applyAlignment="0" applyProtection="0"/>
    <xf numFmtId="0" fontId="38" fillId="0" borderId="166" applyNumberFormat="0" applyFill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23" fillId="45" borderId="144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1" fillId="14" borderId="156" applyNumberFormat="0" applyAlignment="0" applyProtection="0"/>
    <xf numFmtId="0" fontId="12" fillId="6" borderId="145" applyNumberFormat="0" applyAlignment="0" applyProtection="0"/>
    <xf numFmtId="0" fontId="23" fillId="9" borderId="154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57" applyNumberFormat="0" applyFill="0" applyAlignment="0" applyProtection="0"/>
    <xf numFmtId="0" fontId="31" fillId="14" borderId="146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6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12" fillId="6" borderId="137" applyNumberFormat="0" applyAlignment="0" applyProtection="0"/>
    <xf numFmtId="0" fontId="20" fillId="14" borderId="154" applyNumberFormat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12" fillId="40" borderId="15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23" fillId="46" borderId="163" applyNumberFormat="0" applyAlignment="0" applyProtection="0"/>
    <xf numFmtId="0" fontId="31" fillId="14" borderId="151" applyNumberFormat="0" applyAlignment="0" applyProtection="0"/>
    <xf numFmtId="0" fontId="23" fillId="9" borderId="154" applyNumberFormat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23" fillId="9" borderId="125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53" fillId="62" borderId="136" applyNumberFormat="0" applyAlignment="0" applyProtection="0"/>
    <xf numFmtId="0" fontId="31" fillId="14" borderId="138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31" fillId="62" borderId="138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38" fillId="0" borderId="147" applyNumberFormat="0" applyFill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31" fillId="14" borderId="127" applyNumberFormat="0" applyAlignment="0" applyProtection="0"/>
    <xf numFmtId="0" fontId="38" fillId="0" borderId="139" applyNumberFormat="0" applyFill="0" applyAlignment="0" applyProtection="0"/>
    <xf numFmtId="0" fontId="12" fillId="40" borderId="145" applyNumberFormat="0" applyAlignment="0" applyProtection="0"/>
    <xf numFmtId="0" fontId="12" fillId="6" borderId="126" applyNumberFormat="0" applyAlignment="0" applyProtection="0"/>
    <xf numFmtId="0" fontId="23" fillId="46" borderId="136" applyNumberFormat="0" applyAlignment="0" applyProtection="0"/>
    <xf numFmtId="0" fontId="38" fillId="0" borderId="147" applyNumberFormat="0" applyFill="0" applyAlignment="0" applyProtection="0"/>
    <xf numFmtId="0" fontId="12" fillId="6" borderId="126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20" fillId="14" borderId="125" applyNumberFormat="0" applyAlignment="0" applyProtection="0"/>
    <xf numFmtId="0" fontId="38" fillId="0" borderId="152" applyNumberFormat="0" applyFill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8" fillId="0" borderId="152" applyNumberFormat="0" applyFill="0" applyAlignment="0" applyProtection="0"/>
    <xf numFmtId="0" fontId="20" fillId="14" borderId="125" applyNumberFormat="0" applyAlignment="0" applyProtection="0"/>
    <xf numFmtId="0" fontId="12" fillId="40" borderId="14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23" fillId="9" borderId="136" applyNumberFormat="0" applyAlignment="0" applyProtection="0"/>
    <xf numFmtId="0" fontId="20" fillId="14" borderId="125" applyNumberFormat="0" applyAlignment="0" applyProtection="0"/>
    <xf numFmtId="0" fontId="38" fillId="0" borderId="166" applyNumberFormat="0" applyFill="0" applyAlignment="0" applyProtection="0"/>
    <xf numFmtId="0" fontId="23" fillId="9" borderId="125" applyNumberFormat="0" applyAlignment="0" applyProtection="0"/>
    <xf numFmtId="0" fontId="20" fillId="14" borderId="136" applyNumberFormat="0" applyAlignment="0" applyProtection="0"/>
    <xf numFmtId="0" fontId="38" fillId="0" borderId="152" applyNumberFormat="0" applyFill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8" fillId="0" borderId="152" applyNumberFormat="0" applyFill="0" applyAlignment="0" applyProtection="0"/>
    <xf numFmtId="0" fontId="20" fillId="14" borderId="15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40" borderId="150" applyNumberFormat="0" applyAlignment="0" applyProtection="0"/>
    <xf numFmtId="0" fontId="31" fillId="14" borderId="165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12" fillId="40" borderId="137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31" fillId="14" borderId="142" applyNumberFormat="0" applyAlignment="0" applyProtection="0"/>
    <xf numFmtId="0" fontId="31" fillId="14" borderId="142" applyNumberFormat="0" applyAlignment="0" applyProtection="0"/>
    <xf numFmtId="0" fontId="20" fillId="14" borderId="154" applyNumberFormat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12" fillId="6" borderId="150" applyNumberFormat="0" applyAlignment="0" applyProtection="0"/>
    <xf numFmtId="0" fontId="23" fillId="9" borderId="154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63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66" applyNumberFormat="0" applyFill="0" applyAlignment="0" applyProtection="0"/>
    <xf numFmtId="0" fontId="12" fillId="6" borderId="145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8" fillId="0" borderId="128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38" fillId="0" borderId="152" applyNumberFormat="0" applyFill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63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31" fillId="14" borderId="165" applyNumberFormat="0" applyAlignment="0" applyProtection="0"/>
    <xf numFmtId="0" fontId="20" fillId="14" borderId="149" applyNumberFormat="0" applyAlignment="0" applyProtection="0"/>
    <xf numFmtId="0" fontId="12" fillId="6" borderId="155" applyNumberFormat="0" applyAlignment="0" applyProtection="0"/>
    <xf numFmtId="0" fontId="31" fillId="14" borderId="138" applyNumberFormat="0" applyAlignment="0" applyProtection="0"/>
    <xf numFmtId="0" fontId="23" fillId="45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12" fillId="40" borderId="137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31" fillId="14" borderId="156" applyNumberFormat="0" applyAlignment="0" applyProtection="0"/>
    <xf numFmtId="0" fontId="12" fillId="6" borderId="164" applyNumberFormat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50" applyNumberFormat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38" fillId="0" borderId="157" applyNumberFormat="0" applyFill="0" applyAlignment="0" applyProtection="0"/>
    <xf numFmtId="0" fontId="20" fillId="14" borderId="149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46" borderId="163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3" fillId="9" borderId="154" applyNumberFormat="0" applyAlignment="0" applyProtection="0"/>
    <xf numFmtId="0" fontId="23" fillId="9" borderId="144" applyNumberFormat="0" applyAlignment="0" applyProtection="0"/>
    <xf numFmtId="0" fontId="12" fillId="40" borderId="137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1" fillId="14" borderId="146" applyNumberFormat="0" applyAlignment="0" applyProtection="0"/>
    <xf numFmtId="0" fontId="12" fillId="40" borderId="150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39" applyNumberFormat="0" applyFill="0" applyAlignment="0" applyProtection="0"/>
    <xf numFmtId="0" fontId="31" fillId="14" borderId="127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62" borderId="138" applyNumberFormat="0" applyAlignment="0" applyProtection="0"/>
    <xf numFmtId="0" fontId="53" fillId="62" borderId="154" applyNumberFormat="0" applyAlignment="0" applyProtection="0"/>
    <xf numFmtId="0" fontId="12" fillId="6" borderId="137" applyNumberFormat="0" applyAlignment="0" applyProtection="0"/>
    <xf numFmtId="0" fontId="31" fillId="14" borderId="156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23" fillId="9" borderId="154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40" borderId="155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12" fillId="40" borderId="150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53" fillId="62" borderId="149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37" applyNumberFormat="0" applyAlignment="0" applyProtection="0"/>
    <xf numFmtId="0" fontId="12" fillId="40" borderId="12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3" fillId="45" borderId="149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44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3" fillId="45" borderId="136" applyNumberFormat="0" applyAlignment="0" applyProtection="0"/>
    <xf numFmtId="0" fontId="12" fillId="6" borderId="126" applyNumberFormat="0" applyAlignment="0" applyProtection="0"/>
    <xf numFmtId="0" fontId="38" fillId="0" borderId="147" applyNumberFormat="0" applyFill="0" applyAlignment="0" applyProtection="0"/>
    <xf numFmtId="0" fontId="12" fillId="40" borderId="126" applyNumberFormat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12" fillId="6" borderId="12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12" fillId="40" borderId="150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12" fillId="40" borderId="150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38" fillId="0" borderId="15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46" borderId="144" applyNumberFormat="0" applyAlignment="0" applyProtection="0"/>
    <xf numFmtId="0" fontId="20" fillId="14" borderId="163" applyNumberFormat="0" applyAlignment="0" applyProtection="0"/>
    <xf numFmtId="0" fontId="23" fillId="46" borderId="144" applyNumberFormat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40" borderId="150" applyNumberFormat="0" applyAlignment="0" applyProtection="0"/>
    <xf numFmtId="0" fontId="20" fillId="14" borderId="144" applyNumberFormat="0" applyAlignment="0" applyProtection="0"/>
    <xf numFmtId="0" fontId="12" fillId="6" borderId="155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40" borderId="150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50" applyNumberFormat="0" applyAlignment="0" applyProtection="0"/>
    <xf numFmtId="0" fontId="38" fillId="0" borderId="166" applyNumberFormat="0" applyFill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40" borderId="150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31" fillId="62" borderId="146" applyNumberFormat="0" applyAlignment="0" applyProtection="0"/>
    <xf numFmtId="0" fontId="38" fillId="0" borderId="147" applyNumberFormat="0" applyFill="0" applyAlignment="0" applyProtection="0"/>
    <xf numFmtId="0" fontId="38" fillId="0" borderId="158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1" fillId="14" borderId="165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12" fillId="6" borderId="137" applyNumberFormat="0" applyAlignment="0" applyProtection="0"/>
    <xf numFmtId="0" fontId="12" fillId="6" borderId="155" applyNumberFormat="0" applyAlignment="0" applyProtection="0"/>
    <xf numFmtId="0" fontId="12" fillId="6" borderId="137" applyNumberFormat="0" applyAlignment="0" applyProtection="0"/>
    <xf numFmtId="0" fontId="20" fillId="14" borderId="144" applyNumberFormat="0" applyAlignment="0" applyProtection="0"/>
    <xf numFmtId="0" fontId="31" fillId="14" borderId="156" applyNumberFormat="0" applyAlignment="0" applyProtection="0"/>
    <xf numFmtId="0" fontId="38" fillId="0" borderId="147" applyNumberFormat="0" applyFill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12" fillId="40" borderId="155" applyNumberFormat="0" applyAlignment="0" applyProtection="0"/>
    <xf numFmtId="0" fontId="38" fillId="0" borderId="148" applyNumberFormat="0" applyFill="0" applyAlignment="0" applyProtection="0"/>
    <xf numFmtId="0" fontId="12" fillId="6" borderId="145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3" fillId="9" borderId="154" applyNumberFormat="0" applyAlignment="0" applyProtection="0"/>
    <xf numFmtId="0" fontId="31" fillId="14" borderId="146" applyNumberFormat="0" applyAlignment="0" applyProtection="0"/>
    <xf numFmtId="0" fontId="31" fillId="14" borderId="156" applyNumberFormat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56" applyNumberFormat="0" applyAlignment="0" applyProtection="0"/>
    <xf numFmtId="0" fontId="31" fillId="14" borderId="151" applyNumberFormat="0" applyAlignment="0" applyProtection="0"/>
    <xf numFmtId="0" fontId="53" fillId="62" borderId="149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20" fillId="14" borderId="163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1" fillId="14" borderId="146" applyNumberFormat="0" applyAlignment="0" applyProtection="0"/>
    <xf numFmtId="0" fontId="31" fillId="14" borderId="151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46" borderId="144" applyNumberFormat="0" applyAlignment="0" applyProtection="0"/>
    <xf numFmtId="0" fontId="12" fillId="40" borderId="150" applyNumberFormat="0" applyAlignment="0" applyProtection="0"/>
    <xf numFmtId="0" fontId="38" fillId="0" borderId="157" applyNumberFormat="0" applyFill="0" applyAlignment="0" applyProtection="0"/>
    <xf numFmtId="0" fontId="23" fillId="9" borderId="144" applyNumberFormat="0" applyAlignment="0" applyProtection="0"/>
    <xf numFmtId="0" fontId="38" fillId="0" borderId="148" applyNumberFormat="0" applyFill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12" fillId="6" borderId="164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12" fillId="40" borderId="150" applyNumberFormat="0" applyAlignment="0" applyProtection="0"/>
    <xf numFmtId="0" fontId="12" fillId="6" borderId="137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38" fillId="0" borderId="157" applyNumberFormat="0" applyFill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23" fillId="46" borderId="144" applyNumberFormat="0" applyAlignment="0" applyProtection="0"/>
    <xf numFmtId="0" fontId="23" fillId="45" borderId="144" applyNumberFormat="0" applyAlignment="0" applyProtection="0"/>
    <xf numFmtId="0" fontId="38" fillId="0" borderId="139" applyNumberFormat="0" applyFill="0" applyAlignment="0" applyProtection="0"/>
    <xf numFmtId="0" fontId="12" fillId="40" borderId="150" applyNumberFormat="0" applyAlignment="0" applyProtection="0"/>
    <xf numFmtId="0" fontId="31" fillId="14" borderId="15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55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23" fillId="46" borderId="136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12" fillId="6" borderId="137" applyNumberFormat="0" applyAlignment="0" applyProtection="0"/>
    <xf numFmtId="0" fontId="20" fillId="14" borderId="154" applyNumberFormat="0" applyAlignment="0" applyProtection="0"/>
    <xf numFmtId="0" fontId="20" fillId="14" borderId="144" applyNumberFormat="0" applyAlignment="0" applyProtection="0"/>
    <xf numFmtId="0" fontId="31" fillId="14" borderId="156" applyNumberFormat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23" fillId="45" borderId="144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0" fontId="38" fillId="0" borderId="148" applyNumberFormat="0" applyFill="0" applyAlignment="0" applyProtection="0"/>
    <xf numFmtId="0" fontId="12" fillId="40" borderId="145" applyNumberFormat="0" applyAlignment="0" applyProtection="0"/>
    <xf numFmtId="0" fontId="12" fillId="40" borderId="137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1" fillId="14" borderId="165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3" fillId="9" borderId="149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38" fillId="0" borderId="147" applyNumberFormat="0" applyFill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20" fillId="14" borderId="154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31" fillId="14" borderId="15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55" applyNumberFormat="0" applyAlignment="0" applyProtection="0"/>
    <xf numFmtId="0" fontId="12" fillId="6" borderId="16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31" fillId="62" borderId="165" applyNumberFormat="0" applyAlignment="0" applyProtection="0"/>
    <xf numFmtId="0" fontId="23" fillId="9" borderId="149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12" fillId="6" borderId="145" applyNumberFormat="0" applyAlignment="0" applyProtection="0"/>
    <xf numFmtId="0" fontId="38" fillId="0" borderId="139" applyNumberFormat="0" applyFill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20" fillId="14" borderId="154" applyNumberFormat="0" applyAlignment="0" applyProtection="0"/>
    <xf numFmtId="0" fontId="23" fillId="46" borderId="136" applyNumberFormat="0" applyAlignment="0" applyProtection="0"/>
    <xf numFmtId="0" fontId="20" fillId="14" borderId="154" applyNumberFormat="0" applyAlignment="0" applyProtection="0"/>
    <xf numFmtId="0" fontId="38" fillId="0" borderId="139" applyNumberFormat="0" applyFill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23" fillId="9" borderId="15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5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56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12" fillId="6" borderId="155" applyNumberFormat="0" applyAlignment="0" applyProtection="0"/>
    <xf numFmtId="0" fontId="31" fillId="14" borderId="146" applyNumberFormat="0" applyAlignment="0" applyProtection="0"/>
    <xf numFmtId="0" fontId="12" fillId="40" borderId="137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38" fillId="0" borderId="153" applyNumberFormat="0" applyFill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40" borderId="150" applyNumberFormat="0" applyAlignment="0" applyProtection="0"/>
    <xf numFmtId="0" fontId="23" fillId="9" borderId="154" applyNumberFormat="0" applyAlignment="0" applyProtection="0"/>
    <xf numFmtId="0" fontId="38" fillId="0" borderId="139" applyNumberFormat="0" applyFill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23" fillId="9" borderId="154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12" fillId="40" borderId="137" applyNumberFormat="0" applyAlignment="0" applyProtection="0"/>
    <xf numFmtId="0" fontId="23" fillId="45" borderId="136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23" fillId="46" borderId="144" applyNumberFormat="0" applyAlignment="0" applyProtection="0"/>
    <xf numFmtId="0" fontId="23" fillId="9" borderId="136" applyNumberFormat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23" fillId="9" borderId="154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23" fillId="45" borderId="12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46" borderId="136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31" fillId="62" borderId="165" applyNumberFormat="0" applyAlignment="0" applyProtection="0"/>
    <xf numFmtId="0" fontId="23" fillId="9" borderId="136" applyNumberFormat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45" borderId="144" applyNumberFormat="0" applyAlignment="0" applyProtection="0"/>
    <xf numFmtId="0" fontId="20" fillId="14" borderId="144" applyNumberFormat="0" applyAlignment="0" applyProtection="0"/>
    <xf numFmtId="0" fontId="53" fillId="62" borderId="125" applyNumberFormat="0" applyAlignment="0" applyProtection="0"/>
    <xf numFmtId="0" fontId="31" fillId="14" borderId="156" applyNumberFormat="0" applyAlignment="0" applyProtection="0"/>
    <xf numFmtId="0" fontId="20" fillId="14" borderId="144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52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57" applyNumberFormat="0" applyFill="0" applyAlignment="0" applyProtection="0"/>
    <xf numFmtId="0" fontId="31" fillId="14" borderId="151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45" borderId="136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45" borderId="136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12" fillId="6" borderId="137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45" borderId="149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31" fillId="14" borderId="165" applyNumberFormat="0" applyAlignment="0" applyProtection="0"/>
    <xf numFmtId="0" fontId="12" fillId="40" borderId="137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62" borderId="151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12" fillId="6" borderId="155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63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31" fillId="14" borderId="156" applyNumberFormat="0" applyAlignment="0" applyProtection="0"/>
    <xf numFmtId="0" fontId="12" fillId="6" borderId="164" applyNumberFormat="0" applyAlignment="0" applyProtection="0"/>
    <xf numFmtId="0" fontId="20" fillId="14" borderId="149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40" borderId="150" applyNumberFormat="0" applyAlignment="0" applyProtection="0"/>
    <xf numFmtId="0" fontId="12" fillId="40" borderId="145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53" fillId="62" borderId="144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40" borderId="150" applyNumberFormat="0" applyAlignment="0" applyProtection="0"/>
    <xf numFmtId="0" fontId="12" fillId="6" borderId="141" applyNumberFormat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52" applyNumberFormat="0" applyFill="0" applyAlignment="0" applyProtection="0"/>
    <xf numFmtId="0" fontId="38" fillId="0" borderId="128" applyNumberFormat="0" applyFill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40" borderId="150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31" fillId="14" borderId="15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12" fillId="6" borderId="155" applyNumberFormat="0" applyAlignment="0" applyProtection="0"/>
    <xf numFmtId="0" fontId="23" fillId="45" borderId="144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0" fillId="14" borderId="163" applyNumberFormat="0" applyAlignment="0" applyProtection="0"/>
    <xf numFmtId="0" fontId="38" fillId="0" borderId="152" applyNumberFormat="0" applyFill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63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31" fillId="14" borderId="127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20" fillId="14" borderId="149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12" fillId="6" borderId="126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52" applyNumberFormat="0" applyFill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53" fillId="62" borderId="136" applyNumberFormat="0" applyAlignment="0" applyProtection="0"/>
    <xf numFmtId="0" fontId="12" fillId="40" borderId="155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31" fillId="62" borderId="156" applyNumberFormat="0" applyAlignment="0" applyProtection="0"/>
    <xf numFmtId="0" fontId="38" fillId="0" borderId="147" applyNumberFormat="0" applyFill="0" applyAlignment="0" applyProtection="0"/>
    <xf numFmtId="0" fontId="23" fillId="45" borderId="149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31" fillId="62" borderId="151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40" borderId="164" applyNumberFormat="0" applyAlignment="0" applyProtection="0"/>
    <xf numFmtId="0" fontId="38" fillId="0" borderId="147" applyNumberFormat="0" applyFill="0" applyAlignment="0" applyProtection="0"/>
    <xf numFmtId="0" fontId="20" fillId="14" borderId="149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3" fillId="46" borderId="144" applyNumberFormat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38" fillId="0" borderId="15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12" fillId="40" borderId="145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23" fillId="45" borderId="144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38" fillId="0" borderId="152" applyNumberFormat="0" applyFill="0" applyAlignment="0" applyProtection="0"/>
    <xf numFmtId="0" fontId="31" fillId="14" borderId="146" applyNumberFormat="0" applyAlignment="0" applyProtection="0"/>
    <xf numFmtId="0" fontId="38" fillId="0" borderId="148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25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46" borderId="15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23" fillId="45" borderId="136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38" fillId="0" borderId="153" applyNumberFormat="0" applyFill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31" fillId="62" borderId="127" applyNumberFormat="0" applyAlignment="0" applyProtection="0"/>
    <xf numFmtId="0" fontId="31" fillId="14" borderId="127" applyNumberFormat="0" applyAlignment="0" applyProtection="0"/>
    <xf numFmtId="0" fontId="23" fillId="9" borderId="136" applyNumberFormat="0" applyAlignment="0" applyProtection="0"/>
    <xf numFmtId="0" fontId="38" fillId="0" borderId="152" applyNumberFormat="0" applyFill="0" applyAlignment="0" applyProtection="0"/>
    <xf numFmtId="0" fontId="31" fillId="14" borderId="127" applyNumberFormat="0" applyAlignment="0" applyProtection="0"/>
    <xf numFmtId="0" fontId="38" fillId="0" borderId="139" applyNumberFormat="0" applyFill="0" applyAlignment="0" applyProtection="0"/>
    <xf numFmtId="0" fontId="31" fillId="62" borderId="127" applyNumberFormat="0" applyAlignment="0" applyProtection="0"/>
    <xf numFmtId="0" fontId="23" fillId="9" borderId="144" applyNumberFormat="0" applyAlignment="0" applyProtection="0"/>
    <xf numFmtId="0" fontId="20" fillId="14" borderId="118" applyNumberFormat="0" applyAlignment="0" applyProtection="0"/>
    <xf numFmtId="0" fontId="20" fillId="14" borderId="118" applyNumberFormat="0" applyAlignment="0" applyProtection="0"/>
    <xf numFmtId="0" fontId="20" fillId="14" borderId="118" applyNumberFormat="0" applyAlignment="0" applyProtection="0"/>
    <xf numFmtId="0" fontId="20" fillId="14" borderId="118" applyNumberFormat="0" applyAlignment="0" applyProtection="0"/>
    <xf numFmtId="0" fontId="20" fillId="14" borderId="118" applyNumberFormat="0" applyAlignment="0" applyProtection="0"/>
    <xf numFmtId="0" fontId="23" fillId="9" borderId="118" applyNumberFormat="0" applyAlignment="0" applyProtection="0"/>
    <xf numFmtId="0" fontId="23" fillId="9" borderId="118" applyNumberFormat="0" applyAlignment="0" applyProtection="0"/>
    <xf numFmtId="0" fontId="23" fillId="9" borderId="118" applyNumberFormat="0" applyAlignment="0" applyProtection="0"/>
    <xf numFmtId="0" fontId="23" fillId="9" borderId="118" applyNumberFormat="0" applyAlignment="0" applyProtection="0"/>
    <xf numFmtId="0" fontId="23" fillId="9" borderId="118" applyNumberFormat="0" applyAlignment="0" applyProtection="0"/>
    <xf numFmtId="0" fontId="12" fillId="40" borderId="145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12" fillId="6" borderId="155" applyNumberFormat="0" applyAlignment="0" applyProtection="0"/>
    <xf numFmtId="0" fontId="31" fillId="14" borderId="151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20" fillId="14" borderId="125" applyNumberFormat="0" applyAlignment="0" applyProtection="0"/>
    <xf numFmtId="0" fontId="12" fillId="6" borderId="119" applyNumberFormat="0" applyAlignment="0" applyProtection="0"/>
    <xf numFmtId="0" fontId="12" fillId="6" borderId="119" applyNumberFormat="0" applyAlignment="0" applyProtection="0"/>
    <xf numFmtId="0" fontId="12" fillId="6" borderId="119" applyNumberFormat="0" applyAlignment="0" applyProtection="0"/>
    <xf numFmtId="0" fontId="12" fillId="6" borderId="119" applyNumberFormat="0" applyAlignment="0" applyProtection="0"/>
    <xf numFmtId="0" fontId="12" fillId="6" borderId="119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20" applyNumberFormat="0" applyAlignment="0" applyProtection="0"/>
    <xf numFmtId="0" fontId="31" fillId="14" borderId="120" applyNumberFormat="0" applyAlignment="0" applyProtection="0"/>
    <xf numFmtId="0" fontId="31" fillId="14" borderId="120" applyNumberFormat="0" applyAlignment="0" applyProtection="0"/>
    <xf numFmtId="0" fontId="31" fillId="14" borderId="120" applyNumberFormat="0" applyAlignment="0" applyProtection="0"/>
    <xf numFmtId="0" fontId="31" fillId="14" borderId="120" applyNumberFormat="0" applyAlignment="0" applyProtection="0"/>
    <xf numFmtId="0" fontId="12" fillId="6" borderId="145" applyNumberFormat="0" applyAlignment="0" applyProtection="0"/>
    <xf numFmtId="0" fontId="38" fillId="0" borderId="121" applyNumberFormat="0" applyFill="0" applyAlignment="0" applyProtection="0"/>
    <xf numFmtId="0" fontId="38" fillId="0" borderId="121" applyNumberFormat="0" applyFill="0" applyAlignment="0" applyProtection="0"/>
    <xf numFmtId="0" fontId="38" fillId="0" borderId="121" applyNumberFormat="0" applyFill="0" applyAlignment="0" applyProtection="0"/>
    <xf numFmtId="0" fontId="38" fillId="0" borderId="121" applyNumberFormat="0" applyFill="0" applyAlignment="0" applyProtection="0"/>
    <xf numFmtId="0" fontId="38" fillId="0" borderId="121" applyNumberFormat="0" applyFill="0" applyAlignment="0" applyProtection="0"/>
    <xf numFmtId="0" fontId="12" fillId="0" borderId="0"/>
    <xf numFmtId="0" fontId="23" fillId="9" borderId="15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31" fillId="14" borderId="156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64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38" fillId="0" borderId="157" applyNumberFormat="0" applyFill="0" applyAlignment="0" applyProtection="0"/>
    <xf numFmtId="0" fontId="23" fillId="46" borderId="144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0" fillId="14" borderId="154" applyNumberFormat="0" applyAlignment="0" applyProtection="0"/>
    <xf numFmtId="0" fontId="12" fillId="40" borderId="137" applyNumberFormat="0" applyAlignment="0" applyProtection="0"/>
    <xf numFmtId="0" fontId="23" fillId="46" borderId="163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12" fillId="40" borderId="150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12" fillId="6" borderId="150" applyNumberFormat="0" applyAlignment="0" applyProtection="0"/>
    <xf numFmtId="0" fontId="23" fillId="9" borderId="13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8" fillId="0" borderId="157" applyNumberFormat="0" applyFill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12" fillId="6" borderId="126" applyNumberFormat="0" applyAlignment="0" applyProtection="0"/>
    <xf numFmtId="0" fontId="23" fillId="9" borderId="136" applyNumberFormat="0" applyAlignment="0" applyProtection="0"/>
    <xf numFmtId="0" fontId="31" fillId="14" borderId="127" applyNumberFormat="0" applyAlignment="0" applyProtection="0"/>
    <xf numFmtId="0" fontId="31" fillId="14" borderId="138" applyNumberFormat="0" applyAlignment="0" applyProtection="0"/>
    <xf numFmtId="0" fontId="38" fillId="0" borderId="128" applyNumberFormat="0" applyFill="0" applyAlignment="0" applyProtection="0"/>
    <xf numFmtId="0" fontId="23" fillId="46" borderId="144" applyNumberFormat="0" applyAlignment="0" applyProtection="0"/>
    <xf numFmtId="0" fontId="38" fillId="0" borderId="139" applyNumberFormat="0" applyFill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12" fillId="40" borderId="145" applyNumberFormat="0" applyAlignment="0" applyProtection="0"/>
    <xf numFmtId="0" fontId="31" fillId="14" borderId="165" applyNumberFormat="0" applyAlignment="0" applyProtection="0"/>
    <xf numFmtId="0" fontId="31" fillId="14" borderId="146" applyNumberFormat="0" applyAlignment="0" applyProtection="0"/>
    <xf numFmtId="0" fontId="38" fillId="0" borderId="128" applyNumberFormat="0" applyFill="0" applyAlignment="0" applyProtection="0"/>
    <xf numFmtId="0" fontId="31" fillId="62" borderId="138" applyNumberFormat="0" applyAlignment="0" applyProtection="0"/>
    <xf numFmtId="0" fontId="31" fillId="62" borderId="15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27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38" fillId="0" borderId="139" applyNumberFormat="0" applyFill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5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3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45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31" fillId="14" borderId="127" applyNumberFormat="0" applyAlignment="0" applyProtection="0"/>
    <xf numFmtId="0" fontId="53" fillId="62" borderId="125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38" fillId="0" borderId="129" applyNumberFormat="0" applyFill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3" fillId="45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53" fillId="62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46" borderId="125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40" borderId="126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45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45" borderId="125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12" fillId="40" borderId="126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31" fillId="62" borderId="127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45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23" fillId="45" borderId="125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53" fillId="62" borderId="144" applyNumberFormat="0" applyAlignment="0" applyProtection="0"/>
    <xf numFmtId="0" fontId="23" fillId="9" borderId="136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38" fillId="0" borderId="147" applyNumberFormat="0" applyFill="0" applyAlignment="0" applyProtection="0"/>
    <xf numFmtId="0" fontId="23" fillId="46" borderId="13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53" fillId="62" borderId="154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12" fillId="6" borderId="137" applyNumberFormat="0" applyAlignment="0" applyProtection="0"/>
    <xf numFmtId="0" fontId="23" fillId="45" borderId="163" applyNumberFormat="0" applyAlignment="0" applyProtection="0"/>
    <xf numFmtId="0" fontId="38" fillId="0" borderId="128" applyNumberFormat="0" applyFill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55" applyNumberFormat="0" applyAlignment="0" applyProtection="0"/>
    <xf numFmtId="0" fontId="20" fillId="14" borderId="149" applyNumberFormat="0" applyAlignment="0" applyProtection="0"/>
    <xf numFmtId="0" fontId="12" fillId="6" borderId="137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12" fillId="6" borderId="164" applyNumberFormat="0" applyAlignment="0" applyProtection="0"/>
    <xf numFmtId="0" fontId="38" fillId="0" borderId="139" applyNumberFormat="0" applyFill="0" applyAlignment="0" applyProtection="0"/>
    <xf numFmtId="0" fontId="38" fillId="0" borderId="148" applyNumberFormat="0" applyFill="0" applyAlignment="0" applyProtection="0"/>
    <xf numFmtId="0" fontId="38" fillId="0" borderId="139" applyNumberFormat="0" applyFill="0" applyAlignment="0" applyProtection="0"/>
    <xf numFmtId="0" fontId="12" fillId="6" borderId="15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38" fillId="0" borderId="157" applyNumberFormat="0" applyFill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53" fillId="62" borderId="149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1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40" borderId="137" applyNumberFormat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0" fontId="38" fillId="0" borderId="166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45" borderId="125" applyNumberFormat="0" applyAlignment="0" applyProtection="0"/>
    <xf numFmtId="0" fontId="12" fillId="40" borderId="137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57" applyNumberFormat="0" applyFill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38" fillId="0" borderId="166" applyNumberFormat="0" applyFill="0" applyAlignment="0" applyProtection="0"/>
    <xf numFmtId="0" fontId="53" fillId="62" borderId="144" applyNumberFormat="0" applyAlignment="0" applyProtection="0"/>
    <xf numFmtId="0" fontId="20" fillId="14" borderId="163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31" fillId="14" borderId="138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12" fillId="6" borderId="164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23" fillId="46" borderId="13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38" fillId="0" borderId="152" applyNumberFormat="0" applyFill="0" applyAlignment="0" applyProtection="0"/>
    <xf numFmtId="0" fontId="20" fillId="14" borderId="15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50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31" fillId="62" borderId="151" applyNumberFormat="0" applyAlignment="0" applyProtection="0"/>
    <xf numFmtId="0" fontId="12" fillId="6" borderId="150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23" fillId="45" borderId="144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53" fillId="62" borderId="149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20" fillId="14" borderId="136" applyNumberFormat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12" fillId="6" borderId="155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12" fillId="6" borderId="155" applyNumberFormat="0" applyAlignment="0" applyProtection="0"/>
    <xf numFmtId="0" fontId="12" fillId="40" borderId="150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23" fillId="9" borderId="136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23" fillId="46" borderId="149" applyNumberFormat="0" applyAlignment="0" applyProtection="0"/>
    <xf numFmtId="0" fontId="12" fillId="6" borderId="137" applyNumberFormat="0" applyAlignment="0" applyProtection="0"/>
    <xf numFmtId="0" fontId="23" fillId="9" borderId="149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53" fillId="62" borderId="149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57" applyNumberFormat="0" applyFill="0" applyAlignment="0" applyProtection="0"/>
    <xf numFmtId="0" fontId="38" fillId="0" borderId="139" applyNumberFormat="0" applyFill="0" applyAlignment="0" applyProtection="0"/>
    <xf numFmtId="0" fontId="31" fillId="62" borderId="146" applyNumberFormat="0" applyAlignment="0" applyProtection="0"/>
    <xf numFmtId="0" fontId="12" fillId="40" borderId="164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12" fillId="40" borderId="137" applyNumberFormat="0" applyAlignment="0" applyProtection="0"/>
    <xf numFmtId="0" fontId="20" fillId="14" borderId="149" applyNumberFormat="0" applyAlignment="0" applyProtection="0"/>
    <xf numFmtId="0" fontId="38" fillId="0" borderId="139" applyNumberFormat="0" applyFill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54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8" fillId="0" borderId="166" applyNumberFormat="0" applyFill="0" applyAlignment="0" applyProtection="0"/>
    <xf numFmtId="0" fontId="23" fillId="9" borderId="154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12" fillId="40" borderId="137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12" fillId="40" borderId="150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23" fillId="9" borderId="163" applyNumberFormat="0" applyAlignment="0" applyProtection="0"/>
    <xf numFmtId="0" fontId="23" fillId="9" borderId="154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38" fillId="0" borderId="153" applyNumberFormat="0" applyFill="0" applyAlignment="0" applyProtection="0"/>
    <xf numFmtId="0" fontId="12" fillId="6" borderId="145" applyNumberFormat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12" fillId="40" borderId="155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23" fillId="45" borderId="136" applyNumberFormat="0" applyAlignment="0" applyProtection="0"/>
    <xf numFmtId="0" fontId="38" fillId="0" borderId="147" applyNumberFormat="0" applyFill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40" borderId="145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5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45" borderId="144" applyNumberFormat="0" applyAlignment="0" applyProtection="0"/>
    <xf numFmtId="0" fontId="12" fillId="6" borderId="14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40" borderId="126" applyNumberFormat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12" fillId="6" borderId="145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31" fillId="14" borderId="138" applyNumberFormat="0" applyAlignment="0" applyProtection="0"/>
    <xf numFmtId="0" fontId="20" fillId="14" borderId="163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47" applyNumberFormat="0" applyFill="0" applyAlignment="0" applyProtection="0"/>
    <xf numFmtId="0" fontId="31" fillId="14" borderId="156" applyNumberFormat="0" applyAlignment="0" applyProtection="0"/>
    <xf numFmtId="0" fontId="31" fillId="14" borderId="146" applyNumberFormat="0" applyAlignment="0" applyProtection="0"/>
    <xf numFmtId="0" fontId="31" fillId="62" borderId="151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5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48" applyNumberFormat="0" applyFill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54" applyNumberFormat="0" applyAlignment="0" applyProtection="0"/>
    <xf numFmtId="0" fontId="38" fillId="0" borderId="148" applyNumberFormat="0" applyFill="0" applyAlignment="0" applyProtection="0"/>
    <xf numFmtId="0" fontId="23" fillId="9" borderId="136" applyNumberFormat="0" applyAlignment="0" applyProtection="0"/>
    <xf numFmtId="0" fontId="31" fillId="14" borderId="151" applyNumberFormat="0" applyAlignment="0" applyProtection="0"/>
    <xf numFmtId="0" fontId="23" fillId="9" borderId="136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36" applyNumberFormat="0" applyAlignment="0" applyProtection="0"/>
    <xf numFmtId="0" fontId="12" fillId="40" borderId="155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46" borderId="144" applyNumberFormat="0" applyAlignment="0" applyProtection="0"/>
    <xf numFmtId="0" fontId="38" fillId="0" borderId="157" applyNumberFormat="0" applyFill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6" borderId="125" applyNumberFormat="0" applyAlignment="0" applyProtection="0"/>
    <xf numFmtId="0" fontId="23" fillId="9" borderId="144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8" fillId="0" borderId="147" applyNumberFormat="0" applyFill="0" applyAlignment="0" applyProtection="0"/>
    <xf numFmtId="0" fontId="12" fillId="6" borderId="126" applyNumberFormat="0" applyAlignment="0" applyProtection="0"/>
    <xf numFmtId="0" fontId="20" fillId="14" borderId="144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31" fillId="14" borderId="127" applyNumberFormat="0" applyAlignment="0" applyProtection="0"/>
    <xf numFmtId="0" fontId="53" fillId="62" borderId="125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12" fillId="40" borderId="126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12" fillId="40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12" fillId="40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40" borderId="126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53" fillId="62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3" fillId="45" borderId="125" applyNumberFormat="0" applyAlignment="0" applyProtection="0"/>
    <xf numFmtId="0" fontId="12" fillId="6" borderId="126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12" fillId="6" borderId="126" applyNumberFormat="0" applyAlignment="0" applyProtection="0"/>
    <xf numFmtId="0" fontId="38" fillId="0" borderId="147" applyNumberFormat="0" applyFill="0" applyAlignment="0" applyProtection="0"/>
    <xf numFmtId="0" fontId="31" fillId="14" borderId="127" applyNumberFormat="0" applyAlignment="0" applyProtection="0"/>
    <xf numFmtId="0" fontId="38" fillId="0" borderId="143" applyNumberFormat="0" applyFill="0" applyAlignment="0" applyProtection="0"/>
    <xf numFmtId="0" fontId="38" fillId="0" borderId="128" applyNumberFormat="0" applyFill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53" fillId="62" borderId="136" applyNumberFormat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28" applyNumberFormat="0" applyFill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31" fillId="14" borderId="127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54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37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12" fillId="6" borderId="126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23" fillId="46" borderId="125" applyNumberFormat="0" applyAlignment="0" applyProtection="0"/>
    <xf numFmtId="0" fontId="31" fillId="62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31" fillId="14" borderId="127" applyNumberFormat="0" applyAlignment="0" applyProtection="0"/>
    <xf numFmtId="0" fontId="53" fillId="62" borderId="125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46" borderId="125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5" borderId="125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62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62" borderId="127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23" fillId="45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62" borderId="127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12" fillId="6" borderId="126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12" fillId="6" borderId="126" applyNumberFormat="0" applyAlignment="0" applyProtection="0"/>
    <xf numFmtId="0" fontId="31" fillId="14" borderId="127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6" borderId="126" applyNumberFormat="0" applyAlignment="0" applyProtection="0"/>
    <xf numFmtId="0" fontId="23" fillId="9" borderId="125" applyNumberFormat="0" applyAlignment="0" applyProtection="0"/>
    <xf numFmtId="0" fontId="20" fillId="14" borderId="125" applyNumberFormat="0" applyAlignment="0" applyProtection="0"/>
    <xf numFmtId="0" fontId="38" fillId="0" borderId="128" applyNumberFormat="0" applyFill="0" applyAlignment="0" applyProtection="0"/>
    <xf numFmtId="0" fontId="12" fillId="6" borderId="145" applyNumberFormat="0" applyAlignment="0" applyProtection="0"/>
    <xf numFmtId="0" fontId="12" fillId="6" borderId="137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31" fillId="14" borderId="151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53" fillId="62" borderId="136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23" fillId="9" borderId="154" applyNumberFormat="0" applyAlignment="0" applyProtection="0"/>
    <xf numFmtId="0" fontId="23" fillId="46" borderId="144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31" fillId="62" borderId="138" applyNumberFormat="0" applyAlignment="0" applyProtection="0"/>
    <xf numFmtId="0" fontId="20" fillId="14" borderId="136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20" fillId="14" borderId="154" applyNumberFormat="0" applyAlignment="0" applyProtection="0"/>
    <xf numFmtId="0" fontId="23" fillId="9" borderId="149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31" fillId="14" borderId="151" applyNumberFormat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12" fillId="40" borderId="145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40" borderId="150" applyNumberFormat="0" applyAlignment="0" applyProtection="0"/>
    <xf numFmtId="0" fontId="12" fillId="6" borderId="155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3" fillId="46" borderId="144" applyNumberFormat="0" applyAlignment="0" applyProtection="0"/>
    <xf numFmtId="0" fontId="31" fillId="14" borderId="156" applyNumberFormat="0" applyAlignment="0" applyProtection="0"/>
    <xf numFmtId="0" fontId="23" fillId="9" borderId="163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52" applyNumberFormat="0" applyFill="0" applyAlignment="0" applyProtection="0"/>
    <xf numFmtId="0" fontId="12" fillId="40" borderId="137" applyNumberFormat="0" applyAlignment="0" applyProtection="0"/>
    <xf numFmtId="0" fontId="23" fillId="9" borderId="144" applyNumberFormat="0" applyAlignment="0" applyProtection="0"/>
    <xf numFmtId="0" fontId="38" fillId="0" borderId="157" applyNumberFormat="0" applyFill="0" applyAlignment="0" applyProtection="0"/>
    <xf numFmtId="0" fontId="12" fillId="40" borderId="150" applyNumberFormat="0" applyAlignment="0" applyProtection="0"/>
    <xf numFmtId="0" fontId="12" fillId="40" borderId="145" applyNumberFormat="0" applyAlignment="0" applyProtection="0"/>
    <xf numFmtId="0" fontId="20" fillId="14" borderId="154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52" applyNumberFormat="0" applyFill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12" fillId="6" borderId="16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1" fillId="14" borderId="138" applyNumberFormat="0" applyAlignment="0" applyProtection="0"/>
    <xf numFmtId="0" fontId="23" fillId="9" borderId="163" applyNumberFormat="0" applyAlignment="0" applyProtection="0"/>
    <xf numFmtId="0" fontId="12" fillId="6" borderId="145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20" fillId="14" borderId="163" applyNumberFormat="0" applyAlignment="0" applyProtection="0"/>
    <xf numFmtId="0" fontId="31" fillId="14" borderId="151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66" applyNumberFormat="0" applyFill="0" applyAlignment="0" applyProtection="0"/>
    <xf numFmtId="0" fontId="12" fillId="6" borderId="150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45" borderId="144" applyNumberFormat="0" applyAlignment="0" applyProtection="0"/>
    <xf numFmtId="0" fontId="12" fillId="40" borderId="137" applyNumberFormat="0" applyAlignment="0" applyProtection="0"/>
    <xf numFmtId="0" fontId="53" fillId="62" borderId="144" applyNumberFormat="0" applyAlignment="0" applyProtection="0"/>
    <xf numFmtId="0" fontId="20" fillId="14" borderId="136" applyNumberFormat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12" fillId="6" borderId="145" applyNumberFormat="0" applyAlignment="0" applyProtection="0"/>
    <xf numFmtId="0" fontId="31" fillId="62" borderId="138" applyNumberFormat="0" applyAlignment="0" applyProtection="0"/>
    <xf numFmtId="0" fontId="23" fillId="46" borderId="144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12" fillId="6" borderId="16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57" applyNumberFormat="0" applyFill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38" fillId="0" borderId="152" applyNumberFormat="0" applyFill="0" applyAlignment="0" applyProtection="0"/>
    <xf numFmtId="0" fontId="12" fillId="6" borderId="137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46" borderId="154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9" borderId="149" applyNumberFormat="0" applyAlignment="0" applyProtection="0"/>
    <xf numFmtId="0" fontId="12" fillId="6" borderId="137" applyNumberFormat="0" applyAlignment="0" applyProtection="0"/>
    <xf numFmtId="0" fontId="38" fillId="0" borderId="157" applyNumberFormat="0" applyFill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38" fillId="0" borderId="152" applyNumberFormat="0" applyFill="0" applyAlignment="0" applyProtection="0"/>
    <xf numFmtId="0" fontId="23" fillId="9" borderId="154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12" fillId="40" borderId="150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12" fillId="6" borderId="164" applyNumberFormat="0" applyAlignment="0" applyProtection="0"/>
    <xf numFmtId="0" fontId="38" fillId="0" borderId="139" applyNumberFormat="0" applyFill="0" applyAlignment="0" applyProtection="0"/>
    <xf numFmtId="0" fontId="31" fillId="14" borderId="156" applyNumberFormat="0" applyAlignment="0" applyProtection="0"/>
    <xf numFmtId="0" fontId="20" fillId="14" borderId="163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9" borderId="154" applyNumberFormat="0" applyAlignment="0" applyProtection="0"/>
    <xf numFmtId="0" fontId="38" fillId="0" borderId="167" applyNumberFormat="0" applyFill="0" applyAlignment="0" applyProtection="0"/>
    <xf numFmtId="0" fontId="38" fillId="0" borderId="157" applyNumberFormat="0" applyFill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53" fillId="62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46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45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49" applyNumberFormat="0" applyAlignment="0" applyProtection="0"/>
    <xf numFmtId="0" fontId="12" fillId="6" borderId="137" applyNumberFormat="0" applyAlignment="0" applyProtection="0"/>
    <xf numFmtId="0" fontId="23" fillId="46" borderId="149" applyNumberFormat="0" applyAlignment="0" applyProtection="0"/>
    <xf numFmtId="0" fontId="12" fillId="6" borderId="137" applyNumberFormat="0" applyAlignment="0" applyProtection="0"/>
    <xf numFmtId="0" fontId="23" fillId="45" borderId="144" applyNumberFormat="0" applyAlignment="0" applyProtection="0"/>
    <xf numFmtId="0" fontId="12" fillId="40" borderId="137" applyNumberFormat="0" applyAlignment="0" applyProtection="0"/>
    <xf numFmtId="0" fontId="31" fillId="62" borderId="14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46" borderId="154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49" applyNumberFormat="0" applyAlignment="0" applyProtection="0"/>
    <xf numFmtId="0" fontId="23" fillId="9" borderId="154" applyNumberFormat="0" applyAlignment="0" applyProtection="0"/>
    <xf numFmtId="0" fontId="23" fillId="45" borderId="144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12" fillId="6" borderId="150" applyNumberFormat="0" applyAlignment="0" applyProtection="0"/>
    <xf numFmtId="0" fontId="12" fillId="6" borderId="137" applyNumberFormat="0" applyAlignment="0" applyProtection="0"/>
    <xf numFmtId="0" fontId="23" fillId="46" borderId="149" applyNumberFormat="0" applyAlignment="0" applyProtection="0"/>
    <xf numFmtId="0" fontId="12" fillId="40" borderId="137" applyNumberFormat="0" applyAlignment="0" applyProtection="0"/>
    <xf numFmtId="0" fontId="23" fillId="45" borderId="154" applyNumberFormat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53" fillId="62" borderId="136" applyNumberFormat="0" applyAlignment="0" applyProtection="0"/>
    <xf numFmtId="0" fontId="12" fillId="40" borderId="155" applyNumberFormat="0" applyAlignment="0" applyProtection="0"/>
    <xf numFmtId="0" fontId="20" fillId="14" borderId="136" applyNumberFormat="0" applyAlignment="0" applyProtection="0"/>
    <xf numFmtId="0" fontId="20" fillId="14" borderId="149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12" fillId="40" borderId="150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50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6" borderId="150" applyNumberFormat="0" applyAlignment="0" applyProtection="0"/>
    <xf numFmtId="0" fontId="23" fillId="9" borderId="136" applyNumberFormat="0" applyAlignment="0" applyProtection="0"/>
    <xf numFmtId="0" fontId="12" fillId="6" borderId="155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12" fillId="6" borderId="155" applyNumberFormat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0" fontId="23" fillId="9" borderId="154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31" fillId="14" borderId="156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23" fillId="46" borderId="144" applyNumberFormat="0" applyAlignment="0" applyProtection="0"/>
    <xf numFmtId="0" fontId="38" fillId="0" borderId="157" applyNumberFormat="0" applyFill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65" applyNumberFormat="0" applyAlignment="0" applyProtection="0"/>
    <xf numFmtId="0" fontId="31" fillId="14" borderId="138" applyNumberFormat="0" applyAlignment="0" applyProtection="0"/>
    <xf numFmtId="0" fontId="23" fillId="9" borderId="163" applyNumberFormat="0" applyAlignment="0" applyProtection="0"/>
    <xf numFmtId="0" fontId="20" fillId="14" borderId="149" applyNumberFormat="0" applyAlignment="0" applyProtection="0"/>
    <xf numFmtId="0" fontId="23" fillId="45" borderId="136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31" fillId="14" borderId="146" applyNumberFormat="0" applyAlignment="0" applyProtection="0"/>
    <xf numFmtId="0" fontId="53" fillId="62" borderId="144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0" fillId="14" borderId="163" applyNumberFormat="0" applyAlignment="0" applyProtection="0"/>
    <xf numFmtId="0" fontId="12" fillId="6" borderId="145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8" fillId="0" borderId="148" applyNumberFormat="0" applyFill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38" fillId="0" borderId="153" applyNumberFormat="0" applyFill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20" fillId="14" borderId="149" applyNumberFormat="0" applyAlignment="0" applyProtection="0"/>
    <xf numFmtId="0" fontId="31" fillId="14" borderId="156" applyNumberFormat="0" applyAlignment="0" applyProtection="0"/>
    <xf numFmtId="0" fontId="23" fillId="9" borderId="136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53" fillId="62" borderId="144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3" fillId="9" borderId="163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40" borderId="145" applyNumberFormat="0" applyAlignment="0" applyProtection="0"/>
    <xf numFmtId="0" fontId="31" fillId="14" borderId="165" applyNumberFormat="0" applyAlignment="0" applyProtection="0"/>
    <xf numFmtId="0" fontId="31" fillId="14" borderId="138" applyNumberFormat="0" applyAlignment="0" applyProtection="0"/>
    <xf numFmtId="0" fontId="12" fillId="40" borderId="164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31" fillId="14" borderId="146" applyNumberFormat="0" applyAlignment="0" applyProtection="0"/>
    <xf numFmtId="0" fontId="12" fillId="40" borderId="137" applyNumberFormat="0" applyAlignment="0" applyProtection="0"/>
    <xf numFmtId="0" fontId="12" fillId="6" borderId="145" applyNumberFormat="0" applyAlignment="0" applyProtection="0"/>
    <xf numFmtId="0" fontId="31" fillId="14" borderId="15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53" fillId="62" borderId="154" applyNumberFormat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38" fillId="0" borderId="157" applyNumberFormat="0" applyFill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23" fillId="9" borderId="136" applyNumberFormat="0" applyAlignment="0" applyProtection="0"/>
    <xf numFmtId="0" fontId="53" fillId="62" borderId="136" applyNumberFormat="0" applyAlignment="0" applyProtection="0"/>
    <xf numFmtId="0" fontId="38" fillId="0" borderId="139" applyNumberFormat="0" applyFill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12" fillId="6" borderId="155" applyNumberFormat="0" applyAlignment="0" applyProtection="0"/>
    <xf numFmtId="0" fontId="12" fillId="40" borderId="145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1" fillId="62" borderId="146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63" applyNumberFormat="0" applyAlignment="0" applyProtection="0"/>
    <xf numFmtId="0" fontId="38" fillId="0" borderId="148" applyNumberFormat="0" applyFill="0" applyAlignment="0" applyProtection="0"/>
    <xf numFmtId="0" fontId="20" fillId="14" borderId="154" applyNumberFormat="0" applyAlignment="0" applyProtection="0"/>
    <xf numFmtId="0" fontId="20" fillId="14" borderId="144" applyNumberFormat="0" applyAlignment="0" applyProtection="0"/>
    <xf numFmtId="0" fontId="12" fillId="40" borderId="137" applyNumberFormat="0" applyAlignment="0" applyProtection="0"/>
    <xf numFmtId="0" fontId="38" fillId="0" borderId="157" applyNumberFormat="0" applyFill="0" applyAlignment="0" applyProtection="0"/>
    <xf numFmtId="0" fontId="12" fillId="40" borderId="137" applyNumberFormat="0" applyAlignment="0" applyProtection="0"/>
    <xf numFmtId="0" fontId="23" fillId="9" borderId="149" applyNumberFormat="0" applyAlignment="0" applyProtection="0"/>
    <xf numFmtId="0" fontId="12" fillId="40" borderId="137" applyNumberFormat="0" applyAlignment="0" applyProtection="0"/>
    <xf numFmtId="0" fontId="31" fillId="14" borderId="156" applyNumberFormat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31" fillId="62" borderId="151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12" fillId="6" borderId="164" applyNumberFormat="0" applyAlignment="0" applyProtection="0"/>
    <xf numFmtId="0" fontId="12" fillId="6" borderId="145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3" fillId="46" borderId="149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23" fillId="9" borderId="154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23" fillId="46" borderId="144" applyNumberFormat="0" applyAlignment="0" applyProtection="0"/>
    <xf numFmtId="0" fontId="38" fillId="0" borderId="148" applyNumberFormat="0" applyFill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45" borderId="144" applyNumberFormat="0" applyAlignment="0" applyProtection="0"/>
    <xf numFmtId="0" fontId="12" fillId="6" borderId="145" applyNumberFormat="0" applyAlignment="0" applyProtection="0"/>
    <xf numFmtId="0" fontId="12" fillId="6" borderId="155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48" applyNumberFormat="0" applyFill="0" applyAlignment="0" applyProtection="0"/>
    <xf numFmtId="0" fontId="12" fillId="40" borderId="145" applyNumberFormat="0" applyAlignment="0" applyProtection="0"/>
    <xf numFmtId="0" fontId="23" fillId="46" borderId="136" applyNumberFormat="0" applyAlignment="0" applyProtection="0"/>
    <xf numFmtId="0" fontId="20" fillId="14" borderId="149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3" fillId="45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23" fillId="46" borderId="136" applyNumberFormat="0" applyAlignment="0" applyProtection="0"/>
    <xf numFmtId="0" fontId="38" fillId="0" borderId="147" applyNumberFormat="0" applyFill="0" applyAlignment="0" applyProtection="0"/>
    <xf numFmtId="0" fontId="31" fillId="14" borderId="15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31" fillId="62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46" borderId="149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23" fillId="9" borderId="154" applyNumberFormat="0" applyAlignment="0" applyProtection="0"/>
    <xf numFmtId="0" fontId="23" fillId="9" borderId="163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9" borderId="154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40" borderId="145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0" applyNumberFormat="0" applyAlignment="0" applyProtection="0"/>
    <xf numFmtId="0" fontId="12" fillId="6" borderId="141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12" fillId="6" borderId="150" applyNumberFormat="0" applyAlignment="0" applyProtection="0"/>
    <xf numFmtId="0" fontId="23" fillId="46" borderId="136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53" fillId="62" borderId="144" applyNumberFormat="0" applyAlignment="0" applyProtection="0"/>
    <xf numFmtId="0" fontId="38" fillId="0" borderId="147" applyNumberFormat="0" applyFill="0" applyAlignment="0" applyProtection="0"/>
    <xf numFmtId="0" fontId="23" fillId="9" borderId="149" applyNumberFormat="0" applyAlignment="0" applyProtection="0"/>
    <xf numFmtId="0" fontId="31" fillId="62" borderId="138" applyNumberFormat="0" applyAlignment="0" applyProtection="0"/>
    <xf numFmtId="0" fontId="31" fillId="62" borderId="14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12" fillId="6" borderId="155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12" fillId="6" borderId="145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9" borderId="144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38" fillId="0" borderId="147" applyNumberFormat="0" applyFill="0" applyAlignment="0" applyProtection="0"/>
    <xf numFmtId="0" fontId="38" fillId="0" borderId="152" applyNumberFormat="0" applyFill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12" fillId="6" borderId="150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53" fillId="62" borderId="136" applyNumberFormat="0" applyAlignment="0" applyProtection="0"/>
    <xf numFmtId="0" fontId="23" fillId="9" borderId="154" applyNumberFormat="0" applyAlignment="0" applyProtection="0"/>
    <xf numFmtId="0" fontId="31" fillId="14" borderId="146" applyNumberFormat="0" applyAlignment="0" applyProtection="0"/>
    <xf numFmtId="0" fontId="31" fillId="62" borderId="146" applyNumberFormat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1" fillId="14" borderId="151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31" fillId="14" borderId="156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3" fillId="9" borderId="154" applyNumberFormat="0" applyAlignment="0" applyProtection="0"/>
    <xf numFmtId="0" fontId="23" fillId="9" borderId="14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62" borderId="146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6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38" fillId="0" borderId="158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62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31" fillId="14" borderId="156" applyNumberFormat="0" applyAlignment="0" applyProtection="0"/>
    <xf numFmtId="0" fontId="31" fillId="14" borderId="165" applyNumberFormat="0" applyAlignment="0" applyProtection="0"/>
    <xf numFmtId="0" fontId="23" fillId="46" borderId="149" applyNumberFormat="0" applyAlignment="0" applyProtection="0"/>
    <xf numFmtId="0" fontId="31" fillId="62" borderId="146" applyNumberFormat="0" applyAlignment="0" applyProtection="0"/>
    <xf numFmtId="0" fontId="23" fillId="46" borderId="154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20" fillId="14" borderId="149" applyNumberFormat="0" applyAlignment="0" applyProtection="0"/>
    <xf numFmtId="0" fontId="31" fillId="14" borderId="138" applyNumberFormat="0" applyAlignment="0" applyProtection="0"/>
    <xf numFmtId="0" fontId="20" fillId="14" borderId="149" applyNumberFormat="0" applyAlignment="0" applyProtection="0"/>
    <xf numFmtId="0" fontId="20" fillId="14" borderId="154" applyNumberFormat="0" applyAlignment="0" applyProtection="0"/>
    <xf numFmtId="0" fontId="38" fillId="0" borderId="152" applyNumberFormat="0" applyFill="0" applyAlignment="0" applyProtection="0"/>
    <xf numFmtId="0" fontId="12" fillId="6" borderId="155" applyNumberFormat="0" applyAlignment="0" applyProtection="0"/>
    <xf numFmtId="0" fontId="12" fillId="40" borderId="150" applyNumberFormat="0" applyAlignment="0" applyProtection="0"/>
    <xf numFmtId="0" fontId="20" fillId="14" borderId="149" applyNumberFormat="0" applyAlignment="0" applyProtection="0"/>
    <xf numFmtId="0" fontId="38" fillId="0" borderId="147" applyNumberFormat="0" applyFill="0" applyAlignment="0" applyProtection="0"/>
    <xf numFmtId="0" fontId="12" fillId="6" borderId="155" applyNumberFormat="0" applyAlignment="0" applyProtection="0"/>
    <xf numFmtId="0" fontId="23" fillId="9" borderId="163" applyNumberFormat="0" applyAlignment="0" applyProtection="0"/>
    <xf numFmtId="0" fontId="20" fillId="14" borderId="144" applyNumberFormat="0" applyAlignment="0" applyProtection="0"/>
    <xf numFmtId="0" fontId="20" fillId="14" borderId="154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40" borderId="15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12" fillId="6" borderId="150" applyNumberFormat="0" applyAlignment="0" applyProtection="0"/>
    <xf numFmtId="0" fontId="20" fillId="14" borderId="163" applyNumberFormat="0" applyAlignment="0" applyProtection="0"/>
    <xf numFmtId="0" fontId="23" fillId="45" borderId="144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0" fillId="14" borderId="144" applyNumberFormat="0" applyAlignment="0" applyProtection="0"/>
    <xf numFmtId="0" fontId="23" fillId="45" borderId="144" applyNumberFormat="0" applyAlignment="0" applyProtection="0"/>
    <xf numFmtId="0" fontId="23" fillId="9" borderId="154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12" fillId="40" borderId="137" applyNumberFormat="0" applyAlignment="0" applyProtection="0"/>
    <xf numFmtId="0" fontId="38" fillId="0" borderId="147" applyNumberFormat="0" applyFill="0" applyAlignment="0" applyProtection="0"/>
    <xf numFmtId="0" fontId="31" fillId="62" borderId="151" applyNumberFormat="0" applyAlignment="0" applyProtection="0"/>
    <xf numFmtId="0" fontId="38" fillId="0" borderId="139" applyNumberFormat="0" applyFill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40" borderId="145" applyNumberFormat="0" applyAlignment="0" applyProtection="0"/>
    <xf numFmtId="0" fontId="20" fillId="14" borderId="136" applyNumberFormat="0" applyAlignment="0" applyProtection="0"/>
    <xf numFmtId="0" fontId="38" fillId="0" borderId="157" applyNumberFormat="0" applyFill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38" fillId="0" borderId="157" applyNumberFormat="0" applyFill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3" fillId="46" borderId="144" applyNumberFormat="0" applyAlignment="0" applyProtection="0"/>
    <xf numFmtId="0" fontId="31" fillId="14" borderId="151" applyNumberFormat="0" applyAlignment="0" applyProtection="0"/>
    <xf numFmtId="0" fontId="31" fillId="14" borderId="165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20" fillId="14" borderId="136" applyNumberFormat="0" applyAlignment="0" applyProtection="0"/>
    <xf numFmtId="0" fontId="20" fillId="14" borderId="163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47" applyNumberFormat="0" applyFill="0" applyAlignment="0" applyProtection="0"/>
    <xf numFmtId="0" fontId="12" fillId="6" borderId="155" applyNumberFormat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40" borderId="145" applyNumberFormat="0" applyAlignment="0" applyProtection="0"/>
    <xf numFmtId="0" fontId="38" fillId="0" borderId="139" applyNumberFormat="0" applyFill="0" applyAlignment="0" applyProtection="0"/>
    <xf numFmtId="0" fontId="12" fillId="40" borderId="150" applyNumberFormat="0" applyAlignment="0" applyProtection="0"/>
    <xf numFmtId="0" fontId="23" fillId="9" borderId="136" applyNumberFormat="0" applyAlignment="0" applyProtection="0"/>
    <xf numFmtId="0" fontId="31" fillId="62" borderId="156" applyNumberFormat="0" applyAlignment="0" applyProtection="0"/>
    <xf numFmtId="0" fontId="20" fillId="14" borderId="154" applyNumberFormat="0" applyAlignment="0" applyProtection="0"/>
    <xf numFmtId="0" fontId="38" fillId="0" borderId="152" applyNumberFormat="0" applyFill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31" fillId="14" borderId="156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23" fillId="9" borderId="154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40" borderId="137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0" fillId="14" borderId="136" applyNumberFormat="0" applyAlignment="0" applyProtection="0"/>
    <xf numFmtId="0" fontId="38" fillId="0" borderId="148" applyNumberFormat="0" applyFill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50" applyNumberFormat="0" applyAlignment="0" applyProtection="0"/>
    <xf numFmtId="0" fontId="31" fillId="62" borderId="14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45" borderId="136" applyNumberFormat="0" applyAlignment="0" applyProtection="0"/>
    <xf numFmtId="0" fontId="20" fillId="14" borderId="163" applyNumberFormat="0" applyAlignment="0" applyProtection="0"/>
    <xf numFmtId="0" fontId="23" fillId="9" borderId="144" applyNumberFormat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46" borderId="149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31" fillId="14" borderId="15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40" borderId="137" applyNumberFormat="0" applyAlignment="0" applyProtection="0"/>
    <xf numFmtId="0" fontId="31" fillId="62" borderId="14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38" fillId="0" borderId="157" applyNumberFormat="0" applyFill="0" applyAlignment="0" applyProtection="0"/>
    <xf numFmtId="0" fontId="20" fillId="14" borderId="144" applyNumberFormat="0" applyAlignment="0" applyProtection="0"/>
    <xf numFmtId="0" fontId="12" fillId="40" borderId="137" applyNumberFormat="0" applyAlignment="0" applyProtection="0"/>
    <xf numFmtId="0" fontId="12" fillId="6" borderId="145" applyNumberFormat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55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12" fillId="40" borderId="150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3" fillId="9" borderId="154" applyNumberFormat="0" applyAlignment="0" applyProtection="0"/>
    <xf numFmtId="0" fontId="20" fillId="14" borderId="163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31" fillId="14" borderId="138" applyNumberFormat="0" applyAlignment="0" applyProtection="0"/>
    <xf numFmtId="0" fontId="38" fillId="0" borderId="166" applyNumberFormat="0" applyFill="0" applyAlignment="0" applyProtection="0"/>
    <xf numFmtId="0" fontId="23" fillId="9" borderId="149" applyNumberFormat="0" applyAlignment="0" applyProtection="0"/>
    <xf numFmtId="0" fontId="38" fillId="0" borderId="166" applyNumberFormat="0" applyFill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23" fillId="46" borderId="149" applyNumberFormat="0" applyAlignment="0" applyProtection="0"/>
    <xf numFmtId="0" fontId="38" fillId="0" borderId="147" applyNumberFormat="0" applyFill="0" applyAlignment="0" applyProtection="0"/>
    <xf numFmtId="0" fontId="31" fillId="14" borderId="165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57" applyNumberFormat="0" applyFill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54" applyNumberFormat="0" applyAlignment="0" applyProtection="0"/>
    <xf numFmtId="0" fontId="23" fillId="45" borderId="163" applyNumberFormat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23" fillId="46" borderId="136" applyNumberFormat="0" applyAlignment="0" applyProtection="0"/>
    <xf numFmtId="0" fontId="12" fillId="40" borderId="164" applyNumberFormat="0" applyAlignment="0" applyProtection="0"/>
    <xf numFmtId="0" fontId="38" fillId="0" borderId="157" applyNumberFormat="0" applyFill="0" applyAlignment="0" applyProtection="0"/>
    <xf numFmtId="0" fontId="31" fillId="14" borderId="146" applyNumberFormat="0" applyAlignment="0" applyProtection="0"/>
    <xf numFmtId="0" fontId="53" fillId="62" borderId="136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39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0" fontId="12" fillId="6" borderId="150" applyNumberFormat="0" applyAlignment="0" applyProtection="0"/>
    <xf numFmtId="0" fontId="38" fillId="0" borderId="139" applyNumberFormat="0" applyFill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46" applyNumberFormat="0" applyAlignment="0" applyProtection="0"/>
    <xf numFmtId="0" fontId="23" fillId="9" borderId="154" applyNumberFormat="0" applyAlignment="0" applyProtection="0"/>
    <xf numFmtId="0" fontId="31" fillId="14" borderId="146" applyNumberFormat="0" applyAlignment="0" applyProtection="0"/>
    <xf numFmtId="0" fontId="20" fillId="14" borderId="163" applyNumberFormat="0" applyAlignment="0" applyProtection="0"/>
    <xf numFmtId="0" fontId="38" fillId="0" borderId="158" applyNumberFormat="0" applyFill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31" fillId="14" borderId="156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53" fillId="62" borderId="149" applyNumberFormat="0" applyAlignment="0" applyProtection="0"/>
    <xf numFmtId="0" fontId="23" fillId="9" borderId="13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12" fillId="6" borderId="155" applyNumberFormat="0" applyAlignment="0" applyProtection="0"/>
    <xf numFmtId="0" fontId="38" fillId="0" borderId="152" applyNumberFormat="0" applyFill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5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51" applyNumberFormat="0" applyAlignment="0" applyProtection="0"/>
    <xf numFmtId="0" fontId="31" fillId="14" borderId="156" applyNumberFormat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23" fillId="46" borderId="144" applyNumberFormat="0" applyAlignment="0" applyProtection="0"/>
    <xf numFmtId="0" fontId="12" fillId="6" borderId="137" applyNumberFormat="0" applyAlignment="0" applyProtection="0"/>
    <xf numFmtId="0" fontId="12" fillId="6" borderId="150" applyNumberFormat="0" applyAlignment="0" applyProtection="0"/>
    <xf numFmtId="0" fontId="12" fillId="6" borderId="155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38" fillId="0" borderId="166" applyNumberFormat="0" applyFill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31" fillId="14" borderId="138" applyNumberFormat="0" applyAlignment="0" applyProtection="0"/>
    <xf numFmtId="0" fontId="20" fillId="14" borderId="149" applyNumberFormat="0" applyAlignment="0" applyProtection="0"/>
    <xf numFmtId="0" fontId="23" fillId="46" borderId="144" applyNumberFormat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31" fillId="62" borderId="146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23" fillId="9" borderId="144" applyNumberFormat="0" applyAlignment="0" applyProtection="0"/>
    <xf numFmtId="0" fontId="23" fillId="45" borderId="149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54" applyNumberFormat="0" applyAlignment="0" applyProtection="0"/>
    <xf numFmtId="0" fontId="23" fillId="9" borderId="149" applyNumberFormat="0" applyAlignment="0" applyProtection="0"/>
    <xf numFmtId="0" fontId="12" fillId="40" borderId="145" applyNumberFormat="0" applyAlignment="0" applyProtection="0"/>
    <xf numFmtId="0" fontId="38" fillId="0" borderId="166" applyNumberFormat="0" applyFill="0" applyAlignment="0" applyProtection="0"/>
    <xf numFmtId="0" fontId="23" fillId="9" borderId="149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23" fillId="46" borderId="144" applyNumberFormat="0" applyAlignment="0" applyProtection="0"/>
    <xf numFmtId="0" fontId="38" fillId="0" borderId="148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53" fillId="62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40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66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45" borderId="136" applyNumberFormat="0" applyAlignment="0" applyProtection="0"/>
    <xf numFmtId="0" fontId="12" fillId="6" borderId="137" applyNumberFormat="0" applyAlignment="0" applyProtection="0"/>
    <xf numFmtId="0" fontId="23" fillId="9" borderId="154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46" borderId="149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31" fillId="14" borderId="146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45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38" fillId="0" borderId="157" applyNumberFormat="0" applyFill="0" applyAlignment="0" applyProtection="0"/>
    <xf numFmtId="0" fontId="12" fillId="6" borderId="145" applyNumberFormat="0" applyAlignment="0" applyProtection="0"/>
    <xf numFmtId="0" fontId="12" fillId="6" borderId="164" applyNumberFormat="0" applyAlignment="0" applyProtection="0"/>
    <xf numFmtId="0" fontId="23" fillId="46" borderId="136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8" fillId="0" borderId="166" applyNumberFormat="0" applyFill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31" fillId="62" borderId="151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3" fillId="46" borderId="136" applyNumberFormat="0" applyAlignment="0" applyProtection="0"/>
    <xf numFmtId="0" fontId="23" fillId="9" borderId="140" applyNumberFormat="0" applyAlignment="0" applyProtection="0"/>
    <xf numFmtId="0" fontId="12" fillId="6" borderId="141" applyNumberFormat="0" applyAlignment="0" applyProtection="0"/>
    <xf numFmtId="0" fontId="38" fillId="0" borderId="143" applyNumberFormat="0" applyFill="0" applyAlignment="0" applyProtection="0"/>
    <xf numFmtId="0" fontId="23" fillId="9" borderId="144" applyNumberFormat="0" applyAlignment="0" applyProtection="0"/>
    <xf numFmtId="0" fontId="23" fillId="9" borderId="154" applyNumberFormat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53" fillId="62" borderId="149" applyNumberFormat="0" applyAlignment="0" applyProtection="0"/>
    <xf numFmtId="0" fontId="53" fillId="62" borderId="144" applyNumberFormat="0" applyAlignment="0" applyProtection="0"/>
    <xf numFmtId="0" fontId="31" fillId="14" borderId="156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53" fillId="62" borderId="136" applyNumberFormat="0" applyAlignment="0" applyProtection="0"/>
    <xf numFmtId="0" fontId="23" fillId="9" borderId="136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5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3" fillId="9" borderId="163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23" fillId="46" borderId="13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51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45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3" fillId="45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45" borderId="144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53" fillId="62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65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3" fillId="45" borderId="149" applyNumberFormat="0" applyAlignment="0" applyProtection="0"/>
    <xf numFmtId="0" fontId="38" fillId="0" borderId="157" applyNumberFormat="0" applyFill="0" applyAlignment="0" applyProtection="0"/>
    <xf numFmtId="0" fontId="23" fillId="45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40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53" fillId="62" borderId="144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49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0" fillId="14" borderId="163" applyNumberFormat="0" applyAlignment="0" applyProtection="0"/>
    <xf numFmtId="0" fontId="20" fillId="14" borderId="144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12" fillId="6" borderId="145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7" applyNumberFormat="0" applyFill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46" borderId="144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12" fillId="40" borderId="150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12" fillId="6" borderId="150" applyNumberFormat="0" applyAlignment="0" applyProtection="0"/>
    <xf numFmtId="0" fontId="38" fillId="0" borderId="148" applyNumberFormat="0" applyFill="0" applyAlignment="0" applyProtection="0"/>
    <xf numFmtId="0" fontId="12" fillId="6" borderId="145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9" borderId="136" applyNumberFormat="0" applyAlignment="0" applyProtection="0"/>
    <xf numFmtId="0" fontId="31" fillId="14" borderId="15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23" fillId="45" borderId="136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53" fillId="62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53" fillId="62" borderId="136" applyNumberFormat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53" fillId="62" borderId="136" applyNumberFormat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38" fillId="0" borderId="166" applyNumberFormat="0" applyFill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12" fillId="40" borderId="137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62" borderId="146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12" fillId="40" borderId="164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1" fillId="14" borderId="156" applyNumberFormat="0" applyAlignment="0" applyProtection="0"/>
    <xf numFmtId="0" fontId="20" fillId="14" borderId="144" applyNumberFormat="0" applyAlignment="0" applyProtection="0"/>
    <xf numFmtId="0" fontId="31" fillId="62" borderId="146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8" fillId="0" borderId="147" applyNumberFormat="0" applyFill="0" applyAlignment="0" applyProtection="0"/>
    <xf numFmtId="0" fontId="12" fillId="6" borderId="155" applyNumberFormat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62" borderId="151" applyNumberFormat="0" applyAlignment="0" applyProtection="0"/>
    <xf numFmtId="0" fontId="12" fillId="6" borderId="150" applyNumberFormat="0" applyAlignment="0" applyProtection="0"/>
    <xf numFmtId="0" fontId="23" fillId="9" borderId="154" applyNumberFormat="0" applyAlignment="0" applyProtection="0"/>
    <xf numFmtId="0" fontId="20" fillId="14" borderId="149" applyNumberFormat="0" applyAlignment="0" applyProtection="0"/>
    <xf numFmtId="0" fontId="12" fillId="6" borderId="164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45" borderId="144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9" applyNumberFormat="0" applyAlignment="0" applyProtection="0"/>
    <xf numFmtId="0" fontId="23" fillId="46" borderId="136" applyNumberFormat="0" applyAlignment="0" applyProtection="0"/>
    <xf numFmtId="0" fontId="12" fillId="6" borderId="145" applyNumberFormat="0" applyAlignment="0" applyProtection="0"/>
    <xf numFmtId="0" fontId="31" fillId="14" borderId="15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12" fillId="6" borderId="137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3" fillId="9" borderId="136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46" borderId="149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45" borderId="136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53" fillId="62" borderId="136" applyNumberFormat="0" applyAlignment="0" applyProtection="0"/>
    <xf numFmtId="0" fontId="38" fillId="0" borderId="139" applyNumberFormat="0" applyFill="0" applyAlignment="0" applyProtection="0"/>
    <xf numFmtId="0" fontId="38" fillId="0" borderId="157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8" fillId="0" borderId="157" applyNumberFormat="0" applyFill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57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23" fillId="45" borderId="136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45" borderId="136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23" fillId="46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0" fillId="14" borderId="154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31" fillId="62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12" fillId="6" borderId="155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46" borderId="149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40" borderId="164" applyNumberFormat="0" applyAlignment="0" applyProtection="0"/>
    <xf numFmtId="0" fontId="31" fillId="14" borderId="156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45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53" fillId="62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46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46" borderId="149" applyNumberFormat="0" applyAlignment="0" applyProtection="0"/>
    <xf numFmtId="0" fontId="38" fillId="0" borderId="153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8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54" applyNumberFormat="0" applyAlignment="0" applyProtection="0"/>
    <xf numFmtId="0" fontId="12" fillId="6" borderId="16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23" fillId="45" borderId="149" applyNumberFormat="0" applyAlignment="0" applyProtection="0"/>
    <xf numFmtId="0" fontId="23" fillId="9" borderId="154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45" borderId="149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23" fillId="46" borderId="154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12" fillId="6" borderId="155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23" fillId="46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23" fillId="45" borderId="144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3" fillId="9" borderId="154" applyNumberFormat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31" fillId="14" borderId="165" applyNumberFormat="0" applyAlignment="0" applyProtection="0"/>
    <xf numFmtId="0" fontId="38" fillId="0" borderId="157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40" borderId="155" applyNumberFormat="0" applyAlignment="0" applyProtection="0"/>
    <xf numFmtId="0" fontId="23" fillId="9" borderId="140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12" fillId="6" borderId="137" applyNumberFormat="0" applyAlignment="0" applyProtection="0"/>
    <xf numFmtId="0" fontId="38" fillId="0" borderId="152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12" fillId="6" borderId="137" applyNumberFormat="0" applyAlignment="0" applyProtection="0"/>
    <xf numFmtId="0" fontId="38" fillId="0" borderId="166" applyNumberFormat="0" applyFill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3" fillId="46" borderId="144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38" fillId="0" borderId="147" applyNumberFormat="0" applyFill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12" fillId="6" borderId="155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3" fillId="45" borderId="149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45" borderId="144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31" fillId="62" borderId="151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3" fillId="9" borderId="136" applyNumberFormat="0" applyAlignment="0" applyProtection="0"/>
    <xf numFmtId="0" fontId="38" fillId="0" borderId="152" applyNumberFormat="0" applyFill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53" fillId="62" borderId="144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0" fillId="14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3" fillId="9" borderId="125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12" fillId="6" borderId="12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31" fillId="14" borderId="127" applyNumberFormat="0" applyAlignment="0" applyProtection="0"/>
    <xf numFmtId="0" fontId="12" fillId="40" borderId="145" applyNumberFormat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28" applyNumberFormat="0" applyFill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12" fillId="40" borderId="150" applyNumberFormat="0" applyAlignment="0" applyProtection="0"/>
    <xf numFmtId="0" fontId="38" fillId="0" borderId="147" applyNumberFormat="0" applyFill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56" applyNumberFormat="0" applyAlignment="0" applyProtection="0"/>
    <xf numFmtId="0" fontId="31" fillId="14" borderId="165" applyNumberFormat="0" applyAlignment="0" applyProtection="0"/>
    <xf numFmtId="0" fontId="23" fillId="46" borderId="144" applyNumberFormat="0" applyAlignment="0" applyProtection="0"/>
    <xf numFmtId="0" fontId="31" fillId="14" borderId="165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49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38" fillId="0" borderId="157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31" fillId="14" borderId="156" applyNumberFormat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3" fillId="9" borderId="163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12" fillId="6" borderId="155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62" borderId="138" applyNumberFormat="0" applyAlignment="0" applyProtection="0"/>
    <xf numFmtId="0" fontId="38" fillId="0" borderId="166" applyNumberFormat="0" applyFill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23" fillId="46" borderId="154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8" fillId="0" borderId="157" applyNumberFormat="0" applyFill="0" applyAlignment="0" applyProtection="0"/>
    <xf numFmtId="0" fontId="31" fillId="62" borderId="151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23" fillId="46" borderId="149" applyNumberFormat="0" applyAlignment="0" applyProtection="0"/>
    <xf numFmtId="0" fontId="53" fillId="62" borderId="149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12" fillId="6" borderId="137" applyNumberFormat="0" applyAlignment="0" applyProtection="0"/>
    <xf numFmtId="0" fontId="23" fillId="45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0" fillId="14" borderId="154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20" fillId="14" borderId="149" applyNumberFormat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12" fillId="6" borderId="155" applyNumberFormat="0" applyAlignment="0" applyProtection="0"/>
    <xf numFmtId="0" fontId="23" fillId="45" borderId="144" applyNumberFormat="0" applyAlignment="0" applyProtection="0"/>
    <xf numFmtId="0" fontId="31" fillId="62" borderId="138" applyNumberFormat="0" applyAlignment="0" applyProtection="0"/>
    <xf numFmtId="0" fontId="38" fillId="0" borderId="139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20" fillId="14" borderId="136" applyNumberFormat="0" applyAlignment="0" applyProtection="0"/>
    <xf numFmtId="0" fontId="23" fillId="46" borderId="136" applyNumberFormat="0" applyAlignment="0" applyProtection="0"/>
    <xf numFmtId="0" fontId="31" fillId="14" borderId="146" applyNumberFormat="0" applyAlignment="0" applyProtection="0"/>
    <xf numFmtId="0" fontId="12" fillId="40" borderId="150" applyNumberFormat="0" applyAlignment="0" applyProtection="0"/>
    <xf numFmtId="0" fontId="20" fillId="14" borderId="149" applyNumberFormat="0" applyAlignment="0" applyProtection="0"/>
    <xf numFmtId="0" fontId="31" fillId="14" borderId="165" applyNumberFormat="0" applyAlignment="0" applyProtection="0"/>
    <xf numFmtId="0" fontId="12" fillId="6" borderId="155" applyNumberFormat="0" applyAlignment="0" applyProtection="0"/>
    <xf numFmtId="0" fontId="20" fillId="14" borderId="144" applyNumberFormat="0" applyAlignment="0" applyProtection="0"/>
    <xf numFmtId="0" fontId="38" fillId="0" borderId="139" applyNumberFormat="0" applyFill="0" applyAlignment="0" applyProtection="0"/>
    <xf numFmtId="0" fontId="23" fillId="9" borderId="149" applyNumberFormat="0" applyAlignment="0" applyProtection="0"/>
    <xf numFmtId="0" fontId="20" fillId="14" borderId="163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20" fillId="14" borderId="136" applyNumberFormat="0" applyAlignment="0" applyProtection="0"/>
    <xf numFmtId="0" fontId="38" fillId="0" borderId="148" applyNumberFormat="0" applyFill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57" applyNumberFormat="0" applyFill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12" fillId="40" borderId="145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46" borderId="144" applyNumberFormat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23" fillId="9" borderId="154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1" fillId="14" borderId="156" applyNumberFormat="0" applyAlignment="0" applyProtection="0"/>
    <xf numFmtId="0" fontId="12" fillId="6" borderId="145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53" fillId="62" borderId="144" applyNumberFormat="0" applyAlignment="0" applyProtection="0"/>
    <xf numFmtId="0" fontId="12" fillId="40" borderId="155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47" applyNumberFormat="0" applyFill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0" applyNumberFormat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12" fillId="40" borderId="145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40" borderId="155" applyNumberFormat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31" fillId="14" borderId="165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52" applyNumberFormat="0" applyFill="0" applyAlignment="0" applyProtection="0"/>
    <xf numFmtId="0" fontId="31" fillId="14" borderId="146" applyNumberFormat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2" applyNumberFormat="0" applyAlignment="0" applyProtection="0"/>
    <xf numFmtId="0" fontId="38" fillId="0" borderId="143" applyNumberFormat="0" applyFill="0" applyAlignment="0" applyProtection="0"/>
    <xf numFmtId="0" fontId="38" fillId="0" borderId="143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42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12" fillId="6" borderId="141" applyNumberFormat="0" applyAlignment="0" applyProtection="0"/>
    <xf numFmtId="0" fontId="12" fillId="6" borderId="141" applyNumberFormat="0" applyAlignment="0" applyProtection="0"/>
    <xf numFmtId="0" fontId="20" fillId="14" borderId="144" applyNumberFormat="0" applyAlignment="0" applyProtection="0"/>
    <xf numFmtId="0" fontId="23" fillId="9" borderId="140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40" applyNumberFormat="0" applyAlignment="0" applyProtection="0"/>
    <xf numFmtId="0" fontId="31" fillId="14" borderId="151" applyNumberFormat="0" applyAlignment="0" applyProtection="0"/>
    <xf numFmtId="0" fontId="20" fillId="14" borderId="140" applyNumberFormat="0" applyAlignment="0" applyProtection="0"/>
    <xf numFmtId="0" fontId="20" fillId="14" borderId="140" applyNumberFormat="0" applyAlignment="0" applyProtection="0"/>
    <xf numFmtId="0" fontId="20" fillId="14" borderId="140" applyNumberFormat="0" applyAlignment="0" applyProtection="0"/>
    <xf numFmtId="0" fontId="53" fillId="62" borderId="163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31" fillId="62" borderId="156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40" borderId="155" applyNumberFormat="0" applyAlignment="0" applyProtection="0"/>
    <xf numFmtId="0" fontId="38" fillId="0" borderId="152" applyNumberFormat="0" applyFill="0" applyAlignment="0" applyProtection="0"/>
    <xf numFmtId="0" fontId="31" fillId="14" borderId="156" applyNumberFormat="0" applyAlignment="0" applyProtection="0"/>
    <xf numFmtId="0" fontId="12" fillId="6" borderId="164" applyNumberFormat="0" applyAlignment="0" applyProtection="0"/>
    <xf numFmtId="0" fontId="38" fillId="0" borderId="157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54" applyNumberFormat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56" applyNumberFormat="0" applyAlignment="0" applyProtection="0"/>
    <xf numFmtId="0" fontId="38" fillId="0" borderId="152" applyNumberFormat="0" applyFill="0" applyAlignment="0" applyProtection="0"/>
    <xf numFmtId="0" fontId="23" fillId="9" borderId="163" applyNumberFormat="0" applyAlignment="0" applyProtection="0"/>
    <xf numFmtId="0" fontId="31" fillId="14" borderId="151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0" fillId="14" borderId="163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46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3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8" fillId="0" borderId="153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20" fillId="14" borderId="163" applyNumberFormat="0" applyAlignment="0" applyProtection="0"/>
    <xf numFmtId="0" fontId="23" fillId="9" borderId="154" applyNumberFormat="0" applyAlignment="0" applyProtection="0"/>
    <xf numFmtId="0" fontId="23" fillId="9" borderId="163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53" fillId="62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45" borderId="149" applyNumberFormat="0" applyAlignment="0" applyProtection="0"/>
    <xf numFmtId="0" fontId="23" fillId="46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8" fillId="0" borderId="153" applyNumberFormat="0" applyFill="0" applyAlignment="0" applyProtection="0"/>
    <xf numFmtId="0" fontId="38" fillId="0" borderId="166" applyNumberFormat="0" applyFill="0" applyAlignment="0" applyProtection="0"/>
    <xf numFmtId="0" fontId="12" fillId="40" borderId="145" applyNumberFormat="0" applyAlignment="0" applyProtection="0"/>
    <xf numFmtId="0" fontId="12" fillId="40" borderId="150" applyNumberFormat="0" applyAlignment="0" applyProtection="0"/>
    <xf numFmtId="0" fontId="12" fillId="6" borderId="145" applyNumberFormat="0" applyAlignment="0" applyProtection="0"/>
    <xf numFmtId="0" fontId="20" fillId="14" borderId="163" applyNumberFormat="0" applyAlignment="0" applyProtection="0"/>
    <xf numFmtId="0" fontId="12" fillId="40" borderId="14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9" borderId="149" applyNumberFormat="0" applyAlignment="0" applyProtection="0"/>
    <xf numFmtId="0" fontId="23" fillId="45" borderId="154" applyNumberFormat="0" applyAlignment="0" applyProtection="0"/>
    <xf numFmtId="0" fontId="38" fillId="0" borderId="157" applyNumberFormat="0" applyFill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46" borderId="149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49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12" fillId="6" borderId="155" applyNumberFormat="0" applyAlignment="0" applyProtection="0"/>
    <xf numFmtId="0" fontId="20" fillId="14" borderId="149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5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53" fillId="62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0" fillId="14" borderId="15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54" applyNumberFormat="0" applyAlignment="0" applyProtection="0"/>
    <xf numFmtId="0" fontId="12" fillId="40" borderId="164" applyNumberFormat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0" fillId="14" borderId="163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38" fillId="0" borderId="166" applyNumberFormat="0" applyFill="0" applyAlignment="0" applyProtection="0"/>
    <xf numFmtId="0" fontId="31" fillId="14" borderId="156" applyNumberFormat="0" applyAlignment="0" applyProtection="0"/>
    <xf numFmtId="0" fontId="38" fillId="0" borderId="152" applyNumberFormat="0" applyFill="0" applyAlignment="0" applyProtection="0"/>
    <xf numFmtId="0" fontId="12" fillId="40" borderId="155" applyNumberFormat="0" applyAlignment="0" applyProtection="0"/>
    <xf numFmtId="0" fontId="23" fillId="9" borderId="163" applyNumberFormat="0" applyAlignment="0" applyProtection="0"/>
    <xf numFmtId="0" fontId="38" fillId="0" borderId="152" applyNumberFormat="0" applyFill="0" applyAlignment="0" applyProtection="0"/>
    <xf numFmtId="0" fontId="31" fillId="14" borderId="156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63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38" fillId="0" borderId="166" applyNumberFormat="0" applyFill="0" applyAlignment="0" applyProtection="0"/>
    <xf numFmtId="0" fontId="20" fillId="14" borderId="149" applyNumberFormat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20" fillId="14" borderId="163" applyNumberFormat="0" applyAlignment="0" applyProtection="0"/>
    <xf numFmtId="0" fontId="23" fillId="9" borderId="154" applyNumberFormat="0" applyAlignment="0" applyProtection="0"/>
    <xf numFmtId="0" fontId="38" fillId="0" borderId="147" applyNumberFormat="0" applyFill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53" applyNumberFormat="0" applyFill="0" applyAlignment="0" applyProtection="0"/>
    <xf numFmtId="0" fontId="38" fillId="0" borderId="147" applyNumberFormat="0" applyFill="0" applyAlignment="0" applyProtection="0"/>
    <xf numFmtId="0" fontId="20" fillId="14" borderId="15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8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63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62" borderId="165" applyNumberFormat="0" applyAlignment="0" applyProtection="0"/>
    <xf numFmtId="0" fontId="38" fillId="0" borderId="166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47" applyNumberFormat="0" applyFill="0" applyAlignment="0" applyProtection="0"/>
    <xf numFmtId="0" fontId="12" fillId="6" borderId="164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31" fillId="14" borderId="146" applyNumberFormat="0" applyAlignment="0" applyProtection="0"/>
    <xf numFmtId="0" fontId="12" fillId="40" borderId="155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1" fillId="62" borderId="151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54" applyNumberFormat="0" applyAlignment="0" applyProtection="0"/>
    <xf numFmtId="0" fontId="12" fillId="40" borderId="155" applyNumberFormat="0" applyAlignment="0" applyProtection="0"/>
    <xf numFmtId="0" fontId="23" fillId="9" borderId="163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23" fillId="45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3" fillId="45" borderId="163" applyNumberFormat="0" applyAlignment="0" applyProtection="0"/>
    <xf numFmtId="0" fontId="38" fillId="0" borderId="166" applyNumberFormat="0" applyFill="0" applyAlignment="0" applyProtection="0"/>
    <xf numFmtId="0" fontId="12" fillId="40" borderId="150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49" applyNumberFormat="0" applyAlignment="0" applyProtection="0"/>
    <xf numFmtId="0" fontId="20" fillId="14" borderId="163" applyNumberFormat="0" applyAlignment="0" applyProtection="0"/>
    <xf numFmtId="0" fontId="12" fillId="6" borderId="150" applyNumberFormat="0" applyAlignment="0" applyProtection="0"/>
    <xf numFmtId="0" fontId="23" fillId="9" borderId="154" applyNumberFormat="0" applyAlignment="0" applyProtection="0"/>
    <xf numFmtId="0" fontId="23" fillId="45" borderId="15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46" applyNumberFormat="0" applyAlignment="0" applyProtection="0"/>
    <xf numFmtId="0" fontId="12" fillId="40" borderId="155" applyNumberFormat="0" applyAlignment="0" applyProtection="0"/>
    <xf numFmtId="0" fontId="31" fillId="14" borderId="165" applyNumberFormat="0" applyAlignment="0" applyProtection="0"/>
    <xf numFmtId="0" fontId="31" fillId="14" borderId="156" applyNumberFormat="0" applyAlignment="0" applyProtection="0"/>
    <xf numFmtId="0" fontId="23" fillId="45" borderId="154" applyNumberFormat="0" applyAlignment="0" applyProtection="0"/>
    <xf numFmtId="0" fontId="23" fillId="9" borderId="154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63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0" fillId="14" borderId="15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53" fillId="62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12" fillId="6" borderId="145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0" fillId="14" borderId="154" applyNumberFormat="0" applyAlignment="0" applyProtection="0"/>
    <xf numFmtId="0" fontId="20" fillId="14" borderId="14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12" fillId="6" borderId="155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53" fillId="62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31" fillId="14" borderId="165" applyNumberFormat="0" applyAlignment="0" applyProtection="0"/>
    <xf numFmtId="0" fontId="38" fillId="0" borderId="147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47" applyNumberFormat="0" applyFill="0" applyAlignment="0" applyProtection="0"/>
    <xf numFmtId="0" fontId="38" fillId="0" borderId="157" applyNumberFormat="0" applyFill="0" applyAlignment="0" applyProtection="0"/>
    <xf numFmtId="0" fontId="12" fillId="40" borderId="150" applyNumberFormat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38" fillId="0" borderId="147" applyNumberFormat="0" applyFill="0" applyAlignment="0" applyProtection="0"/>
    <xf numFmtId="0" fontId="23" fillId="9" borderId="154" applyNumberFormat="0" applyAlignment="0" applyProtection="0"/>
    <xf numFmtId="0" fontId="31" fillId="14" borderId="146" applyNumberFormat="0" applyAlignment="0" applyProtection="0"/>
    <xf numFmtId="0" fontId="38" fillId="0" borderId="148" applyNumberFormat="0" applyFill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4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46" applyNumberFormat="0" applyAlignment="0" applyProtection="0"/>
    <xf numFmtId="0" fontId="12" fillId="6" borderId="150" applyNumberFormat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38" fillId="0" borderId="147" applyNumberFormat="0" applyFill="0" applyAlignment="0" applyProtection="0"/>
    <xf numFmtId="0" fontId="20" fillId="14" borderId="149" applyNumberFormat="0" applyAlignment="0" applyProtection="0"/>
    <xf numFmtId="0" fontId="38" fillId="0" borderId="157" applyNumberFormat="0" applyFill="0" applyAlignment="0" applyProtection="0"/>
    <xf numFmtId="0" fontId="31" fillId="14" borderId="146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1" fillId="14" borderId="165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48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8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5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62" borderId="146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12" fillId="40" borderId="145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8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8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62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53" fillId="62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53" fillId="62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62" borderId="14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6" borderId="150" applyNumberFormat="0" applyAlignment="0" applyProtection="0"/>
    <xf numFmtId="0" fontId="38" fillId="0" borderId="158" applyNumberFormat="0" applyFill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23" fillId="45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53" fillId="62" borderId="149" applyNumberFormat="0" applyAlignment="0" applyProtection="0"/>
    <xf numFmtId="0" fontId="23" fillId="46" borderId="149" applyNumberFormat="0" applyAlignment="0" applyProtection="0"/>
    <xf numFmtId="0" fontId="12" fillId="40" borderId="150" applyNumberFormat="0" applyAlignment="0" applyProtection="0"/>
    <xf numFmtId="0" fontId="20" fillId="14" borderId="149" applyNumberFormat="0" applyAlignment="0" applyProtection="0"/>
    <xf numFmtId="0" fontId="38" fillId="0" borderId="153" applyNumberFormat="0" applyFill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46" borderId="163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52" applyNumberFormat="0" applyFill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54" applyNumberFormat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23" fillId="45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53" fillId="62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12" fillId="40" borderId="150" applyNumberFormat="0" applyAlignment="0" applyProtection="0"/>
    <xf numFmtId="0" fontId="12" fillId="6" borderId="145" applyNumberFormat="0" applyAlignment="0" applyProtection="0"/>
    <xf numFmtId="0" fontId="12" fillId="6" borderId="164" applyNumberFormat="0" applyAlignment="0" applyProtection="0"/>
    <xf numFmtId="0" fontId="12" fillId="6" borderId="145" applyNumberFormat="0" applyAlignment="0" applyProtection="0"/>
    <xf numFmtId="0" fontId="53" fillId="62" borderId="154" applyNumberFormat="0" applyAlignment="0" applyProtection="0"/>
    <xf numFmtId="0" fontId="31" fillId="14" borderId="151" applyNumberFormat="0" applyAlignment="0" applyProtection="0"/>
    <xf numFmtId="0" fontId="12" fillId="40" borderId="145" applyNumberFormat="0" applyAlignment="0" applyProtection="0"/>
    <xf numFmtId="0" fontId="31" fillId="14" borderId="151" applyNumberFormat="0" applyAlignment="0" applyProtection="0"/>
    <xf numFmtId="0" fontId="23" fillId="46" borderId="154" applyNumberFormat="0" applyAlignment="0" applyProtection="0"/>
    <xf numFmtId="0" fontId="38" fillId="0" borderId="158" applyNumberFormat="0" applyFill="0" applyAlignment="0" applyProtection="0"/>
    <xf numFmtId="0" fontId="23" fillId="9" borderId="149" applyNumberFormat="0" applyAlignment="0" applyProtection="0"/>
    <xf numFmtId="0" fontId="23" fillId="9" borderId="154" applyNumberFormat="0" applyAlignment="0" applyProtection="0"/>
    <xf numFmtId="0" fontId="12" fillId="40" borderId="150" applyNumberFormat="0" applyAlignment="0" applyProtection="0"/>
    <xf numFmtId="0" fontId="23" fillId="9" borderId="154" applyNumberFormat="0" applyAlignment="0" applyProtection="0"/>
    <xf numFmtId="0" fontId="31" fillId="14" borderId="146" applyNumberFormat="0" applyAlignment="0" applyProtection="0"/>
    <xf numFmtId="0" fontId="38" fillId="0" borderId="157" applyNumberFormat="0" applyFill="0" applyAlignment="0" applyProtection="0"/>
    <xf numFmtId="0" fontId="38" fillId="0" borderId="14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49" applyNumberFormat="0" applyAlignment="0" applyProtection="0"/>
    <xf numFmtId="0" fontId="38" fillId="0" borderId="157" applyNumberFormat="0" applyFill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40" borderId="164" applyNumberFormat="0" applyAlignment="0" applyProtection="0"/>
    <xf numFmtId="0" fontId="31" fillId="62" borderId="146" applyNumberFormat="0" applyAlignment="0" applyProtection="0"/>
    <xf numFmtId="0" fontId="38" fillId="0" borderId="157" applyNumberFormat="0" applyFill="0" applyAlignment="0" applyProtection="0"/>
    <xf numFmtId="0" fontId="31" fillId="14" borderId="146" applyNumberFormat="0" applyAlignment="0" applyProtection="0"/>
    <xf numFmtId="0" fontId="53" fillId="62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1" fillId="14" borderId="156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38" fillId="0" borderId="148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23" fillId="45" borderId="144" applyNumberFormat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31" fillId="14" borderId="165" applyNumberFormat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23" fillId="46" borderId="149" applyNumberFormat="0" applyAlignment="0" applyProtection="0"/>
    <xf numFmtId="0" fontId="23" fillId="46" borderId="15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40" borderId="155" applyNumberFormat="0" applyAlignment="0" applyProtection="0"/>
    <xf numFmtId="0" fontId="12" fillId="40" borderId="145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62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3" fillId="45" borderId="144" applyNumberFormat="0" applyAlignment="0" applyProtection="0"/>
    <xf numFmtId="0" fontId="38" fillId="0" borderId="147" applyNumberFormat="0" applyFill="0" applyAlignment="0" applyProtection="0"/>
    <xf numFmtId="0" fontId="38" fillId="0" borderId="148" applyNumberFormat="0" applyFill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3" fillId="45" borderId="149" applyNumberFormat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23" fillId="45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53" fillId="62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31" fillId="62" borderId="151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7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45" borderId="149" applyNumberFormat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63" applyNumberFormat="0" applyAlignment="0" applyProtection="0"/>
    <xf numFmtId="0" fontId="12" fillId="40" borderId="155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3" applyNumberFormat="0" applyFill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45" borderId="149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38" fillId="0" borderId="152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62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45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55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45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63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45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62" borderId="138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54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45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5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45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23" fillId="46" borderId="136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62" borderId="138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23" fillId="45" borderId="136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55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3" fillId="46" borderId="136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38" fillId="0" borderId="148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4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46" borderId="163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53" fillId="62" borderId="149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63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31" fillId="62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0" fillId="14" borderId="144" applyNumberFormat="0" applyAlignment="0" applyProtection="0"/>
    <xf numFmtId="0" fontId="23" fillId="45" borderId="136" applyNumberFormat="0" applyAlignment="0" applyProtection="0"/>
    <xf numFmtId="0" fontId="20" fillId="14" borderId="149" applyNumberFormat="0" applyAlignment="0" applyProtection="0"/>
    <xf numFmtId="0" fontId="31" fillId="62" borderId="151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3" fillId="45" borderId="149" applyNumberFormat="0" applyAlignment="0" applyProtection="0"/>
    <xf numFmtId="0" fontId="23" fillId="9" borderId="144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49" applyNumberFormat="0" applyAlignment="0" applyProtection="0"/>
    <xf numFmtId="0" fontId="23" fillId="46" borderId="163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62" borderId="151" applyNumberFormat="0" applyAlignment="0" applyProtection="0"/>
    <xf numFmtId="0" fontId="38" fillId="0" borderId="157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38" fillId="0" borderId="152" applyNumberFormat="0" applyFill="0" applyAlignment="0" applyProtection="0"/>
    <xf numFmtId="0" fontId="31" fillId="14" borderId="165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53" fillId="62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62" borderId="156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49" applyNumberFormat="0" applyAlignment="0" applyProtection="0"/>
    <xf numFmtId="0" fontId="38" fillId="0" borderId="153" applyNumberFormat="0" applyFill="0" applyAlignment="0" applyProtection="0"/>
    <xf numFmtId="0" fontId="31" fillId="62" borderId="138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50" applyNumberFormat="0" applyAlignment="0" applyProtection="0"/>
    <xf numFmtId="0" fontId="53" fillId="62" borderId="144" applyNumberFormat="0" applyAlignment="0" applyProtection="0"/>
    <xf numFmtId="0" fontId="12" fillId="40" borderId="145" applyNumberFormat="0" applyAlignment="0" applyProtection="0"/>
    <xf numFmtId="0" fontId="12" fillId="40" borderId="155" applyNumberFormat="0" applyAlignment="0" applyProtection="0"/>
    <xf numFmtId="0" fontId="12" fillId="6" borderId="150" applyNumberFormat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31" fillId="62" borderId="156" applyNumberFormat="0" applyAlignment="0" applyProtection="0"/>
    <xf numFmtId="0" fontId="20" fillId="14" borderId="144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12" fillId="6" borderId="145" applyNumberFormat="0" applyAlignment="0" applyProtection="0"/>
    <xf numFmtId="0" fontId="12" fillId="40" borderId="137" applyNumberFormat="0" applyAlignment="0" applyProtection="0"/>
    <xf numFmtId="0" fontId="53" fillId="62" borderId="144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23" fillId="9" borderId="149" applyNumberFormat="0" applyAlignment="0" applyProtection="0"/>
    <xf numFmtId="0" fontId="38" fillId="0" borderId="153" applyNumberFormat="0" applyFill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23" fillId="45" borderId="154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1" fillId="14" borderId="156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63" applyNumberFormat="0" applyAlignment="0" applyProtection="0"/>
    <xf numFmtId="0" fontId="12" fillId="6" borderId="150" applyNumberFormat="0" applyAlignment="0" applyProtection="0"/>
    <xf numFmtId="0" fontId="12" fillId="40" borderId="14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48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38" fillId="0" borderId="157" applyNumberFormat="0" applyFill="0" applyAlignment="0" applyProtection="0"/>
    <xf numFmtId="0" fontId="12" fillId="6" borderId="145" applyNumberFormat="0" applyAlignment="0" applyProtection="0"/>
    <xf numFmtId="0" fontId="31" fillId="14" borderId="151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45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8" applyNumberFormat="0" applyFill="0" applyAlignment="0" applyProtection="0"/>
    <xf numFmtId="0" fontId="20" fillId="14" borderId="144" applyNumberFormat="0" applyAlignment="0" applyProtection="0"/>
    <xf numFmtId="0" fontId="23" fillId="46" borderId="136" applyNumberFormat="0" applyAlignment="0" applyProtection="0"/>
    <xf numFmtId="0" fontId="23" fillId="45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45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3" fillId="46" borderId="149" applyNumberFormat="0" applyAlignment="0" applyProtection="0"/>
    <xf numFmtId="0" fontId="31" fillId="14" borderId="146" applyNumberFormat="0" applyAlignment="0" applyProtection="0"/>
    <xf numFmtId="0" fontId="38" fillId="0" borderId="153" applyNumberFormat="0" applyFill="0" applyAlignment="0" applyProtection="0"/>
    <xf numFmtId="0" fontId="20" fillId="14" borderId="144" applyNumberFormat="0" applyAlignment="0" applyProtection="0"/>
    <xf numFmtId="0" fontId="23" fillId="9" borderId="163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62" borderId="146" applyNumberFormat="0" applyAlignment="0" applyProtection="0"/>
    <xf numFmtId="0" fontId="38" fillId="0" borderId="147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3" fillId="45" borderId="136" applyNumberFormat="0" applyAlignment="0" applyProtection="0"/>
    <xf numFmtId="0" fontId="31" fillId="62" borderId="138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12" fillId="6" borderId="137" applyNumberFormat="0" applyAlignment="0" applyProtection="0"/>
    <xf numFmtId="0" fontId="23" fillId="45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46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40" borderId="137" applyNumberFormat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53" fillId="62" borderId="136" applyNumberFormat="0" applyAlignment="0" applyProtection="0"/>
    <xf numFmtId="0" fontId="23" fillId="46" borderId="136" applyNumberFormat="0" applyAlignment="0" applyProtection="0"/>
    <xf numFmtId="0" fontId="23" fillId="46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53" fillId="62" borderId="136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53" fillId="62" borderId="136" applyNumberFormat="0" applyAlignment="0" applyProtection="0"/>
    <xf numFmtId="0" fontId="12" fillId="40" borderId="137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23" fillId="45" borderId="136" applyNumberFormat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3" fillId="45" borderId="136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46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45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9" borderId="149" applyNumberFormat="0" applyAlignment="0" applyProtection="0"/>
    <xf numFmtId="0" fontId="23" fillId="9" borderId="136" applyNumberFormat="0" applyAlignment="0" applyProtection="0"/>
    <xf numFmtId="0" fontId="12" fillId="40" borderId="137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37" applyNumberFormat="0" applyAlignment="0" applyProtection="0"/>
    <xf numFmtId="0" fontId="23" fillId="9" borderId="154" applyNumberFormat="0" applyAlignment="0" applyProtection="0"/>
    <xf numFmtId="0" fontId="38" fillId="0" borderId="152" applyNumberFormat="0" applyFill="0" applyAlignment="0" applyProtection="0"/>
    <xf numFmtId="0" fontId="38" fillId="0" borderId="157" applyNumberFormat="0" applyFill="0" applyAlignment="0" applyProtection="0"/>
    <xf numFmtId="0" fontId="12" fillId="6" borderId="145" applyNumberFormat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40" borderId="137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20" fillId="14" borderId="136" applyNumberFormat="0" applyAlignment="0" applyProtection="0"/>
    <xf numFmtId="0" fontId="23" fillId="9" borderId="149" applyNumberFormat="0" applyAlignment="0" applyProtection="0"/>
    <xf numFmtId="0" fontId="31" fillId="62" borderId="151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56" applyNumberFormat="0" applyAlignment="0" applyProtection="0"/>
    <xf numFmtId="0" fontId="20" fillId="14" borderId="144" applyNumberFormat="0" applyAlignment="0" applyProtection="0"/>
    <xf numFmtId="0" fontId="23" fillId="9" borderId="154" applyNumberFormat="0" applyAlignment="0" applyProtection="0"/>
    <xf numFmtId="0" fontId="38" fillId="0" borderId="166" applyNumberFormat="0" applyFill="0" applyAlignment="0" applyProtection="0"/>
    <xf numFmtId="0" fontId="12" fillId="40" borderId="150" applyNumberFormat="0" applyAlignment="0" applyProtection="0"/>
    <xf numFmtId="0" fontId="12" fillId="6" borderId="137" applyNumberFormat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38" fillId="0" borderId="139" applyNumberFormat="0" applyFill="0" applyAlignment="0" applyProtection="0"/>
    <xf numFmtId="0" fontId="38" fillId="0" borderId="157" applyNumberFormat="0" applyFill="0" applyAlignment="0" applyProtection="0"/>
    <xf numFmtId="0" fontId="38" fillId="0" borderId="139" applyNumberFormat="0" applyFill="0" applyAlignment="0" applyProtection="0"/>
    <xf numFmtId="0" fontId="12" fillId="6" borderId="155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12" fillId="40" borderId="14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45" borderId="154" applyNumberFormat="0" applyAlignment="0" applyProtection="0"/>
    <xf numFmtId="0" fontId="23" fillId="9" borderId="144" applyNumberFormat="0" applyAlignment="0" applyProtection="0"/>
    <xf numFmtId="0" fontId="53" fillId="62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45" borderId="144" applyNumberFormat="0" applyAlignment="0" applyProtection="0"/>
    <xf numFmtId="0" fontId="31" fillId="14" borderId="156" applyNumberFormat="0" applyAlignment="0" applyProtection="0"/>
    <xf numFmtId="0" fontId="38" fillId="0" borderId="147" applyNumberFormat="0" applyFill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12" fillId="40" borderId="145" applyNumberFormat="0" applyAlignment="0" applyProtection="0"/>
    <xf numFmtId="0" fontId="23" fillId="9" borderId="154" applyNumberFormat="0" applyAlignment="0" applyProtection="0"/>
    <xf numFmtId="0" fontId="38" fillId="0" borderId="147" applyNumberFormat="0" applyFill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3" fillId="9" borderId="163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40" borderId="150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20" fillId="14" borderId="15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8" fillId="0" borderId="139" applyNumberFormat="0" applyFill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3" fillId="9" borderId="136" applyNumberFormat="0" applyAlignment="0" applyProtection="0"/>
    <xf numFmtId="0" fontId="12" fillId="6" borderId="145" applyNumberFormat="0" applyAlignment="0" applyProtection="0"/>
    <xf numFmtId="0" fontId="23" fillId="45" borderId="136" applyNumberFormat="0" applyAlignment="0" applyProtection="0"/>
    <xf numFmtId="0" fontId="12" fillId="6" borderId="145" applyNumberFormat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12" fillId="40" borderId="145" applyNumberFormat="0" applyAlignment="0" applyProtection="0"/>
    <xf numFmtId="0" fontId="38" fillId="0" borderId="148" applyNumberFormat="0" applyFill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12" fillId="6" borderId="145" applyNumberFormat="0" applyAlignment="0" applyProtection="0"/>
    <xf numFmtId="0" fontId="20" fillId="14" borderId="136" applyNumberFormat="0" applyAlignment="0" applyProtection="0"/>
    <xf numFmtId="0" fontId="38" fillId="0" borderId="147" applyNumberFormat="0" applyFill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23" fillId="46" borderId="136" applyNumberFormat="0" applyAlignment="0" applyProtection="0"/>
    <xf numFmtId="0" fontId="31" fillId="62" borderId="138" applyNumberFormat="0" applyAlignment="0" applyProtection="0"/>
    <xf numFmtId="0" fontId="12" fillId="40" borderId="137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45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12" fillId="40" borderId="150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5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3" fillId="9" borderId="136" applyNumberFormat="0" applyAlignment="0" applyProtection="0"/>
    <xf numFmtId="0" fontId="23" fillId="9" borderId="163" applyNumberFormat="0" applyAlignment="0" applyProtection="0"/>
    <xf numFmtId="0" fontId="31" fillId="14" borderId="146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12" fillId="6" borderId="137" applyNumberFormat="0" applyAlignment="0" applyProtection="0"/>
    <xf numFmtId="0" fontId="20" fillId="14" borderId="144" applyNumberFormat="0" applyAlignment="0" applyProtection="0"/>
    <xf numFmtId="0" fontId="23" fillId="45" borderId="136" applyNumberFormat="0" applyAlignment="0" applyProtection="0"/>
    <xf numFmtId="0" fontId="31" fillId="14" borderId="138" applyNumberFormat="0" applyAlignment="0" applyProtection="0"/>
    <xf numFmtId="0" fontId="12" fillId="6" borderId="164" applyNumberFormat="0" applyAlignment="0" applyProtection="0"/>
    <xf numFmtId="0" fontId="12" fillId="6" borderId="137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1" fillId="62" borderId="138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20" fillId="14" borderId="144" applyNumberFormat="0" applyAlignment="0" applyProtection="0"/>
    <xf numFmtId="0" fontId="23" fillId="9" borderId="136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62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46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36" applyNumberFormat="0" applyAlignment="0" applyProtection="0"/>
    <xf numFmtId="0" fontId="53" fillId="62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38" fillId="0" borderId="139" applyNumberFormat="0" applyFill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38" applyNumberFormat="0" applyAlignment="0" applyProtection="0"/>
    <xf numFmtId="0" fontId="38" fillId="0" borderId="139" applyNumberFormat="0" applyFill="0" applyAlignment="0" applyProtection="0"/>
    <xf numFmtId="0" fontId="31" fillId="14" borderId="151" applyNumberFormat="0" applyAlignment="0" applyProtection="0"/>
    <xf numFmtId="0" fontId="20" fillId="14" borderId="136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38" fillId="0" borderId="152" applyNumberFormat="0" applyFill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12" fillId="40" borderId="164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62" borderId="146" applyNumberFormat="0" applyAlignment="0" applyProtection="0"/>
    <xf numFmtId="0" fontId="31" fillId="14" borderId="138" applyNumberFormat="0" applyAlignment="0" applyProtection="0"/>
    <xf numFmtId="0" fontId="23" fillId="46" borderId="144" applyNumberFormat="0" applyAlignment="0" applyProtection="0"/>
    <xf numFmtId="0" fontId="31" fillId="62" borderId="146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12" fillId="40" borderId="164" applyNumberFormat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37" applyNumberFormat="0" applyAlignment="0" applyProtection="0"/>
    <xf numFmtId="0" fontId="53" fillId="62" borderId="149" applyNumberFormat="0" applyAlignment="0" applyProtection="0"/>
    <xf numFmtId="0" fontId="12" fillId="6" borderId="145" applyNumberFormat="0" applyAlignment="0" applyProtection="0"/>
    <xf numFmtId="0" fontId="23" fillId="45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45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48" applyNumberFormat="0" applyFill="0" applyAlignment="0" applyProtection="0"/>
    <xf numFmtId="0" fontId="20" fillId="14" borderId="144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20" fillId="14" borderId="144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67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8" fillId="0" borderId="147" applyNumberFormat="0" applyFill="0" applyAlignment="0" applyProtection="0"/>
    <xf numFmtId="0" fontId="23" fillId="45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62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23" fillId="9" borderId="154" applyNumberFormat="0" applyAlignment="0" applyProtection="0"/>
    <xf numFmtId="0" fontId="12" fillId="40" borderId="150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45" borderId="144" applyNumberFormat="0" applyAlignment="0" applyProtection="0"/>
    <xf numFmtId="0" fontId="31" fillId="14" borderId="146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3" fillId="9" borderId="136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12" fillId="6" borderId="155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40" borderId="145" applyNumberFormat="0" applyAlignment="0" applyProtection="0"/>
    <xf numFmtId="0" fontId="31" fillId="14" borderId="165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53" fillId="62" borderId="163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38" fillId="0" borderId="148" applyNumberFormat="0" applyFill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53" applyNumberFormat="0" applyFill="0" applyAlignment="0" applyProtection="0"/>
    <xf numFmtId="0" fontId="12" fillId="40" borderId="145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7" applyNumberFormat="0" applyFill="0" applyAlignment="0" applyProtection="0"/>
    <xf numFmtId="0" fontId="12" fillId="40" borderId="155" applyNumberFormat="0" applyAlignment="0" applyProtection="0"/>
    <xf numFmtId="0" fontId="23" fillId="9" borderId="149" applyNumberFormat="0" applyAlignment="0" applyProtection="0"/>
    <xf numFmtId="0" fontId="38" fillId="0" borderId="157" applyNumberFormat="0" applyFill="0" applyAlignment="0" applyProtection="0"/>
    <xf numFmtId="0" fontId="38" fillId="0" borderId="166" applyNumberFormat="0" applyFill="0" applyAlignment="0" applyProtection="0"/>
    <xf numFmtId="0" fontId="23" fillId="9" borderId="154" applyNumberFormat="0" applyAlignment="0" applyProtection="0"/>
    <xf numFmtId="0" fontId="20" fillId="14" borderId="163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8" fillId="0" borderId="153" applyNumberFormat="0" applyFill="0" applyAlignment="0" applyProtection="0"/>
    <xf numFmtId="0" fontId="31" fillId="14" borderId="151" applyNumberFormat="0" applyAlignment="0" applyProtection="0"/>
    <xf numFmtId="0" fontId="23" fillId="9" borderId="154" applyNumberFormat="0" applyAlignment="0" applyProtection="0"/>
    <xf numFmtId="0" fontId="12" fillId="6" borderId="150" applyNumberFormat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8" fillId="0" borderId="139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9" borderId="149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4" applyNumberFormat="0" applyAlignment="0" applyProtection="0"/>
    <xf numFmtId="0" fontId="38" fillId="0" borderId="152" applyNumberFormat="0" applyFill="0" applyAlignment="0" applyProtection="0"/>
    <xf numFmtId="0" fontId="38" fillId="0" borderId="166" applyNumberFormat="0" applyFill="0" applyAlignment="0" applyProtection="0"/>
    <xf numFmtId="0" fontId="12" fillId="6" borderId="150" applyNumberFormat="0" applyAlignment="0" applyProtection="0"/>
    <xf numFmtId="0" fontId="53" fillId="62" borderId="149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0" fillId="14" borderId="154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20" fillId="14" borderId="154" applyNumberFormat="0" applyAlignment="0" applyProtection="0"/>
    <xf numFmtId="0" fontId="12" fillId="40" borderId="150" applyNumberFormat="0" applyAlignment="0" applyProtection="0"/>
    <xf numFmtId="0" fontId="20" fillId="14" borderId="149" applyNumberFormat="0" applyAlignment="0" applyProtection="0"/>
    <xf numFmtId="0" fontId="23" fillId="45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49" applyNumberFormat="0" applyAlignment="0" applyProtection="0"/>
    <xf numFmtId="0" fontId="23" fillId="46" borderId="154" applyNumberFormat="0" applyAlignment="0" applyProtection="0"/>
    <xf numFmtId="0" fontId="38" fillId="0" borderId="167" applyNumberFormat="0" applyFill="0" applyAlignment="0" applyProtection="0"/>
    <xf numFmtId="0" fontId="31" fillId="14" borderId="156" applyNumberFormat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23" fillId="9" borderId="163" applyNumberFormat="0" applyAlignment="0" applyProtection="0"/>
    <xf numFmtId="0" fontId="23" fillId="9" borderId="154" applyNumberFormat="0" applyAlignment="0" applyProtection="0"/>
    <xf numFmtId="0" fontId="38" fillId="0" borderId="152" applyNumberFormat="0" applyFill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6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46" borderId="149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45" applyNumberFormat="0" applyAlignment="0" applyProtection="0"/>
    <xf numFmtId="0" fontId="23" fillId="9" borderId="163" applyNumberFormat="0" applyAlignment="0" applyProtection="0"/>
    <xf numFmtId="0" fontId="23" fillId="45" borderId="163" applyNumberFormat="0" applyAlignment="0" applyProtection="0"/>
    <xf numFmtId="0" fontId="12" fillId="6" borderId="155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53" fillId="62" borderId="144" applyNumberFormat="0" applyAlignment="0" applyProtection="0"/>
    <xf numFmtId="0" fontId="31" fillId="14" borderId="138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62" borderId="138" applyNumberFormat="0" applyAlignment="0" applyProtection="0"/>
    <xf numFmtId="0" fontId="20" fillId="14" borderId="144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9" borderId="154" applyNumberFormat="0" applyAlignment="0" applyProtection="0"/>
    <xf numFmtId="0" fontId="12" fillId="6" borderId="150" applyNumberFormat="0" applyAlignment="0" applyProtection="0"/>
    <xf numFmtId="0" fontId="23" fillId="45" borderId="144" applyNumberFormat="0" applyAlignment="0" applyProtection="0"/>
    <xf numFmtId="0" fontId="12" fillId="40" borderId="145" applyNumberFormat="0" applyAlignment="0" applyProtection="0"/>
    <xf numFmtId="0" fontId="12" fillId="6" borderId="155" applyNumberFormat="0" applyAlignment="0" applyProtection="0"/>
    <xf numFmtId="0" fontId="23" fillId="9" borderId="149" applyNumberFormat="0" applyAlignment="0" applyProtection="0"/>
    <xf numFmtId="0" fontId="38" fillId="0" borderId="147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63" applyNumberFormat="0" applyAlignment="0" applyProtection="0"/>
    <xf numFmtId="0" fontId="23" fillId="9" borderId="14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8" fillId="0" borderId="152" applyNumberFormat="0" applyFill="0" applyAlignment="0" applyProtection="0"/>
    <xf numFmtId="0" fontId="12" fillId="40" borderId="164" applyNumberFormat="0" applyAlignment="0" applyProtection="0"/>
    <xf numFmtId="0" fontId="38" fillId="0" borderId="152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8" fillId="0" borderId="148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62" borderId="165" applyNumberFormat="0" applyAlignment="0" applyProtection="0"/>
    <xf numFmtId="0" fontId="38" fillId="0" borderId="147" applyNumberFormat="0" applyFill="0" applyAlignment="0" applyProtection="0"/>
    <xf numFmtId="0" fontId="20" fillId="14" borderId="154" applyNumberFormat="0" applyAlignment="0" applyProtection="0"/>
    <xf numFmtId="0" fontId="12" fillId="6" borderId="150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12" fillId="6" borderId="145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12" fillId="40" borderId="137" applyNumberFormat="0" applyAlignment="0" applyProtection="0"/>
    <xf numFmtId="0" fontId="12" fillId="6" borderId="137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12" fillId="6" borderId="137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9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40" borderId="155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4" applyNumberFormat="0" applyAlignment="0" applyProtection="0"/>
    <xf numFmtId="0" fontId="20" fillId="14" borderId="154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8" fillId="0" borderId="153" applyNumberFormat="0" applyFill="0" applyAlignment="0" applyProtection="0"/>
    <xf numFmtId="0" fontId="38" fillId="0" borderId="153" applyNumberFormat="0" applyFill="0" applyAlignment="0" applyProtection="0"/>
    <xf numFmtId="0" fontId="53" fillId="62" borderId="149" applyNumberFormat="0" applyAlignment="0" applyProtection="0"/>
    <xf numFmtId="0" fontId="12" fillId="6" borderId="150" applyNumberFormat="0" applyAlignment="0" applyProtection="0"/>
    <xf numFmtId="0" fontId="23" fillId="9" borderId="154" applyNumberFormat="0" applyAlignment="0" applyProtection="0"/>
    <xf numFmtId="0" fontId="12" fillId="6" borderId="145" applyNumberFormat="0" applyAlignment="0" applyProtection="0"/>
    <xf numFmtId="0" fontId="23" fillId="9" borderId="163" applyNumberFormat="0" applyAlignment="0" applyProtection="0"/>
    <xf numFmtId="0" fontId="20" fillId="14" borderId="154" applyNumberFormat="0" applyAlignment="0" applyProtection="0"/>
    <xf numFmtId="0" fontId="31" fillId="14" borderId="14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6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1" fillId="62" borderId="14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0" fillId="14" borderId="144" applyNumberFormat="0" applyAlignment="0" applyProtection="0"/>
    <xf numFmtId="0" fontId="31" fillId="62" borderId="146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8" fillId="0" borderId="148" applyNumberFormat="0" applyFill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12" fillId="40" borderId="145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53" fillId="62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31" fillId="14" borderId="146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31" fillId="62" borderId="146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38" fillId="0" borderId="147" applyNumberFormat="0" applyFill="0" applyAlignment="0" applyProtection="0"/>
    <xf numFmtId="0" fontId="12" fillId="6" borderId="145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36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38" fillId="0" borderId="147" applyNumberFormat="0" applyFill="0" applyAlignment="0" applyProtection="0"/>
    <xf numFmtId="0" fontId="31" fillId="14" borderId="146" applyNumberFormat="0" applyAlignment="0" applyProtection="0"/>
    <xf numFmtId="0" fontId="20" fillId="14" borderId="144" applyNumberFormat="0" applyAlignment="0" applyProtection="0"/>
    <xf numFmtId="0" fontId="23" fillId="45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3" fillId="9" borderId="13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0" fillId="14" borderId="136" applyNumberFormat="0" applyAlignment="0" applyProtection="0"/>
    <xf numFmtId="0" fontId="23" fillId="9" borderId="144" applyNumberFormat="0" applyAlignment="0" applyProtection="0"/>
    <xf numFmtId="0" fontId="23" fillId="46" borderId="149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8" fillId="0" borderId="153" applyNumberFormat="0" applyFill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12" fillId="40" borderId="150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23" fillId="45" borderId="144" applyNumberFormat="0" applyAlignment="0" applyProtection="0"/>
    <xf numFmtId="0" fontId="23" fillId="45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53" fillId="62" borderId="149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8" fillId="0" borderId="166" applyNumberFormat="0" applyFill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39" applyNumberFormat="0" applyFill="0" applyAlignment="0" applyProtection="0"/>
    <xf numFmtId="0" fontId="23" fillId="9" borderId="144" applyNumberFormat="0" applyAlignment="0" applyProtection="0"/>
    <xf numFmtId="0" fontId="20" fillId="14" borderId="163" applyNumberFormat="0" applyAlignment="0" applyProtection="0"/>
    <xf numFmtId="0" fontId="38" fillId="0" borderId="152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12" fillId="6" borderId="145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31" fillId="62" borderId="156" applyNumberFormat="0" applyAlignment="0" applyProtection="0"/>
    <xf numFmtId="0" fontId="38" fillId="0" borderId="166" applyNumberFormat="0" applyFill="0" applyAlignment="0" applyProtection="0"/>
    <xf numFmtId="0" fontId="38" fillId="0" borderId="152" applyNumberFormat="0" applyFill="0" applyAlignment="0" applyProtection="0"/>
    <xf numFmtId="0" fontId="38" fillId="0" borderId="147" applyNumberFormat="0" applyFill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3" fillId="9" borderId="154" applyNumberFormat="0" applyAlignment="0" applyProtection="0"/>
    <xf numFmtId="0" fontId="12" fillId="6" borderId="145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40" borderId="150" applyNumberFormat="0" applyAlignment="0" applyProtection="0"/>
    <xf numFmtId="0" fontId="12" fillId="6" borderId="155" applyNumberFormat="0" applyAlignment="0" applyProtection="0"/>
    <xf numFmtId="0" fontId="38" fillId="0" borderId="148" applyNumberFormat="0" applyFill="0" applyAlignment="0" applyProtection="0"/>
    <xf numFmtId="0" fontId="31" fillId="62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40" borderId="155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23" fillId="46" borderId="144" applyNumberFormat="0" applyAlignment="0" applyProtection="0"/>
    <xf numFmtId="0" fontId="12" fillId="6" borderId="145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38" fillId="0" borderId="148" applyNumberFormat="0" applyFill="0" applyAlignment="0" applyProtection="0"/>
    <xf numFmtId="0" fontId="23" fillId="46" borderId="144" applyNumberFormat="0" applyAlignment="0" applyProtection="0"/>
    <xf numFmtId="0" fontId="31" fillId="14" borderId="146" applyNumberFormat="0" applyAlignment="0" applyProtection="0"/>
    <xf numFmtId="0" fontId="31" fillId="62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12" fillId="40" borderId="14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31" fillId="14" borderId="146" applyNumberFormat="0" applyAlignment="0" applyProtection="0"/>
    <xf numFmtId="0" fontId="20" fillId="14" borderId="136" applyNumberFormat="0" applyAlignment="0" applyProtection="0"/>
    <xf numFmtId="0" fontId="31" fillId="14" borderId="151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46" borderId="149" applyNumberFormat="0" applyAlignment="0" applyProtection="0"/>
    <xf numFmtId="0" fontId="12" fillId="6" borderId="150" applyNumberFormat="0" applyAlignment="0" applyProtection="0"/>
    <xf numFmtId="0" fontId="23" fillId="9" borderId="144" applyNumberFormat="0" applyAlignment="0" applyProtection="0"/>
    <xf numFmtId="0" fontId="31" fillId="14" borderId="151" applyNumberFormat="0" applyAlignment="0" applyProtection="0"/>
    <xf numFmtId="0" fontId="12" fillId="6" borderId="145" applyNumberFormat="0" applyAlignment="0" applyProtection="0"/>
    <xf numFmtId="0" fontId="31" fillId="14" borderId="156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23" fillId="46" borderId="144" applyNumberFormat="0" applyAlignment="0" applyProtection="0"/>
    <xf numFmtId="0" fontId="38" fillId="0" borderId="147" applyNumberFormat="0" applyFill="0" applyAlignment="0" applyProtection="0"/>
    <xf numFmtId="0" fontId="31" fillId="62" borderId="138" applyNumberFormat="0" applyAlignment="0" applyProtection="0"/>
    <xf numFmtId="0" fontId="23" fillId="46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46" applyNumberFormat="0" applyAlignment="0" applyProtection="0"/>
    <xf numFmtId="0" fontId="12" fillId="6" borderId="145" applyNumberFormat="0" applyAlignment="0" applyProtection="0"/>
    <xf numFmtId="0" fontId="23" fillId="45" borderId="144" applyNumberFormat="0" applyAlignment="0" applyProtection="0"/>
    <xf numFmtId="0" fontId="23" fillId="46" borderId="144" applyNumberFormat="0" applyAlignment="0" applyProtection="0"/>
    <xf numFmtId="0" fontId="53" fillId="62" borderId="144" applyNumberFormat="0" applyAlignment="0" applyProtection="0"/>
    <xf numFmtId="0" fontId="12" fillId="6" borderId="145" applyNumberFormat="0" applyAlignment="0" applyProtection="0"/>
    <xf numFmtId="0" fontId="31" fillId="14" borderId="146" applyNumberFormat="0" applyAlignment="0" applyProtection="0"/>
    <xf numFmtId="0" fontId="31" fillId="62" borderId="146" applyNumberFormat="0" applyAlignment="0" applyProtection="0"/>
    <xf numFmtId="0" fontId="20" fillId="14" borderId="144" applyNumberFormat="0" applyAlignment="0" applyProtection="0"/>
    <xf numFmtId="0" fontId="20" fillId="14" borderId="144" applyNumberFormat="0" applyAlignment="0" applyProtection="0"/>
    <xf numFmtId="0" fontId="23" fillId="9" borderId="144" applyNumberFormat="0" applyAlignment="0" applyProtection="0"/>
    <xf numFmtId="0" fontId="12" fillId="6" borderId="145" applyNumberFormat="0" applyAlignment="0" applyProtection="0"/>
    <xf numFmtId="0" fontId="23" fillId="9" borderId="144" applyNumberFormat="0" applyAlignment="0" applyProtection="0"/>
    <xf numFmtId="0" fontId="23" fillId="9" borderId="144" applyNumberFormat="0" applyAlignment="0" applyProtection="0"/>
    <xf numFmtId="0" fontId="23" fillId="46" borderId="144" applyNumberFormat="0" applyAlignment="0" applyProtection="0"/>
    <xf numFmtId="0" fontId="12" fillId="6" borderId="137" applyNumberFormat="0" applyAlignment="0" applyProtection="0"/>
    <xf numFmtId="0" fontId="31" fillId="14" borderId="138" applyNumberFormat="0" applyAlignment="0" applyProtection="0"/>
    <xf numFmtId="0" fontId="12" fillId="6" borderId="137" applyNumberFormat="0" applyAlignment="0" applyProtection="0"/>
    <xf numFmtId="0" fontId="12" fillId="6" borderId="137" applyNumberFormat="0" applyAlignment="0" applyProtection="0"/>
    <xf numFmtId="0" fontId="23" fillId="9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0" fillId="14" borderId="136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31" fillId="14" borderId="138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53" fillId="62" borderId="154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0" fillId="14" borderId="144" applyNumberFormat="0" applyAlignment="0" applyProtection="0"/>
    <xf numFmtId="0" fontId="38" fillId="0" borderId="147" applyNumberFormat="0" applyFill="0" applyAlignment="0" applyProtection="0"/>
    <xf numFmtId="0" fontId="20" fillId="14" borderId="144" applyNumberFormat="0" applyAlignment="0" applyProtection="0"/>
    <xf numFmtId="0" fontId="23" fillId="46" borderId="144" applyNumberFormat="0" applyAlignment="0" applyProtection="0"/>
    <xf numFmtId="0" fontId="12" fillId="40" borderId="145" applyNumberFormat="0" applyAlignment="0" applyProtection="0"/>
    <xf numFmtId="0" fontId="31" fillId="14" borderId="146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31" fillId="62" borderId="151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12" fillId="40" borderId="155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45" borderId="154" applyNumberFormat="0" applyAlignment="0" applyProtection="0"/>
    <xf numFmtId="0" fontId="12" fillId="6" borderId="15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5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12" fillId="6" borderId="150" applyNumberFormat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40" borderId="150" applyNumberFormat="0" applyAlignment="0" applyProtection="0"/>
    <xf numFmtId="0" fontId="12" fillId="40" borderId="155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31" fillId="62" borderId="156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38" fillId="0" borderId="158" applyNumberFormat="0" applyFill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45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38" fillId="0" borderId="166" applyNumberFormat="0" applyFill="0" applyAlignment="0" applyProtection="0"/>
    <xf numFmtId="0" fontId="23" fillId="9" borderId="154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55" applyNumberFormat="0" applyAlignment="0" applyProtection="0"/>
    <xf numFmtId="0" fontId="23" fillId="9" borderId="163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31" fillId="14" borderId="16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46" borderId="149" applyNumberFormat="0" applyAlignment="0" applyProtection="0"/>
    <xf numFmtId="0" fontId="23" fillId="45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54" applyNumberFormat="0" applyAlignment="0" applyProtection="0"/>
    <xf numFmtId="0" fontId="38" fillId="0" borderId="166" applyNumberFormat="0" applyFill="0" applyAlignment="0" applyProtection="0"/>
    <xf numFmtId="0" fontId="31" fillId="14" borderId="156" applyNumberFormat="0" applyAlignment="0" applyProtection="0"/>
    <xf numFmtId="0" fontId="31" fillId="62" borderId="165" applyNumberFormat="0" applyAlignment="0" applyProtection="0"/>
    <xf numFmtId="0" fontId="20" fillId="14" borderId="154" applyNumberFormat="0" applyAlignment="0" applyProtection="0"/>
    <xf numFmtId="0" fontId="20" fillId="14" borderId="163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3" fillId="45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1" fillId="62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53" fillId="62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5" borderId="149" applyNumberFormat="0" applyAlignment="0" applyProtection="0"/>
    <xf numFmtId="0" fontId="53" fillId="62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3" fillId="45" borderId="149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53" fillId="62" borderId="149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46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45" borderId="149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62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46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53" fillId="62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23" fillId="46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46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3" fillId="45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46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8" fillId="0" borderId="153" applyNumberFormat="0" applyFill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3" applyNumberFormat="0" applyFill="0" applyAlignment="0" applyProtection="0"/>
    <xf numFmtId="0" fontId="23" fillId="9" borderId="149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5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0" fillId="14" borderId="154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12" fillId="40" borderId="155" applyNumberFormat="0" applyAlignment="0" applyProtection="0"/>
    <xf numFmtId="0" fontId="31" fillId="14" borderId="151" applyNumberFormat="0" applyAlignment="0" applyProtection="0"/>
    <xf numFmtId="0" fontId="31" fillId="14" borderId="165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0" fillId="14" borderId="163" applyNumberFormat="0" applyAlignment="0" applyProtection="0"/>
    <xf numFmtId="0" fontId="38" fillId="0" borderId="152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56" applyNumberFormat="0" applyAlignment="0" applyProtection="0"/>
    <xf numFmtId="0" fontId="23" fillId="9" borderId="149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38" fillId="0" borderId="152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40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12" fillId="6" borderId="145" applyNumberFormat="0" applyAlignment="0" applyProtection="0"/>
    <xf numFmtId="0" fontId="20" fillId="14" borderId="163" applyNumberFormat="0" applyAlignment="0" applyProtection="0"/>
    <xf numFmtId="0" fontId="38" fillId="0" borderId="152" applyNumberFormat="0" applyFill="0" applyAlignment="0" applyProtection="0"/>
    <xf numFmtId="0" fontId="38" fillId="0" borderId="166" applyNumberFormat="0" applyFill="0" applyAlignment="0" applyProtection="0"/>
    <xf numFmtId="0" fontId="20" fillId="14" borderId="154" applyNumberFormat="0" applyAlignment="0" applyProtection="0"/>
    <xf numFmtId="0" fontId="38" fillId="0" borderId="152" applyNumberFormat="0" applyFill="0" applyAlignment="0" applyProtection="0"/>
    <xf numFmtId="0" fontId="31" fillId="14" borderId="165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12" fillId="40" borderId="164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53" fillId="62" borderId="163" applyNumberFormat="0" applyAlignment="0" applyProtection="0"/>
    <xf numFmtId="0" fontId="23" fillId="9" borderId="163" applyNumberFormat="0" applyAlignment="0" applyProtection="0"/>
    <xf numFmtId="0" fontId="12" fillId="6" borderId="150" applyNumberFormat="0" applyAlignment="0" applyProtection="0"/>
    <xf numFmtId="0" fontId="12" fillId="40" borderId="164" applyNumberFormat="0" applyAlignment="0" applyProtection="0"/>
    <xf numFmtId="0" fontId="38" fillId="0" borderId="153" applyNumberFormat="0" applyFill="0" applyAlignment="0" applyProtection="0"/>
    <xf numFmtId="0" fontId="31" fillId="14" borderId="16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9" borderId="163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62" borderId="156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49" applyNumberFormat="0" applyAlignment="0" applyProtection="0"/>
    <xf numFmtId="0" fontId="38" fillId="0" borderId="157" applyNumberFormat="0" applyFill="0" applyAlignment="0" applyProtection="0"/>
    <xf numFmtId="0" fontId="20" fillId="14" borderId="163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54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8" fillId="0" borderId="158" applyNumberFormat="0" applyFill="0" applyAlignment="0" applyProtection="0"/>
    <xf numFmtId="0" fontId="23" fillId="9" borderId="163" applyNumberFormat="0" applyAlignment="0" applyProtection="0"/>
    <xf numFmtId="0" fontId="23" fillId="9" borderId="149" applyNumberFormat="0" applyAlignment="0" applyProtection="0"/>
    <xf numFmtId="0" fontId="53" fillId="62" borderId="154" applyNumberFormat="0" applyAlignment="0" applyProtection="0"/>
    <xf numFmtId="0" fontId="31" fillId="14" borderId="156" applyNumberFormat="0" applyAlignment="0" applyProtection="0"/>
    <xf numFmtId="0" fontId="23" fillId="9" borderId="149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46" borderId="154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12" fillId="40" borderId="155" applyNumberFormat="0" applyAlignment="0" applyProtection="0"/>
    <xf numFmtId="0" fontId="23" fillId="46" borderId="154" applyNumberFormat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49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3" fillId="46" borderId="149" applyNumberFormat="0" applyAlignment="0" applyProtection="0"/>
    <xf numFmtId="0" fontId="31" fillId="62" borderId="151" applyNumberFormat="0" applyAlignment="0" applyProtection="0"/>
    <xf numFmtId="0" fontId="12" fillId="6" borderId="155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40" borderId="150" applyNumberFormat="0" applyAlignment="0" applyProtection="0"/>
    <xf numFmtId="0" fontId="23" fillId="46" borderId="149" applyNumberFormat="0" applyAlignment="0" applyProtection="0"/>
    <xf numFmtId="0" fontId="12" fillId="6" borderId="164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45" borderId="149" applyNumberFormat="0" applyAlignment="0" applyProtection="0"/>
    <xf numFmtId="0" fontId="31" fillId="14" borderId="165" applyNumberFormat="0" applyAlignment="0" applyProtection="0"/>
    <xf numFmtId="0" fontId="12" fillId="40" borderId="150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31" fillId="14" borderId="151" applyNumberFormat="0" applyAlignment="0" applyProtection="0"/>
    <xf numFmtId="0" fontId="31" fillId="62" borderId="151" applyNumberFormat="0" applyAlignment="0" applyProtection="0"/>
    <xf numFmtId="0" fontId="23" fillId="46" borderId="149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45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52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40" borderId="15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51" applyNumberFormat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31" fillId="14" borderId="165" applyNumberFormat="0" applyAlignment="0" applyProtection="0"/>
    <xf numFmtId="0" fontId="12" fillId="40" borderId="155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54" applyNumberFormat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8" fillId="0" borderId="157" applyNumberFormat="0" applyFill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38" fillId="0" borderId="166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62" borderId="156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53" fillId="62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58" applyNumberFormat="0" applyFill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38" fillId="0" borderId="157" applyNumberFormat="0" applyFill="0" applyAlignment="0" applyProtection="0"/>
    <xf numFmtId="0" fontId="23" fillId="46" borderId="154" applyNumberFormat="0" applyAlignment="0" applyProtection="0"/>
    <xf numFmtId="0" fontId="31" fillId="14" borderId="16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65" applyNumberFormat="0" applyAlignment="0" applyProtection="0"/>
    <xf numFmtId="0" fontId="38" fillId="0" borderId="157" applyNumberFormat="0" applyFill="0" applyAlignment="0" applyProtection="0"/>
    <xf numFmtId="0" fontId="23" fillId="45" borderId="154" applyNumberFormat="0" applyAlignment="0" applyProtection="0"/>
    <xf numFmtId="0" fontId="20" fillId="14" borderId="154" applyNumberFormat="0" applyAlignment="0" applyProtection="0"/>
    <xf numFmtId="0" fontId="23" fillId="9" borderId="163" applyNumberFormat="0" applyAlignment="0" applyProtection="0"/>
    <xf numFmtId="0" fontId="23" fillId="9" borderId="154" applyNumberFormat="0" applyAlignment="0" applyProtection="0"/>
    <xf numFmtId="0" fontId="31" fillId="14" borderId="165" applyNumberFormat="0" applyAlignment="0" applyProtection="0"/>
    <xf numFmtId="0" fontId="23" fillId="9" borderId="15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31" fillId="62" borderId="165" applyNumberFormat="0" applyAlignment="0" applyProtection="0"/>
    <xf numFmtId="0" fontId="38" fillId="0" borderId="166" applyNumberFormat="0" applyFill="0" applyAlignment="0" applyProtection="0"/>
    <xf numFmtId="0" fontId="12" fillId="6" borderId="155" applyNumberFormat="0" applyAlignment="0" applyProtection="0"/>
    <xf numFmtId="0" fontId="12" fillId="40" borderId="164" applyNumberFormat="0" applyAlignment="0" applyProtection="0"/>
    <xf numFmtId="0" fontId="31" fillId="62" borderId="16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38" fillId="0" borderId="158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53" fillId="62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20" fillId="14" borderId="154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8" fillId="0" borderId="152" applyNumberFormat="0" applyFill="0" applyAlignment="0" applyProtection="0"/>
    <xf numFmtId="0" fontId="12" fillId="6" borderId="164" applyNumberFormat="0" applyAlignment="0" applyProtection="0"/>
    <xf numFmtId="0" fontId="53" fillId="62" borderId="163" applyNumberFormat="0" applyAlignment="0" applyProtection="0"/>
    <xf numFmtId="0" fontId="38" fillId="0" borderId="152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12" fillId="6" borderId="150" applyNumberFormat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8" fillId="0" borderId="157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38" fillId="0" borderId="157" applyNumberFormat="0" applyFill="0" applyAlignment="0" applyProtection="0"/>
    <xf numFmtId="0" fontId="23" fillId="9" borderId="163" applyNumberFormat="0" applyAlignment="0" applyProtection="0"/>
    <xf numFmtId="0" fontId="23" fillId="46" borderId="154" applyNumberFormat="0" applyAlignment="0" applyProtection="0"/>
    <xf numFmtId="0" fontId="20" fillId="14" borderId="163" applyNumberFormat="0" applyAlignment="0" applyProtection="0"/>
    <xf numFmtId="0" fontId="23" fillId="9" borderId="15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7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3" fillId="9" borderId="163" applyNumberFormat="0" applyAlignment="0" applyProtection="0"/>
    <xf numFmtId="0" fontId="38" fillId="0" borderId="157" applyNumberFormat="0" applyFill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53" fillId="62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62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57" applyNumberFormat="0" applyFill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54" applyNumberFormat="0" applyAlignment="0" applyProtection="0"/>
    <xf numFmtId="0" fontId="31" fillId="14" borderId="151" applyNumberFormat="0" applyAlignment="0" applyProtection="0"/>
    <xf numFmtId="0" fontId="31" fillId="62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62" borderId="156" applyNumberFormat="0" applyAlignment="0" applyProtection="0"/>
    <xf numFmtId="0" fontId="23" fillId="9" borderId="154" applyNumberFormat="0" applyAlignment="0" applyProtection="0"/>
    <xf numFmtId="0" fontId="53" fillId="62" borderId="154" applyNumberFormat="0" applyAlignment="0" applyProtection="0"/>
    <xf numFmtId="0" fontId="20" fillId="14" borderId="154" applyNumberFormat="0" applyAlignment="0" applyProtection="0"/>
    <xf numFmtId="0" fontId="23" fillId="45" borderId="15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23" fillId="9" borderId="15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3" fillId="45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54" applyNumberFormat="0" applyAlignment="0" applyProtection="0"/>
    <xf numFmtId="0" fontId="38" fillId="0" borderId="166" applyNumberFormat="0" applyFill="0" applyAlignment="0" applyProtection="0"/>
    <xf numFmtId="0" fontId="23" fillId="9" borderId="154" applyNumberFormat="0" applyAlignment="0" applyProtection="0"/>
    <xf numFmtId="0" fontId="23" fillId="9" borderId="163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5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53" fillId="62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62" borderId="165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46" borderId="154" applyNumberFormat="0" applyAlignment="0" applyProtection="0"/>
    <xf numFmtId="0" fontId="38" fillId="0" borderId="166" applyNumberFormat="0" applyFill="0" applyAlignment="0" applyProtection="0"/>
    <xf numFmtId="0" fontId="31" fillId="14" borderId="156" applyNumberFormat="0" applyAlignment="0" applyProtection="0"/>
    <xf numFmtId="0" fontId="12" fillId="40" borderId="150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8" fillId="0" borderId="157" applyNumberFormat="0" applyFill="0" applyAlignment="0" applyProtection="0"/>
    <xf numFmtId="0" fontId="12" fillId="40" borderId="155" applyNumberFormat="0" applyAlignment="0" applyProtection="0"/>
    <xf numFmtId="0" fontId="20" fillId="14" borderId="163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45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45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63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5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55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45" borderId="163" applyNumberFormat="0" applyAlignment="0" applyProtection="0"/>
    <xf numFmtId="0" fontId="20" fillId="14" borderId="163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45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1" fillId="62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3" fillId="45" borderId="154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53" fillId="62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45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31" fillId="62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62" borderId="156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45" borderId="154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53" fillId="62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62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9" borderId="149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23" fillId="45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6" applyNumberFormat="0" applyAlignment="0" applyProtection="0"/>
    <xf numFmtId="0" fontId="20" fillId="14" borderId="149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8" fillId="0" borderId="152" applyNumberFormat="0" applyFill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20" fillId="14" borderId="154" applyNumberFormat="0" applyAlignment="0" applyProtection="0"/>
    <xf numFmtId="0" fontId="31" fillId="62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40" borderId="15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65" applyNumberFormat="0" applyAlignment="0" applyProtection="0"/>
    <xf numFmtId="0" fontId="31" fillId="14" borderId="156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53" fillId="62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49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38" fillId="0" borderId="158" applyNumberFormat="0" applyFill="0" applyAlignment="0" applyProtection="0"/>
    <xf numFmtId="0" fontId="23" fillId="45" borderId="154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1" fillId="62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46" borderId="149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46" borderId="149" applyNumberFormat="0" applyAlignment="0" applyProtection="0"/>
    <xf numFmtId="0" fontId="23" fillId="9" borderId="154" applyNumberFormat="0" applyAlignment="0" applyProtection="0"/>
    <xf numFmtId="0" fontId="12" fillId="6" borderId="150" applyNumberFormat="0" applyAlignment="0" applyProtection="0"/>
    <xf numFmtId="0" fontId="23" fillId="9" borderId="163" applyNumberFormat="0" applyAlignment="0" applyProtection="0"/>
    <xf numFmtId="0" fontId="23" fillId="9" borderId="154" applyNumberFormat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12" fillId="40" borderId="150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14" borderId="151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67" applyNumberFormat="0" applyFill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45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53" fillId="62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62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3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3" applyNumberFormat="0" applyFill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23" fillId="45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62" borderId="151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12" fillId="6" borderId="150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12" fillId="6" borderId="150" applyNumberFormat="0" applyAlignment="0" applyProtection="0"/>
    <xf numFmtId="0" fontId="31" fillId="14" borderId="151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12" fillId="6" borderId="150" applyNumberFormat="0" applyAlignment="0" applyProtection="0"/>
    <xf numFmtId="0" fontId="23" fillId="9" borderId="149" applyNumberFormat="0" applyAlignment="0" applyProtection="0"/>
    <xf numFmtId="0" fontId="20" fillId="14" borderId="149" applyNumberFormat="0" applyAlignment="0" applyProtection="0"/>
    <xf numFmtId="0" fontId="38" fillId="0" borderId="152" applyNumberFormat="0" applyFill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62" borderId="156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45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31" fillId="62" borderId="156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53" fillId="62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46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45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45" borderId="154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3" fillId="45" borderId="154" applyNumberFormat="0" applyAlignment="0" applyProtection="0"/>
    <xf numFmtId="0" fontId="20" fillId="14" borderId="154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53" fillId="62" borderId="154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45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3" fillId="45" borderId="163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23" fillId="9" borderId="163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45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31" fillId="62" borderId="156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31" fillId="62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53" fillId="62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3" fillId="9" borderId="163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40" borderId="155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3" fillId="45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53" fillId="62" borderId="154" applyNumberFormat="0" applyAlignment="0" applyProtection="0"/>
    <xf numFmtId="0" fontId="23" fillId="46" borderId="154" applyNumberFormat="0" applyAlignment="0" applyProtection="0"/>
    <xf numFmtId="0" fontId="23" fillId="45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6" borderId="155" applyNumberFormat="0" applyAlignment="0" applyProtection="0"/>
    <xf numFmtId="0" fontId="31" fillId="62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8" fillId="0" borderId="158" applyNumberFormat="0" applyFill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53" fillId="62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53" fillId="62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45" borderId="154" applyNumberFormat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45" borderId="154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53" fillId="62" borderId="154" applyNumberFormat="0" applyAlignment="0" applyProtection="0"/>
    <xf numFmtId="0" fontId="12" fillId="40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23" fillId="45" borderId="154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1" fillId="14" borderId="156" applyNumberFormat="0" applyAlignment="0" applyProtection="0"/>
    <xf numFmtId="0" fontId="53" fillId="62" borderId="154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31" fillId="62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45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53" fillId="62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45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53" fillId="62" borderId="154" applyNumberFormat="0" applyAlignment="0" applyProtection="0"/>
    <xf numFmtId="0" fontId="23" fillId="45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46" borderId="154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8" applyNumberFormat="0" applyFill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23" fillId="9" borderId="154" applyNumberFormat="0" applyAlignment="0" applyProtection="0"/>
    <xf numFmtId="0" fontId="23" fillId="45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12" fillId="40" borderId="155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63" applyNumberFormat="0" applyAlignment="0" applyProtection="0"/>
    <xf numFmtId="0" fontId="20" fillId="14" borderId="154" applyNumberFormat="0" applyAlignment="0" applyProtection="0"/>
    <xf numFmtId="0" fontId="20" fillId="14" borderId="163" applyNumberFormat="0" applyAlignment="0" applyProtection="0"/>
    <xf numFmtId="0" fontId="31" fillId="14" borderId="156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1" fillId="14" borderId="156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54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1" fillId="14" borderId="156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31" fillId="14" borderId="156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40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0" fillId="14" borderId="15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57" applyNumberFormat="0" applyFill="0" applyAlignment="0" applyProtection="0"/>
    <xf numFmtId="0" fontId="12" fillId="6" borderId="164" applyNumberFormat="0" applyAlignment="0" applyProtection="0"/>
    <xf numFmtId="0" fontId="20" fillId="14" borderId="15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53" fillId="62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46" borderId="154" applyNumberFormat="0" applyAlignment="0" applyProtection="0"/>
    <xf numFmtId="0" fontId="12" fillId="6" borderId="164" applyNumberFormat="0" applyAlignment="0" applyProtection="0"/>
    <xf numFmtId="0" fontId="23" fillId="9" borderId="154" applyNumberFormat="0" applyAlignment="0" applyProtection="0"/>
    <xf numFmtId="0" fontId="38" fillId="0" borderId="166" applyNumberFormat="0" applyFill="0" applyAlignment="0" applyProtection="0"/>
    <xf numFmtId="0" fontId="23" fillId="9" borderId="154" applyNumberFormat="0" applyAlignment="0" applyProtection="0"/>
    <xf numFmtId="0" fontId="38" fillId="0" borderId="166" applyNumberFormat="0" applyFill="0" applyAlignment="0" applyProtection="0"/>
    <xf numFmtId="0" fontId="53" fillId="62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57" applyNumberFormat="0" applyFill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46" borderId="15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5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5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55" applyNumberFormat="0" applyAlignment="0" applyProtection="0"/>
    <xf numFmtId="0" fontId="23" fillId="9" borderId="163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45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23" fillId="46" borderId="154" applyNumberFormat="0" applyAlignment="0" applyProtection="0"/>
    <xf numFmtId="0" fontId="38" fillId="0" borderId="166" applyNumberFormat="0" applyFill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53" fillId="62" borderId="154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12" fillId="6" borderId="164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8" fillId="0" borderId="157" applyNumberFormat="0" applyFill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31" fillId="14" borderId="156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45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38" fillId="0" borderId="167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7" applyNumberFormat="0" applyFill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53" fillId="62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7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8" fillId="0" borderId="167" applyNumberFormat="0" applyFill="0" applyAlignment="0" applyProtection="0"/>
    <xf numFmtId="0" fontId="53" fillId="62" borderId="163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8" fillId="0" borderId="166" applyNumberFormat="0" applyFill="0" applyAlignment="0" applyProtection="0"/>
    <xf numFmtId="0" fontId="23" fillId="46" borderId="163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8" fillId="0" borderId="166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64" applyNumberFormat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62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62" borderId="165" applyNumberFormat="0" applyAlignment="0" applyProtection="0"/>
    <xf numFmtId="0" fontId="53" fillId="62" borderId="163" applyNumberFormat="0" applyAlignment="0" applyProtection="0"/>
    <xf numFmtId="0" fontId="20" fillId="14" borderId="163" applyNumberFormat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45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53" fillId="62" borderId="163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45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45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45" borderId="163" applyNumberFormat="0" applyAlignment="0" applyProtection="0"/>
    <xf numFmtId="0" fontId="23" fillId="46" borderId="163" applyNumberFormat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53" fillId="62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31" fillId="62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62" borderId="165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45" borderId="163" applyNumberFormat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53" fillId="62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62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5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3" fillId="45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65" applyNumberFormat="0" applyAlignment="0" applyProtection="0"/>
    <xf numFmtId="0" fontId="20" fillId="14" borderId="15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53" fillId="62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5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8" fillId="0" borderId="167" applyNumberFormat="0" applyFill="0" applyAlignment="0" applyProtection="0"/>
    <xf numFmtId="0" fontId="23" fillId="45" borderId="163" applyNumberFormat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1" fillId="14" borderId="156" applyNumberFormat="0" applyAlignment="0" applyProtection="0"/>
    <xf numFmtId="0" fontId="38" fillId="0" borderId="166" applyNumberFormat="0" applyFill="0" applyAlignment="0" applyProtection="0"/>
    <xf numFmtId="0" fontId="23" fillId="9" borderId="154" applyNumberFormat="0" applyAlignment="0" applyProtection="0"/>
    <xf numFmtId="0" fontId="38" fillId="0" borderId="166" applyNumberFormat="0" applyFill="0" applyAlignment="0" applyProtection="0"/>
    <xf numFmtId="0" fontId="38" fillId="0" borderId="157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0" fillId="14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23" fillId="9" borderId="149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12" fillId="6" borderId="150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31" fillId="14" borderId="151" applyNumberFormat="0" applyAlignment="0" applyProtection="0"/>
    <xf numFmtId="0" fontId="23" fillId="9" borderId="163" applyNumberFormat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38" fillId="0" borderId="152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23" fillId="45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53" fillId="62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62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8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8" fillId="0" borderId="158" applyNumberFormat="0" applyFill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23" fillId="45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31" fillId="62" borderId="156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12" fillId="6" borderId="155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12" fillId="6" borderId="155" applyNumberFormat="0" applyAlignment="0" applyProtection="0"/>
    <xf numFmtId="0" fontId="31" fillId="14" borderId="156" applyNumberFormat="0" applyAlignment="0" applyProtection="0"/>
    <xf numFmtId="0" fontId="38" fillId="0" borderId="157" applyNumberFormat="0" applyFill="0" applyAlignment="0" applyProtection="0"/>
    <xf numFmtId="0" fontId="38" fillId="0" borderId="157" applyNumberFormat="0" applyFill="0" applyAlignment="0" applyProtection="0"/>
    <xf numFmtId="0" fontId="31" fillId="14" borderId="156" applyNumberFormat="0" applyAlignment="0" applyProtection="0"/>
    <xf numFmtId="0" fontId="31" fillId="14" borderId="156" applyNumberFormat="0" applyAlignment="0" applyProtection="0"/>
    <xf numFmtId="0" fontId="12" fillId="6" borderId="155" applyNumberFormat="0" applyAlignment="0" applyProtection="0"/>
    <xf numFmtId="0" fontId="23" fillId="9" borderId="154" applyNumberFormat="0" applyAlignment="0" applyProtection="0"/>
    <xf numFmtId="0" fontId="20" fillId="14" borderId="154" applyNumberFormat="0" applyAlignment="0" applyProtection="0"/>
    <xf numFmtId="0" fontId="38" fillId="0" borderId="157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62" borderId="165" applyNumberFormat="0" applyAlignment="0" applyProtection="0"/>
    <xf numFmtId="0" fontId="12" fillId="40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45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31" fillId="62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53" fillId="62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0" fillId="14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46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45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54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45" borderId="163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23" fillId="45" borderId="163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53" fillId="62" borderId="163" applyNumberFormat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45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45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7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31" fillId="62" borderId="165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1" fillId="62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53" fillId="62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53" fillId="62" borderId="163" applyNumberFormat="0" applyAlignment="0" applyProtection="0"/>
    <xf numFmtId="0" fontId="23" fillId="46" borderId="163" applyNumberFormat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62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7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53" fillId="62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53" fillId="62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45" borderId="163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45" borderId="163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53" fillId="62" borderId="163" applyNumberFormat="0" applyAlignment="0" applyProtection="0"/>
    <xf numFmtId="0" fontId="12" fillId="40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23" fillId="45" borderId="163" applyNumberFormat="0" applyAlignment="0" applyProtection="0"/>
    <xf numFmtId="0" fontId="31" fillId="14" borderId="165" applyNumberFormat="0" applyAlignment="0" applyProtection="0"/>
    <xf numFmtId="0" fontId="38" fillId="0" borderId="167" applyNumberFormat="0" applyFill="0" applyAlignment="0" applyProtection="0"/>
    <xf numFmtId="0" fontId="31" fillId="14" borderId="165" applyNumberFormat="0" applyAlignment="0" applyProtection="0"/>
    <xf numFmtId="0" fontId="53" fillId="62" borderId="163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1" fillId="62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45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53" fillId="62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53" fillId="62" borderId="163" applyNumberFormat="0" applyAlignment="0" applyProtection="0"/>
    <xf numFmtId="0" fontId="23" fillId="45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46" borderId="163" applyNumberFormat="0" applyAlignment="0" applyProtection="0"/>
    <xf numFmtId="0" fontId="31" fillId="14" borderId="165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23" fillId="45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12" fillId="40" borderId="164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8" fillId="0" borderId="167" applyNumberFormat="0" applyFill="0" applyAlignment="0" applyProtection="0"/>
    <xf numFmtId="0" fontId="31" fillId="14" borderId="16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31" fillId="14" borderId="16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40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12" fillId="6" borderId="15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53" fillId="62" borderId="163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8" fillId="0" borderId="166" applyNumberFormat="0" applyFill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62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23" fillId="9" borderId="163" applyNumberFormat="0" applyAlignment="0" applyProtection="0"/>
    <xf numFmtId="0" fontId="38" fillId="0" borderId="166" applyNumberFormat="0" applyFill="0" applyAlignment="0" applyProtection="0"/>
    <xf numFmtId="0" fontId="20" fillId="14" borderId="159" applyNumberFormat="0" applyAlignment="0" applyProtection="0"/>
    <xf numFmtId="0" fontId="20" fillId="14" borderId="159" applyNumberFormat="0" applyAlignment="0" applyProtection="0"/>
    <xf numFmtId="0" fontId="20" fillId="14" borderId="159" applyNumberFormat="0" applyAlignment="0" applyProtection="0"/>
    <xf numFmtId="0" fontId="20" fillId="14" borderId="159" applyNumberFormat="0" applyAlignment="0" applyProtection="0"/>
    <xf numFmtId="0" fontId="20" fillId="14" borderId="159" applyNumberFormat="0" applyAlignment="0" applyProtection="0"/>
    <xf numFmtId="0" fontId="23" fillId="9" borderId="159" applyNumberFormat="0" applyAlignment="0" applyProtection="0"/>
    <xf numFmtId="0" fontId="23" fillId="9" borderId="159" applyNumberFormat="0" applyAlignment="0" applyProtection="0"/>
    <xf numFmtId="0" fontId="23" fillId="9" borderId="159" applyNumberFormat="0" applyAlignment="0" applyProtection="0"/>
    <xf numFmtId="0" fontId="23" fillId="9" borderId="159" applyNumberFormat="0" applyAlignment="0" applyProtection="0"/>
    <xf numFmtId="0" fontId="23" fillId="9" borderId="159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6" borderId="160" applyNumberFormat="0" applyAlignment="0" applyProtection="0"/>
    <xf numFmtId="0" fontId="12" fillId="6" borderId="160" applyNumberFormat="0" applyAlignment="0" applyProtection="0"/>
    <xf numFmtId="0" fontId="12" fillId="6" borderId="160" applyNumberFormat="0" applyAlignment="0" applyProtection="0"/>
    <xf numFmtId="0" fontId="12" fillId="6" borderId="160" applyNumberFormat="0" applyAlignment="0" applyProtection="0"/>
    <xf numFmtId="0" fontId="12" fillId="6" borderId="160" applyNumberFormat="0" applyAlignment="0" applyProtection="0"/>
    <xf numFmtId="0" fontId="31" fillId="14" borderId="161" applyNumberFormat="0" applyAlignment="0" applyProtection="0"/>
    <xf numFmtId="0" fontId="31" fillId="14" borderId="161" applyNumberFormat="0" applyAlignment="0" applyProtection="0"/>
    <xf numFmtId="0" fontId="31" fillId="14" borderId="161" applyNumberFormat="0" applyAlignment="0" applyProtection="0"/>
    <xf numFmtId="0" fontId="31" fillId="14" borderId="161" applyNumberFormat="0" applyAlignment="0" applyProtection="0"/>
    <xf numFmtId="0" fontId="31" fillId="14" borderId="161" applyNumberFormat="0" applyAlignment="0" applyProtection="0"/>
    <xf numFmtId="0" fontId="38" fillId="0" borderId="162" applyNumberFormat="0" applyFill="0" applyAlignment="0" applyProtection="0"/>
    <xf numFmtId="0" fontId="38" fillId="0" borderId="162" applyNumberFormat="0" applyFill="0" applyAlignment="0" applyProtection="0"/>
    <xf numFmtId="0" fontId="38" fillId="0" borderId="162" applyNumberFormat="0" applyFill="0" applyAlignment="0" applyProtection="0"/>
    <xf numFmtId="0" fontId="38" fillId="0" borderId="162" applyNumberFormat="0" applyFill="0" applyAlignment="0" applyProtection="0"/>
    <xf numFmtId="0" fontId="38" fillId="0" borderId="162" applyNumberFormat="0" applyFill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23" fillId="45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53" fillId="62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62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8" fillId="0" borderId="167" applyNumberFormat="0" applyFill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31" fillId="62" borderId="165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12" fillId="6" borderId="164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31" fillId="14" borderId="165" applyNumberFormat="0" applyAlignment="0" applyProtection="0"/>
    <xf numFmtId="0" fontId="38" fillId="0" borderId="166" applyNumberFormat="0" applyFill="0" applyAlignment="0" applyProtection="0"/>
    <xf numFmtId="0" fontId="38" fillId="0" borderId="166" applyNumberFormat="0" applyFill="0" applyAlignment="0" applyProtection="0"/>
    <xf numFmtId="0" fontId="31" fillId="14" borderId="165" applyNumberFormat="0" applyAlignment="0" applyProtection="0"/>
    <xf numFmtId="0" fontId="31" fillId="14" borderId="165" applyNumberFormat="0" applyAlignment="0" applyProtection="0"/>
    <xf numFmtId="0" fontId="12" fillId="6" borderId="164" applyNumberFormat="0" applyAlignment="0" applyProtection="0"/>
    <xf numFmtId="0" fontId="23" fillId="9" borderId="163" applyNumberFormat="0" applyAlignment="0" applyProtection="0"/>
    <xf numFmtId="0" fontId="20" fillId="14" borderId="163" applyNumberFormat="0" applyAlignment="0" applyProtection="0"/>
    <xf numFmtId="0" fontId="38" fillId="0" borderId="166" applyNumberFormat="0" applyFill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53" fillId="62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0" fillId="14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46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45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23" fillId="9" borderId="163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40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12" fillId="6" borderId="164" applyNumberFormat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5" fillId="0" borderId="0"/>
  </cellStyleXfs>
  <cellXfs count="1537">
    <xf numFmtId="0" fontId="0" fillId="0" borderId="0" xfId="0"/>
    <xf numFmtId="0" fontId="59" fillId="0" borderId="0" xfId="113" applyFont="1" applyAlignment="1">
      <alignment vertical="center"/>
    </xf>
    <xf numFmtId="0" fontId="52" fillId="0" borderId="0" xfId="113" applyFont="1" applyAlignment="1">
      <alignment horizontal="center" vertical="center"/>
    </xf>
    <xf numFmtId="0" fontId="59" fillId="0" borderId="0" xfId="113" applyFont="1" applyAlignment="1">
      <alignment horizontal="right" vertical="center"/>
    </xf>
    <xf numFmtId="0" fontId="52" fillId="0" borderId="0" xfId="113" applyFont="1" applyAlignment="1">
      <alignment vertical="center"/>
    </xf>
    <xf numFmtId="0" fontId="61" fillId="0" borderId="0" xfId="113" applyFont="1" applyAlignment="1">
      <alignment horizontal="center" vertical="center"/>
    </xf>
    <xf numFmtId="0" fontId="52" fillId="0" borderId="0" xfId="113" applyFont="1" applyAlignment="1">
      <alignment horizontal="right" vertical="center"/>
    </xf>
    <xf numFmtId="0" fontId="60" fillId="0" borderId="0" xfId="113" applyFont="1" applyAlignment="1">
      <alignment vertical="center"/>
    </xf>
    <xf numFmtId="0" fontId="60" fillId="0" borderId="0" xfId="113" applyFont="1" applyAlignment="1">
      <alignment horizontal="center" vertical="center"/>
    </xf>
    <xf numFmtId="207" fontId="64" fillId="0" borderId="24" xfId="113" applyNumberFormat="1" applyFont="1" applyBorder="1" applyAlignment="1">
      <alignment horizontal="center" vertical="center"/>
    </xf>
    <xf numFmtId="0" fontId="51" fillId="0" borderId="0" xfId="113" applyFont="1" applyAlignment="1">
      <alignment vertical="center"/>
    </xf>
    <xf numFmtId="207" fontId="45" fillId="0" borderId="0" xfId="113" applyNumberFormat="1" applyFont="1" applyAlignment="1">
      <alignment vertical="center"/>
    </xf>
    <xf numFmtId="0" fontId="45" fillId="0" borderId="0" xfId="113" applyFont="1" applyAlignment="1">
      <alignment vertical="center"/>
    </xf>
    <xf numFmtId="4" fontId="59" fillId="0" borderId="0" xfId="113" applyNumberFormat="1" applyFont="1" applyAlignment="1">
      <alignment horizontal="center" vertical="center"/>
    </xf>
    <xf numFmtId="0" fontId="51" fillId="0" borderId="0" xfId="113" applyFont="1" applyAlignment="1">
      <alignment horizontal="right" vertical="center"/>
    </xf>
    <xf numFmtId="208" fontId="52" fillId="0" borderId="31" xfId="107" applyNumberFormat="1" applyFont="1" applyBorder="1" applyAlignment="1">
      <alignment horizontal="center" vertical="center"/>
    </xf>
    <xf numFmtId="210" fontId="52" fillId="0" borderId="0" xfId="113" applyNumberFormat="1" applyFont="1" applyAlignment="1">
      <alignment vertical="center"/>
    </xf>
    <xf numFmtId="10" fontId="59" fillId="0" borderId="0" xfId="113" applyNumberFormat="1" applyFont="1" applyAlignment="1">
      <alignment vertical="center"/>
    </xf>
    <xf numFmtId="0" fontId="63" fillId="69" borderId="15" xfId="113" applyFont="1" applyFill="1" applyBorder="1" applyAlignment="1">
      <alignment vertical="center"/>
    </xf>
    <xf numFmtId="8" fontId="59" fillId="0" borderId="0" xfId="113" applyNumberFormat="1" applyFont="1" applyAlignment="1">
      <alignment vertical="center"/>
    </xf>
    <xf numFmtId="0" fontId="45" fillId="0" borderId="0" xfId="99" applyFont="1" applyAlignment="1">
      <alignment vertical="center"/>
    </xf>
    <xf numFmtId="207" fontId="59" fillId="0" borderId="0" xfId="113" applyNumberFormat="1" applyFont="1" applyAlignment="1">
      <alignment vertical="center"/>
    </xf>
    <xf numFmtId="207" fontId="52" fillId="0" borderId="0" xfId="113" applyNumberFormat="1" applyFont="1" applyAlignment="1">
      <alignment vertical="center"/>
    </xf>
    <xf numFmtId="0" fontId="64" fillId="0" borderId="0" xfId="113" applyFont="1" applyAlignment="1">
      <alignment vertical="center"/>
    </xf>
    <xf numFmtId="208" fontId="60" fillId="34" borderId="14" xfId="113" applyNumberFormat="1" applyFont="1" applyFill="1" applyBorder="1" applyAlignment="1">
      <alignment horizontal="center" vertical="center"/>
    </xf>
    <xf numFmtId="207" fontId="64" fillId="0" borderId="20" xfId="113" applyNumberFormat="1" applyFont="1" applyBorder="1" applyAlignment="1">
      <alignment vertical="center"/>
    </xf>
    <xf numFmtId="207" fontId="64" fillId="0" borderId="24" xfId="113" applyNumberFormat="1" applyFont="1" applyBorder="1" applyAlignment="1">
      <alignment vertical="center"/>
    </xf>
    <xf numFmtId="207" fontId="50" fillId="0" borderId="24" xfId="113" applyNumberFormat="1" applyFont="1" applyBorder="1" applyAlignment="1">
      <alignment horizontal="center" vertical="center"/>
    </xf>
    <xf numFmtId="207" fontId="60" fillId="34" borderId="14" xfId="375" applyNumberFormat="1" applyFont="1" applyFill="1" applyBorder="1" applyAlignment="1" applyProtection="1">
      <alignment horizontal="center" vertical="center"/>
    </xf>
    <xf numFmtId="206" fontId="52" fillId="0" borderId="0" xfId="1097" applyNumberFormat="1" applyFont="1" applyFill="1" applyBorder="1" applyAlignment="1" applyProtection="1">
      <alignment horizontal="center" vertical="center"/>
    </xf>
    <xf numFmtId="207" fontId="60" fillId="34" borderId="77" xfId="375" applyNumberFormat="1" applyFont="1" applyFill="1" applyBorder="1" applyAlignment="1" applyProtection="1">
      <alignment horizontal="center" vertical="center"/>
    </xf>
    <xf numFmtId="0" fontId="64" fillId="0" borderId="0" xfId="113" applyFont="1" applyAlignment="1">
      <alignment horizontal="left" vertical="center"/>
    </xf>
    <xf numFmtId="0" fontId="3" fillId="0" borderId="0" xfId="113" applyFont="1" applyAlignment="1">
      <alignment vertical="center"/>
    </xf>
    <xf numFmtId="0" fontId="52" fillId="0" borderId="15" xfId="113" applyFont="1" applyBorder="1" applyAlignment="1">
      <alignment horizontal="right" vertical="center"/>
    </xf>
    <xf numFmtId="9" fontId="52" fillId="0" borderId="0" xfId="1" applyFont="1" applyFill="1" applyBorder="1" applyAlignment="1" applyProtection="1">
      <alignment vertical="center"/>
    </xf>
    <xf numFmtId="10" fontId="52" fillId="0" borderId="0" xfId="113" applyNumberFormat="1" applyFont="1" applyAlignment="1">
      <alignment horizontal="center" vertical="center"/>
    </xf>
    <xf numFmtId="0" fontId="64" fillId="0" borderId="0" xfId="113" applyFont="1" applyAlignment="1">
      <alignment horizontal="right" vertical="center"/>
    </xf>
    <xf numFmtId="207" fontId="64" fillId="0" borderId="79" xfId="113" applyNumberFormat="1" applyFont="1" applyBorder="1" applyAlignment="1">
      <alignment horizontal="center" vertical="center"/>
    </xf>
    <xf numFmtId="207" fontId="64" fillId="0" borderId="78" xfId="113" applyNumberFormat="1" applyFont="1" applyBorder="1" applyAlignment="1">
      <alignment horizontal="center" vertical="center"/>
    </xf>
    <xf numFmtId="207" fontId="60" fillId="34" borderId="73" xfId="375" applyNumberFormat="1" applyFont="1" applyFill="1" applyBorder="1" applyAlignment="1" applyProtection="1">
      <alignment horizontal="center" vertical="center"/>
    </xf>
    <xf numFmtId="207" fontId="64" fillId="0" borderId="79" xfId="113" applyNumberFormat="1" applyFont="1" applyBorder="1" applyAlignment="1">
      <alignment vertical="center"/>
    </xf>
    <xf numFmtId="207" fontId="64" fillId="0" borderId="78" xfId="113" applyNumberFormat="1" applyFont="1" applyBorder="1" applyAlignment="1">
      <alignment vertical="center"/>
    </xf>
    <xf numFmtId="208" fontId="60" fillId="34" borderId="77" xfId="113" applyNumberFormat="1" applyFont="1" applyFill="1" applyBorder="1" applyAlignment="1">
      <alignment horizontal="center" vertical="center"/>
    </xf>
    <xf numFmtId="207" fontId="50" fillId="0" borderId="79" xfId="113" applyNumberFormat="1" applyFont="1" applyBorder="1" applyAlignment="1">
      <alignment horizontal="center" vertical="center"/>
    </xf>
    <xf numFmtId="207" fontId="50" fillId="0" borderId="78" xfId="113" applyNumberFormat="1" applyFont="1" applyBorder="1" applyAlignment="1">
      <alignment horizontal="center" vertical="center"/>
    </xf>
    <xf numFmtId="208" fontId="60" fillId="34" borderId="73" xfId="113" applyNumberFormat="1" applyFont="1" applyFill="1" applyBorder="1" applyAlignment="1">
      <alignment horizontal="center" vertical="center"/>
    </xf>
    <xf numFmtId="0" fontId="65" fillId="0" borderId="0" xfId="113" applyFont="1" applyAlignment="1">
      <alignment horizontal="center" vertical="center"/>
    </xf>
    <xf numFmtId="9" fontId="64" fillId="0" borderId="0" xfId="113" applyNumberFormat="1" applyFont="1" applyAlignment="1">
      <alignment horizontal="center" vertical="center"/>
    </xf>
    <xf numFmtId="208" fontId="52" fillId="0" borderId="0" xfId="107" applyNumberFormat="1" applyFont="1" applyAlignment="1">
      <alignment horizontal="center" vertical="center"/>
    </xf>
    <xf numFmtId="208" fontId="52" fillId="0" borderId="74" xfId="107" applyNumberFormat="1" applyFont="1" applyBorder="1" applyAlignment="1">
      <alignment horizontal="center" vertical="center"/>
    </xf>
    <xf numFmtId="207" fontId="50" fillId="0" borderId="83" xfId="113" applyNumberFormat="1" applyFont="1" applyBorder="1" applyAlignment="1">
      <alignment horizontal="center" vertical="center"/>
    </xf>
    <xf numFmtId="4" fontId="51" fillId="0" borderId="72" xfId="113" applyNumberFormat="1" applyFont="1" applyBorder="1" applyAlignment="1">
      <alignment vertical="center"/>
    </xf>
    <xf numFmtId="4" fontId="64" fillId="0" borderId="0" xfId="113" applyNumberFormat="1" applyFont="1" applyAlignment="1">
      <alignment vertical="center"/>
    </xf>
    <xf numFmtId="0" fontId="64" fillId="0" borderId="15" xfId="113" applyFont="1" applyBorder="1" applyAlignment="1">
      <alignment horizontal="left" vertical="center"/>
    </xf>
    <xf numFmtId="211" fontId="44" fillId="34" borderId="86" xfId="1039" applyNumberFormat="1" applyFont="1" applyFill="1" applyBorder="1" applyAlignment="1" applyProtection="1">
      <alignment horizontal="center" vertical="center"/>
    </xf>
    <xf numFmtId="208" fontId="60" fillId="34" borderId="86" xfId="113" applyNumberFormat="1" applyFont="1" applyFill="1" applyBorder="1" applyAlignment="1">
      <alignment horizontal="center" vertical="center"/>
    </xf>
    <xf numFmtId="43" fontId="64" fillId="34" borderId="86" xfId="214" applyFont="1" applyFill="1" applyBorder="1" applyAlignment="1" applyProtection="1">
      <alignment horizontal="left" vertical="center"/>
    </xf>
    <xf numFmtId="43" fontId="52" fillId="0" borderId="0" xfId="214" applyFont="1" applyFill="1" applyBorder="1" applyAlignment="1" applyProtection="1">
      <alignment vertical="center"/>
    </xf>
    <xf numFmtId="43" fontId="64" fillId="0" borderId="24" xfId="214" applyFont="1" applyFill="1" applyBorder="1" applyAlignment="1" applyProtection="1">
      <alignment horizontal="left" vertical="center"/>
    </xf>
    <xf numFmtId="43" fontId="64" fillId="0" borderId="79" xfId="214" applyFont="1" applyFill="1" applyBorder="1" applyAlignment="1" applyProtection="1">
      <alignment horizontal="left" vertical="center"/>
    </xf>
    <xf numFmtId="43" fontId="64" fillId="0" borderId="78" xfId="214" applyFont="1" applyFill="1" applyBorder="1" applyAlignment="1" applyProtection="1">
      <alignment horizontal="left" vertical="center"/>
    </xf>
    <xf numFmtId="43" fontId="59" fillId="0" borderId="0" xfId="214" applyFont="1" applyAlignment="1" applyProtection="1">
      <alignment vertical="center"/>
    </xf>
    <xf numFmtId="43" fontId="64" fillId="0" borderId="20" xfId="214" applyFont="1" applyFill="1" applyBorder="1" applyAlignment="1" applyProtection="1">
      <alignment vertical="center"/>
    </xf>
    <xf numFmtId="43" fontId="64" fillId="0" borderId="79" xfId="214" applyFont="1" applyFill="1" applyBorder="1" applyAlignment="1" applyProtection="1">
      <alignment vertical="center"/>
    </xf>
    <xf numFmtId="43" fontId="64" fillId="0" borderId="78" xfId="214" applyFont="1" applyFill="1" applyBorder="1" applyAlignment="1" applyProtection="1">
      <alignment vertical="center"/>
    </xf>
    <xf numFmtId="43" fontId="45" fillId="0" borderId="0" xfId="214" applyFont="1" applyAlignment="1" applyProtection="1">
      <alignment vertical="center"/>
    </xf>
    <xf numFmtId="43" fontId="64" fillId="0" borderId="86" xfId="214" applyFont="1" applyFill="1" applyBorder="1" applyAlignment="1" applyProtection="1">
      <alignment vertical="center"/>
    </xf>
    <xf numFmtId="43" fontId="64" fillId="0" borderId="24" xfId="214" applyFont="1" applyFill="1" applyBorder="1" applyAlignment="1" applyProtection="1">
      <alignment vertical="center"/>
    </xf>
    <xf numFmtId="43" fontId="59" fillId="0" borderId="0" xfId="214" applyFont="1" applyAlignment="1" applyProtection="1">
      <alignment horizontal="center" vertical="center"/>
    </xf>
    <xf numFmtId="43" fontId="50" fillId="0" borderId="20" xfId="214" applyFont="1" applyFill="1" applyBorder="1" applyAlignment="1" applyProtection="1">
      <alignment horizontal="left" vertical="center"/>
    </xf>
    <xf numFmtId="43" fontId="50" fillId="0" borderId="79" xfId="214" applyFont="1" applyFill="1" applyBorder="1" applyAlignment="1" applyProtection="1">
      <alignment horizontal="left" vertical="center"/>
    </xf>
    <xf numFmtId="43" fontId="50" fillId="0" borderId="78" xfId="214" applyFont="1" applyFill="1" applyBorder="1" applyAlignment="1" applyProtection="1">
      <alignment horizontal="left" vertical="center"/>
    </xf>
    <xf numFmtId="43" fontId="50" fillId="0" borderId="24" xfId="214" applyFont="1" applyFill="1" applyBorder="1" applyAlignment="1" applyProtection="1">
      <alignment horizontal="left" vertical="center"/>
    </xf>
    <xf numFmtId="43" fontId="51" fillId="0" borderId="72" xfId="214" applyFont="1" applyBorder="1" applyAlignment="1" applyProtection="1">
      <alignment vertical="center"/>
    </xf>
    <xf numFmtId="43" fontId="52" fillId="0" borderId="31" xfId="214" applyFont="1" applyFill="1" applyBorder="1" applyAlignment="1" applyProtection="1">
      <alignment horizontal="center" vertical="center"/>
    </xf>
    <xf numFmtId="10" fontId="63" fillId="73" borderId="0" xfId="1" applyNumberFormat="1" applyFont="1" applyFill="1" applyBorder="1" applyAlignment="1" applyProtection="1">
      <alignment horizontal="center" vertical="center"/>
    </xf>
    <xf numFmtId="207" fontId="63" fillId="73" borderId="0" xfId="375" applyNumberFormat="1" applyFont="1" applyFill="1" applyBorder="1" applyAlignment="1" applyProtection="1">
      <alignment horizontal="center" vertical="center"/>
    </xf>
    <xf numFmtId="3" fontId="52" fillId="78" borderId="77" xfId="1097" applyNumberFormat="1" applyFont="1" applyFill="1" applyBorder="1" applyAlignment="1" applyProtection="1">
      <alignment horizontal="center" vertical="center"/>
    </xf>
    <xf numFmtId="0" fontId="65" fillId="0" borderId="0" xfId="113" applyFont="1" applyAlignment="1">
      <alignment horizontal="right" vertical="center"/>
    </xf>
    <xf numFmtId="207" fontId="94" fillId="0" borderId="0" xfId="113" applyNumberFormat="1" applyFont="1" applyAlignment="1">
      <alignment vertical="center"/>
    </xf>
    <xf numFmtId="0" fontId="63" fillId="69" borderId="0" xfId="113" applyFont="1" applyFill="1" applyAlignment="1">
      <alignment vertical="center"/>
    </xf>
    <xf numFmtId="0" fontId="63" fillId="69" borderId="15" xfId="113" applyFont="1" applyFill="1" applyBorder="1" applyAlignment="1">
      <alignment horizontal="left" vertical="center"/>
    </xf>
    <xf numFmtId="0" fontId="63" fillId="69" borderId="0" xfId="113" applyFont="1" applyFill="1" applyAlignment="1">
      <alignment horizontal="left" vertical="center"/>
    </xf>
    <xf numFmtId="190" fontId="63" fillId="69" borderId="16" xfId="113" applyNumberFormat="1" applyFont="1" applyFill="1" applyBorder="1" applyAlignment="1">
      <alignment horizontal="right" vertical="center"/>
    </xf>
    <xf numFmtId="208" fontId="51" fillId="0" borderId="95" xfId="113" applyNumberFormat="1" applyFont="1" applyBorder="1" applyAlignment="1">
      <alignment horizontal="center" vertical="center"/>
    </xf>
    <xf numFmtId="208" fontId="63" fillId="69" borderId="16" xfId="113" applyNumberFormat="1" applyFont="1" applyFill="1" applyBorder="1" applyAlignment="1">
      <alignment horizontal="right" vertical="center"/>
    </xf>
    <xf numFmtId="0" fontId="64" fillId="0" borderId="75" xfId="113" applyFont="1" applyBorder="1" applyAlignment="1">
      <alignment horizontal="left" vertical="center"/>
    </xf>
    <xf numFmtId="0" fontId="64" fillId="0" borderId="74" xfId="113" applyFont="1" applyBorder="1" applyAlignment="1">
      <alignment horizontal="left" vertical="center"/>
    </xf>
    <xf numFmtId="10" fontId="64" fillId="0" borderId="16" xfId="764" applyNumberFormat="1" applyFont="1" applyFill="1" applyBorder="1" applyAlignment="1" applyProtection="1">
      <alignment horizontal="right" vertical="center"/>
    </xf>
    <xf numFmtId="10" fontId="64" fillId="0" borderId="16" xfId="113" applyNumberFormat="1" applyFont="1" applyBorder="1" applyAlignment="1">
      <alignment horizontal="right" vertical="center"/>
    </xf>
    <xf numFmtId="3" fontId="52" fillId="0" borderId="0" xfId="113" applyNumberFormat="1" applyFont="1" applyAlignment="1">
      <alignment vertical="center"/>
    </xf>
    <xf numFmtId="43" fontId="52" fillId="0" borderId="0" xfId="113" applyNumberFormat="1" applyFont="1" applyAlignment="1">
      <alignment vertical="center"/>
    </xf>
    <xf numFmtId="10" fontId="64" fillId="0" borderId="0" xfId="113" applyNumberFormat="1" applyFont="1" applyAlignment="1">
      <alignment horizontal="center" vertical="center"/>
    </xf>
    <xf numFmtId="221" fontId="61" fillId="0" borderId="18" xfId="127" applyNumberFormat="1" applyFont="1" applyFill="1" applyBorder="1" applyAlignment="1" applyProtection="1">
      <alignment horizontal="center" vertical="center"/>
    </xf>
    <xf numFmtId="43" fontId="59" fillId="0" borderId="0" xfId="214" applyFont="1" applyBorder="1" applyAlignment="1" applyProtection="1">
      <alignment vertical="center"/>
    </xf>
    <xf numFmtId="207" fontId="63" fillId="73" borderId="104" xfId="375" applyNumberFormat="1" applyFont="1" applyFill="1" applyBorder="1" applyAlignment="1" applyProtection="1">
      <alignment horizontal="center" vertical="center"/>
    </xf>
    <xf numFmtId="208" fontId="50" fillId="0" borderId="16" xfId="113" applyNumberFormat="1" applyFont="1" applyBorder="1" applyAlignment="1">
      <alignment horizontal="right" vertical="center"/>
    </xf>
    <xf numFmtId="10" fontId="52" fillId="0" borderId="86" xfId="1" applyNumberFormat="1" applyFont="1" applyFill="1" applyBorder="1" applyAlignment="1" applyProtection="1">
      <alignment horizontal="center" vertical="center"/>
    </xf>
    <xf numFmtId="10" fontId="52" fillId="0" borderId="77" xfId="1" applyNumberFormat="1" applyFont="1" applyFill="1" applyBorder="1" applyAlignment="1" applyProtection="1">
      <alignment horizontal="center" vertical="center"/>
    </xf>
    <xf numFmtId="43" fontId="64" fillId="0" borderId="86" xfId="214" applyFont="1" applyFill="1" applyBorder="1" applyAlignment="1" applyProtection="1">
      <alignment horizontal="left" vertical="center"/>
    </xf>
    <xf numFmtId="207" fontId="50" fillId="0" borderId="99" xfId="113" applyNumberFormat="1" applyFont="1" applyBorder="1" applyAlignment="1">
      <alignment horizontal="center" vertical="center"/>
    </xf>
    <xf numFmtId="207" fontId="50" fillId="0" borderId="170" xfId="113" applyNumberFormat="1" applyFont="1" applyBorder="1" applyAlignment="1">
      <alignment horizontal="center" vertical="center"/>
    </xf>
    <xf numFmtId="207" fontId="64" fillId="0" borderId="170" xfId="113" applyNumberFormat="1" applyFont="1" applyBorder="1" applyAlignment="1">
      <alignment horizontal="center" vertical="center"/>
    </xf>
    <xf numFmtId="212" fontId="64" fillId="0" borderId="0" xfId="113" applyNumberFormat="1" applyFont="1" applyAlignment="1">
      <alignment horizontal="center" vertical="center"/>
    </xf>
    <xf numFmtId="3" fontId="52" fillId="34" borderId="77" xfId="1097" applyNumberFormat="1" applyFont="1" applyFill="1" applyBorder="1" applyAlignment="1" applyProtection="1">
      <alignment horizontal="center" vertical="center"/>
    </xf>
    <xf numFmtId="208" fontId="60" fillId="81" borderId="14" xfId="113" applyNumberFormat="1" applyFont="1" applyFill="1" applyBorder="1" applyAlignment="1">
      <alignment horizontal="center" vertical="center"/>
    </xf>
    <xf numFmtId="211" fontId="44" fillId="81" borderId="86" xfId="1039" applyNumberFormat="1" applyFont="1" applyFill="1" applyBorder="1" applyAlignment="1" applyProtection="1">
      <alignment horizontal="center" vertical="center"/>
    </xf>
    <xf numFmtId="0" fontId="63" fillId="73" borderId="183" xfId="113" applyFont="1" applyFill="1" applyBorder="1" applyAlignment="1">
      <alignment horizontal="center" vertical="center"/>
    </xf>
    <xf numFmtId="0" fontId="59" fillId="0" borderId="183" xfId="113" applyFont="1" applyBorder="1" applyAlignment="1">
      <alignment vertical="center"/>
    </xf>
    <xf numFmtId="207" fontId="60" fillId="78" borderId="77" xfId="375" applyNumberFormat="1" applyFont="1" applyFill="1" applyBorder="1" applyAlignment="1" applyProtection="1">
      <alignment horizontal="center" vertical="center"/>
    </xf>
    <xf numFmtId="207" fontId="60" fillId="78" borderId="14" xfId="375" applyNumberFormat="1" applyFont="1" applyFill="1" applyBorder="1" applyAlignment="1" applyProtection="1">
      <alignment horizontal="center" vertical="center"/>
    </xf>
    <xf numFmtId="208" fontId="60" fillId="78" borderId="77" xfId="113" applyNumberFormat="1" applyFont="1" applyFill="1" applyBorder="1" applyAlignment="1">
      <alignment horizontal="center" vertical="center"/>
    </xf>
    <xf numFmtId="208" fontId="60" fillId="78" borderId="14" xfId="113" applyNumberFormat="1" applyFont="1" applyFill="1" applyBorder="1" applyAlignment="1">
      <alignment horizontal="center" vertical="center"/>
    </xf>
    <xf numFmtId="207" fontId="60" fillId="78" borderId="86" xfId="375" applyNumberFormat="1" applyFont="1" applyFill="1" applyBorder="1" applyAlignment="1" applyProtection="1">
      <alignment horizontal="center" vertical="center"/>
    </xf>
    <xf numFmtId="211" fontId="44" fillId="78" borderId="86" xfId="1039" applyNumberFormat="1" applyFont="1" applyFill="1" applyBorder="1" applyAlignment="1" applyProtection="1">
      <alignment horizontal="center" vertical="center"/>
    </xf>
    <xf numFmtId="0" fontId="63" fillId="82" borderId="183" xfId="113" applyFont="1" applyFill="1" applyBorder="1" applyAlignment="1">
      <alignment horizontal="center" vertical="center" wrapText="1"/>
    </xf>
    <xf numFmtId="207" fontId="60" fillId="34" borderId="171" xfId="375" applyNumberFormat="1" applyFont="1" applyFill="1" applyBorder="1" applyAlignment="1" applyProtection="1">
      <alignment horizontal="center" vertical="center"/>
    </xf>
    <xf numFmtId="43" fontId="64" fillId="34" borderId="171" xfId="214" applyFont="1" applyFill="1" applyBorder="1" applyAlignment="1" applyProtection="1">
      <alignment horizontal="left" vertical="center"/>
    </xf>
    <xf numFmtId="43" fontId="52" fillId="0" borderId="74" xfId="214" applyFont="1" applyFill="1" applyBorder="1" applyAlignment="1" applyProtection="1">
      <alignment horizontal="center" vertical="center"/>
    </xf>
    <xf numFmtId="207" fontId="60" fillId="78" borderId="171" xfId="375" applyNumberFormat="1" applyFont="1" applyFill="1" applyBorder="1" applyAlignment="1" applyProtection="1">
      <alignment horizontal="center" vertical="center"/>
    </xf>
    <xf numFmtId="207" fontId="50" fillId="0" borderId="171" xfId="113" applyNumberFormat="1" applyFont="1" applyBorder="1" applyAlignment="1">
      <alignment horizontal="center" vertical="center"/>
    </xf>
    <xf numFmtId="207" fontId="64" fillId="0" borderId="179" xfId="113" applyNumberFormat="1" applyFont="1" applyBorder="1" applyAlignment="1">
      <alignment vertical="center"/>
    </xf>
    <xf numFmtId="10" fontId="52" fillId="0" borderId="0" xfId="1" applyNumberFormat="1" applyFont="1" applyAlignment="1" applyProtection="1">
      <alignment vertical="center"/>
    </xf>
    <xf numFmtId="43" fontId="59" fillId="0" borderId="0" xfId="113" applyNumberFormat="1" applyFont="1" applyAlignment="1">
      <alignment vertical="center"/>
    </xf>
    <xf numFmtId="207" fontId="64" fillId="0" borderId="170" xfId="113" applyNumberFormat="1" applyFont="1" applyBorder="1" applyAlignment="1">
      <alignment vertical="center"/>
    </xf>
    <xf numFmtId="10" fontId="52" fillId="0" borderId="0" xfId="1" applyNumberFormat="1" applyFont="1" applyBorder="1" applyAlignment="1" applyProtection="1">
      <alignment vertical="center"/>
    </xf>
    <xf numFmtId="207" fontId="64" fillId="34" borderId="179" xfId="113" applyNumberFormat="1" applyFont="1" applyFill="1" applyBorder="1" applyAlignment="1">
      <alignment vertical="center"/>
    </xf>
    <xf numFmtId="43" fontId="64" fillId="0" borderId="179" xfId="214" applyFont="1" applyFill="1" applyBorder="1" applyAlignment="1" applyProtection="1">
      <alignment vertical="center"/>
    </xf>
    <xf numFmtId="9" fontId="63" fillId="73" borderId="0" xfId="1" applyFont="1" applyFill="1" applyBorder="1" applyAlignment="1" applyProtection="1">
      <alignment horizontal="center" vertical="center"/>
    </xf>
    <xf numFmtId="10" fontId="50" fillId="85" borderId="16" xfId="1" applyNumberFormat="1" applyFont="1" applyFill="1" applyBorder="1" applyAlignment="1" applyProtection="1">
      <alignment horizontal="right" vertical="center"/>
    </xf>
    <xf numFmtId="10" fontId="50" fillId="0" borderId="16" xfId="1" applyNumberFormat="1" applyFont="1" applyFill="1" applyBorder="1" applyAlignment="1" applyProtection="1">
      <alignment horizontal="right" vertical="center"/>
    </xf>
    <xf numFmtId="10" fontId="50" fillId="0" borderId="76" xfId="1" applyNumberFormat="1" applyFont="1" applyFill="1" applyBorder="1" applyAlignment="1" applyProtection="1">
      <alignment horizontal="right" vertical="center"/>
    </xf>
    <xf numFmtId="207" fontId="64" fillId="0" borderId="184" xfId="113" applyNumberFormat="1" applyFont="1" applyBorder="1" applyAlignment="1">
      <alignment vertical="center"/>
    </xf>
    <xf numFmtId="207" fontId="64" fillId="34" borderId="184" xfId="113" applyNumberFormat="1" applyFont="1" applyFill="1" applyBorder="1" applyAlignment="1">
      <alignment vertical="center"/>
    </xf>
    <xf numFmtId="207" fontId="64" fillId="34" borderId="187" xfId="113" applyNumberFormat="1" applyFont="1" applyFill="1" applyBorder="1" applyAlignment="1">
      <alignment vertical="center"/>
    </xf>
    <xf numFmtId="207" fontId="64" fillId="34" borderId="78" xfId="113" applyNumberFormat="1" applyFont="1" applyFill="1" applyBorder="1" applyAlignment="1">
      <alignment vertical="center"/>
    </xf>
    <xf numFmtId="225" fontId="79" fillId="69" borderId="16" xfId="127" applyNumberFormat="1" applyFont="1" applyFill="1" applyBorder="1" applyAlignment="1" applyProtection="1">
      <alignment horizontal="right" vertical="center"/>
    </xf>
    <xf numFmtId="225" fontId="63" fillId="69" borderId="16" xfId="764" applyNumberFormat="1" applyFont="1" applyFill="1" applyBorder="1" applyAlignment="1" applyProtection="1">
      <alignment horizontal="right" vertical="center"/>
    </xf>
    <xf numFmtId="43" fontId="64" fillId="0" borderId="184" xfId="214" applyFont="1" applyFill="1" applyBorder="1" applyAlignment="1" applyProtection="1">
      <alignment vertic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3" fontId="0" fillId="0" borderId="0" xfId="0" applyNumberFormat="1"/>
    <xf numFmtId="10" fontId="0" fillId="0" borderId="0" xfId="0" applyNumberFormat="1"/>
    <xf numFmtId="9" fontId="0" fillId="0" borderId="0" xfId="1" applyFont="1" applyAlignment="1">
      <alignment horizontal="center"/>
    </xf>
    <xf numFmtId="9" fontId="0" fillId="86" borderId="0" xfId="1" applyFont="1" applyFill="1"/>
    <xf numFmtId="0" fontId="59" fillId="0" borderId="171" xfId="113" applyFont="1" applyBorder="1" applyAlignment="1">
      <alignment vertical="center"/>
    </xf>
    <xf numFmtId="208" fontId="59" fillId="0" borderId="171" xfId="113" applyNumberFormat="1" applyFont="1" applyBorder="1" applyAlignment="1">
      <alignment horizontal="center" vertical="center"/>
    </xf>
    <xf numFmtId="208" fontId="63" fillId="87" borderId="171" xfId="113" applyNumberFormat="1" applyFont="1" applyFill="1" applyBorder="1" applyAlignment="1">
      <alignment horizontal="center" vertical="center"/>
    </xf>
    <xf numFmtId="208" fontId="44" fillId="87" borderId="171" xfId="113" applyNumberFormat="1" applyFont="1" applyFill="1" applyBorder="1" applyAlignment="1">
      <alignment horizontal="center" vertical="center"/>
    </xf>
    <xf numFmtId="205" fontId="59" fillId="0" borderId="171" xfId="1" applyNumberFormat="1" applyFont="1" applyBorder="1" applyAlignment="1">
      <alignment horizontal="center" vertical="center"/>
    </xf>
    <xf numFmtId="225" fontId="59" fillId="0" borderId="171" xfId="113" applyNumberFormat="1" applyFont="1" applyBorder="1" applyAlignment="1">
      <alignment horizontal="center" vertical="center"/>
    </xf>
    <xf numFmtId="0" fontId="96" fillId="34" borderId="0" xfId="487" applyFont="1" applyFill="1" applyAlignment="1" applyProtection="1">
      <alignment horizontal="center" vertical="center" wrapText="1"/>
      <protection hidden="1"/>
    </xf>
    <xf numFmtId="0" fontId="97" fillId="34" borderId="0" xfId="487" applyFont="1" applyFill="1" applyAlignment="1" applyProtection="1">
      <alignment horizontal="center" vertical="center"/>
      <protection hidden="1"/>
    </xf>
    <xf numFmtId="0" fontId="99" fillId="34" borderId="91" xfId="1112" applyFont="1" applyFill="1" applyBorder="1" applyAlignment="1">
      <alignment horizontal="center" vertical="center"/>
    </xf>
    <xf numFmtId="0" fontId="99" fillId="34" borderId="72" xfId="1112" applyFont="1" applyFill="1" applyBorder="1" applyAlignment="1">
      <alignment horizontal="center" vertical="center"/>
    </xf>
    <xf numFmtId="0" fontId="99" fillId="34" borderId="92" xfId="1112" applyFont="1" applyFill="1" applyBorder="1" applyAlignment="1">
      <alignment horizontal="center" vertical="center"/>
    </xf>
    <xf numFmtId="0" fontId="60" fillId="34" borderId="88" xfId="113" applyFont="1" applyFill="1" applyBorder="1" applyAlignment="1">
      <alignment horizontal="center" vertical="center"/>
    </xf>
    <xf numFmtId="0" fontId="60" fillId="34" borderId="95" xfId="113" applyFont="1" applyFill="1" applyBorder="1" applyAlignment="1">
      <alignment horizontal="center" vertical="center"/>
    </xf>
    <xf numFmtId="0" fontId="60" fillId="34" borderId="96" xfId="113" applyFont="1" applyFill="1" applyBorder="1" applyAlignment="1">
      <alignment horizontal="center" vertical="center"/>
    </xf>
    <xf numFmtId="0" fontId="63" fillId="73" borderId="182" xfId="113" applyFont="1" applyFill="1" applyBorder="1" applyAlignment="1">
      <alignment horizontal="center" vertical="center"/>
    </xf>
    <xf numFmtId="0" fontId="63" fillId="73" borderId="183" xfId="113" applyFont="1" applyFill="1" applyBorder="1" applyAlignment="1">
      <alignment horizontal="center" vertical="center"/>
    </xf>
    <xf numFmtId="0" fontId="117" fillId="0" borderId="0" xfId="0" applyFont="1" applyAlignment="1" applyProtection="1">
      <alignment vertical="center"/>
      <protection hidden="1"/>
    </xf>
    <xf numFmtId="0" fontId="118" fillId="0" borderId="0" xfId="0" applyFont="1" applyAlignment="1" applyProtection="1">
      <alignment horizontal="right" vertical="center"/>
      <protection hidden="1"/>
    </xf>
    <xf numFmtId="15" fontId="118" fillId="0" borderId="0" xfId="0" applyNumberFormat="1" applyFont="1" applyAlignment="1" applyProtection="1">
      <alignment horizontal="left" vertical="center"/>
      <protection hidden="1"/>
    </xf>
    <xf numFmtId="0" fontId="119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119" fillId="0" borderId="0" xfId="0" applyFont="1" applyAlignment="1" applyProtection="1">
      <alignment horizontal="center" vertical="center"/>
      <protection hidden="1"/>
    </xf>
    <xf numFmtId="0" fontId="68" fillId="0" borderId="0" xfId="1112" applyFont="1" applyAlignment="1" applyProtection="1">
      <alignment vertical="center"/>
      <protection hidden="1"/>
    </xf>
    <xf numFmtId="0" fontId="118" fillId="0" borderId="0" xfId="0" applyFont="1" applyAlignment="1" applyProtection="1">
      <alignment horizontal="center" vertical="center"/>
      <protection hidden="1"/>
    </xf>
    <xf numFmtId="0" fontId="120" fillId="0" borderId="0" xfId="0" applyFont="1" applyAlignment="1" applyProtection="1">
      <alignment horizontal="right" vertical="center"/>
      <protection hidden="1"/>
    </xf>
    <xf numFmtId="0" fontId="120" fillId="0" borderId="0" xfId="0" applyFont="1" applyAlignment="1" applyProtection="1">
      <alignment vertical="center"/>
      <protection hidden="1"/>
    </xf>
    <xf numFmtId="0" fontId="68" fillId="0" borderId="30" xfId="1112" applyFont="1" applyBorder="1" applyAlignment="1" applyProtection="1">
      <alignment horizontal="center" vertical="center"/>
      <protection hidden="1"/>
    </xf>
    <xf numFmtId="0" fontId="68" fillId="0" borderId="30" xfId="1112" applyFont="1" applyBorder="1" applyAlignment="1" applyProtection="1">
      <alignment horizontal="center" vertical="center" wrapText="1"/>
      <protection hidden="1"/>
    </xf>
    <xf numFmtId="0" fontId="68" fillId="0" borderId="91" xfId="1112" applyFont="1" applyBorder="1" applyAlignment="1" applyProtection="1">
      <alignment horizontal="left" vertical="center" wrapText="1"/>
      <protection hidden="1"/>
    </xf>
    <xf numFmtId="0" fontId="68" fillId="0" borderId="72" xfId="1112" applyFont="1" applyBorder="1" applyAlignment="1" applyProtection="1">
      <alignment horizontal="left" vertical="center" wrapText="1"/>
      <protection hidden="1"/>
    </xf>
    <xf numFmtId="0" fontId="68" fillId="0" borderId="92" xfId="1112" applyFont="1" applyBorder="1" applyAlignment="1" applyProtection="1">
      <alignment horizontal="left" vertical="center" wrapText="1"/>
      <protection hidden="1"/>
    </xf>
    <xf numFmtId="0" fontId="68" fillId="0" borderId="39" xfId="1112" applyFont="1" applyBorder="1" applyAlignment="1" applyProtection="1">
      <alignment horizontal="left" vertical="center" wrapText="1"/>
      <protection hidden="1"/>
    </xf>
    <xf numFmtId="0" fontId="68" fillId="0" borderId="40" xfId="1112" applyFont="1" applyBorder="1" applyAlignment="1" applyProtection="1">
      <alignment horizontal="left" vertical="center" wrapText="1"/>
      <protection hidden="1"/>
    </xf>
    <xf numFmtId="0" fontId="68" fillId="0" borderId="41" xfId="1112" applyFont="1" applyBorder="1" applyAlignment="1" applyProtection="1">
      <alignment horizontal="left" vertical="center" wrapText="1"/>
      <protection hidden="1"/>
    </xf>
    <xf numFmtId="209" fontId="68" fillId="0" borderId="39" xfId="1112" applyNumberFormat="1" applyFont="1" applyBorder="1" applyAlignment="1" applyProtection="1">
      <alignment horizontal="left" vertical="center" wrapText="1"/>
      <protection hidden="1"/>
    </xf>
    <xf numFmtId="209" fontId="68" fillId="0" borderId="40" xfId="1112" applyNumberFormat="1" applyFont="1" applyBorder="1" applyAlignment="1" applyProtection="1">
      <alignment horizontal="left" vertical="center" wrapText="1"/>
      <protection hidden="1"/>
    </xf>
    <xf numFmtId="209" fontId="68" fillId="0" borderId="41" xfId="1112" applyNumberFormat="1" applyFont="1" applyBorder="1" applyAlignment="1" applyProtection="1">
      <alignment horizontal="left" vertical="center" wrapText="1"/>
      <protection hidden="1"/>
    </xf>
    <xf numFmtId="15" fontId="118" fillId="89" borderId="0" xfId="0" applyNumberFormat="1" applyFont="1" applyFill="1" applyAlignment="1" applyProtection="1">
      <alignment horizontal="center" vertical="center"/>
      <protection locked="0" hidden="1"/>
    </xf>
    <xf numFmtId="0" fontId="12" fillId="88" borderId="0" xfId="0" applyFont="1" applyFill="1" applyProtection="1">
      <protection locked="0" hidden="1"/>
    </xf>
    <xf numFmtId="0" fontId="45" fillId="0" borderId="0" xfId="0" applyFont="1" applyAlignment="1" applyProtection="1">
      <alignment horizontal="center" vertical="center"/>
      <protection hidden="1"/>
    </xf>
    <xf numFmtId="0" fontId="119" fillId="0" borderId="93" xfId="0" applyFont="1" applyBorder="1" applyAlignment="1" applyProtection="1">
      <alignment horizontal="center" vertical="center"/>
      <protection hidden="1"/>
    </xf>
    <xf numFmtId="0" fontId="12" fillId="0" borderId="93" xfId="0" applyFont="1" applyBorder="1" applyProtection="1">
      <protection hidden="1"/>
    </xf>
    <xf numFmtId="0" fontId="118" fillId="89" borderId="191" xfId="0" applyFont="1" applyFill="1" applyBorder="1" applyAlignment="1" applyProtection="1">
      <alignment horizontal="center" vertical="center"/>
      <protection locked="0" hidden="1"/>
    </xf>
    <xf numFmtId="0" fontId="118" fillId="89" borderId="0" xfId="0" applyFont="1" applyFill="1" applyAlignment="1" applyProtection="1">
      <alignment horizontal="center" vertical="center"/>
      <protection locked="0" hidden="1"/>
    </xf>
    <xf numFmtId="0" fontId="118" fillId="89" borderId="0" xfId="0" applyFont="1" applyFill="1" applyAlignment="1" applyProtection="1">
      <alignment horizontal="center" vertical="center"/>
      <protection locked="0" hidden="1"/>
    </xf>
    <xf numFmtId="15" fontId="118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0" fontId="51" fillId="0" borderId="0" xfId="0" applyFont="1" applyAlignment="1" applyProtection="1">
      <alignment horizontal="left" vertical="center"/>
      <protection hidden="1"/>
    </xf>
    <xf numFmtId="164" fontId="45" fillId="0" borderId="0" xfId="0" applyNumberFormat="1" applyFont="1" applyAlignment="1" applyProtection="1">
      <alignment horizontal="center" vertical="center"/>
      <protection hidden="1"/>
    </xf>
    <xf numFmtId="0" fontId="118" fillId="0" borderId="191" xfId="0" applyFont="1" applyBorder="1" applyAlignment="1" applyProtection="1">
      <alignment horizontal="center" vertical="center"/>
      <protection hidden="1"/>
    </xf>
    <xf numFmtId="0" fontId="118" fillId="0" borderId="0" xfId="0" applyFont="1" applyAlignment="1" applyProtection="1">
      <alignment horizontal="center" vertical="center"/>
      <protection hidden="1"/>
    </xf>
    <xf numFmtId="0" fontId="66" fillId="0" borderId="0" xfId="97" applyFont="1" applyAlignment="1" applyProtection="1">
      <alignment horizontal="center" vertical="center"/>
      <protection hidden="1"/>
    </xf>
    <xf numFmtId="0" fontId="66" fillId="0" borderId="0" xfId="97" applyFont="1" applyAlignment="1" applyProtection="1">
      <alignment vertical="center"/>
      <protection hidden="1"/>
    </xf>
    <xf numFmtId="0" fontId="45" fillId="0" borderId="0" xfId="3" applyFont="1" applyAlignment="1" applyProtection="1">
      <alignment vertical="center"/>
      <protection hidden="1"/>
    </xf>
    <xf numFmtId="168" fontId="66" fillId="0" borderId="0" xfId="49" applyFont="1" applyFill="1" applyAlignment="1" applyProtection="1">
      <alignment vertical="center"/>
      <protection hidden="1"/>
    </xf>
    <xf numFmtId="214" fontId="45" fillId="0" borderId="185" xfId="0" applyNumberFormat="1" applyFont="1" applyBorder="1" applyAlignment="1" applyProtection="1">
      <alignment horizontal="center" vertical="center"/>
      <protection hidden="1"/>
    </xf>
    <xf numFmtId="214" fontId="45" fillId="0" borderId="134" xfId="0" applyNumberFormat="1" applyFont="1" applyBorder="1" applyAlignment="1" applyProtection="1">
      <alignment horizontal="center" vertical="center"/>
      <protection hidden="1"/>
    </xf>
    <xf numFmtId="214" fontId="45" fillId="0" borderId="130" xfId="0" applyNumberFormat="1" applyFont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vertical="center"/>
      <protection hidden="1"/>
    </xf>
    <xf numFmtId="0" fontId="66" fillId="0" borderId="0" xfId="97" applyFont="1" applyAlignment="1" applyProtection="1">
      <alignment horizontal="left" vertical="center"/>
      <protection hidden="1"/>
    </xf>
    <xf numFmtId="0" fontId="45" fillId="0" borderId="0" xfId="546" applyFont="1" applyAlignment="1" applyProtection="1">
      <alignment vertical="center"/>
      <protection hidden="1"/>
    </xf>
    <xf numFmtId="0" fontId="45" fillId="0" borderId="0" xfId="1135" applyFont="1" applyAlignment="1" applyProtection="1">
      <alignment vertical="center"/>
      <protection hidden="1"/>
    </xf>
    <xf numFmtId="0" fontId="45" fillId="0" borderId="0" xfId="1135" applyFont="1" applyAlignment="1" applyProtection="1">
      <alignment horizontal="center" vertical="center"/>
      <protection hidden="1"/>
    </xf>
    <xf numFmtId="0" fontId="68" fillId="0" borderId="0" xfId="9114" applyFont="1" applyAlignment="1" applyProtection="1">
      <alignment vertical="center"/>
      <protection hidden="1"/>
    </xf>
    <xf numFmtId="222" fontId="68" fillId="0" borderId="0" xfId="214" applyNumberFormat="1" applyFont="1" applyAlignment="1" applyProtection="1">
      <alignment vertical="center"/>
      <protection hidden="1"/>
    </xf>
    <xf numFmtId="17" fontId="68" fillId="0" borderId="0" xfId="9114" applyNumberFormat="1" applyFont="1" applyAlignment="1" applyProtection="1">
      <alignment vertical="center"/>
      <protection hidden="1"/>
    </xf>
    <xf numFmtId="0" fontId="112" fillId="0" borderId="0" xfId="0" applyFont="1" applyAlignment="1" applyProtection="1">
      <alignment vertical="center"/>
      <protection hidden="1"/>
    </xf>
    <xf numFmtId="0" fontId="59" fillId="0" borderId="0" xfId="113" applyFont="1" applyAlignment="1" applyProtection="1">
      <alignment horizontal="right" vertical="center"/>
      <protection hidden="1"/>
    </xf>
    <xf numFmtId="0" fontId="59" fillId="0" borderId="0" xfId="113" applyFont="1" applyAlignment="1" applyProtection="1">
      <alignment vertical="center"/>
      <protection hidden="1"/>
    </xf>
    <xf numFmtId="0" fontId="59" fillId="0" borderId="0" xfId="9116" applyFont="1" applyAlignment="1" applyProtection="1">
      <alignment vertical="center"/>
      <protection hidden="1"/>
    </xf>
    <xf numFmtId="0" fontId="59" fillId="0" borderId="0" xfId="9116" applyFont="1" applyAlignment="1" applyProtection="1">
      <alignment horizontal="center" vertical="center"/>
      <protection hidden="1"/>
    </xf>
    <xf numFmtId="0" fontId="61" fillId="0" borderId="0" xfId="9116" applyFont="1" applyAlignment="1" applyProtection="1">
      <alignment horizontal="center" vertical="center"/>
      <protection hidden="1"/>
    </xf>
    <xf numFmtId="0" fontId="101" fillId="0" borderId="0" xfId="9109" applyFont="1" applyAlignment="1" applyProtection="1">
      <alignment horizontal="left" vertical="center"/>
      <protection hidden="1"/>
    </xf>
    <xf numFmtId="0" fontId="107" fillId="0" borderId="0" xfId="487" applyFont="1" applyAlignment="1" applyProtection="1">
      <alignment horizontal="center" vertical="top" wrapText="1"/>
      <protection hidden="1"/>
    </xf>
    <xf numFmtId="0" fontId="75" fillId="0" borderId="0" xfId="487" applyFont="1" applyAlignment="1" applyProtection="1">
      <alignment vertical="center"/>
      <protection hidden="1"/>
    </xf>
    <xf numFmtId="0" fontId="107" fillId="0" borderId="0" xfId="487" applyFont="1" applyAlignment="1" applyProtection="1">
      <alignment vertical="top" wrapText="1"/>
      <protection hidden="1"/>
    </xf>
    <xf numFmtId="0" fontId="95" fillId="0" borderId="0" xfId="487" applyFont="1" applyAlignment="1" applyProtection="1">
      <alignment vertical="top" wrapText="1"/>
      <protection hidden="1"/>
    </xf>
    <xf numFmtId="0" fontId="74" fillId="0" borderId="0" xfId="487" applyFont="1" applyAlignment="1" applyProtection="1">
      <alignment vertical="center"/>
      <protection hidden="1"/>
    </xf>
    <xf numFmtId="0" fontId="84" fillId="0" borderId="0" xfId="487" applyFont="1" applyAlignment="1" applyProtection="1">
      <alignment horizontal="right" vertical="center"/>
      <protection hidden="1"/>
    </xf>
    <xf numFmtId="0" fontId="85" fillId="0" borderId="0" xfId="570" applyFont="1" applyAlignment="1" applyProtection="1">
      <alignment vertical="center"/>
      <protection hidden="1"/>
    </xf>
    <xf numFmtId="0" fontId="86" fillId="0" borderId="0" xfId="487" applyFont="1" applyAlignment="1" applyProtection="1">
      <alignment vertical="center"/>
      <protection hidden="1"/>
    </xf>
    <xf numFmtId="0" fontId="42" fillId="34" borderId="91" xfId="1112" applyFont="1" applyFill="1" applyBorder="1" applyAlignment="1" applyProtection="1">
      <alignment horizontal="center" vertical="center"/>
      <protection hidden="1"/>
    </xf>
    <xf numFmtId="0" fontId="42" fillId="34" borderId="72" xfId="1112" applyFont="1" applyFill="1" applyBorder="1" applyAlignment="1" applyProtection="1">
      <alignment horizontal="center" vertical="center"/>
      <protection hidden="1"/>
    </xf>
    <xf numFmtId="0" fontId="42" fillId="34" borderId="92" xfId="1112" applyFont="1" applyFill="1" applyBorder="1" applyAlignment="1" applyProtection="1">
      <alignment horizontal="center" vertical="center"/>
      <protection hidden="1"/>
    </xf>
    <xf numFmtId="0" fontId="69" fillId="34" borderId="30" xfId="1112" applyFont="1" applyFill="1" applyBorder="1" applyAlignment="1" applyProtection="1">
      <alignment horizontal="center" vertical="center"/>
      <protection hidden="1"/>
    </xf>
    <xf numFmtId="0" fontId="69" fillId="34" borderId="91" xfId="1112" applyFont="1" applyFill="1" applyBorder="1" applyAlignment="1" applyProtection="1">
      <alignment horizontal="center" vertical="center"/>
      <protection hidden="1"/>
    </xf>
    <xf numFmtId="0" fontId="69" fillId="34" borderId="72" xfId="1112" applyFont="1" applyFill="1" applyBorder="1" applyAlignment="1" applyProtection="1">
      <alignment horizontal="center" vertical="center"/>
      <protection hidden="1"/>
    </xf>
    <xf numFmtId="0" fontId="69" fillId="34" borderId="92" xfId="1112" applyFont="1" applyFill="1" applyBorder="1" applyAlignment="1" applyProtection="1">
      <alignment horizontal="center" vertical="center"/>
      <protection hidden="1"/>
    </xf>
    <xf numFmtId="0" fontId="68" fillId="0" borderId="0" xfId="1112" applyFont="1" applyAlignment="1" applyProtection="1">
      <alignment horizontal="center" vertical="center"/>
      <protection hidden="1"/>
    </xf>
    <xf numFmtId="0" fontId="99" fillId="34" borderId="91" xfId="1112" applyFont="1" applyFill="1" applyBorder="1" applyAlignment="1" applyProtection="1">
      <alignment horizontal="center" vertical="center"/>
      <protection hidden="1"/>
    </xf>
    <xf numFmtId="0" fontId="99" fillId="34" borderId="72" xfId="1112" applyFont="1" applyFill="1" applyBorder="1" applyAlignment="1" applyProtection="1">
      <alignment horizontal="center" vertical="center"/>
      <protection hidden="1"/>
    </xf>
    <xf numFmtId="0" fontId="99" fillId="34" borderId="92" xfId="1112" applyFont="1" applyFill="1" applyBorder="1" applyAlignment="1" applyProtection="1">
      <alignment horizontal="center" vertical="center"/>
      <protection hidden="1"/>
    </xf>
    <xf numFmtId="0" fontId="70" fillId="0" borderId="0" xfId="1112" applyFont="1" applyAlignment="1" applyProtection="1">
      <alignment horizontal="center" vertical="center"/>
      <protection hidden="1"/>
    </xf>
    <xf numFmtId="0" fontId="69" fillId="0" borderId="0" xfId="1112" applyFont="1" applyAlignment="1" applyProtection="1">
      <alignment horizontal="right" vertical="center"/>
      <protection hidden="1"/>
    </xf>
    <xf numFmtId="0" fontId="69" fillId="0" borderId="74" xfId="1112" applyFont="1" applyBorder="1" applyAlignment="1" applyProtection="1">
      <alignment horizontal="left" vertical="center"/>
      <protection hidden="1"/>
    </xf>
    <xf numFmtId="0" fontId="69" fillId="34" borderId="86" xfId="1112" applyFont="1" applyFill="1" applyBorder="1" applyAlignment="1" applyProtection="1">
      <alignment horizontal="center" vertical="center"/>
      <protection hidden="1"/>
    </xf>
    <xf numFmtId="0" fontId="69" fillId="34" borderId="87" xfId="1112" applyFont="1" applyFill="1" applyBorder="1" applyAlignment="1" applyProtection="1">
      <alignment horizontal="center" vertical="center" wrapText="1"/>
      <protection hidden="1"/>
    </xf>
    <xf numFmtId="0" fontId="69" fillId="34" borderId="87" xfId="1112" applyFont="1" applyFill="1" applyBorder="1" applyAlignment="1" applyProtection="1">
      <alignment horizontal="center" vertical="center"/>
      <protection hidden="1"/>
    </xf>
    <xf numFmtId="0" fontId="69" fillId="34" borderId="86" xfId="1112" applyFont="1" applyFill="1" applyBorder="1" applyAlignment="1" applyProtection="1">
      <alignment horizontal="center" vertical="center" wrapText="1"/>
      <protection hidden="1"/>
    </xf>
    <xf numFmtId="0" fontId="69" fillId="34" borderId="18" xfId="1112" applyFont="1" applyFill="1" applyBorder="1" applyAlignment="1" applyProtection="1">
      <alignment horizontal="center" vertical="center" wrapText="1"/>
      <protection hidden="1"/>
    </xf>
    <xf numFmtId="0" fontId="69" fillId="34" borderId="18" xfId="1112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right" vertical="center"/>
      <protection hidden="1"/>
    </xf>
    <xf numFmtId="0" fontId="44" fillId="0" borderId="74" xfId="0" applyFont="1" applyBorder="1" applyAlignment="1" applyProtection="1">
      <alignment vertical="center"/>
      <protection hidden="1"/>
    </xf>
    <xf numFmtId="0" fontId="45" fillId="0" borderId="21" xfId="0" applyFont="1" applyBorder="1" applyAlignment="1" applyProtection="1">
      <alignment horizontal="right" vertical="center"/>
      <protection hidden="1"/>
    </xf>
    <xf numFmtId="0" fontId="48" fillId="0" borderId="22" xfId="0" applyFont="1" applyBorder="1" applyAlignment="1" applyProtection="1">
      <alignment horizontal="right" vertical="center"/>
      <protection hidden="1"/>
    </xf>
    <xf numFmtId="0" fontId="45" fillId="0" borderId="22" xfId="0" applyFont="1" applyBorder="1" applyAlignment="1" applyProtection="1">
      <alignment horizontal="left" vertical="center"/>
      <protection hidden="1"/>
    </xf>
    <xf numFmtId="0" fontId="46" fillId="0" borderId="22" xfId="0" applyFont="1" applyBorder="1" applyAlignment="1" applyProtection="1">
      <alignment horizontal="center" vertical="center"/>
      <protection hidden="1"/>
    </xf>
    <xf numFmtId="3" fontId="45" fillId="0" borderId="22" xfId="214" applyNumberFormat="1" applyFont="1" applyFill="1" applyBorder="1" applyAlignment="1" applyProtection="1">
      <alignment horizontal="right" vertical="center" indent="1"/>
      <protection hidden="1"/>
    </xf>
    <xf numFmtId="0" fontId="46" fillId="0" borderId="23" xfId="0" applyFont="1" applyBorder="1" applyAlignment="1" applyProtection="1">
      <alignment horizontal="left" vertical="center" indent="1"/>
      <protection hidden="1"/>
    </xf>
    <xf numFmtId="10" fontId="45" fillId="0" borderId="0" xfId="1" applyNumberFormat="1" applyFont="1" applyAlignment="1" applyProtection="1">
      <alignment horizontal="center" vertical="center"/>
      <protection hidden="1"/>
    </xf>
    <xf numFmtId="0" fontId="45" fillId="0" borderId="82" xfId="0" applyFont="1" applyBorder="1" applyAlignment="1" applyProtection="1">
      <alignment horizontal="right" vertical="center"/>
      <protection hidden="1"/>
    </xf>
    <xf numFmtId="0" fontId="48" fillId="0" borderId="80" xfId="0" applyFont="1" applyBorder="1" applyAlignment="1" applyProtection="1">
      <alignment horizontal="right" vertical="center"/>
      <protection hidden="1"/>
    </xf>
    <xf numFmtId="0" fontId="45" fillId="0" borderId="80" xfId="0" applyFont="1" applyBorder="1" applyAlignment="1" applyProtection="1">
      <alignment horizontal="left" vertical="center"/>
      <protection hidden="1"/>
    </xf>
    <xf numFmtId="0" fontId="46" fillId="0" borderId="80" xfId="0" applyFont="1" applyBorder="1" applyAlignment="1" applyProtection="1">
      <alignment horizontal="center" vertical="center"/>
      <protection hidden="1"/>
    </xf>
    <xf numFmtId="3" fontId="45" fillId="0" borderId="80" xfId="214" applyNumberFormat="1" applyFont="1" applyFill="1" applyBorder="1" applyAlignment="1" applyProtection="1">
      <alignment horizontal="right" vertical="center" indent="1"/>
      <protection hidden="1"/>
    </xf>
    <xf numFmtId="0" fontId="46" fillId="0" borderId="81" xfId="0" applyFont="1" applyBorder="1" applyAlignment="1" applyProtection="1">
      <alignment horizontal="left" vertical="center" indent="1"/>
      <protection hidden="1"/>
    </xf>
    <xf numFmtId="3" fontId="45" fillId="0" borderId="0" xfId="0" applyNumberFormat="1" applyFont="1" applyAlignment="1" applyProtection="1">
      <alignment horizontal="center" vertical="center"/>
      <protection hidden="1"/>
    </xf>
    <xf numFmtId="0" fontId="45" fillId="0" borderId="13" xfId="0" applyFont="1" applyBorder="1" applyAlignment="1" applyProtection="1">
      <alignment horizontal="right" vertical="center"/>
      <protection hidden="1"/>
    </xf>
    <xf numFmtId="0" fontId="48" fillId="0" borderId="68" xfId="0" applyFont="1" applyBorder="1" applyAlignment="1" applyProtection="1">
      <alignment horizontal="right" vertical="center"/>
      <protection hidden="1"/>
    </xf>
    <xf numFmtId="0" fontId="45" fillId="0" borderId="68" xfId="0" applyFont="1" applyBorder="1" applyAlignment="1" applyProtection="1">
      <alignment horizontal="left" vertical="center"/>
      <protection hidden="1"/>
    </xf>
    <xf numFmtId="0" fontId="46" fillId="0" borderId="68" xfId="0" applyFont="1" applyBorder="1" applyAlignment="1" applyProtection="1">
      <alignment horizontal="center" vertical="center"/>
      <protection hidden="1"/>
    </xf>
    <xf numFmtId="3" fontId="45" fillId="0" borderId="68" xfId="214" applyNumberFormat="1" applyFont="1" applyFill="1" applyBorder="1" applyAlignment="1" applyProtection="1">
      <alignment horizontal="right" vertical="center" indent="1"/>
      <protection hidden="1"/>
    </xf>
    <xf numFmtId="0" fontId="46" fillId="0" borderId="25" xfId="0" applyFont="1" applyBorder="1" applyAlignment="1" applyProtection="1">
      <alignment horizontal="left" vertical="center" indent="1"/>
      <protection hidden="1"/>
    </xf>
    <xf numFmtId="0" fontId="44" fillId="0" borderId="74" xfId="0" applyFont="1" applyBorder="1" applyAlignment="1" applyProtection="1">
      <alignment horizontal="left" vertical="center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left" vertical="center" indent="1"/>
      <protection hidden="1"/>
    </xf>
    <xf numFmtId="0" fontId="69" fillId="34" borderId="36" xfId="1112" applyFont="1" applyFill="1" applyBorder="1" applyAlignment="1" applyProtection="1">
      <alignment horizontal="center" vertical="center"/>
      <protection hidden="1"/>
    </xf>
    <xf numFmtId="0" fontId="69" fillId="34" borderId="37" xfId="1112" applyFont="1" applyFill="1" applyBorder="1" applyAlignment="1" applyProtection="1">
      <alignment horizontal="center" vertical="center"/>
      <protection hidden="1"/>
    </xf>
    <xf numFmtId="0" fontId="69" fillId="34" borderId="38" xfId="1112" applyFont="1" applyFill="1" applyBorder="1" applyAlignment="1" applyProtection="1">
      <alignment horizontal="center" vertical="center"/>
      <protection hidden="1"/>
    </xf>
    <xf numFmtId="0" fontId="69" fillId="34" borderId="24" xfId="1112" applyFont="1" applyFill="1" applyBorder="1" applyAlignment="1" applyProtection="1">
      <alignment horizontal="center" vertical="center"/>
      <protection hidden="1"/>
    </xf>
    <xf numFmtId="0" fontId="69" fillId="34" borderId="77" xfId="1112" applyFont="1" applyFill="1" applyBorder="1" applyAlignment="1" applyProtection="1">
      <alignment horizontal="center" vertical="center" wrapText="1"/>
      <protection hidden="1"/>
    </xf>
    <xf numFmtId="0" fontId="69" fillId="34" borderId="77" xfId="1112" applyFont="1" applyFill="1" applyBorder="1" applyAlignment="1" applyProtection="1">
      <alignment horizontal="center" vertical="center"/>
      <protection hidden="1"/>
    </xf>
    <xf numFmtId="0" fontId="69" fillId="34" borderId="75" xfId="1112" applyFont="1" applyFill="1" applyBorder="1" applyAlignment="1" applyProtection="1">
      <alignment horizontal="center" vertical="center"/>
      <protection hidden="1"/>
    </xf>
    <xf numFmtId="0" fontId="69" fillId="34" borderId="74" xfId="1112" applyFont="1" applyFill="1" applyBorder="1" applyAlignment="1" applyProtection="1">
      <alignment horizontal="center" vertical="center"/>
      <protection hidden="1"/>
    </xf>
    <xf numFmtId="0" fontId="69" fillId="34" borderId="76" xfId="1112" applyFont="1" applyFill="1" applyBorder="1" applyAlignment="1" applyProtection="1">
      <alignment horizontal="center" vertical="center"/>
      <protection hidden="1"/>
    </xf>
    <xf numFmtId="0" fontId="69" fillId="34" borderId="78" xfId="1112" applyFont="1" applyFill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0" fontId="45" fillId="0" borderId="13" xfId="0" applyFont="1" applyBorder="1" applyAlignment="1" applyProtection="1">
      <alignment horizontal="center" vertical="center"/>
      <protection hidden="1"/>
    </xf>
    <xf numFmtId="0" fontId="45" fillId="0" borderId="82" xfId="0" applyFont="1" applyBorder="1" applyAlignment="1" applyProtection="1">
      <alignment horizontal="center" vertical="center"/>
      <protection hidden="1"/>
    </xf>
    <xf numFmtId="0" fontId="45" fillId="0" borderId="71" xfId="0" applyFont="1" applyBorder="1" applyAlignment="1" applyProtection="1">
      <alignment horizontal="center" vertical="center"/>
      <protection hidden="1"/>
    </xf>
    <xf numFmtId="0" fontId="45" fillId="0" borderId="72" xfId="0" applyFont="1" applyBorder="1" applyAlignment="1" applyProtection="1">
      <alignment horizontal="right" vertical="center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6" fillId="0" borderId="72" xfId="0" applyFont="1" applyBorder="1" applyAlignment="1" applyProtection="1">
      <alignment horizontal="center" vertical="center"/>
      <protection hidden="1"/>
    </xf>
    <xf numFmtId="3" fontId="45" fillId="0" borderId="72" xfId="214" applyNumberFormat="1" applyFont="1" applyFill="1" applyBorder="1" applyAlignment="1" applyProtection="1">
      <alignment horizontal="right" vertical="center" indent="1"/>
      <protection hidden="1"/>
    </xf>
    <xf numFmtId="0" fontId="46" fillId="0" borderId="73" xfId="0" applyFont="1" applyBorder="1" applyAlignment="1" applyProtection="1">
      <alignment horizontal="left" vertical="center" indent="1"/>
      <protection hidden="1"/>
    </xf>
    <xf numFmtId="0" fontId="69" fillId="34" borderId="72" xfId="1112" applyFont="1" applyFill="1" applyBorder="1" applyAlignment="1" applyProtection="1">
      <alignment horizontal="center" vertical="center"/>
      <protection hidden="1"/>
    </xf>
    <xf numFmtId="0" fontId="69" fillId="34" borderId="86" xfId="1112" applyFont="1" applyFill="1" applyBorder="1" applyAlignment="1" applyProtection="1">
      <alignment horizontal="center" vertical="center"/>
      <protection hidden="1"/>
    </xf>
    <xf numFmtId="0" fontId="69" fillId="34" borderId="86" xfId="1112" applyFont="1" applyFill="1" applyBorder="1" applyAlignment="1" applyProtection="1">
      <alignment horizontal="center" vertical="center" wrapText="1"/>
      <protection hidden="1"/>
    </xf>
    <xf numFmtId="0" fontId="45" fillId="0" borderId="89" xfId="0" applyFont="1" applyBorder="1" applyAlignment="1" applyProtection="1">
      <alignment horizontal="center" vertical="center"/>
      <protection hidden="1"/>
    </xf>
    <xf numFmtId="0" fontId="45" fillId="0" borderId="22" xfId="0" applyFont="1" applyBorder="1" applyAlignment="1" applyProtection="1">
      <alignment horizontal="center" vertical="center"/>
      <protection hidden="1"/>
    </xf>
    <xf numFmtId="0" fontId="45" fillId="0" borderId="68" xfId="0" applyFont="1" applyBorder="1" applyAlignment="1" applyProtection="1">
      <alignment horizontal="center" vertical="center"/>
      <protection hidden="1"/>
    </xf>
    <xf numFmtId="0" fontId="45" fillId="0" borderId="85" xfId="0" applyFont="1" applyBorder="1" applyAlignment="1" applyProtection="1">
      <alignment horizontal="right" vertical="center"/>
      <protection hidden="1"/>
    </xf>
    <xf numFmtId="0" fontId="48" fillId="0" borderId="189" xfId="0" applyFont="1" applyBorder="1" applyAlignment="1" applyProtection="1">
      <alignment horizontal="right" vertical="center"/>
      <protection hidden="1"/>
    </xf>
    <xf numFmtId="0" fontId="66" fillId="0" borderId="134" xfId="97" applyFont="1" applyBorder="1" applyAlignment="1" applyProtection="1">
      <alignment vertical="center"/>
      <protection hidden="1"/>
    </xf>
    <xf numFmtId="0" fontId="46" fillId="0" borderId="189" xfId="0" applyFont="1" applyBorder="1" applyAlignment="1" applyProtection="1">
      <alignment horizontal="center" vertical="center"/>
      <protection hidden="1"/>
    </xf>
    <xf numFmtId="0" fontId="45" fillId="0" borderId="189" xfId="0" applyFont="1" applyBorder="1" applyAlignment="1" applyProtection="1">
      <alignment horizontal="center" vertical="center"/>
      <protection hidden="1"/>
    </xf>
    <xf numFmtId="164" fontId="45" fillId="0" borderId="189" xfId="50" applyFont="1" applyFill="1" applyBorder="1" applyAlignment="1" applyProtection="1">
      <alignment vertical="center"/>
      <protection hidden="1"/>
    </xf>
    <xf numFmtId="0" fontId="45" fillId="0" borderId="80" xfId="0" applyFont="1" applyBorder="1" applyAlignment="1" applyProtection="1">
      <alignment horizontal="center" vertical="center"/>
      <protection hidden="1"/>
    </xf>
    <xf numFmtId="0" fontId="45" fillId="0" borderId="123" xfId="0" applyFont="1" applyBorder="1" applyAlignment="1" applyProtection="1">
      <alignment horizontal="right" vertical="center"/>
      <protection hidden="1"/>
    </xf>
    <xf numFmtId="0" fontId="48" fillId="0" borderId="122" xfId="0" applyFont="1" applyBorder="1" applyAlignment="1" applyProtection="1">
      <alignment horizontal="right" vertical="center"/>
      <protection hidden="1"/>
    </xf>
    <xf numFmtId="0" fontId="45" fillId="0" borderId="122" xfId="0" applyFont="1" applyBorder="1" applyAlignment="1" applyProtection="1">
      <alignment horizontal="left" vertical="center"/>
      <protection hidden="1"/>
    </xf>
    <xf numFmtId="0" fontId="45" fillId="0" borderId="122" xfId="0" applyFont="1" applyBorder="1" applyAlignment="1" applyProtection="1">
      <alignment horizontal="center" vertical="center"/>
      <protection hidden="1"/>
    </xf>
    <xf numFmtId="0" fontId="46" fillId="0" borderId="122" xfId="0" applyFont="1" applyBorder="1" applyAlignment="1" applyProtection="1">
      <alignment horizontal="center" vertical="center"/>
      <protection hidden="1"/>
    </xf>
    <xf numFmtId="0" fontId="46" fillId="0" borderId="124" xfId="0" applyFont="1" applyBorder="1" applyAlignment="1" applyProtection="1">
      <alignment horizontal="left" vertical="center" indent="1"/>
      <protection hidden="1"/>
    </xf>
    <xf numFmtId="0" fontId="45" fillId="0" borderId="133" xfId="0" applyFont="1" applyBorder="1" applyAlignment="1" applyProtection="1">
      <alignment horizontal="right" vertical="center"/>
      <protection hidden="1"/>
    </xf>
    <xf numFmtId="0" fontId="48" fillId="0" borderId="134" xfId="0" applyFont="1" applyBorder="1" applyAlignment="1" applyProtection="1">
      <alignment horizontal="right" vertical="center"/>
      <protection hidden="1"/>
    </xf>
    <xf numFmtId="0" fontId="45" fillId="0" borderId="134" xfId="0" applyFont="1" applyBorder="1" applyAlignment="1" applyProtection="1">
      <alignment horizontal="left" vertical="center"/>
      <protection hidden="1"/>
    </xf>
    <xf numFmtId="0" fontId="45" fillId="0" borderId="134" xfId="0" applyFont="1" applyBorder="1" applyAlignment="1" applyProtection="1">
      <alignment horizontal="center" vertical="center"/>
      <protection hidden="1"/>
    </xf>
    <xf numFmtId="0" fontId="46" fillId="0" borderId="134" xfId="0" applyFont="1" applyBorder="1" applyAlignment="1" applyProtection="1">
      <alignment horizontal="center" vertical="center"/>
      <protection hidden="1"/>
    </xf>
    <xf numFmtId="0" fontId="46" fillId="0" borderId="135" xfId="0" applyFont="1" applyBorder="1" applyAlignment="1" applyProtection="1">
      <alignment horizontal="left" vertical="center" indent="1"/>
      <protection hidden="1"/>
    </xf>
    <xf numFmtId="0" fontId="66" fillId="0" borderId="134" xfId="97" applyFont="1" applyBorder="1" applyAlignment="1" applyProtection="1">
      <alignment horizontal="left" vertical="center"/>
      <protection hidden="1"/>
    </xf>
    <xf numFmtId="0" fontId="45" fillId="0" borderId="132" xfId="0" applyFont="1" applyBorder="1" applyAlignment="1" applyProtection="1">
      <alignment horizontal="right" vertical="center"/>
      <protection hidden="1"/>
    </xf>
    <xf numFmtId="0" fontId="48" fillId="0" borderId="130" xfId="0" applyFont="1" applyBorder="1" applyAlignment="1" applyProtection="1">
      <alignment horizontal="right" vertical="center"/>
      <protection hidden="1"/>
    </xf>
    <xf numFmtId="0" fontId="66" fillId="0" borderId="130" xfId="97" applyFont="1" applyBorder="1" applyAlignment="1" applyProtection="1">
      <alignment horizontal="left" vertical="center"/>
      <protection hidden="1"/>
    </xf>
    <xf numFmtId="0" fontId="45" fillId="0" borderId="130" xfId="0" applyFont="1" applyBorder="1" applyAlignment="1" applyProtection="1">
      <alignment horizontal="center" vertical="center"/>
      <protection hidden="1"/>
    </xf>
    <xf numFmtId="0" fontId="46" fillId="0" borderId="130" xfId="0" applyFont="1" applyBorder="1" applyAlignment="1" applyProtection="1">
      <alignment horizontal="center" vertical="center"/>
      <protection hidden="1"/>
    </xf>
    <xf numFmtId="0" fontId="46" fillId="0" borderId="131" xfId="0" applyFont="1" applyBorder="1" applyAlignment="1" applyProtection="1">
      <alignment horizontal="left" vertical="center" indent="1"/>
      <protection hidden="1"/>
    </xf>
    <xf numFmtId="3" fontId="45" fillId="88" borderId="22" xfId="214" applyNumberFormat="1" applyFont="1" applyFill="1" applyBorder="1" applyAlignment="1" applyProtection="1">
      <alignment horizontal="right" vertical="center" indent="1"/>
      <protection locked="0" hidden="1"/>
    </xf>
    <xf numFmtId="3" fontId="45" fillId="88" borderId="80" xfId="214" applyNumberFormat="1" applyFont="1" applyFill="1" applyBorder="1" applyAlignment="1" applyProtection="1">
      <alignment horizontal="right" vertical="center" indent="1"/>
      <protection locked="0" hidden="1"/>
    </xf>
    <xf numFmtId="3" fontId="45" fillId="88" borderId="68" xfId="214" applyNumberFormat="1" applyFont="1" applyFill="1" applyBorder="1" applyAlignment="1" applyProtection="1">
      <alignment horizontal="right" vertical="center" indent="1"/>
      <protection locked="0" hidden="1"/>
    </xf>
    <xf numFmtId="164" fontId="45" fillId="88" borderId="185" xfId="50" applyFont="1" applyFill="1" applyBorder="1" applyAlignment="1" applyProtection="1">
      <alignment vertical="center"/>
      <protection locked="0" hidden="1"/>
    </xf>
    <xf numFmtId="164" fontId="45" fillId="88" borderId="130" xfId="50" applyFont="1" applyFill="1" applyBorder="1" applyAlignment="1" applyProtection="1">
      <alignment vertical="center"/>
      <protection locked="0" hidden="1"/>
    </xf>
    <xf numFmtId="164" fontId="45" fillId="88" borderId="22" xfId="50" applyFont="1" applyFill="1" applyBorder="1" applyAlignment="1" applyProtection="1">
      <alignment vertical="center"/>
      <protection locked="0" hidden="1"/>
    </xf>
    <xf numFmtId="164" fontId="45" fillId="88" borderId="68" xfId="50" applyFont="1" applyFill="1" applyBorder="1" applyAlignment="1" applyProtection="1">
      <alignment vertical="center"/>
      <protection locked="0" hidden="1"/>
    </xf>
    <xf numFmtId="164" fontId="45" fillId="88" borderId="80" xfId="50" applyFont="1" applyFill="1" applyBorder="1" applyAlignment="1" applyProtection="1">
      <alignment vertical="center"/>
      <protection locked="0" hidden="1"/>
    </xf>
    <xf numFmtId="164" fontId="45" fillId="88" borderId="72" xfId="50" applyFont="1" applyFill="1" applyBorder="1" applyAlignment="1" applyProtection="1">
      <alignment vertical="center"/>
      <protection locked="0" hidden="1"/>
    </xf>
    <xf numFmtId="164" fontId="45" fillId="88" borderId="122" xfId="50" applyFont="1" applyFill="1" applyBorder="1" applyAlignment="1" applyProtection="1">
      <alignment vertical="center"/>
      <protection locked="0" hidden="1"/>
    </xf>
    <xf numFmtId="164" fontId="45" fillId="88" borderId="134" xfId="50" applyFont="1" applyFill="1" applyBorder="1" applyAlignment="1" applyProtection="1">
      <alignment vertical="center"/>
      <protection locked="0" hidden="1"/>
    </xf>
    <xf numFmtId="0" fontId="69" fillId="34" borderId="12" xfId="1112" applyFont="1" applyFill="1" applyBorder="1" applyAlignment="1" applyProtection="1">
      <alignment horizontal="center" vertical="center"/>
      <protection hidden="1"/>
    </xf>
    <xf numFmtId="0" fontId="69" fillId="34" borderId="11" xfId="1112" applyFont="1" applyFill="1" applyBorder="1" applyAlignment="1" applyProtection="1">
      <alignment horizontal="center" vertical="center"/>
      <protection hidden="1"/>
    </xf>
    <xf numFmtId="0" fontId="69" fillId="34" borderId="17" xfId="1112" applyFont="1" applyFill="1" applyBorder="1" applyAlignment="1" applyProtection="1">
      <alignment horizontal="center" vertical="center"/>
      <protection hidden="1"/>
    </xf>
    <xf numFmtId="0" fontId="69" fillId="0" borderId="0" xfId="1112" applyFont="1" applyAlignment="1" applyProtection="1">
      <alignment horizontal="center" vertical="center"/>
      <protection hidden="1"/>
    </xf>
    <xf numFmtId="0" fontId="69" fillId="0" borderId="95" xfId="1112" applyFont="1" applyBorder="1" applyAlignment="1" applyProtection="1">
      <alignment vertical="center"/>
      <protection hidden="1"/>
    </xf>
    <xf numFmtId="0" fontId="44" fillId="34" borderId="91" xfId="1112" applyFont="1" applyFill="1" applyBorder="1" applyAlignment="1" applyProtection="1">
      <alignment horizontal="right" vertical="center"/>
      <protection hidden="1"/>
    </xf>
    <xf numFmtId="0" fontId="44" fillId="34" borderId="72" xfId="1112" applyFont="1" applyFill="1" applyBorder="1" applyAlignment="1" applyProtection="1">
      <alignment vertical="center"/>
      <protection hidden="1"/>
    </xf>
    <xf numFmtId="0" fontId="44" fillId="34" borderId="92" xfId="1112" applyFont="1" applyFill="1" applyBorder="1" applyAlignment="1" applyProtection="1">
      <alignment vertical="center"/>
      <protection hidden="1"/>
    </xf>
    <xf numFmtId="0" fontId="69" fillId="0" borderId="91" xfId="1112" applyFont="1" applyBorder="1" applyAlignment="1" applyProtection="1">
      <alignment horizontal="right" vertical="center"/>
      <protection hidden="1"/>
    </xf>
    <xf numFmtId="0" fontId="69" fillId="0" borderId="72" xfId="1112" applyFont="1" applyBorder="1" applyAlignment="1" applyProtection="1">
      <alignment vertical="center"/>
      <protection hidden="1"/>
    </xf>
    <xf numFmtId="0" fontId="69" fillId="0" borderId="92" xfId="1112" applyFont="1" applyBorder="1" applyAlignment="1" applyProtection="1">
      <alignment vertical="center"/>
      <protection hidden="1"/>
    </xf>
    <xf numFmtId="49" fontId="59" fillId="0" borderId="123" xfId="0" applyNumberFormat="1" applyFont="1" applyBorder="1" applyAlignment="1" applyProtection="1">
      <alignment horizontal="right" vertical="center"/>
      <protection hidden="1"/>
    </xf>
    <xf numFmtId="49" fontId="64" fillId="0" borderId="185" xfId="0" applyNumberFormat="1" applyFont="1" applyBorder="1" applyAlignment="1" applyProtection="1">
      <alignment horizontal="right" vertical="center"/>
      <protection hidden="1"/>
    </xf>
    <xf numFmtId="0" fontId="45" fillId="0" borderId="185" xfId="0" applyFont="1" applyBorder="1" applyAlignment="1" applyProtection="1">
      <alignment horizontal="left" vertical="center"/>
      <protection hidden="1"/>
    </xf>
    <xf numFmtId="164" fontId="52" fillId="0" borderId="185" xfId="50" applyFont="1" applyFill="1" applyBorder="1" applyAlignment="1" applyProtection="1">
      <alignment vertical="center"/>
      <protection hidden="1"/>
    </xf>
    <xf numFmtId="49" fontId="59" fillId="0" borderId="133" xfId="0" applyNumberFormat="1" applyFont="1" applyBorder="1" applyAlignment="1" applyProtection="1">
      <alignment horizontal="right" vertical="center"/>
      <protection hidden="1"/>
    </xf>
    <xf numFmtId="49" fontId="64" fillId="0" borderId="134" xfId="0" applyNumberFormat="1" applyFont="1" applyBorder="1" applyAlignment="1" applyProtection="1">
      <alignment horizontal="right" vertical="center"/>
      <protection hidden="1"/>
    </xf>
    <xf numFmtId="164" fontId="52" fillId="0" borderId="134" xfId="50" applyFont="1" applyFill="1" applyBorder="1" applyAlignment="1" applyProtection="1">
      <alignment vertical="center"/>
      <protection hidden="1"/>
    </xf>
    <xf numFmtId="49" fontId="59" fillId="0" borderId="132" xfId="0" applyNumberFormat="1" applyFont="1" applyBorder="1" applyAlignment="1" applyProtection="1">
      <alignment horizontal="right" vertical="center"/>
      <protection hidden="1"/>
    </xf>
    <xf numFmtId="49" fontId="64" fillId="0" borderId="130" xfId="0" applyNumberFormat="1" applyFont="1" applyBorder="1" applyAlignment="1" applyProtection="1">
      <alignment horizontal="right" vertical="center"/>
      <protection hidden="1"/>
    </xf>
    <xf numFmtId="0" fontId="45" fillId="0" borderId="130" xfId="0" applyFont="1" applyBorder="1" applyAlignment="1" applyProtection="1">
      <alignment horizontal="left" vertical="center"/>
      <protection hidden="1"/>
    </xf>
    <xf numFmtId="164" fontId="52" fillId="0" borderId="130" xfId="50" applyFont="1" applyFill="1" applyBorder="1" applyAlignment="1" applyProtection="1">
      <alignment vertical="center"/>
      <protection hidden="1"/>
    </xf>
    <xf numFmtId="49" fontId="52" fillId="0" borderId="12" xfId="0" applyNumberFormat="1" applyFont="1" applyBorder="1" applyAlignment="1" applyProtection="1">
      <alignment horizontal="center" vertical="center"/>
      <protection hidden="1"/>
    </xf>
    <xf numFmtId="49" fontId="52" fillId="0" borderId="74" xfId="0" applyNumberFormat="1" applyFont="1" applyBorder="1" applyAlignment="1" applyProtection="1">
      <alignment horizontal="center" vertical="center"/>
      <protection hidden="1"/>
    </xf>
    <xf numFmtId="3" fontId="44" fillId="0" borderId="74" xfId="214" applyNumberFormat="1" applyFont="1" applyFill="1" applyBorder="1" applyAlignment="1" applyProtection="1">
      <alignment horizontal="center" vertical="center"/>
      <protection hidden="1"/>
    </xf>
    <xf numFmtId="164" fontId="44" fillId="0" borderId="74" xfId="0" applyNumberFormat="1" applyFont="1" applyBorder="1" applyAlignment="1" applyProtection="1">
      <alignment horizontal="center" vertical="center"/>
      <protection hidden="1"/>
    </xf>
    <xf numFmtId="0" fontId="49" fillId="0" borderId="76" xfId="0" applyFont="1" applyBorder="1" applyAlignment="1" applyProtection="1">
      <alignment horizontal="left" vertical="center" indent="1"/>
      <protection hidden="1"/>
    </xf>
    <xf numFmtId="0" fontId="69" fillId="0" borderId="72" xfId="1112" applyFont="1" applyBorder="1" applyAlignment="1" applyProtection="1">
      <alignment horizontal="left" vertical="center"/>
      <protection hidden="1"/>
    </xf>
    <xf numFmtId="0" fontId="69" fillId="0" borderId="92" xfId="1112" applyFont="1" applyBorder="1" applyAlignment="1" applyProtection="1">
      <alignment horizontal="left" vertical="center"/>
      <protection hidden="1"/>
    </xf>
    <xf numFmtId="0" fontId="45" fillId="0" borderId="39" xfId="0" applyFont="1" applyBorder="1" applyAlignment="1" applyProtection="1">
      <alignment horizontal="center" vertical="center"/>
      <protection hidden="1"/>
    </xf>
    <xf numFmtId="49" fontId="64" fillId="0" borderId="40" xfId="0" applyNumberFormat="1" applyFont="1" applyBorder="1" applyAlignment="1" applyProtection="1">
      <alignment horizontal="right" vertical="center"/>
      <protection hidden="1"/>
    </xf>
    <xf numFmtId="0" fontId="45" fillId="0" borderId="40" xfId="0" applyFont="1" applyBorder="1" applyAlignment="1" applyProtection="1">
      <alignment horizontal="left" vertical="center"/>
      <protection hidden="1"/>
    </xf>
    <xf numFmtId="164" fontId="52" fillId="0" borderId="72" xfId="50" applyFont="1" applyFill="1" applyBorder="1" applyAlignment="1" applyProtection="1">
      <alignment vertical="center"/>
      <protection hidden="1"/>
    </xf>
    <xf numFmtId="0" fontId="46" fillId="0" borderId="41" xfId="0" applyFont="1" applyBorder="1" applyAlignment="1" applyProtection="1">
      <alignment horizontal="left" vertical="center" indent="1"/>
      <protection hidden="1"/>
    </xf>
    <xf numFmtId="49" fontId="52" fillId="0" borderId="39" xfId="0" applyNumberFormat="1" applyFont="1" applyBorder="1" applyAlignment="1" applyProtection="1">
      <alignment horizontal="center" vertical="center"/>
      <protection hidden="1"/>
    </xf>
    <xf numFmtId="49" fontId="52" fillId="0" borderId="40" xfId="0" applyNumberFormat="1" applyFont="1" applyBorder="1" applyAlignment="1" applyProtection="1">
      <alignment horizontal="center" vertical="center"/>
      <protection hidden="1"/>
    </xf>
    <xf numFmtId="211" fontId="44" fillId="0" borderId="40" xfId="214" applyNumberFormat="1" applyFont="1" applyFill="1" applyBorder="1" applyAlignment="1" applyProtection="1">
      <alignment horizontal="center" vertical="center"/>
      <protection hidden="1"/>
    </xf>
    <xf numFmtId="164" fontId="44" fillId="0" borderId="40" xfId="0" applyNumberFormat="1" applyFont="1" applyBorder="1" applyAlignment="1" applyProtection="1">
      <alignment horizontal="center" vertical="center"/>
      <protection hidden="1"/>
    </xf>
    <xf numFmtId="164" fontId="44" fillId="0" borderId="93" xfId="0" applyNumberFormat="1" applyFont="1" applyBorder="1" applyAlignment="1" applyProtection="1">
      <alignment horizontal="center" vertical="center"/>
      <protection hidden="1"/>
    </xf>
    <xf numFmtId="0" fontId="49" fillId="0" borderId="41" xfId="0" applyFont="1" applyBorder="1" applyAlignment="1" applyProtection="1">
      <alignment horizontal="left" vertical="center" indent="1"/>
      <protection hidden="1"/>
    </xf>
    <xf numFmtId="0" fontId="68" fillId="0" borderId="123" xfId="1112" applyFont="1" applyBorder="1" applyAlignment="1" applyProtection="1">
      <alignment horizontal="center" vertical="center"/>
      <protection hidden="1"/>
    </xf>
    <xf numFmtId="49" fontId="64" fillId="0" borderId="122" xfId="0" applyNumberFormat="1" applyFont="1" applyBorder="1" applyAlignment="1" applyProtection="1">
      <alignment horizontal="right" vertical="center"/>
      <protection hidden="1"/>
    </xf>
    <xf numFmtId="164" fontId="52" fillId="0" borderId="177" xfId="50" applyFont="1" applyFill="1" applyBorder="1" applyAlignment="1" applyProtection="1">
      <alignment vertical="center"/>
      <protection hidden="1"/>
    </xf>
    <xf numFmtId="0" fontId="45" fillId="0" borderId="133" xfId="0" applyFont="1" applyBorder="1" applyAlignment="1" applyProtection="1">
      <alignment horizontal="center" vertical="center"/>
      <protection hidden="1"/>
    </xf>
    <xf numFmtId="0" fontId="45" fillId="0" borderId="132" xfId="0" applyFont="1" applyBorder="1" applyAlignment="1" applyProtection="1">
      <alignment horizontal="center" vertical="center"/>
      <protection hidden="1"/>
    </xf>
    <xf numFmtId="49" fontId="52" fillId="0" borderId="84" xfId="0" applyNumberFormat="1" applyFont="1" applyBorder="1" applyAlignment="1" applyProtection="1">
      <alignment horizontal="center" vertical="center"/>
      <protection hidden="1"/>
    </xf>
    <xf numFmtId="49" fontId="52" fillId="0" borderId="93" xfId="0" applyNumberFormat="1" applyFont="1" applyBorder="1" applyAlignment="1" applyProtection="1">
      <alignment horizontal="center" vertical="center"/>
      <protection hidden="1"/>
    </xf>
    <xf numFmtId="3" fontId="69" fillId="0" borderId="93" xfId="1112" applyNumberFormat="1" applyFont="1" applyBorder="1" applyAlignment="1" applyProtection="1">
      <alignment horizontal="center" vertical="center"/>
      <protection hidden="1"/>
    </xf>
    <xf numFmtId="0" fontId="49" fillId="0" borderId="94" xfId="0" applyFont="1" applyBorder="1" applyAlignment="1" applyProtection="1">
      <alignment horizontal="left" vertical="center" indent="1"/>
      <protection hidden="1"/>
    </xf>
    <xf numFmtId="49" fontId="64" fillId="0" borderId="22" xfId="0" applyNumberFormat="1" applyFont="1" applyBorder="1" applyAlignment="1" applyProtection="1">
      <alignment horizontal="right" vertical="center"/>
      <protection hidden="1"/>
    </xf>
    <xf numFmtId="3" fontId="45" fillId="0" borderId="22" xfId="214" applyNumberFormat="1" applyFont="1" applyFill="1" applyBorder="1" applyAlignment="1" applyProtection="1">
      <alignment horizontal="center" vertical="center"/>
      <protection hidden="1"/>
    </xf>
    <xf numFmtId="223" fontId="45" fillId="0" borderId="0" xfId="0" applyNumberFormat="1" applyFont="1" applyAlignment="1" applyProtection="1">
      <alignment horizontal="left" vertical="center"/>
      <protection hidden="1"/>
    </xf>
    <xf numFmtId="43" fontId="45" fillId="0" borderId="0" xfId="0" applyNumberFormat="1" applyFont="1" applyAlignment="1" applyProtection="1">
      <alignment horizontal="center" vertical="center"/>
      <protection hidden="1"/>
    </xf>
    <xf numFmtId="49" fontId="64" fillId="0" borderId="68" xfId="0" applyNumberFormat="1" applyFont="1" applyBorder="1" applyAlignment="1" applyProtection="1">
      <alignment horizontal="right" vertical="center"/>
      <protection hidden="1"/>
    </xf>
    <xf numFmtId="3" fontId="45" fillId="0" borderId="68" xfId="214" applyNumberFormat="1" applyFont="1" applyFill="1" applyBorder="1" applyAlignment="1" applyProtection="1">
      <alignment horizontal="center" vertical="center"/>
      <protection hidden="1"/>
    </xf>
    <xf numFmtId="49" fontId="64" fillId="0" borderId="80" xfId="0" applyNumberFormat="1" applyFont="1" applyBorder="1" applyAlignment="1" applyProtection="1">
      <alignment horizontal="right" vertical="center"/>
      <protection hidden="1"/>
    </xf>
    <xf numFmtId="3" fontId="45" fillId="0" borderId="80" xfId="214" applyNumberFormat="1" applyFont="1" applyFill="1" applyBorder="1" applyAlignment="1" applyProtection="1">
      <alignment horizontal="center" vertical="center"/>
      <protection hidden="1"/>
    </xf>
    <xf numFmtId="49" fontId="81" fillId="0" borderId="0" xfId="0" applyNumberFormat="1" applyFont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3" fontId="82" fillId="0" borderId="0" xfId="214" applyNumberFormat="1" applyFont="1" applyFill="1" applyBorder="1" applyAlignment="1" applyProtection="1">
      <alignment horizontal="center" vertical="center"/>
      <protection hidden="1"/>
    </xf>
    <xf numFmtId="164" fontId="82" fillId="0" borderId="0" xfId="50" applyFont="1" applyFill="1" applyBorder="1" applyAlignment="1" applyProtection="1">
      <alignment vertical="center"/>
      <protection hidden="1"/>
    </xf>
    <xf numFmtId="0" fontId="83" fillId="0" borderId="0" xfId="0" applyFont="1" applyAlignment="1" applyProtection="1">
      <alignment horizontal="left" vertical="center" indent="1"/>
      <protection hidden="1"/>
    </xf>
    <xf numFmtId="0" fontId="82" fillId="0" borderId="0" xfId="0" applyFont="1" applyAlignment="1" applyProtection="1">
      <alignment horizontal="center" vertical="center"/>
      <protection hidden="1"/>
    </xf>
    <xf numFmtId="0" fontId="45" fillId="0" borderId="123" xfId="0" applyFont="1" applyBorder="1" applyAlignment="1" applyProtection="1">
      <alignment horizontal="center" vertical="center"/>
      <protection hidden="1"/>
    </xf>
    <xf numFmtId="3" fontId="68" fillId="0" borderId="122" xfId="1112" applyNumberFormat="1" applyFont="1" applyBorder="1" applyAlignment="1" applyProtection="1">
      <alignment horizontal="center" vertical="center"/>
      <protection hidden="1"/>
    </xf>
    <xf numFmtId="3" fontId="68" fillId="0" borderId="134" xfId="1112" applyNumberFormat="1" applyFont="1" applyBorder="1" applyAlignment="1" applyProtection="1">
      <alignment horizontal="center" vertical="center"/>
      <protection hidden="1"/>
    </xf>
    <xf numFmtId="3" fontId="68" fillId="0" borderId="130" xfId="1112" applyNumberFormat="1" applyFont="1" applyBorder="1" applyAlignment="1" applyProtection="1">
      <alignment horizontal="center" vertical="center"/>
      <protection hidden="1"/>
    </xf>
    <xf numFmtId="3" fontId="68" fillId="0" borderId="22" xfId="1112" applyNumberFormat="1" applyFont="1" applyBorder="1" applyAlignment="1" applyProtection="1">
      <alignment horizontal="center" vertical="center"/>
      <protection hidden="1"/>
    </xf>
    <xf numFmtId="3" fontId="68" fillId="0" borderId="80" xfId="1112" applyNumberFormat="1" applyFont="1" applyBorder="1" applyAlignment="1" applyProtection="1">
      <alignment horizontal="center" vertical="center"/>
      <protection hidden="1"/>
    </xf>
    <xf numFmtId="0" fontId="44" fillId="0" borderId="91" xfId="0" applyFont="1" applyBorder="1" applyAlignment="1" applyProtection="1">
      <alignment horizontal="left" vertical="center"/>
      <protection hidden="1"/>
    </xf>
    <xf numFmtId="0" fontId="44" fillId="0" borderId="72" xfId="0" applyFont="1" applyBorder="1" applyAlignment="1" applyProtection="1">
      <alignment horizontal="left" vertical="center"/>
      <protection hidden="1"/>
    </xf>
    <xf numFmtId="3" fontId="44" fillId="0" borderId="72" xfId="0" applyNumberFormat="1" applyFont="1" applyBorder="1" applyAlignment="1" applyProtection="1">
      <alignment horizontal="center" vertical="center"/>
      <protection hidden="1"/>
    </xf>
    <xf numFmtId="164" fontId="44" fillId="0" borderId="72" xfId="0" applyNumberFormat="1" applyFont="1" applyBorder="1" applyAlignment="1" applyProtection="1">
      <alignment horizontal="center" vertical="center"/>
      <protection hidden="1"/>
    </xf>
    <xf numFmtId="0" fontId="45" fillId="0" borderId="73" xfId="0" applyFont="1" applyBorder="1" applyAlignment="1" applyProtection="1">
      <alignment horizontal="center" vertical="center"/>
      <protection hidden="1"/>
    </xf>
    <xf numFmtId="3" fontId="68" fillId="0" borderId="185" xfId="1112" applyNumberFormat="1" applyFont="1" applyBorder="1" applyAlignment="1" applyProtection="1">
      <alignment horizontal="center" vertical="center"/>
      <protection hidden="1"/>
    </xf>
    <xf numFmtId="49" fontId="52" fillId="0" borderId="91" xfId="0" applyNumberFormat="1" applyFont="1" applyBorder="1" applyAlignment="1" applyProtection="1">
      <alignment horizontal="left" vertical="center"/>
      <protection hidden="1"/>
    </xf>
    <xf numFmtId="49" fontId="52" fillId="0" borderId="72" xfId="0" applyNumberFormat="1" applyFont="1" applyBorder="1" applyAlignment="1" applyProtection="1">
      <alignment horizontal="left" vertical="center"/>
      <protection hidden="1"/>
    </xf>
    <xf numFmtId="49" fontId="52" fillId="0" borderId="74" xfId="0" applyNumberFormat="1" applyFont="1" applyBorder="1" applyAlignment="1" applyProtection="1">
      <alignment vertical="center"/>
      <protection hidden="1"/>
    </xf>
    <xf numFmtId="164" fontId="59" fillId="0" borderId="185" xfId="50" applyFont="1" applyFill="1" applyBorder="1" applyAlignment="1" applyProtection="1">
      <alignment vertical="center"/>
      <protection hidden="1"/>
    </xf>
    <xf numFmtId="49" fontId="52" fillId="0" borderId="72" xfId="0" applyNumberFormat="1" applyFont="1" applyBorder="1" applyAlignment="1" applyProtection="1">
      <alignment vertical="center"/>
      <protection hidden="1"/>
    </xf>
    <xf numFmtId="0" fontId="49" fillId="0" borderId="92" xfId="0" applyFont="1" applyBorder="1" applyAlignment="1" applyProtection="1">
      <alignment horizontal="left" vertical="center" indent="1"/>
      <protection hidden="1"/>
    </xf>
    <xf numFmtId="164" fontId="59" fillId="0" borderId="22" xfId="50" applyFont="1" applyFill="1" applyBorder="1" applyAlignment="1" applyProtection="1">
      <alignment vertical="center"/>
      <protection hidden="1"/>
    </xf>
    <xf numFmtId="164" fontId="59" fillId="0" borderId="177" xfId="50" applyFont="1" applyFill="1" applyBorder="1" applyAlignment="1" applyProtection="1">
      <alignment vertical="center"/>
      <protection hidden="1"/>
    </xf>
    <xf numFmtId="0" fontId="44" fillId="34" borderId="91" xfId="0" applyFont="1" applyFill="1" applyBorder="1" applyAlignment="1" applyProtection="1">
      <alignment horizontal="left" vertical="center"/>
      <protection hidden="1"/>
    </xf>
    <xf numFmtId="0" fontId="44" fillId="34" borderId="72" xfId="0" applyFont="1" applyFill="1" applyBorder="1" applyAlignment="1" applyProtection="1">
      <alignment horizontal="left" vertical="center"/>
      <protection hidden="1"/>
    </xf>
    <xf numFmtId="3" fontId="44" fillId="34" borderId="72" xfId="0" applyNumberFormat="1" applyFont="1" applyFill="1" applyBorder="1" applyAlignment="1" applyProtection="1">
      <alignment horizontal="center" vertical="center"/>
      <protection hidden="1"/>
    </xf>
    <xf numFmtId="164" fontId="44" fillId="34" borderId="72" xfId="0" applyNumberFormat="1" applyFont="1" applyFill="1" applyBorder="1" applyAlignment="1" applyProtection="1">
      <alignment horizontal="center" vertical="center"/>
      <protection hidden="1"/>
    </xf>
    <xf numFmtId="0" fontId="45" fillId="34" borderId="73" xfId="0" applyFont="1" applyFill="1" applyBorder="1" applyAlignment="1" applyProtection="1">
      <alignment horizontal="center" vertical="center"/>
      <protection hidden="1"/>
    </xf>
    <xf numFmtId="3" fontId="45" fillId="88" borderId="185" xfId="214" applyNumberFormat="1" applyFont="1" applyFill="1" applyBorder="1" applyAlignment="1" applyProtection="1">
      <alignment horizontal="center" vertical="center"/>
      <protection locked="0" hidden="1"/>
    </xf>
    <xf numFmtId="3" fontId="45" fillId="88" borderId="134" xfId="214" applyNumberFormat="1" applyFont="1" applyFill="1" applyBorder="1" applyAlignment="1" applyProtection="1">
      <alignment horizontal="center" vertical="center"/>
      <protection locked="0" hidden="1"/>
    </xf>
    <xf numFmtId="3" fontId="45" fillId="88" borderId="130" xfId="214" applyNumberFormat="1" applyFont="1" applyFill="1" applyBorder="1" applyAlignment="1" applyProtection="1">
      <alignment horizontal="center" vertical="center"/>
      <protection locked="0" hidden="1"/>
    </xf>
    <xf numFmtId="164" fontId="59" fillId="88" borderId="185" xfId="50" applyFont="1" applyFill="1" applyBorder="1" applyAlignment="1" applyProtection="1">
      <alignment vertical="center"/>
      <protection locked="0" hidden="1"/>
    </xf>
    <xf numFmtId="164" fontId="59" fillId="88" borderId="130" xfId="50" applyFont="1" applyFill="1" applyBorder="1" applyAlignment="1" applyProtection="1">
      <alignment vertical="center"/>
      <protection locked="0" hidden="1"/>
    </xf>
    <xf numFmtId="211" fontId="45" fillId="88" borderId="40" xfId="214" applyNumberFormat="1" applyFont="1" applyFill="1" applyBorder="1" applyAlignment="1" applyProtection="1">
      <alignment horizontal="center" vertical="center"/>
      <protection locked="0" hidden="1"/>
    </xf>
    <xf numFmtId="164" fontId="45" fillId="88" borderId="40" xfId="50" applyFont="1" applyFill="1" applyBorder="1" applyAlignment="1" applyProtection="1">
      <alignment vertical="center"/>
      <protection locked="0" hidden="1"/>
    </xf>
    <xf numFmtId="3" fontId="45" fillId="88" borderId="122" xfId="214" applyNumberFormat="1" applyFont="1" applyFill="1" applyBorder="1" applyAlignment="1" applyProtection="1">
      <alignment horizontal="center" vertical="center"/>
      <protection locked="0" hidden="1"/>
    </xf>
    <xf numFmtId="164" fontId="59" fillId="88" borderId="122" xfId="50" applyFont="1" applyFill="1" applyBorder="1" applyAlignment="1" applyProtection="1">
      <alignment vertical="center"/>
      <protection locked="0" hidden="1"/>
    </xf>
    <xf numFmtId="164" fontId="59" fillId="88" borderId="22" xfId="50" applyFont="1" applyFill="1" applyBorder="1" applyAlignment="1" applyProtection="1">
      <alignment vertical="center"/>
      <protection locked="0" hidden="1"/>
    </xf>
    <xf numFmtId="164" fontId="59" fillId="88" borderId="80" xfId="50" applyFont="1" applyFill="1" applyBorder="1" applyAlignment="1" applyProtection="1">
      <alignment vertical="center"/>
      <protection locked="0" hidden="1"/>
    </xf>
    <xf numFmtId="0" fontId="43" fillId="0" borderId="0" xfId="3" applyFont="1" applyAlignment="1" applyProtection="1">
      <alignment vertical="center"/>
      <protection hidden="1"/>
    </xf>
    <xf numFmtId="0" fontId="60" fillId="0" borderId="0" xfId="97" applyFont="1" applyAlignment="1" applyProtection="1">
      <alignment horizontal="center" vertical="center"/>
      <protection hidden="1"/>
    </xf>
    <xf numFmtId="0" fontId="60" fillId="0" borderId="0" xfId="97" applyFont="1" applyAlignment="1" applyProtection="1">
      <alignment vertical="center"/>
      <protection hidden="1"/>
    </xf>
    <xf numFmtId="0" fontId="52" fillId="34" borderId="88" xfId="97" applyFont="1" applyFill="1" applyBorder="1" applyAlignment="1" applyProtection="1">
      <alignment horizontal="center" vertical="center"/>
      <protection hidden="1"/>
    </xf>
    <xf numFmtId="0" fontId="52" fillId="34" borderId="95" xfId="97" applyFont="1" applyFill="1" applyBorder="1" applyAlignment="1" applyProtection="1">
      <alignment horizontal="center" vertical="center"/>
      <protection hidden="1"/>
    </xf>
    <xf numFmtId="0" fontId="52" fillId="34" borderId="96" xfId="97" applyFont="1" applyFill="1" applyBorder="1" applyAlignment="1" applyProtection="1">
      <alignment horizontal="center" vertical="center"/>
      <protection hidden="1"/>
    </xf>
    <xf numFmtId="0" fontId="52" fillId="34" borderId="171" xfId="97" applyFont="1" applyFill="1" applyBorder="1" applyAlignment="1" applyProtection="1">
      <alignment horizontal="center" vertical="center" wrapText="1"/>
      <protection hidden="1"/>
    </xf>
    <xf numFmtId="0" fontId="52" fillId="34" borderId="87" xfId="97" applyFont="1" applyFill="1" applyBorder="1" applyAlignment="1" applyProtection="1">
      <alignment horizontal="center" vertical="center" wrapText="1"/>
      <protection hidden="1"/>
    </xf>
    <xf numFmtId="0" fontId="76" fillId="0" borderId="0" xfId="3" applyFont="1" applyAlignment="1" applyProtection="1">
      <alignment vertical="center"/>
      <protection hidden="1"/>
    </xf>
    <xf numFmtId="0" fontId="52" fillId="34" borderId="75" xfId="97" applyFont="1" applyFill="1" applyBorder="1" applyAlignment="1" applyProtection="1">
      <alignment horizontal="center" vertical="center"/>
      <protection hidden="1"/>
    </xf>
    <xf numFmtId="0" fontId="52" fillId="34" borderId="74" xfId="97" applyFont="1" applyFill="1" applyBorder="1" applyAlignment="1" applyProtection="1">
      <alignment horizontal="center" vertical="center"/>
      <protection hidden="1"/>
    </xf>
    <xf numFmtId="0" fontId="52" fillId="34" borderId="76" xfId="97" applyFont="1" applyFill="1" applyBorder="1" applyAlignment="1" applyProtection="1">
      <alignment horizontal="center" vertical="center"/>
      <protection hidden="1"/>
    </xf>
    <xf numFmtId="0" fontId="52" fillId="34" borderId="18" xfId="97" applyFont="1" applyFill="1" applyBorder="1" applyAlignment="1" applyProtection="1">
      <alignment horizontal="center" vertical="center"/>
      <protection hidden="1"/>
    </xf>
    <xf numFmtId="0" fontId="60" fillId="0" borderId="0" xfId="97" applyFont="1" applyAlignment="1" applyProtection="1">
      <alignment horizontal="right" vertical="center"/>
      <protection hidden="1"/>
    </xf>
    <xf numFmtId="0" fontId="60" fillId="0" borderId="0" xfId="97" applyFont="1" applyAlignment="1" applyProtection="1">
      <alignment horizontal="left" vertical="center"/>
      <protection hidden="1"/>
    </xf>
    <xf numFmtId="0" fontId="66" fillId="0" borderId="123" xfId="97" applyFont="1" applyBorder="1" applyAlignment="1" applyProtection="1">
      <alignment horizontal="center" vertical="center"/>
      <protection hidden="1"/>
    </xf>
    <xf numFmtId="0" fontId="50" fillId="0" borderId="185" xfId="97" applyFont="1" applyBorder="1" applyAlignment="1" applyProtection="1">
      <alignment horizontal="right" vertical="center"/>
      <protection hidden="1"/>
    </xf>
    <xf numFmtId="0" fontId="66" fillId="0" borderId="185" xfId="97" applyFont="1" applyBorder="1" applyAlignment="1" applyProtection="1">
      <alignment vertical="center"/>
      <protection hidden="1"/>
    </xf>
    <xf numFmtId="167" fontId="72" fillId="0" borderId="185" xfId="97" applyNumberFormat="1" applyFont="1" applyBorder="1" applyAlignment="1" applyProtection="1">
      <alignment horizontal="center" vertical="center"/>
      <protection hidden="1"/>
    </xf>
    <xf numFmtId="164" fontId="45" fillId="0" borderId="185" xfId="50" applyFont="1" applyFill="1" applyBorder="1" applyAlignment="1" applyProtection="1">
      <alignment vertical="center"/>
      <protection hidden="1"/>
    </xf>
    <xf numFmtId="3" fontId="45" fillId="0" borderId="185" xfId="214" applyNumberFormat="1" applyFont="1" applyFill="1" applyBorder="1" applyAlignment="1" applyProtection="1">
      <alignment horizontal="center" vertical="center"/>
      <protection hidden="1"/>
    </xf>
    <xf numFmtId="164" fontId="45" fillId="0" borderId="124" xfId="50" applyFont="1" applyFill="1" applyBorder="1" applyAlignment="1" applyProtection="1">
      <alignment vertical="center"/>
      <protection hidden="1"/>
    </xf>
    <xf numFmtId="0" fontId="66" fillId="0" borderId="132" xfId="97" applyFont="1" applyBorder="1" applyAlignment="1" applyProtection="1">
      <alignment horizontal="center" vertical="center"/>
      <protection hidden="1"/>
    </xf>
    <xf numFmtId="0" fontId="50" fillId="0" borderId="130" xfId="97" applyFont="1" applyBorder="1" applyAlignment="1" applyProtection="1">
      <alignment horizontal="right" vertical="center"/>
      <protection hidden="1"/>
    </xf>
    <xf numFmtId="0" fontId="66" fillId="0" borderId="130" xfId="97" applyFont="1" applyBorder="1" applyAlignment="1" applyProtection="1">
      <alignment vertical="center"/>
      <protection hidden="1"/>
    </xf>
    <xf numFmtId="167" fontId="72" fillId="0" borderId="130" xfId="97" applyNumberFormat="1" applyFont="1" applyBorder="1" applyAlignment="1" applyProtection="1">
      <alignment horizontal="center" vertical="center"/>
      <protection hidden="1"/>
    </xf>
    <xf numFmtId="164" fontId="45" fillId="0" borderId="130" xfId="50" applyFont="1" applyFill="1" applyBorder="1" applyAlignment="1" applyProtection="1">
      <alignment vertical="center"/>
      <protection hidden="1"/>
    </xf>
    <xf numFmtId="3" fontId="45" fillId="0" borderId="130" xfId="214" applyNumberFormat="1" applyFont="1" applyFill="1" applyBorder="1" applyAlignment="1" applyProtection="1">
      <alignment horizontal="center" vertical="center"/>
      <protection hidden="1"/>
    </xf>
    <xf numFmtId="164" fontId="45" fillId="0" borderId="131" xfId="50" applyFont="1" applyFill="1" applyBorder="1" applyAlignment="1" applyProtection="1">
      <alignment vertical="center"/>
      <protection hidden="1"/>
    </xf>
    <xf numFmtId="0" fontId="60" fillId="0" borderId="91" xfId="97" applyFont="1" applyBorder="1" applyAlignment="1" applyProtection="1">
      <alignment horizontal="center" vertical="center"/>
      <protection hidden="1"/>
    </xf>
    <xf numFmtId="0" fontId="60" fillId="0" borderId="72" xfId="97" applyFont="1" applyBorder="1" applyAlignment="1" applyProtection="1">
      <alignment horizontal="center" vertical="center"/>
      <protection hidden="1"/>
    </xf>
    <xf numFmtId="164" fontId="44" fillId="0" borderId="72" xfId="50" applyFont="1" applyFill="1" applyBorder="1" applyAlignment="1" applyProtection="1">
      <alignment vertical="center"/>
      <protection hidden="1"/>
    </xf>
    <xf numFmtId="164" fontId="44" fillId="0" borderId="92" xfId="50" applyFont="1" applyFill="1" applyBorder="1" applyAlignment="1" applyProtection="1">
      <alignment vertical="center"/>
      <protection hidden="1"/>
    </xf>
    <xf numFmtId="164" fontId="44" fillId="0" borderId="0" xfId="3" applyNumberFormat="1" applyFont="1" applyAlignment="1" applyProtection="1">
      <alignment vertical="center"/>
      <protection hidden="1"/>
    </xf>
    <xf numFmtId="0" fontId="44" fillId="0" borderId="0" xfId="3" applyFont="1" applyAlignment="1" applyProtection="1">
      <alignment vertical="center"/>
      <protection hidden="1"/>
    </xf>
    <xf numFmtId="0" fontId="45" fillId="0" borderId="0" xfId="3" applyFont="1" applyAlignment="1" applyProtection="1">
      <alignment horizontal="center" vertical="center"/>
      <protection hidden="1"/>
    </xf>
    <xf numFmtId="164" fontId="44" fillId="0" borderId="0" xfId="50" applyFont="1" applyFill="1" applyAlignment="1" applyProtection="1">
      <alignment vertical="center"/>
      <protection hidden="1"/>
    </xf>
    <xf numFmtId="0" fontId="66" fillId="0" borderId="133" xfId="97" applyFont="1" applyBorder="1" applyAlignment="1" applyProtection="1">
      <alignment horizontal="center" vertical="center"/>
      <protection hidden="1"/>
    </xf>
    <xf numFmtId="0" fontId="50" fillId="0" borderId="134" xfId="97" applyFont="1" applyBorder="1" applyAlignment="1" applyProtection="1">
      <alignment horizontal="right" vertical="center"/>
      <protection hidden="1"/>
    </xf>
    <xf numFmtId="167" fontId="72" fillId="0" borderId="134" xfId="97" applyNumberFormat="1" applyFont="1" applyBorder="1" applyAlignment="1" applyProtection="1">
      <alignment horizontal="center" vertical="center"/>
      <protection hidden="1"/>
    </xf>
    <xf numFmtId="164" fontId="45" fillId="0" borderId="134" xfId="50" applyFont="1" applyFill="1" applyBorder="1" applyAlignment="1" applyProtection="1">
      <alignment vertical="center"/>
      <protection hidden="1"/>
    </xf>
    <xf numFmtId="3" fontId="45" fillId="0" borderId="134" xfId="214" applyNumberFormat="1" applyFont="1" applyFill="1" applyBorder="1" applyAlignment="1" applyProtection="1">
      <alignment horizontal="center" vertical="center"/>
      <protection hidden="1"/>
    </xf>
    <xf numFmtId="164" fontId="45" fillId="0" borderId="135" xfId="50" applyFont="1" applyFill="1" applyBorder="1" applyAlignment="1" applyProtection="1">
      <alignment vertical="center"/>
      <protection hidden="1"/>
    </xf>
    <xf numFmtId="168" fontId="60" fillId="0" borderId="0" xfId="49" applyFont="1" applyFill="1" applyBorder="1" applyAlignment="1" applyProtection="1">
      <alignment vertical="center"/>
      <protection hidden="1"/>
    </xf>
    <xf numFmtId="0" fontId="52" fillId="34" borderId="171" xfId="97" applyFont="1" applyFill="1" applyBorder="1" applyAlignment="1" applyProtection="1">
      <alignment horizontal="center" vertical="center"/>
      <protection hidden="1"/>
    </xf>
    <xf numFmtId="0" fontId="60" fillId="0" borderId="74" xfId="97" applyFont="1" applyBorder="1" applyAlignment="1" applyProtection="1">
      <alignment horizontal="right" vertical="center"/>
      <protection hidden="1"/>
    </xf>
    <xf numFmtId="0" fontId="60" fillId="0" borderId="74" xfId="97" applyFont="1" applyBorder="1" applyAlignment="1" applyProtection="1">
      <alignment vertical="center"/>
      <protection hidden="1"/>
    </xf>
    <xf numFmtId="0" fontId="44" fillId="0" borderId="74" xfId="3" applyFont="1" applyBorder="1" applyAlignment="1" applyProtection="1">
      <alignment vertical="center"/>
      <protection hidden="1"/>
    </xf>
    <xf numFmtId="168" fontId="60" fillId="0" borderId="11" xfId="49" applyFont="1" applyFill="1" applyBorder="1" applyAlignment="1" applyProtection="1">
      <alignment vertical="center"/>
      <protection hidden="1"/>
    </xf>
    <xf numFmtId="0" fontId="60" fillId="0" borderId="74" xfId="97" applyFont="1" applyBorder="1" applyAlignment="1" applyProtection="1">
      <alignment horizontal="center" vertical="center"/>
      <protection hidden="1"/>
    </xf>
    <xf numFmtId="164" fontId="45" fillId="0" borderId="0" xfId="3" applyNumberFormat="1" applyFont="1" applyAlignment="1" applyProtection="1">
      <alignment vertical="center"/>
      <protection hidden="1"/>
    </xf>
    <xf numFmtId="0" fontId="50" fillId="0" borderId="0" xfId="97" applyFont="1" applyAlignment="1" applyProtection="1">
      <alignment vertical="center"/>
      <protection hidden="1"/>
    </xf>
    <xf numFmtId="168" fontId="66" fillId="0" borderId="0" xfId="49" applyFont="1" applyFill="1" applyBorder="1" applyAlignment="1" applyProtection="1">
      <alignment horizontal="center" vertical="center"/>
      <protection hidden="1"/>
    </xf>
    <xf numFmtId="0" fontId="66" fillId="0" borderId="123" xfId="97" applyFont="1" applyBorder="1" applyAlignment="1" applyProtection="1">
      <alignment vertical="center"/>
      <protection hidden="1"/>
    </xf>
    <xf numFmtId="0" fontId="48" fillId="0" borderId="185" xfId="0" applyFont="1" applyBorder="1" applyAlignment="1" applyProtection="1">
      <alignment horizontal="right" vertical="center"/>
      <protection hidden="1"/>
    </xf>
    <xf numFmtId="219" fontId="45" fillId="0" borderId="185" xfId="214" applyNumberFormat="1" applyFont="1" applyFill="1" applyBorder="1" applyAlignment="1" applyProtection="1">
      <alignment horizontal="center" vertical="center"/>
      <protection hidden="1"/>
    </xf>
    <xf numFmtId="0" fontId="66" fillId="0" borderId="133" xfId="97" applyFont="1" applyBorder="1" applyAlignment="1" applyProtection="1">
      <alignment vertical="center"/>
      <protection hidden="1"/>
    </xf>
    <xf numFmtId="219" fontId="45" fillId="0" borderId="134" xfId="214" applyNumberFormat="1" applyFont="1" applyFill="1" applyBorder="1" applyAlignment="1" applyProtection="1">
      <alignment horizontal="center" vertical="center"/>
      <protection hidden="1"/>
    </xf>
    <xf numFmtId="0" fontId="66" fillId="0" borderId="132" xfId="97" applyFont="1" applyBorder="1" applyAlignment="1" applyProtection="1">
      <alignment vertical="center"/>
      <protection hidden="1"/>
    </xf>
    <xf numFmtId="219" fontId="45" fillId="0" borderId="130" xfId="214" applyNumberFormat="1" applyFont="1" applyFill="1" applyBorder="1" applyAlignment="1" applyProtection="1">
      <alignment horizontal="center" vertical="center"/>
      <protection hidden="1"/>
    </xf>
    <xf numFmtId="0" fontId="66" fillId="0" borderId="91" xfId="97" applyFont="1" applyBorder="1" applyAlignment="1" applyProtection="1">
      <alignment vertical="center"/>
      <protection hidden="1"/>
    </xf>
    <xf numFmtId="0" fontId="50" fillId="0" borderId="72" xfId="97" applyFont="1" applyBorder="1" applyAlignment="1" applyProtection="1">
      <alignment horizontal="right" vertical="center"/>
      <protection hidden="1"/>
    </xf>
    <xf numFmtId="0" fontId="66" fillId="0" borderId="72" xfId="97" applyFont="1" applyBorder="1" applyAlignment="1" applyProtection="1">
      <alignment vertical="center"/>
      <protection hidden="1"/>
    </xf>
    <xf numFmtId="219" fontId="45" fillId="0" borderId="72" xfId="214" applyNumberFormat="1" applyFont="1" applyFill="1" applyBorder="1" applyAlignment="1" applyProtection="1">
      <alignment horizontal="center" vertical="center"/>
      <protection hidden="1"/>
    </xf>
    <xf numFmtId="164" fontId="45" fillId="0" borderId="72" xfId="50" applyFont="1" applyFill="1" applyBorder="1" applyAlignment="1" applyProtection="1">
      <alignment vertical="center"/>
      <protection hidden="1"/>
    </xf>
    <xf numFmtId="3" fontId="45" fillId="0" borderId="72" xfId="214" applyNumberFormat="1" applyFont="1" applyFill="1" applyBorder="1" applyAlignment="1" applyProtection="1">
      <alignment horizontal="center" vertical="center"/>
      <protection hidden="1"/>
    </xf>
    <xf numFmtId="0" fontId="52" fillId="34" borderId="18" xfId="97" applyFont="1" applyFill="1" applyBorder="1" applyAlignment="1" applyProtection="1">
      <alignment horizontal="center" vertical="center" wrapText="1"/>
      <protection hidden="1"/>
    </xf>
    <xf numFmtId="0" fontId="52" fillId="34" borderId="86" xfId="97" applyFont="1" applyFill="1" applyBorder="1" applyAlignment="1" applyProtection="1">
      <alignment horizontal="center" vertical="center"/>
      <protection hidden="1"/>
    </xf>
    <xf numFmtId="0" fontId="52" fillId="34" borderId="86" xfId="97" applyFont="1" applyFill="1" applyBorder="1" applyAlignment="1" applyProtection="1">
      <alignment horizontal="center" vertical="center" wrapText="1"/>
      <protection hidden="1"/>
    </xf>
    <xf numFmtId="0" fontId="52" fillId="34" borderId="86" xfId="97" applyFont="1" applyFill="1" applyBorder="1" applyAlignment="1" applyProtection="1">
      <alignment horizontal="center" vertical="center"/>
      <protection hidden="1"/>
    </xf>
    <xf numFmtId="0" fontId="52" fillId="0" borderId="0" xfId="97" applyFont="1" applyAlignment="1" applyProtection="1">
      <alignment vertical="center"/>
      <protection hidden="1"/>
    </xf>
    <xf numFmtId="0" fontId="52" fillId="0" borderId="0" xfId="97" applyFont="1" applyAlignment="1" applyProtection="1">
      <alignment horizontal="left" vertical="center"/>
      <protection hidden="1"/>
    </xf>
    <xf numFmtId="0" fontId="52" fillId="0" borderId="0" xfId="97" applyFont="1" applyAlignment="1" applyProtection="1">
      <alignment horizontal="center" vertical="center"/>
      <protection hidden="1"/>
    </xf>
    <xf numFmtId="0" fontId="52" fillId="0" borderId="0" xfId="97" applyFont="1" applyAlignment="1" applyProtection="1">
      <alignment horizontal="right" vertical="center"/>
      <protection hidden="1"/>
    </xf>
    <xf numFmtId="0" fontId="66" fillId="0" borderId="122" xfId="97" applyFont="1" applyBorder="1" applyAlignment="1" applyProtection="1">
      <alignment vertical="center"/>
      <protection hidden="1"/>
    </xf>
    <xf numFmtId="164" fontId="45" fillId="0" borderId="122" xfId="50" applyFont="1" applyFill="1" applyBorder="1" applyAlignment="1" applyProtection="1">
      <alignment vertical="center"/>
      <protection hidden="1"/>
    </xf>
    <xf numFmtId="0" fontId="72" fillId="0" borderId="122" xfId="97" applyFont="1" applyBorder="1" applyAlignment="1" applyProtection="1">
      <alignment horizontal="center" vertical="center"/>
      <protection hidden="1"/>
    </xf>
    <xf numFmtId="10" fontId="45" fillId="0" borderId="0" xfId="3" applyNumberFormat="1" applyFont="1" applyAlignment="1" applyProtection="1">
      <alignment horizontal="left" vertical="center"/>
      <protection hidden="1"/>
    </xf>
    <xf numFmtId="0" fontId="72" fillId="0" borderId="134" xfId="97" applyFont="1" applyBorder="1" applyAlignment="1" applyProtection="1">
      <alignment horizontal="center" vertical="center"/>
      <protection hidden="1"/>
    </xf>
    <xf numFmtId="43" fontId="45" fillId="0" borderId="0" xfId="3" applyNumberFormat="1" applyFont="1" applyAlignment="1" applyProtection="1">
      <alignment vertical="center"/>
      <protection hidden="1"/>
    </xf>
    <xf numFmtId="0" fontId="72" fillId="0" borderId="130" xfId="97" applyFont="1" applyBorder="1" applyAlignment="1" applyProtection="1">
      <alignment horizontal="center" vertical="center"/>
      <protection hidden="1"/>
    </xf>
    <xf numFmtId="0" fontId="60" fillId="0" borderId="15" xfId="97" applyFont="1" applyBorder="1" applyAlignment="1" applyProtection="1">
      <alignment horizontal="right" vertical="center"/>
      <protection hidden="1"/>
    </xf>
    <xf numFmtId="0" fontId="60" fillId="0" borderId="0" xfId="97" applyFont="1" applyAlignment="1" applyProtection="1">
      <alignment horizontal="right" vertical="center"/>
      <protection hidden="1"/>
    </xf>
    <xf numFmtId="164" fontId="44" fillId="0" borderId="16" xfId="50" applyFont="1" applyFill="1" applyBorder="1" applyAlignment="1" applyProtection="1">
      <alignment vertical="center"/>
      <protection hidden="1"/>
    </xf>
    <xf numFmtId="0" fontId="72" fillId="0" borderId="15" xfId="97" applyFont="1" applyBorder="1" applyAlignment="1" applyProtection="1">
      <alignment horizontal="right" vertical="center"/>
      <protection hidden="1"/>
    </xf>
    <xf numFmtId="0" fontId="72" fillId="0" borderId="0" xfId="97" applyFont="1" applyAlignment="1" applyProtection="1">
      <alignment horizontal="right" vertical="center"/>
      <protection hidden="1"/>
    </xf>
    <xf numFmtId="3" fontId="46" fillId="0" borderId="16" xfId="214" applyNumberFormat="1" applyFont="1" applyFill="1" applyBorder="1" applyAlignment="1" applyProtection="1">
      <alignment horizontal="right" vertical="center" indent="1"/>
      <protection hidden="1"/>
    </xf>
    <xf numFmtId="0" fontId="48" fillId="0" borderId="0" xfId="3" applyFont="1" applyAlignment="1" applyProtection="1">
      <alignment vertical="center"/>
      <protection hidden="1"/>
    </xf>
    <xf numFmtId="0" fontId="60" fillId="0" borderId="12" xfId="97" applyFont="1" applyBorder="1" applyAlignment="1" applyProtection="1">
      <alignment horizontal="right" vertical="center"/>
      <protection hidden="1"/>
    </xf>
    <xf numFmtId="0" fontId="60" fillId="0" borderId="74" xfId="97" applyFont="1" applyBorder="1" applyAlignment="1" applyProtection="1">
      <alignment horizontal="right" vertical="center"/>
      <protection hidden="1"/>
    </xf>
    <xf numFmtId="164" fontId="44" fillId="0" borderId="76" xfId="50" applyFont="1" applyFill="1" applyBorder="1" applyAlignment="1" applyProtection="1">
      <alignment vertical="center"/>
      <protection hidden="1"/>
    </xf>
    <xf numFmtId="0" fontId="66" fillId="0" borderId="21" xfId="97" applyFont="1" applyBorder="1" applyAlignment="1" applyProtection="1">
      <alignment vertical="center"/>
      <protection hidden="1"/>
    </xf>
    <xf numFmtId="0" fontId="66" fillId="0" borderId="22" xfId="97" applyFont="1" applyBorder="1" applyAlignment="1" applyProtection="1">
      <alignment vertical="center"/>
      <protection hidden="1"/>
    </xf>
    <xf numFmtId="164" fontId="45" fillId="0" borderId="22" xfId="50" applyFont="1" applyFill="1" applyBorder="1" applyAlignment="1" applyProtection="1">
      <alignment vertical="center"/>
      <protection hidden="1"/>
    </xf>
    <xf numFmtId="0" fontId="72" fillId="0" borderId="22" xfId="97" applyFont="1" applyBorder="1" applyAlignment="1" applyProtection="1">
      <alignment horizontal="center" vertical="center"/>
      <protection hidden="1"/>
    </xf>
    <xf numFmtId="164" fontId="45" fillId="0" borderId="23" xfId="50" applyFont="1" applyFill="1" applyBorder="1" applyAlignment="1" applyProtection="1">
      <alignment vertical="center"/>
      <protection hidden="1"/>
    </xf>
    <xf numFmtId="0" fontId="66" fillId="0" borderId="13" xfId="97" applyFont="1" applyBorder="1" applyAlignment="1" applyProtection="1">
      <alignment vertical="center"/>
      <protection hidden="1"/>
    </xf>
    <xf numFmtId="0" fontId="66" fillId="0" borderId="68" xfId="97" applyFont="1" applyBorder="1" applyAlignment="1" applyProtection="1">
      <alignment vertical="center"/>
      <protection hidden="1"/>
    </xf>
    <xf numFmtId="164" fontId="45" fillId="0" borderId="68" xfId="50" applyFont="1" applyFill="1" applyBorder="1" applyAlignment="1" applyProtection="1">
      <alignment vertical="center"/>
      <protection hidden="1"/>
    </xf>
    <xf numFmtId="0" fontId="72" fillId="0" borderId="68" xfId="97" applyFont="1" applyBorder="1" applyAlignment="1" applyProtection="1">
      <alignment horizontal="center" vertical="center"/>
      <protection hidden="1"/>
    </xf>
    <xf numFmtId="164" fontId="45" fillId="0" borderId="25" xfId="50" applyFont="1" applyFill="1" applyBorder="1" applyAlignment="1" applyProtection="1">
      <alignment vertical="center"/>
      <protection hidden="1"/>
    </xf>
    <xf numFmtId="0" fontId="66" fillId="0" borderId="85" xfId="97" applyFont="1" applyBorder="1" applyAlignment="1" applyProtection="1">
      <alignment vertical="center"/>
      <protection hidden="1"/>
    </xf>
    <xf numFmtId="0" fontId="66" fillId="0" borderId="189" xfId="97" applyFont="1" applyBorder="1" applyAlignment="1" applyProtection="1">
      <alignment vertical="center"/>
      <protection hidden="1"/>
    </xf>
    <xf numFmtId="164" fontId="45" fillId="0" borderId="188" xfId="50" applyFont="1" applyFill="1" applyBorder="1" applyAlignment="1" applyProtection="1">
      <alignment vertical="center"/>
      <protection hidden="1"/>
    </xf>
    <xf numFmtId="0" fontId="66" fillId="0" borderId="82" xfId="97" applyFont="1" applyBorder="1" applyAlignment="1" applyProtection="1">
      <alignment vertical="center"/>
      <protection hidden="1"/>
    </xf>
    <xf numFmtId="0" fontId="66" fillId="0" borderId="80" xfId="97" applyFont="1" applyBorder="1" applyAlignment="1" applyProtection="1">
      <alignment vertical="center"/>
      <protection hidden="1"/>
    </xf>
    <xf numFmtId="164" fontId="45" fillId="0" borderId="80" xfId="50" applyFont="1" applyFill="1" applyBorder="1" applyAlignment="1" applyProtection="1">
      <alignment vertical="center"/>
      <protection hidden="1"/>
    </xf>
    <xf numFmtId="0" fontId="72" fillId="0" borderId="80" xfId="97" applyFont="1" applyBorder="1" applyAlignment="1" applyProtection="1">
      <alignment horizontal="center" vertical="center"/>
      <protection hidden="1"/>
    </xf>
    <xf numFmtId="164" fontId="45" fillId="0" borderId="81" xfId="50" applyFont="1" applyFill="1" applyBorder="1" applyAlignment="1" applyProtection="1">
      <alignment vertical="center"/>
      <protection hidden="1"/>
    </xf>
    <xf numFmtId="0" fontId="52" fillId="34" borderId="91" xfId="1134" applyFont="1" applyFill="1" applyBorder="1" applyAlignment="1" applyProtection="1">
      <alignment horizontal="right" vertical="center"/>
      <protection hidden="1"/>
    </xf>
    <xf numFmtId="0" fontId="52" fillId="34" borderId="72" xfId="1134" applyFont="1" applyFill="1" applyBorder="1" applyAlignment="1" applyProtection="1">
      <alignment vertical="center"/>
      <protection hidden="1"/>
    </xf>
    <xf numFmtId="0" fontId="52" fillId="34" borderId="92" xfId="1134" applyFont="1" applyFill="1" applyBorder="1" applyAlignment="1" applyProtection="1">
      <alignment vertical="center"/>
      <protection hidden="1"/>
    </xf>
    <xf numFmtId="0" fontId="60" fillId="2" borderId="0" xfId="107" applyFont="1" applyFill="1" applyAlignment="1" applyProtection="1">
      <alignment vertical="center"/>
      <protection hidden="1"/>
    </xf>
    <xf numFmtId="0" fontId="44" fillId="0" borderId="91" xfId="0" applyFont="1" applyBorder="1" applyAlignment="1" applyProtection="1">
      <alignment horizontal="center" vertical="center" wrapText="1"/>
      <protection hidden="1"/>
    </xf>
    <xf numFmtId="0" fontId="44" fillId="0" borderId="72" xfId="0" applyFont="1" applyBorder="1" applyAlignment="1" applyProtection="1">
      <alignment horizontal="center" vertical="center" wrapText="1"/>
      <protection hidden="1"/>
    </xf>
    <xf numFmtId="0" fontId="44" fillId="0" borderId="92" xfId="0" applyFont="1" applyBorder="1" applyAlignment="1" applyProtection="1">
      <alignment horizontal="center" vertical="center" wrapText="1"/>
      <protection hidden="1"/>
    </xf>
    <xf numFmtId="0" fontId="44" fillId="0" borderId="104" xfId="0" applyFont="1" applyBorder="1" applyAlignment="1" applyProtection="1">
      <alignment horizontal="center" vertical="center" wrapText="1"/>
      <protection hidden="1"/>
    </xf>
    <xf numFmtId="0" fontId="44" fillId="0" borderId="104" xfId="0" applyFont="1" applyBorder="1" applyAlignment="1" applyProtection="1">
      <alignment horizontal="center" vertical="center" wrapText="1"/>
      <protection hidden="1"/>
    </xf>
    <xf numFmtId="0" fontId="44" fillId="0" borderId="104" xfId="0" applyFont="1" applyBorder="1" applyAlignment="1" applyProtection="1">
      <alignment horizontal="center" vertical="center"/>
      <protection hidden="1"/>
    </xf>
    <xf numFmtId="0" fontId="45" fillId="0" borderId="176" xfId="0" applyFont="1" applyBorder="1" applyAlignment="1" applyProtection="1">
      <alignment vertical="center"/>
      <protection hidden="1"/>
    </xf>
    <xf numFmtId="0" fontId="45" fillId="0" borderId="177" xfId="0" applyFont="1" applyBorder="1" applyAlignment="1" applyProtection="1">
      <alignment horizontal="left" vertical="center"/>
      <protection hidden="1"/>
    </xf>
    <xf numFmtId="0" fontId="46" fillId="0" borderId="177" xfId="0" applyFont="1" applyBorder="1" applyAlignment="1" applyProtection="1">
      <alignment horizontal="center" vertical="center"/>
      <protection hidden="1"/>
    </xf>
    <xf numFmtId="0" fontId="45" fillId="0" borderId="133" xfId="0" applyFont="1" applyBorder="1" applyAlignment="1" applyProtection="1">
      <alignment vertical="center"/>
      <protection hidden="1"/>
    </xf>
    <xf numFmtId="0" fontId="48" fillId="0" borderId="0" xfId="0" applyFont="1" applyAlignment="1" applyProtection="1">
      <alignment horizontal="right" vertical="center"/>
      <protection hidden="1"/>
    </xf>
    <xf numFmtId="9" fontId="45" fillId="0" borderId="0" xfId="0" applyNumberFormat="1" applyFont="1" applyAlignment="1" applyProtection="1">
      <alignment horizontal="left" vertical="center"/>
      <protection hidden="1"/>
    </xf>
    <xf numFmtId="0" fontId="45" fillId="0" borderId="132" xfId="0" applyFont="1" applyBorder="1" applyAlignment="1" applyProtection="1">
      <alignment vertical="center"/>
      <protection hidden="1"/>
    </xf>
    <xf numFmtId="216" fontId="45" fillId="0" borderId="0" xfId="50" applyNumberFormat="1" applyFont="1" applyFill="1" applyBorder="1" applyAlignment="1" applyProtection="1">
      <alignment horizontal="left" vertical="center" indent="1"/>
      <protection hidden="1"/>
    </xf>
    <xf numFmtId="0" fontId="44" fillId="0" borderId="86" xfId="0" applyFont="1" applyBorder="1" applyAlignment="1" applyProtection="1">
      <alignment horizontal="center" vertical="center" wrapText="1"/>
      <protection hidden="1"/>
    </xf>
    <xf numFmtId="0" fontId="44" fillId="0" borderId="86" xfId="0" applyFont="1" applyBorder="1" applyAlignment="1" applyProtection="1">
      <alignment horizontal="center" vertical="center" wrapText="1"/>
      <protection hidden="1"/>
    </xf>
    <xf numFmtId="0" fontId="44" fillId="0" borderId="86" xfId="0" applyFont="1" applyBorder="1" applyAlignment="1" applyProtection="1">
      <alignment horizontal="center" vertical="center"/>
      <protection hidden="1"/>
    </xf>
    <xf numFmtId="49" fontId="45" fillId="0" borderId="21" xfId="0" applyNumberFormat="1" applyFont="1" applyBorder="1" applyAlignment="1" applyProtection="1">
      <alignment horizontal="center" vertical="center"/>
      <protection hidden="1"/>
    </xf>
    <xf numFmtId="49" fontId="45" fillId="0" borderId="13" xfId="0" applyNumberFormat="1" applyFont="1" applyBorder="1" applyAlignment="1" applyProtection="1">
      <alignment horizontal="center" vertical="center"/>
      <protection hidden="1"/>
    </xf>
    <xf numFmtId="209" fontId="45" fillId="0" borderId="68" xfId="50" applyNumberFormat="1" applyFont="1" applyFill="1" applyBorder="1" applyAlignment="1" applyProtection="1">
      <alignment horizontal="left" vertical="center" indent="1"/>
      <protection hidden="1"/>
    </xf>
    <xf numFmtId="0" fontId="46" fillId="0" borderId="68" xfId="0" applyFont="1" applyBorder="1" applyAlignment="1" applyProtection="1">
      <alignment horizontal="left" vertical="center" indent="1"/>
      <protection hidden="1"/>
    </xf>
    <xf numFmtId="0" fontId="46" fillId="0" borderId="25" xfId="0" applyFont="1" applyBorder="1" applyAlignment="1" applyProtection="1">
      <alignment horizontal="left" vertical="center" indent="1"/>
      <protection hidden="1"/>
    </xf>
    <xf numFmtId="0" fontId="59" fillId="0" borderId="68" xfId="0" applyFont="1" applyBorder="1" applyAlignment="1" applyProtection="1">
      <alignment horizontal="left" vertical="center"/>
      <protection hidden="1"/>
    </xf>
    <xf numFmtId="49" fontId="45" fillId="0" borderId="82" xfId="0" applyNumberFormat="1" applyFont="1" applyBorder="1" applyAlignment="1" applyProtection="1">
      <alignment horizontal="center" vertical="center"/>
      <protection hidden="1"/>
    </xf>
    <xf numFmtId="0" fontId="59" fillId="0" borderId="80" xfId="0" applyFont="1" applyBorder="1" applyAlignment="1" applyProtection="1">
      <alignment horizontal="left" vertical="center"/>
      <protection hidden="1"/>
    </xf>
    <xf numFmtId="49" fontId="45" fillId="0" borderId="71" xfId="0" applyNumberFormat="1" applyFont="1" applyBorder="1" applyAlignment="1" applyProtection="1">
      <alignment horizontal="center" vertical="center"/>
      <protection hidden="1"/>
    </xf>
    <xf numFmtId="49" fontId="48" fillId="0" borderId="72" xfId="0" applyNumberFormat="1" applyFont="1" applyBorder="1" applyAlignment="1" applyProtection="1">
      <alignment horizontal="right" vertical="center"/>
      <protection hidden="1"/>
    </xf>
    <xf numFmtId="0" fontId="44" fillId="0" borderId="88" xfId="0" applyFont="1" applyBorder="1" applyAlignment="1" applyProtection="1">
      <alignment horizontal="center" vertical="center" wrapText="1"/>
      <protection hidden="1"/>
    </xf>
    <xf numFmtId="0" fontId="44" fillId="0" borderId="89" xfId="0" applyFont="1" applyBorder="1" applyAlignment="1" applyProtection="1">
      <alignment horizontal="center" vertical="center" wrapText="1"/>
      <protection hidden="1"/>
    </xf>
    <xf numFmtId="0" fontId="44" fillId="0" borderId="90" xfId="0" applyFont="1" applyBorder="1" applyAlignment="1" applyProtection="1">
      <alignment horizontal="center" vertical="center" wrapText="1"/>
      <protection hidden="1"/>
    </xf>
    <xf numFmtId="0" fontId="44" fillId="0" borderId="87" xfId="0" applyFont="1" applyBorder="1" applyAlignment="1" applyProtection="1">
      <alignment horizontal="center" vertical="center" wrapText="1"/>
      <protection hidden="1"/>
    </xf>
    <xf numFmtId="0" fontId="44" fillId="0" borderId="88" xfId="0" applyFont="1" applyBorder="1" applyAlignment="1" applyProtection="1">
      <alignment horizontal="center" vertical="center"/>
      <protection hidden="1"/>
    </xf>
    <xf numFmtId="0" fontId="44" fillId="0" borderId="90" xfId="0" applyFont="1" applyBorder="1" applyAlignment="1" applyProtection="1">
      <alignment horizontal="center" vertical="center"/>
      <protection hidden="1"/>
    </xf>
    <xf numFmtId="0" fontId="44" fillId="0" borderId="12" xfId="0" applyFont="1" applyBorder="1" applyAlignment="1" applyProtection="1">
      <alignment horizontal="center" vertical="center" wrapText="1"/>
      <protection hidden="1"/>
    </xf>
    <xf numFmtId="0" fontId="44" fillId="0" borderId="74" xfId="0" applyFont="1" applyBorder="1" applyAlignment="1" applyProtection="1">
      <alignment horizontal="center" vertical="center" wrapText="1"/>
      <protection hidden="1"/>
    </xf>
    <xf numFmtId="0" fontId="44" fillId="0" borderId="76" xfId="0" applyFont="1" applyBorder="1" applyAlignment="1" applyProtection="1">
      <alignment horizontal="center" vertical="center" wrapText="1"/>
      <protection hidden="1"/>
    </xf>
    <xf numFmtId="0" fontId="44" fillId="0" borderId="69" xfId="0" applyFont="1" applyBorder="1" applyAlignment="1" applyProtection="1">
      <alignment horizontal="center" vertical="center" wrapText="1"/>
      <protection hidden="1"/>
    </xf>
    <xf numFmtId="0" fontId="44" fillId="0" borderId="87" xfId="0" applyFont="1" applyBorder="1" applyAlignment="1" applyProtection="1">
      <alignment horizontal="center" vertical="center" wrapText="1"/>
      <protection hidden="1"/>
    </xf>
    <xf numFmtId="49" fontId="48" fillId="0" borderId="22" xfId="0" applyNumberFormat="1" applyFont="1" applyBorder="1" applyAlignment="1" applyProtection="1">
      <alignment horizontal="right" vertical="center"/>
      <protection hidden="1"/>
    </xf>
    <xf numFmtId="209" fontId="45" fillId="0" borderId="22" xfId="50" applyNumberFormat="1" applyFont="1" applyFill="1" applyBorder="1" applyAlignment="1" applyProtection="1">
      <alignment vertical="center"/>
      <protection hidden="1"/>
    </xf>
    <xf numFmtId="216" fontId="45" fillId="0" borderId="23" xfId="50" applyNumberFormat="1" applyFont="1" applyFill="1" applyBorder="1" applyAlignment="1" applyProtection="1">
      <alignment vertical="center"/>
      <protection hidden="1"/>
    </xf>
    <xf numFmtId="49" fontId="48" fillId="0" borderId="68" xfId="0" applyNumberFormat="1" applyFont="1" applyBorder="1" applyAlignment="1" applyProtection="1">
      <alignment horizontal="right" vertical="center"/>
      <protection hidden="1"/>
    </xf>
    <xf numFmtId="209" fontId="45" fillId="0" borderId="68" xfId="50" applyNumberFormat="1" applyFont="1" applyFill="1" applyBorder="1" applyAlignment="1" applyProtection="1">
      <alignment vertical="center"/>
      <protection hidden="1"/>
    </xf>
    <xf numFmtId="216" fontId="45" fillId="0" borderId="25" xfId="50" applyNumberFormat="1" applyFont="1" applyFill="1" applyBorder="1" applyAlignment="1" applyProtection="1">
      <alignment vertical="center"/>
      <protection hidden="1"/>
    </xf>
    <xf numFmtId="10" fontId="45" fillId="0" borderId="68" xfId="1" applyNumberFormat="1" applyFont="1" applyFill="1" applyBorder="1" applyAlignment="1" applyProtection="1">
      <alignment horizontal="center" vertical="center"/>
      <protection hidden="1"/>
    </xf>
    <xf numFmtId="167" fontId="45" fillId="0" borderId="68" xfId="0" applyNumberFormat="1" applyFont="1" applyBorder="1" applyAlignment="1" applyProtection="1">
      <alignment horizontal="center" vertical="center"/>
      <protection hidden="1"/>
    </xf>
    <xf numFmtId="49" fontId="48" fillId="0" borderId="80" xfId="0" applyNumberFormat="1" applyFont="1" applyBorder="1" applyAlignment="1" applyProtection="1">
      <alignment horizontal="right" vertical="center"/>
      <protection hidden="1"/>
    </xf>
    <xf numFmtId="10" fontId="45" fillId="0" borderId="80" xfId="1" applyNumberFormat="1" applyFont="1" applyFill="1" applyBorder="1" applyAlignment="1" applyProtection="1">
      <alignment horizontal="center" vertical="center"/>
      <protection hidden="1"/>
    </xf>
    <xf numFmtId="167" fontId="45" fillId="0" borderId="80" xfId="0" applyNumberFormat="1" applyFont="1" applyBorder="1" applyAlignment="1" applyProtection="1">
      <alignment horizontal="center" vertical="center"/>
      <protection hidden="1"/>
    </xf>
    <xf numFmtId="209" fontId="45" fillId="0" borderId="80" xfId="50" applyNumberFormat="1" applyFont="1" applyFill="1" applyBorder="1" applyAlignment="1" applyProtection="1">
      <alignment vertical="center"/>
      <protection hidden="1"/>
    </xf>
    <xf numFmtId="216" fontId="45" fillId="0" borderId="81" xfId="50" applyNumberFormat="1" applyFont="1" applyFill="1" applyBorder="1" applyAlignment="1" applyProtection="1">
      <alignment vertical="center"/>
      <protection hidden="1"/>
    </xf>
    <xf numFmtId="49" fontId="44" fillId="0" borderId="88" xfId="0" applyNumberFormat="1" applyFont="1" applyBorder="1" applyAlignment="1" applyProtection="1">
      <alignment horizontal="right" vertical="center"/>
      <protection hidden="1"/>
    </xf>
    <xf numFmtId="49" fontId="44" fillId="0" borderId="89" xfId="0" applyNumberFormat="1" applyFont="1" applyBorder="1" applyAlignment="1" applyProtection="1">
      <alignment horizontal="right" vertical="center"/>
      <protection hidden="1"/>
    </xf>
    <xf numFmtId="216" fontId="44" fillId="0" borderId="90" xfId="50" applyNumberFormat="1" applyFont="1" applyFill="1" applyBorder="1" applyAlignment="1" applyProtection="1">
      <alignment vertical="center"/>
      <protection hidden="1"/>
    </xf>
    <xf numFmtId="49" fontId="46" fillId="0" borderId="15" xfId="0" applyNumberFormat="1" applyFont="1" applyBorder="1" applyAlignment="1" applyProtection="1">
      <alignment horizontal="right" vertical="center"/>
      <protection hidden="1"/>
    </xf>
    <xf numFmtId="49" fontId="46" fillId="0" borderId="0" xfId="0" applyNumberFormat="1" applyFont="1" applyAlignment="1" applyProtection="1">
      <alignment horizontal="right" vertical="center"/>
      <protection hidden="1"/>
    </xf>
    <xf numFmtId="49" fontId="44" fillId="0" borderId="15" xfId="0" applyNumberFormat="1" applyFont="1" applyBorder="1" applyAlignment="1" applyProtection="1">
      <alignment horizontal="right" vertical="center"/>
      <protection hidden="1"/>
    </xf>
    <xf numFmtId="49" fontId="44" fillId="0" borderId="0" xfId="0" applyNumberFormat="1" applyFont="1" applyAlignment="1" applyProtection="1">
      <alignment horizontal="right" vertical="center"/>
      <protection hidden="1"/>
    </xf>
    <xf numFmtId="209" fontId="44" fillId="0" borderId="16" xfId="50" applyNumberFormat="1" applyFont="1" applyFill="1" applyBorder="1" applyAlignment="1" applyProtection="1">
      <alignment vertical="center"/>
      <protection hidden="1"/>
    </xf>
    <xf numFmtId="49" fontId="44" fillId="0" borderId="12" xfId="0" applyNumberFormat="1" applyFont="1" applyBorder="1" applyAlignment="1" applyProtection="1">
      <alignment horizontal="right" vertical="center"/>
      <protection hidden="1"/>
    </xf>
    <xf numFmtId="49" fontId="44" fillId="0" borderId="74" xfId="0" applyNumberFormat="1" applyFont="1" applyBorder="1" applyAlignment="1" applyProtection="1">
      <alignment horizontal="right" vertical="center"/>
      <protection hidden="1"/>
    </xf>
    <xf numFmtId="209" fontId="44" fillId="0" borderId="76" xfId="50" applyNumberFormat="1" applyFont="1" applyFill="1" applyBorder="1" applyAlignment="1" applyProtection="1">
      <alignment vertical="center"/>
      <protection hidden="1"/>
    </xf>
    <xf numFmtId="49" fontId="45" fillId="0" borderId="0" xfId="0" applyNumberFormat="1" applyFont="1" applyAlignment="1" applyProtection="1">
      <alignment horizontal="center" vertical="center"/>
      <protection hidden="1"/>
    </xf>
    <xf numFmtId="167" fontId="45" fillId="0" borderId="0" xfId="0" applyNumberFormat="1" applyFont="1" applyAlignment="1" applyProtection="1">
      <alignment horizontal="center" vertical="center"/>
      <protection hidden="1"/>
    </xf>
    <xf numFmtId="4" fontId="45" fillId="0" borderId="0" xfId="0" applyNumberFormat="1" applyFont="1" applyAlignment="1" applyProtection="1">
      <alignment horizontal="center" vertical="center"/>
      <protection hidden="1"/>
    </xf>
    <xf numFmtId="166" fontId="45" fillId="0" borderId="0" xfId="0" applyNumberFormat="1" applyFont="1" applyAlignment="1" applyProtection="1">
      <alignment horizontal="center" vertical="center"/>
      <protection hidden="1"/>
    </xf>
    <xf numFmtId="0" fontId="44" fillId="0" borderId="18" xfId="0" applyFont="1" applyBorder="1" applyAlignment="1" applyProtection="1">
      <alignment horizontal="center" vertical="center" wrapText="1"/>
      <protection hidden="1"/>
    </xf>
    <xf numFmtId="0" fontId="52" fillId="0" borderId="15" xfId="97" applyFont="1" applyBorder="1" applyAlignment="1" applyProtection="1">
      <alignment horizontal="right" vertical="center"/>
      <protection hidden="1"/>
    </xf>
    <xf numFmtId="0" fontId="76" fillId="0" borderId="16" xfId="3" applyFont="1" applyBorder="1" applyAlignment="1" applyProtection="1">
      <alignment vertical="center"/>
      <protection hidden="1"/>
    </xf>
    <xf numFmtId="0" fontId="45" fillId="0" borderId="91" xfId="0" applyFont="1" applyBorder="1" applyAlignment="1" applyProtection="1">
      <alignment vertical="center"/>
      <protection hidden="1"/>
    </xf>
    <xf numFmtId="0" fontId="45" fillId="0" borderId="72" xfId="0" applyFont="1" applyBorder="1" applyAlignment="1" applyProtection="1">
      <alignment vertical="center"/>
      <protection hidden="1"/>
    </xf>
    <xf numFmtId="215" fontId="45" fillId="0" borderId="72" xfId="0" applyNumberFormat="1" applyFont="1" applyBorder="1" applyAlignment="1" applyProtection="1">
      <alignment horizontal="center" vertical="center"/>
      <protection hidden="1"/>
    </xf>
    <xf numFmtId="216" fontId="45" fillId="0" borderId="72" xfId="50" applyNumberFormat="1" applyFont="1" applyFill="1" applyBorder="1" applyAlignment="1" applyProtection="1">
      <alignment vertical="center"/>
      <protection hidden="1"/>
    </xf>
    <xf numFmtId="216" fontId="45" fillId="0" borderId="92" xfId="50" applyNumberFormat="1" applyFont="1" applyFill="1" applyBorder="1" applyAlignment="1" applyProtection="1">
      <alignment vertical="center"/>
      <protection hidden="1"/>
    </xf>
    <xf numFmtId="0" fontId="45" fillId="0" borderId="21" xfId="0" applyFont="1" applyBorder="1" applyAlignment="1" applyProtection="1">
      <alignment vertical="center"/>
      <protection hidden="1"/>
    </xf>
    <xf numFmtId="0" fontId="45" fillId="0" borderId="22" xfId="0" applyFont="1" applyBorder="1" applyAlignment="1" applyProtection="1">
      <alignment vertical="center"/>
      <protection hidden="1"/>
    </xf>
    <xf numFmtId="0" fontId="48" fillId="0" borderId="0" xfId="0" applyFont="1" applyAlignment="1" applyProtection="1">
      <alignment vertical="center"/>
      <protection hidden="1"/>
    </xf>
    <xf numFmtId="0" fontId="45" fillId="0" borderId="13" xfId="0" applyFont="1" applyBorder="1" applyAlignment="1" applyProtection="1">
      <alignment vertical="center"/>
      <protection hidden="1"/>
    </xf>
    <xf numFmtId="0" fontId="45" fillId="0" borderId="68" xfId="0" applyFont="1" applyBorder="1" applyAlignment="1" applyProtection="1">
      <alignment vertical="center"/>
      <protection hidden="1"/>
    </xf>
    <xf numFmtId="0" fontId="45" fillId="0" borderId="82" xfId="0" applyFont="1" applyBorder="1" applyAlignment="1" applyProtection="1">
      <alignment vertical="center"/>
      <protection hidden="1"/>
    </xf>
    <xf numFmtId="0" fontId="45" fillId="0" borderId="80" xfId="0" applyFont="1" applyBorder="1" applyAlignment="1" applyProtection="1">
      <alignment vertical="center"/>
      <protection hidden="1"/>
    </xf>
    <xf numFmtId="10" fontId="59" fillId="0" borderId="72" xfId="1" applyNumberFormat="1" applyFont="1" applyFill="1" applyBorder="1" applyAlignment="1" applyProtection="1">
      <alignment horizontal="center" vertical="center"/>
      <protection hidden="1"/>
    </xf>
    <xf numFmtId="3" fontId="45" fillId="0" borderId="72" xfId="0" applyNumberFormat="1" applyFont="1" applyBorder="1" applyAlignment="1" applyProtection="1">
      <alignment horizontal="center" vertical="center"/>
      <protection hidden="1"/>
    </xf>
    <xf numFmtId="214" fontId="45" fillId="0" borderId="72" xfId="0" applyNumberFormat="1" applyFont="1" applyBorder="1" applyAlignment="1" applyProtection="1">
      <alignment horizontal="center" vertical="center"/>
      <protection hidden="1"/>
    </xf>
    <xf numFmtId="209" fontId="45" fillId="0" borderId="72" xfId="50" applyNumberFormat="1" applyFont="1" applyFill="1" applyBorder="1" applyAlignment="1" applyProtection="1">
      <alignment vertical="center"/>
      <protection hidden="1"/>
    </xf>
    <xf numFmtId="0" fontId="77" fillId="0" borderId="0" xfId="0" applyFont="1" applyAlignment="1" applyProtection="1">
      <alignment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center" vertical="center"/>
      <protection hidden="1"/>
    </xf>
    <xf numFmtId="3" fontId="48" fillId="0" borderId="0" xfId="0" applyNumberFormat="1" applyFont="1" applyAlignment="1" applyProtection="1">
      <alignment horizontal="center" vertical="center"/>
      <protection hidden="1"/>
    </xf>
    <xf numFmtId="4" fontId="48" fillId="0" borderId="0" xfId="0" applyNumberFormat="1" applyFont="1" applyAlignment="1" applyProtection="1">
      <alignment horizontal="center" vertical="center"/>
      <protection hidden="1"/>
    </xf>
    <xf numFmtId="10" fontId="45" fillId="0" borderId="0" xfId="1168" applyNumberFormat="1" applyFont="1" applyBorder="1" applyAlignment="1" applyProtection="1">
      <alignment horizontal="center" vertical="center"/>
      <protection hidden="1"/>
    </xf>
    <xf numFmtId="205" fontId="45" fillId="0" borderId="0" xfId="0" applyNumberFormat="1" applyFont="1" applyAlignment="1" applyProtection="1">
      <alignment horizontal="center" vertical="center"/>
      <protection hidden="1"/>
    </xf>
    <xf numFmtId="3" fontId="45" fillId="88" borderId="177" xfId="0" applyNumberFormat="1" applyFont="1" applyFill="1" applyBorder="1" applyAlignment="1" applyProtection="1">
      <alignment horizontal="left" vertical="center" indent="1"/>
      <protection locked="0" hidden="1"/>
    </xf>
    <xf numFmtId="0" fontId="45" fillId="88" borderId="177" xfId="0" applyFont="1" applyFill="1" applyBorder="1" applyAlignment="1" applyProtection="1">
      <alignment horizontal="left" vertical="center" indent="1"/>
      <protection locked="0" hidden="1"/>
    </xf>
    <xf numFmtId="0" fontId="46" fillId="88" borderId="177" xfId="0" applyFont="1" applyFill="1" applyBorder="1" applyAlignment="1" applyProtection="1">
      <alignment horizontal="left" vertical="center" indent="1"/>
      <protection locked="0" hidden="1"/>
    </xf>
    <xf numFmtId="0" fontId="46" fillId="88" borderId="178" xfId="0" applyFont="1" applyFill="1" applyBorder="1" applyAlignment="1" applyProtection="1">
      <alignment horizontal="left" vertical="center" indent="1"/>
      <protection locked="0" hidden="1"/>
    </xf>
    <xf numFmtId="0" fontId="45" fillId="88" borderId="134" xfId="0" applyFont="1" applyFill="1" applyBorder="1" applyAlignment="1" applyProtection="1">
      <alignment horizontal="left" vertical="center" indent="1"/>
      <protection locked="0" hidden="1"/>
    </xf>
    <xf numFmtId="0" fontId="46" fillId="88" borderId="134" xfId="0" applyFont="1" applyFill="1" applyBorder="1" applyAlignment="1" applyProtection="1">
      <alignment horizontal="left" vertical="center" indent="1"/>
      <protection locked="0" hidden="1"/>
    </xf>
    <xf numFmtId="0" fontId="46" fillId="88" borderId="135" xfId="0" applyFont="1" applyFill="1" applyBorder="1" applyAlignment="1" applyProtection="1">
      <alignment horizontal="left" vertical="center" indent="1"/>
      <protection locked="0" hidden="1"/>
    </xf>
    <xf numFmtId="17" fontId="45" fillId="88" borderId="134" xfId="0" applyNumberFormat="1" applyFont="1" applyFill="1" applyBorder="1" applyAlignment="1" applyProtection="1">
      <alignment horizontal="left" vertical="center" indent="1"/>
      <protection locked="0" hidden="1"/>
    </xf>
    <xf numFmtId="0" fontId="45" fillId="88" borderId="130" xfId="0" applyFont="1" applyFill="1" applyBorder="1" applyAlignment="1" applyProtection="1">
      <alignment horizontal="left" vertical="center" indent="1"/>
      <protection locked="0" hidden="1"/>
    </xf>
    <xf numFmtId="0" fontId="46" fillId="88" borderId="130" xfId="0" applyFont="1" applyFill="1" applyBorder="1" applyAlignment="1" applyProtection="1">
      <alignment horizontal="left" vertical="center" indent="1"/>
      <protection locked="0" hidden="1"/>
    </xf>
    <xf numFmtId="0" fontId="46" fillId="88" borderId="131" xfId="0" applyFont="1" applyFill="1" applyBorder="1" applyAlignment="1" applyProtection="1">
      <alignment horizontal="left" vertical="center" indent="1"/>
      <protection locked="0" hidden="1"/>
    </xf>
    <xf numFmtId="209" fontId="45" fillId="88" borderId="22" xfId="50" applyNumberFormat="1" applyFont="1" applyFill="1" applyBorder="1" applyAlignment="1" applyProtection="1">
      <alignment horizontal="left" vertical="center" indent="1"/>
      <protection locked="0" hidden="1"/>
    </xf>
    <xf numFmtId="0" fontId="46" fillId="88" borderId="22" xfId="0" applyFont="1" applyFill="1" applyBorder="1" applyAlignment="1" applyProtection="1">
      <alignment horizontal="left" vertical="center" indent="1"/>
      <protection locked="0" hidden="1"/>
    </xf>
    <xf numFmtId="0" fontId="46" fillId="88" borderId="23" xfId="0" applyFont="1" applyFill="1" applyBorder="1" applyAlignment="1" applyProtection="1">
      <alignment horizontal="left" vertical="center" indent="1"/>
      <protection locked="0" hidden="1"/>
    </xf>
    <xf numFmtId="216" fontId="45" fillId="88" borderId="68" xfId="50" applyNumberFormat="1" applyFont="1" applyFill="1" applyBorder="1" applyAlignment="1" applyProtection="1">
      <alignment horizontal="left" vertical="center" indent="1"/>
      <protection locked="0" hidden="1"/>
    </xf>
    <xf numFmtId="0" fontId="46" fillId="88" borderId="68" xfId="0" applyFont="1" applyFill="1" applyBorder="1" applyAlignment="1" applyProtection="1">
      <alignment horizontal="left" vertical="center" indent="1"/>
      <protection locked="0" hidden="1"/>
    </xf>
    <xf numFmtId="0" fontId="46" fillId="88" borderId="25" xfId="0" applyFont="1" applyFill="1" applyBorder="1" applyAlignment="1" applyProtection="1">
      <alignment horizontal="left" vertical="center" indent="1"/>
      <protection locked="0" hidden="1"/>
    </xf>
    <xf numFmtId="209" fontId="45" fillId="88" borderId="68" xfId="50" applyNumberFormat="1" applyFont="1" applyFill="1" applyBorder="1" applyAlignment="1" applyProtection="1">
      <alignment horizontal="left" vertical="center" indent="1"/>
      <protection locked="0" hidden="1"/>
    </xf>
    <xf numFmtId="209" fontId="45" fillId="88" borderId="80" xfId="50" applyNumberFormat="1" applyFont="1" applyFill="1" applyBorder="1" applyAlignment="1" applyProtection="1">
      <alignment horizontal="left" vertical="center" indent="1"/>
      <protection locked="0" hidden="1"/>
    </xf>
    <xf numFmtId="0" fontId="46" fillId="88" borderId="80" xfId="0" applyFont="1" applyFill="1" applyBorder="1" applyAlignment="1" applyProtection="1">
      <alignment horizontal="left" vertical="center" indent="1"/>
      <protection locked="0" hidden="1"/>
    </xf>
    <xf numFmtId="0" fontId="46" fillId="88" borderId="81" xfId="0" applyFont="1" applyFill="1" applyBorder="1" applyAlignment="1" applyProtection="1">
      <alignment horizontal="left" vertical="center" indent="1"/>
      <protection locked="0" hidden="1"/>
    </xf>
    <xf numFmtId="3" fontId="45" fillId="88" borderId="72" xfId="0" applyNumberFormat="1" applyFont="1" applyFill="1" applyBorder="1" applyAlignment="1" applyProtection="1">
      <alignment horizontal="left" vertical="center" indent="1"/>
      <protection locked="0" hidden="1"/>
    </xf>
    <xf numFmtId="0" fontId="46" fillId="88" borderId="72" xfId="0" applyFont="1" applyFill="1" applyBorder="1" applyAlignment="1" applyProtection="1">
      <alignment horizontal="left" vertical="center" indent="1"/>
      <protection locked="0" hidden="1"/>
    </xf>
    <xf numFmtId="0" fontId="46" fillId="88" borderId="73" xfId="0" applyFont="1" applyFill="1" applyBorder="1" applyAlignment="1" applyProtection="1">
      <alignment horizontal="left" vertical="center" indent="1"/>
      <protection locked="0" hidden="1"/>
    </xf>
    <xf numFmtId="211" fontId="59" fillId="88" borderId="72" xfId="0" applyNumberFormat="1" applyFont="1" applyFill="1" applyBorder="1" applyAlignment="1" applyProtection="1">
      <alignment horizontal="center" vertical="center"/>
      <protection locked="0" hidden="1"/>
    </xf>
    <xf numFmtId="3" fontId="59" fillId="88" borderId="72" xfId="0" applyNumberFormat="1" applyFont="1" applyFill="1" applyBorder="1" applyAlignment="1" applyProtection="1">
      <alignment horizontal="center" vertical="center"/>
      <protection locked="0" hidden="1"/>
    </xf>
    <xf numFmtId="211" fontId="59" fillId="88" borderId="22" xfId="0" applyNumberFormat="1" applyFont="1" applyFill="1" applyBorder="1" applyAlignment="1" applyProtection="1">
      <alignment horizontal="center" vertical="center"/>
      <protection locked="0" hidden="1"/>
    </xf>
    <xf numFmtId="3" fontId="45" fillId="88" borderId="22" xfId="0" applyNumberFormat="1" applyFont="1" applyFill="1" applyBorder="1" applyAlignment="1" applyProtection="1">
      <alignment horizontal="center" vertical="center"/>
      <protection locked="0" hidden="1"/>
    </xf>
    <xf numFmtId="211" fontId="59" fillId="88" borderId="68" xfId="0" applyNumberFormat="1" applyFont="1" applyFill="1" applyBorder="1" applyAlignment="1" applyProtection="1">
      <alignment horizontal="center" vertical="center"/>
      <protection locked="0" hidden="1"/>
    </xf>
    <xf numFmtId="3" fontId="45" fillId="88" borderId="68" xfId="0" applyNumberFormat="1" applyFont="1" applyFill="1" applyBorder="1" applyAlignment="1" applyProtection="1">
      <alignment horizontal="center" vertical="center"/>
      <protection locked="0" hidden="1"/>
    </xf>
    <xf numFmtId="211" fontId="59" fillId="88" borderId="80" xfId="0" applyNumberFormat="1" applyFont="1" applyFill="1" applyBorder="1" applyAlignment="1" applyProtection="1">
      <alignment horizontal="center" vertical="center"/>
      <protection locked="0" hidden="1"/>
    </xf>
    <xf numFmtId="3" fontId="45" fillId="88" borderId="80" xfId="0" applyNumberFormat="1" applyFont="1" applyFill="1" applyBorder="1" applyAlignment="1" applyProtection="1">
      <alignment horizontal="center" vertical="center"/>
      <protection locked="0" hidden="1"/>
    </xf>
    <xf numFmtId="3" fontId="59" fillId="88" borderId="22" xfId="0" applyNumberFormat="1" applyFont="1" applyFill="1" applyBorder="1" applyAlignment="1" applyProtection="1">
      <alignment horizontal="center" vertical="center"/>
      <protection locked="0" hidden="1"/>
    </xf>
    <xf numFmtId="3" fontId="59" fillId="88" borderId="68" xfId="0" applyNumberFormat="1" applyFont="1" applyFill="1" applyBorder="1" applyAlignment="1" applyProtection="1">
      <alignment horizontal="center" vertical="center"/>
      <protection locked="0" hidden="1"/>
    </xf>
    <xf numFmtId="3" fontId="59" fillId="88" borderId="80" xfId="0" applyNumberFormat="1" applyFont="1" applyFill="1" applyBorder="1" applyAlignment="1" applyProtection="1">
      <alignment horizontal="center" vertical="center"/>
      <protection locked="0" hidden="1"/>
    </xf>
    <xf numFmtId="43" fontId="45" fillId="0" borderId="0" xfId="214" applyFont="1" applyAlignment="1" applyProtection="1">
      <alignment vertical="center"/>
      <protection hidden="1"/>
    </xf>
    <xf numFmtId="43" fontId="45" fillId="0" borderId="0" xfId="0" applyNumberFormat="1" applyFont="1" applyAlignment="1" applyProtection="1">
      <alignment vertical="center"/>
      <protection hidden="1"/>
    </xf>
    <xf numFmtId="49" fontId="45" fillId="0" borderId="123" xfId="0" applyNumberFormat="1" applyFont="1" applyBorder="1" applyAlignment="1" applyProtection="1">
      <alignment horizontal="center" vertical="center"/>
      <protection hidden="1"/>
    </xf>
    <xf numFmtId="0" fontId="46" fillId="0" borderId="185" xfId="0" applyFont="1" applyBorder="1" applyAlignment="1" applyProtection="1">
      <alignment horizontal="center" vertical="center"/>
      <protection hidden="1"/>
    </xf>
    <xf numFmtId="209" fontId="45" fillId="0" borderId="185" xfId="50" applyNumberFormat="1" applyFont="1" applyFill="1" applyBorder="1" applyAlignment="1" applyProtection="1">
      <alignment horizontal="center" vertical="center"/>
      <protection hidden="1"/>
    </xf>
    <xf numFmtId="0" fontId="46" fillId="0" borderId="185" xfId="0" applyFont="1" applyBorder="1" applyAlignment="1" applyProtection="1">
      <alignment horizontal="center" vertical="center"/>
      <protection hidden="1"/>
    </xf>
    <xf numFmtId="0" fontId="46" fillId="0" borderId="124" xfId="0" applyFont="1" applyBorder="1" applyAlignment="1" applyProtection="1">
      <alignment horizontal="center" vertical="center"/>
      <protection hidden="1"/>
    </xf>
    <xf numFmtId="49" fontId="45" fillId="0" borderId="133" xfId="0" applyNumberFormat="1" applyFont="1" applyBorder="1" applyAlignment="1" applyProtection="1">
      <alignment horizontal="center" vertical="center"/>
      <protection hidden="1"/>
    </xf>
    <xf numFmtId="209" fontId="45" fillId="0" borderId="134" xfId="50" applyNumberFormat="1" applyFont="1" applyFill="1" applyBorder="1" applyAlignment="1" applyProtection="1">
      <alignment horizontal="center" vertical="center"/>
      <protection hidden="1"/>
    </xf>
    <xf numFmtId="0" fontId="46" fillId="0" borderId="134" xfId="0" applyFont="1" applyBorder="1" applyAlignment="1" applyProtection="1">
      <alignment horizontal="center" vertical="center"/>
      <protection hidden="1"/>
    </xf>
    <xf numFmtId="0" fontId="46" fillId="0" borderId="135" xfId="0" applyFont="1" applyBorder="1" applyAlignment="1" applyProtection="1">
      <alignment horizontal="center" vertical="center"/>
      <protection hidden="1"/>
    </xf>
    <xf numFmtId="49" fontId="45" fillId="0" borderId="132" xfId="0" applyNumberFormat="1" applyFont="1" applyBorder="1" applyAlignment="1" applyProtection="1">
      <alignment horizontal="center" vertical="center"/>
      <protection hidden="1"/>
    </xf>
    <xf numFmtId="209" fontId="45" fillId="0" borderId="130" xfId="50" applyNumberFormat="1" applyFont="1" applyFill="1" applyBorder="1" applyAlignment="1" applyProtection="1">
      <alignment horizontal="center" vertical="center"/>
      <protection hidden="1"/>
    </xf>
    <xf numFmtId="0" fontId="46" fillId="0" borderId="130" xfId="0" applyFont="1" applyBorder="1" applyAlignment="1" applyProtection="1">
      <alignment horizontal="center" vertical="center"/>
      <protection hidden="1"/>
    </xf>
    <xf numFmtId="0" fontId="46" fillId="0" borderId="131" xfId="0" applyFont="1" applyBorder="1" applyAlignment="1" applyProtection="1">
      <alignment horizontal="center" vertical="center"/>
      <protection hidden="1"/>
    </xf>
    <xf numFmtId="10" fontId="45" fillId="0" borderId="122" xfId="0" applyNumberFormat="1" applyFont="1" applyBorder="1" applyAlignment="1" applyProtection="1">
      <alignment horizontal="center" vertical="center"/>
      <protection hidden="1"/>
    </xf>
    <xf numFmtId="167" fontId="45" fillId="0" borderId="122" xfId="0" applyNumberFormat="1" applyFont="1" applyBorder="1" applyAlignment="1" applyProtection="1">
      <alignment horizontal="center" vertical="center"/>
      <protection hidden="1"/>
    </xf>
    <xf numFmtId="209" fontId="45" fillId="0" borderId="122" xfId="50" applyNumberFormat="1" applyFont="1" applyFill="1" applyBorder="1" applyAlignment="1" applyProtection="1">
      <alignment vertical="center"/>
      <protection hidden="1"/>
    </xf>
    <xf numFmtId="209" fontId="45" fillId="0" borderId="124" xfId="50" applyNumberFormat="1" applyFont="1" applyFill="1" applyBorder="1" applyAlignment="1" applyProtection="1">
      <alignment vertical="center"/>
      <protection hidden="1"/>
    </xf>
    <xf numFmtId="10" fontId="45" fillId="0" borderId="134" xfId="0" applyNumberFormat="1" applyFont="1" applyBorder="1" applyAlignment="1" applyProtection="1">
      <alignment horizontal="center" vertical="center"/>
      <protection hidden="1"/>
    </xf>
    <xf numFmtId="167" fontId="45" fillId="0" borderId="134" xfId="0" applyNumberFormat="1" applyFont="1" applyBorder="1" applyAlignment="1" applyProtection="1">
      <alignment horizontal="center" vertical="center"/>
      <protection hidden="1"/>
    </xf>
    <xf numFmtId="209" fontId="45" fillId="0" borderId="134" xfId="50" applyNumberFormat="1" applyFont="1" applyFill="1" applyBorder="1" applyAlignment="1" applyProtection="1">
      <alignment vertical="center"/>
      <protection hidden="1"/>
    </xf>
    <xf numFmtId="209" fontId="45" fillId="0" borderId="135" xfId="50" applyNumberFormat="1" applyFont="1" applyFill="1" applyBorder="1" applyAlignment="1" applyProtection="1">
      <alignment vertical="center"/>
      <protection hidden="1"/>
    </xf>
    <xf numFmtId="10" fontId="45" fillId="0" borderId="134" xfId="1" applyNumberFormat="1" applyFont="1" applyFill="1" applyBorder="1" applyAlignment="1" applyProtection="1">
      <alignment horizontal="center" vertical="center"/>
      <protection hidden="1"/>
    </xf>
    <xf numFmtId="10" fontId="45" fillId="0" borderId="130" xfId="1" applyNumberFormat="1" applyFont="1" applyFill="1" applyBorder="1" applyAlignment="1" applyProtection="1">
      <alignment horizontal="center" vertical="center"/>
      <protection hidden="1"/>
    </xf>
    <xf numFmtId="167" fontId="45" fillId="0" borderId="130" xfId="0" applyNumberFormat="1" applyFont="1" applyBorder="1" applyAlignment="1" applyProtection="1">
      <alignment horizontal="center" vertical="center"/>
      <protection hidden="1"/>
    </xf>
    <xf numFmtId="209" fontId="45" fillId="0" borderId="130" xfId="50" applyNumberFormat="1" applyFont="1" applyFill="1" applyBorder="1" applyAlignment="1" applyProtection="1">
      <alignment vertical="center"/>
      <protection hidden="1"/>
    </xf>
    <xf numFmtId="209" fontId="45" fillId="0" borderId="131" xfId="50" applyNumberFormat="1" applyFont="1" applyFill="1" applyBorder="1" applyAlignment="1" applyProtection="1">
      <alignment vertical="center"/>
      <protection hidden="1"/>
    </xf>
    <xf numFmtId="0" fontId="44" fillId="0" borderId="95" xfId="0" applyFont="1" applyBorder="1" applyAlignment="1" applyProtection="1">
      <alignment horizontal="center" vertical="center" wrapText="1"/>
      <protection hidden="1"/>
    </xf>
    <xf numFmtId="0" fontId="44" fillId="0" borderId="96" xfId="0" applyFont="1" applyBorder="1" applyAlignment="1" applyProtection="1">
      <alignment horizontal="center" vertical="center" wrapText="1"/>
      <protection hidden="1"/>
    </xf>
    <xf numFmtId="0" fontId="44" fillId="0" borderId="15" xfId="0" applyFont="1" applyBorder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44" fillId="0" borderId="16" xfId="0" applyFont="1" applyBorder="1" applyAlignment="1" applyProtection="1">
      <alignment horizontal="center" vertical="center" wrapText="1"/>
      <protection hidden="1"/>
    </xf>
    <xf numFmtId="9" fontId="45" fillId="0" borderId="22" xfId="1" applyFont="1" applyFill="1" applyBorder="1" applyAlignment="1" applyProtection="1">
      <alignment horizontal="center" vertical="center"/>
      <protection hidden="1"/>
    </xf>
    <xf numFmtId="10" fontId="45" fillId="0" borderId="22" xfId="1168" applyNumberFormat="1" applyFont="1" applyFill="1" applyBorder="1" applyAlignment="1" applyProtection="1">
      <alignment horizontal="center" vertical="center"/>
      <protection hidden="1"/>
    </xf>
    <xf numFmtId="205" fontId="66" fillId="72" borderId="23" xfId="777" applyNumberFormat="1" applyFont="1" applyFill="1" applyBorder="1" applyAlignment="1" applyProtection="1">
      <alignment horizontal="center" vertical="center"/>
      <protection hidden="1"/>
    </xf>
    <xf numFmtId="9" fontId="45" fillId="0" borderId="68" xfId="1" applyFont="1" applyFill="1" applyBorder="1" applyAlignment="1" applyProtection="1">
      <alignment horizontal="center" vertical="center"/>
      <protection hidden="1"/>
    </xf>
    <xf numFmtId="10" fontId="45" fillId="0" borderId="68" xfId="1168" applyNumberFormat="1" applyFont="1" applyFill="1" applyBorder="1" applyAlignment="1" applyProtection="1">
      <alignment horizontal="center" vertical="center"/>
      <protection hidden="1"/>
    </xf>
    <xf numFmtId="205" fontId="66" fillId="72" borderId="25" xfId="777" applyNumberFormat="1" applyFont="1" applyFill="1" applyBorder="1" applyAlignment="1" applyProtection="1">
      <alignment horizontal="center" vertical="center"/>
      <protection hidden="1"/>
    </xf>
    <xf numFmtId="9" fontId="45" fillId="0" borderId="80" xfId="1" applyFont="1" applyFill="1" applyBorder="1" applyAlignment="1" applyProtection="1">
      <alignment horizontal="center" vertical="center"/>
      <protection hidden="1"/>
    </xf>
    <xf numFmtId="10" fontId="45" fillId="0" borderId="80" xfId="1168" applyNumberFormat="1" applyFont="1" applyFill="1" applyBorder="1" applyAlignment="1" applyProtection="1">
      <alignment horizontal="center" vertical="center"/>
      <protection hidden="1"/>
    </xf>
    <xf numFmtId="205" fontId="66" fillId="72" borderId="81" xfId="777" applyNumberFormat="1" applyFont="1" applyFill="1" applyBorder="1" applyAlignment="1" applyProtection="1">
      <alignment horizontal="center" vertical="center"/>
      <protection hidden="1"/>
    </xf>
    <xf numFmtId="0" fontId="44" fillId="0" borderId="171" xfId="0" applyFont="1" applyBorder="1" applyAlignment="1" applyProtection="1">
      <alignment horizontal="center" vertical="center" wrapText="1"/>
      <protection hidden="1"/>
    </xf>
    <xf numFmtId="0" fontId="44" fillId="0" borderId="75" xfId="0" applyFont="1" applyBorder="1" applyAlignment="1" applyProtection="1">
      <alignment horizontal="center" vertical="center" wrapText="1"/>
      <protection hidden="1"/>
    </xf>
    <xf numFmtId="49" fontId="48" fillId="0" borderId="177" xfId="0" applyNumberFormat="1" applyFont="1" applyBorder="1" applyAlignment="1" applyProtection="1">
      <alignment horizontal="right" vertical="center"/>
      <protection hidden="1"/>
    </xf>
    <xf numFmtId="0" fontId="45" fillId="0" borderId="177" xfId="0" applyFont="1" applyBorder="1" applyAlignment="1" applyProtection="1">
      <alignment vertical="center"/>
      <protection hidden="1"/>
    </xf>
    <xf numFmtId="3" fontId="46" fillId="0" borderId="185" xfId="0" applyNumberFormat="1" applyFont="1" applyBorder="1" applyAlignment="1" applyProtection="1">
      <alignment horizontal="center" vertical="center"/>
      <protection hidden="1"/>
    </xf>
    <xf numFmtId="3" fontId="45" fillId="0" borderId="178" xfId="0" applyNumberFormat="1" applyFont="1" applyBorder="1" applyAlignment="1" applyProtection="1">
      <alignment horizontal="center" vertical="center"/>
      <protection hidden="1"/>
    </xf>
    <xf numFmtId="49" fontId="48" fillId="0" borderId="134" xfId="0" applyNumberFormat="1" applyFont="1" applyBorder="1" applyAlignment="1" applyProtection="1">
      <alignment horizontal="right" vertical="center"/>
      <protection hidden="1"/>
    </xf>
    <xf numFmtId="0" fontId="45" fillId="0" borderId="134" xfId="0" applyFont="1" applyBorder="1" applyAlignment="1" applyProtection="1">
      <alignment vertical="center"/>
      <protection hidden="1"/>
    </xf>
    <xf numFmtId="3" fontId="46" fillId="0" borderId="134" xfId="0" applyNumberFormat="1" applyFont="1" applyBorder="1" applyAlignment="1" applyProtection="1">
      <alignment horizontal="center" vertical="center"/>
      <protection hidden="1"/>
    </xf>
    <xf numFmtId="3" fontId="45" fillId="0" borderId="135" xfId="0" applyNumberFormat="1" applyFont="1" applyBorder="1" applyAlignment="1" applyProtection="1">
      <alignment horizontal="center" vertical="center"/>
      <protection hidden="1"/>
    </xf>
    <xf numFmtId="49" fontId="48" fillId="0" borderId="130" xfId="0" applyNumberFormat="1" applyFont="1" applyBorder="1" applyAlignment="1" applyProtection="1">
      <alignment horizontal="right" vertical="center"/>
      <protection hidden="1"/>
    </xf>
    <xf numFmtId="0" fontId="45" fillId="0" borderId="130" xfId="0" applyFont="1" applyBorder="1" applyAlignment="1" applyProtection="1">
      <alignment vertical="center"/>
      <protection hidden="1"/>
    </xf>
    <xf numFmtId="3" fontId="46" fillId="0" borderId="130" xfId="0" applyNumberFormat="1" applyFont="1" applyBorder="1" applyAlignment="1" applyProtection="1">
      <alignment horizontal="center" vertical="center"/>
      <protection hidden="1"/>
    </xf>
    <xf numFmtId="3" fontId="45" fillId="0" borderId="131" xfId="0" applyNumberFormat="1" applyFont="1" applyBorder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vertical="center"/>
      <protection hidden="1"/>
    </xf>
    <xf numFmtId="0" fontId="44" fillId="0" borderId="171" xfId="0" applyFont="1" applyBorder="1" applyAlignment="1" applyProtection="1">
      <alignment horizontal="center" vertical="center"/>
      <protection hidden="1"/>
    </xf>
    <xf numFmtId="0" fontId="44" fillId="0" borderId="171" xfId="0" applyFont="1" applyBorder="1" applyAlignment="1" applyProtection="1">
      <alignment horizontal="center" vertical="center" wrapText="1"/>
      <protection hidden="1"/>
    </xf>
    <xf numFmtId="0" fontId="45" fillId="0" borderId="88" xfId="0" applyFont="1" applyBorder="1" applyAlignment="1" applyProtection="1">
      <alignment vertical="center"/>
      <protection hidden="1"/>
    </xf>
    <xf numFmtId="49" fontId="48" fillId="0" borderId="95" xfId="0" applyNumberFormat="1" applyFont="1" applyBorder="1" applyAlignment="1" applyProtection="1">
      <alignment horizontal="right" vertical="center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10" fontId="45" fillId="0" borderId="95" xfId="1168" applyNumberFormat="1" applyFont="1" applyFill="1" applyBorder="1" applyAlignment="1" applyProtection="1">
      <alignment horizontal="center" vertical="center"/>
      <protection hidden="1"/>
    </xf>
    <xf numFmtId="205" fontId="66" fillId="72" borderId="95" xfId="777" applyNumberFormat="1" applyFont="1" applyFill="1" applyBorder="1" applyAlignment="1" applyProtection="1">
      <alignment horizontal="center" vertical="center"/>
      <protection hidden="1"/>
    </xf>
    <xf numFmtId="209" fontId="45" fillId="0" borderId="95" xfId="50" applyNumberFormat="1" applyFont="1" applyFill="1" applyBorder="1" applyAlignment="1" applyProtection="1">
      <alignment vertical="center"/>
      <protection hidden="1"/>
    </xf>
    <xf numFmtId="216" fontId="45" fillId="0" borderId="96" xfId="50" applyNumberFormat="1" applyFont="1" applyFill="1" applyBorder="1" applyAlignment="1" applyProtection="1">
      <alignment vertical="center"/>
      <protection hidden="1"/>
    </xf>
    <xf numFmtId="209" fontId="45" fillId="0" borderId="0" xfId="0" applyNumberFormat="1" applyFont="1" applyAlignment="1" applyProtection="1">
      <alignment vertical="center"/>
      <protection hidden="1"/>
    </xf>
    <xf numFmtId="49" fontId="46" fillId="0" borderId="88" xfId="0" applyNumberFormat="1" applyFont="1" applyBorder="1" applyAlignment="1" applyProtection="1">
      <alignment horizontal="right" vertical="center"/>
      <protection hidden="1"/>
    </xf>
    <xf numFmtId="49" fontId="46" fillId="0" borderId="95" xfId="0" applyNumberFormat="1" applyFont="1" applyBorder="1" applyAlignment="1" applyProtection="1">
      <alignment horizontal="right" vertical="center"/>
      <protection hidden="1"/>
    </xf>
    <xf numFmtId="3" fontId="46" fillId="0" borderId="96" xfId="0" applyNumberFormat="1" applyFont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vertical="center"/>
      <protection hidden="1"/>
    </xf>
    <xf numFmtId="3" fontId="46" fillId="0" borderId="16" xfId="0" applyNumberFormat="1" applyFont="1" applyBorder="1" applyAlignment="1" applyProtection="1">
      <alignment horizontal="center" vertical="center"/>
      <protection hidden="1"/>
    </xf>
    <xf numFmtId="0" fontId="46" fillId="0" borderId="16" xfId="0" applyFont="1" applyBorder="1" applyAlignment="1" applyProtection="1">
      <alignment horizontal="center" vertical="center"/>
      <protection hidden="1"/>
    </xf>
    <xf numFmtId="49" fontId="44" fillId="0" borderId="75" xfId="0" applyNumberFormat="1" applyFont="1" applyBorder="1" applyAlignment="1" applyProtection="1">
      <alignment horizontal="right" vertical="center"/>
      <protection hidden="1"/>
    </xf>
    <xf numFmtId="0" fontId="45" fillId="0" borderId="75" xfId="0" applyFont="1" applyBorder="1" applyAlignment="1" applyProtection="1">
      <alignment vertical="center"/>
      <protection hidden="1"/>
    </xf>
    <xf numFmtId="49" fontId="48" fillId="0" borderId="74" xfId="0" applyNumberFormat="1" applyFont="1" applyBorder="1" applyAlignment="1" applyProtection="1">
      <alignment horizontal="right" vertical="center"/>
      <protection hidden="1"/>
    </xf>
    <xf numFmtId="0" fontId="45" fillId="0" borderId="74" xfId="0" applyFont="1" applyBorder="1" applyAlignment="1" applyProtection="1">
      <alignment vertical="center"/>
      <protection hidden="1"/>
    </xf>
    <xf numFmtId="209" fontId="45" fillId="0" borderId="74" xfId="50" applyNumberFormat="1" applyFont="1" applyFill="1" applyBorder="1" applyAlignment="1" applyProtection="1">
      <alignment vertical="center"/>
      <protection hidden="1"/>
    </xf>
    <xf numFmtId="10" fontId="45" fillId="0" borderId="72" xfId="1168" applyNumberFormat="1" applyFont="1" applyFill="1" applyBorder="1" applyAlignment="1" applyProtection="1">
      <alignment horizontal="center" vertical="center"/>
      <protection hidden="1"/>
    </xf>
    <xf numFmtId="205" fontId="66" fillId="72" borderId="72" xfId="777" applyNumberFormat="1" applyFont="1" applyFill="1" applyBorder="1" applyAlignment="1" applyProtection="1">
      <alignment horizontal="center" vertical="center"/>
      <protection hidden="1"/>
    </xf>
    <xf numFmtId="0" fontId="44" fillId="0" borderId="96" xfId="0" applyFont="1" applyBorder="1" applyAlignment="1" applyProtection="1">
      <alignment horizontal="center" vertical="center"/>
      <protection hidden="1"/>
    </xf>
    <xf numFmtId="0" fontId="44" fillId="0" borderId="75" xfId="0" applyFont="1" applyBorder="1" applyAlignment="1" applyProtection="1">
      <alignment horizontal="center" vertical="center"/>
      <protection hidden="1"/>
    </xf>
    <xf numFmtId="0" fontId="44" fillId="0" borderId="76" xfId="0" applyFont="1" applyBorder="1" applyAlignment="1" applyProtection="1">
      <alignment horizontal="center" vertical="center"/>
      <protection hidden="1"/>
    </xf>
    <xf numFmtId="0" fontId="45" fillId="0" borderId="91" xfId="546" applyFont="1" applyBorder="1" applyAlignment="1" applyProtection="1">
      <alignment vertical="center"/>
      <protection hidden="1"/>
    </xf>
    <xf numFmtId="49" fontId="45" fillId="0" borderId="72" xfId="0" applyNumberFormat="1" applyFont="1" applyBorder="1" applyAlignment="1" applyProtection="1">
      <alignment horizontal="right" vertical="center"/>
      <protection hidden="1"/>
    </xf>
    <xf numFmtId="0" fontId="45" fillId="0" borderId="92" xfId="0" applyFont="1" applyBorder="1" applyAlignment="1" applyProtection="1">
      <alignment horizontal="left" vertical="center"/>
      <protection hidden="1"/>
    </xf>
    <xf numFmtId="10" fontId="45" fillId="0" borderId="171" xfId="1168" applyNumberFormat="1" applyFont="1" applyFill="1" applyBorder="1" applyAlignment="1" applyProtection="1">
      <alignment horizontal="center" vertical="center"/>
      <protection hidden="1"/>
    </xf>
    <xf numFmtId="205" fontId="45" fillId="0" borderId="92" xfId="1168" applyNumberFormat="1" applyFont="1" applyFill="1" applyBorder="1" applyAlignment="1" applyProtection="1">
      <alignment horizontal="center" vertical="center"/>
      <protection hidden="1"/>
    </xf>
    <xf numFmtId="209" fontId="45" fillId="0" borderId="92" xfId="50" applyNumberFormat="1" applyFont="1" applyFill="1" applyBorder="1" applyAlignment="1" applyProtection="1">
      <alignment vertical="center"/>
      <protection hidden="1"/>
    </xf>
    <xf numFmtId="209" fontId="45" fillId="0" borderId="171" xfId="50" applyNumberFormat="1" applyFont="1" applyFill="1" applyBorder="1" applyAlignment="1" applyProtection="1">
      <alignment vertical="center"/>
      <protection hidden="1"/>
    </xf>
    <xf numFmtId="49" fontId="44" fillId="0" borderId="95" xfId="0" applyNumberFormat="1" applyFont="1" applyBorder="1" applyAlignment="1" applyProtection="1">
      <alignment horizontal="right" vertical="center"/>
      <protection hidden="1"/>
    </xf>
    <xf numFmtId="49" fontId="44" fillId="0" borderId="96" xfId="0" applyNumberFormat="1" applyFont="1" applyBorder="1" applyAlignment="1" applyProtection="1">
      <alignment horizontal="right" vertical="center"/>
      <protection hidden="1"/>
    </xf>
    <xf numFmtId="209" fontId="44" fillId="0" borderId="87" xfId="50" applyNumberFormat="1" applyFont="1" applyFill="1" applyBorder="1" applyAlignment="1" applyProtection="1">
      <alignment vertical="center"/>
      <protection hidden="1"/>
    </xf>
    <xf numFmtId="49" fontId="46" fillId="0" borderId="16" xfId="0" applyNumberFormat="1" applyFont="1" applyBorder="1" applyAlignment="1" applyProtection="1">
      <alignment horizontal="right" vertical="center"/>
      <protection hidden="1"/>
    </xf>
    <xf numFmtId="49" fontId="46" fillId="0" borderId="69" xfId="0" applyNumberFormat="1" applyFont="1" applyBorder="1" applyAlignment="1" applyProtection="1">
      <alignment horizontal="right" vertical="center"/>
      <protection hidden="1"/>
    </xf>
    <xf numFmtId="49" fontId="44" fillId="0" borderId="76" xfId="0" applyNumberFormat="1" applyFont="1" applyBorder="1" applyAlignment="1" applyProtection="1">
      <alignment horizontal="right" vertical="center"/>
      <protection hidden="1"/>
    </xf>
    <xf numFmtId="209" fontId="44" fillId="0" borderId="18" xfId="50" applyNumberFormat="1" applyFont="1" applyFill="1" applyBorder="1" applyAlignment="1" applyProtection="1">
      <alignment vertical="center"/>
      <protection hidden="1"/>
    </xf>
    <xf numFmtId="0" fontId="45" fillId="0" borderId="168" xfId="0" applyFont="1" applyBorder="1" applyAlignment="1" applyProtection="1">
      <alignment vertical="center"/>
      <protection hidden="1"/>
    </xf>
    <xf numFmtId="0" fontId="45" fillId="0" borderId="185" xfId="0" applyFont="1" applyBorder="1" applyAlignment="1" applyProtection="1">
      <alignment horizontal="left" vertical="center"/>
      <protection hidden="1"/>
    </xf>
    <xf numFmtId="0" fontId="45" fillId="0" borderId="124" xfId="0" applyFont="1" applyBorder="1" applyAlignment="1" applyProtection="1">
      <alignment horizontal="left" vertical="center"/>
      <protection hidden="1"/>
    </xf>
    <xf numFmtId="10" fontId="45" fillId="0" borderId="184" xfId="1168" applyNumberFormat="1" applyFont="1" applyFill="1" applyBorder="1" applyAlignment="1" applyProtection="1">
      <alignment horizontal="center" vertical="center"/>
      <protection hidden="1"/>
    </xf>
    <xf numFmtId="205" fontId="66" fillId="72" borderId="169" xfId="777" applyNumberFormat="1" applyFont="1" applyFill="1" applyBorder="1" applyAlignment="1" applyProtection="1">
      <alignment horizontal="center" vertical="center"/>
      <protection hidden="1"/>
    </xf>
    <xf numFmtId="209" fontId="45" fillId="0" borderId="168" xfId="50" applyNumberFormat="1" applyFont="1" applyFill="1" applyBorder="1" applyAlignment="1" applyProtection="1">
      <alignment vertical="center"/>
      <protection hidden="1"/>
    </xf>
    <xf numFmtId="209" fontId="45" fillId="0" borderId="20" xfId="50" applyNumberFormat="1" applyFont="1" applyFill="1" applyBorder="1" applyAlignment="1" applyProtection="1">
      <alignment vertical="center"/>
      <protection hidden="1"/>
    </xf>
    <xf numFmtId="0" fontId="45" fillId="0" borderId="133" xfId="546" applyFont="1" applyBorder="1" applyAlignment="1" applyProtection="1">
      <alignment vertical="center"/>
      <protection hidden="1"/>
    </xf>
    <xf numFmtId="0" fontId="45" fillId="0" borderId="134" xfId="0" applyFont="1" applyBorder="1" applyAlignment="1" applyProtection="1">
      <alignment horizontal="left" vertical="center"/>
      <protection hidden="1"/>
    </xf>
    <xf numFmtId="0" fontId="45" fillId="0" borderId="135" xfId="0" applyFont="1" applyBorder="1" applyAlignment="1" applyProtection="1">
      <alignment horizontal="left" vertical="center"/>
      <protection hidden="1"/>
    </xf>
    <xf numFmtId="10" fontId="45" fillId="0" borderId="179" xfId="1168" applyNumberFormat="1" applyFont="1" applyFill="1" applyBorder="1" applyAlignment="1" applyProtection="1">
      <alignment horizontal="center" vertical="center"/>
      <protection hidden="1"/>
    </xf>
    <xf numFmtId="205" fontId="66" fillId="72" borderId="135" xfId="777" applyNumberFormat="1" applyFont="1" applyFill="1" applyBorder="1" applyAlignment="1" applyProtection="1">
      <alignment horizontal="center" vertical="center"/>
      <protection hidden="1"/>
    </xf>
    <xf numFmtId="209" fontId="45" fillId="0" borderId="179" xfId="50" applyNumberFormat="1" applyFont="1" applyFill="1" applyBorder="1" applyAlignment="1" applyProtection="1">
      <alignment vertical="center"/>
      <protection hidden="1"/>
    </xf>
    <xf numFmtId="0" fontId="45" fillId="0" borderId="85" xfId="546" applyFont="1" applyBorder="1" applyAlignment="1" applyProtection="1">
      <alignment vertical="center"/>
      <protection hidden="1"/>
    </xf>
    <xf numFmtId="0" fontId="45" fillId="0" borderId="130" xfId="0" applyFont="1" applyBorder="1" applyAlignment="1" applyProtection="1">
      <alignment horizontal="left" vertical="center"/>
      <protection hidden="1"/>
    </xf>
    <xf numFmtId="0" fontId="45" fillId="0" borderId="131" xfId="0" applyFont="1" applyBorder="1" applyAlignment="1" applyProtection="1">
      <alignment horizontal="left" vertical="center"/>
      <protection hidden="1"/>
    </xf>
    <xf numFmtId="209" fontId="45" fillId="0" borderId="78" xfId="50" applyNumberFormat="1" applyFont="1" applyFill="1" applyBorder="1" applyAlignment="1" applyProtection="1">
      <alignment vertical="center"/>
      <protection hidden="1"/>
    </xf>
    <xf numFmtId="209" fontId="45" fillId="0" borderId="184" xfId="50" applyNumberFormat="1" applyFont="1" applyFill="1" applyBorder="1" applyAlignment="1" applyProtection="1">
      <alignment vertical="center"/>
      <protection hidden="1"/>
    </xf>
    <xf numFmtId="0" fontId="45" fillId="0" borderId="123" xfId="0" applyFont="1" applyBorder="1" applyAlignment="1" applyProtection="1">
      <alignment vertical="center"/>
      <protection hidden="1"/>
    </xf>
    <xf numFmtId="49" fontId="48" fillId="0" borderId="122" xfId="0" applyNumberFormat="1" applyFont="1" applyBorder="1" applyAlignment="1" applyProtection="1">
      <alignment horizontal="right" vertical="center"/>
      <protection hidden="1"/>
    </xf>
    <xf numFmtId="0" fontId="45" fillId="0" borderId="122" xfId="0" applyFont="1" applyBorder="1" applyAlignment="1" applyProtection="1">
      <alignment horizontal="left" vertical="center"/>
      <protection hidden="1"/>
    </xf>
    <xf numFmtId="205" fontId="45" fillId="0" borderId="124" xfId="1168" applyNumberFormat="1" applyFont="1" applyFill="1" applyBorder="1" applyAlignment="1" applyProtection="1">
      <alignment horizontal="center" vertical="center"/>
      <protection hidden="1"/>
    </xf>
    <xf numFmtId="209" fontId="45" fillId="0" borderId="123" xfId="50" applyNumberFormat="1" applyFont="1" applyFill="1" applyBorder="1" applyAlignment="1" applyProtection="1">
      <alignment vertical="center"/>
      <protection hidden="1"/>
    </xf>
    <xf numFmtId="205" fontId="45" fillId="0" borderId="135" xfId="1168" applyNumberFormat="1" applyFont="1" applyFill="1" applyBorder="1" applyAlignment="1" applyProtection="1">
      <alignment horizontal="center" vertical="center"/>
      <protection hidden="1"/>
    </xf>
    <xf numFmtId="209" fontId="45" fillId="0" borderId="133" xfId="50" applyNumberFormat="1" applyFont="1" applyFill="1" applyBorder="1" applyAlignment="1" applyProtection="1">
      <alignment vertical="center"/>
      <protection hidden="1"/>
    </xf>
    <xf numFmtId="49" fontId="48" fillId="0" borderId="185" xfId="0" applyNumberFormat="1" applyFont="1" applyBorder="1" applyAlignment="1" applyProtection="1">
      <alignment horizontal="right" vertical="center"/>
      <protection hidden="1"/>
    </xf>
    <xf numFmtId="205" fontId="45" fillId="0" borderId="177" xfId="1168" applyNumberFormat="1" applyFont="1" applyFill="1" applyBorder="1" applyAlignment="1" applyProtection="1">
      <alignment horizontal="center" vertical="center"/>
      <protection hidden="1"/>
    </xf>
    <xf numFmtId="205" fontId="45" fillId="0" borderId="134" xfId="1168" applyNumberFormat="1" applyFont="1" applyFill="1" applyBorder="1" applyAlignment="1" applyProtection="1">
      <alignment horizontal="center" vertical="center"/>
      <protection hidden="1"/>
    </xf>
    <xf numFmtId="10" fontId="45" fillId="0" borderId="78" xfId="1168" applyNumberFormat="1" applyFont="1" applyFill="1" applyBorder="1" applyAlignment="1" applyProtection="1">
      <alignment horizontal="center" vertical="center"/>
      <protection hidden="1"/>
    </xf>
    <xf numFmtId="205" fontId="45" fillId="0" borderId="130" xfId="1168" applyNumberFormat="1" applyFont="1" applyFill="1" applyBorder="1" applyAlignment="1" applyProtection="1">
      <alignment horizontal="center" vertical="center"/>
      <protection hidden="1"/>
    </xf>
    <xf numFmtId="209" fontId="45" fillId="0" borderId="18" xfId="50" applyNumberFormat="1" applyFont="1" applyFill="1" applyBorder="1" applyAlignment="1" applyProtection="1">
      <alignment vertical="center"/>
      <protection hidden="1"/>
    </xf>
    <xf numFmtId="0" fontId="45" fillId="0" borderId="185" xfId="0" applyFont="1" applyBorder="1" applyAlignment="1" applyProtection="1">
      <alignment vertical="center"/>
      <protection hidden="1"/>
    </xf>
    <xf numFmtId="224" fontId="45" fillId="0" borderId="185" xfId="0" applyNumberFormat="1" applyFont="1" applyBorder="1" applyAlignment="1" applyProtection="1">
      <alignment horizontal="center" vertical="center"/>
      <protection hidden="1"/>
    </xf>
    <xf numFmtId="10" fontId="45" fillId="0" borderId="185" xfId="0" applyNumberFormat="1" applyFont="1" applyBorder="1" applyAlignment="1" applyProtection="1">
      <alignment horizontal="center" vertical="center"/>
      <protection hidden="1"/>
    </xf>
    <xf numFmtId="224" fontId="45" fillId="0" borderId="185" xfId="1" applyNumberFormat="1" applyFont="1" applyFill="1" applyBorder="1" applyAlignment="1" applyProtection="1">
      <alignment horizontal="center" vertical="center"/>
      <protection hidden="1"/>
    </xf>
    <xf numFmtId="10" fontId="45" fillId="0" borderId="185" xfId="1168" applyNumberFormat="1" applyFont="1" applyFill="1" applyBorder="1" applyAlignment="1" applyProtection="1">
      <alignment horizontal="center" vertical="center"/>
      <protection hidden="1"/>
    </xf>
    <xf numFmtId="224" fontId="45" fillId="0" borderId="124" xfId="1" applyNumberFormat="1" applyFont="1" applyFill="1" applyBorder="1" applyAlignment="1" applyProtection="1">
      <alignment horizontal="center" vertical="center"/>
      <protection hidden="1"/>
    </xf>
    <xf numFmtId="224" fontId="45" fillId="0" borderId="134" xfId="0" applyNumberFormat="1" applyFont="1" applyBorder="1" applyAlignment="1" applyProtection="1">
      <alignment horizontal="center" vertical="center"/>
      <protection hidden="1"/>
    </xf>
    <xf numFmtId="224" fontId="45" fillId="0" borderId="134" xfId="1" applyNumberFormat="1" applyFont="1" applyFill="1" applyBorder="1" applyAlignment="1" applyProtection="1">
      <alignment horizontal="center" vertical="center"/>
      <protection hidden="1"/>
    </xf>
    <xf numFmtId="10" fontId="45" fillId="0" borderId="134" xfId="1168" applyNumberFormat="1" applyFont="1" applyFill="1" applyBorder="1" applyAlignment="1" applyProtection="1">
      <alignment horizontal="center" vertical="center"/>
      <protection hidden="1"/>
    </xf>
    <xf numFmtId="224" fontId="66" fillId="72" borderId="135" xfId="777" applyNumberFormat="1" applyFont="1" applyFill="1" applyBorder="1" applyAlignment="1" applyProtection="1">
      <alignment horizontal="center" vertical="center"/>
      <protection hidden="1"/>
    </xf>
    <xf numFmtId="224" fontId="46" fillId="0" borderId="96" xfId="0" applyNumberFormat="1" applyFont="1" applyBorder="1" applyAlignment="1" applyProtection="1">
      <alignment horizontal="center" vertical="center"/>
      <protection hidden="1"/>
    </xf>
    <xf numFmtId="0" fontId="72" fillId="0" borderId="0" xfId="97" applyFont="1" applyAlignment="1" applyProtection="1">
      <alignment vertical="center"/>
      <protection hidden="1"/>
    </xf>
    <xf numFmtId="0" fontId="60" fillId="0" borderId="0" xfId="487" applyFont="1" applyAlignment="1" applyProtection="1">
      <alignment vertical="center"/>
      <protection hidden="1"/>
    </xf>
    <xf numFmtId="0" fontId="60" fillId="0" borderId="0" xfId="1120" applyFont="1" applyAlignment="1" applyProtection="1">
      <alignment horizontal="center" vertical="center"/>
      <protection hidden="1"/>
    </xf>
    <xf numFmtId="0" fontId="66" fillId="0" borderId="0" xfId="1120" applyFont="1" applyAlignment="1" applyProtection="1">
      <alignment vertical="center"/>
      <protection hidden="1"/>
    </xf>
    <xf numFmtId="0" fontId="60" fillId="34" borderId="88" xfId="97" applyFont="1" applyFill="1" applyBorder="1" applyAlignment="1" applyProtection="1">
      <alignment horizontal="center" vertical="center"/>
      <protection hidden="1"/>
    </xf>
    <xf numFmtId="0" fontId="60" fillId="34" borderId="95" xfId="97" applyFont="1" applyFill="1" applyBorder="1" applyAlignment="1" applyProtection="1">
      <alignment horizontal="center" vertical="center"/>
      <protection hidden="1"/>
    </xf>
    <xf numFmtId="0" fontId="60" fillId="34" borderId="96" xfId="97" applyFont="1" applyFill="1" applyBorder="1" applyAlignment="1" applyProtection="1">
      <alignment horizontal="center" vertical="center"/>
      <protection hidden="1"/>
    </xf>
    <xf numFmtId="0" fontId="44" fillId="0" borderId="86" xfId="0" applyFont="1" applyBorder="1" applyAlignment="1" applyProtection="1">
      <alignment horizontal="center" vertical="center"/>
      <protection hidden="1"/>
    </xf>
    <xf numFmtId="0" fontId="44" fillId="34" borderId="86" xfId="0" applyFont="1" applyFill="1" applyBorder="1" applyAlignment="1" applyProtection="1">
      <alignment horizontal="center" vertical="center"/>
      <protection hidden="1"/>
    </xf>
    <xf numFmtId="0" fontId="69" fillId="74" borderId="99" xfId="1112" applyFont="1" applyFill="1" applyBorder="1" applyAlignment="1" applyProtection="1">
      <alignment horizontal="center" vertical="center"/>
      <protection hidden="1"/>
    </xf>
    <xf numFmtId="4" fontId="68" fillId="0" borderId="99" xfId="1112" applyNumberFormat="1" applyFont="1" applyBorder="1" applyAlignment="1" applyProtection="1">
      <alignment horizontal="right" vertical="center"/>
      <protection hidden="1"/>
    </xf>
    <xf numFmtId="4" fontId="45" fillId="34" borderId="99" xfId="0" applyNumberFormat="1" applyFont="1" applyFill="1" applyBorder="1" applyAlignment="1" applyProtection="1">
      <alignment vertical="center"/>
      <protection hidden="1"/>
    </xf>
    <xf numFmtId="0" fontId="69" fillId="74" borderId="79" xfId="1112" applyFont="1" applyFill="1" applyBorder="1" applyAlignment="1" applyProtection="1">
      <alignment horizontal="center" vertical="center"/>
      <protection hidden="1"/>
    </xf>
    <xf numFmtId="4" fontId="68" fillId="0" borderId="79" xfId="1112" applyNumberFormat="1" applyFont="1" applyBorder="1" applyAlignment="1" applyProtection="1">
      <alignment horizontal="right" vertical="center"/>
      <protection hidden="1"/>
    </xf>
    <xf numFmtId="4" fontId="45" fillId="34" borderId="79" xfId="0" applyNumberFormat="1" applyFont="1" applyFill="1" applyBorder="1" applyAlignment="1" applyProtection="1">
      <alignment vertical="center"/>
      <protection hidden="1"/>
    </xf>
    <xf numFmtId="4" fontId="68" fillId="74" borderId="79" xfId="1112" applyNumberFormat="1" applyFont="1" applyFill="1" applyBorder="1" applyAlignment="1" applyProtection="1">
      <alignment vertical="center"/>
      <protection hidden="1"/>
    </xf>
    <xf numFmtId="217" fontId="45" fillId="0" borderId="0" xfId="0" applyNumberFormat="1" applyFont="1" applyAlignment="1" applyProtection="1">
      <alignment vertical="center"/>
      <protection hidden="1"/>
    </xf>
    <xf numFmtId="0" fontId="44" fillId="0" borderId="91" xfId="0" applyFont="1" applyBorder="1" applyAlignment="1" applyProtection="1">
      <alignment horizontal="center" vertical="center"/>
      <protection hidden="1"/>
    </xf>
    <xf numFmtId="4" fontId="44" fillId="0" borderId="72" xfId="0" applyNumberFormat="1" applyFont="1" applyBorder="1" applyAlignment="1" applyProtection="1">
      <alignment vertical="center"/>
      <protection hidden="1"/>
    </xf>
    <xf numFmtId="4" fontId="52" fillId="0" borderId="86" xfId="0" applyNumberFormat="1" applyFont="1" applyBorder="1" applyAlignment="1" applyProtection="1">
      <alignment vertical="center"/>
      <protection hidden="1"/>
    </xf>
    <xf numFmtId="4" fontId="45" fillId="0" borderId="0" xfId="0" applyNumberFormat="1" applyFont="1" applyAlignment="1" applyProtection="1">
      <alignment vertical="center"/>
      <protection hidden="1"/>
    </xf>
    <xf numFmtId="4" fontId="44" fillId="0" borderId="86" xfId="0" applyNumberFormat="1" applyFont="1" applyBorder="1" applyAlignment="1" applyProtection="1">
      <alignment vertical="center"/>
      <protection hidden="1"/>
    </xf>
    <xf numFmtId="0" fontId="44" fillId="0" borderId="0" xfId="0" applyFont="1" applyAlignment="1" applyProtection="1">
      <alignment horizontal="left" vertical="center"/>
      <protection hidden="1"/>
    </xf>
    <xf numFmtId="4" fontId="44" fillId="34" borderId="86" xfId="0" applyNumberFormat="1" applyFont="1" applyFill="1" applyBorder="1" applyAlignment="1" applyProtection="1">
      <alignment vertical="center"/>
      <protection hidden="1"/>
    </xf>
    <xf numFmtId="0" fontId="43" fillId="0" borderId="0" xfId="1135" applyFont="1" applyAlignment="1" applyProtection="1">
      <alignment vertical="center"/>
      <protection hidden="1"/>
    </xf>
    <xf numFmtId="0" fontId="44" fillId="0" borderId="42" xfId="1135" applyFont="1" applyBorder="1" applyAlignment="1" applyProtection="1">
      <alignment horizontal="center" vertical="center" wrapText="1"/>
      <protection hidden="1"/>
    </xf>
    <xf numFmtId="0" fontId="44" fillId="0" borderId="42" xfId="1135" applyFont="1" applyBorder="1" applyAlignment="1" applyProtection="1">
      <alignment horizontal="center" vertical="center"/>
      <protection hidden="1"/>
    </xf>
    <xf numFmtId="0" fontId="44" fillId="14" borderId="42" xfId="1135" applyFont="1" applyFill="1" applyBorder="1" applyAlignment="1" applyProtection="1">
      <alignment horizontal="center" vertical="center" wrapText="1"/>
      <protection hidden="1"/>
    </xf>
    <xf numFmtId="0" fontId="45" fillId="0" borderId="43" xfId="1135" applyFont="1" applyBorder="1" applyAlignment="1" applyProtection="1">
      <alignment vertical="center"/>
      <protection hidden="1"/>
    </xf>
    <xf numFmtId="0" fontId="45" fillId="0" borderId="44" xfId="1135" applyFont="1" applyBorder="1" applyAlignment="1" applyProtection="1">
      <alignment horizontal="center" vertical="center"/>
      <protection hidden="1"/>
    </xf>
    <xf numFmtId="0" fontId="44" fillId="0" borderId="44" xfId="1135" applyFont="1" applyBorder="1" applyAlignment="1" applyProtection="1">
      <alignment horizontal="center" vertical="center"/>
      <protection hidden="1"/>
    </xf>
    <xf numFmtId="0" fontId="44" fillId="0" borderId="45" xfId="1135" applyFont="1" applyBorder="1" applyAlignment="1" applyProtection="1">
      <alignment horizontal="center" vertical="center"/>
      <protection hidden="1"/>
    </xf>
    <xf numFmtId="0" fontId="45" fillId="0" borderId="42" xfId="1135" applyFont="1" applyBorder="1" applyAlignment="1" applyProtection="1">
      <alignment vertical="center" wrapText="1"/>
      <protection hidden="1"/>
    </xf>
    <xf numFmtId="0" fontId="45" fillId="0" borderId="46" xfId="1135" applyFont="1" applyBorder="1" applyAlignment="1" applyProtection="1">
      <alignment vertical="center"/>
      <protection hidden="1"/>
    </xf>
    <xf numFmtId="0" fontId="45" fillId="0" borderId="47" xfId="1135" applyFont="1" applyBorder="1" applyAlignment="1" applyProtection="1">
      <alignment horizontal="center" vertical="center"/>
      <protection hidden="1"/>
    </xf>
    <xf numFmtId="0" fontId="45" fillId="0" borderId="47" xfId="1135" applyFont="1" applyBorder="1" applyAlignment="1" applyProtection="1">
      <alignment vertical="center"/>
      <protection hidden="1"/>
    </xf>
    <xf numFmtId="0" fontId="45" fillId="0" borderId="48" xfId="1135" applyFont="1" applyBorder="1" applyAlignment="1" applyProtection="1">
      <alignment horizontal="center" vertical="center"/>
      <protection hidden="1"/>
    </xf>
    <xf numFmtId="0" fontId="44" fillId="0" borderId="42" xfId="1135" applyFont="1" applyBorder="1" applyAlignment="1" applyProtection="1">
      <alignment horizontal="center" vertical="center" wrapText="1"/>
      <protection hidden="1"/>
    </xf>
    <xf numFmtId="0" fontId="45" fillId="0" borderId="49" xfId="1135" applyFont="1" applyBorder="1" applyAlignment="1" applyProtection="1">
      <alignment horizontal="center" vertical="center" wrapText="1"/>
      <protection hidden="1"/>
    </xf>
    <xf numFmtId="0" fontId="45" fillId="0" borderId="49" xfId="1135" applyFont="1" applyBorder="1" applyAlignment="1" applyProtection="1">
      <alignment vertical="center" wrapText="1"/>
      <protection hidden="1"/>
    </xf>
    <xf numFmtId="10" fontId="45" fillId="0" borderId="49" xfId="1135" applyNumberFormat="1" applyFont="1" applyBorder="1" applyAlignment="1" applyProtection="1">
      <alignment horizontal="center" vertical="center" wrapText="1"/>
      <protection hidden="1"/>
    </xf>
    <xf numFmtId="0" fontId="45" fillId="0" borderId="50" xfId="1135" applyFont="1" applyBorder="1" applyAlignment="1" applyProtection="1">
      <alignment vertical="center"/>
      <protection hidden="1"/>
    </xf>
    <xf numFmtId="0" fontId="45" fillId="0" borderId="51" xfId="1135" applyFont="1" applyBorder="1" applyAlignment="1" applyProtection="1">
      <alignment horizontal="center" vertical="center"/>
      <protection hidden="1"/>
    </xf>
    <xf numFmtId="0" fontId="45" fillId="0" borderId="51" xfId="1135" applyFont="1" applyBorder="1" applyAlignment="1" applyProtection="1">
      <alignment vertical="center"/>
      <protection hidden="1"/>
    </xf>
    <xf numFmtId="0" fontId="44" fillId="0" borderId="52" xfId="1135" applyFont="1" applyBorder="1" applyAlignment="1" applyProtection="1">
      <alignment horizontal="center" vertical="center"/>
      <protection hidden="1"/>
    </xf>
    <xf numFmtId="0" fontId="45" fillId="0" borderId="53" xfId="1135" applyFont="1" applyBorder="1" applyAlignment="1" applyProtection="1">
      <alignment horizontal="center" vertical="center" wrapText="1"/>
      <protection hidden="1"/>
    </xf>
    <xf numFmtId="0" fontId="45" fillId="0" borderId="53" xfId="1135" applyFont="1" applyBorder="1" applyAlignment="1" applyProtection="1">
      <alignment vertical="center" wrapText="1"/>
      <protection hidden="1"/>
    </xf>
    <xf numFmtId="10" fontId="45" fillId="0" borderId="53" xfId="1135" applyNumberFormat="1" applyFont="1" applyBorder="1" applyAlignment="1" applyProtection="1">
      <alignment horizontal="center" vertical="center" wrapText="1"/>
      <protection hidden="1"/>
    </xf>
    <xf numFmtId="0" fontId="46" fillId="0" borderId="0" xfId="1135" applyFont="1" applyAlignment="1" applyProtection="1">
      <alignment vertical="center"/>
      <protection hidden="1"/>
    </xf>
    <xf numFmtId="0" fontId="45" fillId="0" borderId="54" xfId="1135" applyFont="1" applyBorder="1" applyAlignment="1" applyProtection="1">
      <alignment vertical="center"/>
      <protection hidden="1"/>
    </xf>
    <xf numFmtId="0" fontId="45" fillId="0" borderId="55" xfId="1135" applyFont="1" applyBorder="1" applyAlignment="1" applyProtection="1">
      <alignment horizontal="center" vertical="center"/>
      <protection hidden="1"/>
    </xf>
    <xf numFmtId="0" fontId="45" fillId="0" borderId="56" xfId="1135" applyFont="1" applyBorder="1" applyAlignment="1" applyProtection="1">
      <alignment horizontal="center" vertical="center"/>
      <protection hidden="1"/>
    </xf>
    <xf numFmtId="0" fontId="45" fillId="0" borderId="57" xfId="1135" applyFont="1" applyBorder="1" applyAlignment="1" applyProtection="1">
      <alignment horizontal="center" vertical="center" wrapText="1"/>
      <protection hidden="1"/>
    </xf>
    <xf numFmtId="0" fontId="45" fillId="0" borderId="57" xfId="1135" applyFont="1" applyBorder="1" applyAlignment="1" applyProtection="1">
      <alignment vertical="center" wrapText="1"/>
      <protection hidden="1"/>
    </xf>
    <xf numFmtId="10" fontId="45" fillId="0" borderId="57" xfId="1135" applyNumberFormat="1" applyFont="1" applyBorder="1" applyAlignment="1" applyProtection="1">
      <alignment horizontal="center" vertical="center" wrapText="1"/>
      <protection hidden="1"/>
    </xf>
    <xf numFmtId="0" fontId="45" fillId="0" borderId="0" xfId="1135" quotePrefix="1" applyFont="1" applyAlignment="1" applyProtection="1">
      <alignment vertical="center"/>
      <protection hidden="1"/>
    </xf>
    <xf numFmtId="10" fontId="44" fillId="0" borderId="42" xfId="1135" applyNumberFormat="1" applyFont="1" applyBorder="1" applyAlignment="1" applyProtection="1">
      <alignment horizontal="center" vertical="center" wrapText="1"/>
      <protection hidden="1"/>
    </xf>
    <xf numFmtId="0" fontId="45" fillId="0" borderId="58" xfId="1135" applyFont="1" applyBorder="1" applyAlignment="1" applyProtection="1">
      <alignment vertical="center" wrapText="1"/>
      <protection hidden="1"/>
    </xf>
    <xf numFmtId="0" fontId="45" fillId="0" borderId="52" xfId="1135" applyFont="1" applyBorder="1" applyAlignment="1" applyProtection="1">
      <alignment horizontal="center" vertical="center"/>
      <protection hidden="1"/>
    </xf>
    <xf numFmtId="0" fontId="44" fillId="0" borderId="14" xfId="1135" applyFont="1" applyBorder="1" applyAlignment="1" applyProtection="1">
      <alignment horizontal="center" vertical="center" wrapText="1"/>
      <protection hidden="1"/>
    </xf>
    <xf numFmtId="0" fontId="44" fillId="0" borderId="14" xfId="1135" applyFont="1" applyBorder="1" applyAlignment="1" applyProtection="1">
      <alignment horizontal="center" vertical="center" wrapText="1"/>
      <protection hidden="1"/>
    </xf>
    <xf numFmtId="0" fontId="45" fillId="0" borderId="14" xfId="1135" applyFont="1" applyBorder="1" applyAlignment="1" applyProtection="1">
      <alignment vertical="center"/>
      <protection hidden="1"/>
    </xf>
    <xf numFmtId="0" fontId="44" fillId="0" borderId="59" xfId="1135" applyFont="1" applyBorder="1" applyAlignment="1" applyProtection="1">
      <alignment horizontal="center" vertical="center" wrapText="1"/>
      <protection hidden="1"/>
    </xf>
    <xf numFmtId="0" fontId="44" fillId="0" borderId="59" xfId="1135" applyFont="1" applyBorder="1" applyAlignment="1" applyProtection="1">
      <alignment horizontal="center" vertical="center" wrapText="1"/>
      <protection hidden="1"/>
    </xf>
    <xf numFmtId="10" fontId="45" fillId="0" borderId="53" xfId="1136" applyNumberFormat="1" applyFont="1" applyBorder="1" applyAlignment="1" applyProtection="1">
      <alignment horizontal="center" vertical="center" wrapText="1"/>
      <protection hidden="1"/>
    </xf>
    <xf numFmtId="0" fontId="45" fillId="0" borderId="47" xfId="1135" applyFont="1" applyBorder="1" applyAlignment="1" applyProtection="1">
      <alignment horizontal="left" vertical="center"/>
      <protection hidden="1"/>
    </xf>
    <xf numFmtId="0" fontId="45" fillId="0" borderId="48" xfId="1135" applyFont="1" applyBorder="1" applyAlignment="1" applyProtection="1">
      <alignment vertical="center"/>
      <protection hidden="1"/>
    </xf>
    <xf numFmtId="10" fontId="45" fillId="70" borderId="53" xfId="1135" applyNumberFormat="1" applyFont="1" applyFill="1" applyBorder="1" applyAlignment="1" applyProtection="1">
      <alignment horizontal="center" vertical="center" wrapText="1"/>
      <protection hidden="1"/>
    </xf>
    <xf numFmtId="0" fontId="45" fillId="34" borderId="47" xfId="1135" applyFont="1" applyFill="1" applyBorder="1" applyAlignment="1" applyProtection="1">
      <alignment horizontal="center" vertical="center"/>
      <protection hidden="1"/>
    </xf>
    <xf numFmtId="2" fontId="45" fillId="0" borderId="48" xfId="1135" applyNumberFormat="1" applyFont="1" applyBorder="1" applyAlignment="1" applyProtection="1">
      <alignment horizontal="center" vertical="center"/>
      <protection hidden="1"/>
    </xf>
    <xf numFmtId="9" fontId="45" fillId="34" borderId="47" xfId="1135" applyNumberFormat="1" applyFont="1" applyFill="1" applyBorder="1" applyAlignment="1" applyProtection="1">
      <alignment horizontal="center" vertical="center"/>
      <protection hidden="1"/>
    </xf>
    <xf numFmtId="0" fontId="44" fillId="0" borderId="60" xfId="1135" applyFont="1" applyBorder="1" applyAlignment="1" applyProtection="1">
      <alignment horizontal="center" vertical="center" wrapText="1"/>
      <protection hidden="1"/>
    </xf>
    <xf numFmtId="0" fontId="45" fillId="0" borderId="61" xfId="0" applyFont="1" applyBorder="1" applyAlignment="1" applyProtection="1">
      <alignment vertical="center"/>
      <protection hidden="1"/>
    </xf>
    <xf numFmtId="0" fontId="44" fillId="0" borderId="58" xfId="1135" applyFont="1" applyBorder="1" applyAlignment="1" applyProtection="1">
      <alignment vertical="center" wrapText="1"/>
      <protection hidden="1"/>
    </xf>
    <xf numFmtId="0" fontId="45" fillId="0" borderId="58" xfId="1135" applyFont="1" applyBorder="1" applyAlignment="1" applyProtection="1">
      <alignment vertical="center"/>
      <protection hidden="1"/>
    </xf>
    <xf numFmtId="10" fontId="45" fillId="0" borderId="58" xfId="1135" applyNumberFormat="1" applyFont="1" applyBorder="1" applyAlignment="1" applyProtection="1">
      <alignment horizontal="right" vertical="center" wrapText="1"/>
      <protection hidden="1"/>
    </xf>
    <xf numFmtId="0" fontId="44" fillId="14" borderId="60" xfId="1135" applyFont="1" applyFill="1" applyBorder="1" applyAlignment="1" applyProtection="1">
      <alignment horizontal="center" vertical="center" wrapText="1"/>
      <protection hidden="1"/>
    </xf>
    <xf numFmtId="0" fontId="45" fillId="0" borderId="62" xfId="0" applyFont="1" applyBorder="1" applyAlignment="1" applyProtection="1">
      <alignment vertical="center"/>
      <protection hidden="1"/>
    </xf>
    <xf numFmtId="10" fontId="45" fillId="34" borderId="47" xfId="1135" applyNumberFormat="1" applyFont="1" applyFill="1" applyBorder="1" applyAlignment="1" applyProtection="1">
      <alignment horizontal="center" vertical="center"/>
      <protection hidden="1"/>
    </xf>
    <xf numFmtId="0" fontId="45" fillId="0" borderId="60" xfId="1135" applyFont="1" applyBorder="1" applyAlignment="1" applyProtection="1">
      <alignment vertical="center" wrapText="1"/>
      <protection hidden="1"/>
    </xf>
    <xf numFmtId="0" fontId="45" fillId="0" borderId="62" xfId="1135" applyFont="1" applyBorder="1" applyAlignment="1" applyProtection="1">
      <alignment vertical="center" wrapText="1"/>
      <protection hidden="1"/>
    </xf>
    <xf numFmtId="0" fontId="45" fillId="0" borderId="61" xfId="1135" applyFont="1" applyBorder="1" applyAlignment="1" applyProtection="1">
      <alignment vertical="center" wrapText="1"/>
      <protection hidden="1"/>
    </xf>
    <xf numFmtId="0" fontId="44" fillId="0" borderId="61" xfId="1135" applyFont="1" applyBorder="1" applyAlignment="1" applyProtection="1">
      <alignment horizontal="center" vertical="center" wrapText="1"/>
      <protection hidden="1"/>
    </xf>
    <xf numFmtId="10" fontId="45" fillId="34" borderId="53" xfId="1135" applyNumberFormat="1" applyFont="1" applyFill="1" applyBorder="1" applyAlignment="1" applyProtection="1">
      <alignment horizontal="center" vertical="center" wrapText="1"/>
      <protection hidden="1"/>
    </xf>
    <xf numFmtId="9" fontId="45" fillId="0" borderId="47" xfId="1135" applyNumberFormat="1" applyFont="1" applyBorder="1" applyAlignment="1" applyProtection="1">
      <alignment horizontal="center" vertical="center"/>
      <protection hidden="1"/>
    </xf>
    <xf numFmtId="212" fontId="45" fillId="34" borderId="47" xfId="1135" applyNumberFormat="1" applyFont="1" applyFill="1" applyBorder="1" applyAlignment="1" applyProtection="1">
      <alignment horizontal="center" vertical="center"/>
      <protection hidden="1"/>
    </xf>
    <xf numFmtId="213" fontId="45" fillId="34" borderId="47" xfId="1135" applyNumberFormat="1" applyFont="1" applyFill="1" applyBorder="1" applyAlignment="1" applyProtection="1">
      <alignment horizontal="center" vertical="center"/>
      <protection hidden="1"/>
    </xf>
    <xf numFmtId="0" fontId="45" fillId="0" borderId="63" xfId="1135" applyFont="1" applyBorder="1" applyAlignment="1" applyProtection="1">
      <alignment horizontal="center" vertical="center"/>
      <protection hidden="1"/>
    </xf>
    <xf numFmtId="213" fontId="45" fillId="0" borderId="53" xfId="1135" applyNumberFormat="1" applyFont="1" applyBorder="1" applyAlignment="1" applyProtection="1">
      <alignment horizontal="center" vertical="center" wrapText="1"/>
      <protection hidden="1"/>
    </xf>
    <xf numFmtId="10" fontId="45" fillId="34" borderId="51" xfId="1135" applyNumberFormat="1" applyFont="1" applyFill="1" applyBorder="1" applyAlignment="1" applyProtection="1">
      <alignment horizontal="center" vertical="center"/>
      <protection hidden="1"/>
    </xf>
    <xf numFmtId="0" fontId="45" fillId="0" borderId="51" xfId="1135" applyFont="1" applyBorder="1" applyAlignment="1" applyProtection="1">
      <alignment horizontal="left" vertical="center"/>
      <protection hidden="1"/>
    </xf>
    <xf numFmtId="0" fontId="45" fillId="0" borderId="52" xfId="1135" applyFont="1" applyBorder="1" applyAlignment="1" applyProtection="1">
      <alignment vertical="center"/>
      <protection hidden="1"/>
    </xf>
    <xf numFmtId="0" fontId="46" fillId="0" borderId="0" xfId="1135" applyFont="1" applyAlignment="1" applyProtection="1">
      <alignment horizontal="left" vertical="top"/>
      <protection hidden="1"/>
    </xf>
    <xf numFmtId="0" fontId="45" fillId="0" borderId="64" xfId="1135" applyFont="1" applyBorder="1" applyAlignment="1" applyProtection="1">
      <alignment horizontal="center" vertical="center" wrapText="1"/>
      <protection hidden="1"/>
    </xf>
    <xf numFmtId="0" fontId="45" fillId="0" borderId="64" xfId="1135" applyFont="1" applyBorder="1" applyAlignment="1" applyProtection="1">
      <alignment vertical="center" wrapText="1"/>
      <protection hidden="1"/>
    </xf>
    <xf numFmtId="10" fontId="45" fillId="0" borderId="64" xfId="1135" applyNumberFormat="1" applyFont="1" applyBorder="1" applyAlignment="1" applyProtection="1">
      <alignment horizontal="center" vertical="center" wrapText="1"/>
      <protection hidden="1"/>
    </xf>
    <xf numFmtId="0" fontId="45" fillId="0" borderId="62" xfId="1135" applyFont="1" applyBorder="1" applyAlignment="1" applyProtection="1">
      <alignment vertical="center"/>
      <protection hidden="1"/>
    </xf>
    <xf numFmtId="0" fontId="45" fillId="0" borderId="42" xfId="1135" applyFont="1" applyBorder="1" applyAlignment="1" applyProtection="1">
      <alignment horizontal="center" vertical="center" wrapText="1"/>
      <protection hidden="1"/>
    </xf>
    <xf numFmtId="0" fontId="45" fillId="0" borderId="42" xfId="1135" applyFont="1" applyBorder="1" applyAlignment="1" applyProtection="1">
      <alignment vertical="center" wrapText="1"/>
      <protection hidden="1"/>
    </xf>
    <xf numFmtId="10" fontId="45" fillId="0" borderId="42" xfId="1135" applyNumberFormat="1" applyFont="1" applyBorder="1" applyAlignment="1" applyProtection="1">
      <alignment horizontal="center" vertical="center" wrapText="1"/>
      <protection hidden="1"/>
    </xf>
    <xf numFmtId="0" fontId="44" fillId="0" borderId="0" xfId="1135" applyFont="1" applyAlignment="1" applyProtection="1">
      <alignment vertical="center"/>
      <protection hidden="1"/>
    </xf>
    <xf numFmtId="0" fontId="45" fillId="0" borderId="62" xfId="1135" applyFont="1" applyBorder="1" applyAlignment="1" applyProtection="1">
      <alignment vertical="center" wrapText="1"/>
      <protection hidden="1"/>
    </xf>
    <xf numFmtId="0" fontId="42" fillId="14" borderId="60" xfId="1135" applyFont="1" applyFill="1" applyBorder="1" applyAlignment="1" applyProtection="1">
      <alignment horizontal="center" vertical="center" wrapText="1"/>
      <protection hidden="1"/>
    </xf>
    <xf numFmtId="0" fontId="42" fillId="14" borderId="61" xfId="1135" applyFont="1" applyFill="1" applyBorder="1" applyAlignment="1" applyProtection="1">
      <alignment horizontal="center" vertical="center" wrapText="1"/>
      <protection hidden="1"/>
    </xf>
    <xf numFmtId="10" fontId="42" fillId="14" borderId="42" xfId="1135" applyNumberFormat="1" applyFont="1" applyFill="1" applyBorder="1" applyAlignment="1" applyProtection="1">
      <alignment horizontal="center" vertical="center" wrapText="1"/>
      <protection hidden="1"/>
    </xf>
    <xf numFmtId="10" fontId="39" fillId="71" borderId="42" xfId="1135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135" applyFont="1" applyAlignment="1" applyProtection="1">
      <alignment vertical="center"/>
      <protection hidden="1"/>
    </xf>
    <xf numFmtId="0" fontId="43" fillId="0" borderId="0" xfId="1135" applyFont="1" applyAlignment="1" applyProtection="1">
      <alignment horizontal="center" vertical="center"/>
      <protection hidden="1"/>
    </xf>
    <xf numFmtId="0" fontId="46" fillId="0" borderId="54" xfId="1135" applyFont="1" applyBorder="1" applyAlignment="1" applyProtection="1">
      <alignment horizontal="left" vertical="center" wrapText="1"/>
      <protection hidden="1"/>
    </xf>
    <xf numFmtId="0" fontId="46" fillId="0" borderId="55" xfId="1135" applyFont="1" applyBorder="1" applyAlignment="1" applyProtection="1">
      <alignment horizontal="left" vertical="center" wrapText="1"/>
      <protection hidden="1"/>
    </xf>
    <xf numFmtId="0" fontId="46" fillId="0" borderId="56" xfId="1135" applyFont="1" applyBorder="1" applyAlignment="1" applyProtection="1">
      <alignment horizontal="left" vertical="center" wrapText="1"/>
      <protection hidden="1"/>
    </xf>
    <xf numFmtId="0" fontId="46" fillId="0" borderId="46" xfId="1135" applyFont="1" applyBorder="1" applyAlignment="1" applyProtection="1">
      <alignment horizontal="left" vertical="center" wrapText="1"/>
      <protection hidden="1"/>
    </xf>
    <xf numFmtId="0" fontId="46" fillId="0" borderId="47" xfId="1135" applyFont="1" applyBorder="1" applyAlignment="1" applyProtection="1">
      <alignment horizontal="left" vertical="center" wrapText="1"/>
      <protection hidden="1"/>
    </xf>
    <xf numFmtId="0" fontId="46" fillId="0" borderId="48" xfId="1135" applyFont="1" applyBorder="1" applyAlignment="1" applyProtection="1">
      <alignment horizontal="left" vertical="center" wrapText="1"/>
      <protection hidden="1"/>
    </xf>
    <xf numFmtId="0" fontId="46" fillId="0" borderId="65" xfId="1135" applyFont="1" applyBorder="1" applyAlignment="1" applyProtection="1">
      <alignment horizontal="left" vertical="center" wrapText="1"/>
      <protection hidden="1"/>
    </xf>
    <xf numFmtId="0" fontId="46" fillId="0" borderId="66" xfId="1135" applyFont="1" applyBorder="1" applyAlignment="1" applyProtection="1">
      <alignment horizontal="left" vertical="center" wrapText="1"/>
      <protection hidden="1"/>
    </xf>
    <xf numFmtId="0" fontId="46" fillId="0" borderId="67" xfId="1135" applyFont="1" applyBorder="1" applyAlignment="1" applyProtection="1">
      <alignment horizontal="left" vertical="center" wrapText="1"/>
      <protection hidden="1"/>
    </xf>
    <xf numFmtId="0" fontId="99" fillId="34" borderId="110" xfId="1112" applyFont="1" applyFill="1" applyBorder="1" applyAlignment="1" applyProtection="1">
      <alignment horizontal="center" vertical="center"/>
      <protection hidden="1"/>
    </xf>
    <xf numFmtId="0" fontId="42" fillId="0" borderId="0" xfId="3" applyFont="1" applyAlignment="1" applyProtection="1">
      <alignment horizontal="left" vertical="center"/>
      <protection hidden="1"/>
    </xf>
    <xf numFmtId="0" fontId="43" fillId="0" borderId="0" xfId="107" applyFont="1" applyAlignment="1" applyProtection="1">
      <alignment vertical="center"/>
      <protection hidden="1"/>
    </xf>
    <xf numFmtId="0" fontId="44" fillId="0" borderId="0" xfId="107" applyFont="1" applyAlignment="1" applyProtection="1">
      <alignment horizontal="right" vertical="center"/>
      <protection hidden="1"/>
    </xf>
    <xf numFmtId="0" fontId="44" fillId="0" borderId="0" xfId="107" applyFont="1" applyAlignment="1" applyProtection="1">
      <alignment vertical="center" wrapText="1"/>
      <protection hidden="1"/>
    </xf>
    <xf numFmtId="0" fontId="44" fillId="0" borderId="0" xfId="107" applyFont="1" applyAlignment="1" applyProtection="1">
      <alignment horizontal="center" vertical="center"/>
      <protection hidden="1"/>
    </xf>
    <xf numFmtId="0" fontId="49" fillId="0" borderId="0" xfId="107" applyFont="1" applyAlignment="1" applyProtection="1">
      <alignment horizontal="center" vertical="center"/>
      <protection hidden="1"/>
    </xf>
    <xf numFmtId="0" fontId="45" fillId="0" borderId="0" xfId="107" applyFont="1" applyAlignment="1" applyProtection="1">
      <alignment horizontal="right" vertical="center"/>
      <protection hidden="1"/>
    </xf>
    <xf numFmtId="0" fontId="48" fillId="0" borderId="0" xfId="107" applyFont="1" applyAlignment="1" applyProtection="1">
      <alignment horizontal="right" vertical="center"/>
      <protection hidden="1"/>
    </xf>
    <xf numFmtId="0" fontId="45" fillId="0" borderId="0" xfId="107" applyFont="1" applyAlignment="1" applyProtection="1">
      <alignment vertical="center"/>
      <protection hidden="1"/>
    </xf>
    <xf numFmtId="0" fontId="63" fillId="73" borderId="91" xfId="3" applyFont="1" applyFill="1" applyBorder="1" applyAlignment="1" applyProtection="1">
      <alignment horizontal="center" vertical="center"/>
      <protection hidden="1"/>
    </xf>
    <xf numFmtId="0" fontId="63" fillId="73" borderId="72" xfId="3" applyFont="1" applyFill="1" applyBorder="1" applyAlignment="1" applyProtection="1">
      <alignment horizontal="center" vertical="center"/>
      <protection hidden="1"/>
    </xf>
    <xf numFmtId="0" fontId="76" fillId="73" borderId="72" xfId="3" applyFont="1" applyFill="1" applyBorder="1" applyAlignment="1" applyProtection="1">
      <alignment horizontal="center" vertical="center"/>
      <protection hidden="1"/>
    </xf>
    <xf numFmtId="0" fontId="63" fillId="73" borderId="72" xfId="3" applyFont="1" applyFill="1" applyBorder="1" applyAlignment="1" applyProtection="1">
      <alignment horizontal="center" vertical="center"/>
      <protection hidden="1"/>
    </xf>
    <xf numFmtId="0" fontId="104" fillId="73" borderId="110" xfId="3" applyFont="1" applyFill="1" applyBorder="1" applyAlignment="1" applyProtection="1">
      <alignment horizontal="center" vertical="center"/>
      <protection hidden="1"/>
    </xf>
    <xf numFmtId="0" fontId="63" fillId="73" borderId="92" xfId="3" applyFont="1" applyFill="1" applyBorder="1" applyAlignment="1" applyProtection="1">
      <alignment horizontal="center" vertical="center"/>
      <protection hidden="1"/>
    </xf>
    <xf numFmtId="0" fontId="44" fillId="34" borderId="91" xfId="3" applyFont="1" applyFill="1" applyBorder="1" applyAlignment="1" applyProtection="1">
      <alignment horizontal="right" vertical="center"/>
      <protection hidden="1"/>
    </xf>
    <xf numFmtId="0" fontId="44" fillId="34" borderId="72" xfId="3" applyFont="1" applyFill="1" applyBorder="1" applyAlignment="1" applyProtection="1">
      <alignment vertical="center"/>
      <protection hidden="1"/>
    </xf>
    <xf numFmtId="0" fontId="49" fillId="34" borderId="72" xfId="3" applyFont="1" applyFill="1" applyBorder="1" applyAlignment="1" applyProtection="1">
      <alignment horizontal="right" vertical="center"/>
      <protection hidden="1"/>
    </xf>
    <xf numFmtId="43" fontId="44" fillId="34" borderId="72" xfId="3" applyNumberFormat="1" applyFont="1" applyFill="1" applyBorder="1" applyAlignment="1" applyProtection="1">
      <alignment vertical="center"/>
      <protection hidden="1"/>
    </xf>
    <xf numFmtId="0" fontId="49" fillId="34" borderId="110" xfId="3" applyFont="1" applyFill="1" applyBorder="1" applyAlignment="1" applyProtection="1">
      <alignment horizontal="center" vertical="center"/>
      <protection hidden="1"/>
    </xf>
    <xf numFmtId="10" fontId="47" fillId="34" borderId="92" xfId="1" applyNumberFormat="1" applyFont="1" applyFill="1" applyBorder="1" applyAlignment="1" applyProtection="1">
      <alignment horizontal="center" vertical="center"/>
      <protection hidden="1"/>
    </xf>
    <xf numFmtId="0" fontId="52" fillId="0" borderId="88" xfId="3" applyFont="1" applyBorder="1" applyAlignment="1" applyProtection="1">
      <alignment vertical="center"/>
      <protection hidden="1"/>
    </xf>
    <xf numFmtId="0" fontId="52" fillId="0" borderId="89" xfId="3" applyFont="1" applyBorder="1" applyAlignment="1" applyProtection="1">
      <alignment horizontal="right" vertical="center"/>
      <protection hidden="1"/>
    </xf>
    <xf numFmtId="0" fontId="52" fillId="0" borderId="89" xfId="3" applyFont="1" applyBorder="1" applyAlignment="1" applyProtection="1">
      <alignment vertical="center"/>
      <protection hidden="1"/>
    </xf>
    <xf numFmtId="0" fontId="65" fillId="0" borderId="89" xfId="3" applyFont="1" applyBorder="1" applyAlignment="1" applyProtection="1">
      <alignment horizontal="right" vertical="center"/>
      <protection hidden="1"/>
    </xf>
    <xf numFmtId="0" fontId="78" fillId="0" borderId="89" xfId="3" applyFont="1" applyBorder="1" applyAlignment="1" applyProtection="1">
      <alignment horizontal="right" vertical="center"/>
      <protection hidden="1"/>
    </xf>
    <xf numFmtId="186" fontId="52" fillId="0" borderId="89" xfId="215" applyNumberFormat="1" applyFont="1" applyBorder="1" applyAlignment="1" applyProtection="1">
      <alignment vertical="center"/>
      <protection hidden="1"/>
    </xf>
    <xf numFmtId="0" fontId="78" fillId="0" borderId="106" xfId="3" applyFont="1" applyBorder="1" applyAlignment="1" applyProtection="1">
      <alignment horizontal="center" vertical="center"/>
      <protection hidden="1"/>
    </xf>
    <xf numFmtId="10" fontId="65" fillId="0" borderId="90" xfId="1" applyNumberFormat="1" applyFont="1" applyFill="1" applyBorder="1" applyAlignment="1" applyProtection="1">
      <alignment horizontal="center" vertical="center"/>
      <protection hidden="1"/>
    </xf>
    <xf numFmtId="0" fontId="52" fillId="0" borderId="0" xfId="3" applyFont="1" applyAlignment="1" applyProtection="1">
      <alignment vertical="center"/>
      <protection hidden="1"/>
    </xf>
    <xf numFmtId="0" fontId="52" fillId="0" borderId="15" xfId="3" applyFont="1" applyBorder="1" applyAlignment="1" applyProtection="1">
      <alignment horizontal="right" vertical="center"/>
      <protection hidden="1"/>
    </xf>
    <xf numFmtId="0" fontId="59" fillId="0" borderId="0" xfId="3" applyFont="1" applyAlignment="1" applyProtection="1">
      <alignment vertical="center"/>
      <protection hidden="1"/>
    </xf>
    <xf numFmtId="0" fontId="64" fillId="0" borderId="0" xfId="3" applyFont="1" applyAlignment="1" applyProtection="1">
      <alignment horizontal="center" vertical="center"/>
      <protection hidden="1"/>
    </xf>
    <xf numFmtId="0" fontId="64" fillId="0" borderId="0" xfId="3" applyFont="1" applyAlignment="1" applyProtection="1">
      <alignment vertical="center"/>
      <protection hidden="1"/>
    </xf>
    <xf numFmtId="0" fontId="61" fillId="0" borderId="0" xfId="3" applyFont="1" applyAlignment="1" applyProtection="1">
      <alignment horizontal="right" vertical="center"/>
      <protection hidden="1"/>
    </xf>
    <xf numFmtId="186" fontId="59" fillId="0" borderId="0" xfId="215" applyNumberFormat="1" applyFont="1" applyAlignment="1" applyProtection="1">
      <alignment vertical="center"/>
      <protection hidden="1"/>
    </xf>
    <xf numFmtId="3" fontId="61" fillId="0" borderId="0" xfId="3" applyNumberFormat="1" applyFont="1" applyAlignment="1" applyProtection="1">
      <alignment horizontal="center" vertical="center"/>
      <protection hidden="1"/>
    </xf>
    <xf numFmtId="10" fontId="64" fillId="0" borderId="16" xfId="1" applyNumberFormat="1" applyFont="1" applyFill="1" applyBorder="1" applyAlignment="1" applyProtection="1">
      <alignment horizontal="center" vertical="center"/>
      <protection hidden="1"/>
    </xf>
    <xf numFmtId="0" fontId="52" fillId="0" borderId="12" xfId="3" applyFont="1" applyBorder="1" applyAlignment="1" applyProtection="1">
      <alignment horizontal="right" vertical="center"/>
      <protection hidden="1"/>
    </xf>
    <xf numFmtId="0" fontId="59" fillId="0" borderId="74" xfId="3" applyFont="1" applyBorder="1" applyAlignment="1" applyProtection="1">
      <alignment vertical="center"/>
      <protection hidden="1"/>
    </xf>
    <xf numFmtId="0" fontId="64" fillId="0" borderId="74" xfId="3" applyFont="1" applyBorder="1" applyAlignment="1" applyProtection="1">
      <alignment horizontal="center" vertical="center"/>
      <protection hidden="1"/>
    </xf>
    <xf numFmtId="0" fontId="64" fillId="0" borderId="74" xfId="3" applyFont="1" applyBorder="1" applyAlignment="1" applyProtection="1">
      <alignment vertical="center"/>
      <protection hidden="1"/>
    </xf>
    <xf numFmtId="0" fontId="61" fillId="0" borderId="74" xfId="3" applyFont="1" applyBorder="1" applyAlignment="1" applyProtection="1">
      <alignment horizontal="right" vertical="center"/>
      <protection hidden="1"/>
    </xf>
    <xf numFmtId="3" fontId="61" fillId="0" borderId="74" xfId="3" applyNumberFormat="1" applyFont="1" applyBorder="1" applyAlignment="1" applyProtection="1">
      <alignment horizontal="center" vertical="center"/>
      <protection hidden="1"/>
    </xf>
    <xf numFmtId="10" fontId="64" fillId="0" borderId="76" xfId="1" applyNumberFormat="1" applyFont="1" applyFill="1" applyBorder="1" applyAlignment="1" applyProtection="1">
      <alignment horizontal="center" vertical="center"/>
      <protection hidden="1"/>
    </xf>
    <xf numFmtId="0" fontId="52" fillId="0" borderId="89" xfId="3" applyFont="1" applyBorder="1" applyAlignment="1" applyProtection="1">
      <alignment horizontal="left" vertical="center"/>
      <protection hidden="1"/>
    </xf>
    <xf numFmtId="0" fontId="64" fillId="0" borderId="15" xfId="3" applyFont="1" applyBorder="1" applyAlignment="1" applyProtection="1">
      <alignment horizontal="right" vertical="center"/>
      <protection hidden="1"/>
    </xf>
    <xf numFmtId="0" fontId="64" fillId="0" borderId="12" xfId="3" applyFont="1" applyBorder="1" applyAlignment="1" applyProtection="1">
      <alignment horizontal="right" vertical="center"/>
      <protection hidden="1"/>
    </xf>
    <xf numFmtId="43" fontId="44" fillId="34" borderId="72" xfId="3" applyNumberFormat="1" applyFont="1" applyFill="1" applyBorder="1" applyAlignment="1" applyProtection="1">
      <alignment horizontal="right" vertical="center"/>
      <protection hidden="1"/>
    </xf>
    <xf numFmtId="0" fontId="52" fillId="0" borderId="95" xfId="3" applyFont="1" applyBorder="1" applyAlignment="1" applyProtection="1">
      <alignment horizontal="right" vertical="center"/>
      <protection hidden="1"/>
    </xf>
    <xf numFmtId="0" fontId="52" fillId="0" borderId="95" xfId="3" applyFont="1" applyBorder="1" applyAlignment="1" applyProtection="1">
      <alignment vertical="center"/>
      <protection hidden="1"/>
    </xf>
    <xf numFmtId="0" fontId="78" fillId="0" borderId="95" xfId="3" applyFont="1" applyBorder="1" applyAlignment="1" applyProtection="1">
      <alignment horizontal="right" vertical="center"/>
      <protection hidden="1"/>
    </xf>
    <xf numFmtId="186" fontId="52" fillId="0" borderId="95" xfId="215" applyNumberFormat="1" applyFont="1" applyBorder="1" applyAlignment="1" applyProtection="1">
      <alignment vertical="center"/>
      <protection hidden="1"/>
    </xf>
    <xf numFmtId="0" fontId="78" fillId="0" borderId="95" xfId="3" applyFont="1" applyBorder="1" applyAlignment="1" applyProtection="1">
      <alignment horizontal="center" vertical="center"/>
      <protection hidden="1"/>
    </xf>
    <xf numFmtId="10" fontId="65" fillId="0" borderId="96" xfId="1" applyNumberFormat="1" applyFont="1" applyFill="1" applyBorder="1" applyAlignment="1" applyProtection="1">
      <alignment horizontal="center" vertical="center"/>
      <protection hidden="1"/>
    </xf>
    <xf numFmtId="0" fontId="64" fillId="0" borderId="75" xfId="3" applyFont="1" applyBorder="1" applyAlignment="1" applyProtection="1">
      <alignment horizontal="right" vertical="center"/>
      <protection hidden="1"/>
    </xf>
    <xf numFmtId="186" fontId="59" fillId="0" borderId="74" xfId="215" applyNumberFormat="1" applyFont="1" applyBorder="1" applyAlignment="1" applyProtection="1">
      <alignment vertical="center"/>
      <protection hidden="1"/>
    </xf>
    <xf numFmtId="0" fontId="52" fillId="0" borderId="105" xfId="3" applyFont="1" applyBorder="1" applyAlignment="1" applyProtection="1">
      <alignment vertical="center"/>
      <protection hidden="1"/>
    </xf>
    <xf numFmtId="0" fontId="52" fillId="0" borderId="106" xfId="3" applyFont="1" applyBorder="1" applyAlignment="1" applyProtection="1">
      <alignment horizontal="right" vertical="center"/>
      <protection hidden="1"/>
    </xf>
    <xf numFmtId="0" fontId="52" fillId="0" borderId="106" xfId="3" applyFont="1" applyBorder="1" applyAlignment="1" applyProtection="1">
      <alignment vertical="center"/>
      <protection hidden="1"/>
    </xf>
    <xf numFmtId="0" fontId="78" fillId="0" borderId="106" xfId="3" applyFont="1" applyBorder="1" applyAlignment="1" applyProtection="1">
      <alignment horizontal="right" vertical="center"/>
      <protection hidden="1"/>
    </xf>
    <xf numFmtId="186" fontId="52" fillId="0" borderId="106" xfId="215" applyNumberFormat="1" applyFont="1" applyBorder="1" applyAlignment="1" applyProtection="1">
      <alignment vertical="center"/>
      <protection hidden="1"/>
    </xf>
    <xf numFmtId="10" fontId="65" fillId="0" borderId="109" xfId="1" applyNumberFormat="1" applyFont="1" applyFill="1" applyBorder="1" applyAlignment="1" applyProtection="1">
      <alignment horizontal="center" vertical="center"/>
      <protection hidden="1"/>
    </xf>
    <xf numFmtId="43" fontId="64" fillId="0" borderId="0" xfId="3" applyNumberFormat="1" applyFont="1" applyAlignment="1" applyProtection="1">
      <alignment vertical="center"/>
      <protection hidden="1"/>
    </xf>
    <xf numFmtId="0" fontId="59" fillId="0" borderId="88" xfId="3" applyFont="1" applyBorder="1" applyAlignment="1" applyProtection="1">
      <alignment vertical="center"/>
      <protection hidden="1"/>
    </xf>
    <xf numFmtId="0" fontId="64" fillId="0" borderId="89" xfId="3" applyFont="1" applyBorder="1" applyAlignment="1" applyProtection="1">
      <alignment horizontal="center" vertical="center"/>
      <protection hidden="1"/>
    </xf>
    <xf numFmtId="0" fontId="59" fillId="0" borderId="89" xfId="3" applyFont="1" applyBorder="1" applyAlignment="1" applyProtection="1">
      <alignment vertical="center"/>
      <protection hidden="1"/>
    </xf>
    <xf numFmtId="0" fontId="61" fillId="0" borderId="89" xfId="3" applyFont="1" applyBorder="1" applyAlignment="1" applyProtection="1">
      <alignment horizontal="right" vertical="center"/>
      <protection hidden="1"/>
    </xf>
    <xf numFmtId="3" fontId="61" fillId="0" borderId="106" xfId="3" applyNumberFormat="1" applyFont="1" applyBorder="1" applyAlignment="1" applyProtection="1">
      <alignment horizontal="center" vertical="center"/>
      <protection hidden="1"/>
    </xf>
    <xf numFmtId="0" fontId="59" fillId="0" borderId="15" xfId="3" applyFont="1" applyBorder="1" applyAlignment="1" applyProtection="1">
      <alignment vertical="center"/>
      <protection hidden="1"/>
    </xf>
    <xf numFmtId="0" fontId="59" fillId="0" borderId="12" xfId="3" applyFont="1" applyBorder="1" applyAlignment="1" applyProtection="1">
      <alignment vertical="center"/>
      <protection hidden="1"/>
    </xf>
    <xf numFmtId="0" fontId="63" fillId="73" borderId="91" xfId="3" applyFont="1" applyFill="1" applyBorder="1" applyAlignment="1" applyProtection="1">
      <alignment horizontal="right" vertical="center"/>
      <protection hidden="1"/>
    </xf>
    <xf numFmtId="0" fontId="63" fillId="73" borderId="72" xfId="3" applyFont="1" applyFill="1" applyBorder="1" applyAlignment="1" applyProtection="1">
      <alignment vertical="center"/>
      <protection hidden="1"/>
    </xf>
    <xf numFmtId="0" fontId="76" fillId="73" borderId="72" xfId="3" applyFont="1" applyFill="1" applyBorder="1" applyAlignment="1" applyProtection="1">
      <alignment vertical="center"/>
      <protection hidden="1"/>
    </xf>
    <xf numFmtId="0" fontId="63" fillId="73" borderId="72" xfId="3" applyFont="1" applyFill="1" applyBorder="1" applyAlignment="1" applyProtection="1">
      <alignment horizontal="right" vertical="center"/>
      <protection hidden="1"/>
    </xf>
    <xf numFmtId="3" fontId="79" fillId="73" borderId="72" xfId="3" applyNumberFormat="1" applyFont="1" applyFill="1" applyBorder="1" applyAlignment="1" applyProtection="1">
      <alignment horizontal="right" vertical="center"/>
      <protection hidden="1"/>
    </xf>
    <xf numFmtId="186" fontId="63" fillId="73" borderId="72" xfId="215" applyNumberFormat="1" applyFont="1" applyFill="1" applyBorder="1" applyAlignment="1" applyProtection="1">
      <alignment vertical="center"/>
      <protection hidden="1"/>
    </xf>
    <xf numFmtId="10" fontId="79" fillId="73" borderId="92" xfId="1" applyNumberFormat="1" applyFont="1" applyFill="1" applyBorder="1" applyAlignment="1" applyProtection="1">
      <alignment horizontal="center" vertical="center"/>
      <protection hidden="1"/>
    </xf>
    <xf numFmtId="0" fontId="46" fillId="0" borderId="88" xfId="3" applyFont="1" applyBorder="1" applyAlignment="1" applyProtection="1">
      <alignment horizontal="left" vertical="center"/>
      <protection hidden="1"/>
    </xf>
    <xf numFmtId="0" fontId="46" fillId="0" borderId="95" xfId="3" applyFont="1" applyBorder="1" applyAlignment="1" applyProtection="1">
      <alignment horizontal="left" vertical="center"/>
      <protection hidden="1"/>
    </xf>
    <xf numFmtId="10" fontId="46" fillId="0" borderId="95" xfId="1" applyNumberFormat="1" applyFont="1" applyFill="1" applyBorder="1" applyAlignment="1" applyProtection="1">
      <alignment horizontal="left" vertical="center" indent="2"/>
      <protection hidden="1"/>
    </xf>
    <xf numFmtId="0" fontId="46" fillId="0" borderId="95" xfId="3" applyFont="1" applyBorder="1" applyAlignment="1" applyProtection="1">
      <alignment horizontal="right" vertical="center"/>
      <protection hidden="1"/>
    </xf>
    <xf numFmtId="186" fontId="61" fillId="0" borderId="95" xfId="5054" applyNumberFormat="1" applyFont="1" applyBorder="1" applyAlignment="1" applyProtection="1">
      <alignment vertical="center"/>
      <protection hidden="1"/>
    </xf>
    <xf numFmtId="10" fontId="61" fillId="0" borderId="16" xfId="1" applyNumberFormat="1" applyFont="1" applyFill="1" applyBorder="1" applyAlignment="1" applyProtection="1">
      <alignment horizontal="center" vertical="center"/>
      <protection hidden="1"/>
    </xf>
    <xf numFmtId="0" fontId="46" fillId="0" borderId="0" xfId="3" applyFont="1" applyAlignment="1" applyProtection="1">
      <alignment vertical="center"/>
      <protection hidden="1"/>
    </xf>
    <xf numFmtId="0" fontId="39" fillId="68" borderId="75" xfId="3" applyFont="1" applyFill="1" applyBorder="1" applyAlignment="1" applyProtection="1">
      <alignment vertical="center"/>
      <protection hidden="1"/>
    </xf>
    <xf numFmtId="0" fontId="39" fillId="68" borderId="74" xfId="3" applyFont="1" applyFill="1" applyBorder="1" applyAlignment="1" applyProtection="1">
      <alignment vertical="center"/>
      <protection hidden="1"/>
    </xf>
    <xf numFmtId="0" fontId="40" fillId="68" borderId="74" xfId="3" applyFont="1" applyFill="1" applyBorder="1" applyAlignment="1" applyProtection="1">
      <alignment vertical="center"/>
      <protection hidden="1"/>
    </xf>
    <xf numFmtId="0" fontId="39" fillId="68" borderId="74" xfId="3" applyFont="1" applyFill="1" applyBorder="1" applyAlignment="1" applyProtection="1">
      <alignment horizontal="right" vertical="center"/>
      <protection hidden="1"/>
    </xf>
    <xf numFmtId="0" fontId="79" fillId="68" borderId="74" xfId="3" applyFont="1" applyFill="1" applyBorder="1" applyAlignment="1" applyProtection="1">
      <alignment horizontal="right" vertical="center"/>
      <protection hidden="1"/>
    </xf>
    <xf numFmtId="186" fontId="39" fillId="68" borderId="74" xfId="215" applyNumberFormat="1" applyFont="1" applyFill="1" applyBorder="1" applyAlignment="1" applyProtection="1">
      <alignment vertical="center"/>
      <protection hidden="1"/>
    </xf>
    <xf numFmtId="0" fontId="104" fillId="68" borderId="74" xfId="3" applyFont="1" applyFill="1" applyBorder="1" applyAlignment="1" applyProtection="1">
      <alignment horizontal="center" vertical="center"/>
      <protection hidden="1"/>
    </xf>
    <xf numFmtId="9" fontId="80" fillId="68" borderId="76" xfId="1" applyFont="1" applyFill="1" applyBorder="1" applyAlignment="1" applyProtection="1">
      <alignment horizontal="center" vertical="center"/>
      <protection hidden="1"/>
    </xf>
    <xf numFmtId="0" fontId="44" fillId="34" borderId="14" xfId="3" applyFont="1" applyFill="1" applyBorder="1" applyAlignment="1" applyProtection="1">
      <alignment horizontal="center" vertical="center"/>
      <protection hidden="1"/>
    </xf>
    <xf numFmtId="0" fontId="44" fillId="34" borderId="14" xfId="3" applyFont="1" applyFill="1" applyBorder="1" applyAlignment="1" applyProtection="1">
      <alignment horizontal="center" vertical="center"/>
      <protection hidden="1"/>
    </xf>
    <xf numFmtId="0" fontId="44" fillId="34" borderId="107" xfId="3" applyFont="1" applyFill="1" applyBorder="1" applyAlignment="1" applyProtection="1">
      <alignment horizontal="center" vertical="center"/>
      <protection hidden="1"/>
    </xf>
    <xf numFmtId="0" fontId="44" fillId="34" borderId="110" xfId="3" applyFont="1" applyFill="1" applyBorder="1" applyAlignment="1" applyProtection="1">
      <alignment horizontal="center" vertical="center"/>
      <protection hidden="1"/>
    </xf>
    <xf numFmtId="0" fontId="44" fillId="34" borderId="108" xfId="3" applyFont="1" applyFill="1" applyBorder="1" applyAlignment="1" applyProtection="1">
      <alignment horizontal="center" vertical="center"/>
      <protection hidden="1"/>
    </xf>
    <xf numFmtId="0" fontId="44" fillId="34" borderId="91" xfId="3" applyFont="1" applyFill="1" applyBorder="1" applyAlignment="1" applyProtection="1">
      <alignment horizontal="center" vertical="center"/>
      <protection hidden="1"/>
    </xf>
    <xf numFmtId="0" fontId="44" fillId="34" borderId="92" xfId="3" applyFont="1" applyFill="1" applyBorder="1" applyAlignment="1" applyProtection="1">
      <alignment horizontal="center" vertical="center"/>
      <protection hidden="1"/>
    </xf>
    <xf numFmtId="0" fontId="45" fillId="0" borderId="99" xfId="3" applyFont="1" applyBorder="1" applyAlignment="1" applyProtection="1">
      <alignment horizontal="center" vertical="center"/>
      <protection hidden="1"/>
    </xf>
    <xf numFmtId="0" fontId="45" fillId="0" borderId="112" xfId="3" applyFont="1" applyBorder="1" applyAlignment="1" applyProtection="1">
      <alignment vertical="center"/>
      <protection hidden="1"/>
    </xf>
    <xf numFmtId="0" fontId="45" fillId="0" borderId="111" xfId="3" applyFont="1" applyBorder="1" applyAlignment="1" applyProtection="1">
      <alignment vertical="center"/>
      <protection hidden="1"/>
    </xf>
    <xf numFmtId="0" fontId="45" fillId="0" borderId="111" xfId="3" applyFont="1" applyBorder="1" applyAlignment="1" applyProtection="1">
      <alignment horizontal="center" vertical="center"/>
      <protection hidden="1"/>
    </xf>
    <xf numFmtId="4" fontId="45" fillId="0" borderId="111" xfId="3" applyNumberFormat="1" applyFont="1" applyBorder="1" applyAlignment="1" applyProtection="1">
      <alignment vertical="center"/>
      <protection hidden="1"/>
    </xf>
    <xf numFmtId="4" fontId="45" fillId="0" borderId="123" xfId="3" applyNumberFormat="1" applyFont="1" applyBorder="1" applyAlignment="1" applyProtection="1">
      <alignment horizontal="center" vertical="center"/>
      <protection hidden="1"/>
    </xf>
    <xf numFmtId="4" fontId="45" fillId="0" borderId="124" xfId="3" applyNumberFormat="1" applyFont="1" applyBorder="1" applyAlignment="1" applyProtection="1">
      <alignment horizontal="center" vertical="center"/>
      <protection hidden="1"/>
    </xf>
    <xf numFmtId="4" fontId="45" fillId="0" borderId="99" xfId="3" applyNumberFormat="1" applyFont="1" applyBorder="1" applyAlignment="1" applyProtection="1">
      <alignment vertical="center"/>
      <protection hidden="1"/>
    </xf>
    <xf numFmtId="10" fontId="45" fillId="0" borderId="99" xfId="1" applyNumberFormat="1" applyFont="1" applyBorder="1" applyAlignment="1" applyProtection="1">
      <alignment horizontal="center" vertical="center"/>
      <protection hidden="1"/>
    </xf>
    <xf numFmtId="0" fontId="45" fillId="0" borderId="79" xfId="3" applyFont="1" applyBorder="1" applyAlignment="1" applyProtection="1">
      <alignment horizontal="center" vertical="center"/>
      <protection hidden="1"/>
    </xf>
    <xf numFmtId="0" fontId="45" fillId="0" borderId="97" xfId="3" applyFont="1" applyBorder="1" applyAlignment="1" applyProtection="1">
      <alignment vertical="center"/>
      <protection hidden="1"/>
    </xf>
    <xf numFmtId="0" fontId="45" fillId="0" borderId="98" xfId="3" applyFont="1" applyBorder="1" applyAlignment="1" applyProtection="1">
      <alignment vertical="center"/>
      <protection hidden="1"/>
    </xf>
    <xf numFmtId="0" fontId="45" fillId="0" borderId="98" xfId="3" applyFont="1" applyBorder="1" applyAlignment="1" applyProtection="1">
      <alignment horizontal="center" vertical="center"/>
      <protection hidden="1"/>
    </xf>
    <xf numFmtId="4" fontId="45" fillId="0" borderId="98" xfId="3" applyNumberFormat="1" applyFont="1" applyBorder="1" applyAlignment="1" applyProtection="1">
      <alignment vertical="center"/>
      <protection hidden="1"/>
    </xf>
    <xf numFmtId="4" fontId="45" fillId="0" borderId="133" xfId="3" applyNumberFormat="1" applyFont="1" applyBorder="1" applyAlignment="1" applyProtection="1">
      <alignment horizontal="center" vertical="center"/>
      <protection hidden="1"/>
    </xf>
    <xf numFmtId="4" fontId="45" fillId="0" borderId="135" xfId="3" applyNumberFormat="1" applyFont="1" applyBorder="1" applyAlignment="1" applyProtection="1">
      <alignment horizontal="center" vertical="center"/>
      <protection hidden="1"/>
    </xf>
    <xf numFmtId="4" fontId="45" fillId="0" borderId="79" xfId="3" applyNumberFormat="1" applyFont="1" applyBorder="1" applyAlignment="1" applyProtection="1">
      <alignment vertical="center"/>
      <protection hidden="1"/>
    </xf>
    <xf numFmtId="10" fontId="45" fillId="0" borderId="79" xfId="1" applyNumberFormat="1" applyFont="1" applyBorder="1" applyAlignment="1" applyProtection="1">
      <alignment horizontal="center" vertical="center"/>
      <protection hidden="1"/>
    </xf>
    <xf numFmtId="43" fontId="45" fillId="0" borderId="0" xfId="3" applyNumberFormat="1" applyFont="1" applyAlignment="1" applyProtection="1">
      <alignment horizontal="right" vertical="center"/>
      <protection hidden="1"/>
    </xf>
    <xf numFmtId="0" fontId="45" fillId="0" borderId="82" xfId="3" applyFont="1" applyBorder="1" applyAlignment="1" applyProtection="1">
      <alignment vertical="center"/>
      <protection hidden="1"/>
    </xf>
    <xf numFmtId="0" fontId="45" fillId="0" borderId="80" xfId="3" applyFont="1" applyBorder="1" applyAlignment="1" applyProtection="1">
      <alignment vertical="center"/>
      <protection hidden="1"/>
    </xf>
    <xf numFmtId="0" fontId="45" fillId="0" borderId="80" xfId="3" applyFont="1" applyBorder="1" applyAlignment="1" applyProtection="1">
      <alignment horizontal="center" vertical="center"/>
      <protection hidden="1"/>
    </xf>
    <xf numFmtId="4" fontId="45" fillId="0" borderId="80" xfId="3" applyNumberFormat="1" applyFont="1" applyBorder="1" applyAlignment="1" applyProtection="1">
      <alignment vertical="center"/>
      <protection hidden="1"/>
    </xf>
    <xf numFmtId="4" fontId="45" fillId="0" borderId="132" xfId="3" applyNumberFormat="1" applyFont="1" applyBorder="1" applyAlignment="1" applyProtection="1">
      <alignment horizontal="center" vertical="center"/>
      <protection hidden="1"/>
    </xf>
    <xf numFmtId="4" fontId="45" fillId="0" borderId="131" xfId="3" applyNumberFormat="1" applyFont="1" applyBorder="1" applyAlignment="1" applyProtection="1">
      <alignment horizontal="center" vertical="center"/>
      <protection hidden="1"/>
    </xf>
    <xf numFmtId="4" fontId="45" fillId="0" borderId="78" xfId="3" applyNumberFormat="1" applyFont="1" applyBorder="1" applyAlignment="1" applyProtection="1">
      <alignment vertical="center"/>
      <protection hidden="1"/>
    </xf>
    <xf numFmtId="10" fontId="45" fillId="0" borderId="78" xfId="1" applyNumberFormat="1" applyFont="1" applyBorder="1" applyAlignment="1" applyProtection="1">
      <alignment horizontal="center" vertical="center"/>
      <protection hidden="1"/>
    </xf>
    <xf numFmtId="0" fontId="44" fillId="34" borderId="72" xfId="3" applyFont="1" applyFill="1" applyBorder="1" applyAlignment="1" applyProtection="1">
      <alignment horizontal="center" vertical="center"/>
      <protection hidden="1"/>
    </xf>
    <xf numFmtId="4" fontId="44" fillId="34" borderId="72" xfId="3" applyNumberFormat="1" applyFont="1" applyFill="1" applyBorder="1" applyAlignment="1" applyProtection="1">
      <alignment horizontal="center" vertical="center"/>
      <protection hidden="1"/>
    </xf>
    <xf numFmtId="4" fontId="44" fillId="34" borderId="110" xfId="3" applyNumberFormat="1" applyFont="1" applyFill="1" applyBorder="1" applyAlignment="1" applyProtection="1">
      <alignment vertical="center"/>
      <protection hidden="1"/>
    </xf>
    <xf numFmtId="10" fontId="44" fillId="34" borderId="108" xfId="1" applyNumberFormat="1" applyFont="1" applyFill="1" applyBorder="1" applyAlignment="1" applyProtection="1">
      <alignment horizontal="center" vertical="center"/>
      <protection hidden="1"/>
    </xf>
    <xf numFmtId="0" fontId="45" fillId="0" borderId="0" xfId="3" applyFont="1" applyAlignment="1" applyProtection="1">
      <alignment horizontal="right" vertical="center"/>
      <protection hidden="1"/>
    </xf>
    <xf numFmtId="0" fontId="46" fillId="0" borderId="0" xfId="3" applyFont="1" applyAlignment="1" applyProtection="1">
      <alignment horizontal="center" vertical="center"/>
      <protection hidden="1"/>
    </xf>
    <xf numFmtId="0" fontId="48" fillId="0" borderId="0" xfId="3" applyFont="1" applyAlignment="1" applyProtection="1">
      <alignment horizontal="right" vertical="center"/>
      <protection hidden="1"/>
    </xf>
    <xf numFmtId="0" fontId="92" fillId="0" borderId="0" xfId="487" applyFont="1" applyAlignment="1" applyProtection="1">
      <alignment vertical="center"/>
      <protection hidden="1"/>
    </xf>
    <xf numFmtId="0" fontId="91" fillId="0" borderId="0" xfId="9110" applyFont="1" applyAlignment="1" applyProtection="1">
      <alignment horizontal="left" vertical="center"/>
      <protection hidden="1"/>
    </xf>
    <xf numFmtId="0" fontId="45" fillId="0" borderId="0" xfId="9110" applyFont="1" applyAlignment="1" applyProtection="1">
      <alignment vertical="center"/>
      <protection hidden="1"/>
    </xf>
    <xf numFmtId="0" fontId="68" fillId="0" borderId="0" xfId="9110" applyFont="1" applyAlignment="1" applyProtection="1">
      <alignment vertical="center"/>
      <protection hidden="1"/>
    </xf>
    <xf numFmtId="0" fontId="63" fillId="83" borderId="87" xfId="9110" applyFont="1" applyFill="1" applyBorder="1" applyAlignment="1" applyProtection="1">
      <alignment horizontal="center" vertical="center" wrapText="1"/>
      <protection hidden="1"/>
    </xf>
    <xf numFmtId="0" fontId="63" fillId="73" borderId="91" xfId="9110" applyFont="1" applyFill="1" applyBorder="1" applyAlignment="1" applyProtection="1">
      <alignment horizontal="center" vertical="center"/>
      <protection hidden="1"/>
    </xf>
    <xf numFmtId="0" fontId="63" fillId="73" borderId="72" xfId="9110" applyFont="1" applyFill="1" applyBorder="1" applyAlignment="1" applyProtection="1">
      <alignment horizontal="center" vertical="center"/>
      <protection hidden="1"/>
    </xf>
    <xf numFmtId="0" fontId="63" fillId="73" borderId="92" xfId="9110" applyFont="1" applyFill="1" applyBorder="1" applyAlignment="1" applyProtection="1">
      <alignment horizontal="center" vertical="center"/>
      <protection hidden="1"/>
    </xf>
    <xf numFmtId="0" fontId="52" fillId="0" borderId="0" xfId="9110" applyFont="1" applyAlignment="1" applyProtection="1">
      <alignment vertical="center"/>
      <protection hidden="1"/>
    </xf>
    <xf numFmtId="0" fontId="63" fillId="83" borderId="69" xfId="9110" applyFont="1" applyFill="1" applyBorder="1" applyAlignment="1" applyProtection="1">
      <alignment horizontal="center" vertical="center" wrapText="1"/>
      <protection hidden="1"/>
    </xf>
    <xf numFmtId="0" fontId="63" fillId="83" borderId="91" xfId="9110" applyFont="1" applyFill="1" applyBorder="1" applyAlignment="1" applyProtection="1">
      <alignment horizontal="center" vertical="center" wrapText="1"/>
      <protection hidden="1"/>
    </xf>
    <xf numFmtId="0" fontId="63" fillId="83" borderId="92" xfId="9110" applyFont="1" applyFill="1" applyBorder="1" applyAlignment="1" applyProtection="1">
      <alignment horizontal="center" vertical="center" wrapText="1"/>
      <protection hidden="1"/>
    </xf>
    <xf numFmtId="0" fontId="63" fillId="84" borderId="87" xfId="9110" applyFont="1" applyFill="1" applyBorder="1" applyAlignment="1" applyProtection="1">
      <alignment horizontal="center" vertical="center" wrapText="1"/>
      <protection hidden="1"/>
    </xf>
    <xf numFmtId="0" fontId="63" fillId="73" borderId="87" xfId="9110" applyFont="1" applyFill="1" applyBorder="1" applyAlignment="1" applyProtection="1">
      <alignment horizontal="center" vertical="center" wrapText="1"/>
      <protection hidden="1"/>
    </xf>
    <xf numFmtId="0" fontId="63" fillId="73" borderId="87" xfId="9114" applyFont="1" applyFill="1" applyBorder="1" applyAlignment="1" applyProtection="1">
      <alignment horizontal="center" vertical="center" wrapText="1"/>
      <protection hidden="1"/>
    </xf>
    <xf numFmtId="0" fontId="63" fillId="83" borderId="87" xfId="9114" applyFont="1" applyFill="1" applyBorder="1" applyAlignment="1" applyProtection="1">
      <alignment horizontal="center" vertical="center" wrapText="1"/>
      <protection hidden="1"/>
    </xf>
    <xf numFmtId="0" fontId="63" fillId="83" borderId="18" xfId="9110" applyFont="1" applyFill="1" applyBorder="1" applyAlignment="1" applyProtection="1">
      <alignment horizontal="center" vertical="center" wrapText="1"/>
      <protection hidden="1"/>
    </xf>
    <xf numFmtId="0" fontId="63" fillId="84" borderId="18" xfId="9110" applyFont="1" applyFill="1" applyBorder="1" applyAlignment="1" applyProtection="1">
      <alignment horizontal="center" vertical="center" wrapText="1"/>
      <protection hidden="1"/>
    </xf>
    <xf numFmtId="0" fontId="63" fillId="73" borderId="18" xfId="9110" applyFont="1" applyFill="1" applyBorder="1" applyAlignment="1" applyProtection="1">
      <alignment horizontal="center" vertical="center" wrapText="1"/>
      <protection hidden="1"/>
    </xf>
    <xf numFmtId="0" fontId="63" fillId="73" borderId="18" xfId="9114" applyFont="1" applyFill="1" applyBorder="1" applyAlignment="1" applyProtection="1">
      <alignment horizontal="center" vertical="center" wrapText="1"/>
      <protection hidden="1"/>
    </xf>
    <xf numFmtId="0" fontId="63" fillId="83" borderId="18" xfId="9114" applyFont="1" applyFill="1" applyBorder="1" applyAlignment="1" applyProtection="1">
      <alignment horizontal="center" vertical="center" wrapText="1"/>
      <protection hidden="1"/>
    </xf>
    <xf numFmtId="0" fontId="45" fillId="0" borderId="184" xfId="9110" applyFont="1" applyBorder="1" applyAlignment="1" applyProtection="1">
      <alignment horizontal="center" vertical="center"/>
      <protection hidden="1"/>
    </xf>
    <xf numFmtId="0" fontId="45" fillId="0" borderId="184" xfId="9110" applyFont="1" applyBorder="1" applyAlignment="1" applyProtection="1">
      <alignment horizontal="left" vertical="center"/>
      <protection hidden="1"/>
    </xf>
    <xf numFmtId="0" fontId="44" fillId="0" borderId="184" xfId="9114" applyFont="1" applyBorder="1" applyAlignment="1" applyProtection="1">
      <alignment horizontal="center" vertical="center"/>
      <protection hidden="1"/>
    </xf>
    <xf numFmtId="0" fontId="44" fillId="0" borderId="184" xfId="9110" applyFont="1" applyBorder="1" applyAlignment="1" applyProtection="1">
      <alignment horizontal="center" vertical="center"/>
      <protection hidden="1"/>
    </xf>
    <xf numFmtId="0" fontId="45" fillId="75" borderId="179" xfId="9110" applyFont="1" applyFill="1" applyBorder="1" applyAlignment="1" applyProtection="1">
      <alignment horizontal="center" vertical="center"/>
      <protection hidden="1"/>
    </xf>
    <xf numFmtId="0" fontId="45" fillId="75" borderId="179" xfId="9110" applyFont="1" applyFill="1" applyBorder="1" applyAlignment="1" applyProtection="1">
      <alignment horizontal="left" vertical="center"/>
      <protection hidden="1"/>
    </xf>
    <xf numFmtId="0" fontId="44" fillId="75" borderId="179" xfId="9114" applyFont="1" applyFill="1" applyBorder="1" applyAlignment="1" applyProtection="1">
      <alignment horizontal="center" vertical="center"/>
      <protection hidden="1"/>
    </xf>
    <xf numFmtId="0" fontId="44" fillId="75" borderId="179" xfId="9110" applyFont="1" applyFill="1" applyBorder="1" applyAlignment="1" applyProtection="1">
      <alignment horizontal="center" vertical="center"/>
      <protection hidden="1"/>
    </xf>
    <xf numFmtId="0" fontId="45" fillId="0" borderId="186" xfId="9110" applyFont="1" applyBorder="1" applyAlignment="1" applyProtection="1">
      <alignment horizontal="center" vertical="center"/>
      <protection hidden="1"/>
    </xf>
    <xf numFmtId="0" fontId="45" fillId="0" borderId="186" xfId="9110" applyFont="1" applyBorder="1" applyAlignment="1" applyProtection="1">
      <alignment horizontal="left" vertical="center"/>
      <protection hidden="1"/>
    </xf>
    <xf numFmtId="0" fontId="44" fillId="0" borderId="190" xfId="9114" applyFont="1" applyBorder="1" applyAlignment="1" applyProtection="1">
      <alignment horizontal="center" vertical="center"/>
      <protection hidden="1"/>
    </xf>
    <xf numFmtId="0" fontId="44" fillId="0" borderId="187" xfId="9110" applyFont="1" applyBorder="1" applyAlignment="1" applyProtection="1">
      <alignment horizontal="center" vertical="center"/>
      <protection hidden="1"/>
    </xf>
    <xf numFmtId="0" fontId="52" fillId="34" borderId="91" xfId="9110" applyFont="1" applyFill="1" applyBorder="1" applyAlignment="1" applyProtection="1">
      <alignment horizontal="center" vertical="center"/>
      <protection hidden="1"/>
    </xf>
    <xf numFmtId="0" fontId="52" fillId="34" borderId="72" xfId="9110" applyFont="1" applyFill="1" applyBorder="1" applyAlignment="1" applyProtection="1">
      <alignment horizontal="center" vertical="center"/>
      <protection hidden="1"/>
    </xf>
    <xf numFmtId="3" fontId="52" fillId="34" borderId="72" xfId="9110" applyNumberFormat="1" applyFont="1" applyFill="1" applyBorder="1" applyAlignment="1" applyProtection="1">
      <alignment horizontal="center" vertical="center"/>
      <protection hidden="1"/>
    </xf>
    <xf numFmtId="3" fontId="52" fillId="34" borderId="92" xfId="9110" applyNumberFormat="1" applyFont="1" applyFill="1" applyBorder="1" applyAlignment="1" applyProtection="1">
      <alignment horizontal="center" vertical="center"/>
      <protection hidden="1"/>
    </xf>
    <xf numFmtId="3" fontId="68" fillId="0" borderId="0" xfId="9110" applyNumberFormat="1" applyFont="1" applyAlignment="1" applyProtection="1">
      <alignment vertical="center"/>
      <protection hidden="1"/>
    </xf>
    <xf numFmtId="0" fontId="45" fillId="0" borderId="0" xfId="9114" applyFont="1" applyAlignment="1" applyProtection="1">
      <alignment vertical="center"/>
      <protection hidden="1"/>
    </xf>
    <xf numFmtId="0" fontId="93" fillId="0" borderId="0" xfId="9114" applyFont="1" applyAlignment="1" applyProtection="1">
      <alignment horizontal="right" vertical="center"/>
      <protection hidden="1"/>
    </xf>
    <xf numFmtId="10" fontId="93" fillId="0" borderId="0" xfId="1" applyNumberFormat="1" applyFont="1" applyAlignment="1" applyProtection="1">
      <alignment horizontal="center" vertical="center"/>
      <protection hidden="1"/>
    </xf>
    <xf numFmtId="9" fontId="93" fillId="0" borderId="0" xfId="1" applyFont="1" applyAlignment="1" applyProtection="1">
      <alignment horizontal="center" vertical="center"/>
      <protection hidden="1"/>
    </xf>
    <xf numFmtId="0" fontId="63" fillId="77" borderId="0" xfId="9114" applyFont="1" applyFill="1" applyAlignment="1" applyProtection="1">
      <alignment horizontal="left" vertical="center"/>
      <protection hidden="1"/>
    </xf>
    <xf numFmtId="3" fontId="63" fillId="77" borderId="0" xfId="9114" applyNumberFormat="1" applyFont="1" applyFill="1" applyAlignment="1" applyProtection="1">
      <alignment horizontal="center" vertical="center"/>
      <protection hidden="1"/>
    </xf>
    <xf numFmtId="0" fontId="93" fillId="0" borderId="0" xfId="9110" applyFont="1" applyAlignment="1" applyProtection="1">
      <alignment vertical="center"/>
      <protection hidden="1"/>
    </xf>
    <xf numFmtId="9" fontId="93" fillId="0" borderId="0" xfId="1" applyFont="1" applyAlignment="1" applyProtection="1">
      <alignment vertical="center"/>
      <protection hidden="1"/>
    </xf>
    <xf numFmtId="0" fontId="93" fillId="0" borderId="0" xfId="9114" applyFont="1" applyAlignment="1" applyProtection="1">
      <alignment vertical="center"/>
      <protection hidden="1"/>
    </xf>
    <xf numFmtId="43" fontId="68" fillId="0" borderId="0" xfId="214" applyFont="1" applyAlignment="1" applyProtection="1">
      <alignment vertical="center"/>
      <protection hidden="1"/>
    </xf>
    <xf numFmtId="10" fontId="68" fillId="0" borderId="0" xfId="1" applyNumberFormat="1" applyFont="1" applyAlignment="1" applyProtection="1">
      <alignment vertical="center"/>
      <protection hidden="1"/>
    </xf>
    <xf numFmtId="0" fontId="45" fillId="0" borderId="0" xfId="9110" applyFont="1" applyAlignment="1" applyProtection="1">
      <alignment horizontal="left" vertical="center"/>
      <protection hidden="1"/>
    </xf>
    <xf numFmtId="0" fontId="52" fillId="0" borderId="0" xfId="9110" applyFont="1" applyAlignment="1" applyProtection="1">
      <alignment horizontal="left" vertical="center"/>
      <protection hidden="1"/>
    </xf>
    <xf numFmtId="0" fontId="63" fillId="0" borderId="0" xfId="9110" applyFont="1" applyAlignment="1" applyProtection="1">
      <alignment vertical="center"/>
      <protection hidden="1"/>
    </xf>
    <xf numFmtId="0" fontId="44" fillId="0" borderId="0" xfId="9110" applyFont="1" applyAlignment="1" applyProtection="1">
      <alignment horizontal="left" vertical="center"/>
      <protection hidden="1"/>
    </xf>
    <xf numFmtId="0" fontId="44" fillId="34" borderId="87" xfId="9110" applyFont="1" applyFill="1" applyBorder="1" applyAlignment="1" applyProtection="1">
      <alignment horizontal="center" vertical="center" wrapText="1"/>
      <protection hidden="1"/>
    </xf>
    <xf numFmtId="0" fontId="44" fillId="34" borderId="88" xfId="9110" applyFont="1" applyFill="1" applyBorder="1" applyAlignment="1" applyProtection="1">
      <alignment horizontal="center" vertical="center" wrapText="1"/>
      <protection hidden="1"/>
    </xf>
    <xf numFmtId="0" fontId="44" fillId="34" borderId="96" xfId="9110" applyFont="1" applyFill="1" applyBorder="1" applyAlignment="1" applyProtection="1">
      <alignment horizontal="center" vertical="center" wrapText="1"/>
      <protection hidden="1"/>
    </xf>
    <xf numFmtId="0" fontId="44" fillId="34" borderId="95" xfId="9110" applyFont="1" applyFill="1" applyBorder="1" applyAlignment="1" applyProtection="1">
      <alignment horizontal="center" vertical="center" wrapText="1"/>
      <protection hidden="1"/>
    </xf>
    <xf numFmtId="0" fontId="68" fillId="0" borderId="0" xfId="9110" applyFont="1" applyAlignment="1" applyProtection="1">
      <alignment horizontal="left" vertical="center"/>
      <protection hidden="1"/>
    </xf>
    <xf numFmtId="0" fontId="44" fillId="34" borderId="69" xfId="9110" applyFont="1" applyFill="1" applyBorder="1" applyAlignment="1" applyProtection="1">
      <alignment horizontal="center" vertical="center" wrapText="1"/>
      <protection hidden="1"/>
    </xf>
    <xf numFmtId="0" fontId="44" fillId="34" borderId="15" xfId="9110" applyFont="1" applyFill="1" applyBorder="1" applyAlignment="1" applyProtection="1">
      <alignment horizontal="center" vertical="center" wrapText="1"/>
      <protection hidden="1"/>
    </xf>
    <xf numFmtId="0" fontId="44" fillId="34" borderId="16" xfId="9110" applyFont="1" applyFill="1" applyBorder="1" applyAlignment="1" applyProtection="1">
      <alignment horizontal="center" vertical="center" wrapText="1"/>
      <protection hidden="1"/>
    </xf>
    <xf numFmtId="0" fontId="44" fillId="34" borderId="0" xfId="9110" applyFont="1" applyFill="1" applyAlignment="1" applyProtection="1">
      <alignment horizontal="center" vertical="center" wrapText="1"/>
      <protection hidden="1"/>
    </xf>
    <xf numFmtId="0" fontId="44" fillId="34" borderId="18" xfId="9110" applyFont="1" applyFill="1" applyBorder="1" applyAlignment="1" applyProtection="1">
      <alignment horizontal="center" vertical="center" wrapText="1"/>
      <protection hidden="1"/>
    </xf>
    <xf numFmtId="0" fontId="44" fillId="34" borderId="75" xfId="9110" applyFont="1" applyFill="1" applyBorder="1" applyAlignment="1" applyProtection="1">
      <alignment horizontal="center" vertical="center" wrapText="1"/>
      <protection hidden="1"/>
    </xf>
    <xf numFmtId="0" fontId="44" fillId="34" borderId="76" xfId="9110" applyFont="1" applyFill="1" applyBorder="1" applyAlignment="1" applyProtection="1">
      <alignment horizontal="center" vertical="center" wrapText="1"/>
      <protection hidden="1"/>
    </xf>
    <xf numFmtId="0" fontId="44" fillId="34" borderId="74" xfId="9110" applyFont="1" applyFill="1" applyBorder="1" applyAlignment="1" applyProtection="1">
      <alignment horizontal="center" vertical="center" wrapText="1"/>
      <protection hidden="1"/>
    </xf>
    <xf numFmtId="0" fontId="45" fillId="0" borderId="133" xfId="9110" applyFont="1" applyBorder="1" applyAlignment="1" applyProtection="1">
      <alignment vertical="center"/>
      <protection hidden="1"/>
    </xf>
    <xf numFmtId="3" fontId="68" fillId="74" borderId="179" xfId="9110" applyNumberFormat="1" applyFont="1" applyFill="1" applyBorder="1" applyAlignment="1" applyProtection="1">
      <alignment horizontal="center" vertical="center"/>
      <protection hidden="1"/>
    </xf>
    <xf numFmtId="10" fontId="45" fillId="0" borderId="133" xfId="1" applyNumberFormat="1" applyFont="1" applyBorder="1" applyAlignment="1" applyProtection="1">
      <alignment horizontal="center" vertical="center"/>
      <protection hidden="1"/>
    </xf>
    <xf numFmtId="10" fontId="45" fillId="0" borderId="134" xfId="1" applyNumberFormat="1" applyFont="1" applyBorder="1" applyAlignment="1" applyProtection="1">
      <alignment horizontal="center" vertical="center"/>
      <protection hidden="1"/>
    </xf>
    <xf numFmtId="10" fontId="45" fillId="0" borderId="135" xfId="1" applyNumberFormat="1" applyFont="1" applyBorder="1" applyAlignment="1" applyProtection="1">
      <alignment horizontal="center" vertical="center"/>
      <protection hidden="1"/>
    </xf>
    <xf numFmtId="3" fontId="45" fillId="0" borderId="179" xfId="9110" applyNumberFormat="1" applyFont="1" applyBorder="1" applyAlignment="1" applyProtection="1">
      <alignment horizontal="center" vertical="center"/>
      <protection hidden="1"/>
    </xf>
    <xf numFmtId="3" fontId="68" fillId="0" borderId="0" xfId="9110" applyNumberFormat="1" applyFont="1" applyAlignment="1" applyProtection="1">
      <alignment horizontal="left" vertical="center"/>
      <protection hidden="1"/>
    </xf>
    <xf numFmtId="3" fontId="68" fillId="74" borderId="78" xfId="9110" applyNumberFormat="1" applyFont="1" applyFill="1" applyBorder="1" applyAlignment="1" applyProtection="1">
      <alignment horizontal="center" vertical="center"/>
      <protection hidden="1"/>
    </xf>
    <xf numFmtId="10" fontId="45" fillId="0" borderId="132" xfId="1" applyNumberFormat="1" applyFont="1" applyBorder="1" applyAlignment="1" applyProtection="1">
      <alignment horizontal="center" vertical="center"/>
      <protection hidden="1"/>
    </xf>
    <xf numFmtId="10" fontId="45" fillId="0" borderId="130" xfId="1" applyNumberFormat="1" applyFont="1" applyBorder="1" applyAlignment="1" applyProtection="1">
      <alignment horizontal="center" vertical="center"/>
      <protection hidden="1"/>
    </xf>
    <xf numFmtId="10" fontId="45" fillId="0" borderId="131" xfId="1" applyNumberFormat="1" applyFont="1" applyBorder="1" applyAlignment="1" applyProtection="1">
      <alignment horizontal="center" vertical="center"/>
      <protection hidden="1"/>
    </xf>
    <xf numFmtId="3" fontId="45" fillId="0" borderId="78" xfId="9110" applyNumberFormat="1" applyFont="1" applyBorder="1" applyAlignment="1" applyProtection="1">
      <alignment horizontal="center" vertical="center"/>
      <protection hidden="1"/>
    </xf>
    <xf numFmtId="0" fontId="63" fillId="73" borderId="91" xfId="9110" applyFont="1" applyFill="1" applyBorder="1" applyAlignment="1" applyProtection="1">
      <alignment vertical="center"/>
      <protection hidden="1"/>
    </xf>
    <xf numFmtId="3" fontId="63" fillId="73" borderId="91" xfId="9110" applyNumberFormat="1" applyFont="1" applyFill="1" applyBorder="1" applyAlignment="1" applyProtection="1">
      <alignment horizontal="center" vertical="center"/>
      <protection hidden="1"/>
    </xf>
    <xf numFmtId="3" fontId="63" fillId="73" borderId="92" xfId="9110" applyNumberFormat="1" applyFont="1" applyFill="1" applyBorder="1" applyAlignment="1" applyProtection="1">
      <alignment horizontal="center" vertical="center"/>
      <protection hidden="1"/>
    </xf>
    <xf numFmtId="10" fontId="63" fillId="73" borderId="91" xfId="1" applyNumberFormat="1" applyFont="1" applyFill="1" applyBorder="1" applyAlignment="1" applyProtection="1">
      <alignment horizontal="center" vertical="center"/>
      <protection hidden="1"/>
    </xf>
    <xf numFmtId="10" fontId="63" fillId="73" borderId="72" xfId="1" applyNumberFormat="1" applyFont="1" applyFill="1" applyBorder="1" applyAlignment="1" applyProtection="1">
      <alignment horizontal="center" vertical="center"/>
      <protection hidden="1"/>
    </xf>
    <xf numFmtId="10" fontId="63" fillId="73" borderId="92" xfId="1" applyNumberFormat="1" applyFont="1" applyFill="1" applyBorder="1" applyAlignment="1" applyProtection="1">
      <alignment horizontal="center" vertical="center"/>
      <protection hidden="1"/>
    </xf>
    <xf numFmtId="0" fontId="76" fillId="73" borderId="91" xfId="9110" applyFont="1" applyFill="1" applyBorder="1" applyAlignment="1" applyProtection="1">
      <alignment horizontal="center" vertical="center"/>
      <protection hidden="1"/>
    </xf>
    <xf numFmtId="0" fontId="76" fillId="73" borderId="92" xfId="9110" applyFont="1" applyFill="1" applyBorder="1" applyAlignment="1" applyProtection="1">
      <alignment horizontal="center" vertical="center"/>
      <protection hidden="1"/>
    </xf>
    <xf numFmtId="3" fontId="108" fillId="0" borderId="0" xfId="9110" applyNumberFormat="1" applyFont="1" applyAlignment="1" applyProtection="1">
      <alignment horizontal="center" vertical="center"/>
      <protection hidden="1"/>
    </xf>
    <xf numFmtId="3" fontId="44" fillId="0" borderId="74" xfId="9110" applyNumberFormat="1" applyFont="1" applyBorder="1" applyAlignment="1" applyProtection="1">
      <alignment horizontal="center" vertical="center"/>
      <protection hidden="1"/>
    </xf>
    <xf numFmtId="0" fontId="44" fillId="34" borderId="173" xfId="9110" applyFont="1" applyFill="1" applyBorder="1" applyAlignment="1" applyProtection="1">
      <alignment horizontal="center" vertical="center" wrapText="1"/>
      <protection hidden="1"/>
    </xf>
    <xf numFmtId="0" fontId="44" fillId="34" borderId="174" xfId="9110" applyFont="1" applyFill="1" applyBorder="1" applyAlignment="1" applyProtection="1">
      <alignment horizontal="center" vertical="center" wrapText="1"/>
      <protection hidden="1"/>
    </xf>
    <xf numFmtId="0" fontId="44" fillId="34" borderId="30" xfId="9110" applyFont="1" applyFill="1" applyBorder="1" applyAlignment="1" applyProtection="1">
      <alignment horizontal="center" vertical="center" wrapText="1"/>
      <protection hidden="1"/>
    </xf>
    <xf numFmtId="0" fontId="44" fillId="34" borderId="175" xfId="9110" applyFont="1" applyFill="1" applyBorder="1" applyAlignment="1" applyProtection="1">
      <alignment horizontal="center" vertical="center" wrapText="1"/>
      <protection hidden="1"/>
    </xf>
    <xf numFmtId="0" fontId="63" fillId="79" borderId="180" xfId="9110" applyFont="1" applyFill="1" applyBorder="1" applyAlignment="1" applyProtection="1">
      <alignment horizontal="center" vertical="center" wrapText="1"/>
      <protection hidden="1"/>
    </xf>
    <xf numFmtId="0" fontId="63" fillId="80" borderId="181" xfId="9110" applyFont="1" applyFill="1" applyBorder="1" applyAlignment="1" applyProtection="1">
      <alignment horizontal="center" vertical="center" wrapText="1"/>
      <protection hidden="1"/>
    </xf>
    <xf numFmtId="0" fontId="45" fillId="0" borderId="172" xfId="9110" applyFont="1" applyBorder="1" applyAlignment="1" applyProtection="1">
      <alignment vertical="center"/>
      <protection hidden="1"/>
    </xf>
    <xf numFmtId="10" fontId="45" fillId="0" borderId="88" xfId="1" applyNumberFormat="1" applyFont="1" applyBorder="1" applyAlignment="1" applyProtection="1">
      <alignment horizontal="center" vertical="center"/>
      <protection hidden="1"/>
    </xf>
    <xf numFmtId="10" fontId="45" fillId="0" borderId="95" xfId="1" applyNumberFormat="1" applyFont="1" applyBorder="1" applyAlignment="1" applyProtection="1">
      <alignment horizontal="center" vertical="center"/>
      <protection hidden="1"/>
    </xf>
    <xf numFmtId="10" fontId="45" fillId="0" borderId="96" xfId="1" applyNumberFormat="1" applyFont="1" applyBorder="1" applyAlignment="1" applyProtection="1">
      <alignment horizontal="center" vertical="center"/>
      <protection hidden="1"/>
    </xf>
    <xf numFmtId="3" fontId="45" fillId="0" borderId="172" xfId="9110" applyNumberFormat="1" applyFont="1" applyBorder="1" applyAlignment="1" applyProtection="1">
      <alignment horizontal="center" vertical="center"/>
      <protection hidden="1"/>
    </xf>
    <xf numFmtId="3" fontId="45" fillId="0" borderId="179" xfId="9110" applyNumberFormat="1" applyFont="1" applyBorder="1" applyAlignment="1" applyProtection="1">
      <alignment horizontal="center" vertical="center"/>
      <protection hidden="1"/>
    </xf>
    <xf numFmtId="0" fontId="45" fillId="0" borderId="78" xfId="9110" applyFont="1" applyBorder="1" applyAlignment="1" applyProtection="1">
      <alignment vertical="center"/>
      <protection hidden="1"/>
    </xf>
    <xf numFmtId="3" fontId="45" fillId="0" borderId="78" xfId="9110" applyNumberFormat="1" applyFont="1" applyBorder="1" applyAlignment="1" applyProtection="1">
      <alignment horizontal="center" vertical="center"/>
      <protection hidden="1"/>
    </xf>
    <xf numFmtId="0" fontId="63" fillId="73" borderId="91" xfId="9110" applyFont="1" applyFill="1" applyBorder="1" applyAlignment="1" applyProtection="1">
      <alignment horizontal="center" vertical="center"/>
      <protection hidden="1"/>
    </xf>
    <xf numFmtId="0" fontId="76" fillId="73" borderId="72" xfId="9110" applyFont="1" applyFill="1" applyBorder="1" applyAlignment="1" applyProtection="1">
      <alignment vertical="center"/>
      <protection hidden="1"/>
    </xf>
    <xf numFmtId="0" fontId="76" fillId="73" borderId="92" xfId="9110" applyFont="1" applyFill="1" applyBorder="1" applyAlignment="1" applyProtection="1">
      <alignment vertical="center"/>
      <protection hidden="1"/>
    </xf>
    <xf numFmtId="0" fontId="44" fillId="34" borderId="171" xfId="9110" applyFont="1" applyFill="1" applyBorder="1" applyAlignment="1" applyProtection="1">
      <alignment horizontal="center" vertical="center" wrapText="1"/>
      <protection hidden="1"/>
    </xf>
    <xf numFmtId="0" fontId="44" fillId="34" borderId="171" xfId="9110" applyFont="1" applyFill="1" applyBorder="1" applyAlignment="1" applyProtection="1">
      <alignment horizontal="center" vertical="center"/>
      <protection hidden="1"/>
    </xf>
    <xf numFmtId="9" fontId="68" fillId="0" borderId="184" xfId="9110" applyNumberFormat="1" applyFont="1" applyBorder="1" applyAlignment="1" applyProtection="1">
      <alignment horizontal="center" vertical="center"/>
      <protection hidden="1"/>
    </xf>
    <xf numFmtId="211" fontId="45" fillId="0" borderId="123" xfId="9110" applyNumberFormat="1" applyFont="1" applyBorder="1" applyAlignment="1" applyProtection="1">
      <alignment horizontal="center" vertical="center"/>
      <protection hidden="1"/>
    </xf>
    <xf numFmtId="211" fontId="45" fillId="0" borderId="185" xfId="9110" applyNumberFormat="1" applyFont="1" applyBorder="1" applyAlignment="1" applyProtection="1">
      <alignment horizontal="center" vertical="center"/>
      <protection hidden="1"/>
    </xf>
    <xf numFmtId="211" fontId="45" fillId="0" borderId="124" xfId="9110" applyNumberFormat="1" applyFont="1" applyBorder="1" applyAlignment="1" applyProtection="1">
      <alignment horizontal="center" vertical="center"/>
      <protection hidden="1"/>
    </xf>
    <xf numFmtId="3" fontId="68" fillId="0" borderId="184" xfId="9110" applyNumberFormat="1" applyFont="1" applyBorder="1" applyAlignment="1" applyProtection="1">
      <alignment horizontal="center" vertical="center"/>
      <protection hidden="1"/>
    </xf>
    <xf numFmtId="9" fontId="68" fillId="0" borderId="179" xfId="9110" applyNumberFormat="1" applyFont="1" applyBorder="1" applyAlignment="1" applyProtection="1">
      <alignment horizontal="center" vertical="center"/>
      <protection hidden="1"/>
    </xf>
    <xf numFmtId="211" fontId="45" fillId="0" borderId="133" xfId="9110" applyNumberFormat="1" applyFont="1" applyBorder="1" applyAlignment="1" applyProtection="1">
      <alignment horizontal="center" vertical="center"/>
      <protection hidden="1"/>
    </xf>
    <xf numFmtId="211" fontId="45" fillId="0" borderId="134" xfId="9110" applyNumberFormat="1" applyFont="1" applyBorder="1" applyAlignment="1" applyProtection="1">
      <alignment horizontal="center" vertical="center"/>
      <protection hidden="1"/>
    </xf>
    <xf numFmtId="211" fontId="45" fillId="0" borderId="135" xfId="9110" applyNumberFormat="1" applyFont="1" applyBorder="1" applyAlignment="1" applyProtection="1">
      <alignment horizontal="center" vertical="center"/>
      <protection hidden="1"/>
    </xf>
    <xf numFmtId="3" fontId="68" fillId="0" borderId="179" xfId="9110" applyNumberFormat="1" applyFont="1" applyBorder="1" applyAlignment="1" applyProtection="1">
      <alignment horizontal="center" vertical="center"/>
      <protection hidden="1"/>
    </xf>
    <xf numFmtId="9" fontId="68" fillId="0" borderId="78" xfId="9110" applyNumberFormat="1" applyFont="1" applyBorder="1" applyAlignment="1" applyProtection="1">
      <alignment horizontal="center" vertical="center"/>
      <protection hidden="1"/>
    </xf>
    <xf numFmtId="211" fontId="45" fillId="0" borderId="132" xfId="9110" applyNumberFormat="1" applyFont="1" applyBorder="1" applyAlignment="1" applyProtection="1">
      <alignment horizontal="center" vertical="center"/>
      <protection hidden="1"/>
    </xf>
    <xf numFmtId="211" fontId="45" fillId="0" borderId="130" xfId="9110" applyNumberFormat="1" applyFont="1" applyBorder="1" applyAlignment="1" applyProtection="1">
      <alignment horizontal="center" vertical="center"/>
      <protection hidden="1"/>
    </xf>
    <xf numFmtId="211" fontId="45" fillId="0" borderId="131" xfId="9110" applyNumberFormat="1" applyFont="1" applyBorder="1" applyAlignment="1" applyProtection="1">
      <alignment horizontal="center" vertical="center"/>
      <protection hidden="1"/>
    </xf>
    <xf numFmtId="3" fontId="68" fillId="0" borderId="78" xfId="9110" applyNumberFormat="1" applyFont="1" applyBorder="1" applyAlignment="1" applyProtection="1">
      <alignment horizontal="center" vertical="center"/>
      <protection hidden="1"/>
    </xf>
    <xf numFmtId="0" fontId="44" fillId="34" borderId="104" xfId="9110" applyFont="1" applyFill="1" applyBorder="1" applyAlignment="1" applyProtection="1">
      <alignment horizontal="center" vertical="center"/>
      <protection hidden="1"/>
    </xf>
    <xf numFmtId="0" fontId="44" fillId="34" borderId="104" xfId="9110" applyFont="1" applyFill="1" applyBorder="1" applyAlignment="1" applyProtection="1">
      <alignment horizontal="center" vertical="center" wrapText="1"/>
      <protection hidden="1"/>
    </xf>
    <xf numFmtId="0" fontId="44" fillId="34" borderId="104" xfId="9110" applyFont="1" applyFill="1" applyBorder="1" applyAlignment="1" applyProtection="1">
      <alignment horizontal="center" vertical="center"/>
      <protection hidden="1"/>
    </xf>
    <xf numFmtId="0" fontId="44" fillId="34" borderId="87" xfId="9110" applyFont="1" applyFill="1" applyBorder="1" applyAlignment="1" applyProtection="1">
      <alignment horizontal="center" vertical="center"/>
      <protection hidden="1"/>
    </xf>
    <xf numFmtId="3" fontId="46" fillId="34" borderId="87" xfId="9110" applyNumberFormat="1" applyFont="1" applyFill="1" applyBorder="1" applyAlignment="1" applyProtection="1">
      <alignment horizontal="center" vertical="center"/>
      <protection hidden="1"/>
    </xf>
    <xf numFmtId="0" fontId="68" fillId="0" borderId="184" xfId="9110" quotePrefix="1" applyFont="1" applyBorder="1" applyAlignment="1" applyProtection="1">
      <alignment horizontal="center" vertical="center"/>
      <protection hidden="1"/>
    </xf>
    <xf numFmtId="0" fontId="45" fillId="0" borderId="179" xfId="9110" applyFont="1" applyBorder="1" applyAlignment="1" applyProtection="1">
      <alignment horizontal="center" vertical="center"/>
      <protection hidden="1"/>
    </xf>
    <xf numFmtId="3" fontId="45" fillId="0" borderId="184" xfId="9110" applyNumberFormat="1" applyFont="1" applyBorder="1" applyAlignment="1" applyProtection="1">
      <alignment horizontal="center" vertical="center"/>
      <protection hidden="1"/>
    </xf>
    <xf numFmtId="3" fontId="45" fillId="0" borderId="123" xfId="9110" applyNumberFormat="1" applyFont="1" applyBorder="1" applyAlignment="1" applyProtection="1">
      <alignment horizontal="center" vertical="center"/>
      <protection hidden="1"/>
    </xf>
    <xf numFmtId="3" fontId="45" fillId="0" borderId="124" xfId="9110" applyNumberFormat="1" applyFont="1" applyBorder="1" applyAlignment="1" applyProtection="1">
      <alignment horizontal="center" vertical="center"/>
      <protection hidden="1"/>
    </xf>
    <xf numFmtId="17" fontId="68" fillId="0" borderId="0" xfId="9110" applyNumberFormat="1" applyFont="1" applyAlignment="1" applyProtection="1">
      <alignment vertical="center"/>
      <protection hidden="1"/>
    </xf>
    <xf numFmtId="16" fontId="68" fillId="0" borderId="179" xfId="9110" quotePrefix="1" applyNumberFormat="1" applyFont="1" applyBorder="1" applyAlignment="1" applyProtection="1">
      <alignment horizontal="center" vertical="center"/>
      <protection hidden="1"/>
    </xf>
    <xf numFmtId="3" fontId="45" fillId="0" borderId="133" xfId="9110" applyNumberFormat="1" applyFont="1" applyBorder="1" applyAlignment="1" applyProtection="1">
      <alignment horizontal="center" vertical="center"/>
      <protection hidden="1"/>
    </xf>
    <xf numFmtId="3" fontId="45" fillId="0" borderId="135" xfId="9110" applyNumberFormat="1" applyFont="1" applyBorder="1" applyAlignment="1" applyProtection="1">
      <alignment horizontal="center" vertical="center"/>
      <protection hidden="1"/>
    </xf>
    <xf numFmtId="0" fontId="68" fillId="0" borderId="179" xfId="9110" quotePrefix="1" applyFont="1" applyBorder="1" applyAlignment="1" applyProtection="1">
      <alignment horizontal="center" vertical="center"/>
      <protection hidden="1"/>
    </xf>
    <xf numFmtId="0" fontId="45" fillId="0" borderId="78" xfId="9110" applyFont="1" applyBorder="1" applyAlignment="1" applyProtection="1">
      <alignment horizontal="center" vertical="center"/>
      <protection hidden="1"/>
    </xf>
    <xf numFmtId="16" fontId="68" fillId="0" borderId="78" xfId="9110" quotePrefix="1" applyNumberFormat="1" applyFont="1" applyBorder="1" applyAlignment="1" applyProtection="1">
      <alignment horizontal="center" vertical="center"/>
      <protection hidden="1"/>
    </xf>
    <xf numFmtId="3" fontId="45" fillId="0" borderId="132" xfId="9110" applyNumberFormat="1" applyFont="1" applyBorder="1" applyAlignment="1" applyProtection="1">
      <alignment horizontal="center" vertical="center"/>
      <protection hidden="1"/>
    </xf>
    <xf numFmtId="3" fontId="45" fillId="0" borderId="131" xfId="9110" applyNumberFormat="1" applyFont="1" applyBorder="1" applyAlignment="1" applyProtection="1">
      <alignment horizontal="center" vertical="center"/>
      <protection hidden="1"/>
    </xf>
    <xf numFmtId="0" fontId="63" fillId="73" borderId="75" xfId="9110" applyFont="1" applyFill="1" applyBorder="1" applyAlignment="1" applyProtection="1">
      <alignment horizontal="center" vertical="center"/>
      <protection hidden="1"/>
    </xf>
    <xf numFmtId="0" fontId="63" fillId="73" borderId="74" xfId="9110" applyFont="1" applyFill="1" applyBorder="1" applyAlignment="1" applyProtection="1">
      <alignment horizontal="center" vertical="center"/>
      <protection hidden="1"/>
    </xf>
    <xf numFmtId="3" fontId="63" fillId="73" borderId="74" xfId="9110" applyNumberFormat="1" applyFont="1" applyFill="1" applyBorder="1" applyAlignment="1" applyProtection="1">
      <alignment horizontal="center" vertical="center"/>
      <protection hidden="1"/>
    </xf>
    <xf numFmtId="0" fontId="63" fillId="0" borderId="0" xfId="9110" applyFont="1" applyAlignment="1" applyProtection="1">
      <alignment horizontal="center" vertical="center"/>
      <protection hidden="1"/>
    </xf>
    <xf numFmtId="0" fontId="52" fillId="76" borderId="171" xfId="9110" applyFont="1" applyFill="1" applyBorder="1" applyAlignment="1" applyProtection="1">
      <alignment horizontal="center" vertical="center" wrapText="1"/>
      <protection hidden="1"/>
    </xf>
    <xf numFmtId="0" fontId="52" fillId="34" borderId="171" xfId="9110" applyFont="1" applyFill="1" applyBorder="1" applyAlignment="1" applyProtection="1">
      <alignment horizontal="center" vertical="center" wrapText="1"/>
      <protection hidden="1"/>
    </xf>
    <xf numFmtId="0" fontId="52" fillId="76" borderId="91" xfId="9110" applyFont="1" applyFill="1" applyBorder="1" applyAlignment="1" applyProtection="1">
      <alignment horizontal="center" vertical="center"/>
      <protection hidden="1"/>
    </xf>
    <xf numFmtId="0" fontId="52" fillId="76" borderId="72" xfId="9110" applyFont="1" applyFill="1" applyBorder="1" applyAlignment="1" applyProtection="1">
      <alignment horizontal="center" vertical="center"/>
      <protection hidden="1"/>
    </xf>
    <xf numFmtId="0" fontId="52" fillId="76" borderId="88" xfId="9110" applyFont="1" applyFill="1" applyBorder="1" applyAlignment="1" applyProtection="1">
      <alignment horizontal="center" vertical="center" wrapText="1"/>
      <protection hidden="1"/>
    </xf>
    <xf numFmtId="0" fontId="52" fillId="76" borderId="96" xfId="9110" applyFont="1" applyFill="1" applyBorder="1" applyAlignment="1" applyProtection="1">
      <alignment horizontal="center" vertical="center" wrapText="1"/>
      <protection hidden="1"/>
    </xf>
    <xf numFmtId="0" fontId="52" fillId="76" borderId="15" xfId="9110" applyFont="1" applyFill="1" applyBorder="1" applyAlignment="1" applyProtection="1">
      <alignment horizontal="center" vertical="center" wrapText="1"/>
      <protection hidden="1"/>
    </xf>
    <xf numFmtId="0" fontId="52" fillId="76" borderId="16" xfId="9110" applyFont="1" applyFill="1" applyBorder="1" applyAlignment="1" applyProtection="1">
      <alignment horizontal="center" vertical="center" wrapText="1"/>
      <protection hidden="1"/>
    </xf>
    <xf numFmtId="0" fontId="52" fillId="76" borderId="75" xfId="9110" applyFont="1" applyFill="1" applyBorder="1" applyAlignment="1" applyProtection="1">
      <alignment horizontal="center" vertical="center" wrapText="1"/>
      <protection hidden="1"/>
    </xf>
    <xf numFmtId="0" fontId="52" fillId="76" borderId="76" xfId="9110" applyFont="1" applyFill="1" applyBorder="1" applyAlignment="1" applyProtection="1">
      <alignment horizontal="center" vertical="center" wrapText="1"/>
      <protection hidden="1"/>
    </xf>
    <xf numFmtId="3" fontId="68" fillId="0" borderId="184" xfId="9110" applyNumberFormat="1" applyFont="1" applyBorder="1" applyAlignment="1" applyProtection="1">
      <alignment horizontal="center" vertical="center"/>
      <protection hidden="1"/>
    </xf>
    <xf numFmtId="3" fontId="44" fillId="0" borderId="123" xfId="9110" applyNumberFormat="1" applyFont="1" applyBorder="1" applyAlignment="1" applyProtection="1">
      <alignment horizontal="center" vertical="center"/>
      <protection hidden="1"/>
    </xf>
    <xf numFmtId="3" fontId="44" fillId="0" borderId="124" xfId="9110" applyNumberFormat="1" applyFont="1" applyBorder="1" applyAlignment="1" applyProtection="1">
      <alignment horizontal="center" vertical="center"/>
      <protection hidden="1"/>
    </xf>
    <xf numFmtId="3" fontId="68" fillId="0" borderId="179" xfId="9110" applyNumberFormat="1" applyFont="1" applyBorder="1" applyAlignment="1" applyProtection="1">
      <alignment horizontal="center" vertical="center"/>
      <protection hidden="1"/>
    </xf>
    <xf numFmtId="3" fontId="44" fillId="0" borderId="133" xfId="9110" applyNumberFormat="1" applyFont="1" applyBorder="1" applyAlignment="1" applyProtection="1">
      <alignment horizontal="center" vertical="center"/>
      <protection hidden="1"/>
    </xf>
    <xf numFmtId="3" fontId="44" fillId="0" borderId="135" xfId="9110" applyNumberFormat="1" applyFont="1" applyBorder="1" applyAlignment="1" applyProtection="1">
      <alignment horizontal="center" vertical="center"/>
      <protection hidden="1"/>
    </xf>
    <xf numFmtId="0" fontId="68" fillId="0" borderId="78" xfId="9110" quotePrefix="1" applyFont="1" applyBorder="1" applyAlignment="1" applyProtection="1">
      <alignment horizontal="center" vertical="center"/>
      <protection hidden="1"/>
    </xf>
    <xf numFmtId="17" fontId="45" fillId="0" borderId="78" xfId="9114" applyNumberFormat="1" applyFont="1" applyBorder="1" applyAlignment="1" applyProtection="1">
      <alignment horizontal="center" vertical="center"/>
      <protection hidden="1"/>
    </xf>
    <xf numFmtId="3" fontId="68" fillId="0" borderId="78" xfId="9110" applyNumberFormat="1" applyFont="1" applyBorder="1" applyAlignment="1" applyProtection="1">
      <alignment horizontal="center" vertical="center"/>
      <protection hidden="1"/>
    </xf>
    <xf numFmtId="3" fontId="44" fillId="0" borderId="132" xfId="9110" applyNumberFormat="1" applyFont="1" applyBorder="1" applyAlignment="1" applyProtection="1">
      <alignment horizontal="center" vertical="center"/>
      <protection hidden="1"/>
    </xf>
    <xf numFmtId="3" fontId="44" fillId="0" borderId="131" xfId="9110" applyNumberFormat="1" applyFont="1" applyBorder="1" applyAlignment="1" applyProtection="1">
      <alignment horizontal="center" vertical="center"/>
      <protection hidden="1"/>
    </xf>
    <xf numFmtId="0" fontId="63" fillId="73" borderId="91" xfId="9110" quotePrefix="1" applyFont="1" applyFill="1" applyBorder="1" applyAlignment="1" applyProtection="1">
      <alignment horizontal="center" vertical="center"/>
      <protection hidden="1"/>
    </xf>
    <xf numFmtId="0" fontId="63" fillId="73" borderId="72" xfId="9110" quotePrefix="1" applyFont="1" applyFill="1" applyBorder="1" applyAlignment="1" applyProtection="1">
      <alignment horizontal="center" vertical="center"/>
      <protection hidden="1"/>
    </xf>
    <xf numFmtId="3" fontId="63" fillId="73" borderId="72" xfId="9110" applyNumberFormat="1" applyFont="1" applyFill="1" applyBorder="1" applyAlignment="1" applyProtection="1">
      <alignment horizontal="center" vertical="center"/>
      <protection hidden="1"/>
    </xf>
    <xf numFmtId="0" fontId="69" fillId="0" borderId="0" xfId="9110" applyFont="1" applyAlignment="1" applyProtection="1">
      <alignment vertical="center"/>
      <protection hidden="1"/>
    </xf>
    <xf numFmtId="0" fontId="44" fillId="0" borderId="0" xfId="9110" applyFont="1" applyAlignment="1" applyProtection="1">
      <alignment vertical="center"/>
      <protection hidden="1"/>
    </xf>
    <xf numFmtId="0" fontId="114" fillId="73" borderId="171" xfId="0" applyFont="1" applyFill="1" applyBorder="1" applyAlignment="1" applyProtection="1">
      <alignment horizontal="center" vertical="center" wrapText="1"/>
      <protection hidden="1"/>
    </xf>
    <xf numFmtId="0" fontId="112" fillId="0" borderId="184" xfId="0" applyFont="1" applyBorder="1" applyAlignment="1" applyProtection="1">
      <alignment horizontal="center" vertical="center"/>
      <protection hidden="1"/>
    </xf>
    <xf numFmtId="224" fontId="112" fillId="0" borderId="184" xfId="0" applyNumberFormat="1" applyFont="1" applyBorder="1" applyAlignment="1" applyProtection="1">
      <alignment horizontal="center" vertical="center"/>
      <protection hidden="1"/>
    </xf>
    <xf numFmtId="3" fontId="112" fillId="0" borderId="184" xfId="0" applyNumberFormat="1" applyFont="1" applyBorder="1" applyAlignment="1" applyProtection="1">
      <alignment horizontal="center" vertical="center"/>
      <protection hidden="1"/>
    </xf>
    <xf numFmtId="10" fontId="112" fillId="0" borderId="184" xfId="0" applyNumberFormat="1" applyFont="1" applyBorder="1" applyAlignment="1" applyProtection="1">
      <alignment horizontal="center" vertical="center"/>
      <protection hidden="1"/>
    </xf>
    <xf numFmtId="0" fontId="112" fillId="0" borderId="179" xfId="0" applyFont="1" applyBorder="1" applyAlignment="1" applyProtection="1">
      <alignment horizontal="center" vertical="center"/>
      <protection hidden="1"/>
    </xf>
    <xf numFmtId="224" fontId="112" fillId="0" borderId="179" xfId="0" applyNumberFormat="1" applyFont="1" applyBorder="1" applyAlignment="1" applyProtection="1">
      <alignment horizontal="center" vertical="center"/>
      <protection hidden="1"/>
    </xf>
    <xf numFmtId="3" fontId="112" fillId="0" borderId="179" xfId="0" applyNumberFormat="1" applyFont="1" applyBorder="1" applyAlignment="1" applyProtection="1">
      <alignment horizontal="center" vertical="center"/>
      <protection hidden="1"/>
    </xf>
    <xf numFmtId="10" fontId="112" fillId="0" borderId="179" xfId="0" applyNumberFormat="1" applyFont="1" applyBorder="1" applyAlignment="1" applyProtection="1">
      <alignment horizontal="center" vertical="center"/>
      <protection hidden="1"/>
    </xf>
    <xf numFmtId="224" fontId="112" fillId="0" borderId="0" xfId="0" applyNumberFormat="1" applyFont="1" applyAlignment="1" applyProtection="1">
      <alignment vertical="center"/>
      <protection hidden="1"/>
    </xf>
    <xf numFmtId="0" fontId="112" fillId="0" borderId="78" xfId="0" applyFont="1" applyBorder="1" applyAlignment="1" applyProtection="1">
      <alignment horizontal="center" vertical="center"/>
      <protection hidden="1"/>
    </xf>
    <xf numFmtId="224" fontId="112" fillId="0" borderId="78" xfId="0" applyNumberFormat="1" applyFont="1" applyBorder="1" applyAlignment="1" applyProtection="1">
      <alignment horizontal="center" vertical="center"/>
      <protection hidden="1"/>
    </xf>
    <xf numFmtId="3" fontId="112" fillId="0" borderId="78" xfId="0" applyNumberFormat="1" applyFont="1" applyBorder="1" applyAlignment="1" applyProtection="1">
      <alignment horizontal="center" vertical="center"/>
      <protection hidden="1"/>
    </xf>
    <xf numFmtId="0" fontId="114" fillId="73" borderId="91" xfId="0" applyFont="1" applyFill="1" applyBorder="1" applyAlignment="1" applyProtection="1">
      <alignment horizontal="center" vertical="center"/>
      <protection hidden="1"/>
    </xf>
    <xf numFmtId="0" fontId="114" fillId="73" borderId="72" xfId="0" applyFont="1" applyFill="1" applyBorder="1" applyAlignment="1" applyProtection="1">
      <alignment horizontal="center" vertical="center"/>
      <protection hidden="1"/>
    </xf>
    <xf numFmtId="3" fontId="114" fillId="73" borderId="72" xfId="0" applyNumberFormat="1" applyFont="1" applyFill="1" applyBorder="1" applyAlignment="1" applyProtection="1">
      <alignment horizontal="center" vertical="center"/>
      <protection hidden="1"/>
    </xf>
    <xf numFmtId="0" fontId="113" fillId="73" borderId="72" xfId="0" applyFont="1" applyFill="1" applyBorder="1" applyAlignment="1" applyProtection="1">
      <alignment vertical="center"/>
      <protection hidden="1"/>
    </xf>
    <xf numFmtId="224" fontId="114" fillId="73" borderId="92" xfId="0" applyNumberFormat="1" applyFont="1" applyFill="1" applyBorder="1" applyAlignment="1" applyProtection="1">
      <alignment horizontal="center" vertical="center"/>
      <protection hidden="1"/>
    </xf>
    <xf numFmtId="0" fontId="112" fillId="0" borderId="91" xfId="0" applyFont="1" applyBorder="1" applyAlignment="1" applyProtection="1">
      <alignment horizontal="right" vertical="center"/>
      <protection hidden="1"/>
    </xf>
    <xf numFmtId="0" fontId="112" fillId="0" borderId="72" xfId="0" applyFont="1" applyBorder="1" applyAlignment="1" applyProtection="1">
      <alignment horizontal="right" vertical="center"/>
      <protection hidden="1"/>
    </xf>
    <xf numFmtId="10" fontId="112" fillId="0" borderId="92" xfId="0" applyNumberFormat="1" applyFont="1" applyBorder="1" applyAlignment="1" applyProtection="1">
      <alignment vertical="center"/>
      <protection hidden="1"/>
    </xf>
    <xf numFmtId="0" fontId="113" fillId="73" borderId="91" xfId="0" applyFont="1" applyFill="1" applyBorder="1" applyAlignment="1" applyProtection="1">
      <alignment vertical="center"/>
      <protection hidden="1"/>
    </xf>
    <xf numFmtId="0" fontId="114" fillId="73" borderId="72" xfId="0" applyFont="1" applyFill="1" applyBorder="1" applyAlignment="1" applyProtection="1">
      <alignment horizontal="right" vertical="center"/>
      <protection hidden="1"/>
    </xf>
    <xf numFmtId="224" fontId="114" fillId="73" borderId="92" xfId="0" applyNumberFormat="1" applyFont="1" applyFill="1" applyBorder="1" applyAlignment="1" applyProtection="1">
      <alignment vertical="center"/>
      <protection hidden="1"/>
    </xf>
    <xf numFmtId="10" fontId="112" fillId="0" borderId="96" xfId="0" applyNumberFormat="1" applyFont="1" applyBorder="1" applyAlignment="1" applyProtection="1">
      <alignment vertical="center"/>
      <protection hidden="1"/>
    </xf>
    <xf numFmtId="0" fontId="3" fillId="0" borderId="0" xfId="113" applyFont="1" applyAlignment="1" applyProtection="1">
      <alignment vertical="center"/>
      <protection hidden="1"/>
    </xf>
    <xf numFmtId="0" fontId="52" fillId="0" borderId="0" xfId="113" applyFont="1" applyAlignment="1" applyProtection="1">
      <alignment horizontal="center" vertical="center"/>
      <protection hidden="1"/>
    </xf>
    <xf numFmtId="0" fontId="63" fillId="73" borderId="182" xfId="113" applyFont="1" applyFill="1" applyBorder="1" applyAlignment="1" applyProtection="1">
      <alignment horizontal="center" vertical="center"/>
      <protection hidden="1"/>
    </xf>
    <xf numFmtId="0" fontId="63" fillId="73" borderId="183" xfId="113" applyFont="1" applyFill="1" applyBorder="1" applyAlignment="1" applyProtection="1">
      <alignment horizontal="center" vertical="center"/>
      <protection hidden="1"/>
    </xf>
    <xf numFmtId="0" fontId="63" fillId="82" borderId="183" xfId="113" applyFont="1" applyFill="1" applyBorder="1" applyAlignment="1" applyProtection="1">
      <alignment horizontal="center" vertical="center" wrapText="1"/>
      <protection hidden="1"/>
    </xf>
    <xf numFmtId="0" fontId="63" fillId="73" borderId="183" xfId="113" applyFont="1" applyFill="1" applyBorder="1" applyAlignment="1" applyProtection="1">
      <alignment horizontal="center" vertical="center"/>
      <protection hidden="1"/>
    </xf>
    <xf numFmtId="0" fontId="59" fillId="0" borderId="183" xfId="113" applyFont="1" applyBorder="1" applyAlignment="1" applyProtection="1">
      <alignment vertical="center"/>
      <protection hidden="1"/>
    </xf>
    <xf numFmtId="0" fontId="52" fillId="0" borderId="0" xfId="113" applyFont="1" applyAlignment="1" applyProtection="1">
      <alignment horizontal="right" vertical="center"/>
      <protection hidden="1"/>
    </xf>
    <xf numFmtId="0" fontId="60" fillId="0" borderId="0" xfId="113" applyFont="1" applyAlignment="1" applyProtection="1">
      <alignment vertical="center"/>
      <protection hidden="1"/>
    </xf>
    <xf numFmtId="0" fontId="60" fillId="0" borderId="0" xfId="113" applyFont="1" applyAlignment="1" applyProtection="1">
      <alignment horizontal="center" vertical="center"/>
      <protection hidden="1"/>
    </xf>
    <xf numFmtId="0" fontId="64" fillId="0" borderId="0" xfId="113" applyFont="1" applyAlignment="1" applyProtection="1">
      <alignment vertical="center"/>
      <protection hidden="1"/>
    </xf>
    <xf numFmtId="3" fontId="52" fillId="78" borderId="77" xfId="1097" applyNumberFormat="1" applyFont="1" applyFill="1" applyBorder="1" applyAlignment="1" applyProtection="1">
      <alignment horizontal="center" vertical="center"/>
      <protection hidden="1"/>
    </xf>
    <xf numFmtId="3" fontId="52" fillId="34" borderId="77" xfId="1097" applyNumberFormat="1" applyFont="1" applyFill="1" applyBorder="1" applyAlignment="1" applyProtection="1">
      <alignment horizontal="center" vertical="center"/>
      <protection hidden="1"/>
    </xf>
    <xf numFmtId="43" fontId="64" fillId="34" borderId="86" xfId="214" applyFont="1" applyFill="1" applyBorder="1" applyAlignment="1" applyProtection="1">
      <alignment horizontal="left" vertical="center"/>
      <protection hidden="1"/>
    </xf>
    <xf numFmtId="3" fontId="52" fillId="0" borderId="0" xfId="113" applyNumberFormat="1" applyFont="1" applyAlignment="1" applyProtection="1">
      <alignment vertical="center"/>
      <protection hidden="1"/>
    </xf>
    <xf numFmtId="0" fontId="52" fillId="0" borderId="0" xfId="113" applyFont="1" applyAlignment="1" applyProtection="1">
      <alignment vertical="center"/>
      <protection hidden="1"/>
    </xf>
    <xf numFmtId="207" fontId="52" fillId="0" borderId="0" xfId="113" applyNumberFormat="1" applyFont="1" applyAlignment="1" applyProtection="1">
      <alignment vertical="center"/>
      <protection hidden="1"/>
    </xf>
    <xf numFmtId="43" fontId="52" fillId="0" borderId="0" xfId="214" applyFont="1" applyFill="1" applyBorder="1" applyAlignment="1" applyProtection="1">
      <alignment vertical="center"/>
      <protection hidden="1"/>
    </xf>
    <xf numFmtId="10" fontId="63" fillId="0" borderId="0" xfId="1" applyNumberFormat="1" applyFont="1" applyFill="1" applyBorder="1" applyAlignment="1" applyProtection="1">
      <alignment horizontal="center" vertical="center"/>
      <protection hidden="1"/>
    </xf>
    <xf numFmtId="10" fontId="52" fillId="0" borderId="86" xfId="1" applyNumberFormat="1" applyFont="1" applyFill="1" applyBorder="1" applyAlignment="1" applyProtection="1">
      <alignment horizontal="center" vertical="center"/>
      <protection hidden="1"/>
    </xf>
    <xf numFmtId="10" fontId="52" fillId="0" borderId="77" xfId="1" applyNumberFormat="1" applyFont="1" applyFill="1" applyBorder="1" applyAlignment="1" applyProtection="1">
      <alignment horizontal="center" vertical="center"/>
      <protection hidden="1"/>
    </xf>
    <xf numFmtId="43" fontId="64" fillId="0" borderId="86" xfId="214" applyFont="1" applyFill="1" applyBorder="1" applyAlignment="1" applyProtection="1">
      <alignment horizontal="left" vertical="center"/>
      <protection hidden="1"/>
    </xf>
    <xf numFmtId="9" fontId="52" fillId="0" borderId="0" xfId="1" applyFont="1" applyFill="1" applyBorder="1" applyAlignment="1" applyProtection="1">
      <alignment vertical="center"/>
      <protection hidden="1"/>
    </xf>
    <xf numFmtId="10" fontId="52" fillId="0" borderId="0" xfId="1" applyNumberFormat="1" applyFont="1" applyAlignment="1" applyProtection="1">
      <alignment vertical="center"/>
      <protection hidden="1"/>
    </xf>
    <xf numFmtId="206" fontId="52" fillId="0" borderId="0" xfId="1097" applyNumberFormat="1" applyFont="1" applyFill="1" applyBorder="1" applyAlignment="1" applyProtection="1">
      <alignment horizontal="center" vertical="center"/>
      <protection hidden="1"/>
    </xf>
    <xf numFmtId="207" fontId="63" fillId="73" borderId="0" xfId="375" applyNumberFormat="1" applyFont="1" applyFill="1" applyBorder="1" applyAlignment="1" applyProtection="1">
      <alignment horizontal="center" vertical="center"/>
      <protection hidden="1"/>
    </xf>
    <xf numFmtId="207" fontId="60" fillId="78" borderId="77" xfId="375" applyNumberFormat="1" applyFont="1" applyFill="1" applyBorder="1" applyAlignment="1" applyProtection="1">
      <alignment horizontal="center" vertical="center"/>
      <protection hidden="1"/>
    </xf>
    <xf numFmtId="207" fontId="60" fillId="34" borderId="77" xfId="375" applyNumberFormat="1" applyFont="1" applyFill="1" applyBorder="1" applyAlignment="1" applyProtection="1">
      <alignment horizontal="center" vertical="center"/>
      <protection hidden="1"/>
    </xf>
    <xf numFmtId="207" fontId="59" fillId="0" borderId="0" xfId="113" applyNumberFormat="1" applyFont="1" applyAlignment="1" applyProtection="1">
      <alignment vertical="center"/>
      <protection hidden="1"/>
    </xf>
    <xf numFmtId="10" fontId="52" fillId="0" borderId="0" xfId="113" applyNumberFormat="1" applyFont="1" applyAlignment="1" applyProtection="1">
      <alignment horizontal="center" vertical="center"/>
      <protection hidden="1"/>
    </xf>
    <xf numFmtId="0" fontId="64" fillId="0" borderId="0" xfId="113" applyFont="1" applyAlignment="1" applyProtection="1">
      <alignment horizontal="right" vertical="center"/>
      <protection hidden="1"/>
    </xf>
    <xf numFmtId="0" fontId="64" fillId="0" borderId="0" xfId="113" applyFont="1" applyAlignment="1" applyProtection="1">
      <alignment horizontal="left" vertical="center"/>
      <protection hidden="1"/>
    </xf>
    <xf numFmtId="10" fontId="64" fillId="0" borderId="0" xfId="113" applyNumberFormat="1" applyFont="1" applyAlignment="1" applyProtection="1">
      <alignment horizontal="center" vertical="center"/>
      <protection hidden="1"/>
    </xf>
    <xf numFmtId="207" fontId="64" fillId="0" borderId="24" xfId="113" applyNumberFormat="1" applyFont="1" applyBorder="1" applyAlignment="1" applyProtection="1">
      <alignment horizontal="center" vertical="center"/>
      <protection hidden="1"/>
    </xf>
    <xf numFmtId="43" fontId="64" fillId="0" borderId="24" xfId="214" applyFont="1" applyFill="1" applyBorder="1" applyAlignment="1" applyProtection="1">
      <alignment horizontal="left" vertical="center"/>
      <protection hidden="1"/>
    </xf>
    <xf numFmtId="207" fontId="64" fillId="0" borderId="79" xfId="113" applyNumberFormat="1" applyFont="1" applyBorder="1" applyAlignment="1" applyProtection="1">
      <alignment horizontal="center" vertical="center"/>
      <protection hidden="1"/>
    </xf>
    <xf numFmtId="43" fontId="64" fillId="0" borderId="79" xfId="214" applyFont="1" applyFill="1" applyBorder="1" applyAlignment="1" applyProtection="1">
      <alignment horizontal="left" vertical="center"/>
      <protection hidden="1"/>
    </xf>
    <xf numFmtId="10" fontId="63" fillId="73" borderId="0" xfId="1" applyNumberFormat="1" applyFont="1" applyFill="1" applyBorder="1" applyAlignment="1" applyProtection="1">
      <alignment horizontal="center" vertical="center"/>
      <protection hidden="1"/>
    </xf>
    <xf numFmtId="207" fontId="64" fillId="0" borderId="78" xfId="113" applyNumberFormat="1" applyFont="1" applyBorder="1" applyAlignment="1" applyProtection="1">
      <alignment horizontal="center" vertical="center"/>
      <protection hidden="1"/>
    </xf>
    <xf numFmtId="43" fontId="64" fillId="0" borderId="78" xfId="214" applyFont="1" applyFill="1" applyBorder="1" applyAlignment="1" applyProtection="1">
      <alignment horizontal="left" vertical="center"/>
      <protection hidden="1"/>
    </xf>
    <xf numFmtId="43" fontId="59" fillId="0" borderId="0" xfId="214" applyFont="1" applyAlignment="1" applyProtection="1">
      <alignment vertical="center"/>
      <protection hidden="1"/>
    </xf>
    <xf numFmtId="10" fontId="52" fillId="0" borderId="0" xfId="1" applyNumberFormat="1" applyFont="1" applyBorder="1" applyAlignment="1" applyProtection="1">
      <alignment vertical="center"/>
      <protection hidden="1"/>
    </xf>
    <xf numFmtId="207" fontId="60" fillId="78" borderId="14" xfId="375" applyNumberFormat="1" applyFont="1" applyFill="1" applyBorder="1" applyAlignment="1" applyProtection="1">
      <alignment horizontal="center" vertical="center"/>
      <protection hidden="1"/>
    </xf>
    <xf numFmtId="207" fontId="60" fillId="34" borderId="73" xfId="375" applyNumberFormat="1" applyFont="1" applyFill="1" applyBorder="1" applyAlignment="1" applyProtection="1">
      <alignment horizontal="center" vertical="center"/>
      <protection hidden="1"/>
    </xf>
    <xf numFmtId="0" fontId="51" fillId="0" borderId="0" xfId="113" applyFont="1" applyAlignment="1" applyProtection="1">
      <alignment horizontal="right" vertical="center"/>
      <protection hidden="1"/>
    </xf>
    <xf numFmtId="0" fontId="51" fillId="0" borderId="0" xfId="113" applyFont="1" applyAlignment="1" applyProtection="1">
      <alignment vertical="center"/>
      <protection hidden="1"/>
    </xf>
    <xf numFmtId="207" fontId="45" fillId="0" borderId="0" xfId="113" applyNumberFormat="1" applyFont="1" applyAlignment="1" applyProtection="1">
      <alignment vertical="center"/>
      <protection hidden="1"/>
    </xf>
    <xf numFmtId="207" fontId="64" fillId="0" borderId="24" xfId="113" applyNumberFormat="1" applyFont="1" applyBorder="1" applyAlignment="1" applyProtection="1">
      <alignment vertical="center"/>
      <protection hidden="1"/>
    </xf>
    <xf numFmtId="207" fontId="64" fillId="0" borderId="79" xfId="113" applyNumberFormat="1" applyFont="1" applyBorder="1" applyAlignment="1" applyProtection="1">
      <alignment vertical="center"/>
      <protection hidden="1"/>
    </xf>
    <xf numFmtId="207" fontId="64" fillId="0" borderId="78" xfId="113" applyNumberFormat="1" applyFont="1" applyBorder="1" applyAlignment="1" applyProtection="1">
      <alignment vertical="center"/>
      <protection hidden="1"/>
    </xf>
    <xf numFmtId="207" fontId="64" fillId="0" borderId="20" xfId="113" applyNumberFormat="1" applyFont="1" applyBorder="1" applyAlignment="1" applyProtection="1">
      <alignment vertical="center"/>
      <protection hidden="1"/>
    </xf>
    <xf numFmtId="43" fontId="64" fillId="0" borderId="20" xfId="214" applyFont="1" applyFill="1" applyBorder="1" applyAlignment="1" applyProtection="1">
      <alignment vertical="center"/>
      <protection hidden="1"/>
    </xf>
    <xf numFmtId="43" fontId="52" fillId="0" borderId="0" xfId="113" applyNumberFormat="1" applyFont="1" applyAlignment="1" applyProtection="1">
      <alignment vertical="center"/>
      <protection hidden="1"/>
    </xf>
    <xf numFmtId="207" fontId="64" fillId="0" borderId="170" xfId="113" applyNumberFormat="1" applyFont="1" applyBorder="1" applyAlignment="1" applyProtection="1">
      <alignment vertical="center"/>
      <protection hidden="1"/>
    </xf>
    <xf numFmtId="43" fontId="64" fillId="0" borderId="79" xfId="214" applyFont="1" applyFill="1" applyBorder="1" applyAlignment="1" applyProtection="1">
      <alignment vertical="center"/>
      <protection hidden="1"/>
    </xf>
    <xf numFmtId="43" fontId="64" fillId="0" borderId="78" xfId="214" applyFont="1" applyFill="1" applyBorder="1" applyAlignment="1" applyProtection="1">
      <alignment vertical="center"/>
      <protection hidden="1"/>
    </xf>
    <xf numFmtId="207" fontId="64" fillId="0" borderId="184" xfId="113" applyNumberFormat="1" applyFont="1" applyBorder="1" applyAlignment="1" applyProtection="1">
      <alignment vertical="center"/>
      <protection hidden="1"/>
    </xf>
    <xf numFmtId="207" fontId="64" fillId="0" borderId="179" xfId="113" applyNumberFormat="1" applyFont="1" applyBorder="1" applyAlignment="1" applyProtection="1">
      <alignment vertical="center"/>
      <protection hidden="1"/>
    </xf>
    <xf numFmtId="0" fontId="45" fillId="0" borderId="0" xfId="113" applyFont="1" applyAlignment="1" applyProtection="1">
      <alignment vertical="center"/>
      <protection hidden="1"/>
    </xf>
    <xf numFmtId="208" fontId="60" fillId="78" borderId="77" xfId="113" applyNumberFormat="1" applyFont="1" applyFill="1" applyBorder="1" applyAlignment="1" applyProtection="1">
      <alignment horizontal="center" vertical="center"/>
      <protection hidden="1"/>
    </xf>
    <xf numFmtId="208" fontId="60" fillId="34" borderId="77" xfId="113" applyNumberFormat="1" applyFont="1" applyFill="1" applyBorder="1" applyAlignment="1" applyProtection="1">
      <alignment horizontal="center" vertical="center"/>
      <protection hidden="1"/>
    </xf>
    <xf numFmtId="221" fontId="61" fillId="0" borderId="18" xfId="127" applyNumberFormat="1" applyFont="1" applyFill="1" applyBorder="1" applyAlignment="1" applyProtection="1">
      <alignment horizontal="center" vertical="center"/>
      <protection hidden="1"/>
    </xf>
    <xf numFmtId="43" fontId="64" fillId="0" borderId="86" xfId="214" applyFont="1" applyFill="1" applyBorder="1" applyAlignment="1" applyProtection="1">
      <alignment vertical="center"/>
      <protection hidden="1"/>
    </xf>
    <xf numFmtId="207" fontId="50" fillId="0" borderId="99" xfId="113" applyNumberFormat="1" applyFont="1" applyBorder="1" applyAlignment="1" applyProtection="1">
      <alignment horizontal="center" vertical="center"/>
      <protection hidden="1"/>
    </xf>
    <xf numFmtId="207" fontId="50" fillId="0" borderId="24" xfId="113" applyNumberFormat="1" applyFont="1" applyBorder="1" applyAlignment="1" applyProtection="1">
      <alignment horizontal="center" vertical="center"/>
      <protection hidden="1"/>
    </xf>
    <xf numFmtId="43" fontId="64" fillId="0" borderId="24" xfId="214" applyFont="1" applyFill="1" applyBorder="1" applyAlignment="1" applyProtection="1">
      <alignment vertical="center"/>
      <protection hidden="1"/>
    </xf>
    <xf numFmtId="207" fontId="50" fillId="0" borderId="170" xfId="113" applyNumberFormat="1" applyFont="1" applyBorder="1" applyAlignment="1" applyProtection="1">
      <alignment horizontal="center" vertical="center"/>
      <protection hidden="1"/>
    </xf>
    <xf numFmtId="207" fontId="50" fillId="0" borderId="79" xfId="113" applyNumberFormat="1" applyFont="1" applyBorder="1" applyAlignment="1" applyProtection="1">
      <alignment horizontal="center" vertical="center"/>
      <protection hidden="1"/>
    </xf>
    <xf numFmtId="207" fontId="50" fillId="0" borderId="78" xfId="113" applyNumberFormat="1" applyFont="1" applyBorder="1" applyAlignment="1" applyProtection="1">
      <alignment horizontal="center" vertical="center"/>
      <protection hidden="1"/>
    </xf>
    <xf numFmtId="4" fontId="59" fillId="0" borderId="0" xfId="113" applyNumberFormat="1" applyFont="1" applyAlignment="1" applyProtection="1">
      <alignment horizontal="center" vertical="center"/>
      <protection hidden="1"/>
    </xf>
    <xf numFmtId="43" fontId="59" fillId="0" borderId="0" xfId="214" applyFont="1" applyAlignment="1" applyProtection="1">
      <alignment horizontal="center" vertical="center"/>
      <protection hidden="1"/>
    </xf>
    <xf numFmtId="208" fontId="60" fillId="78" borderId="14" xfId="113" applyNumberFormat="1" applyFont="1" applyFill="1" applyBorder="1" applyAlignment="1" applyProtection="1">
      <alignment horizontal="center" vertical="center"/>
      <protection hidden="1"/>
    </xf>
    <xf numFmtId="208" fontId="60" fillId="34" borderId="73" xfId="113" applyNumberFormat="1" applyFont="1" applyFill="1" applyBorder="1" applyAlignment="1" applyProtection="1">
      <alignment horizontal="center" vertical="center"/>
      <protection hidden="1"/>
    </xf>
    <xf numFmtId="0" fontId="65" fillId="0" borderId="0" xfId="113" applyFont="1" applyAlignment="1" applyProtection="1">
      <alignment horizontal="center" vertical="center"/>
      <protection hidden="1"/>
    </xf>
    <xf numFmtId="212" fontId="64" fillId="0" borderId="0" xfId="113" applyNumberFormat="1" applyFont="1" applyAlignment="1" applyProtection="1">
      <alignment horizontal="center" vertical="center"/>
      <protection hidden="1"/>
    </xf>
    <xf numFmtId="9" fontId="64" fillId="0" borderId="0" xfId="113" applyNumberFormat="1" applyFont="1" applyAlignment="1" applyProtection="1">
      <alignment horizontal="center" vertical="center"/>
      <protection hidden="1"/>
    </xf>
    <xf numFmtId="43" fontId="59" fillId="0" borderId="0" xfId="113" applyNumberFormat="1" applyFont="1" applyAlignment="1" applyProtection="1">
      <alignment vertical="center"/>
      <protection hidden="1"/>
    </xf>
    <xf numFmtId="43" fontId="50" fillId="0" borderId="20" xfId="214" applyFont="1" applyFill="1" applyBorder="1" applyAlignment="1" applyProtection="1">
      <alignment horizontal="left" vertical="center"/>
      <protection hidden="1"/>
    </xf>
    <xf numFmtId="43" fontId="50" fillId="0" borderId="79" xfId="214" applyFont="1" applyFill="1" applyBorder="1" applyAlignment="1" applyProtection="1">
      <alignment horizontal="left" vertical="center"/>
      <protection hidden="1"/>
    </xf>
    <xf numFmtId="43" fontId="50" fillId="0" borderId="78" xfId="214" applyFont="1" applyFill="1" applyBorder="1" applyAlignment="1" applyProtection="1">
      <alignment horizontal="left" vertical="center"/>
      <protection hidden="1"/>
    </xf>
    <xf numFmtId="208" fontId="52" fillId="0" borderId="0" xfId="107" applyNumberFormat="1" applyFont="1" applyAlignment="1" applyProtection="1">
      <alignment horizontal="center" vertical="center"/>
      <protection hidden="1"/>
    </xf>
    <xf numFmtId="208" fontId="52" fillId="0" borderId="74" xfId="107" applyNumberFormat="1" applyFont="1" applyBorder="1" applyAlignment="1" applyProtection="1">
      <alignment horizontal="center" vertical="center"/>
      <protection hidden="1"/>
    </xf>
    <xf numFmtId="43" fontId="52" fillId="0" borderId="74" xfId="214" applyFont="1" applyFill="1" applyBorder="1" applyAlignment="1" applyProtection="1">
      <alignment horizontal="center" vertical="center"/>
      <protection hidden="1"/>
    </xf>
    <xf numFmtId="43" fontId="50" fillId="0" borderId="24" xfId="214" applyFont="1" applyFill="1" applyBorder="1" applyAlignment="1" applyProtection="1">
      <alignment horizontal="left" vertical="center"/>
      <protection hidden="1"/>
    </xf>
    <xf numFmtId="207" fontId="50" fillId="0" borderId="83" xfId="113" applyNumberFormat="1" applyFont="1" applyBorder="1" applyAlignment="1" applyProtection="1">
      <alignment horizontal="center" vertical="center"/>
      <protection hidden="1"/>
    </xf>
    <xf numFmtId="4" fontId="51" fillId="0" borderId="72" xfId="113" applyNumberFormat="1" applyFont="1" applyBorder="1" applyAlignment="1" applyProtection="1">
      <alignment vertical="center"/>
      <protection hidden="1"/>
    </xf>
    <xf numFmtId="43" fontId="51" fillId="0" borderId="72" xfId="214" applyFont="1" applyBorder="1" applyAlignment="1" applyProtection="1">
      <alignment vertical="center"/>
      <protection hidden="1"/>
    </xf>
    <xf numFmtId="207" fontId="64" fillId="0" borderId="170" xfId="113" applyNumberFormat="1" applyFont="1" applyBorder="1" applyAlignment="1" applyProtection="1">
      <alignment horizontal="center" vertical="center"/>
      <protection hidden="1"/>
    </xf>
    <xf numFmtId="208" fontId="51" fillId="0" borderId="95" xfId="113" applyNumberFormat="1" applyFont="1" applyBorder="1" applyAlignment="1" applyProtection="1">
      <alignment horizontal="center" vertical="center"/>
      <protection hidden="1"/>
    </xf>
    <xf numFmtId="208" fontId="52" fillId="0" borderId="31" xfId="107" applyNumberFormat="1" applyFont="1" applyBorder="1" applyAlignment="1" applyProtection="1">
      <alignment horizontal="center" vertical="center"/>
      <protection hidden="1"/>
    </xf>
    <xf numFmtId="43" fontId="52" fillId="0" borderId="31" xfId="214" applyFont="1" applyFill="1" applyBorder="1" applyAlignment="1" applyProtection="1">
      <alignment horizontal="center" vertical="center"/>
      <protection hidden="1"/>
    </xf>
    <xf numFmtId="43" fontId="59" fillId="0" borderId="0" xfId="214" applyFont="1" applyBorder="1" applyAlignment="1" applyProtection="1">
      <alignment vertical="center"/>
      <protection hidden="1"/>
    </xf>
    <xf numFmtId="207" fontId="63" fillId="73" borderId="104" xfId="375" applyNumberFormat="1" applyFont="1" applyFill="1" applyBorder="1" applyAlignment="1" applyProtection="1">
      <alignment horizontal="center" vertical="center"/>
      <protection hidden="1"/>
    </xf>
    <xf numFmtId="207" fontId="60" fillId="78" borderId="171" xfId="375" applyNumberFormat="1" applyFont="1" applyFill="1" applyBorder="1" applyAlignment="1" applyProtection="1">
      <alignment horizontal="center" vertical="center"/>
      <protection hidden="1"/>
    </xf>
    <xf numFmtId="207" fontId="60" fillId="34" borderId="171" xfId="375" applyNumberFormat="1" applyFont="1" applyFill="1" applyBorder="1" applyAlignment="1" applyProtection="1">
      <alignment horizontal="center" vertical="center"/>
      <protection hidden="1"/>
    </xf>
    <xf numFmtId="43" fontId="64" fillId="34" borderId="171" xfId="214" applyFont="1" applyFill="1" applyBorder="1" applyAlignment="1" applyProtection="1">
      <alignment horizontal="left" vertical="center"/>
      <protection hidden="1"/>
    </xf>
    <xf numFmtId="207" fontId="94" fillId="0" borderId="0" xfId="113" applyNumberFormat="1" applyFont="1" applyAlignment="1" applyProtection="1">
      <alignment vertical="center"/>
      <protection hidden="1"/>
    </xf>
    <xf numFmtId="207" fontId="64" fillId="34" borderId="184" xfId="113" applyNumberFormat="1" applyFont="1" applyFill="1" applyBorder="1" applyAlignment="1" applyProtection="1">
      <alignment vertical="center"/>
      <protection hidden="1"/>
    </xf>
    <xf numFmtId="43" fontId="64" fillId="0" borderId="184" xfId="214" applyFont="1" applyFill="1" applyBorder="1" applyAlignment="1" applyProtection="1">
      <alignment vertical="center"/>
      <protection hidden="1"/>
    </xf>
    <xf numFmtId="207" fontId="64" fillId="34" borderId="187" xfId="113" applyNumberFormat="1" applyFont="1" applyFill="1" applyBorder="1" applyAlignment="1" applyProtection="1">
      <alignment vertical="center"/>
      <protection hidden="1"/>
    </xf>
    <xf numFmtId="43" fontId="64" fillId="0" borderId="179" xfId="214" applyFont="1" applyFill="1" applyBorder="1" applyAlignment="1" applyProtection="1">
      <alignment vertical="center"/>
      <protection hidden="1"/>
    </xf>
    <xf numFmtId="207" fontId="64" fillId="34" borderId="179" xfId="113" applyNumberFormat="1" applyFont="1" applyFill="1" applyBorder="1" applyAlignment="1" applyProtection="1">
      <alignment vertical="center"/>
      <protection hidden="1"/>
    </xf>
    <xf numFmtId="207" fontId="64" fillId="34" borderId="78" xfId="113" applyNumberFormat="1" applyFont="1" applyFill="1" applyBorder="1" applyAlignment="1" applyProtection="1">
      <alignment vertical="center"/>
      <protection hidden="1"/>
    </xf>
    <xf numFmtId="9" fontId="63" fillId="73" borderId="0" xfId="1" applyFont="1" applyFill="1" applyBorder="1" applyAlignment="1" applyProtection="1">
      <alignment horizontal="center" vertical="center"/>
      <protection hidden="1"/>
    </xf>
    <xf numFmtId="207" fontId="50" fillId="0" borderId="171" xfId="113" applyNumberFormat="1" applyFont="1" applyBorder="1" applyAlignment="1" applyProtection="1">
      <alignment horizontal="center" vertical="center"/>
      <protection hidden="1"/>
    </xf>
    <xf numFmtId="4" fontId="64" fillId="0" borderId="0" xfId="113" applyNumberFormat="1" applyFont="1" applyAlignment="1" applyProtection="1">
      <alignment vertical="center"/>
      <protection hidden="1"/>
    </xf>
    <xf numFmtId="207" fontId="60" fillId="78" borderId="86" xfId="375" applyNumberFormat="1" applyFont="1" applyFill="1" applyBorder="1" applyAlignment="1" applyProtection="1">
      <alignment horizontal="center" vertical="center"/>
      <protection hidden="1"/>
    </xf>
    <xf numFmtId="207" fontId="60" fillId="34" borderId="14" xfId="375" applyNumberFormat="1" applyFont="1" applyFill="1" applyBorder="1" applyAlignment="1" applyProtection="1">
      <alignment horizontal="center" vertical="center"/>
      <protection hidden="1"/>
    </xf>
    <xf numFmtId="208" fontId="60" fillId="34" borderId="86" xfId="113" applyNumberFormat="1" applyFont="1" applyFill="1" applyBorder="1" applyAlignment="1" applyProtection="1">
      <alignment horizontal="center" vertical="center"/>
      <protection hidden="1"/>
    </xf>
    <xf numFmtId="210" fontId="52" fillId="0" borderId="0" xfId="113" applyNumberFormat="1" applyFont="1" applyAlignment="1" applyProtection="1">
      <alignment vertical="center"/>
      <protection hidden="1"/>
    </xf>
    <xf numFmtId="208" fontId="60" fillId="81" borderId="14" xfId="113" applyNumberFormat="1" applyFont="1" applyFill="1" applyBorder="1" applyAlignment="1" applyProtection="1">
      <alignment horizontal="center" vertical="center"/>
      <protection hidden="1"/>
    </xf>
    <xf numFmtId="208" fontId="60" fillId="34" borderId="14" xfId="113" applyNumberFormat="1" applyFont="1" applyFill="1" applyBorder="1" applyAlignment="1" applyProtection="1">
      <alignment horizontal="center" vertical="center"/>
      <protection hidden="1"/>
    </xf>
    <xf numFmtId="0" fontId="61" fillId="0" borderId="0" xfId="113" applyFont="1" applyAlignment="1" applyProtection="1">
      <alignment horizontal="center" vertical="center"/>
      <protection hidden="1"/>
    </xf>
    <xf numFmtId="0" fontId="52" fillId="0" borderId="15" xfId="113" applyFont="1" applyBorder="1" applyAlignment="1" applyProtection="1">
      <alignment horizontal="right" vertical="center"/>
      <protection hidden="1"/>
    </xf>
    <xf numFmtId="211" fontId="44" fillId="34" borderId="86" xfId="1039" applyNumberFormat="1" applyFont="1" applyFill="1" applyBorder="1" applyAlignment="1" applyProtection="1">
      <alignment horizontal="center" vertical="center"/>
      <protection hidden="1"/>
    </xf>
    <xf numFmtId="211" fontId="44" fillId="78" borderId="86" xfId="1039" applyNumberFormat="1" applyFont="1" applyFill="1" applyBorder="1" applyAlignment="1" applyProtection="1">
      <alignment horizontal="center" vertical="center"/>
      <protection hidden="1"/>
    </xf>
    <xf numFmtId="211" fontId="44" fillId="81" borderId="86" xfId="1039" applyNumberFormat="1" applyFont="1" applyFill="1" applyBorder="1" applyAlignment="1" applyProtection="1">
      <alignment horizontal="center" vertical="center"/>
      <protection hidden="1"/>
    </xf>
    <xf numFmtId="0" fontId="60" fillId="34" borderId="88" xfId="113" applyFont="1" applyFill="1" applyBorder="1" applyAlignment="1" applyProtection="1">
      <alignment horizontal="center" vertical="center"/>
      <protection hidden="1"/>
    </xf>
    <xf numFmtId="0" fontId="60" fillId="34" borderId="95" xfId="113" applyFont="1" applyFill="1" applyBorder="1" applyAlignment="1" applyProtection="1">
      <alignment horizontal="center" vertical="center"/>
      <protection hidden="1"/>
    </xf>
    <xf numFmtId="0" fontId="60" fillId="34" borderId="96" xfId="113" applyFont="1" applyFill="1" applyBorder="1" applyAlignment="1" applyProtection="1">
      <alignment horizontal="center" vertical="center"/>
      <protection hidden="1"/>
    </xf>
    <xf numFmtId="8" fontId="59" fillId="0" borderId="0" xfId="113" applyNumberFormat="1" applyFont="1" applyAlignment="1" applyProtection="1">
      <alignment vertical="center"/>
      <protection hidden="1"/>
    </xf>
    <xf numFmtId="0" fontId="65" fillId="0" borderId="0" xfId="113" applyFont="1" applyAlignment="1" applyProtection="1">
      <alignment horizontal="right" vertical="center"/>
      <protection hidden="1"/>
    </xf>
    <xf numFmtId="0" fontId="63" fillId="69" borderId="15" xfId="113" applyFont="1" applyFill="1" applyBorder="1" applyAlignment="1" applyProtection="1">
      <alignment vertical="center"/>
      <protection hidden="1"/>
    </xf>
    <xf numFmtId="0" fontId="63" fillId="69" borderId="0" xfId="113" applyFont="1" applyFill="1" applyAlignment="1" applyProtection="1">
      <alignment vertical="center"/>
      <protection hidden="1"/>
    </xf>
    <xf numFmtId="208" fontId="63" fillId="69" borderId="16" xfId="113" applyNumberFormat="1" applyFont="1" applyFill="1" applyBorder="1" applyAlignment="1" applyProtection="1">
      <alignment horizontal="right" vertical="center"/>
      <protection hidden="1"/>
    </xf>
    <xf numFmtId="10" fontId="59" fillId="0" borderId="0" xfId="113" applyNumberFormat="1" applyFont="1" applyAlignment="1" applyProtection="1">
      <alignment vertical="center"/>
      <protection hidden="1"/>
    </xf>
    <xf numFmtId="225" fontId="79" fillId="69" borderId="16" xfId="127" applyNumberFormat="1" applyFont="1" applyFill="1" applyBorder="1" applyAlignment="1" applyProtection="1">
      <alignment horizontal="right" vertical="center"/>
      <protection hidden="1"/>
    </xf>
    <xf numFmtId="225" fontId="63" fillId="69" borderId="16" xfId="764" applyNumberFormat="1" applyFont="1" applyFill="1" applyBorder="1" applyAlignment="1" applyProtection="1">
      <alignment horizontal="right" vertical="center"/>
      <protection hidden="1"/>
    </xf>
    <xf numFmtId="0" fontId="63" fillId="69" borderId="15" xfId="113" applyFont="1" applyFill="1" applyBorder="1" applyAlignment="1" applyProtection="1">
      <alignment horizontal="left" vertical="center"/>
      <protection hidden="1"/>
    </xf>
    <xf numFmtId="0" fontId="63" fillId="69" borderId="0" xfId="113" applyFont="1" applyFill="1" applyAlignment="1" applyProtection="1">
      <alignment horizontal="left" vertical="center"/>
      <protection hidden="1"/>
    </xf>
    <xf numFmtId="190" fontId="63" fillId="69" borderId="16" xfId="113" applyNumberFormat="1" applyFont="1" applyFill="1" applyBorder="1" applyAlignment="1" applyProtection="1">
      <alignment horizontal="right" vertical="center"/>
      <protection hidden="1"/>
    </xf>
    <xf numFmtId="0" fontId="64" fillId="0" borderId="15" xfId="113" applyFont="1" applyBorder="1" applyAlignment="1" applyProtection="1">
      <alignment horizontal="left" vertical="center"/>
      <protection hidden="1"/>
    </xf>
    <xf numFmtId="208" fontId="50" fillId="0" borderId="16" xfId="113" applyNumberFormat="1" applyFont="1" applyBorder="1" applyAlignment="1" applyProtection="1">
      <alignment horizontal="right" vertical="center"/>
      <protection hidden="1"/>
    </xf>
    <xf numFmtId="10" fontId="64" fillId="0" borderId="16" xfId="764" applyNumberFormat="1" applyFont="1" applyFill="1" applyBorder="1" applyAlignment="1" applyProtection="1">
      <alignment horizontal="right" vertical="center"/>
      <protection hidden="1"/>
    </xf>
    <xf numFmtId="10" fontId="64" fillId="0" borderId="16" xfId="113" applyNumberFormat="1" applyFont="1" applyBorder="1" applyAlignment="1" applyProtection="1">
      <alignment horizontal="right" vertical="center"/>
      <protection hidden="1"/>
    </xf>
    <xf numFmtId="0" fontId="45" fillId="0" borderId="0" xfId="99" applyFont="1" applyAlignment="1" applyProtection="1">
      <alignment vertical="center"/>
      <protection hidden="1"/>
    </xf>
    <xf numFmtId="10" fontId="50" fillId="0" borderId="16" xfId="1" applyNumberFormat="1" applyFont="1" applyFill="1" applyBorder="1" applyAlignment="1" applyProtection="1">
      <alignment horizontal="right" vertical="center"/>
      <protection hidden="1"/>
    </xf>
    <xf numFmtId="0" fontId="64" fillId="0" borderId="75" xfId="113" applyFont="1" applyBorder="1" applyAlignment="1" applyProtection="1">
      <alignment horizontal="left" vertical="center"/>
      <protection hidden="1"/>
    </xf>
    <xf numFmtId="0" fontId="64" fillId="0" borderId="74" xfId="113" applyFont="1" applyBorder="1" applyAlignment="1" applyProtection="1">
      <alignment horizontal="left" vertical="center"/>
      <protection hidden="1"/>
    </xf>
    <xf numFmtId="10" fontId="50" fillId="0" borderId="76" xfId="1" applyNumberFormat="1" applyFont="1" applyFill="1" applyBorder="1" applyAlignment="1" applyProtection="1">
      <alignment horizontal="right" vertical="center"/>
      <protection hidden="1"/>
    </xf>
    <xf numFmtId="10" fontId="50" fillId="88" borderId="16" xfId="1" applyNumberFormat="1" applyFont="1" applyFill="1" applyBorder="1" applyAlignment="1" applyProtection="1">
      <alignment horizontal="right" vertical="center"/>
      <protection locked="0" hidden="1"/>
    </xf>
    <xf numFmtId="0" fontId="39" fillId="73" borderId="91" xfId="0" applyFont="1" applyFill="1" applyBorder="1" applyAlignment="1" applyProtection="1">
      <alignment horizontal="center" vertical="center"/>
      <protection hidden="1"/>
    </xf>
    <xf numFmtId="0" fontId="39" fillId="73" borderId="72" xfId="0" applyFont="1" applyFill="1" applyBorder="1" applyAlignment="1" applyProtection="1">
      <alignment horizontal="center" vertical="center"/>
      <protection hidden="1"/>
    </xf>
    <xf numFmtId="0" fontId="39" fillId="73" borderId="92" xfId="0" applyFont="1" applyFill="1" applyBorder="1" applyAlignment="1" applyProtection="1">
      <alignment horizontal="center" vertical="center"/>
      <protection hidden="1"/>
    </xf>
    <xf numFmtId="0" fontId="59" fillId="0" borderId="0" xfId="9115" applyFont="1" applyAlignment="1" applyProtection="1">
      <alignment vertical="center"/>
      <protection hidden="1"/>
    </xf>
    <xf numFmtId="0" fontId="59" fillId="0" borderId="0" xfId="487" applyFont="1" applyAlignment="1" applyProtection="1">
      <alignment vertical="center"/>
      <protection hidden="1"/>
    </xf>
    <xf numFmtId="0" fontId="52" fillId="0" borderId="0" xfId="9115" applyFont="1" applyAlignment="1" applyProtection="1">
      <alignment horizontal="center" vertical="center"/>
      <protection hidden="1"/>
    </xf>
    <xf numFmtId="0" fontId="61" fillId="0" borderId="0" xfId="9115" applyFont="1" applyAlignment="1" applyProtection="1">
      <alignment horizontal="center" vertical="center"/>
      <protection hidden="1"/>
    </xf>
    <xf numFmtId="0" fontId="63" fillId="73" borderId="91" xfId="9116" applyFont="1" applyFill="1" applyBorder="1" applyAlignment="1" applyProtection="1">
      <alignment vertical="center"/>
      <protection hidden="1"/>
    </xf>
    <xf numFmtId="0" fontId="63" fillId="73" borderId="72" xfId="9116" applyFont="1" applyFill="1" applyBorder="1" applyAlignment="1" applyProtection="1">
      <alignment vertical="center"/>
      <protection hidden="1"/>
    </xf>
    <xf numFmtId="0" fontId="63" fillId="73" borderId="92" xfId="9116" applyFont="1" applyFill="1" applyBorder="1" applyAlignment="1" applyProtection="1">
      <alignment horizontal="center" vertical="center"/>
      <protection hidden="1"/>
    </xf>
    <xf numFmtId="0" fontId="52" fillId="0" borderId="88" xfId="9115" applyFont="1" applyBorder="1" applyAlignment="1" applyProtection="1">
      <alignment horizontal="center" vertical="center"/>
      <protection hidden="1"/>
    </xf>
    <xf numFmtId="0" fontId="52" fillId="0" borderId="95" xfId="9115" applyFont="1" applyBorder="1" applyAlignment="1" applyProtection="1">
      <alignment horizontal="center" vertical="center"/>
      <protection hidden="1"/>
    </xf>
    <xf numFmtId="0" fontId="52" fillId="0" borderId="95" xfId="9115" applyFont="1" applyBorder="1" applyAlignment="1" applyProtection="1">
      <alignment horizontal="center" vertical="center"/>
      <protection hidden="1"/>
    </xf>
    <xf numFmtId="0" fontId="59" fillId="0" borderId="95" xfId="9115" applyFont="1" applyBorder="1" applyAlignment="1" applyProtection="1">
      <alignment vertical="center"/>
      <protection hidden="1"/>
    </xf>
    <xf numFmtId="0" fontId="52" fillId="0" borderId="96" xfId="9115" applyFont="1" applyBorder="1" applyAlignment="1" applyProtection="1">
      <alignment horizontal="center" vertical="center"/>
      <protection hidden="1"/>
    </xf>
    <xf numFmtId="0" fontId="61" fillId="0" borderId="0" xfId="40292" applyFont="1" applyAlignment="1" applyProtection="1">
      <alignment vertical="center"/>
      <protection hidden="1"/>
    </xf>
    <xf numFmtId="0" fontId="61" fillId="0" borderId="0" xfId="9115" applyFont="1" applyAlignment="1" applyProtection="1">
      <alignment vertical="center"/>
      <protection hidden="1"/>
    </xf>
    <xf numFmtId="0" fontId="61" fillId="0" borderId="15" xfId="9115" applyFont="1" applyBorder="1" applyAlignment="1" applyProtection="1">
      <alignment horizontal="left" vertical="center"/>
      <protection hidden="1"/>
    </xf>
    <xf numFmtId="17" fontId="61" fillId="0" borderId="0" xfId="9115" applyNumberFormat="1" applyFont="1" applyAlignment="1" applyProtection="1">
      <alignment horizontal="center" vertical="center"/>
      <protection hidden="1"/>
    </xf>
    <xf numFmtId="213" fontId="61" fillId="0" borderId="0" xfId="777" applyNumberFormat="1" applyFont="1" applyFill="1" applyBorder="1" applyAlignment="1" applyProtection="1">
      <alignment vertical="center"/>
      <protection hidden="1"/>
    </xf>
    <xf numFmtId="0" fontId="61" fillId="0" borderId="16" xfId="9115" applyFont="1" applyBorder="1" applyAlignment="1" applyProtection="1">
      <alignment horizontal="center" vertical="center"/>
      <protection hidden="1"/>
    </xf>
    <xf numFmtId="0" fontId="100" fillId="0" borderId="0" xfId="9109" applyFont="1" applyAlignment="1" applyProtection="1">
      <alignment vertical="center"/>
      <protection hidden="1"/>
    </xf>
    <xf numFmtId="213" fontId="61" fillId="0" borderId="0" xfId="9115" applyNumberFormat="1" applyFont="1" applyAlignment="1" applyProtection="1">
      <alignment vertical="center"/>
      <protection hidden="1"/>
    </xf>
    <xf numFmtId="10" fontId="61" fillId="0" borderId="0" xfId="9115" applyNumberFormat="1" applyFont="1" applyAlignment="1" applyProtection="1">
      <alignment vertical="center"/>
      <protection hidden="1"/>
    </xf>
    <xf numFmtId="0" fontId="61" fillId="0" borderId="75" xfId="9115" applyFont="1" applyBorder="1" applyAlignment="1" applyProtection="1">
      <alignment horizontal="left" vertical="center"/>
      <protection hidden="1"/>
    </xf>
    <xf numFmtId="0" fontId="61" fillId="0" borderId="74" xfId="9115" applyFont="1" applyBorder="1" applyAlignment="1" applyProtection="1">
      <alignment vertical="center"/>
      <protection hidden="1"/>
    </xf>
    <xf numFmtId="17" fontId="61" fillId="0" borderId="74" xfId="9115" applyNumberFormat="1" applyFont="1" applyBorder="1" applyAlignment="1" applyProtection="1">
      <alignment horizontal="center" vertical="center"/>
      <protection hidden="1"/>
    </xf>
    <xf numFmtId="0" fontId="59" fillId="0" borderId="74" xfId="9115" applyFont="1" applyBorder="1" applyAlignment="1" applyProtection="1">
      <alignment vertical="center"/>
      <protection hidden="1"/>
    </xf>
    <xf numFmtId="10" fontId="61" fillId="0" borderId="74" xfId="9115" applyNumberFormat="1" applyFont="1" applyBorder="1" applyAlignment="1" applyProtection="1">
      <alignment vertical="center"/>
      <protection hidden="1"/>
    </xf>
    <xf numFmtId="0" fontId="61" fillId="0" borderId="76" xfId="9115" applyFont="1" applyBorder="1" applyAlignment="1" applyProtection="1">
      <alignment horizontal="center" vertical="center"/>
      <protection hidden="1"/>
    </xf>
    <xf numFmtId="10" fontId="89" fillId="0" borderId="0" xfId="9109" applyNumberFormat="1" applyAlignment="1" applyProtection="1">
      <alignment vertical="center"/>
      <protection hidden="1"/>
    </xf>
    <xf numFmtId="0" fontId="52" fillId="0" borderId="0" xfId="9115" applyFont="1" applyAlignment="1" applyProtection="1">
      <alignment vertical="center"/>
      <protection hidden="1"/>
    </xf>
    <xf numFmtId="0" fontId="59" fillId="0" borderId="0" xfId="9115" applyFont="1" applyAlignment="1" applyProtection="1">
      <alignment horizontal="center" vertical="center"/>
      <protection hidden="1"/>
    </xf>
    <xf numFmtId="0" fontId="63" fillId="73" borderId="91" xfId="9116" applyFont="1" applyFill="1" applyBorder="1" applyAlignment="1" applyProtection="1">
      <alignment horizontal="center" vertical="center"/>
      <protection hidden="1"/>
    </xf>
    <xf numFmtId="0" fontId="63" fillId="73" borderId="72" xfId="9116" applyFont="1" applyFill="1" applyBorder="1" applyAlignment="1" applyProtection="1">
      <alignment horizontal="center" vertical="center"/>
      <protection hidden="1"/>
    </xf>
    <xf numFmtId="0" fontId="104" fillId="73" borderId="92" xfId="9116" applyFont="1" applyFill="1" applyBorder="1" applyAlignment="1" applyProtection="1">
      <alignment horizontal="center" vertical="center"/>
      <protection hidden="1"/>
    </xf>
    <xf numFmtId="37" fontId="59" fillId="0" borderId="91" xfId="29" applyFont="1" applyBorder="1" applyAlignment="1" applyProtection="1">
      <alignment horizontal="center" vertical="center" wrapText="1"/>
      <protection hidden="1"/>
    </xf>
    <xf numFmtId="220" fontId="59" fillId="0" borderId="72" xfId="29" applyNumberFormat="1" applyFont="1" applyBorder="1" applyAlignment="1" applyProtection="1">
      <alignment horizontal="center" vertical="center"/>
      <protection hidden="1"/>
    </xf>
    <xf numFmtId="0" fontId="59" fillId="0" borderId="72" xfId="9116" applyFont="1" applyBorder="1" applyAlignment="1" applyProtection="1">
      <alignment horizontal="center" vertical="center"/>
      <protection hidden="1"/>
    </xf>
    <xf numFmtId="37" fontId="59" fillId="0" borderId="72" xfId="29" applyFont="1" applyBorder="1" applyAlignment="1" applyProtection="1">
      <alignment horizontal="center" vertical="center" wrapText="1"/>
      <protection hidden="1"/>
    </xf>
    <xf numFmtId="37" fontId="59" fillId="0" borderId="72" xfId="29" applyFont="1" applyBorder="1" applyAlignment="1" applyProtection="1">
      <alignment horizontal="left" vertical="center" wrapText="1"/>
      <protection hidden="1"/>
    </xf>
    <xf numFmtId="10" fontId="59" fillId="0" borderId="72" xfId="777" applyNumberFormat="1" applyFont="1" applyFill="1" applyBorder="1" applyAlignment="1" applyProtection="1">
      <alignment horizontal="center" vertical="center"/>
      <protection hidden="1"/>
    </xf>
    <xf numFmtId="10" fontId="61" fillId="0" borderId="92" xfId="777" applyNumberFormat="1" applyFont="1" applyFill="1" applyBorder="1" applyAlignment="1" applyProtection="1">
      <alignment horizontal="center" vertical="center"/>
      <protection hidden="1"/>
    </xf>
    <xf numFmtId="0" fontId="59" fillId="0" borderId="91" xfId="9116" applyFont="1" applyBorder="1" applyAlignment="1" applyProtection="1">
      <alignment horizontal="center" vertical="center" wrapText="1"/>
      <protection hidden="1"/>
    </xf>
    <xf numFmtId="220" fontId="59" fillId="0" borderId="72" xfId="9116" applyNumberFormat="1" applyFont="1" applyBorder="1" applyAlignment="1" applyProtection="1">
      <alignment horizontal="center" vertical="center" wrapText="1"/>
      <protection hidden="1"/>
    </xf>
    <xf numFmtId="165" fontId="61" fillId="0" borderId="92" xfId="9117" applyFont="1" applyFill="1" applyBorder="1" applyAlignment="1" applyProtection="1">
      <alignment horizontal="center" vertical="center"/>
      <protection hidden="1"/>
    </xf>
    <xf numFmtId="0" fontId="89" fillId="0" borderId="0" xfId="9109" applyAlignment="1" applyProtection="1">
      <alignment vertical="center"/>
      <protection hidden="1"/>
    </xf>
    <xf numFmtId="0" fontId="59" fillId="0" borderId="88" xfId="9116" applyFont="1" applyBorder="1" applyAlignment="1" applyProtection="1">
      <alignment horizontal="center" vertical="center" wrapText="1"/>
      <protection hidden="1"/>
    </xf>
    <xf numFmtId="0" fontId="59" fillId="0" borderId="95" xfId="9116" applyFont="1" applyBorder="1" applyAlignment="1" applyProtection="1">
      <alignment horizontal="center" vertical="center" wrapText="1"/>
      <protection hidden="1"/>
    </xf>
    <xf numFmtId="0" fontId="59" fillId="0" borderId="95" xfId="9116" applyFont="1" applyBorder="1" applyAlignment="1" applyProtection="1">
      <alignment horizontal="center" vertical="center"/>
      <protection hidden="1"/>
    </xf>
    <xf numFmtId="37" fontId="59" fillId="0" borderId="95" xfId="29" applyFont="1" applyBorder="1" applyAlignment="1" applyProtection="1">
      <alignment horizontal="center" vertical="center" wrapText="1"/>
      <protection hidden="1"/>
    </xf>
    <xf numFmtId="37" fontId="59" fillId="0" borderId="95" xfId="29" applyFont="1" applyBorder="1" applyAlignment="1" applyProtection="1">
      <alignment horizontal="left" vertical="center" wrapText="1"/>
      <protection hidden="1"/>
    </xf>
    <xf numFmtId="0" fontId="59" fillId="0" borderId="95" xfId="9116" applyFont="1" applyBorder="1" applyAlignment="1" applyProtection="1">
      <alignment vertical="center"/>
      <protection hidden="1"/>
    </xf>
    <xf numFmtId="10" fontId="59" fillId="0" borderId="95" xfId="777" applyNumberFormat="1" applyFont="1" applyFill="1" applyBorder="1" applyAlignment="1" applyProtection="1">
      <alignment horizontal="center" vertical="center"/>
      <protection hidden="1"/>
    </xf>
    <xf numFmtId="10" fontId="61" fillId="0" borderId="96" xfId="777" applyNumberFormat="1" applyFont="1" applyFill="1" applyBorder="1" applyAlignment="1" applyProtection="1">
      <alignment horizontal="center" vertical="center"/>
      <protection hidden="1"/>
    </xf>
    <xf numFmtId="0" fontId="59" fillId="0" borderId="15" xfId="9116" applyFont="1" applyBorder="1" applyAlignment="1" applyProtection="1">
      <alignment horizontal="center" vertical="center" wrapText="1"/>
      <protection hidden="1"/>
    </xf>
    <xf numFmtId="0" fontId="59" fillId="0" borderId="0" xfId="9116" applyFont="1" applyAlignment="1" applyProtection="1">
      <alignment horizontal="center" vertical="center" wrapText="1"/>
      <protection hidden="1"/>
    </xf>
    <xf numFmtId="213" fontId="59" fillId="0" borderId="0" xfId="777" applyNumberFormat="1" applyFont="1" applyFill="1" applyBorder="1" applyAlignment="1" applyProtection="1">
      <alignment horizontal="center" vertical="center" wrapText="1"/>
      <protection hidden="1"/>
    </xf>
    <xf numFmtId="37" fontId="59" fillId="0" borderId="0" xfId="29" applyFont="1" applyAlignment="1" applyProtection="1">
      <alignment horizontal="left" vertical="center" wrapText="1"/>
      <protection hidden="1"/>
    </xf>
    <xf numFmtId="37" fontId="59" fillId="0" borderId="0" xfId="29" applyFont="1" applyAlignment="1" applyProtection="1">
      <alignment vertical="center"/>
      <protection hidden="1"/>
    </xf>
    <xf numFmtId="10" fontId="59" fillId="0" borderId="0" xfId="777" applyNumberFormat="1" applyFont="1" applyFill="1" applyBorder="1" applyAlignment="1" applyProtection="1">
      <alignment horizontal="center" vertical="center"/>
      <protection hidden="1"/>
    </xf>
    <xf numFmtId="10" fontId="61" fillId="0" borderId="16" xfId="777" applyNumberFormat="1" applyFont="1" applyFill="1" applyBorder="1" applyAlignment="1" applyProtection="1">
      <alignment horizontal="center" vertical="center"/>
      <protection hidden="1"/>
    </xf>
    <xf numFmtId="0" fontId="59" fillId="0" borderId="75" xfId="9116" applyFont="1" applyBorder="1" applyAlignment="1" applyProtection="1">
      <alignment horizontal="center" vertical="center" wrapText="1"/>
      <protection hidden="1"/>
    </xf>
    <xf numFmtId="0" fontId="59" fillId="0" borderId="74" xfId="9116" applyFont="1" applyBorder="1" applyAlignment="1" applyProtection="1">
      <alignment horizontal="center" vertical="center" wrapText="1"/>
      <protection hidden="1"/>
    </xf>
    <xf numFmtId="0" fontId="59" fillId="0" borderId="74" xfId="9116" applyFont="1" applyBorder="1" applyAlignment="1" applyProtection="1">
      <alignment horizontal="center" vertical="center"/>
      <protection hidden="1"/>
    </xf>
    <xf numFmtId="218" fontId="59" fillId="0" borderId="74" xfId="29" applyNumberFormat="1" applyFont="1" applyBorder="1" applyAlignment="1" applyProtection="1">
      <alignment horizontal="center" vertical="center" wrapText="1"/>
      <protection hidden="1"/>
    </xf>
    <xf numFmtId="37" fontId="59" fillId="0" borderId="74" xfId="29" applyFont="1" applyBorder="1" applyAlignment="1" applyProtection="1">
      <alignment horizontal="left" vertical="center" wrapText="1"/>
      <protection hidden="1"/>
    </xf>
    <xf numFmtId="37" fontId="59" fillId="0" borderId="74" xfId="29" applyFont="1" applyBorder="1" applyAlignment="1" applyProtection="1">
      <alignment vertical="center"/>
      <protection hidden="1"/>
    </xf>
    <xf numFmtId="9" fontId="59" fillId="0" borderId="74" xfId="777" applyFont="1" applyFill="1" applyBorder="1" applyAlignment="1" applyProtection="1">
      <alignment horizontal="center" vertical="center"/>
      <protection hidden="1"/>
    </xf>
    <xf numFmtId="10" fontId="61" fillId="0" borderId="76" xfId="777" applyNumberFormat="1" applyFont="1" applyFill="1" applyBorder="1" applyAlignment="1" applyProtection="1">
      <alignment horizontal="center" vertical="center"/>
      <protection hidden="1"/>
    </xf>
    <xf numFmtId="37" fontId="59" fillId="0" borderId="72" xfId="29" applyFont="1" applyBorder="1" applyAlignment="1" applyProtection="1">
      <alignment horizontal="center" vertical="center"/>
      <protection hidden="1"/>
    </xf>
    <xf numFmtId="37" fontId="59" fillId="0" borderId="72" xfId="29" applyFont="1" applyBorder="1" applyAlignment="1" applyProtection="1">
      <alignment horizontal="left" vertical="center"/>
      <protection hidden="1"/>
    </xf>
    <xf numFmtId="10" fontId="61" fillId="0" borderId="92" xfId="29" applyNumberFormat="1" applyFont="1" applyBorder="1" applyAlignment="1" applyProtection="1">
      <alignment horizontal="center" vertical="center"/>
      <protection hidden="1"/>
    </xf>
    <xf numFmtId="0" fontId="63" fillId="73" borderId="72" xfId="9116" applyFont="1" applyFill="1" applyBorder="1" applyAlignment="1" applyProtection="1">
      <alignment vertical="center" wrapText="1"/>
      <protection hidden="1"/>
    </xf>
    <xf numFmtId="37" fontId="63" fillId="73" borderId="72" xfId="29" applyFont="1" applyFill="1" applyBorder="1" applyAlignment="1" applyProtection="1">
      <alignment horizontal="left" vertical="center"/>
      <protection hidden="1"/>
    </xf>
    <xf numFmtId="37" fontId="63" fillId="73" borderId="72" xfId="29" applyFont="1" applyFill="1" applyBorder="1" applyAlignment="1" applyProtection="1">
      <alignment horizontal="center" vertical="center"/>
      <protection hidden="1"/>
    </xf>
    <xf numFmtId="165" fontId="63" fillId="73" borderId="72" xfId="9117" applyFont="1" applyFill="1" applyBorder="1" applyAlignment="1" applyProtection="1">
      <alignment horizontal="center" vertical="center"/>
      <protection hidden="1"/>
    </xf>
    <xf numFmtId="10" fontId="104" fillId="73" borderId="92" xfId="29" applyNumberFormat="1" applyFont="1" applyFill="1" applyBorder="1" applyAlignment="1" applyProtection="1">
      <alignment horizontal="center" vertical="center"/>
      <protection hidden="1"/>
    </xf>
    <xf numFmtId="0" fontId="52" fillId="0" borderId="0" xfId="9116" applyFont="1" applyAlignment="1" applyProtection="1">
      <alignment vertical="center"/>
      <protection hidden="1"/>
    </xf>
    <xf numFmtId="37" fontId="65" fillId="0" borderId="95" xfId="29" applyFont="1" applyBorder="1" applyAlignment="1" applyProtection="1">
      <alignment horizontal="center" vertical="center"/>
      <protection hidden="1"/>
    </xf>
    <xf numFmtId="37" fontId="65" fillId="0" borderId="0" xfId="29" applyFont="1" applyAlignment="1" applyProtection="1">
      <alignment horizontal="center" vertical="center"/>
      <protection hidden="1"/>
    </xf>
    <xf numFmtId="37" fontId="65" fillId="0" borderId="74" xfId="29" applyFont="1" applyBorder="1" applyAlignment="1" applyProtection="1">
      <alignment horizontal="center" vertical="center"/>
      <protection hidden="1"/>
    </xf>
    <xf numFmtId="0" fontId="52" fillId="0" borderId="91" xfId="9116" applyFont="1" applyBorder="1" applyAlignment="1" applyProtection="1">
      <alignment vertical="center"/>
      <protection hidden="1"/>
    </xf>
    <xf numFmtId="0" fontId="52" fillId="0" borderId="72" xfId="9116" applyFont="1" applyBorder="1" applyAlignment="1" applyProtection="1">
      <alignment vertical="center"/>
      <protection hidden="1"/>
    </xf>
    <xf numFmtId="0" fontId="52" fillId="0" borderId="72" xfId="9116" applyFont="1" applyBorder="1" applyAlignment="1" applyProtection="1">
      <alignment horizontal="center" vertical="center" wrapText="1"/>
      <protection hidden="1"/>
    </xf>
    <xf numFmtId="37" fontId="52" fillId="0" borderId="72" xfId="29" applyFont="1" applyBorder="1" applyAlignment="1" applyProtection="1">
      <alignment horizontal="left" vertical="center"/>
      <protection hidden="1"/>
    </xf>
    <xf numFmtId="10" fontId="52" fillId="0" borderId="72" xfId="777" applyNumberFormat="1" applyFont="1" applyFill="1" applyBorder="1" applyAlignment="1" applyProtection="1">
      <alignment horizontal="center" vertical="center"/>
      <protection hidden="1"/>
    </xf>
    <xf numFmtId="10" fontId="78" fillId="0" borderId="92" xfId="777" applyNumberFormat="1" applyFont="1" applyFill="1" applyBorder="1" applyAlignment="1" applyProtection="1">
      <alignment horizontal="center" vertical="center"/>
      <protection hidden="1"/>
    </xf>
    <xf numFmtId="0" fontId="59" fillId="0" borderId="88" xfId="9116" applyFont="1" applyBorder="1" applyAlignment="1" applyProtection="1">
      <alignment horizontal="center" vertical="center"/>
      <protection hidden="1"/>
    </xf>
    <xf numFmtId="17" fontId="59" fillId="0" borderId="95" xfId="9116" applyNumberFormat="1" applyFont="1" applyBorder="1" applyAlignment="1" applyProtection="1">
      <alignment horizontal="center" vertical="center"/>
      <protection hidden="1"/>
    </xf>
    <xf numFmtId="37" fontId="59" fillId="0" borderId="95" xfId="29" applyFont="1" applyBorder="1" applyAlignment="1" applyProtection="1">
      <alignment horizontal="left" vertical="center"/>
      <protection hidden="1"/>
    </xf>
    <xf numFmtId="0" fontId="59" fillId="0" borderId="75" xfId="9116" applyFont="1" applyBorder="1" applyAlignment="1" applyProtection="1">
      <alignment horizontal="center" vertical="center"/>
      <protection hidden="1"/>
    </xf>
    <xf numFmtId="17" fontId="59" fillId="0" borderId="74" xfId="9116" applyNumberFormat="1" applyFont="1" applyBorder="1" applyAlignment="1" applyProtection="1">
      <alignment horizontal="center" vertical="center"/>
      <protection hidden="1"/>
    </xf>
    <xf numFmtId="37" fontId="59" fillId="0" borderId="74" xfId="29" applyFont="1" applyBorder="1" applyAlignment="1" applyProtection="1">
      <alignment horizontal="left" vertical="center"/>
      <protection hidden="1"/>
    </xf>
    <xf numFmtId="10" fontId="59" fillId="0" borderId="74" xfId="777" applyNumberFormat="1" applyFont="1" applyFill="1" applyBorder="1" applyAlignment="1" applyProtection="1">
      <alignment horizontal="center" vertical="center"/>
      <protection hidden="1"/>
    </xf>
    <xf numFmtId="10" fontId="59" fillId="0" borderId="0" xfId="9116" applyNumberFormat="1" applyFont="1" applyAlignment="1" applyProtection="1">
      <alignment vertical="center"/>
      <protection hidden="1"/>
    </xf>
    <xf numFmtId="0" fontId="59" fillId="0" borderId="15" xfId="9116" applyFont="1" applyBorder="1" applyAlignment="1" applyProtection="1">
      <alignment horizontal="center" vertical="center"/>
      <protection hidden="1"/>
    </xf>
    <xf numFmtId="17" fontId="59" fillId="0" borderId="0" xfId="9116" applyNumberFormat="1" applyFont="1" applyAlignment="1" applyProtection="1">
      <alignment horizontal="center" vertical="center"/>
      <protection hidden="1"/>
    </xf>
    <xf numFmtId="37" fontId="59" fillId="0" borderId="0" xfId="29" applyFont="1" applyAlignment="1" applyProtection="1">
      <alignment horizontal="left" vertical="center"/>
      <protection hidden="1"/>
    </xf>
    <xf numFmtId="10" fontId="61" fillId="0" borderId="0" xfId="777" applyNumberFormat="1" applyFont="1" applyFill="1" applyBorder="1" applyAlignment="1" applyProtection="1">
      <alignment horizontal="center" vertical="center"/>
      <protection hidden="1"/>
    </xf>
    <xf numFmtId="37" fontId="61" fillId="0" borderId="0" xfId="29" applyFont="1" applyAlignment="1" applyProtection="1">
      <alignment horizontal="center" vertical="center"/>
      <protection hidden="1"/>
    </xf>
    <xf numFmtId="17" fontId="59" fillId="0" borderId="0" xfId="9116" applyNumberFormat="1" applyFont="1" applyAlignment="1" applyProtection="1">
      <alignment vertical="center"/>
      <protection hidden="1"/>
    </xf>
    <xf numFmtId="0" fontId="59" fillId="0" borderId="15" xfId="9116" applyFont="1" applyBorder="1" applyAlignment="1" applyProtection="1">
      <alignment vertical="center"/>
      <protection hidden="1"/>
    </xf>
    <xf numFmtId="37" fontId="52" fillId="0" borderId="0" xfId="29" applyFont="1" applyAlignment="1" applyProtection="1">
      <alignment horizontal="right" vertical="center"/>
      <protection hidden="1"/>
    </xf>
    <xf numFmtId="37" fontId="52" fillId="0" borderId="0" xfId="29" applyFont="1" applyAlignment="1" applyProtection="1">
      <alignment horizontal="left" vertical="center"/>
      <protection hidden="1"/>
    </xf>
    <xf numFmtId="37" fontId="78" fillId="0" borderId="0" xfId="29" applyFont="1" applyAlignment="1" applyProtection="1">
      <alignment horizontal="center" vertical="center"/>
      <protection hidden="1"/>
    </xf>
    <xf numFmtId="10" fontId="52" fillId="0" borderId="0" xfId="777" applyNumberFormat="1" applyFont="1" applyFill="1" applyBorder="1" applyAlignment="1" applyProtection="1">
      <alignment horizontal="center" vertical="center"/>
      <protection hidden="1"/>
    </xf>
    <xf numFmtId="10" fontId="78" fillId="0" borderId="16" xfId="29" applyNumberFormat="1" applyFont="1" applyBorder="1" applyAlignment="1" applyProtection="1">
      <alignment horizontal="center" vertical="center"/>
      <protection hidden="1"/>
    </xf>
    <xf numFmtId="10" fontId="78" fillId="0" borderId="16" xfId="777" applyNumberFormat="1" applyFont="1" applyFill="1" applyBorder="1" applyAlignment="1" applyProtection="1">
      <alignment horizontal="center" vertical="center"/>
      <protection hidden="1"/>
    </xf>
    <xf numFmtId="37" fontId="52" fillId="0" borderId="88" xfId="29" applyFont="1" applyBorder="1" applyAlignment="1" applyProtection="1">
      <alignment horizontal="center" vertical="center"/>
      <protection hidden="1"/>
    </xf>
    <xf numFmtId="37" fontId="52" fillId="0" borderId="95" xfId="29" applyFont="1" applyBorder="1" applyAlignment="1" applyProtection="1">
      <alignment horizontal="center" vertical="center"/>
      <protection hidden="1"/>
    </xf>
    <xf numFmtId="37" fontId="52" fillId="0" borderId="96" xfId="29" applyFont="1" applyBorder="1" applyAlignment="1" applyProtection="1">
      <alignment horizontal="center" vertical="center"/>
      <protection hidden="1"/>
    </xf>
    <xf numFmtId="37" fontId="52" fillId="0" borderId="15" xfId="29" applyFont="1" applyBorder="1" applyAlignment="1" applyProtection="1">
      <alignment horizontal="center" vertical="center"/>
      <protection hidden="1"/>
    </xf>
    <xf numFmtId="37" fontId="52" fillId="0" borderId="0" xfId="29" applyFont="1" applyAlignment="1" applyProtection="1">
      <alignment horizontal="center" vertical="center"/>
      <protection hidden="1"/>
    </xf>
    <xf numFmtId="37" fontId="52" fillId="0" borderId="16" xfId="29" applyFont="1" applyBorder="1" applyAlignment="1" applyProtection="1">
      <alignment horizontal="center" vertical="center"/>
      <protection hidden="1"/>
    </xf>
    <xf numFmtId="37" fontId="52" fillId="0" borderId="75" xfId="29" applyFont="1" applyBorder="1" applyAlignment="1" applyProtection="1">
      <alignment horizontal="center" vertical="center"/>
      <protection hidden="1"/>
    </xf>
    <xf numFmtId="37" fontId="52" fillId="0" borderId="74" xfId="29" applyFont="1" applyBorder="1" applyAlignment="1" applyProtection="1">
      <alignment horizontal="center" vertical="center"/>
      <protection hidden="1"/>
    </xf>
    <xf numFmtId="37" fontId="52" fillId="0" borderId="76" xfId="29" applyFont="1" applyBorder="1" applyAlignment="1" applyProtection="1">
      <alignment horizontal="center" vertical="center"/>
      <protection hidden="1"/>
    </xf>
    <xf numFmtId="37" fontId="52" fillId="0" borderId="91" xfId="29" applyFont="1" applyBorder="1" applyAlignment="1" applyProtection="1">
      <alignment horizontal="center" vertical="center"/>
      <protection hidden="1"/>
    </xf>
    <xf numFmtId="37" fontId="52" fillId="0" borderId="72" xfId="29" applyFont="1" applyBorder="1" applyAlignment="1" applyProtection="1">
      <alignment horizontal="center" vertical="center"/>
      <protection hidden="1"/>
    </xf>
    <xf numFmtId="37" fontId="63" fillId="73" borderId="91" xfId="29" applyFont="1" applyFill="1" applyBorder="1" applyAlignment="1" applyProtection="1">
      <alignment horizontal="center" vertical="center" wrapText="1"/>
      <protection hidden="1"/>
    </xf>
    <xf numFmtId="37" fontId="63" fillId="73" borderId="72" xfId="29" applyFont="1" applyFill="1" applyBorder="1" applyAlignment="1" applyProtection="1">
      <alignment horizontal="center" vertical="center"/>
      <protection hidden="1"/>
    </xf>
    <xf numFmtId="10" fontId="63" fillId="73" borderId="72" xfId="777" applyNumberFormat="1" applyFont="1" applyFill="1" applyBorder="1" applyAlignment="1" applyProtection="1">
      <alignment horizontal="center" vertical="center"/>
      <protection hidden="1"/>
    </xf>
    <xf numFmtId="10" fontId="79" fillId="73" borderId="92" xfId="777" applyNumberFormat="1" applyFont="1" applyFill="1" applyBorder="1" applyAlignment="1" applyProtection="1">
      <alignment horizontal="center" vertical="center"/>
      <protection hidden="1"/>
    </xf>
    <xf numFmtId="218" fontId="59" fillId="0" borderId="0" xfId="29" applyNumberFormat="1" applyFont="1" applyAlignment="1" applyProtection="1">
      <alignment horizontal="left" vertical="center"/>
      <protection hidden="1"/>
    </xf>
    <xf numFmtId="10" fontId="59" fillId="0" borderId="0" xfId="29" applyNumberFormat="1" applyFont="1" applyAlignment="1" applyProtection="1">
      <alignment horizontal="center" vertical="center"/>
      <protection hidden="1"/>
    </xf>
    <xf numFmtId="0" fontId="63" fillId="73" borderId="91" xfId="9116" applyFont="1" applyFill="1" applyBorder="1" applyAlignment="1" applyProtection="1">
      <alignment horizontal="center" vertical="center"/>
      <protection hidden="1"/>
    </xf>
    <xf numFmtId="0" fontId="63" fillId="73" borderId="92" xfId="9116" applyFont="1" applyFill="1" applyBorder="1" applyAlignment="1" applyProtection="1">
      <alignment horizontal="center" vertical="center"/>
      <protection hidden="1"/>
    </xf>
    <xf numFmtId="10" fontId="59" fillId="0" borderId="16" xfId="9116" applyNumberFormat="1" applyFont="1" applyBorder="1" applyAlignment="1" applyProtection="1">
      <alignment horizontal="center" vertical="center"/>
      <protection hidden="1"/>
    </xf>
    <xf numFmtId="0" fontId="52" fillId="0" borderId="91" xfId="9116" applyFont="1" applyBorder="1" applyAlignment="1" applyProtection="1">
      <alignment horizontal="center" vertical="center"/>
      <protection hidden="1"/>
    </xf>
    <xf numFmtId="10" fontId="52" fillId="0" borderId="92" xfId="777" applyNumberFormat="1" applyFont="1" applyBorder="1" applyAlignment="1" applyProtection="1">
      <alignment horizontal="center" vertical="center"/>
      <protection hidden="1"/>
    </xf>
    <xf numFmtId="10" fontId="52" fillId="0" borderId="92" xfId="9116" applyNumberFormat="1" applyFont="1" applyBorder="1" applyAlignment="1" applyProtection="1">
      <alignment horizontal="center" vertical="center"/>
      <protection hidden="1"/>
    </xf>
  </cellXfs>
  <cellStyles count="40297">
    <cellStyle name="20% - Ênfase1 2" xfId="11" xr:uid="{00000000-0005-0000-0000-000000000000}"/>
    <cellStyle name="20% - Ênfase1 2 2" xfId="216" xr:uid="{00000000-0005-0000-0000-000001000000}"/>
    <cellStyle name="20% - Ênfase1 3" xfId="217" xr:uid="{00000000-0005-0000-0000-000002000000}"/>
    <cellStyle name="20% - Ênfase1 3 2" xfId="1709" xr:uid="{00000000-0005-0000-0000-000003000000}"/>
    <cellStyle name="20% - Ênfase1 3 2 2" xfId="5058" xr:uid="{00000000-0005-0000-0000-000004000000}"/>
    <cellStyle name="20% - Ênfase1 3 2 2 2" xfId="14212" xr:uid="{00000000-0005-0000-0000-000005000000}"/>
    <cellStyle name="20% - Ênfase1 3 2 3" xfId="10863" xr:uid="{00000000-0005-0000-0000-000006000000}"/>
    <cellStyle name="20% - Ênfase1 3 3" xfId="3228" xr:uid="{00000000-0005-0000-0000-000007000000}"/>
    <cellStyle name="20% - Ênfase1 3 3 2" xfId="5059" xr:uid="{00000000-0005-0000-0000-000008000000}"/>
    <cellStyle name="20% - Ênfase1 3 3 2 2" xfId="14213" xr:uid="{00000000-0005-0000-0000-000009000000}"/>
    <cellStyle name="20% - Ênfase1 3 3 3" xfId="12382" xr:uid="{00000000-0005-0000-0000-00000A000000}"/>
    <cellStyle name="20% - Ênfase1 3 4" xfId="1198" xr:uid="{00000000-0005-0000-0000-00000B000000}"/>
    <cellStyle name="20% - Ênfase1 3 4 2" xfId="5060" xr:uid="{00000000-0005-0000-0000-00000C000000}"/>
    <cellStyle name="20% - Ênfase1 3 4 2 2" xfId="14214" xr:uid="{00000000-0005-0000-0000-00000D000000}"/>
    <cellStyle name="20% - Ênfase1 3 4 3" xfId="10352" xr:uid="{00000000-0005-0000-0000-00000E000000}"/>
    <cellStyle name="20% - Ênfase1 3 5" xfId="5057" xr:uid="{00000000-0005-0000-0000-00000F000000}"/>
    <cellStyle name="20% - Ênfase1 3 5 2" xfId="14211" xr:uid="{00000000-0005-0000-0000-000010000000}"/>
    <cellStyle name="20% - Ênfase1 3 6" xfId="9375" xr:uid="{00000000-0005-0000-0000-000011000000}"/>
    <cellStyle name="20% - Ênfase1 4" xfId="218" xr:uid="{00000000-0005-0000-0000-000012000000}"/>
    <cellStyle name="20% - Ênfase1 5" xfId="219" xr:uid="{00000000-0005-0000-0000-000013000000}"/>
    <cellStyle name="20% - Ênfase1 5 2" xfId="1710" xr:uid="{00000000-0005-0000-0000-000014000000}"/>
    <cellStyle name="20% - Ênfase1 5 2 2" xfId="5062" xr:uid="{00000000-0005-0000-0000-000015000000}"/>
    <cellStyle name="20% - Ênfase1 5 2 2 2" xfId="14216" xr:uid="{00000000-0005-0000-0000-000016000000}"/>
    <cellStyle name="20% - Ênfase1 5 2 3" xfId="10864" xr:uid="{00000000-0005-0000-0000-000017000000}"/>
    <cellStyle name="20% - Ênfase1 5 3" xfId="3229" xr:uid="{00000000-0005-0000-0000-000018000000}"/>
    <cellStyle name="20% - Ênfase1 5 3 2" xfId="5063" xr:uid="{00000000-0005-0000-0000-000019000000}"/>
    <cellStyle name="20% - Ênfase1 5 3 2 2" xfId="14217" xr:uid="{00000000-0005-0000-0000-00001A000000}"/>
    <cellStyle name="20% - Ênfase1 5 3 3" xfId="12383" xr:uid="{00000000-0005-0000-0000-00001B000000}"/>
    <cellStyle name="20% - Ênfase1 5 4" xfId="1199" xr:uid="{00000000-0005-0000-0000-00001C000000}"/>
    <cellStyle name="20% - Ênfase1 5 4 2" xfId="5064" xr:uid="{00000000-0005-0000-0000-00001D000000}"/>
    <cellStyle name="20% - Ênfase1 5 4 2 2" xfId="14218" xr:uid="{00000000-0005-0000-0000-00001E000000}"/>
    <cellStyle name="20% - Ênfase1 5 4 3" xfId="10353" xr:uid="{00000000-0005-0000-0000-00001F000000}"/>
    <cellStyle name="20% - Ênfase1 5 5" xfId="5061" xr:uid="{00000000-0005-0000-0000-000020000000}"/>
    <cellStyle name="20% - Ênfase1 5 5 2" xfId="14215" xr:uid="{00000000-0005-0000-0000-000021000000}"/>
    <cellStyle name="20% - Ênfase1 5 6" xfId="9377" xr:uid="{00000000-0005-0000-0000-000022000000}"/>
    <cellStyle name="20% - Ênfase1 6" xfId="220" xr:uid="{00000000-0005-0000-0000-000023000000}"/>
    <cellStyle name="20% - Ênfase1 6 2" xfId="1711" xr:uid="{00000000-0005-0000-0000-000024000000}"/>
    <cellStyle name="20% - Ênfase1 6 2 2" xfId="5066" xr:uid="{00000000-0005-0000-0000-000025000000}"/>
    <cellStyle name="20% - Ênfase1 6 2 2 2" xfId="14220" xr:uid="{00000000-0005-0000-0000-000026000000}"/>
    <cellStyle name="20% - Ênfase1 6 2 3" xfId="10865" xr:uid="{00000000-0005-0000-0000-000027000000}"/>
    <cellStyle name="20% - Ênfase1 6 3" xfId="3230" xr:uid="{00000000-0005-0000-0000-000028000000}"/>
    <cellStyle name="20% - Ênfase1 6 3 2" xfId="5067" xr:uid="{00000000-0005-0000-0000-000029000000}"/>
    <cellStyle name="20% - Ênfase1 6 3 2 2" xfId="14221" xr:uid="{00000000-0005-0000-0000-00002A000000}"/>
    <cellStyle name="20% - Ênfase1 6 3 3" xfId="12384" xr:uid="{00000000-0005-0000-0000-00002B000000}"/>
    <cellStyle name="20% - Ênfase1 6 4" xfId="1200" xr:uid="{00000000-0005-0000-0000-00002C000000}"/>
    <cellStyle name="20% - Ênfase1 6 4 2" xfId="5068" xr:uid="{00000000-0005-0000-0000-00002D000000}"/>
    <cellStyle name="20% - Ênfase1 6 4 2 2" xfId="14222" xr:uid="{00000000-0005-0000-0000-00002E000000}"/>
    <cellStyle name="20% - Ênfase1 6 4 3" xfId="10354" xr:uid="{00000000-0005-0000-0000-00002F000000}"/>
    <cellStyle name="20% - Ênfase1 6 5" xfId="5065" xr:uid="{00000000-0005-0000-0000-000030000000}"/>
    <cellStyle name="20% - Ênfase1 6 5 2" xfId="14219" xr:uid="{00000000-0005-0000-0000-000031000000}"/>
    <cellStyle name="20% - Ênfase1 6 6" xfId="9378" xr:uid="{00000000-0005-0000-0000-000032000000}"/>
    <cellStyle name="20% - Ênfase1 7" xfId="221" xr:uid="{00000000-0005-0000-0000-000033000000}"/>
    <cellStyle name="20% - Ênfase1 7 2" xfId="1712" xr:uid="{00000000-0005-0000-0000-000034000000}"/>
    <cellStyle name="20% - Ênfase1 7 2 2" xfId="5070" xr:uid="{00000000-0005-0000-0000-000035000000}"/>
    <cellStyle name="20% - Ênfase1 7 2 2 2" xfId="14224" xr:uid="{00000000-0005-0000-0000-000036000000}"/>
    <cellStyle name="20% - Ênfase1 7 2 3" xfId="10866" xr:uid="{00000000-0005-0000-0000-000037000000}"/>
    <cellStyle name="20% - Ênfase1 7 3" xfId="3231" xr:uid="{00000000-0005-0000-0000-000038000000}"/>
    <cellStyle name="20% - Ênfase1 7 3 2" xfId="5071" xr:uid="{00000000-0005-0000-0000-000039000000}"/>
    <cellStyle name="20% - Ênfase1 7 3 2 2" xfId="14225" xr:uid="{00000000-0005-0000-0000-00003A000000}"/>
    <cellStyle name="20% - Ênfase1 7 3 3" xfId="12385" xr:uid="{00000000-0005-0000-0000-00003B000000}"/>
    <cellStyle name="20% - Ênfase1 7 4" xfId="1201" xr:uid="{00000000-0005-0000-0000-00003C000000}"/>
    <cellStyle name="20% - Ênfase1 7 4 2" xfId="5072" xr:uid="{00000000-0005-0000-0000-00003D000000}"/>
    <cellStyle name="20% - Ênfase1 7 4 2 2" xfId="14226" xr:uid="{00000000-0005-0000-0000-00003E000000}"/>
    <cellStyle name="20% - Ênfase1 7 4 3" xfId="10355" xr:uid="{00000000-0005-0000-0000-00003F000000}"/>
    <cellStyle name="20% - Ênfase1 7 5" xfId="5069" xr:uid="{00000000-0005-0000-0000-000040000000}"/>
    <cellStyle name="20% - Ênfase1 7 5 2" xfId="14223" xr:uid="{00000000-0005-0000-0000-000041000000}"/>
    <cellStyle name="20% - Ênfase1 7 6" xfId="9379" xr:uid="{00000000-0005-0000-0000-000042000000}"/>
    <cellStyle name="20% - Ênfase1 8" xfId="222" xr:uid="{00000000-0005-0000-0000-000043000000}"/>
    <cellStyle name="20% - Ênfase1 8 2" xfId="1713" xr:uid="{00000000-0005-0000-0000-000044000000}"/>
    <cellStyle name="20% - Ênfase1 8 2 2" xfId="5074" xr:uid="{00000000-0005-0000-0000-000045000000}"/>
    <cellStyle name="20% - Ênfase1 8 2 2 2" xfId="14228" xr:uid="{00000000-0005-0000-0000-000046000000}"/>
    <cellStyle name="20% - Ênfase1 8 2 3" xfId="10867" xr:uid="{00000000-0005-0000-0000-000047000000}"/>
    <cellStyle name="20% - Ênfase1 8 3" xfId="3232" xr:uid="{00000000-0005-0000-0000-000048000000}"/>
    <cellStyle name="20% - Ênfase1 8 3 2" xfId="5075" xr:uid="{00000000-0005-0000-0000-000049000000}"/>
    <cellStyle name="20% - Ênfase1 8 3 2 2" xfId="14229" xr:uid="{00000000-0005-0000-0000-00004A000000}"/>
    <cellStyle name="20% - Ênfase1 8 3 3" xfId="12386" xr:uid="{00000000-0005-0000-0000-00004B000000}"/>
    <cellStyle name="20% - Ênfase1 8 4" xfId="1202" xr:uid="{00000000-0005-0000-0000-00004C000000}"/>
    <cellStyle name="20% - Ênfase1 8 4 2" xfId="5076" xr:uid="{00000000-0005-0000-0000-00004D000000}"/>
    <cellStyle name="20% - Ênfase1 8 4 2 2" xfId="14230" xr:uid="{00000000-0005-0000-0000-00004E000000}"/>
    <cellStyle name="20% - Ênfase1 8 4 3" xfId="10356" xr:uid="{00000000-0005-0000-0000-00004F000000}"/>
    <cellStyle name="20% - Ênfase1 8 5" xfId="5073" xr:uid="{00000000-0005-0000-0000-000050000000}"/>
    <cellStyle name="20% - Ênfase1 8 5 2" xfId="14227" xr:uid="{00000000-0005-0000-0000-000051000000}"/>
    <cellStyle name="20% - Ênfase1 8 6" xfId="9380" xr:uid="{00000000-0005-0000-0000-000052000000}"/>
    <cellStyle name="20% - Ênfase2 2" xfId="12" xr:uid="{00000000-0005-0000-0000-000053000000}"/>
    <cellStyle name="20% - Ênfase2 3" xfId="223" xr:uid="{00000000-0005-0000-0000-000054000000}"/>
    <cellStyle name="20% - Ênfase2 3 2" xfId="1714" xr:uid="{00000000-0005-0000-0000-000055000000}"/>
    <cellStyle name="20% - Ênfase2 3 2 2" xfId="5078" xr:uid="{00000000-0005-0000-0000-000056000000}"/>
    <cellStyle name="20% - Ênfase2 3 2 2 2" xfId="14232" xr:uid="{00000000-0005-0000-0000-000057000000}"/>
    <cellStyle name="20% - Ênfase2 3 2 3" xfId="10868" xr:uid="{00000000-0005-0000-0000-000058000000}"/>
    <cellStyle name="20% - Ênfase2 3 3" xfId="3233" xr:uid="{00000000-0005-0000-0000-000059000000}"/>
    <cellStyle name="20% - Ênfase2 3 3 2" xfId="5079" xr:uid="{00000000-0005-0000-0000-00005A000000}"/>
    <cellStyle name="20% - Ênfase2 3 3 2 2" xfId="14233" xr:uid="{00000000-0005-0000-0000-00005B000000}"/>
    <cellStyle name="20% - Ênfase2 3 3 3" xfId="12387" xr:uid="{00000000-0005-0000-0000-00005C000000}"/>
    <cellStyle name="20% - Ênfase2 3 4" xfId="1203" xr:uid="{00000000-0005-0000-0000-00005D000000}"/>
    <cellStyle name="20% - Ênfase2 3 4 2" xfId="5080" xr:uid="{00000000-0005-0000-0000-00005E000000}"/>
    <cellStyle name="20% - Ênfase2 3 4 2 2" xfId="14234" xr:uid="{00000000-0005-0000-0000-00005F000000}"/>
    <cellStyle name="20% - Ênfase2 3 4 3" xfId="10357" xr:uid="{00000000-0005-0000-0000-000060000000}"/>
    <cellStyle name="20% - Ênfase2 3 5" xfId="5077" xr:uid="{00000000-0005-0000-0000-000061000000}"/>
    <cellStyle name="20% - Ênfase2 3 5 2" xfId="14231" xr:uid="{00000000-0005-0000-0000-000062000000}"/>
    <cellStyle name="20% - Ênfase2 3 6" xfId="9381" xr:uid="{00000000-0005-0000-0000-000063000000}"/>
    <cellStyle name="20% - Ênfase2 4" xfId="224" xr:uid="{00000000-0005-0000-0000-000064000000}"/>
    <cellStyle name="20% - Ênfase2 5" xfId="225" xr:uid="{00000000-0005-0000-0000-000065000000}"/>
    <cellStyle name="20% - Ênfase2 5 2" xfId="1715" xr:uid="{00000000-0005-0000-0000-000066000000}"/>
    <cellStyle name="20% - Ênfase2 5 2 2" xfId="5082" xr:uid="{00000000-0005-0000-0000-000067000000}"/>
    <cellStyle name="20% - Ênfase2 5 2 2 2" xfId="14236" xr:uid="{00000000-0005-0000-0000-000068000000}"/>
    <cellStyle name="20% - Ênfase2 5 2 3" xfId="10869" xr:uid="{00000000-0005-0000-0000-000069000000}"/>
    <cellStyle name="20% - Ênfase2 5 3" xfId="3234" xr:uid="{00000000-0005-0000-0000-00006A000000}"/>
    <cellStyle name="20% - Ênfase2 5 3 2" xfId="5083" xr:uid="{00000000-0005-0000-0000-00006B000000}"/>
    <cellStyle name="20% - Ênfase2 5 3 2 2" xfId="14237" xr:uid="{00000000-0005-0000-0000-00006C000000}"/>
    <cellStyle name="20% - Ênfase2 5 3 3" xfId="12388" xr:uid="{00000000-0005-0000-0000-00006D000000}"/>
    <cellStyle name="20% - Ênfase2 5 4" xfId="1204" xr:uid="{00000000-0005-0000-0000-00006E000000}"/>
    <cellStyle name="20% - Ênfase2 5 4 2" xfId="5084" xr:uid="{00000000-0005-0000-0000-00006F000000}"/>
    <cellStyle name="20% - Ênfase2 5 4 2 2" xfId="14238" xr:uid="{00000000-0005-0000-0000-000070000000}"/>
    <cellStyle name="20% - Ênfase2 5 4 3" xfId="10358" xr:uid="{00000000-0005-0000-0000-000071000000}"/>
    <cellStyle name="20% - Ênfase2 5 5" xfId="5081" xr:uid="{00000000-0005-0000-0000-000072000000}"/>
    <cellStyle name="20% - Ênfase2 5 5 2" xfId="14235" xr:uid="{00000000-0005-0000-0000-000073000000}"/>
    <cellStyle name="20% - Ênfase2 5 6" xfId="9383" xr:uid="{00000000-0005-0000-0000-000074000000}"/>
    <cellStyle name="20% - Ênfase2 6" xfId="226" xr:uid="{00000000-0005-0000-0000-000075000000}"/>
    <cellStyle name="20% - Ênfase2 6 2" xfId="1716" xr:uid="{00000000-0005-0000-0000-000076000000}"/>
    <cellStyle name="20% - Ênfase2 6 2 2" xfId="5086" xr:uid="{00000000-0005-0000-0000-000077000000}"/>
    <cellStyle name="20% - Ênfase2 6 2 2 2" xfId="14240" xr:uid="{00000000-0005-0000-0000-000078000000}"/>
    <cellStyle name="20% - Ênfase2 6 2 3" xfId="10870" xr:uid="{00000000-0005-0000-0000-000079000000}"/>
    <cellStyle name="20% - Ênfase2 6 3" xfId="3235" xr:uid="{00000000-0005-0000-0000-00007A000000}"/>
    <cellStyle name="20% - Ênfase2 6 3 2" xfId="5087" xr:uid="{00000000-0005-0000-0000-00007B000000}"/>
    <cellStyle name="20% - Ênfase2 6 3 2 2" xfId="14241" xr:uid="{00000000-0005-0000-0000-00007C000000}"/>
    <cellStyle name="20% - Ênfase2 6 3 3" xfId="12389" xr:uid="{00000000-0005-0000-0000-00007D000000}"/>
    <cellStyle name="20% - Ênfase2 6 4" xfId="1205" xr:uid="{00000000-0005-0000-0000-00007E000000}"/>
    <cellStyle name="20% - Ênfase2 6 4 2" xfId="5088" xr:uid="{00000000-0005-0000-0000-00007F000000}"/>
    <cellStyle name="20% - Ênfase2 6 4 2 2" xfId="14242" xr:uid="{00000000-0005-0000-0000-000080000000}"/>
    <cellStyle name="20% - Ênfase2 6 4 3" xfId="10359" xr:uid="{00000000-0005-0000-0000-000081000000}"/>
    <cellStyle name="20% - Ênfase2 6 5" xfId="5085" xr:uid="{00000000-0005-0000-0000-000082000000}"/>
    <cellStyle name="20% - Ênfase2 6 5 2" xfId="14239" xr:uid="{00000000-0005-0000-0000-000083000000}"/>
    <cellStyle name="20% - Ênfase2 6 6" xfId="9384" xr:uid="{00000000-0005-0000-0000-000084000000}"/>
    <cellStyle name="20% - Ênfase2 7" xfId="227" xr:uid="{00000000-0005-0000-0000-000085000000}"/>
    <cellStyle name="20% - Ênfase2 7 2" xfId="1717" xr:uid="{00000000-0005-0000-0000-000086000000}"/>
    <cellStyle name="20% - Ênfase2 7 2 2" xfId="5090" xr:uid="{00000000-0005-0000-0000-000087000000}"/>
    <cellStyle name="20% - Ênfase2 7 2 2 2" xfId="14244" xr:uid="{00000000-0005-0000-0000-000088000000}"/>
    <cellStyle name="20% - Ênfase2 7 2 3" xfId="10871" xr:uid="{00000000-0005-0000-0000-000089000000}"/>
    <cellStyle name="20% - Ênfase2 7 3" xfId="3236" xr:uid="{00000000-0005-0000-0000-00008A000000}"/>
    <cellStyle name="20% - Ênfase2 7 3 2" xfId="5091" xr:uid="{00000000-0005-0000-0000-00008B000000}"/>
    <cellStyle name="20% - Ênfase2 7 3 2 2" xfId="14245" xr:uid="{00000000-0005-0000-0000-00008C000000}"/>
    <cellStyle name="20% - Ênfase2 7 3 3" xfId="12390" xr:uid="{00000000-0005-0000-0000-00008D000000}"/>
    <cellStyle name="20% - Ênfase2 7 4" xfId="1206" xr:uid="{00000000-0005-0000-0000-00008E000000}"/>
    <cellStyle name="20% - Ênfase2 7 4 2" xfId="5092" xr:uid="{00000000-0005-0000-0000-00008F000000}"/>
    <cellStyle name="20% - Ênfase2 7 4 2 2" xfId="14246" xr:uid="{00000000-0005-0000-0000-000090000000}"/>
    <cellStyle name="20% - Ênfase2 7 4 3" xfId="10360" xr:uid="{00000000-0005-0000-0000-000091000000}"/>
    <cellStyle name="20% - Ênfase2 7 5" xfId="5089" xr:uid="{00000000-0005-0000-0000-000092000000}"/>
    <cellStyle name="20% - Ênfase2 7 5 2" xfId="14243" xr:uid="{00000000-0005-0000-0000-000093000000}"/>
    <cellStyle name="20% - Ênfase2 7 6" xfId="9385" xr:uid="{00000000-0005-0000-0000-000094000000}"/>
    <cellStyle name="20% - Ênfase2 8" xfId="228" xr:uid="{00000000-0005-0000-0000-000095000000}"/>
    <cellStyle name="20% - Ênfase2 8 2" xfId="1718" xr:uid="{00000000-0005-0000-0000-000096000000}"/>
    <cellStyle name="20% - Ênfase2 8 2 2" xfId="5094" xr:uid="{00000000-0005-0000-0000-000097000000}"/>
    <cellStyle name="20% - Ênfase2 8 2 2 2" xfId="14248" xr:uid="{00000000-0005-0000-0000-000098000000}"/>
    <cellStyle name="20% - Ênfase2 8 2 3" xfId="10872" xr:uid="{00000000-0005-0000-0000-000099000000}"/>
    <cellStyle name="20% - Ênfase2 8 3" xfId="3237" xr:uid="{00000000-0005-0000-0000-00009A000000}"/>
    <cellStyle name="20% - Ênfase2 8 3 2" xfId="5095" xr:uid="{00000000-0005-0000-0000-00009B000000}"/>
    <cellStyle name="20% - Ênfase2 8 3 2 2" xfId="14249" xr:uid="{00000000-0005-0000-0000-00009C000000}"/>
    <cellStyle name="20% - Ênfase2 8 3 3" xfId="12391" xr:uid="{00000000-0005-0000-0000-00009D000000}"/>
    <cellStyle name="20% - Ênfase2 8 4" xfId="1207" xr:uid="{00000000-0005-0000-0000-00009E000000}"/>
    <cellStyle name="20% - Ênfase2 8 4 2" xfId="5096" xr:uid="{00000000-0005-0000-0000-00009F000000}"/>
    <cellStyle name="20% - Ênfase2 8 4 2 2" xfId="14250" xr:uid="{00000000-0005-0000-0000-0000A0000000}"/>
    <cellStyle name="20% - Ênfase2 8 4 3" xfId="10361" xr:uid="{00000000-0005-0000-0000-0000A1000000}"/>
    <cellStyle name="20% - Ênfase2 8 5" xfId="5093" xr:uid="{00000000-0005-0000-0000-0000A2000000}"/>
    <cellStyle name="20% - Ênfase2 8 5 2" xfId="14247" xr:uid="{00000000-0005-0000-0000-0000A3000000}"/>
    <cellStyle name="20% - Ênfase2 8 6" xfId="9386" xr:uid="{00000000-0005-0000-0000-0000A4000000}"/>
    <cellStyle name="20% - Ênfase3 2" xfId="13" xr:uid="{00000000-0005-0000-0000-0000A5000000}"/>
    <cellStyle name="20% - Ênfase3 2 2" xfId="229" xr:uid="{00000000-0005-0000-0000-0000A6000000}"/>
    <cellStyle name="20% - Ênfase3 3" xfId="230" xr:uid="{00000000-0005-0000-0000-0000A7000000}"/>
    <cellStyle name="20% - Ênfase3 3 2" xfId="1719" xr:uid="{00000000-0005-0000-0000-0000A8000000}"/>
    <cellStyle name="20% - Ênfase3 3 2 2" xfId="5098" xr:uid="{00000000-0005-0000-0000-0000A9000000}"/>
    <cellStyle name="20% - Ênfase3 3 2 2 2" xfId="14252" xr:uid="{00000000-0005-0000-0000-0000AA000000}"/>
    <cellStyle name="20% - Ênfase3 3 2 3" xfId="10873" xr:uid="{00000000-0005-0000-0000-0000AB000000}"/>
    <cellStyle name="20% - Ênfase3 3 3" xfId="3238" xr:uid="{00000000-0005-0000-0000-0000AC000000}"/>
    <cellStyle name="20% - Ênfase3 3 3 2" xfId="5099" xr:uid="{00000000-0005-0000-0000-0000AD000000}"/>
    <cellStyle name="20% - Ênfase3 3 3 2 2" xfId="14253" xr:uid="{00000000-0005-0000-0000-0000AE000000}"/>
    <cellStyle name="20% - Ênfase3 3 3 3" xfId="12392" xr:uid="{00000000-0005-0000-0000-0000AF000000}"/>
    <cellStyle name="20% - Ênfase3 3 4" xfId="1208" xr:uid="{00000000-0005-0000-0000-0000B0000000}"/>
    <cellStyle name="20% - Ênfase3 3 4 2" xfId="5100" xr:uid="{00000000-0005-0000-0000-0000B1000000}"/>
    <cellStyle name="20% - Ênfase3 3 4 2 2" xfId="14254" xr:uid="{00000000-0005-0000-0000-0000B2000000}"/>
    <cellStyle name="20% - Ênfase3 3 4 3" xfId="10362" xr:uid="{00000000-0005-0000-0000-0000B3000000}"/>
    <cellStyle name="20% - Ênfase3 3 5" xfId="5097" xr:uid="{00000000-0005-0000-0000-0000B4000000}"/>
    <cellStyle name="20% - Ênfase3 3 5 2" xfId="14251" xr:uid="{00000000-0005-0000-0000-0000B5000000}"/>
    <cellStyle name="20% - Ênfase3 3 6" xfId="9388" xr:uid="{00000000-0005-0000-0000-0000B6000000}"/>
    <cellStyle name="20% - Ênfase3 4" xfId="231" xr:uid="{00000000-0005-0000-0000-0000B7000000}"/>
    <cellStyle name="20% - Ênfase3 5" xfId="232" xr:uid="{00000000-0005-0000-0000-0000B8000000}"/>
    <cellStyle name="20% - Ênfase3 5 2" xfId="1720" xr:uid="{00000000-0005-0000-0000-0000B9000000}"/>
    <cellStyle name="20% - Ênfase3 5 2 2" xfId="5102" xr:uid="{00000000-0005-0000-0000-0000BA000000}"/>
    <cellStyle name="20% - Ênfase3 5 2 2 2" xfId="14256" xr:uid="{00000000-0005-0000-0000-0000BB000000}"/>
    <cellStyle name="20% - Ênfase3 5 2 3" xfId="10874" xr:uid="{00000000-0005-0000-0000-0000BC000000}"/>
    <cellStyle name="20% - Ênfase3 5 3" xfId="3239" xr:uid="{00000000-0005-0000-0000-0000BD000000}"/>
    <cellStyle name="20% - Ênfase3 5 3 2" xfId="5103" xr:uid="{00000000-0005-0000-0000-0000BE000000}"/>
    <cellStyle name="20% - Ênfase3 5 3 2 2" xfId="14257" xr:uid="{00000000-0005-0000-0000-0000BF000000}"/>
    <cellStyle name="20% - Ênfase3 5 3 3" xfId="12393" xr:uid="{00000000-0005-0000-0000-0000C0000000}"/>
    <cellStyle name="20% - Ênfase3 5 4" xfId="1209" xr:uid="{00000000-0005-0000-0000-0000C1000000}"/>
    <cellStyle name="20% - Ênfase3 5 4 2" xfId="5104" xr:uid="{00000000-0005-0000-0000-0000C2000000}"/>
    <cellStyle name="20% - Ênfase3 5 4 2 2" xfId="14258" xr:uid="{00000000-0005-0000-0000-0000C3000000}"/>
    <cellStyle name="20% - Ênfase3 5 4 3" xfId="10363" xr:uid="{00000000-0005-0000-0000-0000C4000000}"/>
    <cellStyle name="20% - Ênfase3 5 5" xfId="5101" xr:uid="{00000000-0005-0000-0000-0000C5000000}"/>
    <cellStyle name="20% - Ênfase3 5 5 2" xfId="14255" xr:uid="{00000000-0005-0000-0000-0000C6000000}"/>
    <cellStyle name="20% - Ênfase3 5 6" xfId="9390" xr:uid="{00000000-0005-0000-0000-0000C7000000}"/>
    <cellStyle name="20% - Ênfase3 6" xfId="233" xr:uid="{00000000-0005-0000-0000-0000C8000000}"/>
    <cellStyle name="20% - Ênfase3 6 2" xfId="1721" xr:uid="{00000000-0005-0000-0000-0000C9000000}"/>
    <cellStyle name="20% - Ênfase3 6 2 2" xfId="5106" xr:uid="{00000000-0005-0000-0000-0000CA000000}"/>
    <cellStyle name="20% - Ênfase3 6 2 2 2" xfId="14260" xr:uid="{00000000-0005-0000-0000-0000CB000000}"/>
    <cellStyle name="20% - Ênfase3 6 2 3" xfId="10875" xr:uid="{00000000-0005-0000-0000-0000CC000000}"/>
    <cellStyle name="20% - Ênfase3 6 3" xfId="3240" xr:uid="{00000000-0005-0000-0000-0000CD000000}"/>
    <cellStyle name="20% - Ênfase3 6 3 2" xfId="5107" xr:uid="{00000000-0005-0000-0000-0000CE000000}"/>
    <cellStyle name="20% - Ênfase3 6 3 2 2" xfId="14261" xr:uid="{00000000-0005-0000-0000-0000CF000000}"/>
    <cellStyle name="20% - Ênfase3 6 3 3" xfId="12394" xr:uid="{00000000-0005-0000-0000-0000D0000000}"/>
    <cellStyle name="20% - Ênfase3 6 4" xfId="1210" xr:uid="{00000000-0005-0000-0000-0000D1000000}"/>
    <cellStyle name="20% - Ênfase3 6 4 2" xfId="5108" xr:uid="{00000000-0005-0000-0000-0000D2000000}"/>
    <cellStyle name="20% - Ênfase3 6 4 2 2" xfId="14262" xr:uid="{00000000-0005-0000-0000-0000D3000000}"/>
    <cellStyle name="20% - Ênfase3 6 4 3" xfId="10364" xr:uid="{00000000-0005-0000-0000-0000D4000000}"/>
    <cellStyle name="20% - Ênfase3 6 5" xfId="5105" xr:uid="{00000000-0005-0000-0000-0000D5000000}"/>
    <cellStyle name="20% - Ênfase3 6 5 2" xfId="14259" xr:uid="{00000000-0005-0000-0000-0000D6000000}"/>
    <cellStyle name="20% - Ênfase3 6 6" xfId="9391" xr:uid="{00000000-0005-0000-0000-0000D7000000}"/>
    <cellStyle name="20% - Ênfase3 7" xfId="234" xr:uid="{00000000-0005-0000-0000-0000D8000000}"/>
    <cellStyle name="20% - Ênfase3 7 2" xfId="1722" xr:uid="{00000000-0005-0000-0000-0000D9000000}"/>
    <cellStyle name="20% - Ênfase3 7 2 2" xfId="5110" xr:uid="{00000000-0005-0000-0000-0000DA000000}"/>
    <cellStyle name="20% - Ênfase3 7 2 2 2" xfId="14264" xr:uid="{00000000-0005-0000-0000-0000DB000000}"/>
    <cellStyle name="20% - Ênfase3 7 2 3" xfId="10876" xr:uid="{00000000-0005-0000-0000-0000DC000000}"/>
    <cellStyle name="20% - Ênfase3 7 3" xfId="3241" xr:uid="{00000000-0005-0000-0000-0000DD000000}"/>
    <cellStyle name="20% - Ênfase3 7 3 2" xfId="5111" xr:uid="{00000000-0005-0000-0000-0000DE000000}"/>
    <cellStyle name="20% - Ênfase3 7 3 2 2" xfId="14265" xr:uid="{00000000-0005-0000-0000-0000DF000000}"/>
    <cellStyle name="20% - Ênfase3 7 3 3" xfId="12395" xr:uid="{00000000-0005-0000-0000-0000E0000000}"/>
    <cellStyle name="20% - Ênfase3 7 4" xfId="1211" xr:uid="{00000000-0005-0000-0000-0000E1000000}"/>
    <cellStyle name="20% - Ênfase3 7 4 2" xfId="5112" xr:uid="{00000000-0005-0000-0000-0000E2000000}"/>
    <cellStyle name="20% - Ênfase3 7 4 2 2" xfId="14266" xr:uid="{00000000-0005-0000-0000-0000E3000000}"/>
    <cellStyle name="20% - Ênfase3 7 4 3" xfId="10365" xr:uid="{00000000-0005-0000-0000-0000E4000000}"/>
    <cellStyle name="20% - Ênfase3 7 5" xfId="5109" xr:uid="{00000000-0005-0000-0000-0000E5000000}"/>
    <cellStyle name="20% - Ênfase3 7 5 2" xfId="14263" xr:uid="{00000000-0005-0000-0000-0000E6000000}"/>
    <cellStyle name="20% - Ênfase3 7 6" xfId="9392" xr:uid="{00000000-0005-0000-0000-0000E7000000}"/>
    <cellStyle name="20% - Ênfase3 8" xfId="235" xr:uid="{00000000-0005-0000-0000-0000E8000000}"/>
    <cellStyle name="20% - Ênfase3 8 2" xfId="1723" xr:uid="{00000000-0005-0000-0000-0000E9000000}"/>
    <cellStyle name="20% - Ênfase3 8 2 2" xfId="5114" xr:uid="{00000000-0005-0000-0000-0000EA000000}"/>
    <cellStyle name="20% - Ênfase3 8 2 2 2" xfId="14268" xr:uid="{00000000-0005-0000-0000-0000EB000000}"/>
    <cellStyle name="20% - Ênfase3 8 2 3" xfId="10877" xr:uid="{00000000-0005-0000-0000-0000EC000000}"/>
    <cellStyle name="20% - Ênfase3 8 3" xfId="3242" xr:uid="{00000000-0005-0000-0000-0000ED000000}"/>
    <cellStyle name="20% - Ênfase3 8 3 2" xfId="5115" xr:uid="{00000000-0005-0000-0000-0000EE000000}"/>
    <cellStyle name="20% - Ênfase3 8 3 2 2" xfId="14269" xr:uid="{00000000-0005-0000-0000-0000EF000000}"/>
    <cellStyle name="20% - Ênfase3 8 3 3" xfId="12396" xr:uid="{00000000-0005-0000-0000-0000F0000000}"/>
    <cellStyle name="20% - Ênfase3 8 4" xfId="1212" xr:uid="{00000000-0005-0000-0000-0000F1000000}"/>
    <cellStyle name="20% - Ênfase3 8 4 2" xfId="5116" xr:uid="{00000000-0005-0000-0000-0000F2000000}"/>
    <cellStyle name="20% - Ênfase3 8 4 2 2" xfId="14270" xr:uid="{00000000-0005-0000-0000-0000F3000000}"/>
    <cellStyle name="20% - Ênfase3 8 4 3" xfId="10366" xr:uid="{00000000-0005-0000-0000-0000F4000000}"/>
    <cellStyle name="20% - Ênfase3 8 5" xfId="5113" xr:uid="{00000000-0005-0000-0000-0000F5000000}"/>
    <cellStyle name="20% - Ênfase3 8 5 2" xfId="14267" xr:uid="{00000000-0005-0000-0000-0000F6000000}"/>
    <cellStyle name="20% - Ênfase3 8 6" xfId="9393" xr:uid="{00000000-0005-0000-0000-0000F7000000}"/>
    <cellStyle name="20% - Ênfase4 2" xfId="14" xr:uid="{00000000-0005-0000-0000-0000F8000000}"/>
    <cellStyle name="20% - Ênfase4 2 2" xfId="236" xr:uid="{00000000-0005-0000-0000-0000F9000000}"/>
    <cellStyle name="20% - Ênfase4 3" xfId="237" xr:uid="{00000000-0005-0000-0000-0000FA000000}"/>
    <cellStyle name="20% - Ênfase4 3 2" xfId="1724" xr:uid="{00000000-0005-0000-0000-0000FB000000}"/>
    <cellStyle name="20% - Ênfase4 3 2 2" xfId="5118" xr:uid="{00000000-0005-0000-0000-0000FC000000}"/>
    <cellStyle name="20% - Ênfase4 3 2 2 2" xfId="14272" xr:uid="{00000000-0005-0000-0000-0000FD000000}"/>
    <cellStyle name="20% - Ênfase4 3 2 3" xfId="10878" xr:uid="{00000000-0005-0000-0000-0000FE000000}"/>
    <cellStyle name="20% - Ênfase4 3 3" xfId="3243" xr:uid="{00000000-0005-0000-0000-0000FF000000}"/>
    <cellStyle name="20% - Ênfase4 3 3 2" xfId="5119" xr:uid="{00000000-0005-0000-0000-000000010000}"/>
    <cellStyle name="20% - Ênfase4 3 3 2 2" xfId="14273" xr:uid="{00000000-0005-0000-0000-000001010000}"/>
    <cellStyle name="20% - Ênfase4 3 3 3" xfId="12397" xr:uid="{00000000-0005-0000-0000-000002010000}"/>
    <cellStyle name="20% - Ênfase4 3 4" xfId="1213" xr:uid="{00000000-0005-0000-0000-000003010000}"/>
    <cellStyle name="20% - Ênfase4 3 4 2" xfId="5120" xr:uid="{00000000-0005-0000-0000-000004010000}"/>
    <cellStyle name="20% - Ênfase4 3 4 2 2" xfId="14274" xr:uid="{00000000-0005-0000-0000-000005010000}"/>
    <cellStyle name="20% - Ênfase4 3 4 3" xfId="10367" xr:uid="{00000000-0005-0000-0000-000006010000}"/>
    <cellStyle name="20% - Ênfase4 3 5" xfId="5117" xr:uid="{00000000-0005-0000-0000-000007010000}"/>
    <cellStyle name="20% - Ênfase4 3 5 2" xfId="14271" xr:uid="{00000000-0005-0000-0000-000008010000}"/>
    <cellStyle name="20% - Ênfase4 3 6" xfId="9395" xr:uid="{00000000-0005-0000-0000-000009010000}"/>
    <cellStyle name="20% - Ênfase4 4" xfId="238" xr:uid="{00000000-0005-0000-0000-00000A010000}"/>
    <cellStyle name="20% - Ênfase4 5" xfId="239" xr:uid="{00000000-0005-0000-0000-00000B010000}"/>
    <cellStyle name="20% - Ênfase4 5 2" xfId="1725" xr:uid="{00000000-0005-0000-0000-00000C010000}"/>
    <cellStyle name="20% - Ênfase4 5 2 2" xfId="5122" xr:uid="{00000000-0005-0000-0000-00000D010000}"/>
    <cellStyle name="20% - Ênfase4 5 2 2 2" xfId="14276" xr:uid="{00000000-0005-0000-0000-00000E010000}"/>
    <cellStyle name="20% - Ênfase4 5 2 3" xfId="10879" xr:uid="{00000000-0005-0000-0000-00000F010000}"/>
    <cellStyle name="20% - Ênfase4 5 3" xfId="3244" xr:uid="{00000000-0005-0000-0000-000010010000}"/>
    <cellStyle name="20% - Ênfase4 5 3 2" xfId="5123" xr:uid="{00000000-0005-0000-0000-000011010000}"/>
    <cellStyle name="20% - Ênfase4 5 3 2 2" xfId="14277" xr:uid="{00000000-0005-0000-0000-000012010000}"/>
    <cellStyle name="20% - Ênfase4 5 3 3" xfId="12398" xr:uid="{00000000-0005-0000-0000-000013010000}"/>
    <cellStyle name="20% - Ênfase4 5 4" xfId="1214" xr:uid="{00000000-0005-0000-0000-000014010000}"/>
    <cellStyle name="20% - Ênfase4 5 4 2" xfId="5124" xr:uid="{00000000-0005-0000-0000-000015010000}"/>
    <cellStyle name="20% - Ênfase4 5 4 2 2" xfId="14278" xr:uid="{00000000-0005-0000-0000-000016010000}"/>
    <cellStyle name="20% - Ênfase4 5 4 3" xfId="10368" xr:uid="{00000000-0005-0000-0000-000017010000}"/>
    <cellStyle name="20% - Ênfase4 5 5" xfId="5121" xr:uid="{00000000-0005-0000-0000-000018010000}"/>
    <cellStyle name="20% - Ênfase4 5 5 2" xfId="14275" xr:uid="{00000000-0005-0000-0000-000019010000}"/>
    <cellStyle name="20% - Ênfase4 5 6" xfId="9397" xr:uid="{00000000-0005-0000-0000-00001A010000}"/>
    <cellStyle name="20% - Ênfase4 6" xfId="240" xr:uid="{00000000-0005-0000-0000-00001B010000}"/>
    <cellStyle name="20% - Ênfase4 6 2" xfId="1726" xr:uid="{00000000-0005-0000-0000-00001C010000}"/>
    <cellStyle name="20% - Ênfase4 6 2 2" xfId="5126" xr:uid="{00000000-0005-0000-0000-00001D010000}"/>
    <cellStyle name="20% - Ênfase4 6 2 2 2" xfId="14280" xr:uid="{00000000-0005-0000-0000-00001E010000}"/>
    <cellStyle name="20% - Ênfase4 6 2 3" xfId="10880" xr:uid="{00000000-0005-0000-0000-00001F010000}"/>
    <cellStyle name="20% - Ênfase4 6 3" xfId="3245" xr:uid="{00000000-0005-0000-0000-000020010000}"/>
    <cellStyle name="20% - Ênfase4 6 3 2" xfId="5127" xr:uid="{00000000-0005-0000-0000-000021010000}"/>
    <cellStyle name="20% - Ênfase4 6 3 2 2" xfId="14281" xr:uid="{00000000-0005-0000-0000-000022010000}"/>
    <cellStyle name="20% - Ênfase4 6 3 3" xfId="12399" xr:uid="{00000000-0005-0000-0000-000023010000}"/>
    <cellStyle name="20% - Ênfase4 6 4" xfId="1215" xr:uid="{00000000-0005-0000-0000-000024010000}"/>
    <cellStyle name="20% - Ênfase4 6 4 2" xfId="5128" xr:uid="{00000000-0005-0000-0000-000025010000}"/>
    <cellStyle name="20% - Ênfase4 6 4 2 2" xfId="14282" xr:uid="{00000000-0005-0000-0000-000026010000}"/>
    <cellStyle name="20% - Ênfase4 6 4 3" xfId="10369" xr:uid="{00000000-0005-0000-0000-000027010000}"/>
    <cellStyle name="20% - Ênfase4 6 5" xfId="5125" xr:uid="{00000000-0005-0000-0000-000028010000}"/>
    <cellStyle name="20% - Ênfase4 6 5 2" xfId="14279" xr:uid="{00000000-0005-0000-0000-000029010000}"/>
    <cellStyle name="20% - Ênfase4 6 6" xfId="9398" xr:uid="{00000000-0005-0000-0000-00002A010000}"/>
    <cellStyle name="20% - Ênfase4 7" xfId="241" xr:uid="{00000000-0005-0000-0000-00002B010000}"/>
    <cellStyle name="20% - Ênfase4 7 2" xfId="1727" xr:uid="{00000000-0005-0000-0000-00002C010000}"/>
    <cellStyle name="20% - Ênfase4 7 2 2" xfId="5130" xr:uid="{00000000-0005-0000-0000-00002D010000}"/>
    <cellStyle name="20% - Ênfase4 7 2 2 2" xfId="14284" xr:uid="{00000000-0005-0000-0000-00002E010000}"/>
    <cellStyle name="20% - Ênfase4 7 2 3" xfId="10881" xr:uid="{00000000-0005-0000-0000-00002F010000}"/>
    <cellStyle name="20% - Ênfase4 7 3" xfId="3246" xr:uid="{00000000-0005-0000-0000-000030010000}"/>
    <cellStyle name="20% - Ênfase4 7 3 2" xfId="5131" xr:uid="{00000000-0005-0000-0000-000031010000}"/>
    <cellStyle name="20% - Ênfase4 7 3 2 2" xfId="14285" xr:uid="{00000000-0005-0000-0000-000032010000}"/>
    <cellStyle name="20% - Ênfase4 7 3 3" xfId="12400" xr:uid="{00000000-0005-0000-0000-000033010000}"/>
    <cellStyle name="20% - Ênfase4 7 4" xfId="1216" xr:uid="{00000000-0005-0000-0000-000034010000}"/>
    <cellStyle name="20% - Ênfase4 7 4 2" xfId="5132" xr:uid="{00000000-0005-0000-0000-000035010000}"/>
    <cellStyle name="20% - Ênfase4 7 4 2 2" xfId="14286" xr:uid="{00000000-0005-0000-0000-000036010000}"/>
    <cellStyle name="20% - Ênfase4 7 4 3" xfId="10370" xr:uid="{00000000-0005-0000-0000-000037010000}"/>
    <cellStyle name="20% - Ênfase4 7 5" xfId="5129" xr:uid="{00000000-0005-0000-0000-000038010000}"/>
    <cellStyle name="20% - Ênfase4 7 5 2" xfId="14283" xr:uid="{00000000-0005-0000-0000-000039010000}"/>
    <cellStyle name="20% - Ênfase4 7 6" xfId="9399" xr:uid="{00000000-0005-0000-0000-00003A010000}"/>
    <cellStyle name="20% - Ênfase4 8" xfId="242" xr:uid="{00000000-0005-0000-0000-00003B010000}"/>
    <cellStyle name="20% - Ênfase4 8 2" xfId="1728" xr:uid="{00000000-0005-0000-0000-00003C010000}"/>
    <cellStyle name="20% - Ênfase4 8 2 2" xfId="5134" xr:uid="{00000000-0005-0000-0000-00003D010000}"/>
    <cellStyle name="20% - Ênfase4 8 2 2 2" xfId="14288" xr:uid="{00000000-0005-0000-0000-00003E010000}"/>
    <cellStyle name="20% - Ênfase4 8 2 3" xfId="10882" xr:uid="{00000000-0005-0000-0000-00003F010000}"/>
    <cellStyle name="20% - Ênfase4 8 3" xfId="3247" xr:uid="{00000000-0005-0000-0000-000040010000}"/>
    <cellStyle name="20% - Ênfase4 8 3 2" xfId="5135" xr:uid="{00000000-0005-0000-0000-000041010000}"/>
    <cellStyle name="20% - Ênfase4 8 3 2 2" xfId="14289" xr:uid="{00000000-0005-0000-0000-000042010000}"/>
    <cellStyle name="20% - Ênfase4 8 3 3" xfId="12401" xr:uid="{00000000-0005-0000-0000-000043010000}"/>
    <cellStyle name="20% - Ênfase4 8 4" xfId="1217" xr:uid="{00000000-0005-0000-0000-000044010000}"/>
    <cellStyle name="20% - Ênfase4 8 4 2" xfId="5136" xr:uid="{00000000-0005-0000-0000-000045010000}"/>
    <cellStyle name="20% - Ênfase4 8 4 2 2" xfId="14290" xr:uid="{00000000-0005-0000-0000-000046010000}"/>
    <cellStyle name="20% - Ênfase4 8 4 3" xfId="10371" xr:uid="{00000000-0005-0000-0000-000047010000}"/>
    <cellStyle name="20% - Ênfase4 8 5" xfId="5133" xr:uid="{00000000-0005-0000-0000-000048010000}"/>
    <cellStyle name="20% - Ênfase4 8 5 2" xfId="14287" xr:uid="{00000000-0005-0000-0000-000049010000}"/>
    <cellStyle name="20% - Ênfase4 8 6" xfId="9400" xr:uid="{00000000-0005-0000-0000-00004A010000}"/>
    <cellStyle name="20% - Ênfase5 2" xfId="15" xr:uid="{00000000-0005-0000-0000-00004B010000}"/>
    <cellStyle name="20% - Ênfase5 2 2" xfId="243" xr:uid="{00000000-0005-0000-0000-00004C010000}"/>
    <cellStyle name="20% - Ênfase5 3" xfId="244" xr:uid="{00000000-0005-0000-0000-00004D010000}"/>
    <cellStyle name="20% - Ênfase5 3 2" xfId="1729" xr:uid="{00000000-0005-0000-0000-00004E010000}"/>
    <cellStyle name="20% - Ênfase5 3 2 2" xfId="5138" xr:uid="{00000000-0005-0000-0000-00004F010000}"/>
    <cellStyle name="20% - Ênfase5 3 2 2 2" xfId="14292" xr:uid="{00000000-0005-0000-0000-000050010000}"/>
    <cellStyle name="20% - Ênfase5 3 2 3" xfId="10883" xr:uid="{00000000-0005-0000-0000-000051010000}"/>
    <cellStyle name="20% - Ênfase5 3 3" xfId="3248" xr:uid="{00000000-0005-0000-0000-000052010000}"/>
    <cellStyle name="20% - Ênfase5 3 3 2" xfId="5139" xr:uid="{00000000-0005-0000-0000-000053010000}"/>
    <cellStyle name="20% - Ênfase5 3 3 2 2" xfId="14293" xr:uid="{00000000-0005-0000-0000-000054010000}"/>
    <cellStyle name="20% - Ênfase5 3 3 3" xfId="12402" xr:uid="{00000000-0005-0000-0000-000055010000}"/>
    <cellStyle name="20% - Ênfase5 3 4" xfId="1218" xr:uid="{00000000-0005-0000-0000-000056010000}"/>
    <cellStyle name="20% - Ênfase5 3 4 2" xfId="5140" xr:uid="{00000000-0005-0000-0000-000057010000}"/>
    <cellStyle name="20% - Ênfase5 3 4 2 2" xfId="14294" xr:uid="{00000000-0005-0000-0000-000058010000}"/>
    <cellStyle name="20% - Ênfase5 3 4 3" xfId="10372" xr:uid="{00000000-0005-0000-0000-000059010000}"/>
    <cellStyle name="20% - Ênfase5 3 5" xfId="5137" xr:uid="{00000000-0005-0000-0000-00005A010000}"/>
    <cellStyle name="20% - Ênfase5 3 5 2" xfId="14291" xr:uid="{00000000-0005-0000-0000-00005B010000}"/>
    <cellStyle name="20% - Ênfase5 3 6" xfId="9402" xr:uid="{00000000-0005-0000-0000-00005C010000}"/>
    <cellStyle name="20% - Ênfase5 4" xfId="245" xr:uid="{00000000-0005-0000-0000-00005D010000}"/>
    <cellStyle name="20% - Ênfase5 5" xfId="246" xr:uid="{00000000-0005-0000-0000-00005E010000}"/>
    <cellStyle name="20% - Ênfase5 5 2" xfId="1730" xr:uid="{00000000-0005-0000-0000-00005F010000}"/>
    <cellStyle name="20% - Ênfase5 5 2 2" xfId="5142" xr:uid="{00000000-0005-0000-0000-000060010000}"/>
    <cellStyle name="20% - Ênfase5 5 2 2 2" xfId="14296" xr:uid="{00000000-0005-0000-0000-000061010000}"/>
    <cellStyle name="20% - Ênfase5 5 2 3" xfId="10884" xr:uid="{00000000-0005-0000-0000-000062010000}"/>
    <cellStyle name="20% - Ênfase5 5 3" xfId="3249" xr:uid="{00000000-0005-0000-0000-000063010000}"/>
    <cellStyle name="20% - Ênfase5 5 3 2" xfId="5143" xr:uid="{00000000-0005-0000-0000-000064010000}"/>
    <cellStyle name="20% - Ênfase5 5 3 2 2" xfId="14297" xr:uid="{00000000-0005-0000-0000-000065010000}"/>
    <cellStyle name="20% - Ênfase5 5 3 3" xfId="12403" xr:uid="{00000000-0005-0000-0000-000066010000}"/>
    <cellStyle name="20% - Ênfase5 5 4" xfId="1219" xr:uid="{00000000-0005-0000-0000-000067010000}"/>
    <cellStyle name="20% - Ênfase5 5 4 2" xfId="5144" xr:uid="{00000000-0005-0000-0000-000068010000}"/>
    <cellStyle name="20% - Ênfase5 5 4 2 2" xfId="14298" xr:uid="{00000000-0005-0000-0000-000069010000}"/>
    <cellStyle name="20% - Ênfase5 5 4 3" xfId="10373" xr:uid="{00000000-0005-0000-0000-00006A010000}"/>
    <cellStyle name="20% - Ênfase5 5 5" xfId="5141" xr:uid="{00000000-0005-0000-0000-00006B010000}"/>
    <cellStyle name="20% - Ênfase5 5 5 2" xfId="14295" xr:uid="{00000000-0005-0000-0000-00006C010000}"/>
    <cellStyle name="20% - Ênfase5 5 6" xfId="9404" xr:uid="{00000000-0005-0000-0000-00006D010000}"/>
    <cellStyle name="20% - Ênfase5 6" xfId="247" xr:uid="{00000000-0005-0000-0000-00006E010000}"/>
    <cellStyle name="20% - Ênfase5 6 2" xfId="1731" xr:uid="{00000000-0005-0000-0000-00006F010000}"/>
    <cellStyle name="20% - Ênfase5 6 2 2" xfId="5146" xr:uid="{00000000-0005-0000-0000-000070010000}"/>
    <cellStyle name="20% - Ênfase5 6 2 2 2" xfId="14300" xr:uid="{00000000-0005-0000-0000-000071010000}"/>
    <cellStyle name="20% - Ênfase5 6 2 3" xfId="10885" xr:uid="{00000000-0005-0000-0000-000072010000}"/>
    <cellStyle name="20% - Ênfase5 6 3" xfId="3250" xr:uid="{00000000-0005-0000-0000-000073010000}"/>
    <cellStyle name="20% - Ênfase5 6 3 2" xfId="5147" xr:uid="{00000000-0005-0000-0000-000074010000}"/>
    <cellStyle name="20% - Ênfase5 6 3 2 2" xfId="14301" xr:uid="{00000000-0005-0000-0000-000075010000}"/>
    <cellStyle name="20% - Ênfase5 6 3 3" xfId="12404" xr:uid="{00000000-0005-0000-0000-000076010000}"/>
    <cellStyle name="20% - Ênfase5 6 4" xfId="1220" xr:uid="{00000000-0005-0000-0000-000077010000}"/>
    <cellStyle name="20% - Ênfase5 6 4 2" xfId="5148" xr:uid="{00000000-0005-0000-0000-000078010000}"/>
    <cellStyle name="20% - Ênfase5 6 4 2 2" xfId="14302" xr:uid="{00000000-0005-0000-0000-000079010000}"/>
    <cellStyle name="20% - Ênfase5 6 4 3" xfId="10374" xr:uid="{00000000-0005-0000-0000-00007A010000}"/>
    <cellStyle name="20% - Ênfase5 6 5" xfId="5145" xr:uid="{00000000-0005-0000-0000-00007B010000}"/>
    <cellStyle name="20% - Ênfase5 6 5 2" xfId="14299" xr:uid="{00000000-0005-0000-0000-00007C010000}"/>
    <cellStyle name="20% - Ênfase5 6 6" xfId="9405" xr:uid="{00000000-0005-0000-0000-00007D010000}"/>
    <cellStyle name="20% - Ênfase6 2" xfId="16" xr:uid="{00000000-0005-0000-0000-00007E010000}"/>
    <cellStyle name="20% - Ênfase6 2 2" xfId="248" xr:uid="{00000000-0005-0000-0000-00007F010000}"/>
    <cellStyle name="20% - Ênfase6 3" xfId="249" xr:uid="{00000000-0005-0000-0000-000080010000}"/>
    <cellStyle name="20% - Ênfase6 3 2" xfId="1732" xr:uid="{00000000-0005-0000-0000-000081010000}"/>
    <cellStyle name="20% - Ênfase6 3 2 2" xfId="5150" xr:uid="{00000000-0005-0000-0000-000082010000}"/>
    <cellStyle name="20% - Ênfase6 3 2 2 2" xfId="14304" xr:uid="{00000000-0005-0000-0000-000083010000}"/>
    <cellStyle name="20% - Ênfase6 3 2 3" xfId="10886" xr:uid="{00000000-0005-0000-0000-000084010000}"/>
    <cellStyle name="20% - Ênfase6 3 3" xfId="3251" xr:uid="{00000000-0005-0000-0000-000085010000}"/>
    <cellStyle name="20% - Ênfase6 3 3 2" xfId="5151" xr:uid="{00000000-0005-0000-0000-000086010000}"/>
    <cellStyle name="20% - Ênfase6 3 3 2 2" xfId="14305" xr:uid="{00000000-0005-0000-0000-000087010000}"/>
    <cellStyle name="20% - Ênfase6 3 3 3" xfId="12405" xr:uid="{00000000-0005-0000-0000-000088010000}"/>
    <cellStyle name="20% - Ênfase6 3 4" xfId="1221" xr:uid="{00000000-0005-0000-0000-000089010000}"/>
    <cellStyle name="20% - Ênfase6 3 4 2" xfId="5152" xr:uid="{00000000-0005-0000-0000-00008A010000}"/>
    <cellStyle name="20% - Ênfase6 3 4 2 2" xfId="14306" xr:uid="{00000000-0005-0000-0000-00008B010000}"/>
    <cellStyle name="20% - Ênfase6 3 4 3" xfId="10375" xr:uid="{00000000-0005-0000-0000-00008C010000}"/>
    <cellStyle name="20% - Ênfase6 3 5" xfId="5149" xr:uid="{00000000-0005-0000-0000-00008D010000}"/>
    <cellStyle name="20% - Ênfase6 3 5 2" xfId="14303" xr:uid="{00000000-0005-0000-0000-00008E010000}"/>
    <cellStyle name="20% - Ênfase6 3 6" xfId="9407" xr:uid="{00000000-0005-0000-0000-00008F010000}"/>
    <cellStyle name="20% - Ênfase6 4" xfId="250" xr:uid="{00000000-0005-0000-0000-000090010000}"/>
    <cellStyle name="20% - Ênfase6 5" xfId="251" xr:uid="{00000000-0005-0000-0000-000091010000}"/>
    <cellStyle name="20% - Ênfase6 5 2" xfId="1733" xr:uid="{00000000-0005-0000-0000-000092010000}"/>
    <cellStyle name="20% - Ênfase6 5 2 2" xfId="5154" xr:uid="{00000000-0005-0000-0000-000093010000}"/>
    <cellStyle name="20% - Ênfase6 5 2 2 2" xfId="14308" xr:uid="{00000000-0005-0000-0000-000094010000}"/>
    <cellStyle name="20% - Ênfase6 5 2 3" xfId="10887" xr:uid="{00000000-0005-0000-0000-000095010000}"/>
    <cellStyle name="20% - Ênfase6 5 3" xfId="3252" xr:uid="{00000000-0005-0000-0000-000096010000}"/>
    <cellStyle name="20% - Ênfase6 5 3 2" xfId="5155" xr:uid="{00000000-0005-0000-0000-000097010000}"/>
    <cellStyle name="20% - Ênfase6 5 3 2 2" xfId="14309" xr:uid="{00000000-0005-0000-0000-000098010000}"/>
    <cellStyle name="20% - Ênfase6 5 3 3" xfId="12406" xr:uid="{00000000-0005-0000-0000-000099010000}"/>
    <cellStyle name="20% - Ênfase6 5 4" xfId="1222" xr:uid="{00000000-0005-0000-0000-00009A010000}"/>
    <cellStyle name="20% - Ênfase6 5 4 2" xfId="5156" xr:uid="{00000000-0005-0000-0000-00009B010000}"/>
    <cellStyle name="20% - Ênfase6 5 4 2 2" xfId="14310" xr:uid="{00000000-0005-0000-0000-00009C010000}"/>
    <cellStyle name="20% - Ênfase6 5 4 3" xfId="10376" xr:uid="{00000000-0005-0000-0000-00009D010000}"/>
    <cellStyle name="20% - Ênfase6 5 5" xfId="5153" xr:uid="{00000000-0005-0000-0000-00009E010000}"/>
    <cellStyle name="20% - Ênfase6 5 5 2" xfId="14307" xr:uid="{00000000-0005-0000-0000-00009F010000}"/>
    <cellStyle name="20% - Ênfase6 5 6" xfId="9409" xr:uid="{00000000-0005-0000-0000-0000A0010000}"/>
    <cellStyle name="20% - Ênfase6 6" xfId="252" xr:uid="{00000000-0005-0000-0000-0000A1010000}"/>
    <cellStyle name="20% - Ênfase6 6 2" xfId="1734" xr:uid="{00000000-0005-0000-0000-0000A2010000}"/>
    <cellStyle name="20% - Ênfase6 6 2 2" xfId="5158" xr:uid="{00000000-0005-0000-0000-0000A3010000}"/>
    <cellStyle name="20% - Ênfase6 6 2 2 2" xfId="14312" xr:uid="{00000000-0005-0000-0000-0000A4010000}"/>
    <cellStyle name="20% - Ênfase6 6 2 3" xfId="10888" xr:uid="{00000000-0005-0000-0000-0000A5010000}"/>
    <cellStyle name="20% - Ênfase6 6 3" xfId="3253" xr:uid="{00000000-0005-0000-0000-0000A6010000}"/>
    <cellStyle name="20% - Ênfase6 6 3 2" xfId="5159" xr:uid="{00000000-0005-0000-0000-0000A7010000}"/>
    <cellStyle name="20% - Ênfase6 6 3 2 2" xfId="14313" xr:uid="{00000000-0005-0000-0000-0000A8010000}"/>
    <cellStyle name="20% - Ênfase6 6 3 3" xfId="12407" xr:uid="{00000000-0005-0000-0000-0000A9010000}"/>
    <cellStyle name="20% - Ênfase6 6 4" xfId="1223" xr:uid="{00000000-0005-0000-0000-0000AA010000}"/>
    <cellStyle name="20% - Ênfase6 6 4 2" xfId="5160" xr:uid="{00000000-0005-0000-0000-0000AB010000}"/>
    <cellStyle name="20% - Ênfase6 6 4 2 2" xfId="14314" xr:uid="{00000000-0005-0000-0000-0000AC010000}"/>
    <cellStyle name="20% - Ênfase6 6 4 3" xfId="10377" xr:uid="{00000000-0005-0000-0000-0000AD010000}"/>
    <cellStyle name="20% - Ênfase6 6 5" xfId="5157" xr:uid="{00000000-0005-0000-0000-0000AE010000}"/>
    <cellStyle name="20% - Ênfase6 6 5 2" xfId="14311" xr:uid="{00000000-0005-0000-0000-0000AF010000}"/>
    <cellStyle name="20% - Ênfase6 6 6" xfId="9410" xr:uid="{00000000-0005-0000-0000-0000B0010000}"/>
    <cellStyle name="40% - Ênfase1 2" xfId="17" xr:uid="{00000000-0005-0000-0000-0000B1010000}"/>
    <cellStyle name="40% - Ênfase1 2 2" xfId="253" xr:uid="{00000000-0005-0000-0000-0000B2010000}"/>
    <cellStyle name="40% - Ênfase1 3" xfId="254" xr:uid="{00000000-0005-0000-0000-0000B3010000}"/>
    <cellStyle name="40% - Ênfase1 3 2" xfId="1735" xr:uid="{00000000-0005-0000-0000-0000B4010000}"/>
    <cellStyle name="40% - Ênfase1 3 2 2" xfId="5162" xr:uid="{00000000-0005-0000-0000-0000B5010000}"/>
    <cellStyle name="40% - Ênfase1 3 2 2 2" xfId="14316" xr:uid="{00000000-0005-0000-0000-0000B6010000}"/>
    <cellStyle name="40% - Ênfase1 3 2 3" xfId="10889" xr:uid="{00000000-0005-0000-0000-0000B7010000}"/>
    <cellStyle name="40% - Ênfase1 3 3" xfId="3254" xr:uid="{00000000-0005-0000-0000-0000B8010000}"/>
    <cellStyle name="40% - Ênfase1 3 3 2" xfId="5163" xr:uid="{00000000-0005-0000-0000-0000B9010000}"/>
    <cellStyle name="40% - Ênfase1 3 3 2 2" xfId="14317" xr:uid="{00000000-0005-0000-0000-0000BA010000}"/>
    <cellStyle name="40% - Ênfase1 3 3 3" xfId="12408" xr:uid="{00000000-0005-0000-0000-0000BB010000}"/>
    <cellStyle name="40% - Ênfase1 3 4" xfId="1224" xr:uid="{00000000-0005-0000-0000-0000BC010000}"/>
    <cellStyle name="40% - Ênfase1 3 4 2" xfId="5164" xr:uid="{00000000-0005-0000-0000-0000BD010000}"/>
    <cellStyle name="40% - Ênfase1 3 4 2 2" xfId="14318" xr:uid="{00000000-0005-0000-0000-0000BE010000}"/>
    <cellStyle name="40% - Ênfase1 3 4 3" xfId="10378" xr:uid="{00000000-0005-0000-0000-0000BF010000}"/>
    <cellStyle name="40% - Ênfase1 3 5" xfId="5161" xr:uid="{00000000-0005-0000-0000-0000C0010000}"/>
    <cellStyle name="40% - Ênfase1 3 5 2" xfId="14315" xr:uid="{00000000-0005-0000-0000-0000C1010000}"/>
    <cellStyle name="40% - Ênfase1 3 6" xfId="9412" xr:uid="{00000000-0005-0000-0000-0000C2010000}"/>
    <cellStyle name="40% - Ênfase1 4" xfId="255" xr:uid="{00000000-0005-0000-0000-0000C3010000}"/>
    <cellStyle name="40% - Ênfase1 5" xfId="256" xr:uid="{00000000-0005-0000-0000-0000C4010000}"/>
    <cellStyle name="40% - Ênfase1 5 2" xfId="1736" xr:uid="{00000000-0005-0000-0000-0000C5010000}"/>
    <cellStyle name="40% - Ênfase1 5 2 2" xfId="5166" xr:uid="{00000000-0005-0000-0000-0000C6010000}"/>
    <cellStyle name="40% - Ênfase1 5 2 2 2" xfId="14320" xr:uid="{00000000-0005-0000-0000-0000C7010000}"/>
    <cellStyle name="40% - Ênfase1 5 2 3" xfId="10890" xr:uid="{00000000-0005-0000-0000-0000C8010000}"/>
    <cellStyle name="40% - Ênfase1 5 3" xfId="3255" xr:uid="{00000000-0005-0000-0000-0000C9010000}"/>
    <cellStyle name="40% - Ênfase1 5 3 2" xfId="5167" xr:uid="{00000000-0005-0000-0000-0000CA010000}"/>
    <cellStyle name="40% - Ênfase1 5 3 2 2" xfId="14321" xr:uid="{00000000-0005-0000-0000-0000CB010000}"/>
    <cellStyle name="40% - Ênfase1 5 3 3" xfId="12409" xr:uid="{00000000-0005-0000-0000-0000CC010000}"/>
    <cellStyle name="40% - Ênfase1 5 4" xfId="1225" xr:uid="{00000000-0005-0000-0000-0000CD010000}"/>
    <cellStyle name="40% - Ênfase1 5 4 2" xfId="5168" xr:uid="{00000000-0005-0000-0000-0000CE010000}"/>
    <cellStyle name="40% - Ênfase1 5 4 2 2" xfId="14322" xr:uid="{00000000-0005-0000-0000-0000CF010000}"/>
    <cellStyle name="40% - Ênfase1 5 4 3" xfId="10379" xr:uid="{00000000-0005-0000-0000-0000D0010000}"/>
    <cellStyle name="40% - Ênfase1 5 5" xfId="5165" xr:uid="{00000000-0005-0000-0000-0000D1010000}"/>
    <cellStyle name="40% - Ênfase1 5 5 2" xfId="14319" xr:uid="{00000000-0005-0000-0000-0000D2010000}"/>
    <cellStyle name="40% - Ênfase1 5 6" xfId="9414" xr:uid="{00000000-0005-0000-0000-0000D3010000}"/>
    <cellStyle name="40% - Ênfase1 6" xfId="257" xr:uid="{00000000-0005-0000-0000-0000D4010000}"/>
    <cellStyle name="40% - Ênfase1 6 2" xfId="1737" xr:uid="{00000000-0005-0000-0000-0000D5010000}"/>
    <cellStyle name="40% - Ênfase1 6 2 2" xfId="5170" xr:uid="{00000000-0005-0000-0000-0000D6010000}"/>
    <cellStyle name="40% - Ênfase1 6 2 2 2" xfId="14324" xr:uid="{00000000-0005-0000-0000-0000D7010000}"/>
    <cellStyle name="40% - Ênfase1 6 2 3" xfId="10891" xr:uid="{00000000-0005-0000-0000-0000D8010000}"/>
    <cellStyle name="40% - Ênfase1 6 3" xfId="3256" xr:uid="{00000000-0005-0000-0000-0000D9010000}"/>
    <cellStyle name="40% - Ênfase1 6 3 2" xfId="5171" xr:uid="{00000000-0005-0000-0000-0000DA010000}"/>
    <cellStyle name="40% - Ênfase1 6 3 2 2" xfId="14325" xr:uid="{00000000-0005-0000-0000-0000DB010000}"/>
    <cellStyle name="40% - Ênfase1 6 3 3" xfId="12410" xr:uid="{00000000-0005-0000-0000-0000DC010000}"/>
    <cellStyle name="40% - Ênfase1 6 4" xfId="1226" xr:uid="{00000000-0005-0000-0000-0000DD010000}"/>
    <cellStyle name="40% - Ênfase1 6 4 2" xfId="5172" xr:uid="{00000000-0005-0000-0000-0000DE010000}"/>
    <cellStyle name="40% - Ênfase1 6 4 2 2" xfId="14326" xr:uid="{00000000-0005-0000-0000-0000DF010000}"/>
    <cellStyle name="40% - Ênfase1 6 4 3" xfId="10380" xr:uid="{00000000-0005-0000-0000-0000E0010000}"/>
    <cellStyle name="40% - Ênfase1 6 5" xfId="5169" xr:uid="{00000000-0005-0000-0000-0000E1010000}"/>
    <cellStyle name="40% - Ênfase1 6 5 2" xfId="14323" xr:uid="{00000000-0005-0000-0000-0000E2010000}"/>
    <cellStyle name="40% - Ênfase1 6 6" xfId="9415" xr:uid="{00000000-0005-0000-0000-0000E3010000}"/>
    <cellStyle name="40% - Ênfase2 2" xfId="18" xr:uid="{00000000-0005-0000-0000-0000E4010000}"/>
    <cellStyle name="40% - Ênfase2 3" xfId="258" xr:uid="{00000000-0005-0000-0000-0000E5010000}"/>
    <cellStyle name="40% - Ênfase2 3 2" xfId="1738" xr:uid="{00000000-0005-0000-0000-0000E6010000}"/>
    <cellStyle name="40% - Ênfase2 3 2 2" xfId="5174" xr:uid="{00000000-0005-0000-0000-0000E7010000}"/>
    <cellStyle name="40% - Ênfase2 3 2 2 2" xfId="14328" xr:uid="{00000000-0005-0000-0000-0000E8010000}"/>
    <cellStyle name="40% - Ênfase2 3 2 3" xfId="10892" xr:uid="{00000000-0005-0000-0000-0000E9010000}"/>
    <cellStyle name="40% - Ênfase2 3 3" xfId="3257" xr:uid="{00000000-0005-0000-0000-0000EA010000}"/>
    <cellStyle name="40% - Ênfase2 3 3 2" xfId="5175" xr:uid="{00000000-0005-0000-0000-0000EB010000}"/>
    <cellStyle name="40% - Ênfase2 3 3 2 2" xfId="14329" xr:uid="{00000000-0005-0000-0000-0000EC010000}"/>
    <cellStyle name="40% - Ênfase2 3 3 3" xfId="12411" xr:uid="{00000000-0005-0000-0000-0000ED010000}"/>
    <cellStyle name="40% - Ênfase2 3 4" xfId="1227" xr:uid="{00000000-0005-0000-0000-0000EE010000}"/>
    <cellStyle name="40% - Ênfase2 3 4 2" xfId="5176" xr:uid="{00000000-0005-0000-0000-0000EF010000}"/>
    <cellStyle name="40% - Ênfase2 3 4 2 2" xfId="14330" xr:uid="{00000000-0005-0000-0000-0000F0010000}"/>
    <cellStyle name="40% - Ênfase2 3 4 3" xfId="10381" xr:uid="{00000000-0005-0000-0000-0000F1010000}"/>
    <cellStyle name="40% - Ênfase2 3 5" xfId="5173" xr:uid="{00000000-0005-0000-0000-0000F2010000}"/>
    <cellStyle name="40% - Ênfase2 3 5 2" xfId="14327" xr:uid="{00000000-0005-0000-0000-0000F3010000}"/>
    <cellStyle name="40% - Ênfase2 3 6" xfId="9416" xr:uid="{00000000-0005-0000-0000-0000F4010000}"/>
    <cellStyle name="40% - Ênfase2 4" xfId="259" xr:uid="{00000000-0005-0000-0000-0000F5010000}"/>
    <cellStyle name="40% - Ênfase2 4 2" xfId="1739" xr:uid="{00000000-0005-0000-0000-0000F6010000}"/>
    <cellStyle name="40% - Ênfase2 4 2 2" xfId="5178" xr:uid="{00000000-0005-0000-0000-0000F7010000}"/>
    <cellStyle name="40% - Ênfase2 4 2 2 2" xfId="14332" xr:uid="{00000000-0005-0000-0000-0000F8010000}"/>
    <cellStyle name="40% - Ênfase2 4 2 3" xfId="10893" xr:uid="{00000000-0005-0000-0000-0000F9010000}"/>
    <cellStyle name="40% - Ênfase2 4 3" xfId="3258" xr:uid="{00000000-0005-0000-0000-0000FA010000}"/>
    <cellStyle name="40% - Ênfase2 4 3 2" xfId="5179" xr:uid="{00000000-0005-0000-0000-0000FB010000}"/>
    <cellStyle name="40% - Ênfase2 4 3 2 2" xfId="14333" xr:uid="{00000000-0005-0000-0000-0000FC010000}"/>
    <cellStyle name="40% - Ênfase2 4 3 3" xfId="12412" xr:uid="{00000000-0005-0000-0000-0000FD010000}"/>
    <cellStyle name="40% - Ênfase2 4 4" xfId="1228" xr:uid="{00000000-0005-0000-0000-0000FE010000}"/>
    <cellStyle name="40% - Ênfase2 4 4 2" xfId="5180" xr:uid="{00000000-0005-0000-0000-0000FF010000}"/>
    <cellStyle name="40% - Ênfase2 4 4 2 2" xfId="14334" xr:uid="{00000000-0005-0000-0000-000000020000}"/>
    <cellStyle name="40% - Ênfase2 4 4 3" xfId="10382" xr:uid="{00000000-0005-0000-0000-000001020000}"/>
    <cellStyle name="40% - Ênfase2 4 5" xfId="5177" xr:uid="{00000000-0005-0000-0000-000002020000}"/>
    <cellStyle name="40% - Ênfase2 4 5 2" xfId="14331" xr:uid="{00000000-0005-0000-0000-000003020000}"/>
    <cellStyle name="40% - Ênfase2 4 6" xfId="9417" xr:uid="{00000000-0005-0000-0000-000004020000}"/>
    <cellStyle name="40% - Ênfase2 5" xfId="260" xr:uid="{00000000-0005-0000-0000-000005020000}"/>
    <cellStyle name="40% - Ênfase2 5 2" xfId="1740" xr:uid="{00000000-0005-0000-0000-000006020000}"/>
    <cellStyle name="40% - Ênfase2 5 2 2" xfId="5182" xr:uid="{00000000-0005-0000-0000-000007020000}"/>
    <cellStyle name="40% - Ênfase2 5 2 2 2" xfId="14336" xr:uid="{00000000-0005-0000-0000-000008020000}"/>
    <cellStyle name="40% - Ênfase2 5 2 3" xfId="10894" xr:uid="{00000000-0005-0000-0000-000009020000}"/>
    <cellStyle name="40% - Ênfase2 5 3" xfId="3259" xr:uid="{00000000-0005-0000-0000-00000A020000}"/>
    <cellStyle name="40% - Ênfase2 5 3 2" xfId="5183" xr:uid="{00000000-0005-0000-0000-00000B020000}"/>
    <cellStyle name="40% - Ênfase2 5 3 2 2" xfId="14337" xr:uid="{00000000-0005-0000-0000-00000C020000}"/>
    <cellStyle name="40% - Ênfase2 5 3 3" xfId="12413" xr:uid="{00000000-0005-0000-0000-00000D020000}"/>
    <cellStyle name="40% - Ênfase2 5 4" xfId="1229" xr:uid="{00000000-0005-0000-0000-00000E020000}"/>
    <cellStyle name="40% - Ênfase2 5 4 2" xfId="5184" xr:uid="{00000000-0005-0000-0000-00000F020000}"/>
    <cellStyle name="40% - Ênfase2 5 4 2 2" xfId="14338" xr:uid="{00000000-0005-0000-0000-000010020000}"/>
    <cellStyle name="40% - Ênfase2 5 4 3" xfId="10383" xr:uid="{00000000-0005-0000-0000-000011020000}"/>
    <cellStyle name="40% - Ênfase2 5 5" xfId="5181" xr:uid="{00000000-0005-0000-0000-000012020000}"/>
    <cellStyle name="40% - Ênfase2 5 5 2" xfId="14335" xr:uid="{00000000-0005-0000-0000-000013020000}"/>
    <cellStyle name="40% - Ênfase2 5 6" xfId="9418" xr:uid="{00000000-0005-0000-0000-000014020000}"/>
    <cellStyle name="40% - Ênfase3 2" xfId="19" xr:uid="{00000000-0005-0000-0000-000015020000}"/>
    <cellStyle name="40% - Ênfase3 2 2" xfId="261" xr:uid="{00000000-0005-0000-0000-000016020000}"/>
    <cellStyle name="40% - Ênfase3 3" xfId="262" xr:uid="{00000000-0005-0000-0000-000017020000}"/>
    <cellStyle name="40% - Ênfase3 3 2" xfId="1741" xr:uid="{00000000-0005-0000-0000-000018020000}"/>
    <cellStyle name="40% - Ênfase3 3 2 2" xfId="5186" xr:uid="{00000000-0005-0000-0000-000019020000}"/>
    <cellStyle name="40% - Ênfase3 3 2 2 2" xfId="14340" xr:uid="{00000000-0005-0000-0000-00001A020000}"/>
    <cellStyle name="40% - Ênfase3 3 2 3" xfId="10895" xr:uid="{00000000-0005-0000-0000-00001B020000}"/>
    <cellStyle name="40% - Ênfase3 3 3" xfId="3260" xr:uid="{00000000-0005-0000-0000-00001C020000}"/>
    <cellStyle name="40% - Ênfase3 3 3 2" xfId="5187" xr:uid="{00000000-0005-0000-0000-00001D020000}"/>
    <cellStyle name="40% - Ênfase3 3 3 2 2" xfId="14341" xr:uid="{00000000-0005-0000-0000-00001E020000}"/>
    <cellStyle name="40% - Ênfase3 3 3 3" xfId="12414" xr:uid="{00000000-0005-0000-0000-00001F020000}"/>
    <cellStyle name="40% - Ênfase3 3 4" xfId="1230" xr:uid="{00000000-0005-0000-0000-000020020000}"/>
    <cellStyle name="40% - Ênfase3 3 4 2" xfId="5188" xr:uid="{00000000-0005-0000-0000-000021020000}"/>
    <cellStyle name="40% - Ênfase3 3 4 2 2" xfId="14342" xr:uid="{00000000-0005-0000-0000-000022020000}"/>
    <cellStyle name="40% - Ênfase3 3 4 3" xfId="10384" xr:uid="{00000000-0005-0000-0000-000023020000}"/>
    <cellStyle name="40% - Ênfase3 3 5" xfId="5185" xr:uid="{00000000-0005-0000-0000-000024020000}"/>
    <cellStyle name="40% - Ênfase3 3 5 2" xfId="14339" xr:uid="{00000000-0005-0000-0000-000025020000}"/>
    <cellStyle name="40% - Ênfase3 3 6" xfId="9420" xr:uid="{00000000-0005-0000-0000-000026020000}"/>
    <cellStyle name="40% - Ênfase3 4" xfId="263" xr:uid="{00000000-0005-0000-0000-000027020000}"/>
    <cellStyle name="40% - Ênfase3 5" xfId="264" xr:uid="{00000000-0005-0000-0000-000028020000}"/>
    <cellStyle name="40% - Ênfase3 5 2" xfId="1742" xr:uid="{00000000-0005-0000-0000-000029020000}"/>
    <cellStyle name="40% - Ênfase3 5 2 2" xfId="5190" xr:uid="{00000000-0005-0000-0000-00002A020000}"/>
    <cellStyle name="40% - Ênfase3 5 2 2 2" xfId="14344" xr:uid="{00000000-0005-0000-0000-00002B020000}"/>
    <cellStyle name="40% - Ênfase3 5 2 3" xfId="10896" xr:uid="{00000000-0005-0000-0000-00002C020000}"/>
    <cellStyle name="40% - Ênfase3 5 3" xfId="3261" xr:uid="{00000000-0005-0000-0000-00002D020000}"/>
    <cellStyle name="40% - Ênfase3 5 3 2" xfId="5191" xr:uid="{00000000-0005-0000-0000-00002E020000}"/>
    <cellStyle name="40% - Ênfase3 5 3 2 2" xfId="14345" xr:uid="{00000000-0005-0000-0000-00002F020000}"/>
    <cellStyle name="40% - Ênfase3 5 3 3" xfId="12415" xr:uid="{00000000-0005-0000-0000-000030020000}"/>
    <cellStyle name="40% - Ênfase3 5 4" xfId="1231" xr:uid="{00000000-0005-0000-0000-000031020000}"/>
    <cellStyle name="40% - Ênfase3 5 4 2" xfId="5192" xr:uid="{00000000-0005-0000-0000-000032020000}"/>
    <cellStyle name="40% - Ênfase3 5 4 2 2" xfId="14346" xr:uid="{00000000-0005-0000-0000-000033020000}"/>
    <cellStyle name="40% - Ênfase3 5 4 3" xfId="10385" xr:uid="{00000000-0005-0000-0000-000034020000}"/>
    <cellStyle name="40% - Ênfase3 5 5" xfId="5189" xr:uid="{00000000-0005-0000-0000-000035020000}"/>
    <cellStyle name="40% - Ênfase3 5 5 2" xfId="14343" xr:uid="{00000000-0005-0000-0000-000036020000}"/>
    <cellStyle name="40% - Ênfase3 5 6" xfId="9422" xr:uid="{00000000-0005-0000-0000-000037020000}"/>
    <cellStyle name="40% - Ênfase3 6" xfId="265" xr:uid="{00000000-0005-0000-0000-000038020000}"/>
    <cellStyle name="40% - Ênfase3 6 2" xfId="1743" xr:uid="{00000000-0005-0000-0000-000039020000}"/>
    <cellStyle name="40% - Ênfase3 6 2 2" xfId="5194" xr:uid="{00000000-0005-0000-0000-00003A020000}"/>
    <cellStyle name="40% - Ênfase3 6 2 2 2" xfId="14348" xr:uid="{00000000-0005-0000-0000-00003B020000}"/>
    <cellStyle name="40% - Ênfase3 6 2 3" xfId="10897" xr:uid="{00000000-0005-0000-0000-00003C020000}"/>
    <cellStyle name="40% - Ênfase3 6 3" xfId="3262" xr:uid="{00000000-0005-0000-0000-00003D020000}"/>
    <cellStyle name="40% - Ênfase3 6 3 2" xfId="5195" xr:uid="{00000000-0005-0000-0000-00003E020000}"/>
    <cellStyle name="40% - Ênfase3 6 3 2 2" xfId="14349" xr:uid="{00000000-0005-0000-0000-00003F020000}"/>
    <cellStyle name="40% - Ênfase3 6 3 3" xfId="12416" xr:uid="{00000000-0005-0000-0000-000040020000}"/>
    <cellStyle name="40% - Ênfase3 6 4" xfId="1232" xr:uid="{00000000-0005-0000-0000-000041020000}"/>
    <cellStyle name="40% - Ênfase3 6 4 2" xfId="5196" xr:uid="{00000000-0005-0000-0000-000042020000}"/>
    <cellStyle name="40% - Ênfase3 6 4 2 2" xfId="14350" xr:uid="{00000000-0005-0000-0000-000043020000}"/>
    <cellStyle name="40% - Ênfase3 6 4 3" xfId="10386" xr:uid="{00000000-0005-0000-0000-000044020000}"/>
    <cellStyle name="40% - Ênfase3 6 5" xfId="5193" xr:uid="{00000000-0005-0000-0000-000045020000}"/>
    <cellStyle name="40% - Ênfase3 6 5 2" xfId="14347" xr:uid="{00000000-0005-0000-0000-000046020000}"/>
    <cellStyle name="40% - Ênfase3 6 6" xfId="9423" xr:uid="{00000000-0005-0000-0000-000047020000}"/>
    <cellStyle name="40% - Ênfase3 7" xfId="266" xr:uid="{00000000-0005-0000-0000-000048020000}"/>
    <cellStyle name="40% - Ênfase3 7 2" xfId="1744" xr:uid="{00000000-0005-0000-0000-000049020000}"/>
    <cellStyle name="40% - Ênfase3 7 2 2" xfId="5198" xr:uid="{00000000-0005-0000-0000-00004A020000}"/>
    <cellStyle name="40% - Ênfase3 7 2 2 2" xfId="14352" xr:uid="{00000000-0005-0000-0000-00004B020000}"/>
    <cellStyle name="40% - Ênfase3 7 2 3" xfId="10898" xr:uid="{00000000-0005-0000-0000-00004C020000}"/>
    <cellStyle name="40% - Ênfase3 7 3" xfId="3263" xr:uid="{00000000-0005-0000-0000-00004D020000}"/>
    <cellStyle name="40% - Ênfase3 7 3 2" xfId="5199" xr:uid="{00000000-0005-0000-0000-00004E020000}"/>
    <cellStyle name="40% - Ênfase3 7 3 2 2" xfId="14353" xr:uid="{00000000-0005-0000-0000-00004F020000}"/>
    <cellStyle name="40% - Ênfase3 7 3 3" xfId="12417" xr:uid="{00000000-0005-0000-0000-000050020000}"/>
    <cellStyle name="40% - Ênfase3 7 4" xfId="1233" xr:uid="{00000000-0005-0000-0000-000051020000}"/>
    <cellStyle name="40% - Ênfase3 7 4 2" xfId="5200" xr:uid="{00000000-0005-0000-0000-000052020000}"/>
    <cellStyle name="40% - Ênfase3 7 4 2 2" xfId="14354" xr:uid="{00000000-0005-0000-0000-000053020000}"/>
    <cellStyle name="40% - Ênfase3 7 4 3" xfId="10387" xr:uid="{00000000-0005-0000-0000-000054020000}"/>
    <cellStyle name="40% - Ênfase3 7 5" xfId="5197" xr:uid="{00000000-0005-0000-0000-000055020000}"/>
    <cellStyle name="40% - Ênfase3 7 5 2" xfId="14351" xr:uid="{00000000-0005-0000-0000-000056020000}"/>
    <cellStyle name="40% - Ênfase3 7 6" xfId="9424" xr:uid="{00000000-0005-0000-0000-000057020000}"/>
    <cellStyle name="40% - Ênfase3 8" xfId="267" xr:uid="{00000000-0005-0000-0000-000058020000}"/>
    <cellStyle name="40% - Ênfase3 8 2" xfId="1745" xr:uid="{00000000-0005-0000-0000-000059020000}"/>
    <cellStyle name="40% - Ênfase3 8 2 2" xfId="5202" xr:uid="{00000000-0005-0000-0000-00005A020000}"/>
    <cellStyle name="40% - Ênfase3 8 2 2 2" xfId="14356" xr:uid="{00000000-0005-0000-0000-00005B020000}"/>
    <cellStyle name="40% - Ênfase3 8 2 3" xfId="10899" xr:uid="{00000000-0005-0000-0000-00005C020000}"/>
    <cellStyle name="40% - Ênfase3 8 3" xfId="3264" xr:uid="{00000000-0005-0000-0000-00005D020000}"/>
    <cellStyle name="40% - Ênfase3 8 3 2" xfId="5203" xr:uid="{00000000-0005-0000-0000-00005E020000}"/>
    <cellStyle name="40% - Ênfase3 8 3 2 2" xfId="14357" xr:uid="{00000000-0005-0000-0000-00005F020000}"/>
    <cellStyle name="40% - Ênfase3 8 3 3" xfId="12418" xr:uid="{00000000-0005-0000-0000-000060020000}"/>
    <cellStyle name="40% - Ênfase3 8 4" xfId="1234" xr:uid="{00000000-0005-0000-0000-000061020000}"/>
    <cellStyle name="40% - Ênfase3 8 4 2" xfId="5204" xr:uid="{00000000-0005-0000-0000-000062020000}"/>
    <cellStyle name="40% - Ênfase3 8 4 2 2" xfId="14358" xr:uid="{00000000-0005-0000-0000-000063020000}"/>
    <cellStyle name="40% - Ênfase3 8 4 3" xfId="10388" xr:uid="{00000000-0005-0000-0000-000064020000}"/>
    <cellStyle name="40% - Ênfase3 8 5" xfId="5201" xr:uid="{00000000-0005-0000-0000-000065020000}"/>
    <cellStyle name="40% - Ênfase3 8 5 2" xfId="14355" xr:uid="{00000000-0005-0000-0000-000066020000}"/>
    <cellStyle name="40% - Ênfase3 8 6" xfId="9425" xr:uid="{00000000-0005-0000-0000-000067020000}"/>
    <cellStyle name="40% - Ênfase4 2" xfId="20" xr:uid="{00000000-0005-0000-0000-000068020000}"/>
    <cellStyle name="40% - Ênfase4 2 2" xfId="268" xr:uid="{00000000-0005-0000-0000-000069020000}"/>
    <cellStyle name="40% - Ênfase4 3" xfId="269" xr:uid="{00000000-0005-0000-0000-00006A020000}"/>
    <cellStyle name="40% - Ênfase4 3 2" xfId="1746" xr:uid="{00000000-0005-0000-0000-00006B020000}"/>
    <cellStyle name="40% - Ênfase4 3 2 2" xfId="5206" xr:uid="{00000000-0005-0000-0000-00006C020000}"/>
    <cellStyle name="40% - Ênfase4 3 2 2 2" xfId="14360" xr:uid="{00000000-0005-0000-0000-00006D020000}"/>
    <cellStyle name="40% - Ênfase4 3 2 3" xfId="10900" xr:uid="{00000000-0005-0000-0000-00006E020000}"/>
    <cellStyle name="40% - Ênfase4 3 3" xfId="3265" xr:uid="{00000000-0005-0000-0000-00006F020000}"/>
    <cellStyle name="40% - Ênfase4 3 3 2" xfId="5207" xr:uid="{00000000-0005-0000-0000-000070020000}"/>
    <cellStyle name="40% - Ênfase4 3 3 2 2" xfId="14361" xr:uid="{00000000-0005-0000-0000-000071020000}"/>
    <cellStyle name="40% - Ênfase4 3 3 3" xfId="12419" xr:uid="{00000000-0005-0000-0000-000072020000}"/>
    <cellStyle name="40% - Ênfase4 3 4" xfId="1235" xr:uid="{00000000-0005-0000-0000-000073020000}"/>
    <cellStyle name="40% - Ênfase4 3 4 2" xfId="5208" xr:uid="{00000000-0005-0000-0000-000074020000}"/>
    <cellStyle name="40% - Ênfase4 3 4 2 2" xfId="14362" xr:uid="{00000000-0005-0000-0000-000075020000}"/>
    <cellStyle name="40% - Ênfase4 3 4 3" xfId="10389" xr:uid="{00000000-0005-0000-0000-000076020000}"/>
    <cellStyle name="40% - Ênfase4 3 5" xfId="5205" xr:uid="{00000000-0005-0000-0000-000077020000}"/>
    <cellStyle name="40% - Ênfase4 3 5 2" xfId="14359" xr:uid="{00000000-0005-0000-0000-000078020000}"/>
    <cellStyle name="40% - Ênfase4 3 6" xfId="9427" xr:uid="{00000000-0005-0000-0000-000079020000}"/>
    <cellStyle name="40% - Ênfase4 4" xfId="270" xr:uid="{00000000-0005-0000-0000-00007A020000}"/>
    <cellStyle name="40% - Ênfase4 5" xfId="271" xr:uid="{00000000-0005-0000-0000-00007B020000}"/>
    <cellStyle name="40% - Ênfase4 5 2" xfId="1747" xr:uid="{00000000-0005-0000-0000-00007C020000}"/>
    <cellStyle name="40% - Ênfase4 5 2 2" xfId="5210" xr:uid="{00000000-0005-0000-0000-00007D020000}"/>
    <cellStyle name="40% - Ênfase4 5 2 2 2" xfId="14364" xr:uid="{00000000-0005-0000-0000-00007E020000}"/>
    <cellStyle name="40% - Ênfase4 5 2 3" xfId="10901" xr:uid="{00000000-0005-0000-0000-00007F020000}"/>
    <cellStyle name="40% - Ênfase4 5 3" xfId="3266" xr:uid="{00000000-0005-0000-0000-000080020000}"/>
    <cellStyle name="40% - Ênfase4 5 3 2" xfId="5211" xr:uid="{00000000-0005-0000-0000-000081020000}"/>
    <cellStyle name="40% - Ênfase4 5 3 2 2" xfId="14365" xr:uid="{00000000-0005-0000-0000-000082020000}"/>
    <cellStyle name="40% - Ênfase4 5 3 3" xfId="12420" xr:uid="{00000000-0005-0000-0000-000083020000}"/>
    <cellStyle name="40% - Ênfase4 5 4" xfId="1236" xr:uid="{00000000-0005-0000-0000-000084020000}"/>
    <cellStyle name="40% - Ênfase4 5 4 2" xfId="5212" xr:uid="{00000000-0005-0000-0000-000085020000}"/>
    <cellStyle name="40% - Ênfase4 5 4 2 2" xfId="14366" xr:uid="{00000000-0005-0000-0000-000086020000}"/>
    <cellStyle name="40% - Ênfase4 5 4 3" xfId="10390" xr:uid="{00000000-0005-0000-0000-000087020000}"/>
    <cellStyle name="40% - Ênfase4 5 5" xfId="5209" xr:uid="{00000000-0005-0000-0000-000088020000}"/>
    <cellStyle name="40% - Ênfase4 5 5 2" xfId="14363" xr:uid="{00000000-0005-0000-0000-000089020000}"/>
    <cellStyle name="40% - Ênfase4 5 6" xfId="9429" xr:uid="{00000000-0005-0000-0000-00008A020000}"/>
    <cellStyle name="40% - Ênfase4 6" xfId="272" xr:uid="{00000000-0005-0000-0000-00008B020000}"/>
    <cellStyle name="40% - Ênfase4 6 2" xfId="1748" xr:uid="{00000000-0005-0000-0000-00008C020000}"/>
    <cellStyle name="40% - Ênfase4 6 2 2" xfId="5214" xr:uid="{00000000-0005-0000-0000-00008D020000}"/>
    <cellStyle name="40% - Ênfase4 6 2 2 2" xfId="14368" xr:uid="{00000000-0005-0000-0000-00008E020000}"/>
    <cellStyle name="40% - Ênfase4 6 2 3" xfId="10902" xr:uid="{00000000-0005-0000-0000-00008F020000}"/>
    <cellStyle name="40% - Ênfase4 6 3" xfId="3267" xr:uid="{00000000-0005-0000-0000-000090020000}"/>
    <cellStyle name="40% - Ênfase4 6 3 2" xfId="5215" xr:uid="{00000000-0005-0000-0000-000091020000}"/>
    <cellStyle name="40% - Ênfase4 6 3 2 2" xfId="14369" xr:uid="{00000000-0005-0000-0000-000092020000}"/>
    <cellStyle name="40% - Ênfase4 6 3 3" xfId="12421" xr:uid="{00000000-0005-0000-0000-000093020000}"/>
    <cellStyle name="40% - Ênfase4 6 4" xfId="1237" xr:uid="{00000000-0005-0000-0000-000094020000}"/>
    <cellStyle name="40% - Ênfase4 6 4 2" xfId="5216" xr:uid="{00000000-0005-0000-0000-000095020000}"/>
    <cellStyle name="40% - Ênfase4 6 4 2 2" xfId="14370" xr:uid="{00000000-0005-0000-0000-000096020000}"/>
    <cellStyle name="40% - Ênfase4 6 4 3" xfId="10391" xr:uid="{00000000-0005-0000-0000-000097020000}"/>
    <cellStyle name="40% - Ênfase4 6 5" xfId="5213" xr:uid="{00000000-0005-0000-0000-000098020000}"/>
    <cellStyle name="40% - Ênfase4 6 5 2" xfId="14367" xr:uid="{00000000-0005-0000-0000-000099020000}"/>
    <cellStyle name="40% - Ênfase4 6 6" xfId="9430" xr:uid="{00000000-0005-0000-0000-00009A020000}"/>
    <cellStyle name="40% - Ênfase5 2" xfId="21" xr:uid="{00000000-0005-0000-0000-00009B020000}"/>
    <cellStyle name="40% - Ênfase5 2 2" xfId="273" xr:uid="{00000000-0005-0000-0000-00009C020000}"/>
    <cellStyle name="40% - Ênfase5 3" xfId="274" xr:uid="{00000000-0005-0000-0000-00009D020000}"/>
    <cellStyle name="40% - Ênfase5 3 2" xfId="1749" xr:uid="{00000000-0005-0000-0000-00009E020000}"/>
    <cellStyle name="40% - Ênfase5 3 2 2" xfId="5218" xr:uid="{00000000-0005-0000-0000-00009F020000}"/>
    <cellStyle name="40% - Ênfase5 3 2 2 2" xfId="14372" xr:uid="{00000000-0005-0000-0000-0000A0020000}"/>
    <cellStyle name="40% - Ênfase5 3 2 3" xfId="10903" xr:uid="{00000000-0005-0000-0000-0000A1020000}"/>
    <cellStyle name="40% - Ênfase5 3 3" xfId="3268" xr:uid="{00000000-0005-0000-0000-0000A2020000}"/>
    <cellStyle name="40% - Ênfase5 3 3 2" xfId="5219" xr:uid="{00000000-0005-0000-0000-0000A3020000}"/>
    <cellStyle name="40% - Ênfase5 3 3 2 2" xfId="14373" xr:uid="{00000000-0005-0000-0000-0000A4020000}"/>
    <cellStyle name="40% - Ênfase5 3 3 3" xfId="12422" xr:uid="{00000000-0005-0000-0000-0000A5020000}"/>
    <cellStyle name="40% - Ênfase5 3 4" xfId="1238" xr:uid="{00000000-0005-0000-0000-0000A6020000}"/>
    <cellStyle name="40% - Ênfase5 3 4 2" xfId="5220" xr:uid="{00000000-0005-0000-0000-0000A7020000}"/>
    <cellStyle name="40% - Ênfase5 3 4 2 2" xfId="14374" xr:uid="{00000000-0005-0000-0000-0000A8020000}"/>
    <cellStyle name="40% - Ênfase5 3 4 3" xfId="10392" xr:uid="{00000000-0005-0000-0000-0000A9020000}"/>
    <cellStyle name="40% - Ênfase5 3 5" xfId="5217" xr:uid="{00000000-0005-0000-0000-0000AA020000}"/>
    <cellStyle name="40% - Ênfase5 3 5 2" xfId="14371" xr:uid="{00000000-0005-0000-0000-0000AB020000}"/>
    <cellStyle name="40% - Ênfase5 3 6" xfId="9432" xr:uid="{00000000-0005-0000-0000-0000AC020000}"/>
    <cellStyle name="40% - Ênfase5 4" xfId="275" xr:uid="{00000000-0005-0000-0000-0000AD020000}"/>
    <cellStyle name="40% - Ênfase5 5" xfId="276" xr:uid="{00000000-0005-0000-0000-0000AE020000}"/>
    <cellStyle name="40% - Ênfase5 5 2" xfId="1750" xr:uid="{00000000-0005-0000-0000-0000AF020000}"/>
    <cellStyle name="40% - Ênfase5 5 2 2" xfId="5222" xr:uid="{00000000-0005-0000-0000-0000B0020000}"/>
    <cellStyle name="40% - Ênfase5 5 2 2 2" xfId="14376" xr:uid="{00000000-0005-0000-0000-0000B1020000}"/>
    <cellStyle name="40% - Ênfase5 5 2 3" xfId="10904" xr:uid="{00000000-0005-0000-0000-0000B2020000}"/>
    <cellStyle name="40% - Ênfase5 5 3" xfId="3269" xr:uid="{00000000-0005-0000-0000-0000B3020000}"/>
    <cellStyle name="40% - Ênfase5 5 3 2" xfId="5223" xr:uid="{00000000-0005-0000-0000-0000B4020000}"/>
    <cellStyle name="40% - Ênfase5 5 3 2 2" xfId="14377" xr:uid="{00000000-0005-0000-0000-0000B5020000}"/>
    <cellStyle name="40% - Ênfase5 5 3 3" xfId="12423" xr:uid="{00000000-0005-0000-0000-0000B6020000}"/>
    <cellStyle name="40% - Ênfase5 5 4" xfId="1239" xr:uid="{00000000-0005-0000-0000-0000B7020000}"/>
    <cellStyle name="40% - Ênfase5 5 4 2" xfId="5224" xr:uid="{00000000-0005-0000-0000-0000B8020000}"/>
    <cellStyle name="40% - Ênfase5 5 4 2 2" xfId="14378" xr:uid="{00000000-0005-0000-0000-0000B9020000}"/>
    <cellStyle name="40% - Ênfase5 5 4 3" xfId="10393" xr:uid="{00000000-0005-0000-0000-0000BA020000}"/>
    <cellStyle name="40% - Ênfase5 5 5" xfId="5221" xr:uid="{00000000-0005-0000-0000-0000BB020000}"/>
    <cellStyle name="40% - Ênfase5 5 5 2" xfId="14375" xr:uid="{00000000-0005-0000-0000-0000BC020000}"/>
    <cellStyle name="40% - Ênfase5 5 6" xfId="9434" xr:uid="{00000000-0005-0000-0000-0000BD020000}"/>
    <cellStyle name="40% - Ênfase5 6" xfId="277" xr:uid="{00000000-0005-0000-0000-0000BE020000}"/>
    <cellStyle name="40% - Ênfase5 6 2" xfId="1751" xr:uid="{00000000-0005-0000-0000-0000BF020000}"/>
    <cellStyle name="40% - Ênfase5 6 2 2" xfId="5226" xr:uid="{00000000-0005-0000-0000-0000C0020000}"/>
    <cellStyle name="40% - Ênfase5 6 2 2 2" xfId="14380" xr:uid="{00000000-0005-0000-0000-0000C1020000}"/>
    <cellStyle name="40% - Ênfase5 6 2 3" xfId="10905" xr:uid="{00000000-0005-0000-0000-0000C2020000}"/>
    <cellStyle name="40% - Ênfase5 6 3" xfId="3270" xr:uid="{00000000-0005-0000-0000-0000C3020000}"/>
    <cellStyle name="40% - Ênfase5 6 3 2" xfId="5227" xr:uid="{00000000-0005-0000-0000-0000C4020000}"/>
    <cellStyle name="40% - Ênfase5 6 3 2 2" xfId="14381" xr:uid="{00000000-0005-0000-0000-0000C5020000}"/>
    <cellStyle name="40% - Ênfase5 6 3 3" xfId="12424" xr:uid="{00000000-0005-0000-0000-0000C6020000}"/>
    <cellStyle name="40% - Ênfase5 6 4" xfId="1240" xr:uid="{00000000-0005-0000-0000-0000C7020000}"/>
    <cellStyle name="40% - Ênfase5 6 4 2" xfId="5228" xr:uid="{00000000-0005-0000-0000-0000C8020000}"/>
    <cellStyle name="40% - Ênfase5 6 4 2 2" xfId="14382" xr:uid="{00000000-0005-0000-0000-0000C9020000}"/>
    <cellStyle name="40% - Ênfase5 6 4 3" xfId="10394" xr:uid="{00000000-0005-0000-0000-0000CA020000}"/>
    <cellStyle name="40% - Ênfase5 6 5" xfId="5225" xr:uid="{00000000-0005-0000-0000-0000CB020000}"/>
    <cellStyle name="40% - Ênfase5 6 5 2" xfId="14379" xr:uid="{00000000-0005-0000-0000-0000CC020000}"/>
    <cellStyle name="40% - Ênfase5 6 6" xfId="9435" xr:uid="{00000000-0005-0000-0000-0000CD020000}"/>
    <cellStyle name="40% - Ênfase6 2" xfId="22" xr:uid="{00000000-0005-0000-0000-0000CE020000}"/>
    <cellStyle name="40% - Ênfase6 2 2" xfId="278" xr:uid="{00000000-0005-0000-0000-0000CF020000}"/>
    <cellStyle name="40% - Ênfase6 3" xfId="279" xr:uid="{00000000-0005-0000-0000-0000D0020000}"/>
    <cellStyle name="40% - Ênfase6 3 2" xfId="1752" xr:uid="{00000000-0005-0000-0000-0000D1020000}"/>
    <cellStyle name="40% - Ênfase6 3 2 2" xfId="5230" xr:uid="{00000000-0005-0000-0000-0000D2020000}"/>
    <cellStyle name="40% - Ênfase6 3 2 2 2" xfId="14384" xr:uid="{00000000-0005-0000-0000-0000D3020000}"/>
    <cellStyle name="40% - Ênfase6 3 2 3" xfId="10906" xr:uid="{00000000-0005-0000-0000-0000D4020000}"/>
    <cellStyle name="40% - Ênfase6 3 3" xfId="3271" xr:uid="{00000000-0005-0000-0000-0000D5020000}"/>
    <cellStyle name="40% - Ênfase6 3 3 2" xfId="5231" xr:uid="{00000000-0005-0000-0000-0000D6020000}"/>
    <cellStyle name="40% - Ênfase6 3 3 2 2" xfId="14385" xr:uid="{00000000-0005-0000-0000-0000D7020000}"/>
    <cellStyle name="40% - Ênfase6 3 3 3" xfId="12425" xr:uid="{00000000-0005-0000-0000-0000D8020000}"/>
    <cellStyle name="40% - Ênfase6 3 4" xfId="1241" xr:uid="{00000000-0005-0000-0000-0000D9020000}"/>
    <cellStyle name="40% - Ênfase6 3 4 2" xfId="5232" xr:uid="{00000000-0005-0000-0000-0000DA020000}"/>
    <cellStyle name="40% - Ênfase6 3 4 2 2" xfId="14386" xr:uid="{00000000-0005-0000-0000-0000DB020000}"/>
    <cellStyle name="40% - Ênfase6 3 4 3" xfId="10395" xr:uid="{00000000-0005-0000-0000-0000DC020000}"/>
    <cellStyle name="40% - Ênfase6 3 5" xfId="5229" xr:uid="{00000000-0005-0000-0000-0000DD020000}"/>
    <cellStyle name="40% - Ênfase6 3 5 2" xfId="14383" xr:uid="{00000000-0005-0000-0000-0000DE020000}"/>
    <cellStyle name="40% - Ênfase6 3 6" xfId="9437" xr:uid="{00000000-0005-0000-0000-0000DF020000}"/>
    <cellStyle name="40% - Ênfase6 4" xfId="280" xr:uid="{00000000-0005-0000-0000-0000E0020000}"/>
    <cellStyle name="40% - Ênfase6 5" xfId="281" xr:uid="{00000000-0005-0000-0000-0000E1020000}"/>
    <cellStyle name="40% - Ênfase6 5 2" xfId="1753" xr:uid="{00000000-0005-0000-0000-0000E2020000}"/>
    <cellStyle name="40% - Ênfase6 5 2 2" xfId="5234" xr:uid="{00000000-0005-0000-0000-0000E3020000}"/>
    <cellStyle name="40% - Ênfase6 5 2 2 2" xfId="14388" xr:uid="{00000000-0005-0000-0000-0000E4020000}"/>
    <cellStyle name="40% - Ênfase6 5 2 3" xfId="10907" xr:uid="{00000000-0005-0000-0000-0000E5020000}"/>
    <cellStyle name="40% - Ênfase6 5 3" xfId="3272" xr:uid="{00000000-0005-0000-0000-0000E6020000}"/>
    <cellStyle name="40% - Ênfase6 5 3 2" xfId="5235" xr:uid="{00000000-0005-0000-0000-0000E7020000}"/>
    <cellStyle name="40% - Ênfase6 5 3 2 2" xfId="14389" xr:uid="{00000000-0005-0000-0000-0000E8020000}"/>
    <cellStyle name="40% - Ênfase6 5 3 3" xfId="12426" xr:uid="{00000000-0005-0000-0000-0000E9020000}"/>
    <cellStyle name="40% - Ênfase6 5 4" xfId="1242" xr:uid="{00000000-0005-0000-0000-0000EA020000}"/>
    <cellStyle name="40% - Ênfase6 5 4 2" xfId="5236" xr:uid="{00000000-0005-0000-0000-0000EB020000}"/>
    <cellStyle name="40% - Ênfase6 5 4 2 2" xfId="14390" xr:uid="{00000000-0005-0000-0000-0000EC020000}"/>
    <cellStyle name="40% - Ênfase6 5 4 3" xfId="10396" xr:uid="{00000000-0005-0000-0000-0000ED020000}"/>
    <cellStyle name="40% - Ênfase6 5 5" xfId="5233" xr:uid="{00000000-0005-0000-0000-0000EE020000}"/>
    <cellStyle name="40% - Ênfase6 5 5 2" xfId="14387" xr:uid="{00000000-0005-0000-0000-0000EF020000}"/>
    <cellStyle name="40% - Ênfase6 5 6" xfId="9439" xr:uid="{00000000-0005-0000-0000-0000F0020000}"/>
    <cellStyle name="40% - Ênfase6 6" xfId="282" xr:uid="{00000000-0005-0000-0000-0000F1020000}"/>
    <cellStyle name="40% - Ênfase6 6 2" xfId="1754" xr:uid="{00000000-0005-0000-0000-0000F2020000}"/>
    <cellStyle name="40% - Ênfase6 6 2 2" xfId="5238" xr:uid="{00000000-0005-0000-0000-0000F3020000}"/>
    <cellStyle name="40% - Ênfase6 6 2 2 2" xfId="14392" xr:uid="{00000000-0005-0000-0000-0000F4020000}"/>
    <cellStyle name="40% - Ênfase6 6 2 3" xfId="10908" xr:uid="{00000000-0005-0000-0000-0000F5020000}"/>
    <cellStyle name="40% - Ênfase6 6 3" xfId="3273" xr:uid="{00000000-0005-0000-0000-0000F6020000}"/>
    <cellStyle name="40% - Ênfase6 6 3 2" xfId="5239" xr:uid="{00000000-0005-0000-0000-0000F7020000}"/>
    <cellStyle name="40% - Ênfase6 6 3 2 2" xfId="14393" xr:uid="{00000000-0005-0000-0000-0000F8020000}"/>
    <cellStyle name="40% - Ênfase6 6 3 3" xfId="12427" xr:uid="{00000000-0005-0000-0000-0000F9020000}"/>
    <cellStyle name="40% - Ênfase6 6 4" xfId="1243" xr:uid="{00000000-0005-0000-0000-0000FA020000}"/>
    <cellStyle name="40% - Ênfase6 6 4 2" xfId="5240" xr:uid="{00000000-0005-0000-0000-0000FB020000}"/>
    <cellStyle name="40% - Ênfase6 6 4 2 2" xfId="14394" xr:uid="{00000000-0005-0000-0000-0000FC020000}"/>
    <cellStyle name="40% - Ênfase6 6 4 3" xfId="10397" xr:uid="{00000000-0005-0000-0000-0000FD020000}"/>
    <cellStyle name="40% - Ênfase6 6 5" xfId="5237" xr:uid="{00000000-0005-0000-0000-0000FE020000}"/>
    <cellStyle name="40% - Ênfase6 6 5 2" xfId="14391" xr:uid="{00000000-0005-0000-0000-0000FF020000}"/>
    <cellStyle name="40% - Ênfase6 6 6" xfId="9440" xr:uid="{00000000-0005-0000-0000-000000030000}"/>
    <cellStyle name="60% - Ênfase1 2" xfId="23" xr:uid="{00000000-0005-0000-0000-000001030000}"/>
    <cellStyle name="60% - Ênfase1 2 2" xfId="283" xr:uid="{00000000-0005-0000-0000-000002030000}"/>
    <cellStyle name="60% - Ênfase1 3" xfId="284" xr:uid="{00000000-0005-0000-0000-000003030000}"/>
    <cellStyle name="60% - Ênfase2 2" xfId="24" xr:uid="{00000000-0005-0000-0000-000004030000}"/>
    <cellStyle name="60% - Ênfase2 2 2" xfId="285" xr:uid="{00000000-0005-0000-0000-000005030000}"/>
    <cellStyle name="60% - Ênfase2 3" xfId="286" xr:uid="{00000000-0005-0000-0000-000006030000}"/>
    <cellStyle name="60% - Ênfase3 2" xfId="25" xr:uid="{00000000-0005-0000-0000-000007030000}"/>
    <cellStyle name="60% - Ênfase3 2 2" xfId="287" xr:uid="{00000000-0005-0000-0000-000008030000}"/>
    <cellStyle name="60% - Ênfase3 3" xfId="288" xr:uid="{00000000-0005-0000-0000-000009030000}"/>
    <cellStyle name="60% - Ênfase3 4" xfId="289" xr:uid="{00000000-0005-0000-0000-00000A030000}"/>
    <cellStyle name="60% - Ênfase4 2" xfId="26" xr:uid="{00000000-0005-0000-0000-00000B030000}"/>
    <cellStyle name="60% - Ênfase4 2 2" xfId="290" xr:uid="{00000000-0005-0000-0000-00000C030000}"/>
    <cellStyle name="60% - Ênfase4 3" xfId="291" xr:uid="{00000000-0005-0000-0000-00000D030000}"/>
    <cellStyle name="60% - Ênfase4 4" xfId="292" xr:uid="{00000000-0005-0000-0000-00000E030000}"/>
    <cellStyle name="60% - Ênfase5 2" xfId="27" xr:uid="{00000000-0005-0000-0000-00000F030000}"/>
    <cellStyle name="60% - Ênfase5 2 2" xfId="293" xr:uid="{00000000-0005-0000-0000-000010030000}"/>
    <cellStyle name="60% - Ênfase5 3" xfId="294" xr:uid="{00000000-0005-0000-0000-000011030000}"/>
    <cellStyle name="60% - Ênfase6 2" xfId="28" xr:uid="{00000000-0005-0000-0000-000012030000}"/>
    <cellStyle name="60% - Ênfase6 3" xfId="295" xr:uid="{00000000-0005-0000-0000-000013030000}"/>
    <cellStyle name="60% - Ênfase6 4" xfId="296" xr:uid="{00000000-0005-0000-0000-000014030000}"/>
    <cellStyle name="A3 297 x 420 mm" xfId="29" xr:uid="{00000000-0005-0000-0000-000015030000}"/>
    <cellStyle name="Bom" xfId="1134" builtinId="26"/>
    <cellStyle name="Bom 2" xfId="30" xr:uid="{00000000-0005-0000-0000-000017030000}"/>
    <cellStyle name="Bom 2 2" xfId="297" xr:uid="{00000000-0005-0000-0000-000018030000}"/>
    <cellStyle name="Bom 2 2 2" xfId="298" xr:uid="{00000000-0005-0000-0000-000019030000}"/>
    <cellStyle name="Bom 2 2 3" xfId="299" xr:uid="{00000000-0005-0000-0000-00001A030000}"/>
    <cellStyle name="Bom 2 2 4" xfId="300" xr:uid="{00000000-0005-0000-0000-00001B030000}"/>
    <cellStyle name="Bom 2 3" xfId="301" xr:uid="{00000000-0005-0000-0000-00001C030000}"/>
    <cellStyle name="Bom 2 4" xfId="302" xr:uid="{00000000-0005-0000-0000-00001D030000}"/>
    <cellStyle name="Bom 2 5" xfId="303" xr:uid="{00000000-0005-0000-0000-00001E030000}"/>
    <cellStyle name="Bom 3" xfId="31" xr:uid="{00000000-0005-0000-0000-00001F030000}"/>
    <cellStyle name="Bom 3 2" xfId="304" xr:uid="{00000000-0005-0000-0000-000020030000}"/>
    <cellStyle name="Bom 3 3" xfId="305" xr:uid="{00000000-0005-0000-0000-000021030000}"/>
    <cellStyle name="Bom 4" xfId="32" xr:uid="{00000000-0005-0000-0000-000022030000}"/>
    <cellStyle name="Bom 4 2" xfId="306" xr:uid="{00000000-0005-0000-0000-000023030000}"/>
    <cellStyle name="Bom 4 2 2" xfId="307" xr:uid="{00000000-0005-0000-0000-000024030000}"/>
    <cellStyle name="Bom 4 3" xfId="308" xr:uid="{00000000-0005-0000-0000-000025030000}"/>
    <cellStyle name="Bom 4 4" xfId="1121" xr:uid="{00000000-0005-0000-0000-000026030000}"/>
    <cellStyle name="Bom 5" xfId="309" xr:uid="{00000000-0005-0000-0000-000027030000}"/>
    <cellStyle name="Bom 5 2" xfId="310" xr:uid="{00000000-0005-0000-0000-000028030000}"/>
    <cellStyle name="Bom 5 3" xfId="311" xr:uid="{00000000-0005-0000-0000-000029030000}"/>
    <cellStyle name="Bom 5 4" xfId="312" xr:uid="{00000000-0005-0000-0000-00002A030000}"/>
    <cellStyle name="Bom 6" xfId="313" xr:uid="{00000000-0005-0000-0000-00002B030000}"/>
    <cellStyle name="Bom 6 2" xfId="314" xr:uid="{00000000-0005-0000-0000-00002C030000}"/>
    <cellStyle name="Bom 7" xfId="315" xr:uid="{00000000-0005-0000-0000-00002D030000}"/>
    <cellStyle name="Cálculo 10" xfId="9118" xr:uid="{00000000-0005-0000-0000-00002E030000}"/>
    <cellStyle name="Cálculo 10 2" xfId="18249" xr:uid="{00000000-0005-0000-0000-00002F030000}"/>
    <cellStyle name="Cálculo 10 3" xfId="25235" xr:uid="{00000000-0005-0000-0000-000030030000}"/>
    <cellStyle name="Cálculo 10 4" xfId="25504" xr:uid="{00000000-0005-0000-0000-000031030000}"/>
    <cellStyle name="Cálculo 10 5" xfId="35539" xr:uid="{00000000-0005-0000-0000-000032030000}"/>
    <cellStyle name="Cálculo 10 6" xfId="38461" xr:uid="{00000000-0005-0000-0000-000033030000}"/>
    <cellStyle name="Cálculo 11" xfId="9119" xr:uid="{00000000-0005-0000-0000-000034030000}"/>
    <cellStyle name="Cálculo 11 2" xfId="18250" xr:uid="{00000000-0005-0000-0000-000035030000}"/>
    <cellStyle name="Cálculo 11 3" xfId="25236" xr:uid="{00000000-0005-0000-0000-000036030000}"/>
    <cellStyle name="Cálculo 11 4" xfId="24365" xr:uid="{00000000-0005-0000-0000-000037030000}"/>
    <cellStyle name="Cálculo 11 5" xfId="35540" xr:uid="{00000000-0005-0000-0000-000038030000}"/>
    <cellStyle name="Cálculo 11 6" xfId="38462" xr:uid="{00000000-0005-0000-0000-000039030000}"/>
    <cellStyle name="Cálculo 2" xfId="33" xr:uid="{00000000-0005-0000-0000-00003A030000}"/>
    <cellStyle name="Cálculo 2 10" xfId="25516" xr:uid="{00000000-0005-0000-0000-00003B030000}"/>
    <cellStyle name="Cálculo 2 11" xfId="31867" xr:uid="{00000000-0005-0000-0000-00003C030000}"/>
    <cellStyle name="Cálculo 2 12" xfId="35521" xr:uid="{00000000-0005-0000-0000-00003D030000}"/>
    <cellStyle name="Cálculo 2 13" xfId="38457" xr:uid="{00000000-0005-0000-0000-00003E030000}"/>
    <cellStyle name="Cálculo 2 2" xfId="316" xr:uid="{00000000-0005-0000-0000-00003F030000}"/>
    <cellStyle name="Cálculo 2 2 10" xfId="2868" xr:uid="{00000000-0005-0000-0000-000040030000}"/>
    <cellStyle name="Cálculo 2 2 10 2" xfId="5242" xr:uid="{00000000-0005-0000-0000-000041030000}"/>
    <cellStyle name="Cálculo 2 2 10 2 2" xfId="14396" xr:uid="{00000000-0005-0000-0000-000042030000}"/>
    <cellStyle name="Cálculo 2 2 10 2 3" xfId="21392" xr:uid="{00000000-0005-0000-0000-000043030000}"/>
    <cellStyle name="Cálculo 2 2 10 2 4" xfId="24333" xr:uid="{00000000-0005-0000-0000-000044030000}"/>
    <cellStyle name="Cálculo 2 2 10 2 5" xfId="32287" xr:uid="{00000000-0005-0000-0000-000045030000}"/>
    <cellStyle name="Cálculo 2 2 10 2 6" xfId="35962" xr:uid="{00000000-0005-0000-0000-000046030000}"/>
    <cellStyle name="Cálculo 2 2 10 2 7" xfId="38688" xr:uid="{00000000-0005-0000-0000-000047030000}"/>
    <cellStyle name="Cálculo 2 2 10 3" xfId="12022" xr:uid="{00000000-0005-0000-0000-000048030000}"/>
    <cellStyle name="Cálculo 2 2 10 4" xfId="19025" xr:uid="{00000000-0005-0000-0000-000049030000}"/>
    <cellStyle name="Cálculo 2 2 10 5" xfId="24655" xr:uid="{00000000-0005-0000-0000-00004A030000}"/>
    <cellStyle name="Cálculo 2 2 10 6" xfId="22653" xr:uid="{00000000-0005-0000-0000-00004B030000}"/>
    <cellStyle name="Cálculo 2 2 10 7" xfId="22490" xr:uid="{00000000-0005-0000-0000-00004C030000}"/>
    <cellStyle name="Cálculo 2 2 10 8" xfId="15452" xr:uid="{00000000-0005-0000-0000-00004D030000}"/>
    <cellStyle name="Cálculo 2 2 10 9" xfId="25943" xr:uid="{00000000-0005-0000-0000-00004E030000}"/>
    <cellStyle name="Cálculo 2 2 11" xfId="2882" xr:uid="{00000000-0005-0000-0000-00004F030000}"/>
    <cellStyle name="Cálculo 2 2 11 2" xfId="5243" xr:uid="{00000000-0005-0000-0000-000050030000}"/>
    <cellStyle name="Cálculo 2 2 11 2 2" xfId="14397" xr:uid="{00000000-0005-0000-0000-000051030000}"/>
    <cellStyle name="Cálculo 2 2 11 2 3" xfId="21393" xr:uid="{00000000-0005-0000-0000-000052030000}"/>
    <cellStyle name="Cálculo 2 2 11 2 4" xfId="26860" xr:uid="{00000000-0005-0000-0000-000053030000}"/>
    <cellStyle name="Cálculo 2 2 11 2 5" xfId="32288" xr:uid="{00000000-0005-0000-0000-000054030000}"/>
    <cellStyle name="Cálculo 2 2 11 2 6" xfId="35963" xr:uid="{00000000-0005-0000-0000-000055030000}"/>
    <cellStyle name="Cálculo 2 2 11 2 7" xfId="38689" xr:uid="{00000000-0005-0000-0000-000056030000}"/>
    <cellStyle name="Cálculo 2 2 11 3" xfId="12036" xr:uid="{00000000-0005-0000-0000-000057030000}"/>
    <cellStyle name="Cálculo 2 2 11 4" xfId="19039" xr:uid="{00000000-0005-0000-0000-000058030000}"/>
    <cellStyle name="Cálculo 2 2 11 5" xfId="17286" xr:uid="{00000000-0005-0000-0000-000059030000}"/>
    <cellStyle name="Cálculo 2 2 11 6" xfId="27883" xr:uid="{00000000-0005-0000-0000-00005A030000}"/>
    <cellStyle name="Cálculo 2 2 11 7" xfId="29893" xr:uid="{00000000-0005-0000-0000-00005B030000}"/>
    <cellStyle name="Cálculo 2 2 11 8" xfId="33869" xr:uid="{00000000-0005-0000-0000-00005C030000}"/>
    <cellStyle name="Cálculo 2 2 11 9" xfId="37431" xr:uid="{00000000-0005-0000-0000-00005D030000}"/>
    <cellStyle name="Cálculo 2 2 12" xfId="4145" xr:uid="{00000000-0005-0000-0000-00005E030000}"/>
    <cellStyle name="Cálculo 2 2 12 2" xfId="5244" xr:uid="{00000000-0005-0000-0000-00005F030000}"/>
    <cellStyle name="Cálculo 2 2 12 2 2" xfId="14398" xr:uid="{00000000-0005-0000-0000-000060030000}"/>
    <cellStyle name="Cálculo 2 2 12 2 3" xfId="21394" xr:uid="{00000000-0005-0000-0000-000061030000}"/>
    <cellStyle name="Cálculo 2 2 12 2 4" xfId="26829" xr:uid="{00000000-0005-0000-0000-000062030000}"/>
    <cellStyle name="Cálculo 2 2 12 2 5" xfId="32289" xr:uid="{00000000-0005-0000-0000-000063030000}"/>
    <cellStyle name="Cálculo 2 2 12 2 6" xfId="35964" xr:uid="{00000000-0005-0000-0000-000064030000}"/>
    <cellStyle name="Cálculo 2 2 12 2 7" xfId="38690" xr:uid="{00000000-0005-0000-0000-000065030000}"/>
    <cellStyle name="Cálculo 2 2 12 3" xfId="13299" xr:uid="{00000000-0005-0000-0000-000066030000}"/>
    <cellStyle name="Cálculo 2 2 12 4" xfId="20297" xr:uid="{00000000-0005-0000-0000-000067030000}"/>
    <cellStyle name="Cálculo 2 2 12 5" xfId="21316" xr:uid="{00000000-0005-0000-0000-000068030000}"/>
    <cellStyle name="Cálculo 2 2 12 6" xfId="28140" xr:uid="{00000000-0005-0000-0000-000069030000}"/>
    <cellStyle name="Cálculo 2 2 12 7" xfId="28638" xr:uid="{00000000-0005-0000-0000-00006A030000}"/>
    <cellStyle name="Cálculo 2 2 12 8" xfId="31694" xr:uid="{00000000-0005-0000-0000-00006B030000}"/>
    <cellStyle name="Cálculo 2 2 12 9" xfId="35374" xr:uid="{00000000-0005-0000-0000-00006C030000}"/>
    <cellStyle name="Cálculo 2 2 13" xfId="5241" xr:uid="{00000000-0005-0000-0000-00006D030000}"/>
    <cellStyle name="Cálculo 2 2 13 2" xfId="14395" xr:uid="{00000000-0005-0000-0000-00006E030000}"/>
    <cellStyle name="Cálculo 2 2 13 3" xfId="21391" xr:uid="{00000000-0005-0000-0000-00006F030000}"/>
    <cellStyle name="Cálculo 2 2 13 4" xfId="26859" xr:uid="{00000000-0005-0000-0000-000070030000}"/>
    <cellStyle name="Cálculo 2 2 13 5" xfId="32286" xr:uid="{00000000-0005-0000-0000-000071030000}"/>
    <cellStyle name="Cálculo 2 2 13 6" xfId="35961" xr:uid="{00000000-0005-0000-0000-000072030000}"/>
    <cellStyle name="Cálculo 2 2 13 7" xfId="38687" xr:uid="{00000000-0005-0000-0000-000073030000}"/>
    <cellStyle name="Cálculo 2 2 14" xfId="9474" xr:uid="{00000000-0005-0000-0000-000074030000}"/>
    <cellStyle name="Cálculo 2 2 15" xfId="17977" xr:uid="{00000000-0005-0000-0000-000075030000}"/>
    <cellStyle name="Cálculo 2 2 16" xfId="29328" xr:uid="{00000000-0005-0000-0000-000076030000}"/>
    <cellStyle name="Cálculo 2 2 17" xfId="25101" xr:uid="{00000000-0005-0000-0000-000077030000}"/>
    <cellStyle name="Cálculo 2 2 18" xfId="31749" xr:uid="{00000000-0005-0000-0000-000078030000}"/>
    <cellStyle name="Cálculo 2 2 19" xfId="35429" xr:uid="{00000000-0005-0000-0000-000079030000}"/>
    <cellStyle name="Cálculo 2 2 2" xfId="317" xr:uid="{00000000-0005-0000-0000-00007A030000}"/>
    <cellStyle name="Cálculo 2 2 2 10" xfId="2883" xr:uid="{00000000-0005-0000-0000-00007B030000}"/>
    <cellStyle name="Cálculo 2 2 2 10 2" xfId="5246" xr:uid="{00000000-0005-0000-0000-00007C030000}"/>
    <cellStyle name="Cálculo 2 2 2 10 2 2" xfId="14400" xr:uid="{00000000-0005-0000-0000-00007D030000}"/>
    <cellStyle name="Cálculo 2 2 2 10 2 3" xfId="21396" xr:uid="{00000000-0005-0000-0000-00007E030000}"/>
    <cellStyle name="Cálculo 2 2 2 10 2 4" xfId="24967" xr:uid="{00000000-0005-0000-0000-00007F030000}"/>
    <cellStyle name="Cálculo 2 2 2 10 2 5" xfId="32291" xr:uid="{00000000-0005-0000-0000-000080030000}"/>
    <cellStyle name="Cálculo 2 2 2 10 2 6" xfId="35966" xr:uid="{00000000-0005-0000-0000-000081030000}"/>
    <cellStyle name="Cálculo 2 2 2 10 2 7" xfId="38692" xr:uid="{00000000-0005-0000-0000-000082030000}"/>
    <cellStyle name="Cálculo 2 2 2 10 3" xfId="12037" xr:uid="{00000000-0005-0000-0000-000083030000}"/>
    <cellStyle name="Cálculo 2 2 2 10 4" xfId="19040" xr:uid="{00000000-0005-0000-0000-000084030000}"/>
    <cellStyle name="Cálculo 2 2 2 10 5" xfId="9941" xr:uid="{00000000-0005-0000-0000-000085030000}"/>
    <cellStyle name="Cálculo 2 2 2 10 6" xfId="9990" xr:uid="{00000000-0005-0000-0000-000086030000}"/>
    <cellStyle name="Cálculo 2 2 2 10 7" xfId="29164" xr:uid="{00000000-0005-0000-0000-000087030000}"/>
    <cellStyle name="Cálculo 2 2 2 10 8" xfId="22869" xr:uid="{00000000-0005-0000-0000-000088030000}"/>
    <cellStyle name="Cálculo 2 2 2 10 9" xfId="31286" xr:uid="{00000000-0005-0000-0000-000089030000}"/>
    <cellStyle name="Cálculo 2 2 2 11" xfId="4325" xr:uid="{00000000-0005-0000-0000-00008A030000}"/>
    <cellStyle name="Cálculo 2 2 2 11 2" xfId="5247" xr:uid="{00000000-0005-0000-0000-00008B030000}"/>
    <cellStyle name="Cálculo 2 2 2 11 2 2" xfId="14401" xr:uid="{00000000-0005-0000-0000-00008C030000}"/>
    <cellStyle name="Cálculo 2 2 2 11 2 3" xfId="21397" xr:uid="{00000000-0005-0000-0000-00008D030000}"/>
    <cellStyle name="Cálculo 2 2 2 11 2 4" xfId="24966" xr:uid="{00000000-0005-0000-0000-00008E030000}"/>
    <cellStyle name="Cálculo 2 2 2 11 2 5" xfId="32292" xr:uid="{00000000-0005-0000-0000-00008F030000}"/>
    <cellStyle name="Cálculo 2 2 2 11 2 6" xfId="35967" xr:uid="{00000000-0005-0000-0000-000090030000}"/>
    <cellStyle name="Cálculo 2 2 2 11 2 7" xfId="38693" xr:uid="{00000000-0005-0000-0000-000091030000}"/>
    <cellStyle name="Cálculo 2 2 2 11 3" xfId="13479" xr:uid="{00000000-0005-0000-0000-000092030000}"/>
    <cellStyle name="Cálculo 2 2 2 11 4" xfId="20477" xr:uid="{00000000-0005-0000-0000-000093030000}"/>
    <cellStyle name="Cálculo 2 2 2 11 5" xfId="27668" xr:uid="{00000000-0005-0000-0000-000094030000}"/>
    <cellStyle name="Cálculo 2 2 2 11 6" xfId="28838" xr:uid="{00000000-0005-0000-0000-000095030000}"/>
    <cellStyle name="Cálculo 2 2 2 11 7" xfId="26471" xr:uid="{00000000-0005-0000-0000-000096030000}"/>
    <cellStyle name="Cálculo 2 2 2 11 8" xfId="33333" xr:uid="{00000000-0005-0000-0000-000097030000}"/>
    <cellStyle name="Cálculo 2 2 2 11 9" xfId="37008" xr:uid="{00000000-0005-0000-0000-000098030000}"/>
    <cellStyle name="Cálculo 2 2 2 12" xfId="5245" xr:uid="{00000000-0005-0000-0000-000099030000}"/>
    <cellStyle name="Cálculo 2 2 2 12 2" xfId="14399" xr:uid="{00000000-0005-0000-0000-00009A030000}"/>
    <cellStyle name="Cálculo 2 2 2 12 3" xfId="21395" xr:uid="{00000000-0005-0000-0000-00009B030000}"/>
    <cellStyle name="Cálculo 2 2 2 12 4" xfId="26863" xr:uid="{00000000-0005-0000-0000-00009C030000}"/>
    <cellStyle name="Cálculo 2 2 2 12 5" xfId="32290" xr:uid="{00000000-0005-0000-0000-00009D030000}"/>
    <cellStyle name="Cálculo 2 2 2 12 6" xfId="35965" xr:uid="{00000000-0005-0000-0000-00009E030000}"/>
    <cellStyle name="Cálculo 2 2 2 12 7" xfId="38691" xr:uid="{00000000-0005-0000-0000-00009F030000}"/>
    <cellStyle name="Cálculo 2 2 2 13" xfId="9475" xr:uid="{00000000-0005-0000-0000-0000A0030000}"/>
    <cellStyle name="Cálculo 2 2 2 14" xfId="17976" xr:uid="{00000000-0005-0000-0000-0000A1030000}"/>
    <cellStyle name="Cálculo 2 2 2 15" xfId="18157" xr:uid="{00000000-0005-0000-0000-0000A2030000}"/>
    <cellStyle name="Cálculo 2 2 2 16" xfId="28219" xr:uid="{00000000-0005-0000-0000-0000A3030000}"/>
    <cellStyle name="Cálculo 2 2 2 17" xfId="29144" xr:uid="{00000000-0005-0000-0000-0000A4030000}"/>
    <cellStyle name="Cálculo 2 2 2 18" xfId="29156" xr:uid="{00000000-0005-0000-0000-0000A5030000}"/>
    <cellStyle name="Cálculo 2 2 2 19" xfId="35537" xr:uid="{00000000-0005-0000-0000-0000A6030000}"/>
    <cellStyle name="Cálculo 2 2 2 2" xfId="1684" xr:uid="{00000000-0005-0000-0000-0000A7030000}"/>
    <cellStyle name="Cálculo 2 2 2 2 10" xfId="28660" xr:uid="{00000000-0005-0000-0000-0000A8030000}"/>
    <cellStyle name="Cálculo 2 2 2 2 11" xfId="10700" xr:uid="{00000000-0005-0000-0000-0000A9030000}"/>
    <cellStyle name="Cálculo 2 2 2 2 12" xfId="17503" xr:uid="{00000000-0005-0000-0000-0000AA030000}"/>
    <cellStyle name="Cálculo 2 2 2 2 13" xfId="30222" xr:uid="{00000000-0005-0000-0000-0000AB030000}"/>
    <cellStyle name="Cálculo 2 2 2 2 14" xfId="34193" xr:uid="{00000000-0005-0000-0000-0000AC030000}"/>
    <cellStyle name="Cálculo 2 2 2 2 2" xfId="2511" xr:uid="{00000000-0005-0000-0000-0000AD030000}"/>
    <cellStyle name="Cálculo 2 2 2 2 2 2" xfId="5249" xr:uid="{00000000-0005-0000-0000-0000AE030000}"/>
    <cellStyle name="Cálculo 2 2 2 2 2 2 2" xfId="14403" xr:uid="{00000000-0005-0000-0000-0000AF030000}"/>
    <cellStyle name="Cálculo 2 2 2 2 2 2 3" xfId="21399" xr:uid="{00000000-0005-0000-0000-0000B0030000}"/>
    <cellStyle name="Cálculo 2 2 2 2 2 2 4" xfId="24964" xr:uid="{00000000-0005-0000-0000-0000B1030000}"/>
    <cellStyle name="Cálculo 2 2 2 2 2 2 5" xfId="32294" xr:uid="{00000000-0005-0000-0000-0000B2030000}"/>
    <cellStyle name="Cálculo 2 2 2 2 2 2 6" xfId="35969" xr:uid="{00000000-0005-0000-0000-0000B3030000}"/>
    <cellStyle name="Cálculo 2 2 2 2 2 2 7" xfId="38695" xr:uid="{00000000-0005-0000-0000-0000B4030000}"/>
    <cellStyle name="Cálculo 2 2 2 2 2 3" xfId="11665" xr:uid="{00000000-0005-0000-0000-0000B5030000}"/>
    <cellStyle name="Cálculo 2 2 2 2 2 4" xfId="18668" xr:uid="{00000000-0005-0000-0000-0000B6030000}"/>
    <cellStyle name="Cálculo 2 2 2 2 2 5" xfId="22600" xr:uid="{00000000-0005-0000-0000-0000B7030000}"/>
    <cellStyle name="Cálculo 2 2 2 2 2 6" xfId="19575" xr:uid="{00000000-0005-0000-0000-0000B8030000}"/>
    <cellStyle name="Cálculo 2 2 2 2 2 7" xfId="30076" xr:uid="{00000000-0005-0000-0000-0000B9030000}"/>
    <cellStyle name="Cálculo 2 2 2 2 2 8" xfId="34053" xr:uid="{00000000-0005-0000-0000-0000BA030000}"/>
    <cellStyle name="Cálculo 2 2 2 2 2 9" xfId="37615" xr:uid="{00000000-0005-0000-0000-0000BB030000}"/>
    <cellStyle name="Cálculo 2 2 2 2 3" xfId="3661" xr:uid="{00000000-0005-0000-0000-0000BC030000}"/>
    <cellStyle name="Cálculo 2 2 2 2 3 2" xfId="5250" xr:uid="{00000000-0005-0000-0000-0000BD030000}"/>
    <cellStyle name="Cálculo 2 2 2 2 3 2 2" xfId="14404" xr:uid="{00000000-0005-0000-0000-0000BE030000}"/>
    <cellStyle name="Cálculo 2 2 2 2 3 2 3" xfId="21400" xr:uid="{00000000-0005-0000-0000-0000BF030000}"/>
    <cellStyle name="Cálculo 2 2 2 2 3 2 4" xfId="24080" xr:uid="{00000000-0005-0000-0000-0000C0030000}"/>
    <cellStyle name="Cálculo 2 2 2 2 3 2 5" xfId="32295" xr:uid="{00000000-0005-0000-0000-0000C1030000}"/>
    <cellStyle name="Cálculo 2 2 2 2 3 2 6" xfId="35970" xr:uid="{00000000-0005-0000-0000-0000C2030000}"/>
    <cellStyle name="Cálculo 2 2 2 2 3 2 7" xfId="38696" xr:uid="{00000000-0005-0000-0000-0000C3030000}"/>
    <cellStyle name="Cálculo 2 2 2 2 3 3" xfId="12815" xr:uid="{00000000-0005-0000-0000-0000C4030000}"/>
    <cellStyle name="Cálculo 2 2 2 2 3 4" xfId="19814" xr:uid="{00000000-0005-0000-0000-0000C5030000}"/>
    <cellStyle name="Cálculo 2 2 2 2 3 5" xfId="23068" xr:uid="{00000000-0005-0000-0000-0000C6030000}"/>
    <cellStyle name="Cálculo 2 2 2 2 3 6" xfId="29179" xr:uid="{00000000-0005-0000-0000-0000C7030000}"/>
    <cellStyle name="Cálculo 2 2 2 2 3 7" xfId="19779" xr:uid="{00000000-0005-0000-0000-0000C8030000}"/>
    <cellStyle name="Cálculo 2 2 2 2 3 8" xfId="32099" xr:uid="{00000000-0005-0000-0000-0000C9030000}"/>
    <cellStyle name="Cálculo 2 2 2 2 3 9" xfId="35776" xr:uid="{00000000-0005-0000-0000-0000CA030000}"/>
    <cellStyle name="Cálculo 2 2 2 2 4" xfId="4170" xr:uid="{00000000-0005-0000-0000-0000CB030000}"/>
    <cellStyle name="Cálculo 2 2 2 2 4 2" xfId="5251" xr:uid="{00000000-0005-0000-0000-0000CC030000}"/>
    <cellStyle name="Cálculo 2 2 2 2 4 2 2" xfId="14405" xr:uid="{00000000-0005-0000-0000-0000CD030000}"/>
    <cellStyle name="Cálculo 2 2 2 2 4 2 3" xfId="21401" xr:uid="{00000000-0005-0000-0000-0000CE030000}"/>
    <cellStyle name="Cálculo 2 2 2 2 4 2 4" xfId="24077" xr:uid="{00000000-0005-0000-0000-0000CF030000}"/>
    <cellStyle name="Cálculo 2 2 2 2 4 2 5" xfId="32296" xr:uid="{00000000-0005-0000-0000-0000D0030000}"/>
    <cellStyle name="Cálculo 2 2 2 2 4 2 6" xfId="35971" xr:uid="{00000000-0005-0000-0000-0000D1030000}"/>
    <cellStyle name="Cálculo 2 2 2 2 4 2 7" xfId="38697" xr:uid="{00000000-0005-0000-0000-0000D2030000}"/>
    <cellStyle name="Cálculo 2 2 2 2 4 3" xfId="13324" xr:uid="{00000000-0005-0000-0000-0000D3030000}"/>
    <cellStyle name="Cálculo 2 2 2 2 4 4" xfId="20322" xr:uid="{00000000-0005-0000-0000-0000D4030000}"/>
    <cellStyle name="Cálculo 2 2 2 2 4 5" xfId="27747" xr:uid="{00000000-0005-0000-0000-0000D5030000}"/>
    <cellStyle name="Cálculo 2 2 2 2 4 6" xfId="22987" xr:uid="{00000000-0005-0000-0000-0000D6030000}"/>
    <cellStyle name="Cálculo 2 2 2 2 4 7" xfId="27271" xr:uid="{00000000-0005-0000-0000-0000D7030000}"/>
    <cellStyle name="Cálculo 2 2 2 2 4 8" xfId="33369" xr:uid="{00000000-0005-0000-0000-0000D8030000}"/>
    <cellStyle name="Cálculo 2 2 2 2 4 9" xfId="37044" xr:uid="{00000000-0005-0000-0000-0000D9030000}"/>
    <cellStyle name="Cálculo 2 2 2 2 5" xfId="3079" xr:uid="{00000000-0005-0000-0000-0000DA030000}"/>
    <cellStyle name="Cálculo 2 2 2 2 5 2" xfId="5252" xr:uid="{00000000-0005-0000-0000-0000DB030000}"/>
    <cellStyle name="Cálculo 2 2 2 2 5 2 2" xfId="14406" xr:uid="{00000000-0005-0000-0000-0000DC030000}"/>
    <cellStyle name="Cálculo 2 2 2 2 5 2 3" xfId="21402" xr:uid="{00000000-0005-0000-0000-0000DD030000}"/>
    <cellStyle name="Cálculo 2 2 2 2 5 2 4" xfId="20052" xr:uid="{00000000-0005-0000-0000-0000DE030000}"/>
    <cellStyle name="Cálculo 2 2 2 2 5 2 5" xfId="32297" xr:uid="{00000000-0005-0000-0000-0000DF030000}"/>
    <cellStyle name="Cálculo 2 2 2 2 5 2 6" xfId="35972" xr:uid="{00000000-0005-0000-0000-0000E0030000}"/>
    <cellStyle name="Cálculo 2 2 2 2 5 2 7" xfId="38698" xr:uid="{00000000-0005-0000-0000-0000E1030000}"/>
    <cellStyle name="Cálculo 2 2 2 2 5 3" xfId="12233" xr:uid="{00000000-0005-0000-0000-0000E2030000}"/>
    <cellStyle name="Cálculo 2 2 2 2 5 4" xfId="19236" xr:uid="{00000000-0005-0000-0000-0000E3030000}"/>
    <cellStyle name="Cálculo 2 2 2 2 5 5" xfId="23329" xr:uid="{00000000-0005-0000-0000-0000E4030000}"/>
    <cellStyle name="Cálculo 2 2 2 2 5 6" xfId="26417" xr:uid="{00000000-0005-0000-0000-0000E5030000}"/>
    <cellStyle name="Cálculo 2 2 2 2 5 7" xfId="25651" xr:uid="{00000000-0005-0000-0000-0000E6030000}"/>
    <cellStyle name="Cálculo 2 2 2 2 5 8" xfId="33773" xr:uid="{00000000-0005-0000-0000-0000E7030000}"/>
    <cellStyle name="Cálculo 2 2 2 2 5 9" xfId="37335" xr:uid="{00000000-0005-0000-0000-0000E8030000}"/>
    <cellStyle name="Cálculo 2 2 2 2 6" xfId="3763" xr:uid="{00000000-0005-0000-0000-0000E9030000}"/>
    <cellStyle name="Cálculo 2 2 2 2 6 2" xfId="5253" xr:uid="{00000000-0005-0000-0000-0000EA030000}"/>
    <cellStyle name="Cálculo 2 2 2 2 6 2 2" xfId="14407" xr:uid="{00000000-0005-0000-0000-0000EB030000}"/>
    <cellStyle name="Cálculo 2 2 2 2 6 2 3" xfId="21403" xr:uid="{00000000-0005-0000-0000-0000EC030000}"/>
    <cellStyle name="Cálculo 2 2 2 2 6 2 4" xfId="26864" xr:uid="{00000000-0005-0000-0000-0000ED030000}"/>
    <cellStyle name="Cálculo 2 2 2 2 6 2 5" xfId="32298" xr:uid="{00000000-0005-0000-0000-0000EE030000}"/>
    <cellStyle name="Cálculo 2 2 2 2 6 2 6" xfId="35973" xr:uid="{00000000-0005-0000-0000-0000EF030000}"/>
    <cellStyle name="Cálculo 2 2 2 2 6 2 7" xfId="38699" xr:uid="{00000000-0005-0000-0000-0000F0030000}"/>
    <cellStyle name="Cálculo 2 2 2 2 6 3" xfId="12917" xr:uid="{00000000-0005-0000-0000-0000F1030000}"/>
    <cellStyle name="Cálculo 2 2 2 2 6 4" xfId="19916" xr:uid="{00000000-0005-0000-0000-0000F2030000}"/>
    <cellStyle name="Cálculo 2 2 2 2 6 5" xfId="9615" xr:uid="{00000000-0005-0000-0000-0000F3030000}"/>
    <cellStyle name="Cálculo 2 2 2 2 6 6" xfId="26582" xr:uid="{00000000-0005-0000-0000-0000F4030000}"/>
    <cellStyle name="Cálculo 2 2 2 2 6 7" xfId="17032" xr:uid="{00000000-0005-0000-0000-0000F5030000}"/>
    <cellStyle name="Cálculo 2 2 2 2 6 8" xfId="33533" xr:uid="{00000000-0005-0000-0000-0000F6030000}"/>
    <cellStyle name="Cálculo 2 2 2 2 6 9" xfId="37201" xr:uid="{00000000-0005-0000-0000-0000F7030000}"/>
    <cellStyle name="Cálculo 2 2 2 2 7" xfId="5248" xr:uid="{00000000-0005-0000-0000-0000F8030000}"/>
    <cellStyle name="Cálculo 2 2 2 2 7 2" xfId="14402" xr:uid="{00000000-0005-0000-0000-0000F9030000}"/>
    <cellStyle name="Cálculo 2 2 2 2 7 3" xfId="21398" xr:uid="{00000000-0005-0000-0000-0000FA030000}"/>
    <cellStyle name="Cálculo 2 2 2 2 7 4" xfId="24965" xr:uid="{00000000-0005-0000-0000-0000FB030000}"/>
    <cellStyle name="Cálculo 2 2 2 2 7 5" xfId="32293" xr:uid="{00000000-0005-0000-0000-0000FC030000}"/>
    <cellStyle name="Cálculo 2 2 2 2 7 6" xfId="35968" xr:uid="{00000000-0005-0000-0000-0000FD030000}"/>
    <cellStyle name="Cálculo 2 2 2 2 7 7" xfId="38694" xr:uid="{00000000-0005-0000-0000-0000FE030000}"/>
    <cellStyle name="Cálculo 2 2 2 2 8" xfId="10838" xr:uid="{00000000-0005-0000-0000-0000FF030000}"/>
    <cellStyle name="Cálculo 2 2 2 2 9" xfId="9733" xr:uid="{00000000-0005-0000-0000-000000040000}"/>
    <cellStyle name="Cálculo 2 2 2 3" xfId="2283" xr:uid="{00000000-0005-0000-0000-000001040000}"/>
    <cellStyle name="Cálculo 2 2 2 3 10" xfId="18206" xr:uid="{00000000-0005-0000-0000-000002040000}"/>
    <cellStyle name="Cálculo 2 2 2 3 11" xfId="17772" xr:uid="{00000000-0005-0000-0000-000003040000}"/>
    <cellStyle name="Cálculo 2 2 2 3 12" xfId="30181" xr:uid="{00000000-0005-0000-0000-000004040000}"/>
    <cellStyle name="Cálculo 2 2 2 3 13" xfId="31467" xr:uid="{00000000-0005-0000-0000-000005040000}"/>
    <cellStyle name="Cálculo 2 2 2 3 14" xfId="35171" xr:uid="{00000000-0005-0000-0000-000006040000}"/>
    <cellStyle name="Cálculo 2 2 2 3 2" xfId="2683" xr:uid="{00000000-0005-0000-0000-000007040000}"/>
    <cellStyle name="Cálculo 2 2 2 3 2 2" xfId="5255" xr:uid="{00000000-0005-0000-0000-000008040000}"/>
    <cellStyle name="Cálculo 2 2 2 3 2 2 2" xfId="14409" xr:uid="{00000000-0005-0000-0000-000009040000}"/>
    <cellStyle name="Cálculo 2 2 2 3 2 2 3" xfId="21405" xr:uid="{00000000-0005-0000-0000-00000A040000}"/>
    <cellStyle name="Cálculo 2 2 2 3 2 2 4" xfId="26865" xr:uid="{00000000-0005-0000-0000-00000B040000}"/>
    <cellStyle name="Cálculo 2 2 2 3 2 2 5" xfId="32300" xr:uid="{00000000-0005-0000-0000-00000C040000}"/>
    <cellStyle name="Cálculo 2 2 2 3 2 2 6" xfId="35975" xr:uid="{00000000-0005-0000-0000-00000D040000}"/>
    <cellStyle name="Cálculo 2 2 2 3 2 2 7" xfId="38701" xr:uid="{00000000-0005-0000-0000-00000E040000}"/>
    <cellStyle name="Cálculo 2 2 2 3 2 3" xfId="11837" xr:uid="{00000000-0005-0000-0000-00000F040000}"/>
    <cellStyle name="Cálculo 2 2 2 3 2 4" xfId="18840" xr:uid="{00000000-0005-0000-0000-000010040000}"/>
    <cellStyle name="Cálculo 2 2 2 3 2 5" xfId="18143" xr:uid="{00000000-0005-0000-0000-000011040000}"/>
    <cellStyle name="Cálculo 2 2 2 3 2 6" xfId="21334" xr:uid="{00000000-0005-0000-0000-000012040000}"/>
    <cellStyle name="Cálculo 2 2 2 3 2 7" xfId="28111" xr:uid="{00000000-0005-0000-0000-000013040000}"/>
    <cellStyle name="Cálculo 2 2 2 3 2 8" xfId="15525" xr:uid="{00000000-0005-0000-0000-000014040000}"/>
    <cellStyle name="Cálculo 2 2 2 3 2 9" xfId="34981" xr:uid="{00000000-0005-0000-0000-000015040000}"/>
    <cellStyle name="Cálculo 2 2 2 3 3" xfId="3965" xr:uid="{00000000-0005-0000-0000-000016040000}"/>
    <cellStyle name="Cálculo 2 2 2 3 3 2" xfId="5256" xr:uid="{00000000-0005-0000-0000-000017040000}"/>
    <cellStyle name="Cálculo 2 2 2 3 3 2 2" xfId="14410" xr:uid="{00000000-0005-0000-0000-000018040000}"/>
    <cellStyle name="Cálculo 2 2 2 3 3 2 3" xfId="21406" xr:uid="{00000000-0005-0000-0000-000019040000}"/>
    <cellStyle name="Cálculo 2 2 2 3 3 2 4" xfId="26862" xr:uid="{00000000-0005-0000-0000-00001A040000}"/>
    <cellStyle name="Cálculo 2 2 2 3 3 2 5" xfId="32301" xr:uid="{00000000-0005-0000-0000-00001B040000}"/>
    <cellStyle name="Cálculo 2 2 2 3 3 2 6" xfId="35976" xr:uid="{00000000-0005-0000-0000-00001C040000}"/>
    <cellStyle name="Cálculo 2 2 2 3 3 2 7" xfId="38702" xr:uid="{00000000-0005-0000-0000-00001D040000}"/>
    <cellStyle name="Cálculo 2 2 2 3 3 3" xfId="13119" xr:uid="{00000000-0005-0000-0000-00001E040000}"/>
    <cellStyle name="Cálculo 2 2 2 3 3 4" xfId="20117" xr:uid="{00000000-0005-0000-0000-00001F040000}"/>
    <cellStyle name="Cálculo 2 2 2 3 3 5" xfId="22911" xr:uid="{00000000-0005-0000-0000-000020040000}"/>
    <cellStyle name="Cálculo 2 2 2 3 3 6" xfId="26625" xr:uid="{00000000-0005-0000-0000-000021040000}"/>
    <cellStyle name="Cálculo 2 2 2 3 3 7" xfId="28891" xr:uid="{00000000-0005-0000-0000-000022040000}"/>
    <cellStyle name="Cálculo 2 2 2 3 3 8" xfId="31836" xr:uid="{00000000-0005-0000-0000-000023040000}"/>
    <cellStyle name="Cálculo 2 2 2 3 3 9" xfId="35490" xr:uid="{00000000-0005-0000-0000-000024040000}"/>
    <cellStyle name="Cálculo 2 2 2 3 4" xfId="4403" xr:uid="{00000000-0005-0000-0000-000025040000}"/>
    <cellStyle name="Cálculo 2 2 2 3 4 2" xfId="5257" xr:uid="{00000000-0005-0000-0000-000026040000}"/>
    <cellStyle name="Cálculo 2 2 2 3 4 2 2" xfId="14411" xr:uid="{00000000-0005-0000-0000-000027040000}"/>
    <cellStyle name="Cálculo 2 2 2 3 4 2 3" xfId="21407" xr:uid="{00000000-0005-0000-0000-000028040000}"/>
    <cellStyle name="Cálculo 2 2 2 3 4 2 4" xfId="26861" xr:uid="{00000000-0005-0000-0000-000029040000}"/>
    <cellStyle name="Cálculo 2 2 2 3 4 2 5" xfId="32302" xr:uid="{00000000-0005-0000-0000-00002A040000}"/>
    <cellStyle name="Cálculo 2 2 2 3 4 2 6" xfId="35977" xr:uid="{00000000-0005-0000-0000-00002B040000}"/>
    <cellStyle name="Cálculo 2 2 2 3 4 2 7" xfId="38703" xr:uid="{00000000-0005-0000-0000-00002C040000}"/>
    <cellStyle name="Cálculo 2 2 2 3 4 3" xfId="13557" xr:uid="{00000000-0005-0000-0000-00002D040000}"/>
    <cellStyle name="Cálculo 2 2 2 3 4 4" xfId="20555" xr:uid="{00000000-0005-0000-0000-00002E040000}"/>
    <cellStyle name="Cálculo 2 2 2 3 4 5" xfId="27626" xr:uid="{00000000-0005-0000-0000-00002F040000}"/>
    <cellStyle name="Cálculo 2 2 2 3 4 6" xfId="25198" xr:uid="{00000000-0005-0000-0000-000030040000}"/>
    <cellStyle name="Cálculo 2 2 2 3 4 7" xfId="18194" xr:uid="{00000000-0005-0000-0000-000031040000}"/>
    <cellStyle name="Cálculo 2 2 2 3 4 8" xfId="31743" xr:uid="{00000000-0005-0000-0000-000032040000}"/>
    <cellStyle name="Cálculo 2 2 2 3 4 9" xfId="35423" xr:uid="{00000000-0005-0000-0000-000033040000}"/>
    <cellStyle name="Cálculo 2 2 2 3 5" xfId="4657" xr:uid="{00000000-0005-0000-0000-000034040000}"/>
    <cellStyle name="Cálculo 2 2 2 3 5 2" xfId="5258" xr:uid="{00000000-0005-0000-0000-000035040000}"/>
    <cellStyle name="Cálculo 2 2 2 3 5 2 2" xfId="14412" xr:uid="{00000000-0005-0000-0000-000036040000}"/>
    <cellStyle name="Cálculo 2 2 2 3 5 2 3" xfId="21408" xr:uid="{00000000-0005-0000-0000-000037040000}"/>
    <cellStyle name="Cálculo 2 2 2 3 5 2 4" xfId="26866" xr:uid="{00000000-0005-0000-0000-000038040000}"/>
    <cellStyle name="Cálculo 2 2 2 3 5 2 5" xfId="32303" xr:uid="{00000000-0005-0000-0000-000039040000}"/>
    <cellStyle name="Cálculo 2 2 2 3 5 2 6" xfId="35978" xr:uid="{00000000-0005-0000-0000-00003A040000}"/>
    <cellStyle name="Cálculo 2 2 2 3 5 2 7" xfId="38704" xr:uid="{00000000-0005-0000-0000-00003B040000}"/>
    <cellStyle name="Cálculo 2 2 2 3 5 3" xfId="13811" xr:uid="{00000000-0005-0000-0000-00003C040000}"/>
    <cellStyle name="Cálculo 2 2 2 3 5 4" xfId="20809" xr:uid="{00000000-0005-0000-0000-00003D040000}"/>
    <cellStyle name="Cálculo 2 2 2 3 5 5" xfId="27509" xr:uid="{00000000-0005-0000-0000-00003E040000}"/>
    <cellStyle name="Cálculo 2 2 2 3 5 6" xfId="11268" xr:uid="{00000000-0005-0000-0000-00003F040000}"/>
    <cellStyle name="Cálculo 2 2 2 3 5 7" xfId="26819" xr:uid="{00000000-0005-0000-0000-000040040000}"/>
    <cellStyle name="Cálculo 2 2 2 3 5 8" xfId="25845" xr:uid="{00000000-0005-0000-0000-000041040000}"/>
    <cellStyle name="Cálculo 2 2 2 3 5 9" xfId="25808" xr:uid="{00000000-0005-0000-0000-000042040000}"/>
    <cellStyle name="Cálculo 2 2 2 3 6" xfId="4903" xr:uid="{00000000-0005-0000-0000-000043040000}"/>
    <cellStyle name="Cálculo 2 2 2 3 6 2" xfId="5259" xr:uid="{00000000-0005-0000-0000-000044040000}"/>
    <cellStyle name="Cálculo 2 2 2 3 6 2 2" xfId="14413" xr:uid="{00000000-0005-0000-0000-000045040000}"/>
    <cellStyle name="Cálculo 2 2 2 3 6 2 3" xfId="21409" xr:uid="{00000000-0005-0000-0000-000046040000}"/>
    <cellStyle name="Cálculo 2 2 2 3 6 2 4" xfId="22829" xr:uid="{00000000-0005-0000-0000-000047040000}"/>
    <cellStyle name="Cálculo 2 2 2 3 6 2 5" xfId="32304" xr:uid="{00000000-0005-0000-0000-000048040000}"/>
    <cellStyle name="Cálculo 2 2 2 3 6 2 6" xfId="35979" xr:uid="{00000000-0005-0000-0000-000049040000}"/>
    <cellStyle name="Cálculo 2 2 2 3 6 2 7" xfId="38705" xr:uid="{00000000-0005-0000-0000-00004A040000}"/>
    <cellStyle name="Cálculo 2 2 2 3 6 3" xfId="14057" xr:uid="{00000000-0005-0000-0000-00004B040000}"/>
    <cellStyle name="Cálculo 2 2 2 3 6 4" xfId="21055" xr:uid="{00000000-0005-0000-0000-00004C040000}"/>
    <cellStyle name="Cálculo 2 2 2 3 6 5" xfId="27387" xr:uid="{00000000-0005-0000-0000-00004D040000}"/>
    <cellStyle name="Cálculo 2 2 2 3 6 6" xfId="29248" xr:uid="{00000000-0005-0000-0000-00004E040000}"/>
    <cellStyle name="Cálculo 2 2 2 3 6 7" xfId="31949" xr:uid="{00000000-0005-0000-0000-00004F040000}"/>
    <cellStyle name="Cálculo 2 2 2 3 6 8" xfId="35627" xr:uid="{00000000-0005-0000-0000-000050040000}"/>
    <cellStyle name="Cálculo 2 2 2 3 6 9" xfId="38538" xr:uid="{00000000-0005-0000-0000-000051040000}"/>
    <cellStyle name="Cálculo 2 2 2 3 7" xfId="5254" xr:uid="{00000000-0005-0000-0000-000052040000}"/>
    <cellStyle name="Cálculo 2 2 2 3 7 2" xfId="14408" xr:uid="{00000000-0005-0000-0000-000053040000}"/>
    <cellStyle name="Cálculo 2 2 2 3 7 3" xfId="21404" xr:uid="{00000000-0005-0000-0000-000054040000}"/>
    <cellStyle name="Cálculo 2 2 2 3 7 4" xfId="24328" xr:uid="{00000000-0005-0000-0000-000055040000}"/>
    <cellStyle name="Cálculo 2 2 2 3 7 5" xfId="32299" xr:uid="{00000000-0005-0000-0000-000056040000}"/>
    <cellStyle name="Cálculo 2 2 2 3 7 6" xfId="35974" xr:uid="{00000000-0005-0000-0000-000057040000}"/>
    <cellStyle name="Cálculo 2 2 2 3 7 7" xfId="38700" xr:uid="{00000000-0005-0000-0000-000058040000}"/>
    <cellStyle name="Cálculo 2 2 2 3 8" xfId="11437" xr:uid="{00000000-0005-0000-0000-000059040000}"/>
    <cellStyle name="Cálculo 2 2 2 3 9" xfId="18440" xr:uid="{00000000-0005-0000-0000-00005A040000}"/>
    <cellStyle name="Cálculo 2 2 2 4" xfId="2364" xr:uid="{00000000-0005-0000-0000-00005B040000}"/>
    <cellStyle name="Cálculo 2 2 2 4 10" xfId="22510" xr:uid="{00000000-0005-0000-0000-00005C040000}"/>
    <cellStyle name="Cálculo 2 2 2 4 11" xfId="26153" xr:uid="{00000000-0005-0000-0000-00005D040000}"/>
    <cellStyle name="Cálculo 2 2 2 4 12" xfId="29018" xr:uid="{00000000-0005-0000-0000-00005E040000}"/>
    <cellStyle name="Cálculo 2 2 2 4 13" xfId="34125" xr:uid="{00000000-0005-0000-0000-00005F040000}"/>
    <cellStyle name="Cálculo 2 2 2 4 14" xfId="37687" xr:uid="{00000000-0005-0000-0000-000060040000}"/>
    <cellStyle name="Cálculo 2 2 2 4 2" xfId="2764" xr:uid="{00000000-0005-0000-0000-000061040000}"/>
    <cellStyle name="Cálculo 2 2 2 4 2 2" xfId="5261" xr:uid="{00000000-0005-0000-0000-000062040000}"/>
    <cellStyle name="Cálculo 2 2 2 4 2 2 2" xfId="14415" xr:uid="{00000000-0005-0000-0000-000063040000}"/>
    <cellStyle name="Cálculo 2 2 2 4 2 2 3" xfId="21411" xr:uid="{00000000-0005-0000-0000-000064040000}"/>
    <cellStyle name="Cálculo 2 2 2 4 2 2 4" xfId="17064" xr:uid="{00000000-0005-0000-0000-000065040000}"/>
    <cellStyle name="Cálculo 2 2 2 4 2 2 5" xfId="32306" xr:uid="{00000000-0005-0000-0000-000066040000}"/>
    <cellStyle name="Cálculo 2 2 2 4 2 2 6" xfId="35981" xr:uid="{00000000-0005-0000-0000-000067040000}"/>
    <cellStyle name="Cálculo 2 2 2 4 2 2 7" xfId="38707" xr:uid="{00000000-0005-0000-0000-000068040000}"/>
    <cellStyle name="Cálculo 2 2 2 4 2 3" xfId="11918" xr:uid="{00000000-0005-0000-0000-000069040000}"/>
    <cellStyle name="Cálculo 2 2 2 4 2 4" xfId="18921" xr:uid="{00000000-0005-0000-0000-00006A040000}"/>
    <cellStyle name="Cálculo 2 2 2 4 2 5" xfId="28401" xr:uid="{00000000-0005-0000-0000-00006B040000}"/>
    <cellStyle name="Cálculo 2 2 2 4 2 6" xfId="28075" xr:uid="{00000000-0005-0000-0000-00006C040000}"/>
    <cellStyle name="Cálculo 2 2 2 4 2 7" xfId="29951" xr:uid="{00000000-0005-0000-0000-00006D040000}"/>
    <cellStyle name="Cálculo 2 2 2 4 2 8" xfId="33928" xr:uid="{00000000-0005-0000-0000-00006E040000}"/>
    <cellStyle name="Cálculo 2 2 2 4 2 9" xfId="37490" xr:uid="{00000000-0005-0000-0000-00006F040000}"/>
    <cellStyle name="Cálculo 2 2 2 4 3" xfId="4046" xr:uid="{00000000-0005-0000-0000-000070040000}"/>
    <cellStyle name="Cálculo 2 2 2 4 3 2" xfId="5262" xr:uid="{00000000-0005-0000-0000-000071040000}"/>
    <cellStyle name="Cálculo 2 2 2 4 3 2 2" xfId="14416" xr:uid="{00000000-0005-0000-0000-000072040000}"/>
    <cellStyle name="Cálculo 2 2 2 4 3 2 3" xfId="21412" xr:uid="{00000000-0005-0000-0000-000073040000}"/>
    <cellStyle name="Cálculo 2 2 2 4 3 2 4" xfId="26868" xr:uid="{00000000-0005-0000-0000-000074040000}"/>
    <cellStyle name="Cálculo 2 2 2 4 3 2 5" xfId="32307" xr:uid="{00000000-0005-0000-0000-000075040000}"/>
    <cellStyle name="Cálculo 2 2 2 4 3 2 6" xfId="35982" xr:uid="{00000000-0005-0000-0000-000076040000}"/>
    <cellStyle name="Cálculo 2 2 2 4 3 2 7" xfId="38708" xr:uid="{00000000-0005-0000-0000-000077040000}"/>
    <cellStyle name="Cálculo 2 2 2 4 3 3" xfId="13200" xr:uid="{00000000-0005-0000-0000-000078040000}"/>
    <cellStyle name="Cálculo 2 2 2 4 3 4" xfId="20198" xr:uid="{00000000-0005-0000-0000-000079040000}"/>
    <cellStyle name="Cálculo 2 2 2 4 3 5" xfId="27808" xr:uid="{00000000-0005-0000-0000-00007A040000}"/>
    <cellStyle name="Cálculo 2 2 2 4 3 6" xfId="17996" xr:uid="{00000000-0005-0000-0000-00007B040000}"/>
    <cellStyle name="Cálculo 2 2 2 4 3 7" xfId="29525" xr:uid="{00000000-0005-0000-0000-00007C040000}"/>
    <cellStyle name="Cálculo 2 2 2 4 3 8" xfId="33441" xr:uid="{00000000-0005-0000-0000-00007D040000}"/>
    <cellStyle name="Cálculo 2 2 2 4 3 9" xfId="37116" xr:uid="{00000000-0005-0000-0000-00007E040000}"/>
    <cellStyle name="Cálculo 2 2 2 4 4" xfId="4484" xr:uid="{00000000-0005-0000-0000-00007F040000}"/>
    <cellStyle name="Cálculo 2 2 2 4 4 2" xfId="5263" xr:uid="{00000000-0005-0000-0000-000080040000}"/>
    <cellStyle name="Cálculo 2 2 2 4 4 2 2" xfId="14417" xr:uid="{00000000-0005-0000-0000-000081040000}"/>
    <cellStyle name="Cálculo 2 2 2 4 4 2 3" xfId="21413" xr:uid="{00000000-0005-0000-0000-000082040000}"/>
    <cellStyle name="Cálculo 2 2 2 4 4 2 4" xfId="24959" xr:uid="{00000000-0005-0000-0000-000083040000}"/>
    <cellStyle name="Cálculo 2 2 2 4 4 2 5" xfId="32308" xr:uid="{00000000-0005-0000-0000-000084040000}"/>
    <cellStyle name="Cálculo 2 2 2 4 4 2 6" xfId="35983" xr:uid="{00000000-0005-0000-0000-000085040000}"/>
    <cellStyle name="Cálculo 2 2 2 4 4 2 7" xfId="38709" xr:uid="{00000000-0005-0000-0000-000086040000}"/>
    <cellStyle name="Cálculo 2 2 2 4 4 3" xfId="13638" xr:uid="{00000000-0005-0000-0000-000087040000}"/>
    <cellStyle name="Cálculo 2 2 2 4 4 4" xfId="20636" xr:uid="{00000000-0005-0000-0000-000088040000}"/>
    <cellStyle name="Cálculo 2 2 2 4 4 5" xfId="23990" xr:uid="{00000000-0005-0000-0000-000089040000}"/>
    <cellStyle name="Cálculo 2 2 2 4 4 6" xfId="26705" xr:uid="{00000000-0005-0000-0000-00008A040000}"/>
    <cellStyle name="Cálculo 2 2 2 4 4 7" xfId="23020" xr:uid="{00000000-0005-0000-0000-00008B040000}"/>
    <cellStyle name="Cálculo 2 2 2 4 4 8" xfId="31170" xr:uid="{00000000-0005-0000-0000-00008C040000}"/>
    <cellStyle name="Cálculo 2 2 2 4 4 9" xfId="17329" xr:uid="{00000000-0005-0000-0000-00008D040000}"/>
    <cellStyle name="Cálculo 2 2 2 4 5" xfId="4738" xr:uid="{00000000-0005-0000-0000-00008E040000}"/>
    <cellStyle name="Cálculo 2 2 2 4 5 2" xfId="5264" xr:uid="{00000000-0005-0000-0000-00008F040000}"/>
    <cellStyle name="Cálculo 2 2 2 4 5 2 2" xfId="14418" xr:uid="{00000000-0005-0000-0000-000090040000}"/>
    <cellStyle name="Cálculo 2 2 2 4 5 2 3" xfId="21414" xr:uid="{00000000-0005-0000-0000-000091040000}"/>
    <cellStyle name="Cálculo 2 2 2 4 5 2 4" xfId="24957" xr:uid="{00000000-0005-0000-0000-000092040000}"/>
    <cellStyle name="Cálculo 2 2 2 4 5 2 5" xfId="32309" xr:uid="{00000000-0005-0000-0000-000093040000}"/>
    <cellStyle name="Cálculo 2 2 2 4 5 2 6" xfId="35984" xr:uid="{00000000-0005-0000-0000-000094040000}"/>
    <cellStyle name="Cálculo 2 2 2 4 5 2 7" xfId="38710" xr:uid="{00000000-0005-0000-0000-000095040000}"/>
    <cellStyle name="Cálculo 2 2 2 4 5 3" xfId="13892" xr:uid="{00000000-0005-0000-0000-000096040000}"/>
    <cellStyle name="Cálculo 2 2 2 4 5 4" xfId="20890" xr:uid="{00000000-0005-0000-0000-000097040000}"/>
    <cellStyle name="Cálculo 2 2 2 4 5 5" xfId="22771" xr:uid="{00000000-0005-0000-0000-000098040000}"/>
    <cellStyle name="Cálculo 2 2 2 4 5 6" xfId="28164" xr:uid="{00000000-0005-0000-0000-000099040000}"/>
    <cellStyle name="Cálculo 2 2 2 4 5 7" xfId="22426" xr:uid="{00000000-0005-0000-0000-00009A040000}"/>
    <cellStyle name="Cálculo 2 2 2 4 5 8" xfId="15442" xr:uid="{00000000-0005-0000-0000-00009B040000}"/>
    <cellStyle name="Cálculo 2 2 2 4 5 9" xfId="35059" xr:uid="{00000000-0005-0000-0000-00009C040000}"/>
    <cellStyle name="Cálculo 2 2 2 4 6" xfId="4984" xr:uid="{00000000-0005-0000-0000-00009D040000}"/>
    <cellStyle name="Cálculo 2 2 2 4 6 2" xfId="5265" xr:uid="{00000000-0005-0000-0000-00009E040000}"/>
    <cellStyle name="Cálculo 2 2 2 4 6 2 2" xfId="14419" xr:uid="{00000000-0005-0000-0000-00009F040000}"/>
    <cellStyle name="Cálculo 2 2 2 4 6 2 3" xfId="21415" xr:uid="{00000000-0005-0000-0000-0000A0040000}"/>
    <cellStyle name="Cálculo 2 2 2 4 6 2 4" xfId="10114" xr:uid="{00000000-0005-0000-0000-0000A1040000}"/>
    <cellStyle name="Cálculo 2 2 2 4 6 2 5" xfId="32310" xr:uid="{00000000-0005-0000-0000-0000A2040000}"/>
    <cellStyle name="Cálculo 2 2 2 4 6 2 6" xfId="35985" xr:uid="{00000000-0005-0000-0000-0000A3040000}"/>
    <cellStyle name="Cálculo 2 2 2 4 6 2 7" xfId="38711" xr:uid="{00000000-0005-0000-0000-0000A4040000}"/>
    <cellStyle name="Cálculo 2 2 2 4 6 3" xfId="14138" xr:uid="{00000000-0005-0000-0000-0000A5040000}"/>
    <cellStyle name="Cálculo 2 2 2 4 6 4" xfId="21136" xr:uid="{00000000-0005-0000-0000-0000A6040000}"/>
    <cellStyle name="Cálculo 2 2 2 4 6 5" xfId="24819" xr:uid="{00000000-0005-0000-0000-0000A7040000}"/>
    <cellStyle name="Cálculo 2 2 2 4 6 6" xfId="29302" xr:uid="{00000000-0005-0000-0000-0000A8040000}"/>
    <cellStyle name="Cálculo 2 2 2 4 6 7" xfId="32030" xr:uid="{00000000-0005-0000-0000-0000A9040000}"/>
    <cellStyle name="Cálculo 2 2 2 4 6 8" xfId="35708" xr:uid="{00000000-0005-0000-0000-0000AA040000}"/>
    <cellStyle name="Cálculo 2 2 2 4 6 9" xfId="38619" xr:uid="{00000000-0005-0000-0000-0000AB040000}"/>
    <cellStyle name="Cálculo 2 2 2 4 7" xfId="5260" xr:uid="{00000000-0005-0000-0000-0000AC040000}"/>
    <cellStyle name="Cálculo 2 2 2 4 7 2" xfId="14414" xr:uid="{00000000-0005-0000-0000-0000AD040000}"/>
    <cellStyle name="Cálculo 2 2 2 4 7 3" xfId="21410" xr:uid="{00000000-0005-0000-0000-0000AE040000}"/>
    <cellStyle name="Cálculo 2 2 2 4 7 4" xfId="26867" xr:uid="{00000000-0005-0000-0000-0000AF040000}"/>
    <cellStyle name="Cálculo 2 2 2 4 7 5" xfId="32305" xr:uid="{00000000-0005-0000-0000-0000B0040000}"/>
    <cellStyle name="Cálculo 2 2 2 4 7 6" xfId="35980" xr:uid="{00000000-0005-0000-0000-0000B1040000}"/>
    <cellStyle name="Cálculo 2 2 2 4 7 7" xfId="38706" xr:uid="{00000000-0005-0000-0000-0000B2040000}"/>
    <cellStyle name="Cálculo 2 2 2 4 8" xfId="11518" xr:uid="{00000000-0005-0000-0000-0000B3040000}"/>
    <cellStyle name="Cálculo 2 2 2 4 9" xfId="18521" xr:uid="{00000000-0005-0000-0000-0000B4040000}"/>
    <cellStyle name="Cálculo 2 2 2 5" xfId="2325" xr:uid="{00000000-0005-0000-0000-0000B5040000}"/>
    <cellStyle name="Cálculo 2 2 2 5 10" xfId="22434" xr:uid="{00000000-0005-0000-0000-0000B6040000}"/>
    <cellStyle name="Cálculo 2 2 2 5 11" xfId="21224" xr:uid="{00000000-0005-0000-0000-0000B7040000}"/>
    <cellStyle name="Cálculo 2 2 2 5 12" xfId="30168" xr:uid="{00000000-0005-0000-0000-0000B8040000}"/>
    <cellStyle name="Cálculo 2 2 2 5 13" xfId="34143" xr:uid="{00000000-0005-0000-0000-0000B9040000}"/>
    <cellStyle name="Cálculo 2 2 2 5 14" xfId="37705" xr:uid="{00000000-0005-0000-0000-0000BA040000}"/>
    <cellStyle name="Cálculo 2 2 2 5 2" xfId="2725" xr:uid="{00000000-0005-0000-0000-0000BB040000}"/>
    <cellStyle name="Cálculo 2 2 2 5 2 2" xfId="5267" xr:uid="{00000000-0005-0000-0000-0000BC040000}"/>
    <cellStyle name="Cálculo 2 2 2 5 2 2 2" xfId="14421" xr:uid="{00000000-0005-0000-0000-0000BD040000}"/>
    <cellStyle name="Cálculo 2 2 2 5 2 2 3" xfId="21417" xr:uid="{00000000-0005-0000-0000-0000BE040000}"/>
    <cellStyle name="Cálculo 2 2 2 5 2 2 4" xfId="24961" xr:uid="{00000000-0005-0000-0000-0000BF040000}"/>
    <cellStyle name="Cálculo 2 2 2 5 2 2 5" xfId="32312" xr:uid="{00000000-0005-0000-0000-0000C0040000}"/>
    <cellStyle name="Cálculo 2 2 2 5 2 2 6" xfId="35987" xr:uid="{00000000-0005-0000-0000-0000C1040000}"/>
    <cellStyle name="Cálculo 2 2 2 5 2 2 7" xfId="38713" xr:uid="{00000000-0005-0000-0000-0000C2040000}"/>
    <cellStyle name="Cálculo 2 2 2 5 2 3" xfId="11879" xr:uid="{00000000-0005-0000-0000-0000C3040000}"/>
    <cellStyle name="Cálculo 2 2 2 5 2 4" xfId="18882" xr:uid="{00000000-0005-0000-0000-0000C4040000}"/>
    <cellStyle name="Cálculo 2 2 2 5 2 5" xfId="17075" xr:uid="{00000000-0005-0000-0000-0000C5040000}"/>
    <cellStyle name="Cálculo 2 2 2 5 2 6" xfId="23190" xr:uid="{00000000-0005-0000-0000-0000C6040000}"/>
    <cellStyle name="Cálculo 2 2 2 5 2 7" xfId="25078" xr:uid="{00000000-0005-0000-0000-0000C7040000}"/>
    <cellStyle name="Cálculo 2 2 2 5 2 8" xfId="33947" xr:uid="{00000000-0005-0000-0000-0000C8040000}"/>
    <cellStyle name="Cálculo 2 2 2 5 2 9" xfId="37509" xr:uid="{00000000-0005-0000-0000-0000C9040000}"/>
    <cellStyle name="Cálculo 2 2 2 5 3" xfId="4007" xr:uid="{00000000-0005-0000-0000-0000CA040000}"/>
    <cellStyle name="Cálculo 2 2 2 5 3 2" xfId="5268" xr:uid="{00000000-0005-0000-0000-0000CB040000}"/>
    <cellStyle name="Cálculo 2 2 2 5 3 2 2" xfId="14422" xr:uid="{00000000-0005-0000-0000-0000CC040000}"/>
    <cellStyle name="Cálculo 2 2 2 5 3 2 3" xfId="21418" xr:uid="{00000000-0005-0000-0000-0000CD040000}"/>
    <cellStyle name="Cálculo 2 2 2 5 3 2 4" xfId="24960" xr:uid="{00000000-0005-0000-0000-0000CE040000}"/>
    <cellStyle name="Cálculo 2 2 2 5 3 2 5" xfId="32313" xr:uid="{00000000-0005-0000-0000-0000CF040000}"/>
    <cellStyle name="Cálculo 2 2 2 5 3 2 6" xfId="35988" xr:uid="{00000000-0005-0000-0000-0000D0040000}"/>
    <cellStyle name="Cálculo 2 2 2 5 3 2 7" xfId="38714" xr:uid="{00000000-0005-0000-0000-0000D1040000}"/>
    <cellStyle name="Cálculo 2 2 2 5 3 3" xfId="13161" xr:uid="{00000000-0005-0000-0000-0000D2040000}"/>
    <cellStyle name="Cálculo 2 2 2 5 3 4" xfId="20159" xr:uid="{00000000-0005-0000-0000-0000D3040000}"/>
    <cellStyle name="Cálculo 2 2 2 5 3 5" xfId="17593" xr:uid="{00000000-0005-0000-0000-0000D4040000}"/>
    <cellStyle name="Cálculo 2 2 2 5 3 6" xfId="29432" xr:uid="{00000000-0005-0000-0000-0000D5040000}"/>
    <cellStyle name="Cálculo 2 2 2 5 3 7" xfId="28947" xr:uid="{00000000-0005-0000-0000-0000D6040000}"/>
    <cellStyle name="Cálculo 2 2 2 5 3 8" xfId="17828" xr:uid="{00000000-0005-0000-0000-0000D7040000}"/>
    <cellStyle name="Cálculo 2 2 2 5 3 9" xfId="31019" xr:uid="{00000000-0005-0000-0000-0000D8040000}"/>
    <cellStyle name="Cálculo 2 2 2 5 4" xfId="4445" xr:uid="{00000000-0005-0000-0000-0000D9040000}"/>
    <cellStyle name="Cálculo 2 2 2 5 4 2" xfId="5269" xr:uid="{00000000-0005-0000-0000-0000DA040000}"/>
    <cellStyle name="Cálculo 2 2 2 5 4 2 2" xfId="14423" xr:uid="{00000000-0005-0000-0000-0000DB040000}"/>
    <cellStyle name="Cálculo 2 2 2 5 4 2 3" xfId="21419" xr:uid="{00000000-0005-0000-0000-0000DC040000}"/>
    <cellStyle name="Cálculo 2 2 2 5 4 2 4" xfId="24958" xr:uid="{00000000-0005-0000-0000-0000DD040000}"/>
    <cellStyle name="Cálculo 2 2 2 5 4 2 5" xfId="32314" xr:uid="{00000000-0005-0000-0000-0000DE040000}"/>
    <cellStyle name="Cálculo 2 2 2 5 4 2 6" xfId="35989" xr:uid="{00000000-0005-0000-0000-0000DF040000}"/>
    <cellStyle name="Cálculo 2 2 2 5 4 2 7" xfId="38715" xr:uid="{00000000-0005-0000-0000-0000E0040000}"/>
    <cellStyle name="Cálculo 2 2 2 5 4 3" xfId="13599" xr:uid="{00000000-0005-0000-0000-0000E1040000}"/>
    <cellStyle name="Cálculo 2 2 2 5 4 4" xfId="20597" xr:uid="{00000000-0005-0000-0000-0000E2040000}"/>
    <cellStyle name="Cálculo 2 2 2 5 4 5" xfId="27613" xr:uid="{00000000-0005-0000-0000-0000E3040000}"/>
    <cellStyle name="Cálculo 2 2 2 5 4 6" xfId="9327" xr:uid="{00000000-0005-0000-0000-0000E4040000}"/>
    <cellStyle name="Cálculo 2 2 2 5 4 7" xfId="24359" xr:uid="{00000000-0005-0000-0000-0000E5040000}"/>
    <cellStyle name="Cálculo 2 2 2 5 4 8" xfId="31764" xr:uid="{00000000-0005-0000-0000-0000E6040000}"/>
    <cellStyle name="Cálculo 2 2 2 5 4 9" xfId="35444" xr:uid="{00000000-0005-0000-0000-0000E7040000}"/>
    <cellStyle name="Cálculo 2 2 2 5 5" xfId="4699" xr:uid="{00000000-0005-0000-0000-0000E8040000}"/>
    <cellStyle name="Cálculo 2 2 2 5 5 2" xfId="5270" xr:uid="{00000000-0005-0000-0000-0000E9040000}"/>
    <cellStyle name="Cálculo 2 2 2 5 5 2 2" xfId="14424" xr:uid="{00000000-0005-0000-0000-0000EA040000}"/>
    <cellStyle name="Cálculo 2 2 2 5 5 2 3" xfId="21420" xr:uid="{00000000-0005-0000-0000-0000EB040000}"/>
    <cellStyle name="Cálculo 2 2 2 5 5 2 4" xfId="17483" xr:uid="{00000000-0005-0000-0000-0000EC040000}"/>
    <cellStyle name="Cálculo 2 2 2 5 5 2 5" xfId="32315" xr:uid="{00000000-0005-0000-0000-0000ED040000}"/>
    <cellStyle name="Cálculo 2 2 2 5 5 2 6" xfId="35990" xr:uid="{00000000-0005-0000-0000-0000EE040000}"/>
    <cellStyle name="Cálculo 2 2 2 5 5 2 7" xfId="38716" xr:uid="{00000000-0005-0000-0000-0000EF040000}"/>
    <cellStyle name="Cálculo 2 2 2 5 5 3" xfId="13853" xr:uid="{00000000-0005-0000-0000-0000F0040000}"/>
    <cellStyle name="Cálculo 2 2 2 5 5 4" xfId="20851" xr:uid="{00000000-0005-0000-0000-0000F1040000}"/>
    <cellStyle name="Cálculo 2 2 2 5 5 5" xfId="22780" xr:uid="{00000000-0005-0000-0000-0000F2040000}"/>
    <cellStyle name="Cálculo 2 2 2 5 5 6" xfId="29451" xr:uid="{00000000-0005-0000-0000-0000F3040000}"/>
    <cellStyle name="Cálculo 2 2 2 5 5 7" xfId="25100" xr:uid="{00000000-0005-0000-0000-0000F4040000}"/>
    <cellStyle name="Cálculo 2 2 2 5 5 8" xfId="26091" xr:uid="{00000000-0005-0000-0000-0000F5040000}"/>
    <cellStyle name="Cálculo 2 2 2 5 5 9" xfId="34893" xr:uid="{00000000-0005-0000-0000-0000F6040000}"/>
    <cellStyle name="Cálculo 2 2 2 5 6" xfId="4945" xr:uid="{00000000-0005-0000-0000-0000F7040000}"/>
    <cellStyle name="Cálculo 2 2 2 5 6 2" xfId="5271" xr:uid="{00000000-0005-0000-0000-0000F8040000}"/>
    <cellStyle name="Cálculo 2 2 2 5 6 2 2" xfId="14425" xr:uid="{00000000-0005-0000-0000-0000F9040000}"/>
    <cellStyle name="Cálculo 2 2 2 5 6 2 3" xfId="21421" xr:uid="{00000000-0005-0000-0000-0000FA040000}"/>
    <cellStyle name="Cálculo 2 2 2 5 6 2 4" xfId="22619" xr:uid="{00000000-0005-0000-0000-0000FB040000}"/>
    <cellStyle name="Cálculo 2 2 2 5 6 2 5" xfId="32316" xr:uid="{00000000-0005-0000-0000-0000FC040000}"/>
    <cellStyle name="Cálculo 2 2 2 5 6 2 6" xfId="35991" xr:uid="{00000000-0005-0000-0000-0000FD040000}"/>
    <cellStyle name="Cálculo 2 2 2 5 6 2 7" xfId="38717" xr:uid="{00000000-0005-0000-0000-0000FE040000}"/>
    <cellStyle name="Cálculo 2 2 2 5 6 3" xfId="14099" xr:uid="{00000000-0005-0000-0000-0000FF040000}"/>
    <cellStyle name="Cálculo 2 2 2 5 6 4" xfId="21097" xr:uid="{00000000-0005-0000-0000-000000050000}"/>
    <cellStyle name="Cálculo 2 2 2 5 6 5" xfId="27363" xr:uid="{00000000-0005-0000-0000-000001050000}"/>
    <cellStyle name="Cálculo 2 2 2 5 6 6" xfId="26777" xr:uid="{00000000-0005-0000-0000-000002050000}"/>
    <cellStyle name="Cálculo 2 2 2 5 6 7" xfId="31991" xr:uid="{00000000-0005-0000-0000-000003050000}"/>
    <cellStyle name="Cálculo 2 2 2 5 6 8" xfId="35669" xr:uid="{00000000-0005-0000-0000-000004050000}"/>
    <cellStyle name="Cálculo 2 2 2 5 6 9" xfId="38580" xr:uid="{00000000-0005-0000-0000-000005050000}"/>
    <cellStyle name="Cálculo 2 2 2 5 7" xfId="5266" xr:uid="{00000000-0005-0000-0000-000006050000}"/>
    <cellStyle name="Cálculo 2 2 2 5 7 2" xfId="14420" xr:uid="{00000000-0005-0000-0000-000007050000}"/>
    <cellStyle name="Cálculo 2 2 2 5 7 3" xfId="21416" xr:uid="{00000000-0005-0000-0000-000008050000}"/>
    <cellStyle name="Cálculo 2 2 2 5 7 4" xfId="24962" xr:uid="{00000000-0005-0000-0000-000009050000}"/>
    <cellStyle name="Cálculo 2 2 2 5 7 5" xfId="32311" xr:uid="{00000000-0005-0000-0000-00000A050000}"/>
    <cellStyle name="Cálculo 2 2 2 5 7 6" xfId="35986" xr:uid="{00000000-0005-0000-0000-00000B050000}"/>
    <cellStyle name="Cálculo 2 2 2 5 7 7" xfId="38712" xr:uid="{00000000-0005-0000-0000-00000C050000}"/>
    <cellStyle name="Cálculo 2 2 2 5 8" xfId="11479" xr:uid="{00000000-0005-0000-0000-00000D050000}"/>
    <cellStyle name="Cálculo 2 2 2 5 9" xfId="18482" xr:uid="{00000000-0005-0000-0000-00000E050000}"/>
    <cellStyle name="Cálculo 2 2 2 6" xfId="1619" xr:uid="{00000000-0005-0000-0000-00000F050000}"/>
    <cellStyle name="Cálculo 2 2 2 6 10" xfId="21389" xr:uid="{00000000-0005-0000-0000-000010050000}"/>
    <cellStyle name="Cálculo 2 2 2 6 11" xfId="25737" xr:uid="{00000000-0005-0000-0000-000011050000}"/>
    <cellStyle name="Cálculo 2 2 2 6 12" xfId="34931" xr:uid="{00000000-0005-0000-0000-000012050000}"/>
    <cellStyle name="Cálculo 2 2 2 6 13" xfId="38394" xr:uid="{00000000-0005-0000-0000-000013050000}"/>
    <cellStyle name="Cálculo 2 2 2 6 2" xfId="3275" xr:uid="{00000000-0005-0000-0000-000014050000}"/>
    <cellStyle name="Cálculo 2 2 2 6 2 2" xfId="5273" xr:uid="{00000000-0005-0000-0000-000015050000}"/>
    <cellStyle name="Cálculo 2 2 2 6 2 2 2" xfId="14427" xr:uid="{00000000-0005-0000-0000-000016050000}"/>
    <cellStyle name="Cálculo 2 2 2 6 2 2 3" xfId="21423" xr:uid="{00000000-0005-0000-0000-000017050000}"/>
    <cellStyle name="Cálculo 2 2 2 6 2 2 4" xfId="26872" xr:uid="{00000000-0005-0000-0000-000018050000}"/>
    <cellStyle name="Cálculo 2 2 2 6 2 2 5" xfId="32318" xr:uid="{00000000-0005-0000-0000-000019050000}"/>
    <cellStyle name="Cálculo 2 2 2 6 2 2 6" xfId="35993" xr:uid="{00000000-0005-0000-0000-00001A050000}"/>
    <cellStyle name="Cálculo 2 2 2 6 2 2 7" xfId="38719" xr:uid="{00000000-0005-0000-0000-00001B050000}"/>
    <cellStyle name="Cálculo 2 2 2 6 2 3" xfId="12429" xr:uid="{00000000-0005-0000-0000-00001C050000}"/>
    <cellStyle name="Cálculo 2 2 2 6 2 4" xfId="19431" xr:uid="{00000000-0005-0000-0000-00001D050000}"/>
    <cellStyle name="Cálculo 2 2 2 6 2 5" xfId="9591" xr:uid="{00000000-0005-0000-0000-00001E050000}"/>
    <cellStyle name="Cálculo 2 2 2 6 2 6" xfId="19823" xr:uid="{00000000-0005-0000-0000-00001F050000}"/>
    <cellStyle name="Cálculo 2 2 2 6 2 7" xfId="19589" xr:uid="{00000000-0005-0000-0000-000020050000}"/>
    <cellStyle name="Cálculo 2 2 2 6 2 8" xfId="33689" xr:uid="{00000000-0005-0000-0000-000021050000}"/>
    <cellStyle name="Cálculo 2 2 2 6 2 9" xfId="37277" xr:uid="{00000000-0005-0000-0000-000022050000}"/>
    <cellStyle name="Cálculo 2 2 2 6 3" xfId="2954" xr:uid="{00000000-0005-0000-0000-000023050000}"/>
    <cellStyle name="Cálculo 2 2 2 6 3 2" xfId="5274" xr:uid="{00000000-0005-0000-0000-000024050000}"/>
    <cellStyle name="Cálculo 2 2 2 6 3 2 2" xfId="14428" xr:uid="{00000000-0005-0000-0000-000025050000}"/>
    <cellStyle name="Cálculo 2 2 2 6 3 2 3" xfId="21424" xr:uid="{00000000-0005-0000-0000-000026050000}"/>
    <cellStyle name="Cálculo 2 2 2 6 3 2 4" xfId="17718" xr:uid="{00000000-0005-0000-0000-000027050000}"/>
    <cellStyle name="Cálculo 2 2 2 6 3 2 5" xfId="32319" xr:uid="{00000000-0005-0000-0000-000028050000}"/>
    <cellStyle name="Cálculo 2 2 2 6 3 2 6" xfId="35994" xr:uid="{00000000-0005-0000-0000-000029050000}"/>
    <cellStyle name="Cálculo 2 2 2 6 3 2 7" xfId="38720" xr:uid="{00000000-0005-0000-0000-00002A050000}"/>
    <cellStyle name="Cálculo 2 2 2 6 3 3" xfId="12108" xr:uid="{00000000-0005-0000-0000-00002B050000}"/>
    <cellStyle name="Cálculo 2 2 2 6 3 4" xfId="19111" xr:uid="{00000000-0005-0000-0000-00002C050000}"/>
    <cellStyle name="Cálculo 2 2 2 6 3 5" xfId="24001" xr:uid="{00000000-0005-0000-0000-00002D050000}"/>
    <cellStyle name="Cálculo 2 2 2 6 3 6" xfId="24551" xr:uid="{00000000-0005-0000-0000-00002E050000}"/>
    <cellStyle name="Cálculo 2 2 2 6 3 7" xfId="15461" xr:uid="{00000000-0005-0000-0000-00002F050000}"/>
    <cellStyle name="Cálculo 2 2 2 6 3 8" xfId="33834" xr:uid="{00000000-0005-0000-0000-000030050000}"/>
    <cellStyle name="Cálculo 2 2 2 6 3 9" xfId="37396" xr:uid="{00000000-0005-0000-0000-000031050000}"/>
    <cellStyle name="Cálculo 2 2 2 6 4" xfId="4250" xr:uid="{00000000-0005-0000-0000-000032050000}"/>
    <cellStyle name="Cálculo 2 2 2 6 4 2" xfId="5275" xr:uid="{00000000-0005-0000-0000-000033050000}"/>
    <cellStyle name="Cálculo 2 2 2 6 4 2 2" xfId="14429" xr:uid="{00000000-0005-0000-0000-000034050000}"/>
    <cellStyle name="Cálculo 2 2 2 6 4 2 3" xfId="21425" xr:uid="{00000000-0005-0000-0000-000035050000}"/>
    <cellStyle name="Cálculo 2 2 2 6 4 2 4" xfId="26874" xr:uid="{00000000-0005-0000-0000-000036050000}"/>
    <cellStyle name="Cálculo 2 2 2 6 4 2 5" xfId="32320" xr:uid="{00000000-0005-0000-0000-000037050000}"/>
    <cellStyle name="Cálculo 2 2 2 6 4 2 6" xfId="35995" xr:uid="{00000000-0005-0000-0000-000038050000}"/>
    <cellStyle name="Cálculo 2 2 2 6 4 2 7" xfId="38721" xr:uid="{00000000-0005-0000-0000-000039050000}"/>
    <cellStyle name="Cálculo 2 2 2 6 4 3" xfId="13404" xr:uid="{00000000-0005-0000-0000-00003A050000}"/>
    <cellStyle name="Cálculo 2 2 2 6 4 4" xfId="20402" xr:uid="{00000000-0005-0000-0000-00003B050000}"/>
    <cellStyle name="Cálculo 2 2 2 6 4 5" xfId="27707" xr:uid="{00000000-0005-0000-0000-00003C050000}"/>
    <cellStyle name="Cálculo 2 2 2 6 4 6" xfId="9210" xr:uid="{00000000-0005-0000-0000-00003D050000}"/>
    <cellStyle name="Cálculo 2 2 2 6 4 7" xfId="28635" xr:uid="{00000000-0005-0000-0000-00003E050000}"/>
    <cellStyle name="Cálculo 2 2 2 6 4 8" xfId="33345" xr:uid="{00000000-0005-0000-0000-00003F050000}"/>
    <cellStyle name="Cálculo 2 2 2 6 4 9" xfId="37020" xr:uid="{00000000-0005-0000-0000-000040050000}"/>
    <cellStyle name="Cálculo 2 2 2 6 5" xfId="3142" xr:uid="{00000000-0005-0000-0000-000041050000}"/>
    <cellStyle name="Cálculo 2 2 2 6 5 2" xfId="5276" xr:uid="{00000000-0005-0000-0000-000042050000}"/>
    <cellStyle name="Cálculo 2 2 2 6 5 2 2" xfId="14430" xr:uid="{00000000-0005-0000-0000-000043050000}"/>
    <cellStyle name="Cálculo 2 2 2 6 5 2 3" xfId="21426" xr:uid="{00000000-0005-0000-0000-000044050000}"/>
    <cellStyle name="Cálculo 2 2 2 6 5 2 4" xfId="9182" xr:uid="{00000000-0005-0000-0000-000045050000}"/>
    <cellStyle name="Cálculo 2 2 2 6 5 2 5" xfId="32321" xr:uid="{00000000-0005-0000-0000-000046050000}"/>
    <cellStyle name="Cálculo 2 2 2 6 5 2 6" xfId="35996" xr:uid="{00000000-0005-0000-0000-000047050000}"/>
    <cellStyle name="Cálculo 2 2 2 6 5 2 7" xfId="38722" xr:uid="{00000000-0005-0000-0000-000048050000}"/>
    <cellStyle name="Cálculo 2 2 2 6 5 3" xfId="12296" xr:uid="{00000000-0005-0000-0000-000049050000}"/>
    <cellStyle name="Cálculo 2 2 2 6 5 4" xfId="19299" xr:uid="{00000000-0005-0000-0000-00004A050000}"/>
    <cellStyle name="Cálculo 2 2 2 6 5 5" xfId="28250" xr:uid="{00000000-0005-0000-0000-00004B050000}"/>
    <cellStyle name="Cálculo 2 2 2 6 5 6" xfId="22508" xr:uid="{00000000-0005-0000-0000-00004C050000}"/>
    <cellStyle name="Cálculo 2 2 2 6 5 7" xfId="19427" xr:uid="{00000000-0005-0000-0000-00004D050000}"/>
    <cellStyle name="Cálculo 2 2 2 6 5 8" xfId="33746" xr:uid="{00000000-0005-0000-0000-00004E050000}"/>
    <cellStyle name="Cálculo 2 2 2 6 5 9" xfId="37308" xr:uid="{00000000-0005-0000-0000-00004F050000}"/>
    <cellStyle name="Cálculo 2 2 2 6 6" xfId="5272" xr:uid="{00000000-0005-0000-0000-000050050000}"/>
    <cellStyle name="Cálculo 2 2 2 6 6 2" xfId="14426" xr:uid="{00000000-0005-0000-0000-000051050000}"/>
    <cellStyle name="Cálculo 2 2 2 6 6 3" xfId="21422" xr:uid="{00000000-0005-0000-0000-000052050000}"/>
    <cellStyle name="Cálculo 2 2 2 6 6 4" xfId="26873" xr:uid="{00000000-0005-0000-0000-000053050000}"/>
    <cellStyle name="Cálculo 2 2 2 6 6 5" xfId="32317" xr:uid="{00000000-0005-0000-0000-000054050000}"/>
    <cellStyle name="Cálculo 2 2 2 6 6 6" xfId="35992" xr:uid="{00000000-0005-0000-0000-000055050000}"/>
    <cellStyle name="Cálculo 2 2 2 6 6 7" xfId="38718" xr:uid="{00000000-0005-0000-0000-000056050000}"/>
    <cellStyle name="Cálculo 2 2 2 6 7" xfId="10773" xr:uid="{00000000-0005-0000-0000-000057050000}"/>
    <cellStyle name="Cálculo 2 2 2 6 8" xfId="16542" xr:uid="{00000000-0005-0000-0000-000058050000}"/>
    <cellStyle name="Cálculo 2 2 2 6 9" xfId="25134" xr:uid="{00000000-0005-0000-0000-000059050000}"/>
    <cellStyle name="Cálculo 2 2 2 7" xfId="2447" xr:uid="{00000000-0005-0000-0000-00005A050000}"/>
    <cellStyle name="Cálculo 2 2 2 7 2" xfId="5277" xr:uid="{00000000-0005-0000-0000-00005B050000}"/>
    <cellStyle name="Cálculo 2 2 2 7 2 2" xfId="14431" xr:uid="{00000000-0005-0000-0000-00005C050000}"/>
    <cellStyle name="Cálculo 2 2 2 7 2 3" xfId="21427" xr:uid="{00000000-0005-0000-0000-00005D050000}"/>
    <cellStyle name="Cálculo 2 2 2 7 2 4" xfId="26875" xr:uid="{00000000-0005-0000-0000-00005E050000}"/>
    <cellStyle name="Cálculo 2 2 2 7 2 5" xfId="32322" xr:uid="{00000000-0005-0000-0000-00005F050000}"/>
    <cellStyle name="Cálculo 2 2 2 7 2 6" xfId="35997" xr:uid="{00000000-0005-0000-0000-000060050000}"/>
    <cellStyle name="Cálculo 2 2 2 7 2 7" xfId="38723" xr:uid="{00000000-0005-0000-0000-000061050000}"/>
    <cellStyle name="Cálculo 2 2 2 7 3" xfId="11601" xr:uid="{00000000-0005-0000-0000-000062050000}"/>
    <cellStyle name="Cálculo 2 2 2 7 4" xfId="18604" xr:uid="{00000000-0005-0000-0000-000063050000}"/>
    <cellStyle name="Cálculo 2 2 2 7 5" xfId="24149" xr:uid="{00000000-0005-0000-0000-000064050000}"/>
    <cellStyle name="Cálculo 2 2 2 7 6" xfId="23031" xr:uid="{00000000-0005-0000-0000-000065050000}"/>
    <cellStyle name="Cálculo 2 2 2 7 7" xfId="30108" xr:uid="{00000000-0005-0000-0000-000066050000}"/>
    <cellStyle name="Cálculo 2 2 2 7 8" xfId="34085" xr:uid="{00000000-0005-0000-0000-000067050000}"/>
    <cellStyle name="Cálculo 2 2 2 7 9" xfId="37647" xr:uid="{00000000-0005-0000-0000-000068050000}"/>
    <cellStyle name="Cálculo 2 2 2 8" xfId="2922" xr:uid="{00000000-0005-0000-0000-000069050000}"/>
    <cellStyle name="Cálculo 2 2 2 8 2" xfId="5278" xr:uid="{00000000-0005-0000-0000-00006A050000}"/>
    <cellStyle name="Cálculo 2 2 2 8 2 2" xfId="14432" xr:uid="{00000000-0005-0000-0000-00006B050000}"/>
    <cellStyle name="Cálculo 2 2 2 8 2 3" xfId="21428" xr:uid="{00000000-0005-0000-0000-00006C050000}"/>
    <cellStyle name="Cálculo 2 2 2 8 2 4" xfId="26878" xr:uid="{00000000-0005-0000-0000-00006D050000}"/>
    <cellStyle name="Cálculo 2 2 2 8 2 5" xfId="32323" xr:uid="{00000000-0005-0000-0000-00006E050000}"/>
    <cellStyle name="Cálculo 2 2 2 8 2 6" xfId="35998" xr:uid="{00000000-0005-0000-0000-00006F050000}"/>
    <cellStyle name="Cálculo 2 2 2 8 2 7" xfId="38724" xr:uid="{00000000-0005-0000-0000-000070050000}"/>
    <cellStyle name="Cálculo 2 2 2 8 3" xfId="12076" xr:uid="{00000000-0005-0000-0000-000071050000}"/>
    <cellStyle name="Cálculo 2 2 2 8 4" xfId="19079" xr:uid="{00000000-0005-0000-0000-000072050000}"/>
    <cellStyle name="Cálculo 2 2 2 8 5" xfId="23999" xr:uid="{00000000-0005-0000-0000-000073050000}"/>
    <cellStyle name="Cálculo 2 2 2 8 6" xfId="29125" xr:uid="{00000000-0005-0000-0000-000074050000}"/>
    <cellStyle name="Cálculo 2 2 2 8 7" xfId="17661" xr:uid="{00000000-0005-0000-0000-000075050000}"/>
    <cellStyle name="Cálculo 2 2 2 8 8" xfId="10138" xr:uid="{00000000-0005-0000-0000-000076050000}"/>
    <cellStyle name="Cálculo 2 2 2 8 9" xfId="34994" xr:uid="{00000000-0005-0000-0000-000077050000}"/>
    <cellStyle name="Cálculo 2 2 2 9" xfId="3111" xr:uid="{00000000-0005-0000-0000-000078050000}"/>
    <cellStyle name="Cálculo 2 2 2 9 2" xfId="5279" xr:uid="{00000000-0005-0000-0000-000079050000}"/>
    <cellStyle name="Cálculo 2 2 2 9 2 2" xfId="14433" xr:uid="{00000000-0005-0000-0000-00007A050000}"/>
    <cellStyle name="Cálculo 2 2 2 9 2 3" xfId="21429" xr:uid="{00000000-0005-0000-0000-00007B050000}"/>
    <cellStyle name="Cálculo 2 2 2 9 2 4" xfId="9464" xr:uid="{00000000-0005-0000-0000-00007C050000}"/>
    <cellStyle name="Cálculo 2 2 2 9 2 5" xfId="32324" xr:uid="{00000000-0005-0000-0000-00007D050000}"/>
    <cellStyle name="Cálculo 2 2 2 9 2 6" xfId="35999" xr:uid="{00000000-0005-0000-0000-00007E050000}"/>
    <cellStyle name="Cálculo 2 2 2 9 2 7" xfId="38725" xr:uid="{00000000-0005-0000-0000-00007F050000}"/>
    <cellStyle name="Cálculo 2 2 2 9 3" xfId="12265" xr:uid="{00000000-0005-0000-0000-000080050000}"/>
    <cellStyle name="Cálculo 2 2 2 9 4" xfId="19268" xr:uid="{00000000-0005-0000-0000-000081050000}"/>
    <cellStyle name="Cálculo 2 2 2 9 5" xfId="28268" xr:uid="{00000000-0005-0000-0000-000082050000}"/>
    <cellStyle name="Cálculo 2 2 2 9 6" xfId="28787" xr:uid="{00000000-0005-0000-0000-000083050000}"/>
    <cellStyle name="Cálculo 2 2 2 9 7" xfId="28726" xr:uid="{00000000-0005-0000-0000-000084050000}"/>
    <cellStyle name="Cálculo 2 2 2 9 8" xfId="33761" xr:uid="{00000000-0005-0000-0000-000085050000}"/>
    <cellStyle name="Cálculo 2 2 2 9 9" xfId="37323" xr:uid="{00000000-0005-0000-0000-000086050000}"/>
    <cellStyle name="Cálculo 2 2 20" xfId="38455" xr:uid="{00000000-0005-0000-0000-000087050000}"/>
    <cellStyle name="Cálculo 2 2 3" xfId="1908" xr:uid="{00000000-0005-0000-0000-000088050000}"/>
    <cellStyle name="Cálculo 2 2 3 10" xfId="28548" xr:uid="{00000000-0005-0000-0000-000089050000}"/>
    <cellStyle name="Cálculo 2 2 3 11" xfId="26020" xr:uid="{00000000-0005-0000-0000-00008A050000}"/>
    <cellStyle name="Cálculo 2 2 3 12" xfId="25717" xr:uid="{00000000-0005-0000-0000-00008B050000}"/>
    <cellStyle name="Cálculo 2 2 3 13" xfId="29172" xr:uid="{00000000-0005-0000-0000-00008C050000}"/>
    <cellStyle name="Cálculo 2 2 3 14" xfId="23289" xr:uid="{00000000-0005-0000-0000-00008D050000}"/>
    <cellStyle name="Cálculo 2 2 3 2" xfId="2573" xr:uid="{00000000-0005-0000-0000-00008E050000}"/>
    <cellStyle name="Cálculo 2 2 3 2 2" xfId="5281" xr:uid="{00000000-0005-0000-0000-00008F050000}"/>
    <cellStyle name="Cálculo 2 2 3 2 2 2" xfId="14435" xr:uid="{00000000-0005-0000-0000-000090050000}"/>
    <cellStyle name="Cálculo 2 2 3 2 2 3" xfId="21431" xr:uid="{00000000-0005-0000-0000-000091050000}"/>
    <cellStyle name="Cálculo 2 2 3 2 2 4" xfId="10102" xr:uid="{00000000-0005-0000-0000-000092050000}"/>
    <cellStyle name="Cálculo 2 2 3 2 2 5" xfId="32326" xr:uid="{00000000-0005-0000-0000-000093050000}"/>
    <cellStyle name="Cálculo 2 2 3 2 2 6" xfId="36001" xr:uid="{00000000-0005-0000-0000-000094050000}"/>
    <cellStyle name="Cálculo 2 2 3 2 2 7" xfId="38727" xr:uid="{00000000-0005-0000-0000-000095050000}"/>
    <cellStyle name="Cálculo 2 2 3 2 3" xfId="11727" xr:uid="{00000000-0005-0000-0000-000096050000}"/>
    <cellStyle name="Cálculo 2 2 3 2 4" xfId="18730" xr:uid="{00000000-0005-0000-0000-000097050000}"/>
    <cellStyle name="Cálculo 2 2 3 2 5" xfId="21352" xr:uid="{00000000-0005-0000-0000-000098050000}"/>
    <cellStyle name="Cálculo 2 2 3 2 6" xfId="21249" xr:uid="{00000000-0005-0000-0000-000099050000}"/>
    <cellStyle name="Cálculo 2 2 3 2 7" xfId="30046" xr:uid="{00000000-0005-0000-0000-00009A050000}"/>
    <cellStyle name="Cálculo 2 2 3 2 8" xfId="34023" xr:uid="{00000000-0005-0000-0000-00009B050000}"/>
    <cellStyle name="Cálculo 2 2 3 2 9" xfId="37585" xr:uid="{00000000-0005-0000-0000-00009C050000}"/>
    <cellStyle name="Cálculo 2 2 3 3" xfId="3778" xr:uid="{00000000-0005-0000-0000-00009D050000}"/>
    <cellStyle name="Cálculo 2 2 3 3 2" xfId="5282" xr:uid="{00000000-0005-0000-0000-00009E050000}"/>
    <cellStyle name="Cálculo 2 2 3 3 2 2" xfId="14436" xr:uid="{00000000-0005-0000-0000-00009F050000}"/>
    <cellStyle name="Cálculo 2 2 3 3 2 3" xfId="21432" xr:uid="{00000000-0005-0000-0000-0000A0050000}"/>
    <cellStyle name="Cálculo 2 2 3 3 2 4" xfId="26877" xr:uid="{00000000-0005-0000-0000-0000A1050000}"/>
    <cellStyle name="Cálculo 2 2 3 3 2 5" xfId="32327" xr:uid="{00000000-0005-0000-0000-0000A2050000}"/>
    <cellStyle name="Cálculo 2 2 3 3 2 6" xfId="36002" xr:uid="{00000000-0005-0000-0000-0000A3050000}"/>
    <cellStyle name="Cálculo 2 2 3 3 2 7" xfId="38728" xr:uid="{00000000-0005-0000-0000-0000A4050000}"/>
    <cellStyle name="Cálculo 2 2 3 3 3" xfId="12932" xr:uid="{00000000-0005-0000-0000-0000A5050000}"/>
    <cellStyle name="Cálculo 2 2 3 3 4" xfId="19931" xr:uid="{00000000-0005-0000-0000-0000A6050000}"/>
    <cellStyle name="Cálculo 2 2 3 3 5" xfId="27941" xr:uid="{00000000-0005-0000-0000-0000A7050000}"/>
    <cellStyle name="Cálculo 2 2 3 3 6" xfId="10037" xr:uid="{00000000-0005-0000-0000-0000A8050000}"/>
    <cellStyle name="Cálculo 2 2 3 3 7" xfId="29376" xr:uid="{00000000-0005-0000-0000-0000A9050000}"/>
    <cellStyle name="Cálculo 2 2 3 3 8" xfId="24764" xr:uid="{00000000-0005-0000-0000-0000AA050000}"/>
    <cellStyle name="Cálculo 2 2 3 3 9" xfId="33661" xr:uid="{00000000-0005-0000-0000-0000AB050000}"/>
    <cellStyle name="Cálculo 2 2 3 4" xfId="4268" xr:uid="{00000000-0005-0000-0000-0000AC050000}"/>
    <cellStyle name="Cálculo 2 2 3 4 2" xfId="5283" xr:uid="{00000000-0005-0000-0000-0000AD050000}"/>
    <cellStyle name="Cálculo 2 2 3 4 2 2" xfId="14437" xr:uid="{00000000-0005-0000-0000-0000AE050000}"/>
    <cellStyle name="Cálculo 2 2 3 4 2 3" xfId="21433" xr:uid="{00000000-0005-0000-0000-0000AF050000}"/>
    <cellStyle name="Cálculo 2 2 3 4 2 4" xfId="24327" xr:uid="{00000000-0005-0000-0000-0000B0050000}"/>
    <cellStyle name="Cálculo 2 2 3 4 2 5" xfId="32328" xr:uid="{00000000-0005-0000-0000-0000B1050000}"/>
    <cellStyle name="Cálculo 2 2 3 4 2 6" xfId="36003" xr:uid="{00000000-0005-0000-0000-0000B2050000}"/>
    <cellStyle name="Cálculo 2 2 3 4 2 7" xfId="38729" xr:uid="{00000000-0005-0000-0000-0000B3050000}"/>
    <cellStyle name="Cálculo 2 2 3 4 3" xfId="13422" xr:uid="{00000000-0005-0000-0000-0000B4050000}"/>
    <cellStyle name="Cálculo 2 2 3 4 4" xfId="20420" xr:uid="{00000000-0005-0000-0000-0000B5050000}"/>
    <cellStyle name="Cálculo 2 2 3 4 5" xfId="27698" xr:uid="{00000000-0005-0000-0000-0000B6050000}"/>
    <cellStyle name="Cálculo 2 2 3 4 6" xfId="26678" xr:uid="{00000000-0005-0000-0000-0000B7050000}"/>
    <cellStyle name="Cálculo 2 2 3 4 7" xfId="28885" xr:uid="{00000000-0005-0000-0000-0000B8050000}"/>
    <cellStyle name="Cálculo 2 2 3 4 8" xfId="31705" xr:uid="{00000000-0005-0000-0000-0000B9050000}"/>
    <cellStyle name="Cálculo 2 2 3 4 9" xfId="35385" xr:uid="{00000000-0005-0000-0000-0000BA050000}"/>
    <cellStyle name="Cálculo 2 2 3 5" xfId="2900" xr:uid="{00000000-0005-0000-0000-0000BB050000}"/>
    <cellStyle name="Cálculo 2 2 3 5 2" xfId="5284" xr:uid="{00000000-0005-0000-0000-0000BC050000}"/>
    <cellStyle name="Cálculo 2 2 3 5 2 2" xfId="14438" xr:uid="{00000000-0005-0000-0000-0000BD050000}"/>
    <cellStyle name="Cálculo 2 2 3 5 2 3" xfId="21434" xr:uid="{00000000-0005-0000-0000-0000BE050000}"/>
    <cellStyle name="Cálculo 2 2 3 5 2 4" xfId="26881" xr:uid="{00000000-0005-0000-0000-0000BF050000}"/>
    <cellStyle name="Cálculo 2 2 3 5 2 5" xfId="32329" xr:uid="{00000000-0005-0000-0000-0000C0050000}"/>
    <cellStyle name="Cálculo 2 2 3 5 2 6" xfId="36004" xr:uid="{00000000-0005-0000-0000-0000C1050000}"/>
    <cellStyle name="Cálculo 2 2 3 5 2 7" xfId="38730" xr:uid="{00000000-0005-0000-0000-0000C2050000}"/>
    <cellStyle name="Cálculo 2 2 3 5 3" xfId="12054" xr:uid="{00000000-0005-0000-0000-0000C3050000}"/>
    <cellStyle name="Cálculo 2 2 3 5 4" xfId="19057" xr:uid="{00000000-0005-0000-0000-0000C4050000}"/>
    <cellStyle name="Cálculo 2 2 3 5 5" xfId="17541" xr:uid="{00000000-0005-0000-0000-0000C5050000}"/>
    <cellStyle name="Cálculo 2 2 3 5 6" xfId="23183" xr:uid="{00000000-0005-0000-0000-0000C6050000}"/>
    <cellStyle name="Cálculo 2 2 3 5 7" xfId="26502" xr:uid="{00000000-0005-0000-0000-0000C7050000}"/>
    <cellStyle name="Cálculo 2 2 3 5 8" xfId="29654" xr:uid="{00000000-0005-0000-0000-0000C8050000}"/>
    <cellStyle name="Cálculo 2 2 3 5 9" xfId="25791" xr:uid="{00000000-0005-0000-0000-0000C9050000}"/>
    <cellStyle name="Cálculo 2 2 3 6" xfId="2880" xr:uid="{00000000-0005-0000-0000-0000CA050000}"/>
    <cellStyle name="Cálculo 2 2 3 6 2" xfId="5285" xr:uid="{00000000-0005-0000-0000-0000CB050000}"/>
    <cellStyle name="Cálculo 2 2 3 6 2 2" xfId="14439" xr:uid="{00000000-0005-0000-0000-0000CC050000}"/>
    <cellStyle name="Cálculo 2 2 3 6 2 3" xfId="21435" xr:uid="{00000000-0005-0000-0000-0000CD050000}"/>
    <cellStyle name="Cálculo 2 2 3 6 2 4" xfId="26871" xr:uid="{00000000-0005-0000-0000-0000CE050000}"/>
    <cellStyle name="Cálculo 2 2 3 6 2 5" xfId="32330" xr:uid="{00000000-0005-0000-0000-0000CF050000}"/>
    <cellStyle name="Cálculo 2 2 3 6 2 6" xfId="36005" xr:uid="{00000000-0005-0000-0000-0000D0050000}"/>
    <cellStyle name="Cálculo 2 2 3 6 2 7" xfId="38731" xr:uid="{00000000-0005-0000-0000-0000D1050000}"/>
    <cellStyle name="Cálculo 2 2 3 6 3" xfId="12034" xr:uid="{00000000-0005-0000-0000-0000D2050000}"/>
    <cellStyle name="Cálculo 2 2 3 6 4" xfId="19037" xr:uid="{00000000-0005-0000-0000-0000D3050000}"/>
    <cellStyle name="Cálculo 2 2 3 6 5" xfId="28342" xr:uid="{00000000-0005-0000-0000-0000D4050000}"/>
    <cellStyle name="Cálculo 2 2 3 6 6" xfId="19605" xr:uid="{00000000-0005-0000-0000-0000D5050000}"/>
    <cellStyle name="Cálculo 2 2 3 6 7" xfId="29894" xr:uid="{00000000-0005-0000-0000-0000D6050000}"/>
    <cellStyle name="Cálculo 2 2 3 6 8" xfId="31548" xr:uid="{00000000-0005-0000-0000-0000D7050000}"/>
    <cellStyle name="Cálculo 2 2 3 6 9" xfId="35258" xr:uid="{00000000-0005-0000-0000-0000D8050000}"/>
    <cellStyle name="Cálculo 2 2 3 7" xfId="5280" xr:uid="{00000000-0005-0000-0000-0000D9050000}"/>
    <cellStyle name="Cálculo 2 2 3 7 2" xfId="14434" xr:uid="{00000000-0005-0000-0000-0000DA050000}"/>
    <cellStyle name="Cálculo 2 2 3 7 3" xfId="21430" xr:uid="{00000000-0005-0000-0000-0000DB050000}"/>
    <cellStyle name="Cálculo 2 2 3 7 4" xfId="26876" xr:uid="{00000000-0005-0000-0000-0000DC050000}"/>
    <cellStyle name="Cálculo 2 2 3 7 5" xfId="32325" xr:uid="{00000000-0005-0000-0000-0000DD050000}"/>
    <cellStyle name="Cálculo 2 2 3 7 6" xfId="36000" xr:uid="{00000000-0005-0000-0000-0000DE050000}"/>
    <cellStyle name="Cálculo 2 2 3 7 7" xfId="38726" xr:uid="{00000000-0005-0000-0000-0000DF050000}"/>
    <cellStyle name="Cálculo 2 2 3 8" xfId="11062" xr:uid="{00000000-0005-0000-0000-0000E0050000}"/>
    <cellStyle name="Cálculo 2 2 3 9" xfId="15466" xr:uid="{00000000-0005-0000-0000-0000E1050000}"/>
    <cellStyle name="Cálculo 2 2 4" xfId="2343" xr:uid="{00000000-0005-0000-0000-0000E2050000}"/>
    <cellStyle name="Cálculo 2 2 4 10" xfId="23060" xr:uid="{00000000-0005-0000-0000-0000E3050000}"/>
    <cellStyle name="Cálculo 2 2 4 11" xfId="26142" xr:uid="{00000000-0005-0000-0000-0000E4050000}"/>
    <cellStyle name="Cálculo 2 2 4 12" xfId="22905" xr:uid="{00000000-0005-0000-0000-0000E5050000}"/>
    <cellStyle name="Cálculo 2 2 4 13" xfId="34135" xr:uid="{00000000-0005-0000-0000-0000E6050000}"/>
    <cellStyle name="Cálculo 2 2 4 14" xfId="37697" xr:uid="{00000000-0005-0000-0000-0000E7050000}"/>
    <cellStyle name="Cálculo 2 2 4 2" xfId="2743" xr:uid="{00000000-0005-0000-0000-0000E8050000}"/>
    <cellStyle name="Cálculo 2 2 4 2 2" xfId="5287" xr:uid="{00000000-0005-0000-0000-0000E9050000}"/>
    <cellStyle name="Cálculo 2 2 4 2 2 2" xfId="14441" xr:uid="{00000000-0005-0000-0000-0000EA050000}"/>
    <cellStyle name="Cálculo 2 2 4 2 2 3" xfId="21437" xr:uid="{00000000-0005-0000-0000-0000EB050000}"/>
    <cellStyle name="Cálculo 2 2 4 2 2 4" xfId="24069" xr:uid="{00000000-0005-0000-0000-0000EC050000}"/>
    <cellStyle name="Cálculo 2 2 4 2 2 5" xfId="32332" xr:uid="{00000000-0005-0000-0000-0000ED050000}"/>
    <cellStyle name="Cálculo 2 2 4 2 2 6" xfId="36007" xr:uid="{00000000-0005-0000-0000-0000EE050000}"/>
    <cellStyle name="Cálculo 2 2 4 2 2 7" xfId="38733" xr:uid="{00000000-0005-0000-0000-0000EF050000}"/>
    <cellStyle name="Cálculo 2 2 4 2 3" xfId="11897" xr:uid="{00000000-0005-0000-0000-0000F0050000}"/>
    <cellStyle name="Cálculo 2 2 4 2 4" xfId="18900" xr:uid="{00000000-0005-0000-0000-0000F1050000}"/>
    <cellStyle name="Cálculo 2 2 4 2 5" xfId="28411" xr:uid="{00000000-0005-0000-0000-0000F2050000}"/>
    <cellStyle name="Cálculo 2 2 4 2 6" xfId="21297" xr:uid="{00000000-0005-0000-0000-0000F3050000}"/>
    <cellStyle name="Cálculo 2 2 4 2 7" xfId="29954" xr:uid="{00000000-0005-0000-0000-0000F4050000}"/>
    <cellStyle name="Cálculo 2 2 4 2 8" xfId="31530" xr:uid="{00000000-0005-0000-0000-0000F5050000}"/>
    <cellStyle name="Cálculo 2 2 4 2 9" xfId="35240" xr:uid="{00000000-0005-0000-0000-0000F6050000}"/>
    <cellStyle name="Cálculo 2 2 4 3" xfId="4025" xr:uid="{00000000-0005-0000-0000-0000F7050000}"/>
    <cellStyle name="Cálculo 2 2 4 3 2" xfId="5288" xr:uid="{00000000-0005-0000-0000-0000F8050000}"/>
    <cellStyle name="Cálculo 2 2 4 3 2 2" xfId="14442" xr:uid="{00000000-0005-0000-0000-0000F9050000}"/>
    <cellStyle name="Cálculo 2 2 4 3 2 3" xfId="21438" xr:uid="{00000000-0005-0000-0000-0000FA050000}"/>
    <cellStyle name="Cálculo 2 2 4 3 2 4" xfId="26880" xr:uid="{00000000-0005-0000-0000-0000FB050000}"/>
    <cellStyle name="Cálculo 2 2 4 3 2 5" xfId="32333" xr:uid="{00000000-0005-0000-0000-0000FC050000}"/>
    <cellStyle name="Cálculo 2 2 4 3 2 6" xfId="36008" xr:uid="{00000000-0005-0000-0000-0000FD050000}"/>
    <cellStyle name="Cálculo 2 2 4 3 2 7" xfId="38734" xr:uid="{00000000-0005-0000-0000-0000FE050000}"/>
    <cellStyle name="Cálculo 2 2 4 3 3" xfId="13179" xr:uid="{00000000-0005-0000-0000-0000FF050000}"/>
    <cellStyle name="Cálculo 2 2 4 3 4" xfId="20177" xr:uid="{00000000-0005-0000-0000-000000060000}"/>
    <cellStyle name="Cálculo 2 2 4 3 5" xfId="27818" xr:uid="{00000000-0005-0000-0000-000001060000}"/>
    <cellStyle name="Cálculo 2 2 4 3 6" xfId="22996" xr:uid="{00000000-0005-0000-0000-000002060000}"/>
    <cellStyle name="Cálculo 2 2 4 3 7" xfId="9921" xr:uid="{00000000-0005-0000-0000-000003060000}"/>
    <cellStyle name="Cálculo 2 2 4 3 8" xfId="26062" xr:uid="{00000000-0005-0000-0000-000004060000}"/>
    <cellStyle name="Cálculo 2 2 4 3 9" xfId="30363" xr:uid="{00000000-0005-0000-0000-000005060000}"/>
    <cellStyle name="Cálculo 2 2 4 4" xfId="4463" xr:uid="{00000000-0005-0000-0000-000006060000}"/>
    <cellStyle name="Cálculo 2 2 4 4 2" xfId="5289" xr:uid="{00000000-0005-0000-0000-000007060000}"/>
    <cellStyle name="Cálculo 2 2 4 4 2 2" xfId="14443" xr:uid="{00000000-0005-0000-0000-000008060000}"/>
    <cellStyle name="Cálculo 2 2 4 4 2 3" xfId="21439" xr:uid="{00000000-0005-0000-0000-000009060000}"/>
    <cellStyle name="Cálculo 2 2 4 4 2 4" xfId="22827" xr:uid="{00000000-0005-0000-0000-00000A060000}"/>
    <cellStyle name="Cálculo 2 2 4 4 2 5" xfId="32334" xr:uid="{00000000-0005-0000-0000-00000B060000}"/>
    <cellStyle name="Cálculo 2 2 4 4 2 6" xfId="36009" xr:uid="{00000000-0005-0000-0000-00000C060000}"/>
    <cellStyle name="Cálculo 2 2 4 4 2 7" xfId="38735" xr:uid="{00000000-0005-0000-0000-00000D060000}"/>
    <cellStyle name="Cálculo 2 2 4 4 3" xfId="13617" xr:uid="{00000000-0005-0000-0000-00000E060000}"/>
    <cellStyle name="Cálculo 2 2 4 4 4" xfId="20615" xr:uid="{00000000-0005-0000-0000-00000F060000}"/>
    <cellStyle name="Cálculo 2 2 4 4 5" xfId="17536" xr:uid="{00000000-0005-0000-0000-000010060000}"/>
    <cellStyle name="Cálculo 2 2 4 4 6" xfId="26698" xr:uid="{00000000-0005-0000-0000-000011060000}"/>
    <cellStyle name="Cálculo 2 2 4 4 7" xfId="21351" xr:uid="{00000000-0005-0000-0000-000012060000}"/>
    <cellStyle name="Cálculo 2 2 4 4 8" xfId="32278" xr:uid="{00000000-0005-0000-0000-000013060000}"/>
    <cellStyle name="Cálculo 2 2 4 4 9" xfId="35953" xr:uid="{00000000-0005-0000-0000-000014060000}"/>
    <cellStyle name="Cálculo 2 2 4 5" xfId="4717" xr:uid="{00000000-0005-0000-0000-000015060000}"/>
    <cellStyle name="Cálculo 2 2 4 5 2" xfId="5290" xr:uid="{00000000-0005-0000-0000-000016060000}"/>
    <cellStyle name="Cálculo 2 2 4 5 2 2" xfId="14444" xr:uid="{00000000-0005-0000-0000-000017060000}"/>
    <cellStyle name="Cálculo 2 2 4 5 2 3" xfId="21440" xr:uid="{00000000-0005-0000-0000-000018060000}"/>
    <cellStyle name="Cálculo 2 2 4 5 2 4" xfId="26883" xr:uid="{00000000-0005-0000-0000-000019060000}"/>
    <cellStyle name="Cálculo 2 2 4 5 2 5" xfId="32335" xr:uid="{00000000-0005-0000-0000-00001A060000}"/>
    <cellStyle name="Cálculo 2 2 4 5 2 6" xfId="36010" xr:uid="{00000000-0005-0000-0000-00001B060000}"/>
    <cellStyle name="Cálculo 2 2 4 5 2 7" xfId="38736" xr:uid="{00000000-0005-0000-0000-00001C060000}"/>
    <cellStyle name="Cálculo 2 2 4 5 3" xfId="13871" xr:uid="{00000000-0005-0000-0000-00001D060000}"/>
    <cellStyle name="Cálculo 2 2 4 5 4" xfId="20869" xr:uid="{00000000-0005-0000-0000-00001E060000}"/>
    <cellStyle name="Cálculo 2 2 4 5 5" xfId="17529" xr:uid="{00000000-0005-0000-0000-00001F060000}"/>
    <cellStyle name="Cálculo 2 2 4 5 6" xfId="17629" xr:uid="{00000000-0005-0000-0000-000020060000}"/>
    <cellStyle name="Cálculo 2 2 4 5 7" xfId="25574" xr:uid="{00000000-0005-0000-0000-000021060000}"/>
    <cellStyle name="Cálculo 2 2 4 5 8" xfId="31788" xr:uid="{00000000-0005-0000-0000-000022060000}"/>
    <cellStyle name="Cálculo 2 2 4 5 9" xfId="35468" xr:uid="{00000000-0005-0000-0000-000023060000}"/>
    <cellStyle name="Cálculo 2 2 4 6" xfId="4963" xr:uid="{00000000-0005-0000-0000-000024060000}"/>
    <cellStyle name="Cálculo 2 2 4 6 2" xfId="5291" xr:uid="{00000000-0005-0000-0000-000025060000}"/>
    <cellStyle name="Cálculo 2 2 4 6 2 2" xfId="14445" xr:uid="{00000000-0005-0000-0000-000026060000}"/>
    <cellStyle name="Cálculo 2 2 4 6 2 3" xfId="21441" xr:uid="{00000000-0005-0000-0000-000027060000}"/>
    <cellStyle name="Cálculo 2 2 4 6 2 4" xfId="24323" xr:uid="{00000000-0005-0000-0000-000028060000}"/>
    <cellStyle name="Cálculo 2 2 4 6 2 5" xfId="32336" xr:uid="{00000000-0005-0000-0000-000029060000}"/>
    <cellStyle name="Cálculo 2 2 4 6 2 6" xfId="36011" xr:uid="{00000000-0005-0000-0000-00002A060000}"/>
    <cellStyle name="Cálculo 2 2 4 6 2 7" xfId="38737" xr:uid="{00000000-0005-0000-0000-00002B060000}"/>
    <cellStyle name="Cálculo 2 2 4 6 3" xfId="14117" xr:uid="{00000000-0005-0000-0000-00002C060000}"/>
    <cellStyle name="Cálculo 2 2 4 6 4" xfId="21115" xr:uid="{00000000-0005-0000-0000-00002D060000}"/>
    <cellStyle name="Cálculo 2 2 4 6 5" xfId="24267" xr:uid="{00000000-0005-0000-0000-00002E060000}"/>
    <cellStyle name="Cálculo 2 2 4 6 6" xfId="17050" xr:uid="{00000000-0005-0000-0000-00002F060000}"/>
    <cellStyle name="Cálculo 2 2 4 6 7" xfId="32009" xr:uid="{00000000-0005-0000-0000-000030060000}"/>
    <cellStyle name="Cálculo 2 2 4 6 8" xfId="35687" xr:uid="{00000000-0005-0000-0000-000031060000}"/>
    <cellStyle name="Cálculo 2 2 4 6 9" xfId="38598" xr:uid="{00000000-0005-0000-0000-000032060000}"/>
    <cellStyle name="Cálculo 2 2 4 7" xfId="5286" xr:uid="{00000000-0005-0000-0000-000033060000}"/>
    <cellStyle name="Cálculo 2 2 4 7 2" xfId="14440" xr:uid="{00000000-0005-0000-0000-000034060000}"/>
    <cellStyle name="Cálculo 2 2 4 7 3" xfId="21436" xr:uid="{00000000-0005-0000-0000-000035060000}"/>
    <cellStyle name="Cálculo 2 2 4 7 4" xfId="24954" xr:uid="{00000000-0005-0000-0000-000036060000}"/>
    <cellStyle name="Cálculo 2 2 4 7 5" xfId="32331" xr:uid="{00000000-0005-0000-0000-000037060000}"/>
    <cellStyle name="Cálculo 2 2 4 7 6" xfId="36006" xr:uid="{00000000-0005-0000-0000-000038060000}"/>
    <cellStyle name="Cálculo 2 2 4 7 7" xfId="38732" xr:uid="{00000000-0005-0000-0000-000039060000}"/>
    <cellStyle name="Cálculo 2 2 4 8" xfId="11497" xr:uid="{00000000-0005-0000-0000-00003A060000}"/>
    <cellStyle name="Cálculo 2 2 4 9" xfId="18500" xr:uid="{00000000-0005-0000-0000-00003B060000}"/>
    <cellStyle name="Cálculo 2 2 5" xfId="1806" xr:uid="{00000000-0005-0000-0000-00003C060000}"/>
    <cellStyle name="Cálculo 2 2 5 10" xfId="24502" xr:uid="{00000000-0005-0000-0000-00003D060000}"/>
    <cellStyle name="Cálculo 2 2 5 11" xfId="26005" xr:uid="{00000000-0005-0000-0000-00003E060000}"/>
    <cellStyle name="Cálculo 2 2 5 12" xfId="30931" xr:uid="{00000000-0005-0000-0000-00003F060000}"/>
    <cellStyle name="Cálculo 2 2 5 13" xfId="26019" xr:uid="{00000000-0005-0000-0000-000040060000}"/>
    <cellStyle name="Cálculo 2 2 5 14" xfId="33596" xr:uid="{00000000-0005-0000-0000-000041060000}"/>
    <cellStyle name="Cálculo 2 2 5 2" xfId="2550" xr:uid="{00000000-0005-0000-0000-000042060000}"/>
    <cellStyle name="Cálculo 2 2 5 2 2" xfId="5293" xr:uid="{00000000-0005-0000-0000-000043060000}"/>
    <cellStyle name="Cálculo 2 2 5 2 2 2" xfId="14447" xr:uid="{00000000-0005-0000-0000-000044060000}"/>
    <cellStyle name="Cálculo 2 2 5 2 2 3" xfId="21443" xr:uid="{00000000-0005-0000-0000-000045060000}"/>
    <cellStyle name="Cálculo 2 2 5 2 2 4" xfId="26879" xr:uid="{00000000-0005-0000-0000-000046060000}"/>
    <cellStyle name="Cálculo 2 2 5 2 2 5" xfId="32338" xr:uid="{00000000-0005-0000-0000-000047060000}"/>
    <cellStyle name="Cálculo 2 2 5 2 2 6" xfId="36013" xr:uid="{00000000-0005-0000-0000-000048060000}"/>
    <cellStyle name="Cálculo 2 2 5 2 2 7" xfId="38739" xr:uid="{00000000-0005-0000-0000-000049060000}"/>
    <cellStyle name="Cálculo 2 2 5 2 3" xfId="11704" xr:uid="{00000000-0005-0000-0000-00004A060000}"/>
    <cellStyle name="Cálculo 2 2 5 2 4" xfId="18707" xr:uid="{00000000-0005-0000-0000-00004B060000}"/>
    <cellStyle name="Cálculo 2 2 5 2 5" xfId="22945" xr:uid="{00000000-0005-0000-0000-00004C060000}"/>
    <cellStyle name="Cálculo 2 2 5 2 6" xfId="26244" xr:uid="{00000000-0005-0000-0000-00004D060000}"/>
    <cellStyle name="Cálculo 2 2 5 2 7" xfId="30057" xr:uid="{00000000-0005-0000-0000-00004E060000}"/>
    <cellStyle name="Cálculo 2 2 5 2 8" xfId="34033" xr:uid="{00000000-0005-0000-0000-00004F060000}"/>
    <cellStyle name="Cálculo 2 2 5 2 9" xfId="37595" xr:uid="{00000000-0005-0000-0000-000050060000}"/>
    <cellStyle name="Cálculo 2 2 5 3" xfId="3724" xr:uid="{00000000-0005-0000-0000-000051060000}"/>
    <cellStyle name="Cálculo 2 2 5 3 2" xfId="5294" xr:uid="{00000000-0005-0000-0000-000052060000}"/>
    <cellStyle name="Cálculo 2 2 5 3 2 2" xfId="14448" xr:uid="{00000000-0005-0000-0000-000053060000}"/>
    <cellStyle name="Cálculo 2 2 5 3 2 3" xfId="21444" xr:uid="{00000000-0005-0000-0000-000054060000}"/>
    <cellStyle name="Cálculo 2 2 5 3 2 4" xfId="24956" xr:uid="{00000000-0005-0000-0000-000055060000}"/>
    <cellStyle name="Cálculo 2 2 5 3 2 5" xfId="32339" xr:uid="{00000000-0005-0000-0000-000056060000}"/>
    <cellStyle name="Cálculo 2 2 5 3 2 6" xfId="36014" xr:uid="{00000000-0005-0000-0000-000057060000}"/>
    <cellStyle name="Cálculo 2 2 5 3 2 7" xfId="38740" xr:uid="{00000000-0005-0000-0000-000058060000}"/>
    <cellStyle name="Cálculo 2 2 5 3 3" xfId="12878" xr:uid="{00000000-0005-0000-0000-000059060000}"/>
    <cellStyle name="Cálculo 2 2 5 3 4" xfId="19877" xr:uid="{00000000-0005-0000-0000-00005A060000}"/>
    <cellStyle name="Cálculo 2 2 5 3 5" xfId="17272" xr:uid="{00000000-0005-0000-0000-00005B060000}"/>
    <cellStyle name="Cálculo 2 2 5 3 6" xfId="25144" xr:uid="{00000000-0005-0000-0000-00005C060000}"/>
    <cellStyle name="Cálculo 2 2 5 3 7" xfId="29371" xr:uid="{00000000-0005-0000-0000-00005D060000}"/>
    <cellStyle name="Cálculo 2 2 5 3 8" xfId="33552" xr:uid="{00000000-0005-0000-0000-00005E060000}"/>
    <cellStyle name="Cálculo 2 2 5 3 9" xfId="37220" xr:uid="{00000000-0005-0000-0000-00005F060000}"/>
    <cellStyle name="Cálculo 2 2 5 4" xfId="4228" xr:uid="{00000000-0005-0000-0000-000060060000}"/>
    <cellStyle name="Cálculo 2 2 5 4 2" xfId="5295" xr:uid="{00000000-0005-0000-0000-000061060000}"/>
    <cellStyle name="Cálculo 2 2 5 4 2 2" xfId="14449" xr:uid="{00000000-0005-0000-0000-000062060000}"/>
    <cellStyle name="Cálculo 2 2 5 4 2 3" xfId="21445" xr:uid="{00000000-0005-0000-0000-000063060000}"/>
    <cellStyle name="Cálculo 2 2 5 4 2 4" xfId="24079" xr:uid="{00000000-0005-0000-0000-000064060000}"/>
    <cellStyle name="Cálculo 2 2 5 4 2 5" xfId="32340" xr:uid="{00000000-0005-0000-0000-000065060000}"/>
    <cellStyle name="Cálculo 2 2 5 4 2 6" xfId="36015" xr:uid="{00000000-0005-0000-0000-000066060000}"/>
    <cellStyle name="Cálculo 2 2 5 4 2 7" xfId="38741" xr:uid="{00000000-0005-0000-0000-000067060000}"/>
    <cellStyle name="Cálculo 2 2 5 4 3" xfId="13382" xr:uid="{00000000-0005-0000-0000-000068060000}"/>
    <cellStyle name="Cálculo 2 2 5 4 4" xfId="20380" xr:uid="{00000000-0005-0000-0000-000069060000}"/>
    <cellStyle name="Cálculo 2 2 5 4 5" xfId="27718" xr:uid="{00000000-0005-0000-0000-00006A060000}"/>
    <cellStyle name="Cálculo 2 2 5 4 6" xfId="29502" xr:uid="{00000000-0005-0000-0000-00006B060000}"/>
    <cellStyle name="Cálculo 2 2 5 4 7" xfId="28886" xr:uid="{00000000-0005-0000-0000-00006C060000}"/>
    <cellStyle name="Cálculo 2 2 5 4 8" xfId="33357" xr:uid="{00000000-0005-0000-0000-00006D060000}"/>
    <cellStyle name="Cálculo 2 2 5 4 9" xfId="37032" xr:uid="{00000000-0005-0000-0000-00006E060000}"/>
    <cellStyle name="Cálculo 2 2 5 5" xfId="4196" xr:uid="{00000000-0005-0000-0000-00006F060000}"/>
    <cellStyle name="Cálculo 2 2 5 5 2" xfId="5296" xr:uid="{00000000-0005-0000-0000-000070060000}"/>
    <cellStyle name="Cálculo 2 2 5 5 2 2" xfId="14450" xr:uid="{00000000-0005-0000-0000-000071060000}"/>
    <cellStyle name="Cálculo 2 2 5 5 2 3" xfId="21446" xr:uid="{00000000-0005-0000-0000-000072060000}"/>
    <cellStyle name="Cálculo 2 2 5 5 2 4" xfId="28924" xr:uid="{00000000-0005-0000-0000-000073060000}"/>
    <cellStyle name="Cálculo 2 2 5 5 2 5" xfId="32341" xr:uid="{00000000-0005-0000-0000-000074060000}"/>
    <cellStyle name="Cálculo 2 2 5 5 2 6" xfId="36016" xr:uid="{00000000-0005-0000-0000-000075060000}"/>
    <cellStyle name="Cálculo 2 2 5 5 2 7" xfId="38742" xr:uid="{00000000-0005-0000-0000-000076060000}"/>
    <cellStyle name="Cálculo 2 2 5 5 3" xfId="13350" xr:uid="{00000000-0005-0000-0000-000077060000}"/>
    <cellStyle name="Cálculo 2 2 5 5 4" xfId="20348" xr:uid="{00000000-0005-0000-0000-000078060000}"/>
    <cellStyle name="Cálculo 2 2 5 5 5" xfId="24013" xr:uid="{00000000-0005-0000-0000-000079060000}"/>
    <cellStyle name="Cálculo 2 2 5 5 6" xfId="9669" xr:uid="{00000000-0005-0000-0000-00007A060000}"/>
    <cellStyle name="Cálculo 2 2 5 5 7" xfId="28105" xr:uid="{00000000-0005-0000-0000-00007B060000}"/>
    <cellStyle name="Cálculo 2 2 5 5 8" xfId="28523" xr:uid="{00000000-0005-0000-0000-00007C060000}"/>
    <cellStyle name="Cálculo 2 2 5 5 9" xfId="33670" xr:uid="{00000000-0005-0000-0000-00007D060000}"/>
    <cellStyle name="Cálculo 2 2 5 6" xfId="3114" xr:uid="{00000000-0005-0000-0000-00007E060000}"/>
    <cellStyle name="Cálculo 2 2 5 6 2" xfId="5297" xr:uid="{00000000-0005-0000-0000-00007F060000}"/>
    <cellStyle name="Cálculo 2 2 5 6 2 2" xfId="14451" xr:uid="{00000000-0005-0000-0000-000080060000}"/>
    <cellStyle name="Cálculo 2 2 5 6 2 3" xfId="21447" xr:uid="{00000000-0005-0000-0000-000081060000}"/>
    <cellStyle name="Cálculo 2 2 5 6 2 4" xfId="17270" xr:uid="{00000000-0005-0000-0000-000082060000}"/>
    <cellStyle name="Cálculo 2 2 5 6 2 5" xfId="32342" xr:uid="{00000000-0005-0000-0000-000083060000}"/>
    <cellStyle name="Cálculo 2 2 5 6 2 6" xfId="36017" xr:uid="{00000000-0005-0000-0000-000084060000}"/>
    <cellStyle name="Cálculo 2 2 5 6 2 7" xfId="38743" xr:uid="{00000000-0005-0000-0000-000085060000}"/>
    <cellStyle name="Cálculo 2 2 5 6 3" xfId="12268" xr:uid="{00000000-0005-0000-0000-000086060000}"/>
    <cellStyle name="Cálculo 2 2 5 6 4" xfId="19271" xr:uid="{00000000-0005-0000-0000-000087060000}"/>
    <cellStyle name="Cálculo 2 2 5 6 5" xfId="22743" xr:uid="{00000000-0005-0000-0000-000088060000}"/>
    <cellStyle name="Cálculo 2 2 5 6 6" xfId="26426" xr:uid="{00000000-0005-0000-0000-000089060000}"/>
    <cellStyle name="Cálculo 2 2 5 6 7" xfId="29783" xr:uid="{00000000-0005-0000-0000-00008A060000}"/>
    <cellStyle name="Cálculo 2 2 5 6 8" xfId="28208" xr:uid="{00000000-0005-0000-0000-00008B060000}"/>
    <cellStyle name="Cálculo 2 2 5 6 9" xfId="33477" xr:uid="{00000000-0005-0000-0000-00008C060000}"/>
    <cellStyle name="Cálculo 2 2 5 7" xfId="5292" xr:uid="{00000000-0005-0000-0000-00008D060000}"/>
    <cellStyle name="Cálculo 2 2 5 7 2" xfId="14446" xr:uid="{00000000-0005-0000-0000-00008E060000}"/>
    <cellStyle name="Cálculo 2 2 5 7 3" xfId="21442" xr:uid="{00000000-0005-0000-0000-00008F060000}"/>
    <cellStyle name="Cálculo 2 2 5 7 4" xfId="26882" xr:uid="{00000000-0005-0000-0000-000090060000}"/>
    <cellStyle name="Cálculo 2 2 5 7 5" xfId="32337" xr:uid="{00000000-0005-0000-0000-000091060000}"/>
    <cellStyle name="Cálculo 2 2 5 7 6" xfId="36012" xr:uid="{00000000-0005-0000-0000-000092060000}"/>
    <cellStyle name="Cálculo 2 2 5 7 7" xfId="38738" xr:uid="{00000000-0005-0000-0000-000093060000}"/>
    <cellStyle name="Cálculo 2 2 5 8" xfId="10960" xr:uid="{00000000-0005-0000-0000-000094060000}"/>
    <cellStyle name="Cálculo 2 2 5 9" xfId="15550" xr:uid="{00000000-0005-0000-0000-000095060000}"/>
    <cellStyle name="Cálculo 2 2 6" xfId="2337" xr:uid="{00000000-0005-0000-0000-000096060000}"/>
    <cellStyle name="Cálculo 2 2 6 10" xfId="17697" xr:uid="{00000000-0005-0000-0000-000097060000}"/>
    <cellStyle name="Cálculo 2 2 6 11" xfId="26135" xr:uid="{00000000-0005-0000-0000-000098060000}"/>
    <cellStyle name="Cálculo 2 2 6 12" xfId="25676" xr:uid="{00000000-0005-0000-0000-000099060000}"/>
    <cellStyle name="Cálculo 2 2 6 13" xfId="34138" xr:uid="{00000000-0005-0000-0000-00009A060000}"/>
    <cellStyle name="Cálculo 2 2 6 14" xfId="37700" xr:uid="{00000000-0005-0000-0000-00009B060000}"/>
    <cellStyle name="Cálculo 2 2 6 2" xfId="2737" xr:uid="{00000000-0005-0000-0000-00009C060000}"/>
    <cellStyle name="Cálculo 2 2 6 2 2" xfId="5299" xr:uid="{00000000-0005-0000-0000-00009D060000}"/>
    <cellStyle name="Cálculo 2 2 6 2 2 2" xfId="14453" xr:uid="{00000000-0005-0000-0000-00009E060000}"/>
    <cellStyle name="Cálculo 2 2 6 2 2 3" xfId="21449" xr:uid="{00000000-0005-0000-0000-00009F060000}"/>
    <cellStyle name="Cálculo 2 2 6 2 2 4" xfId="19732" xr:uid="{00000000-0005-0000-0000-0000A0060000}"/>
    <cellStyle name="Cálculo 2 2 6 2 2 5" xfId="32344" xr:uid="{00000000-0005-0000-0000-0000A1060000}"/>
    <cellStyle name="Cálculo 2 2 6 2 2 6" xfId="36019" xr:uid="{00000000-0005-0000-0000-0000A2060000}"/>
    <cellStyle name="Cálculo 2 2 6 2 2 7" xfId="38745" xr:uid="{00000000-0005-0000-0000-0000A3060000}"/>
    <cellStyle name="Cálculo 2 2 6 2 3" xfId="11891" xr:uid="{00000000-0005-0000-0000-0000A4060000}"/>
    <cellStyle name="Cálculo 2 2 6 2 4" xfId="18894" xr:uid="{00000000-0005-0000-0000-0000A5060000}"/>
    <cellStyle name="Cálculo 2 2 6 2 5" xfId="22879" xr:uid="{00000000-0005-0000-0000-0000A6060000}"/>
    <cellStyle name="Cálculo 2 2 6 2 6" xfId="23136" xr:uid="{00000000-0005-0000-0000-0000A7060000}"/>
    <cellStyle name="Cálculo 2 2 6 2 7" xfId="22493" xr:uid="{00000000-0005-0000-0000-0000A8060000}"/>
    <cellStyle name="Cálculo 2 2 6 2 8" xfId="25779" xr:uid="{00000000-0005-0000-0000-0000A9060000}"/>
    <cellStyle name="Cálculo 2 2 6 2 9" xfId="34982" xr:uid="{00000000-0005-0000-0000-0000AA060000}"/>
    <cellStyle name="Cálculo 2 2 6 3" xfId="4019" xr:uid="{00000000-0005-0000-0000-0000AB060000}"/>
    <cellStyle name="Cálculo 2 2 6 3 2" xfId="5300" xr:uid="{00000000-0005-0000-0000-0000AC060000}"/>
    <cellStyle name="Cálculo 2 2 6 3 2 2" xfId="14454" xr:uid="{00000000-0005-0000-0000-0000AD060000}"/>
    <cellStyle name="Cálculo 2 2 6 3 2 3" xfId="21450" xr:uid="{00000000-0005-0000-0000-0000AE060000}"/>
    <cellStyle name="Cálculo 2 2 6 3 2 4" xfId="24953" xr:uid="{00000000-0005-0000-0000-0000AF060000}"/>
    <cellStyle name="Cálculo 2 2 6 3 2 5" xfId="32345" xr:uid="{00000000-0005-0000-0000-0000B0060000}"/>
    <cellStyle name="Cálculo 2 2 6 3 2 6" xfId="36020" xr:uid="{00000000-0005-0000-0000-0000B1060000}"/>
    <cellStyle name="Cálculo 2 2 6 3 2 7" xfId="38746" xr:uid="{00000000-0005-0000-0000-0000B2060000}"/>
    <cellStyle name="Cálculo 2 2 6 3 3" xfId="13173" xr:uid="{00000000-0005-0000-0000-0000B3060000}"/>
    <cellStyle name="Cálculo 2 2 6 3 4" xfId="20171" xr:uid="{00000000-0005-0000-0000-0000B4060000}"/>
    <cellStyle name="Cálculo 2 2 6 3 5" xfId="19643" xr:uid="{00000000-0005-0000-0000-0000B5060000}"/>
    <cellStyle name="Cálculo 2 2 6 3 6" xfId="26629" xr:uid="{00000000-0005-0000-0000-0000B6060000}"/>
    <cellStyle name="Cálculo 2 2 6 3 7" xfId="28724" xr:uid="{00000000-0005-0000-0000-0000B7060000}"/>
    <cellStyle name="Cálculo 2 2 6 3 8" xfId="22700" xr:uid="{00000000-0005-0000-0000-0000B8060000}"/>
    <cellStyle name="Cálculo 2 2 6 3 9" xfId="31238" xr:uid="{00000000-0005-0000-0000-0000B9060000}"/>
    <cellStyle name="Cálculo 2 2 6 4" xfId="4457" xr:uid="{00000000-0005-0000-0000-0000BA060000}"/>
    <cellStyle name="Cálculo 2 2 6 4 2" xfId="5301" xr:uid="{00000000-0005-0000-0000-0000BB060000}"/>
    <cellStyle name="Cálculo 2 2 6 4 2 2" xfId="14455" xr:uid="{00000000-0005-0000-0000-0000BC060000}"/>
    <cellStyle name="Cálculo 2 2 6 4 2 3" xfId="21451" xr:uid="{00000000-0005-0000-0000-0000BD060000}"/>
    <cellStyle name="Cálculo 2 2 6 4 2 4" xfId="26885" xr:uid="{00000000-0005-0000-0000-0000BE060000}"/>
    <cellStyle name="Cálculo 2 2 6 4 2 5" xfId="32346" xr:uid="{00000000-0005-0000-0000-0000BF060000}"/>
    <cellStyle name="Cálculo 2 2 6 4 2 6" xfId="36021" xr:uid="{00000000-0005-0000-0000-0000C0060000}"/>
    <cellStyle name="Cálculo 2 2 6 4 2 7" xfId="38747" xr:uid="{00000000-0005-0000-0000-0000C1060000}"/>
    <cellStyle name="Cálculo 2 2 6 4 3" xfId="13611" xr:uid="{00000000-0005-0000-0000-0000C2060000}"/>
    <cellStyle name="Cálculo 2 2 6 4 4" xfId="20609" xr:uid="{00000000-0005-0000-0000-0000C3060000}"/>
    <cellStyle name="Cálculo 2 2 6 4 5" xfId="27588" xr:uid="{00000000-0005-0000-0000-0000C4060000}"/>
    <cellStyle name="Cálculo 2 2 6 4 6" xfId="28163" xr:uid="{00000000-0005-0000-0000-0000C5060000}"/>
    <cellStyle name="Cálculo 2 2 6 4 7" xfId="17696" xr:uid="{00000000-0005-0000-0000-0000C6060000}"/>
    <cellStyle name="Cálculo 2 2 6 4 8" xfId="31171" xr:uid="{00000000-0005-0000-0000-0000C7060000}"/>
    <cellStyle name="Cálculo 2 2 6 4 9" xfId="22928" xr:uid="{00000000-0005-0000-0000-0000C8060000}"/>
    <cellStyle name="Cálculo 2 2 6 5" xfId="4711" xr:uid="{00000000-0005-0000-0000-0000C9060000}"/>
    <cellStyle name="Cálculo 2 2 6 5 2" xfId="5302" xr:uid="{00000000-0005-0000-0000-0000CA060000}"/>
    <cellStyle name="Cálculo 2 2 6 5 2 2" xfId="14456" xr:uid="{00000000-0005-0000-0000-0000CB060000}"/>
    <cellStyle name="Cálculo 2 2 6 5 2 3" xfId="21452" xr:uid="{00000000-0005-0000-0000-0000CC060000}"/>
    <cellStyle name="Cálculo 2 2 6 5 2 4" xfId="26870" xr:uid="{00000000-0005-0000-0000-0000CD060000}"/>
    <cellStyle name="Cálculo 2 2 6 5 2 5" xfId="32347" xr:uid="{00000000-0005-0000-0000-0000CE060000}"/>
    <cellStyle name="Cálculo 2 2 6 5 2 6" xfId="36022" xr:uid="{00000000-0005-0000-0000-0000CF060000}"/>
    <cellStyle name="Cálculo 2 2 6 5 2 7" xfId="38748" xr:uid="{00000000-0005-0000-0000-0000D0060000}"/>
    <cellStyle name="Cálculo 2 2 6 5 3" xfId="13865" xr:uid="{00000000-0005-0000-0000-0000D1060000}"/>
    <cellStyle name="Cálculo 2 2 6 5 4" xfId="20863" xr:uid="{00000000-0005-0000-0000-0000D2060000}"/>
    <cellStyle name="Cálculo 2 2 6 5 5" xfId="27474" xr:uid="{00000000-0005-0000-0000-0000D3060000}"/>
    <cellStyle name="Cálculo 2 2 6 5 6" xfId="27888" xr:uid="{00000000-0005-0000-0000-0000D4060000}"/>
    <cellStyle name="Cálculo 2 2 6 5 7" xfId="17485" xr:uid="{00000000-0005-0000-0000-0000D5060000}"/>
    <cellStyle name="Cálculo 2 2 6 5 8" xfId="31185" xr:uid="{00000000-0005-0000-0000-0000D6060000}"/>
    <cellStyle name="Cálculo 2 2 6 5 9" xfId="35057" xr:uid="{00000000-0005-0000-0000-0000D7060000}"/>
    <cellStyle name="Cálculo 2 2 6 6" xfId="4957" xr:uid="{00000000-0005-0000-0000-0000D8060000}"/>
    <cellStyle name="Cálculo 2 2 6 6 2" xfId="5303" xr:uid="{00000000-0005-0000-0000-0000D9060000}"/>
    <cellStyle name="Cálculo 2 2 6 6 2 2" xfId="14457" xr:uid="{00000000-0005-0000-0000-0000DA060000}"/>
    <cellStyle name="Cálculo 2 2 6 6 2 3" xfId="21453" xr:uid="{00000000-0005-0000-0000-0000DB060000}"/>
    <cellStyle name="Cálculo 2 2 6 6 2 4" xfId="24955" xr:uid="{00000000-0005-0000-0000-0000DC060000}"/>
    <cellStyle name="Cálculo 2 2 6 6 2 5" xfId="32348" xr:uid="{00000000-0005-0000-0000-0000DD060000}"/>
    <cellStyle name="Cálculo 2 2 6 6 2 6" xfId="36023" xr:uid="{00000000-0005-0000-0000-0000DE060000}"/>
    <cellStyle name="Cálculo 2 2 6 6 2 7" xfId="38749" xr:uid="{00000000-0005-0000-0000-0000DF060000}"/>
    <cellStyle name="Cálculo 2 2 6 6 3" xfId="14111" xr:uid="{00000000-0005-0000-0000-0000E0060000}"/>
    <cellStyle name="Cálculo 2 2 6 6 4" xfId="21109" xr:uid="{00000000-0005-0000-0000-0000E1060000}"/>
    <cellStyle name="Cálculo 2 2 6 6 5" xfId="27360" xr:uid="{00000000-0005-0000-0000-0000E2060000}"/>
    <cellStyle name="Cálculo 2 2 6 6 6" xfId="25193" xr:uid="{00000000-0005-0000-0000-0000E3060000}"/>
    <cellStyle name="Cálculo 2 2 6 6 7" xfId="32003" xr:uid="{00000000-0005-0000-0000-0000E4060000}"/>
    <cellStyle name="Cálculo 2 2 6 6 8" xfId="35681" xr:uid="{00000000-0005-0000-0000-0000E5060000}"/>
    <cellStyle name="Cálculo 2 2 6 6 9" xfId="38592" xr:uid="{00000000-0005-0000-0000-0000E6060000}"/>
    <cellStyle name="Cálculo 2 2 6 7" xfId="5298" xr:uid="{00000000-0005-0000-0000-0000E7060000}"/>
    <cellStyle name="Cálculo 2 2 6 7 2" xfId="14452" xr:uid="{00000000-0005-0000-0000-0000E8060000}"/>
    <cellStyle name="Cálculo 2 2 6 7 3" xfId="21448" xr:uid="{00000000-0005-0000-0000-0000E9060000}"/>
    <cellStyle name="Cálculo 2 2 6 7 4" xfId="26884" xr:uid="{00000000-0005-0000-0000-0000EA060000}"/>
    <cellStyle name="Cálculo 2 2 6 7 5" xfId="32343" xr:uid="{00000000-0005-0000-0000-0000EB060000}"/>
    <cellStyle name="Cálculo 2 2 6 7 6" xfId="36018" xr:uid="{00000000-0005-0000-0000-0000EC060000}"/>
    <cellStyle name="Cálculo 2 2 6 7 7" xfId="38744" xr:uid="{00000000-0005-0000-0000-0000ED060000}"/>
    <cellStyle name="Cálculo 2 2 6 8" xfId="11491" xr:uid="{00000000-0005-0000-0000-0000EE060000}"/>
    <cellStyle name="Cálculo 2 2 6 9" xfId="18494" xr:uid="{00000000-0005-0000-0000-0000EF060000}"/>
    <cellStyle name="Cálculo 2 2 7" xfId="1618" xr:uid="{00000000-0005-0000-0000-0000F0060000}"/>
    <cellStyle name="Cálculo 2 2 7 10" xfId="29050" xr:uid="{00000000-0005-0000-0000-0000F1060000}"/>
    <cellStyle name="Cálculo 2 2 7 11" xfId="25334" xr:uid="{00000000-0005-0000-0000-0000F2060000}"/>
    <cellStyle name="Cálculo 2 2 7 12" xfId="31360" xr:uid="{00000000-0005-0000-0000-0000F3060000}"/>
    <cellStyle name="Cálculo 2 2 7 13" xfId="35120" xr:uid="{00000000-0005-0000-0000-0000F4060000}"/>
    <cellStyle name="Cálculo 2 2 7 2" xfId="3274" xr:uid="{00000000-0005-0000-0000-0000F5060000}"/>
    <cellStyle name="Cálculo 2 2 7 2 2" xfId="5305" xr:uid="{00000000-0005-0000-0000-0000F6060000}"/>
    <cellStyle name="Cálculo 2 2 7 2 2 2" xfId="14459" xr:uid="{00000000-0005-0000-0000-0000F7060000}"/>
    <cellStyle name="Cálculo 2 2 7 2 2 3" xfId="21455" xr:uid="{00000000-0005-0000-0000-0000F8060000}"/>
    <cellStyle name="Cálculo 2 2 7 2 2 4" xfId="26891" xr:uid="{00000000-0005-0000-0000-0000F9060000}"/>
    <cellStyle name="Cálculo 2 2 7 2 2 5" xfId="32350" xr:uid="{00000000-0005-0000-0000-0000FA060000}"/>
    <cellStyle name="Cálculo 2 2 7 2 2 6" xfId="36025" xr:uid="{00000000-0005-0000-0000-0000FB060000}"/>
    <cellStyle name="Cálculo 2 2 7 2 2 7" xfId="38751" xr:uid="{00000000-0005-0000-0000-0000FC060000}"/>
    <cellStyle name="Cálculo 2 2 7 2 3" xfId="12428" xr:uid="{00000000-0005-0000-0000-0000FD060000}"/>
    <cellStyle name="Cálculo 2 2 7 2 4" xfId="19430" xr:uid="{00000000-0005-0000-0000-0000FE060000}"/>
    <cellStyle name="Cálculo 2 2 7 2 5" xfId="28190" xr:uid="{00000000-0005-0000-0000-0000FF060000}"/>
    <cellStyle name="Cálculo 2 2 7 2 6" xfId="18299" xr:uid="{00000000-0005-0000-0000-000000070000}"/>
    <cellStyle name="Cálculo 2 2 7 2 7" xfId="29713" xr:uid="{00000000-0005-0000-0000-000001070000}"/>
    <cellStyle name="Cálculo 2 2 7 2 8" xfId="33686" xr:uid="{00000000-0005-0000-0000-000002070000}"/>
    <cellStyle name="Cálculo 2 2 7 2 9" xfId="37274" xr:uid="{00000000-0005-0000-0000-000003070000}"/>
    <cellStyle name="Cálculo 2 2 7 3" xfId="2955" xr:uid="{00000000-0005-0000-0000-000004070000}"/>
    <cellStyle name="Cálculo 2 2 7 3 2" xfId="5306" xr:uid="{00000000-0005-0000-0000-000005070000}"/>
    <cellStyle name="Cálculo 2 2 7 3 2 2" xfId="14460" xr:uid="{00000000-0005-0000-0000-000006070000}"/>
    <cellStyle name="Cálculo 2 2 7 3 2 3" xfId="21456" xr:uid="{00000000-0005-0000-0000-000007070000}"/>
    <cellStyle name="Cálculo 2 2 7 3 2 4" xfId="24952" xr:uid="{00000000-0005-0000-0000-000008070000}"/>
    <cellStyle name="Cálculo 2 2 7 3 2 5" xfId="32351" xr:uid="{00000000-0005-0000-0000-000009070000}"/>
    <cellStyle name="Cálculo 2 2 7 3 2 6" xfId="36026" xr:uid="{00000000-0005-0000-0000-00000A070000}"/>
    <cellStyle name="Cálculo 2 2 7 3 2 7" xfId="38752" xr:uid="{00000000-0005-0000-0000-00000B070000}"/>
    <cellStyle name="Cálculo 2 2 7 3 3" xfId="12109" xr:uid="{00000000-0005-0000-0000-00000C070000}"/>
    <cellStyle name="Cálculo 2 2 7 3 4" xfId="19112" xr:uid="{00000000-0005-0000-0000-00000D070000}"/>
    <cellStyle name="Cálculo 2 2 7 3 5" xfId="24668" xr:uid="{00000000-0005-0000-0000-00000E070000}"/>
    <cellStyle name="Cálculo 2 2 7 3 6" xfId="29133" xr:uid="{00000000-0005-0000-0000-00000F070000}"/>
    <cellStyle name="Cálculo 2 2 7 3 7" xfId="29857" xr:uid="{00000000-0005-0000-0000-000010070000}"/>
    <cellStyle name="Cálculo 2 2 7 3 8" xfId="24720" xr:uid="{00000000-0005-0000-0000-000011070000}"/>
    <cellStyle name="Cálculo 2 2 7 3 9" xfId="33645" xr:uid="{00000000-0005-0000-0000-000012070000}"/>
    <cellStyle name="Cálculo 2 2 7 4" xfId="2915" xr:uid="{00000000-0005-0000-0000-000013070000}"/>
    <cellStyle name="Cálculo 2 2 7 4 2" xfId="5307" xr:uid="{00000000-0005-0000-0000-000014070000}"/>
    <cellStyle name="Cálculo 2 2 7 4 2 2" xfId="14461" xr:uid="{00000000-0005-0000-0000-000015070000}"/>
    <cellStyle name="Cálculo 2 2 7 4 2 3" xfId="21457" xr:uid="{00000000-0005-0000-0000-000016070000}"/>
    <cellStyle name="Cálculo 2 2 7 4 2 4" xfId="24951" xr:uid="{00000000-0005-0000-0000-000017070000}"/>
    <cellStyle name="Cálculo 2 2 7 4 2 5" xfId="32352" xr:uid="{00000000-0005-0000-0000-000018070000}"/>
    <cellStyle name="Cálculo 2 2 7 4 2 6" xfId="36027" xr:uid="{00000000-0005-0000-0000-000019070000}"/>
    <cellStyle name="Cálculo 2 2 7 4 2 7" xfId="38753" xr:uid="{00000000-0005-0000-0000-00001A070000}"/>
    <cellStyle name="Cálculo 2 2 7 4 3" xfId="12069" xr:uid="{00000000-0005-0000-0000-00001B070000}"/>
    <cellStyle name="Cálculo 2 2 7 4 4" xfId="19072" xr:uid="{00000000-0005-0000-0000-00001C070000}"/>
    <cellStyle name="Cálculo 2 2 7 4 5" xfId="23992" xr:uid="{00000000-0005-0000-0000-00001D070000}"/>
    <cellStyle name="Cálculo 2 2 7 4 6" xfId="26385" xr:uid="{00000000-0005-0000-0000-00001E070000}"/>
    <cellStyle name="Cálculo 2 2 7 4 7" xfId="22890" xr:uid="{00000000-0005-0000-0000-00001F070000}"/>
    <cellStyle name="Cálculo 2 2 7 4 8" xfId="33852" xr:uid="{00000000-0005-0000-0000-000020070000}"/>
    <cellStyle name="Cálculo 2 2 7 4 9" xfId="37414" xr:uid="{00000000-0005-0000-0000-000021070000}"/>
    <cellStyle name="Cálculo 2 2 7 5" xfId="2919" xr:uid="{00000000-0005-0000-0000-000022070000}"/>
    <cellStyle name="Cálculo 2 2 7 5 2" xfId="5308" xr:uid="{00000000-0005-0000-0000-000023070000}"/>
    <cellStyle name="Cálculo 2 2 7 5 2 2" xfId="14462" xr:uid="{00000000-0005-0000-0000-000024070000}"/>
    <cellStyle name="Cálculo 2 2 7 5 2 3" xfId="21458" xr:uid="{00000000-0005-0000-0000-000025070000}"/>
    <cellStyle name="Cálculo 2 2 7 5 2 4" xfId="19700" xr:uid="{00000000-0005-0000-0000-000026070000}"/>
    <cellStyle name="Cálculo 2 2 7 5 2 5" xfId="32353" xr:uid="{00000000-0005-0000-0000-000027070000}"/>
    <cellStyle name="Cálculo 2 2 7 5 2 6" xfId="36028" xr:uid="{00000000-0005-0000-0000-000028070000}"/>
    <cellStyle name="Cálculo 2 2 7 5 2 7" xfId="38754" xr:uid="{00000000-0005-0000-0000-000029070000}"/>
    <cellStyle name="Cálculo 2 2 7 5 3" xfId="12073" xr:uid="{00000000-0005-0000-0000-00002A070000}"/>
    <cellStyle name="Cálculo 2 2 7 5 4" xfId="19076" xr:uid="{00000000-0005-0000-0000-00002B070000}"/>
    <cellStyle name="Cálculo 2 2 7 5 5" xfId="28330" xr:uid="{00000000-0005-0000-0000-00002C070000}"/>
    <cellStyle name="Cálculo 2 2 7 5 6" xfId="28081" xr:uid="{00000000-0005-0000-0000-00002D070000}"/>
    <cellStyle name="Cálculo 2 2 7 5 7" xfId="29875" xr:uid="{00000000-0005-0000-0000-00002E070000}"/>
    <cellStyle name="Cálculo 2 2 7 5 8" xfId="31552" xr:uid="{00000000-0005-0000-0000-00002F070000}"/>
    <cellStyle name="Cálculo 2 2 7 5 9" xfId="35263" xr:uid="{00000000-0005-0000-0000-000030070000}"/>
    <cellStyle name="Cálculo 2 2 7 6" xfId="5304" xr:uid="{00000000-0005-0000-0000-000031070000}"/>
    <cellStyle name="Cálculo 2 2 7 6 2" xfId="14458" xr:uid="{00000000-0005-0000-0000-000032070000}"/>
    <cellStyle name="Cálculo 2 2 7 6 3" xfId="21454" xr:uid="{00000000-0005-0000-0000-000033070000}"/>
    <cellStyle name="Cálculo 2 2 7 6 4" xfId="26886" xr:uid="{00000000-0005-0000-0000-000034070000}"/>
    <cellStyle name="Cálculo 2 2 7 6 5" xfId="32349" xr:uid="{00000000-0005-0000-0000-000035070000}"/>
    <cellStyle name="Cálculo 2 2 7 6 6" xfId="36024" xr:uid="{00000000-0005-0000-0000-000036070000}"/>
    <cellStyle name="Cálculo 2 2 7 6 7" xfId="38750" xr:uid="{00000000-0005-0000-0000-000037070000}"/>
    <cellStyle name="Cálculo 2 2 7 7" xfId="10772" xr:uid="{00000000-0005-0000-0000-000038070000}"/>
    <cellStyle name="Cálculo 2 2 7 8" xfId="16543" xr:uid="{00000000-0005-0000-0000-000039070000}"/>
    <cellStyle name="Cálculo 2 2 7 9" xfId="24463" xr:uid="{00000000-0005-0000-0000-00003A070000}"/>
    <cellStyle name="Cálculo 2 2 8" xfId="2446" xr:uid="{00000000-0005-0000-0000-00003B070000}"/>
    <cellStyle name="Cálculo 2 2 8 2" xfId="5309" xr:uid="{00000000-0005-0000-0000-00003C070000}"/>
    <cellStyle name="Cálculo 2 2 8 2 2" xfId="14463" xr:uid="{00000000-0005-0000-0000-00003D070000}"/>
    <cellStyle name="Cálculo 2 2 8 2 3" xfId="21459" xr:uid="{00000000-0005-0000-0000-00003E070000}"/>
    <cellStyle name="Cálculo 2 2 8 2 4" xfId="26890" xr:uid="{00000000-0005-0000-0000-00003F070000}"/>
    <cellStyle name="Cálculo 2 2 8 2 5" xfId="32354" xr:uid="{00000000-0005-0000-0000-000040070000}"/>
    <cellStyle name="Cálculo 2 2 8 2 6" xfId="36029" xr:uid="{00000000-0005-0000-0000-000041070000}"/>
    <cellStyle name="Cálculo 2 2 8 2 7" xfId="38755" xr:uid="{00000000-0005-0000-0000-000042070000}"/>
    <cellStyle name="Cálculo 2 2 8 3" xfId="11600" xr:uid="{00000000-0005-0000-0000-000043070000}"/>
    <cellStyle name="Cálculo 2 2 8 4" xfId="18603" xr:uid="{00000000-0005-0000-0000-000044070000}"/>
    <cellStyle name="Cálculo 2 2 8 5" xfId="23217" xr:uid="{00000000-0005-0000-0000-000045070000}"/>
    <cellStyle name="Cálculo 2 2 8 6" xfId="26193" xr:uid="{00000000-0005-0000-0000-000046070000}"/>
    <cellStyle name="Cálculo 2 2 8 7" xfId="18223" xr:uid="{00000000-0005-0000-0000-000047070000}"/>
    <cellStyle name="Cálculo 2 2 8 8" xfId="26490" xr:uid="{00000000-0005-0000-0000-000048070000}"/>
    <cellStyle name="Cálculo 2 2 8 9" xfId="29672" xr:uid="{00000000-0005-0000-0000-000049070000}"/>
    <cellStyle name="Cálculo 2 2 9" xfId="2921" xr:uid="{00000000-0005-0000-0000-00004A070000}"/>
    <cellStyle name="Cálculo 2 2 9 2" xfId="5310" xr:uid="{00000000-0005-0000-0000-00004B070000}"/>
    <cellStyle name="Cálculo 2 2 9 2 2" xfId="14464" xr:uid="{00000000-0005-0000-0000-00004C070000}"/>
    <cellStyle name="Cálculo 2 2 9 2 3" xfId="21460" xr:uid="{00000000-0005-0000-0000-00004D070000}"/>
    <cellStyle name="Cálculo 2 2 9 2 4" xfId="22825" xr:uid="{00000000-0005-0000-0000-00004E070000}"/>
    <cellStyle name="Cálculo 2 2 9 2 5" xfId="32355" xr:uid="{00000000-0005-0000-0000-00004F070000}"/>
    <cellStyle name="Cálculo 2 2 9 2 6" xfId="36030" xr:uid="{00000000-0005-0000-0000-000050070000}"/>
    <cellStyle name="Cálculo 2 2 9 2 7" xfId="38756" xr:uid="{00000000-0005-0000-0000-000051070000}"/>
    <cellStyle name="Cálculo 2 2 9 3" xfId="12075" xr:uid="{00000000-0005-0000-0000-000052070000}"/>
    <cellStyle name="Cálculo 2 2 9 4" xfId="19078" xr:uid="{00000000-0005-0000-0000-000053070000}"/>
    <cellStyle name="Cálculo 2 2 9 5" xfId="28329" xr:uid="{00000000-0005-0000-0000-000054070000}"/>
    <cellStyle name="Cálculo 2 2 9 6" xfId="24555" xr:uid="{00000000-0005-0000-0000-000055070000}"/>
    <cellStyle name="Cálculo 2 2 9 7" xfId="29874" xr:uid="{00000000-0005-0000-0000-000056070000}"/>
    <cellStyle name="Cálculo 2 2 9 8" xfId="33850" xr:uid="{00000000-0005-0000-0000-000057070000}"/>
    <cellStyle name="Cálculo 2 2 9 9" xfId="37412" xr:uid="{00000000-0005-0000-0000-000058070000}"/>
    <cellStyle name="Cálculo 2 3" xfId="1122" xr:uid="{00000000-0005-0000-0000-000059070000}"/>
    <cellStyle name="Cálculo 2 3 10" xfId="3750" xr:uid="{00000000-0005-0000-0000-00005A070000}"/>
    <cellStyle name="Cálculo 2 3 10 2" xfId="5311" xr:uid="{00000000-0005-0000-0000-00005B070000}"/>
    <cellStyle name="Cálculo 2 3 10 2 2" xfId="14465" xr:uid="{00000000-0005-0000-0000-00005C070000}"/>
    <cellStyle name="Cálculo 2 3 10 2 3" xfId="21461" xr:uid="{00000000-0005-0000-0000-00005D070000}"/>
    <cellStyle name="Cálculo 2 3 10 2 4" xfId="19365" xr:uid="{00000000-0005-0000-0000-00005E070000}"/>
    <cellStyle name="Cálculo 2 3 10 2 5" xfId="32356" xr:uid="{00000000-0005-0000-0000-00005F070000}"/>
    <cellStyle name="Cálculo 2 3 10 2 6" xfId="36031" xr:uid="{00000000-0005-0000-0000-000060070000}"/>
    <cellStyle name="Cálculo 2 3 10 2 7" xfId="38757" xr:uid="{00000000-0005-0000-0000-000061070000}"/>
    <cellStyle name="Cálculo 2 3 10 3" xfId="12904" xr:uid="{00000000-0005-0000-0000-000062070000}"/>
    <cellStyle name="Cálculo 2 3 10 4" xfId="19903" xr:uid="{00000000-0005-0000-0000-000063070000}"/>
    <cellStyle name="Cálculo 2 3 10 5" xfId="27955" xr:uid="{00000000-0005-0000-0000-000064070000}"/>
    <cellStyle name="Cálculo 2 3 10 6" xfId="26577" xr:uid="{00000000-0005-0000-0000-000065070000}"/>
    <cellStyle name="Cálculo 2 3 10 7" xfId="27308" xr:uid="{00000000-0005-0000-0000-000066070000}"/>
    <cellStyle name="Cálculo 2 3 10 8" xfId="33539" xr:uid="{00000000-0005-0000-0000-000067070000}"/>
    <cellStyle name="Cálculo 2 3 10 9" xfId="37207" xr:uid="{00000000-0005-0000-0000-000068070000}"/>
    <cellStyle name="Cálculo 2 3 11" xfId="4271" xr:uid="{00000000-0005-0000-0000-000069070000}"/>
    <cellStyle name="Cálculo 2 3 11 2" xfId="5312" xr:uid="{00000000-0005-0000-0000-00006A070000}"/>
    <cellStyle name="Cálculo 2 3 11 2 2" xfId="14466" xr:uid="{00000000-0005-0000-0000-00006B070000}"/>
    <cellStyle name="Cálculo 2 3 11 2 3" xfId="21462" xr:uid="{00000000-0005-0000-0000-00006C070000}"/>
    <cellStyle name="Cálculo 2 3 11 2 4" xfId="19735" xr:uid="{00000000-0005-0000-0000-00006D070000}"/>
    <cellStyle name="Cálculo 2 3 11 2 5" xfId="32357" xr:uid="{00000000-0005-0000-0000-00006E070000}"/>
    <cellStyle name="Cálculo 2 3 11 2 6" xfId="36032" xr:uid="{00000000-0005-0000-0000-00006F070000}"/>
    <cellStyle name="Cálculo 2 3 11 2 7" xfId="38758" xr:uid="{00000000-0005-0000-0000-000070070000}"/>
    <cellStyle name="Cálculo 2 3 11 3" xfId="13425" xr:uid="{00000000-0005-0000-0000-000071070000}"/>
    <cellStyle name="Cálculo 2 3 11 4" xfId="20423" xr:uid="{00000000-0005-0000-0000-000072070000}"/>
    <cellStyle name="Cálculo 2 3 11 5" xfId="22946" xr:uid="{00000000-0005-0000-0000-000073070000}"/>
    <cellStyle name="Cálculo 2 3 11 6" xfId="9178" xr:uid="{00000000-0005-0000-0000-000074070000}"/>
    <cellStyle name="Cálculo 2 3 11 7" xfId="19617" xr:uid="{00000000-0005-0000-0000-000075070000}"/>
    <cellStyle name="Cálculo 2 3 11 8" xfId="17709" xr:uid="{00000000-0005-0000-0000-000076070000}"/>
    <cellStyle name="Cálculo 2 3 11 9" xfId="21309" xr:uid="{00000000-0005-0000-0000-000077070000}"/>
    <cellStyle name="Cálculo 2 3 12" xfId="1244" xr:uid="{00000000-0005-0000-0000-000078070000}"/>
    <cellStyle name="Cálculo 2 3 12 2" xfId="5313" xr:uid="{00000000-0005-0000-0000-000079070000}"/>
    <cellStyle name="Cálculo 2 3 12 2 2" xfId="14467" xr:uid="{00000000-0005-0000-0000-00007A070000}"/>
    <cellStyle name="Cálculo 2 3 12 2 3" xfId="21463" xr:uid="{00000000-0005-0000-0000-00007B070000}"/>
    <cellStyle name="Cálculo 2 3 12 2 4" xfId="26892" xr:uid="{00000000-0005-0000-0000-00007C070000}"/>
    <cellStyle name="Cálculo 2 3 12 2 5" xfId="32358" xr:uid="{00000000-0005-0000-0000-00007D070000}"/>
    <cellStyle name="Cálculo 2 3 12 2 6" xfId="36033" xr:uid="{00000000-0005-0000-0000-00007E070000}"/>
    <cellStyle name="Cálculo 2 3 12 2 7" xfId="38759" xr:uid="{00000000-0005-0000-0000-00007F070000}"/>
    <cellStyle name="Cálculo 2 3 12 3" xfId="10398" xr:uid="{00000000-0005-0000-0000-000080070000}"/>
    <cellStyle name="Cálculo 2 3 12 4" xfId="10054" xr:uid="{00000000-0005-0000-0000-000081070000}"/>
    <cellStyle name="Cálculo 2 3 12 5" xfId="22498" xr:uid="{00000000-0005-0000-0000-000082070000}"/>
    <cellStyle name="Cálculo 2 3 12 6" xfId="23161" xr:uid="{00000000-0005-0000-0000-000083070000}"/>
    <cellStyle name="Cálculo 2 3 12 7" xfId="22937" xr:uid="{00000000-0005-0000-0000-000084070000}"/>
    <cellStyle name="Cálculo 2 3 12 8" xfId="35043" xr:uid="{00000000-0005-0000-0000-000085070000}"/>
    <cellStyle name="Cálculo 2 3 12 9" xfId="38404" xr:uid="{00000000-0005-0000-0000-000086070000}"/>
    <cellStyle name="Cálculo 2 3 13" xfId="10276" xr:uid="{00000000-0005-0000-0000-000087070000}"/>
    <cellStyle name="Cálculo 2 3 14" xfId="17283" xr:uid="{00000000-0005-0000-0000-000088070000}"/>
    <cellStyle name="Cálculo 2 3 15" xfId="9486" xr:uid="{00000000-0005-0000-0000-000089070000}"/>
    <cellStyle name="Cálculo 2 3 16" xfId="19778" xr:uid="{00000000-0005-0000-0000-00008A070000}"/>
    <cellStyle name="Cálculo 2 3 17" xfId="35089" xr:uid="{00000000-0005-0000-0000-00008B070000}"/>
    <cellStyle name="Cálculo 2 3 18" xfId="38417" xr:uid="{00000000-0005-0000-0000-00008C070000}"/>
    <cellStyle name="Cálculo 2 3 2" xfId="1907" xr:uid="{00000000-0005-0000-0000-00008D070000}"/>
    <cellStyle name="Cálculo 2 3 2 10" xfId="28547" xr:uid="{00000000-0005-0000-0000-00008E070000}"/>
    <cellStyle name="Cálculo 2 3 2 11" xfId="26027" xr:uid="{00000000-0005-0000-0000-00008F070000}"/>
    <cellStyle name="Cálculo 2 3 2 12" xfId="25389" xr:uid="{00000000-0005-0000-0000-000090070000}"/>
    <cellStyle name="Cálculo 2 3 2 13" xfId="31818" xr:uid="{00000000-0005-0000-0000-000091070000}"/>
    <cellStyle name="Cálculo 2 3 2 14" xfId="35483" xr:uid="{00000000-0005-0000-0000-000092070000}"/>
    <cellStyle name="Cálculo 2 3 2 2" xfId="2572" xr:uid="{00000000-0005-0000-0000-000093070000}"/>
    <cellStyle name="Cálculo 2 3 2 2 2" xfId="5315" xr:uid="{00000000-0005-0000-0000-000094070000}"/>
    <cellStyle name="Cálculo 2 3 2 2 2 2" xfId="14469" xr:uid="{00000000-0005-0000-0000-000095070000}"/>
    <cellStyle name="Cálculo 2 3 2 2 2 3" xfId="21465" xr:uid="{00000000-0005-0000-0000-000096070000}"/>
    <cellStyle name="Cálculo 2 3 2 2 2 4" xfId="24075" xr:uid="{00000000-0005-0000-0000-000097070000}"/>
    <cellStyle name="Cálculo 2 3 2 2 2 5" xfId="32360" xr:uid="{00000000-0005-0000-0000-000098070000}"/>
    <cellStyle name="Cálculo 2 3 2 2 2 6" xfId="36035" xr:uid="{00000000-0005-0000-0000-000099070000}"/>
    <cellStyle name="Cálculo 2 3 2 2 2 7" xfId="38761" xr:uid="{00000000-0005-0000-0000-00009A070000}"/>
    <cellStyle name="Cálculo 2 3 2 2 3" xfId="11726" xr:uid="{00000000-0005-0000-0000-00009B070000}"/>
    <cellStyle name="Cálculo 2 3 2 2 4" xfId="18729" xr:uid="{00000000-0005-0000-0000-00009C070000}"/>
    <cellStyle name="Cálculo 2 3 2 2 5" xfId="21239" xr:uid="{00000000-0005-0000-0000-00009D070000}"/>
    <cellStyle name="Cálculo 2 3 2 2 6" xfId="26255" xr:uid="{00000000-0005-0000-0000-00009E070000}"/>
    <cellStyle name="Cálculo 2 3 2 2 7" xfId="30043" xr:uid="{00000000-0005-0000-0000-00009F070000}"/>
    <cellStyle name="Cálculo 2 3 2 2 8" xfId="34020" xr:uid="{00000000-0005-0000-0000-0000A0070000}"/>
    <cellStyle name="Cálculo 2 3 2 2 9" xfId="37582" xr:uid="{00000000-0005-0000-0000-0000A1070000}"/>
    <cellStyle name="Cálculo 2 3 2 3" xfId="3777" xr:uid="{00000000-0005-0000-0000-0000A2070000}"/>
    <cellStyle name="Cálculo 2 3 2 3 2" xfId="5316" xr:uid="{00000000-0005-0000-0000-0000A3070000}"/>
    <cellStyle name="Cálculo 2 3 2 3 2 2" xfId="14470" xr:uid="{00000000-0005-0000-0000-0000A4070000}"/>
    <cellStyle name="Cálculo 2 3 2 3 2 3" xfId="21466" xr:uid="{00000000-0005-0000-0000-0000A5070000}"/>
    <cellStyle name="Cálculo 2 3 2 3 2 4" xfId="26893" xr:uid="{00000000-0005-0000-0000-0000A6070000}"/>
    <cellStyle name="Cálculo 2 3 2 3 2 5" xfId="32361" xr:uid="{00000000-0005-0000-0000-0000A7070000}"/>
    <cellStyle name="Cálculo 2 3 2 3 2 6" xfId="36036" xr:uid="{00000000-0005-0000-0000-0000A8070000}"/>
    <cellStyle name="Cálculo 2 3 2 3 2 7" xfId="38762" xr:uid="{00000000-0005-0000-0000-0000A9070000}"/>
    <cellStyle name="Cálculo 2 3 2 3 3" xfId="12931" xr:uid="{00000000-0005-0000-0000-0000AA070000}"/>
    <cellStyle name="Cálculo 2 3 2 3 4" xfId="19930" xr:uid="{00000000-0005-0000-0000-0000AB070000}"/>
    <cellStyle name="Cálculo 2 3 2 3 5" xfId="22563" xr:uid="{00000000-0005-0000-0000-0000AC070000}"/>
    <cellStyle name="Cálculo 2 3 2 3 6" xfId="24516" xr:uid="{00000000-0005-0000-0000-0000AD070000}"/>
    <cellStyle name="Cálculo 2 3 2 3 7" xfId="10088" xr:uid="{00000000-0005-0000-0000-0000AE070000}"/>
    <cellStyle name="Cálculo 2 3 2 3 8" xfId="33525" xr:uid="{00000000-0005-0000-0000-0000AF070000}"/>
    <cellStyle name="Cálculo 2 3 2 3 9" xfId="37193" xr:uid="{00000000-0005-0000-0000-0000B0070000}"/>
    <cellStyle name="Cálculo 2 3 2 4" xfId="4267" xr:uid="{00000000-0005-0000-0000-0000B1070000}"/>
    <cellStyle name="Cálculo 2 3 2 4 2" xfId="5317" xr:uid="{00000000-0005-0000-0000-0000B2070000}"/>
    <cellStyle name="Cálculo 2 3 2 4 2 2" xfId="14471" xr:uid="{00000000-0005-0000-0000-0000B3070000}"/>
    <cellStyle name="Cálculo 2 3 2 4 2 3" xfId="21467" xr:uid="{00000000-0005-0000-0000-0000B4070000}"/>
    <cellStyle name="Cálculo 2 3 2 4 2 4" xfId="24074" xr:uid="{00000000-0005-0000-0000-0000B5070000}"/>
    <cellStyle name="Cálculo 2 3 2 4 2 5" xfId="32362" xr:uid="{00000000-0005-0000-0000-0000B6070000}"/>
    <cellStyle name="Cálculo 2 3 2 4 2 6" xfId="36037" xr:uid="{00000000-0005-0000-0000-0000B7070000}"/>
    <cellStyle name="Cálculo 2 3 2 4 2 7" xfId="38763" xr:uid="{00000000-0005-0000-0000-0000B8070000}"/>
    <cellStyle name="Cálculo 2 3 2 4 3" xfId="13421" xr:uid="{00000000-0005-0000-0000-0000B9070000}"/>
    <cellStyle name="Cálculo 2 3 2 4 4" xfId="20419" xr:uid="{00000000-0005-0000-0000-0000BA070000}"/>
    <cellStyle name="Cálculo 2 3 2 4 5" xfId="27694" xr:uid="{00000000-0005-0000-0000-0000BB070000}"/>
    <cellStyle name="Cálculo 2 3 2 4 6" xfId="22529" xr:uid="{00000000-0005-0000-0000-0000BC070000}"/>
    <cellStyle name="Cálculo 2 3 2 4 7" xfId="24100" xr:uid="{00000000-0005-0000-0000-0000BD070000}"/>
    <cellStyle name="Cálculo 2 3 2 4 8" xfId="9249" xr:uid="{00000000-0005-0000-0000-0000BE070000}"/>
    <cellStyle name="Cálculo 2 3 2 4 9" xfId="9553" xr:uid="{00000000-0005-0000-0000-0000BF070000}"/>
    <cellStyle name="Cálculo 2 3 2 5" xfId="4189" xr:uid="{00000000-0005-0000-0000-0000C0070000}"/>
    <cellStyle name="Cálculo 2 3 2 5 2" xfId="5318" xr:uid="{00000000-0005-0000-0000-0000C1070000}"/>
    <cellStyle name="Cálculo 2 3 2 5 2 2" xfId="14472" xr:uid="{00000000-0005-0000-0000-0000C2070000}"/>
    <cellStyle name="Cálculo 2 3 2 5 2 3" xfId="21468" xr:uid="{00000000-0005-0000-0000-0000C3070000}"/>
    <cellStyle name="Cálculo 2 3 2 5 2 4" xfId="26894" xr:uid="{00000000-0005-0000-0000-0000C4070000}"/>
    <cellStyle name="Cálculo 2 3 2 5 2 5" xfId="32363" xr:uid="{00000000-0005-0000-0000-0000C5070000}"/>
    <cellStyle name="Cálculo 2 3 2 5 2 6" xfId="36038" xr:uid="{00000000-0005-0000-0000-0000C6070000}"/>
    <cellStyle name="Cálculo 2 3 2 5 2 7" xfId="38764" xr:uid="{00000000-0005-0000-0000-0000C7070000}"/>
    <cellStyle name="Cálculo 2 3 2 5 3" xfId="13343" xr:uid="{00000000-0005-0000-0000-0000C8070000}"/>
    <cellStyle name="Cálculo 2 3 2 5 4" xfId="20341" xr:uid="{00000000-0005-0000-0000-0000C9070000}"/>
    <cellStyle name="Cálculo 2 3 2 5 5" xfId="24006" xr:uid="{00000000-0005-0000-0000-0000CA070000}"/>
    <cellStyle name="Cálculo 2 3 2 5 6" xfId="29216" xr:uid="{00000000-0005-0000-0000-0000CB070000}"/>
    <cellStyle name="Cálculo 2 3 2 5 7" xfId="26473" xr:uid="{00000000-0005-0000-0000-0000CC070000}"/>
    <cellStyle name="Cálculo 2 3 2 5 8" xfId="29696" xr:uid="{00000000-0005-0000-0000-0000CD070000}"/>
    <cellStyle name="Cálculo 2 3 2 5 9" xfId="31602" xr:uid="{00000000-0005-0000-0000-0000CE070000}"/>
    <cellStyle name="Cálculo 2 3 2 6" xfId="3103" xr:uid="{00000000-0005-0000-0000-0000CF070000}"/>
    <cellStyle name="Cálculo 2 3 2 6 2" xfId="5319" xr:uid="{00000000-0005-0000-0000-0000D0070000}"/>
    <cellStyle name="Cálculo 2 3 2 6 2 2" xfId="14473" xr:uid="{00000000-0005-0000-0000-0000D1070000}"/>
    <cellStyle name="Cálculo 2 3 2 6 2 3" xfId="21469" xr:uid="{00000000-0005-0000-0000-0000D2070000}"/>
    <cellStyle name="Cálculo 2 3 2 6 2 4" xfId="24325" xr:uid="{00000000-0005-0000-0000-0000D3070000}"/>
    <cellStyle name="Cálculo 2 3 2 6 2 5" xfId="32364" xr:uid="{00000000-0005-0000-0000-0000D4070000}"/>
    <cellStyle name="Cálculo 2 3 2 6 2 6" xfId="36039" xr:uid="{00000000-0005-0000-0000-0000D5070000}"/>
    <cellStyle name="Cálculo 2 3 2 6 2 7" xfId="38765" xr:uid="{00000000-0005-0000-0000-0000D6070000}"/>
    <cellStyle name="Cálculo 2 3 2 6 3" xfId="12257" xr:uid="{00000000-0005-0000-0000-0000D7070000}"/>
    <cellStyle name="Cálculo 2 3 2 6 4" xfId="19260" xr:uid="{00000000-0005-0000-0000-0000D8070000}"/>
    <cellStyle name="Cálculo 2 3 2 6 5" xfId="28264" xr:uid="{00000000-0005-0000-0000-0000D9070000}"/>
    <cellStyle name="Cálculo 2 3 2 6 6" xfId="18048" xr:uid="{00000000-0005-0000-0000-0000DA070000}"/>
    <cellStyle name="Cálculo 2 3 2 6 7" xfId="29788" xr:uid="{00000000-0005-0000-0000-0000DB070000}"/>
    <cellStyle name="Cálculo 2 3 2 6 8" xfId="31579" xr:uid="{00000000-0005-0000-0000-0000DC070000}"/>
    <cellStyle name="Cálculo 2 3 2 6 9" xfId="35289" xr:uid="{00000000-0005-0000-0000-0000DD070000}"/>
    <cellStyle name="Cálculo 2 3 2 7" xfId="5314" xr:uid="{00000000-0005-0000-0000-0000DE070000}"/>
    <cellStyle name="Cálculo 2 3 2 7 2" xfId="14468" xr:uid="{00000000-0005-0000-0000-0000DF070000}"/>
    <cellStyle name="Cálculo 2 3 2 7 3" xfId="21464" xr:uid="{00000000-0005-0000-0000-0000E0070000}"/>
    <cellStyle name="Cálculo 2 3 2 7 4" xfId="26889" xr:uid="{00000000-0005-0000-0000-0000E1070000}"/>
    <cellStyle name="Cálculo 2 3 2 7 5" xfId="32359" xr:uid="{00000000-0005-0000-0000-0000E2070000}"/>
    <cellStyle name="Cálculo 2 3 2 7 6" xfId="36034" xr:uid="{00000000-0005-0000-0000-0000E3070000}"/>
    <cellStyle name="Cálculo 2 3 2 7 7" xfId="38760" xr:uid="{00000000-0005-0000-0000-0000E4070000}"/>
    <cellStyle name="Cálculo 2 3 2 8" xfId="11061" xr:uid="{00000000-0005-0000-0000-0000E5070000}"/>
    <cellStyle name="Cálculo 2 3 2 9" xfId="15463" xr:uid="{00000000-0005-0000-0000-0000E6070000}"/>
    <cellStyle name="Cálculo 2 3 3" xfId="2282" xr:uid="{00000000-0005-0000-0000-0000E7070000}"/>
    <cellStyle name="Cálculo 2 3 3 10" xfId="17239" xr:uid="{00000000-0005-0000-0000-0000E8070000}"/>
    <cellStyle name="Cálculo 2 3 3 11" xfId="26112" xr:uid="{00000000-0005-0000-0000-0000E9070000}"/>
    <cellStyle name="Cálculo 2 3 3 12" xfId="25682" xr:uid="{00000000-0005-0000-0000-0000EA070000}"/>
    <cellStyle name="Cálculo 2 3 3 13" xfId="31466" xr:uid="{00000000-0005-0000-0000-0000EB070000}"/>
    <cellStyle name="Cálculo 2 3 3 14" xfId="35176" xr:uid="{00000000-0005-0000-0000-0000EC070000}"/>
    <cellStyle name="Cálculo 2 3 3 2" xfId="2682" xr:uid="{00000000-0005-0000-0000-0000ED070000}"/>
    <cellStyle name="Cálculo 2 3 3 2 2" xfId="5321" xr:uid="{00000000-0005-0000-0000-0000EE070000}"/>
    <cellStyle name="Cálculo 2 3 3 2 2 2" xfId="14475" xr:uid="{00000000-0005-0000-0000-0000EF070000}"/>
    <cellStyle name="Cálculo 2 3 3 2 2 3" xfId="21471" xr:uid="{00000000-0005-0000-0000-0000F0070000}"/>
    <cellStyle name="Cálculo 2 3 3 2 2 4" xfId="26888" xr:uid="{00000000-0005-0000-0000-0000F1070000}"/>
    <cellStyle name="Cálculo 2 3 3 2 2 5" xfId="32366" xr:uid="{00000000-0005-0000-0000-0000F2070000}"/>
    <cellStyle name="Cálculo 2 3 3 2 2 6" xfId="36041" xr:uid="{00000000-0005-0000-0000-0000F3070000}"/>
    <cellStyle name="Cálculo 2 3 3 2 2 7" xfId="38767" xr:uid="{00000000-0005-0000-0000-0000F4070000}"/>
    <cellStyle name="Cálculo 2 3 3 2 3" xfId="11836" xr:uid="{00000000-0005-0000-0000-0000F5070000}"/>
    <cellStyle name="Cálculo 2 3 3 2 4" xfId="18839" xr:uid="{00000000-0005-0000-0000-0000F6070000}"/>
    <cellStyle name="Cálculo 2 3 3 2 5" xfId="28433" xr:uid="{00000000-0005-0000-0000-0000F7070000}"/>
    <cellStyle name="Cálculo 2 3 3 2 6" xfId="15447" xr:uid="{00000000-0005-0000-0000-0000F8070000}"/>
    <cellStyle name="Cálculo 2 3 3 2 7" xfId="29992" xr:uid="{00000000-0005-0000-0000-0000F9070000}"/>
    <cellStyle name="Cálculo 2 3 3 2 8" xfId="33968" xr:uid="{00000000-0005-0000-0000-0000FA070000}"/>
    <cellStyle name="Cálculo 2 3 3 2 9" xfId="37530" xr:uid="{00000000-0005-0000-0000-0000FB070000}"/>
    <cellStyle name="Cálculo 2 3 3 3" xfId="3964" xr:uid="{00000000-0005-0000-0000-0000FC070000}"/>
    <cellStyle name="Cálculo 2 3 3 3 2" xfId="5322" xr:uid="{00000000-0005-0000-0000-0000FD070000}"/>
    <cellStyle name="Cálculo 2 3 3 3 2 2" xfId="14476" xr:uid="{00000000-0005-0000-0000-0000FE070000}"/>
    <cellStyle name="Cálculo 2 3 3 3 2 3" xfId="21472" xr:uid="{00000000-0005-0000-0000-0000FF070000}"/>
    <cellStyle name="Cálculo 2 3 3 3 2 4" xfId="24946" xr:uid="{00000000-0005-0000-0000-000000080000}"/>
    <cellStyle name="Cálculo 2 3 3 3 2 5" xfId="32367" xr:uid="{00000000-0005-0000-0000-000001080000}"/>
    <cellStyle name="Cálculo 2 3 3 3 2 6" xfId="36042" xr:uid="{00000000-0005-0000-0000-000002080000}"/>
    <cellStyle name="Cálculo 2 3 3 3 2 7" xfId="38768" xr:uid="{00000000-0005-0000-0000-000003080000}"/>
    <cellStyle name="Cálculo 2 3 3 3 3" xfId="13118" xr:uid="{00000000-0005-0000-0000-000004080000}"/>
    <cellStyle name="Cálculo 2 3 3 3 4" xfId="20116" xr:uid="{00000000-0005-0000-0000-000005080000}"/>
    <cellStyle name="Cálculo 2 3 3 3 5" xfId="27848" xr:uid="{00000000-0005-0000-0000-000006080000}"/>
    <cellStyle name="Cálculo 2 3 3 3 6" xfId="22486" xr:uid="{00000000-0005-0000-0000-000007080000}"/>
    <cellStyle name="Cálculo 2 3 3 3 7" xfId="25886" xr:uid="{00000000-0005-0000-0000-000008080000}"/>
    <cellStyle name="Cálculo 2 3 3 3 8" xfId="17869" xr:uid="{00000000-0005-0000-0000-000009080000}"/>
    <cellStyle name="Cálculo 2 3 3 3 9" xfId="25759" xr:uid="{00000000-0005-0000-0000-00000A080000}"/>
    <cellStyle name="Cálculo 2 3 3 4" xfId="4402" xr:uid="{00000000-0005-0000-0000-00000B080000}"/>
    <cellStyle name="Cálculo 2 3 3 4 2" xfId="5323" xr:uid="{00000000-0005-0000-0000-00000C080000}"/>
    <cellStyle name="Cálculo 2 3 3 4 2 2" xfId="14477" xr:uid="{00000000-0005-0000-0000-00000D080000}"/>
    <cellStyle name="Cálculo 2 3 3 4 2 3" xfId="21473" xr:uid="{00000000-0005-0000-0000-00000E080000}"/>
    <cellStyle name="Cálculo 2 3 3 4 2 4" xfId="26896" xr:uid="{00000000-0005-0000-0000-00000F080000}"/>
    <cellStyle name="Cálculo 2 3 3 4 2 5" xfId="32368" xr:uid="{00000000-0005-0000-0000-000010080000}"/>
    <cellStyle name="Cálculo 2 3 3 4 2 6" xfId="36043" xr:uid="{00000000-0005-0000-0000-000011080000}"/>
    <cellStyle name="Cálculo 2 3 3 4 2 7" xfId="38769" xr:uid="{00000000-0005-0000-0000-000012080000}"/>
    <cellStyle name="Cálculo 2 3 3 4 3" xfId="13556" xr:uid="{00000000-0005-0000-0000-000013080000}"/>
    <cellStyle name="Cálculo 2 3 3 4 4" xfId="20554" xr:uid="{00000000-0005-0000-0000-000014080000}"/>
    <cellStyle name="Cálculo 2 3 3 4 5" xfId="24745" xr:uid="{00000000-0005-0000-0000-000015080000}"/>
    <cellStyle name="Cálculo 2 3 3 4 6" xfId="17586" xr:uid="{00000000-0005-0000-0000-000016080000}"/>
    <cellStyle name="Cálculo 2 3 3 4 7" xfId="31896" xr:uid="{00000000-0005-0000-0000-000017080000}"/>
    <cellStyle name="Cálculo 2 3 3 4 8" xfId="31865" xr:uid="{00000000-0005-0000-0000-000018080000}"/>
    <cellStyle name="Cálculo 2 3 3 4 9" xfId="35519" xr:uid="{00000000-0005-0000-0000-000019080000}"/>
    <cellStyle name="Cálculo 2 3 3 5" xfId="4656" xr:uid="{00000000-0005-0000-0000-00001A080000}"/>
    <cellStyle name="Cálculo 2 3 3 5 2" xfId="5324" xr:uid="{00000000-0005-0000-0000-00001B080000}"/>
    <cellStyle name="Cálculo 2 3 3 5 2 2" xfId="14478" xr:uid="{00000000-0005-0000-0000-00001C080000}"/>
    <cellStyle name="Cálculo 2 3 3 5 2 3" xfId="21474" xr:uid="{00000000-0005-0000-0000-00001D080000}"/>
    <cellStyle name="Cálculo 2 3 3 5 2 4" xfId="26897" xr:uid="{00000000-0005-0000-0000-00001E080000}"/>
    <cellStyle name="Cálculo 2 3 3 5 2 5" xfId="32369" xr:uid="{00000000-0005-0000-0000-00001F080000}"/>
    <cellStyle name="Cálculo 2 3 3 5 2 6" xfId="36044" xr:uid="{00000000-0005-0000-0000-000020080000}"/>
    <cellStyle name="Cálculo 2 3 3 5 2 7" xfId="38770" xr:uid="{00000000-0005-0000-0000-000021080000}"/>
    <cellStyle name="Cálculo 2 3 3 5 3" xfId="13810" xr:uid="{00000000-0005-0000-0000-000022080000}"/>
    <cellStyle name="Cálculo 2 3 3 5 4" xfId="20808" xr:uid="{00000000-0005-0000-0000-000023080000}"/>
    <cellStyle name="Cálculo 2 3 3 5 5" xfId="22768" xr:uid="{00000000-0005-0000-0000-000024080000}"/>
    <cellStyle name="Cálculo 2 3 3 5 6" xfId="29264" xr:uid="{00000000-0005-0000-0000-000025080000}"/>
    <cellStyle name="Cálculo 2 3 3 5 7" xfId="26818" xr:uid="{00000000-0005-0000-0000-000026080000}"/>
    <cellStyle name="Cálculo 2 3 3 5 8" xfId="29112" xr:uid="{00000000-0005-0000-0000-000027080000}"/>
    <cellStyle name="Cálculo 2 3 3 5 9" xfId="30321" xr:uid="{00000000-0005-0000-0000-000028080000}"/>
    <cellStyle name="Cálculo 2 3 3 6" xfId="4902" xr:uid="{00000000-0005-0000-0000-000029080000}"/>
    <cellStyle name="Cálculo 2 3 3 6 2" xfId="5325" xr:uid="{00000000-0005-0000-0000-00002A080000}"/>
    <cellStyle name="Cálculo 2 3 3 6 2 2" xfId="14479" xr:uid="{00000000-0005-0000-0000-00002B080000}"/>
    <cellStyle name="Cálculo 2 3 3 6 2 3" xfId="21475" xr:uid="{00000000-0005-0000-0000-00002C080000}"/>
    <cellStyle name="Cálculo 2 3 3 6 2 4" xfId="14209" xr:uid="{00000000-0005-0000-0000-00002D080000}"/>
    <cellStyle name="Cálculo 2 3 3 6 2 5" xfId="32370" xr:uid="{00000000-0005-0000-0000-00002E080000}"/>
    <cellStyle name="Cálculo 2 3 3 6 2 6" xfId="36045" xr:uid="{00000000-0005-0000-0000-00002F080000}"/>
    <cellStyle name="Cálculo 2 3 3 6 2 7" xfId="38771" xr:uid="{00000000-0005-0000-0000-000030080000}"/>
    <cellStyle name="Cálculo 2 3 3 6 3" xfId="14056" xr:uid="{00000000-0005-0000-0000-000031080000}"/>
    <cellStyle name="Cálculo 2 3 3 6 4" xfId="21054" xr:uid="{00000000-0005-0000-0000-000032080000}"/>
    <cellStyle name="Cálculo 2 3 3 6 5" xfId="17184" xr:uid="{00000000-0005-0000-0000-000033080000}"/>
    <cellStyle name="Cálculo 2 3 3 6 6" xfId="17462" xr:uid="{00000000-0005-0000-0000-000034080000}"/>
    <cellStyle name="Cálculo 2 3 3 6 7" xfId="31948" xr:uid="{00000000-0005-0000-0000-000035080000}"/>
    <cellStyle name="Cálculo 2 3 3 6 8" xfId="35626" xr:uid="{00000000-0005-0000-0000-000036080000}"/>
    <cellStyle name="Cálculo 2 3 3 6 9" xfId="38537" xr:uid="{00000000-0005-0000-0000-000037080000}"/>
    <cellStyle name="Cálculo 2 3 3 7" xfId="5320" xr:uid="{00000000-0005-0000-0000-000038080000}"/>
    <cellStyle name="Cálculo 2 3 3 7 2" xfId="14474" xr:uid="{00000000-0005-0000-0000-000039080000}"/>
    <cellStyle name="Cálculo 2 3 3 7 3" xfId="21470" xr:uid="{00000000-0005-0000-0000-00003A080000}"/>
    <cellStyle name="Cálculo 2 3 3 7 4" xfId="26895" xr:uid="{00000000-0005-0000-0000-00003B080000}"/>
    <cellStyle name="Cálculo 2 3 3 7 5" xfId="32365" xr:uid="{00000000-0005-0000-0000-00003C080000}"/>
    <cellStyle name="Cálculo 2 3 3 7 6" xfId="36040" xr:uid="{00000000-0005-0000-0000-00003D080000}"/>
    <cellStyle name="Cálculo 2 3 3 7 7" xfId="38766" xr:uid="{00000000-0005-0000-0000-00003E080000}"/>
    <cellStyle name="Cálculo 2 3 3 8" xfId="11436" xr:uid="{00000000-0005-0000-0000-00003F080000}"/>
    <cellStyle name="Cálculo 2 3 3 9" xfId="18439" xr:uid="{00000000-0005-0000-0000-000040080000}"/>
    <cellStyle name="Cálculo 2 3 4" xfId="1675" xr:uid="{00000000-0005-0000-0000-000041080000}"/>
    <cellStyle name="Cálculo 2 3 4 10" xfId="28661" xr:uid="{00000000-0005-0000-0000-000042080000}"/>
    <cellStyle name="Cálculo 2 3 4 11" xfId="29059" xr:uid="{00000000-0005-0000-0000-000043080000}"/>
    <cellStyle name="Cálculo 2 3 4 12" xfId="30988" xr:uid="{00000000-0005-0000-0000-000044080000}"/>
    <cellStyle name="Cálculo 2 3 4 13" xfId="34900" xr:uid="{00000000-0005-0000-0000-000045080000}"/>
    <cellStyle name="Cálculo 2 3 4 14" xfId="38365" xr:uid="{00000000-0005-0000-0000-000046080000}"/>
    <cellStyle name="Cálculo 2 3 4 2" xfId="2502" xr:uid="{00000000-0005-0000-0000-000047080000}"/>
    <cellStyle name="Cálculo 2 3 4 2 2" xfId="5327" xr:uid="{00000000-0005-0000-0000-000048080000}"/>
    <cellStyle name="Cálculo 2 3 4 2 2 2" xfId="14481" xr:uid="{00000000-0005-0000-0000-000049080000}"/>
    <cellStyle name="Cálculo 2 3 4 2 2 3" xfId="21477" xr:uid="{00000000-0005-0000-0000-00004A080000}"/>
    <cellStyle name="Cálculo 2 3 4 2 2 4" xfId="24324" xr:uid="{00000000-0005-0000-0000-00004B080000}"/>
    <cellStyle name="Cálculo 2 3 4 2 2 5" xfId="32372" xr:uid="{00000000-0005-0000-0000-00004C080000}"/>
    <cellStyle name="Cálculo 2 3 4 2 2 6" xfId="36047" xr:uid="{00000000-0005-0000-0000-00004D080000}"/>
    <cellStyle name="Cálculo 2 3 4 2 2 7" xfId="38773" xr:uid="{00000000-0005-0000-0000-00004E080000}"/>
    <cellStyle name="Cálculo 2 3 4 2 3" xfId="11656" xr:uid="{00000000-0005-0000-0000-00004F080000}"/>
    <cellStyle name="Cálculo 2 3 4 2 4" xfId="18659" xr:uid="{00000000-0005-0000-0000-000050080000}"/>
    <cellStyle name="Cálculo 2 3 4 2 5" xfId="23229" xr:uid="{00000000-0005-0000-0000-000051080000}"/>
    <cellStyle name="Cálculo 2 3 4 2 6" xfId="26218" xr:uid="{00000000-0005-0000-0000-000052080000}"/>
    <cellStyle name="Cálculo 2 3 4 2 7" xfId="23115" xr:uid="{00000000-0005-0000-0000-000053080000}"/>
    <cellStyle name="Cálculo 2 3 4 2 8" xfId="34057" xr:uid="{00000000-0005-0000-0000-000054080000}"/>
    <cellStyle name="Cálculo 2 3 4 2 9" xfId="37619" xr:uid="{00000000-0005-0000-0000-000055080000}"/>
    <cellStyle name="Cálculo 2 3 4 3" xfId="3652" xr:uid="{00000000-0005-0000-0000-000056080000}"/>
    <cellStyle name="Cálculo 2 3 4 3 2" xfId="5328" xr:uid="{00000000-0005-0000-0000-000057080000}"/>
    <cellStyle name="Cálculo 2 3 4 3 2 2" xfId="14482" xr:uid="{00000000-0005-0000-0000-000058080000}"/>
    <cellStyle name="Cálculo 2 3 4 3 2 3" xfId="21478" xr:uid="{00000000-0005-0000-0000-000059080000}"/>
    <cellStyle name="Cálculo 2 3 4 3 2 4" xfId="26899" xr:uid="{00000000-0005-0000-0000-00005A080000}"/>
    <cellStyle name="Cálculo 2 3 4 3 2 5" xfId="32373" xr:uid="{00000000-0005-0000-0000-00005B080000}"/>
    <cellStyle name="Cálculo 2 3 4 3 2 6" xfId="36048" xr:uid="{00000000-0005-0000-0000-00005C080000}"/>
    <cellStyle name="Cálculo 2 3 4 3 2 7" xfId="38774" xr:uid="{00000000-0005-0000-0000-00005D080000}"/>
    <cellStyle name="Cálculo 2 3 4 3 3" xfId="12806" xr:uid="{00000000-0005-0000-0000-00005E080000}"/>
    <cellStyle name="Cálculo 2 3 4 3 4" xfId="19805" xr:uid="{00000000-0005-0000-0000-00005F080000}"/>
    <cellStyle name="Cálculo 2 3 4 3 5" xfId="28003" xr:uid="{00000000-0005-0000-0000-000060080000}"/>
    <cellStyle name="Cálculo 2 3 4 3 6" xfId="22922" xr:uid="{00000000-0005-0000-0000-000061080000}"/>
    <cellStyle name="Cálculo 2 3 4 3 7" xfId="29564" xr:uid="{00000000-0005-0000-0000-000062080000}"/>
    <cellStyle name="Cálculo 2 3 4 3 8" xfId="33582" xr:uid="{00000000-0005-0000-0000-000063080000}"/>
    <cellStyle name="Cálculo 2 3 4 3 9" xfId="37250" xr:uid="{00000000-0005-0000-0000-000064080000}"/>
    <cellStyle name="Cálculo 2 3 4 4" xfId="4161" xr:uid="{00000000-0005-0000-0000-000065080000}"/>
    <cellStyle name="Cálculo 2 3 4 4 2" xfId="5329" xr:uid="{00000000-0005-0000-0000-000066080000}"/>
    <cellStyle name="Cálculo 2 3 4 4 2 2" xfId="14483" xr:uid="{00000000-0005-0000-0000-000067080000}"/>
    <cellStyle name="Cálculo 2 3 4 4 2 3" xfId="21479" xr:uid="{00000000-0005-0000-0000-000068080000}"/>
    <cellStyle name="Cálculo 2 3 4 4 2 4" xfId="22826" xr:uid="{00000000-0005-0000-0000-000069080000}"/>
    <cellStyle name="Cálculo 2 3 4 4 2 5" xfId="32374" xr:uid="{00000000-0005-0000-0000-00006A080000}"/>
    <cellStyle name="Cálculo 2 3 4 4 2 6" xfId="36049" xr:uid="{00000000-0005-0000-0000-00006B080000}"/>
    <cellStyle name="Cálculo 2 3 4 4 2 7" xfId="38775" xr:uid="{00000000-0005-0000-0000-00006C080000}"/>
    <cellStyle name="Cálculo 2 3 4 4 3" xfId="13315" xr:uid="{00000000-0005-0000-0000-00006D080000}"/>
    <cellStyle name="Cálculo 2 3 4 4 4" xfId="20313" xr:uid="{00000000-0005-0000-0000-00006E080000}"/>
    <cellStyle name="Cálculo 2 3 4 4 5" xfId="10266" xr:uid="{00000000-0005-0000-0000-00006F080000}"/>
    <cellStyle name="Cálculo 2 3 4 4 6" xfId="26668" xr:uid="{00000000-0005-0000-0000-000070080000}"/>
    <cellStyle name="Cálculo 2 3 4 4 7" xfId="10081" xr:uid="{00000000-0005-0000-0000-000071080000}"/>
    <cellStyle name="Cálculo 2 3 4 4 8" xfId="33386" xr:uid="{00000000-0005-0000-0000-000072080000}"/>
    <cellStyle name="Cálculo 2 3 4 4 9" xfId="37061" xr:uid="{00000000-0005-0000-0000-000073080000}"/>
    <cellStyle name="Cálculo 2 3 4 5" xfId="3166" xr:uid="{00000000-0005-0000-0000-000074080000}"/>
    <cellStyle name="Cálculo 2 3 4 5 2" xfId="5330" xr:uid="{00000000-0005-0000-0000-000075080000}"/>
    <cellStyle name="Cálculo 2 3 4 5 2 2" xfId="14484" xr:uid="{00000000-0005-0000-0000-000076080000}"/>
    <cellStyle name="Cálculo 2 3 4 5 2 3" xfId="21480" xr:uid="{00000000-0005-0000-0000-000077080000}"/>
    <cellStyle name="Cálculo 2 3 4 5 2 4" xfId="9291" xr:uid="{00000000-0005-0000-0000-000078080000}"/>
    <cellStyle name="Cálculo 2 3 4 5 2 5" xfId="32375" xr:uid="{00000000-0005-0000-0000-000079080000}"/>
    <cellStyle name="Cálculo 2 3 4 5 2 6" xfId="36050" xr:uid="{00000000-0005-0000-0000-00007A080000}"/>
    <cellStyle name="Cálculo 2 3 4 5 2 7" xfId="38776" xr:uid="{00000000-0005-0000-0000-00007B080000}"/>
    <cellStyle name="Cálculo 2 3 4 5 3" xfId="12320" xr:uid="{00000000-0005-0000-0000-00007C080000}"/>
    <cellStyle name="Cálculo 2 3 4 5 4" xfId="19323" xr:uid="{00000000-0005-0000-0000-00007D080000}"/>
    <cellStyle name="Cálculo 2 3 4 5 5" xfId="28243" xr:uid="{00000000-0005-0000-0000-00007E080000}"/>
    <cellStyle name="Cálculo 2 3 4 5 6" xfId="17704" xr:uid="{00000000-0005-0000-0000-00007F080000}"/>
    <cellStyle name="Cálculo 2 3 4 5 7" xfId="22548" xr:uid="{00000000-0005-0000-0000-000080080000}"/>
    <cellStyle name="Cálculo 2 3 4 5 8" xfId="29035" xr:uid="{00000000-0005-0000-0000-000081080000}"/>
    <cellStyle name="Cálculo 2 3 4 5 9" xfId="31300" xr:uid="{00000000-0005-0000-0000-000082080000}"/>
    <cellStyle name="Cálculo 2 3 4 6" xfId="2980" xr:uid="{00000000-0005-0000-0000-000083080000}"/>
    <cellStyle name="Cálculo 2 3 4 6 2" xfId="5331" xr:uid="{00000000-0005-0000-0000-000084080000}"/>
    <cellStyle name="Cálculo 2 3 4 6 2 2" xfId="14485" xr:uid="{00000000-0005-0000-0000-000085080000}"/>
    <cellStyle name="Cálculo 2 3 4 6 2 3" xfId="21481" xr:uid="{00000000-0005-0000-0000-000086080000}"/>
    <cellStyle name="Cálculo 2 3 4 6 2 4" xfId="26900" xr:uid="{00000000-0005-0000-0000-000087080000}"/>
    <cellStyle name="Cálculo 2 3 4 6 2 5" xfId="32376" xr:uid="{00000000-0005-0000-0000-000088080000}"/>
    <cellStyle name="Cálculo 2 3 4 6 2 6" xfId="36051" xr:uid="{00000000-0005-0000-0000-000089080000}"/>
    <cellStyle name="Cálculo 2 3 4 6 2 7" xfId="38777" xr:uid="{00000000-0005-0000-0000-00008A080000}"/>
    <cellStyle name="Cálculo 2 3 4 6 3" xfId="12134" xr:uid="{00000000-0005-0000-0000-00008B080000}"/>
    <cellStyle name="Cálculo 2 3 4 6 4" xfId="19137" xr:uid="{00000000-0005-0000-0000-00008C080000}"/>
    <cellStyle name="Cálculo 2 3 4 6 5" xfId="25160" xr:uid="{00000000-0005-0000-0000-00008D080000}"/>
    <cellStyle name="Cálculo 2 3 4 6 6" xfId="22517" xr:uid="{00000000-0005-0000-0000-00008E080000}"/>
    <cellStyle name="Cálculo 2 3 4 6 7" xfId="24167" xr:uid="{00000000-0005-0000-0000-00008F080000}"/>
    <cellStyle name="Cálculo 2 3 4 6 8" xfId="29662" xr:uid="{00000000-0005-0000-0000-000090080000}"/>
    <cellStyle name="Cálculo 2 3 4 6 9" xfId="33648" xr:uid="{00000000-0005-0000-0000-000091080000}"/>
    <cellStyle name="Cálculo 2 3 4 7" xfId="5326" xr:uid="{00000000-0005-0000-0000-000092080000}"/>
    <cellStyle name="Cálculo 2 3 4 7 2" xfId="14480" xr:uid="{00000000-0005-0000-0000-000093080000}"/>
    <cellStyle name="Cálculo 2 3 4 7 3" xfId="21476" xr:uid="{00000000-0005-0000-0000-000094080000}"/>
    <cellStyle name="Cálculo 2 3 4 7 4" xfId="26898" xr:uid="{00000000-0005-0000-0000-000095080000}"/>
    <cellStyle name="Cálculo 2 3 4 7 5" xfId="32371" xr:uid="{00000000-0005-0000-0000-000096080000}"/>
    <cellStyle name="Cálculo 2 3 4 7 6" xfId="36046" xr:uid="{00000000-0005-0000-0000-000097080000}"/>
    <cellStyle name="Cálculo 2 3 4 7 7" xfId="38772" xr:uid="{00000000-0005-0000-0000-000098080000}"/>
    <cellStyle name="Cálculo 2 3 4 8" xfId="10829" xr:uid="{00000000-0005-0000-0000-000099080000}"/>
    <cellStyle name="Cálculo 2 3 4 9" xfId="18266" xr:uid="{00000000-0005-0000-0000-00009A080000}"/>
    <cellStyle name="Cálculo 2 3 5" xfId="2332" xr:uid="{00000000-0005-0000-0000-00009B080000}"/>
    <cellStyle name="Cálculo 2 3 5 10" xfId="17819" xr:uid="{00000000-0005-0000-0000-00009C080000}"/>
    <cellStyle name="Cálculo 2 3 5 11" xfId="23241" xr:uid="{00000000-0005-0000-0000-00009D080000}"/>
    <cellStyle name="Cálculo 2 3 5 12" xfId="30165" xr:uid="{00000000-0005-0000-0000-00009E080000}"/>
    <cellStyle name="Cálculo 2 3 5 13" xfId="34137" xr:uid="{00000000-0005-0000-0000-00009F080000}"/>
    <cellStyle name="Cálculo 2 3 5 14" xfId="37699" xr:uid="{00000000-0005-0000-0000-0000A0080000}"/>
    <cellStyle name="Cálculo 2 3 5 2" xfId="2732" xr:uid="{00000000-0005-0000-0000-0000A1080000}"/>
    <cellStyle name="Cálculo 2 3 5 2 2" xfId="5333" xr:uid="{00000000-0005-0000-0000-0000A2080000}"/>
    <cellStyle name="Cálculo 2 3 5 2 2 2" xfId="14487" xr:uid="{00000000-0005-0000-0000-0000A3080000}"/>
    <cellStyle name="Cálculo 2 3 5 2 2 3" xfId="21483" xr:uid="{00000000-0005-0000-0000-0000A4080000}"/>
    <cellStyle name="Cálculo 2 3 5 2 2 4" xfId="17063" xr:uid="{00000000-0005-0000-0000-0000A5080000}"/>
    <cellStyle name="Cálculo 2 3 5 2 2 5" xfId="32378" xr:uid="{00000000-0005-0000-0000-0000A6080000}"/>
    <cellStyle name="Cálculo 2 3 5 2 2 6" xfId="36053" xr:uid="{00000000-0005-0000-0000-0000A7080000}"/>
    <cellStyle name="Cálculo 2 3 5 2 2 7" xfId="38779" xr:uid="{00000000-0005-0000-0000-0000A8080000}"/>
    <cellStyle name="Cálculo 2 3 5 2 3" xfId="11886" xr:uid="{00000000-0005-0000-0000-0000A9080000}"/>
    <cellStyle name="Cálculo 2 3 5 2 4" xfId="18889" xr:uid="{00000000-0005-0000-0000-0000AA080000}"/>
    <cellStyle name="Cálculo 2 3 5 2 5" xfId="24633" xr:uid="{00000000-0005-0000-0000-0000AB080000}"/>
    <cellStyle name="Cálculo 2 3 5 2 6" xfId="26325" xr:uid="{00000000-0005-0000-0000-0000AC080000}"/>
    <cellStyle name="Cálculo 2 3 5 2 7" xfId="29966" xr:uid="{00000000-0005-0000-0000-0000AD080000}"/>
    <cellStyle name="Cálculo 2 3 5 2 8" xfId="19490" xr:uid="{00000000-0005-0000-0000-0000AE080000}"/>
    <cellStyle name="Cálculo 2 3 5 2 9" xfId="30902" xr:uid="{00000000-0005-0000-0000-0000AF080000}"/>
    <cellStyle name="Cálculo 2 3 5 3" xfId="4014" xr:uid="{00000000-0005-0000-0000-0000B0080000}"/>
    <cellStyle name="Cálculo 2 3 5 3 2" xfId="5334" xr:uid="{00000000-0005-0000-0000-0000B1080000}"/>
    <cellStyle name="Cálculo 2 3 5 3 2 2" xfId="14488" xr:uid="{00000000-0005-0000-0000-0000B2080000}"/>
    <cellStyle name="Cálculo 2 3 5 3 2 3" xfId="21484" xr:uid="{00000000-0005-0000-0000-0000B3080000}"/>
    <cellStyle name="Cálculo 2 3 5 3 2 4" xfId="24948" xr:uid="{00000000-0005-0000-0000-0000B4080000}"/>
    <cellStyle name="Cálculo 2 3 5 3 2 5" xfId="32379" xr:uid="{00000000-0005-0000-0000-0000B5080000}"/>
    <cellStyle name="Cálculo 2 3 5 3 2 6" xfId="36054" xr:uid="{00000000-0005-0000-0000-0000B6080000}"/>
    <cellStyle name="Cálculo 2 3 5 3 2 7" xfId="38780" xr:uid="{00000000-0005-0000-0000-0000B7080000}"/>
    <cellStyle name="Cálculo 2 3 5 3 3" xfId="13168" xr:uid="{00000000-0005-0000-0000-0000B8080000}"/>
    <cellStyle name="Cálculo 2 3 5 3 4" xfId="20166" xr:uid="{00000000-0005-0000-0000-0000B9080000}"/>
    <cellStyle name="Cálculo 2 3 5 3 5" xfId="18004" xr:uid="{00000000-0005-0000-0000-0000BA080000}"/>
    <cellStyle name="Cálculo 2 3 5 3 6" xfId="18346" xr:uid="{00000000-0005-0000-0000-0000BB080000}"/>
    <cellStyle name="Cálculo 2 3 5 3 7" xfId="24368" xr:uid="{00000000-0005-0000-0000-0000BC080000}"/>
    <cellStyle name="Cálculo 2 3 5 3 8" xfId="29175" xr:uid="{00000000-0005-0000-0000-0000BD080000}"/>
    <cellStyle name="Cálculo 2 3 5 3 9" xfId="25896" xr:uid="{00000000-0005-0000-0000-0000BE080000}"/>
    <cellStyle name="Cálculo 2 3 5 4" xfId="4452" xr:uid="{00000000-0005-0000-0000-0000BF080000}"/>
    <cellStyle name="Cálculo 2 3 5 4 2" xfId="5335" xr:uid="{00000000-0005-0000-0000-0000C0080000}"/>
    <cellStyle name="Cálculo 2 3 5 4 2 2" xfId="14489" xr:uid="{00000000-0005-0000-0000-0000C1080000}"/>
    <cellStyle name="Cálculo 2 3 5 4 2 3" xfId="21485" xr:uid="{00000000-0005-0000-0000-0000C2080000}"/>
    <cellStyle name="Cálculo 2 3 5 4 2 4" xfId="26902" xr:uid="{00000000-0005-0000-0000-0000C3080000}"/>
    <cellStyle name="Cálculo 2 3 5 4 2 5" xfId="32380" xr:uid="{00000000-0005-0000-0000-0000C4080000}"/>
    <cellStyle name="Cálculo 2 3 5 4 2 6" xfId="36055" xr:uid="{00000000-0005-0000-0000-0000C5080000}"/>
    <cellStyle name="Cálculo 2 3 5 4 2 7" xfId="38781" xr:uid="{00000000-0005-0000-0000-0000C6080000}"/>
    <cellStyle name="Cálculo 2 3 5 4 3" xfId="13606" xr:uid="{00000000-0005-0000-0000-0000C7080000}"/>
    <cellStyle name="Cálculo 2 3 5 4 4" xfId="20604" xr:uid="{00000000-0005-0000-0000-0000C8080000}"/>
    <cellStyle name="Cálculo 2 3 5 4 5" xfId="27610" xr:uid="{00000000-0005-0000-0000-0000C9080000}"/>
    <cellStyle name="Cálculo 2 3 5 4 6" xfId="22894" xr:uid="{00000000-0005-0000-0000-0000CA080000}"/>
    <cellStyle name="Cálculo 2 3 5 4 7" xfId="22520" xr:uid="{00000000-0005-0000-0000-0000CB080000}"/>
    <cellStyle name="Cálculo 2 3 5 4 8" xfId="26550" xr:uid="{00000000-0005-0000-0000-0000CC080000}"/>
    <cellStyle name="Cálculo 2 3 5 4 9" xfId="29576" xr:uid="{00000000-0005-0000-0000-0000CD080000}"/>
    <cellStyle name="Cálculo 2 3 5 5" xfId="4706" xr:uid="{00000000-0005-0000-0000-0000CE080000}"/>
    <cellStyle name="Cálculo 2 3 5 5 2" xfId="5336" xr:uid="{00000000-0005-0000-0000-0000CF080000}"/>
    <cellStyle name="Cálculo 2 3 5 5 2 2" xfId="14490" xr:uid="{00000000-0005-0000-0000-0000D0080000}"/>
    <cellStyle name="Cálculo 2 3 5 5 2 3" xfId="21486" xr:uid="{00000000-0005-0000-0000-0000D1080000}"/>
    <cellStyle name="Cálculo 2 3 5 5 2 4" xfId="26887" xr:uid="{00000000-0005-0000-0000-0000D2080000}"/>
    <cellStyle name="Cálculo 2 3 5 5 2 5" xfId="32381" xr:uid="{00000000-0005-0000-0000-0000D3080000}"/>
    <cellStyle name="Cálculo 2 3 5 5 2 6" xfId="36056" xr:uid="{00000000-0005-0000-0000-0000D4080000}"/>
    <cellStyle name="Cálculo 2 3 5 5 2 7" xfId="38782" xr:uid="{00000000-0005-0000-0000-0000D5080000}"/>
    <cellStyle name="Cálculo 2 3 5 5 3" xfId="13860" xr:uid="{00000000-0005-0000-0000-0000D6080000}"/>
    <cellStyle name="Cálculo 2 3 5 5 4" xfId="20858" xr:uid="{00000000-0005-0000-0000-0000D7080000}"/>
    <cellStyle name="Cálculo 2 3 5 5 5" xfId="27484" xr:uid="{00000000-0005-0000-0000-0000D8080000}"/>
    <cellStyle name="Cálculo 2 3 5 5 6" xfId="28665" xr:uid="{00000000-0005-0000-0000-0000D9080000}"/>
    <cellStyle name="Cálculo 2 3 5 5 7" xfId="18165" xr:uid="{00000000-0005-0000-0000-0000DA080000}"/>
    <cellStyle name="Cálculo 2 3 5 5 8" xfId="32171" xr:uid="{00000000-0005-0000-0000-0000DB080000}"/>
    <cellStyle name="Cálculo 2 3 5 5 9" xfId="35846" xr:uid="{00000000-0005-0000-0000-0000DC080000}"/>
    <cellStyle name="Cálculo 2 3 5 6" xfId="4952" xr:uid="{00000000-0005-0000-0000-0000DD080000}"/>
    <cellStyle name="Cálculo 2 3 5 6 2" xfId="5337" xr:uid="{00000000-0005-0000-0000-0000DE080000}"/>
    <cellStyle name="Cálculo 2 3 5 6 2 2" xfId="14491" xr:uid="{00000000-0005-0000-0000-0000DF080000}"/>
    <cellStyle name="Cálculo 2 3 5 6 2 3" xfId="21487" xr:uid="{00000000-0005-0000-0000-0000E0080000}"/>
    <cellStyle name="Cálculo 2 3 5 6 2 4" xfId="24950" xr:uid="{00000000-0005-0000-0000-0000E1080000}"/>
    <cellStyle name="Cálculo 2 3 5 6 2 5" xfId="32382" xr:uid="{00000000-0005-0000-0000-0000E2080000}"/>
    <cellStyle name="Cálculo 2 3 5 6 2 6" xfId="36057" xr:uid="{00000000-0005-0000-0000-0000E3080000}"/>
    <cellStyle name="Cálculo 2 3 5 6 2 7" xfId="38783" xr:uid="{00000000-0005-0000-0000-0000E4080000}"/>
    <cellStyle name="Cálculo 2 3 5 6 3" xfId="14106" xr:uid="{00000000-0005-0000-0000-0000E5080000}"/>
    <cellStyle name="Cálculo 2 3 5 6 4" xfId="21104" xr:uid="{00000000-0005-0000-0000-0000E6080000}"/>
    <cellStyle name="Cálculo 2 3 5 6 5" xfId="24815" xr:uid="{00000000-0005-0000-0000-0000E7080000}"/>
    <cellStyle name="Cálculo 2 3 5 6 6" xfId="28178" xr:uid="{00000000-0005-0000-0000-0000E8080000}"/>
    <cellStyle name="Cálculo 2 3 5 6 7" xfId="31998" xr:uid="{00000000-0005-0000-0000-0000E9080000}"/>
    <cellStyle name="Cálculo 2 3 5 6 8" xfId="35676" xr:uid="{00000000-0005-0000-0000-0000EA080000}"/>
    <cellStyle name="Cálculo 2 3 5 6 9" xfId="38587" xr:uid="{00000000-0005-0000-0000-0000EB080000}"/>
    <cellStyle name="Cálculo 2 3 5 7" xfId="5332" xr:uid="{00000000-0005-0000-0000-0000EC080000}"/>
    <cellStyle name="Cálculo 2 3 5 7 2" xfId="14486" xr:uid="{00000000-0005-0000-0000-0000ED080000}"/>
    <cellStyle name="Cálculo 2 3 5 7 3" xfId="21482" xr:uid="{00000000-0005-0000-0000-0000EE080000}"/>
    <cellStyle name="Cálculo 2 3 5 7 4" xfId="26901" xr:uid="{00000000-0005-0000-0000-0000EF080000}"/>
    <cellStyle name="Cálculo 2 3 5 7 5" xfId="32377" xr:uid="{00000000-0005-0000-0000-0000F0080000}"/>
    <cellStyle name="Cálculo 2 3 5 7 6" xfId="36052" xr:uid="{00000000-0005-0000-0000-0000F1080000}"/>
    <cellStyle name="Cálculo 2 3 5 7 7" xfId="38778" xr:uid="{00000000-0005-0000-0000-0000F2080000}"/>
    <cellStyle name="Cálculo 2 3 5 8" xfId="11486" xr:uid="{00000000-0005-0000-0000-0000F3080000}"/>
    <cellStyle name="Cálculo 2 3 5 9" xfId="18489" xr:uid="{00000000-0005-0000-0000-0000F4080000}"/>
    <cellStyle name="Cálculo 2 3 6" xfId="1620" xr:uid="{00000000-0005-0000-0000-0000F5080000}"/>
    <cellStyle name="Cálculo 2 3 6 10" xfId="18019" xr:uid="{00000000-0005-0000-0000-0000F6080000}"/>
    <cellStyle name="Cálculo 2 3 6 11" xfId="31008" xr:uid="{00000000-0005-0000-0000-0000F7080000}"/>
    <cellStyle name="Cálculo 2 3 6 12" xfId="34934" xr:uid="{00000000-0005-0000-0000-0000F8080000}"/>
    <cellStyle name="Cálculo 2 3 6 13" xfId="38397" xr:uid="{00000000-0005-0000-0000-0000F9080000}"/>
    <cellStyle name="Cálculo 2 3 6 2" xfId="3276" xr:uid="{00000000-0005-0000-0000-0000FA080000}"/>
    <cellStyle name="Cálculo 2 3 6 2 2" xfId="5339" xr:uid="{00000000-0005-0000-0000-0000FB080000}"/>
    <cellStyle name="Cálculo 2 3 6 2 2 2" xfId="14493" xr:uid="{00000000-0005-0000-0000-0000FC080000}"/>
    <cellStyle name="Cálculo 2 3 6 2 2 3" xfId="21489" xr:uid="{00000000-0005-0000-0000-0000FD080000}"/>
    <cellStyle name="Cálculo 2 3 6 2 2 4" xfId="26908" xr:uid="{00000000-0005-0000-0000-0000FE080000}"/>
    <cellStyle name="Cálculo 2 3 6 2 2 5" xfId="32384" xr:uid="{00000000-0005-0000-0000-0000FF080000}"/>
    <cellStyle name="Cálculo 2 3 6 2 2 6" xfId="36059" xr:uid="{00000000-0005-0000-0000-000000090000}"/>
    <cellStyle name="Cálculo 2 3 6 2 2 7" xfId="38785" xr:uid="{00000000-0005-0000-0000-000001090000}"/>
    <cellStyle name="Cálculo 2 3 6 2 3" xfId="12430" xr:uid="{00000000-0005-0000-0000-000002090000}"/>
    <cellStyle name="Cálculo 2 3 6 2 4" xfId="19432" xr:uid="{00000000-0005-0000-0000-000003090000}"/>
    <cellStyle name="Cálculo 2 3 6 2 5" xfId="28189" xr:uid="{00000000-0005-0000-0000-000004090000}"/>
    <cellStyle name="Cálculo 2 3 6 2 6" xfId="19576" xr:uid="{00000000-0005-0000-0000-000005090000}"/>
    <cellStyle name="Cálculo 2 3 6 2 7" xfId="29712" xr:uid="{00000000-0005-0000-0000-000006090000}"/>
    <cellStyle name="Cálculo 2 3 6 2 8" xfId="26092" xr:uid="{00000000-0005-0000-0000-000007090000}"/>
    <cellStyle name="Cálculo 2 3 6 2 9" xfId="31297" xr:uid="{00000000-0005-0000-0000-000008090000}"/>
    <cellStyle name="Cálculo 2 3 6 3" xfId="2845" xr:uid="{00000000-0005-0000-0000-000009090000}"/>
    <cellStyle name="Cálculo 2 3 6 3 2" xfId="5340" xr:uid="{00000000-0005-0000-0000-00000A090000}"/>
    <cellStyle name="Cálculo 2 3 6 3 2 2" xfId="14494" xr:uid="{00000000-0005-0000-0000-00000B090000}"/>
    <cellStyle name="Cálculo 2 3 6 3 2 3" xfId="21490" xr:uid="{00000000-0005-0000-0000-00000C090000}"/>
    <cellStyle name="Cálculo 2 3 6 3 2 4" xfId="24073" xr:uid="{00000000-0005-0000-0000-00000D090000}"/>
    <cellStyle name="Cálculo 2 3 6 3 2 5" xfId="32385" xr:uid="{00000000-0005-0000-0000-00000E090000}"/>
    <cellStyle name="Cálculo 2 3 6 3 2 6" xfId="36060" xr:uid="{00000000-0005-0000-0000-00000F090000}"/>
    <cellStyle name="Cálculo 2 3 6 3 2 7" xfId="38786" xr:uid="{00000000-0005-0000-0000-000010090000}"/>
    <cellStyle name="Cálculo 2 3 6 3 3" xfId="11999" xr:uid="{00000000-0005-0000-0000-000011090000}"/>
    <cellStyle name="Cálculo 2 3 6 3 4" xfId="19002" xr:uid="{00000000-0005-0000-0000-000012090000}"/>
    <cellStyle name="Cálculo 2 3 6 3 5" xfId="28358" xr:uid="{00000000-0005-0000-0000-000013090000}"/>
    <cellStyle name="Cálculo 2 3 6 3 6" xfId="28914" xr:uid="{00000000-0005-0000-0000-000014090000}"/>
    <cellStyle name="Cálculo 2 3 6 3 7" xfId="29911" xr:uid="{00000000-0005-0000-0000-000015090000}"/>
    <cellStyle name="Cálculo 2 3 6 3 8" xfId="33888" xr:uid="{00000000-0005-0000-0000-000016090000}"/>
    <cellStyle name="Cálculo 2 3 6 3 9" xfId="37450" xr:uid="{00000000-0005-0000-0000-000017090000}"/>
    <cellStyle name="Cálculo 2 3 6 4" xfId="2835" xr:uid="{00000000-0005-0000-0000-000018090000}"/>
    <cellStyle name="Cálculo 2 3 6 4 2" xfId="5341" xr:uid="{00000000-0005-0000-0000-000019090000}"/>
    <cellStyle name="Cálculo 2 3 6 4 2 2" xfId="14495" xr:uid="{00000000-0005-0000-0000-00001A090000}"/>
    <cellStyle name="Cálculo 2 3 6 4 2 3" xfId="21491" xr:uid="{00000000-0005-0000-0000-00001B090000}"/>
    <cellStyle name="Cálculo 2 3 6 4 2 4" xfId="26906" xr:uid="{00000000-0005-0000-0000-00001C090000}"/>
    <cellStyle name="Cálculo 2 3 6 4 2 5" xfId="32386" xr:uid="{00000000-0005-0000-0000-00001D090000}"/>
    <cellStyle name="Cálculo 2 3 6 4 2 6" xfId="36061" xr:uid="{00000000-0005-0000-0000-00001E090000}"/>
    <cellStyle name="Cálculo 2 3 6 4 2 7" xfId="38787" xr:uid="{00000000-0005-0000-0000-00001F090000}"/>
    <cellStyle name="Cálculo 2 3 6 4 3" xfId="11989" xr:uid="{00000000-0005-0000-0000-000020090000}"/>
    <cellStyle name="Cálculo 2 3 6 4 4" xfId="18992" xr:uid="{00000000-0005-0000-0000-000021090000}"/>
    <cellStyle name="Cálculo 2 3 6 4 5" xfId="24645" xr:uid="{00000000-0005-0000-0000-000022090000}"/>
    <cellStyle name="Cálculo 2 3 6 4 6" xfId="17154" xr:uid="{00000000-0005-0000-0000-000023090000}"/>
    <cellStyle name="Cálculo 2 3 6 4 7" xfId="26087" xr:uid="{00000000-0005-0000-0000-000024090000}"/>
    <cellStyle name="Cálculo 2 3 6 4 8" xfId="25786" xr:uid="{00000000-0005-0000-0000-000025090000}"/>
    <cellStyle name="Cálculo 2 3 6 4 9" xfId="31307" xr:uid="{00000000-0005-0000-0000-000026090000}"/>
    <cellStyle name="Cálculo 2 3 6 5" xfId="3820" xr:uid="{00000000-0005-0000-0000-000027090000}"/>
    <cellStyle name="Cálculo 2 3 6 5 2" xfId="5342" xr:uid="{00000000-0005-0000-0000-000028090000}"/>
    <cellStyle name="Cálculo 2 3 6 5 2 2" xfId="14496" xr:uid="{00000000-0005-0000-0000-000029090000}"/>
    <cellStyle name="Cálculo 2 3 6 5 2 3" xfId="21492" xr:uid="{00000000-0005-0000-0000-00002A090000}"/>
    <cellStyle name="Cálculo 2 3 6 5 2 4" xfId="18348" xr:uid="{00000000-0005-0000-0000-00002B090000}"/>
    <cellStyle name="Cálculo 2 3 6 5 2 5" xfId="32387" xr:uid="{00000000-0005-0000-0000-00002C090000}"/>
    <cellStyle name="Cálculo 2 3 6 5 2 6" xfId="36062" xr:uid="{00000000-0005-0000-0000-00002D090000}"/>
    <cellStyle name="Cálculo 2 3 6 5 2 7" xfId="38788" xr:uid="{00000000-0005-0000-0000-00002E090000}"/>
    <cellStyle name="Cálculo 2 3 6 5 3" xfId="12974" xr:uid="{00000000-0005-0000-0000-00002F090000}"/>
    <cellStyle name="Cálculo 2 3 6 5 4" xfId="19973" xr:uid="{00000000-0005-0000-0000-000030090000}"/>
    <cellStyle name="Cálculo 2 3 6 5 5" xfId="27920" xr:uid="{00000000-0005-0000-0000-000031090000}"/>
    <cellStyle name="Cálculo 2 3 6 5 6" xfId="28128" xr:uid="{00000000-0005-0000-0000-000032090000}"/>
    <cellStyle name="Cálculo 2 3 6 5 7" xfId="24117" xr:uid="{00000000-0005-0000-0000-000033090000}"/>
    <cellStyle name="Cálculo 2 3 6 5 8" xfId="31141" xr:uid="{00000000-0005-0000-0000-000034090000}"/>
    <cellStyle name="Cálculo 2 3 6 5 9" xfId="35021" xr:uid="{00000000-0005-0000-0000-000035090000}"/>
    <cellStyle name="Cálculo 2 3 6 6" xfId="5338" xr:uid="{00000000-0005-0000-0000-000036090000}"/>
    <cellStyle name="Cálculo 2 3 6 6 2" xfId="14492" xr:uid="{00000000-0005-0000-0000-000037090000}"/>
    <cellStyle name="Cálculo 2 3 6 6 3" xfId="21488" xr:uid="{00000000-0005-0000-0000-000038090000}"/>
    <cellStyle name="Cálculo 2 3 6 6 4" xfId="24949" xr:uid="{00000000-0005-0000-0000-000039090000}"/>
    <cellStyle name="Cálculo 2 3 6 6 5" xfId="32383" xr:uid="{00000000-0005-0000-0000-00003A090000}"/>
    <cellStyle name="Cálculo 2 3 6 6 6" xfId="36058" xr:uid="{00000000-0005-0000-0000-00003B090000}"/>
    <cellStyle name="Cálculo 2 3 6 6 7" xfId="38784" xr:uid="{00000000-0005-0000-0000-00003C090000}"/>
    <cellStyle name="Cálculo 2 3 6 7" xfId="10774" xr:uid="{00000000-0005-0000-0000-00003D090000}"/>
    <cellStyle name="Cálculo 2 3 6 8" xfId="16541" xr:uid="{00000000-0005-0000-0000-00003E090000}"/>
    <cellStyle name="Cálculo 2 3 6 9" xfId="28686" xr:uid="{00000000-0005-0000-0000-00003F090000}"/>
    <cellStyle name="Cálculo 2 3 7" xfId="2448" xr:uid="{00000000-0005-0000-0000-000040090000}"/>
    <cellStyle name="Cálculo 2 3 7 2" xfId="5343" xr:uid="{00000000-0005-0000-0000-000041090000}"/>
    <cellStyle name="Cálculo 2 3 7 2 2" xfId="14497" xr:uid="{00000000-0005-0000-0000-000042090000}"/>
    <cellStyle name="Cálculo 2 3 7 2 3" xfId="21493" xr:uid="{00000000-0005-0000-0000-000043090000}"/>
    <cellStyle name="Cálculo 2 3 7 2 4" xfId="26907" xr:uid="{00000000-0005-0000-0000-000044090000}"/>
    <cellStyle name="Cálculo 2 3 7 2 5" xfId="32388" xr:uid="{00000000-0005-0000-0000-000045090000}"/>
    <cellStyle name="Cálculo 2 3 7 2 6" xfId="36063" xr:uid="{00000000-0005-0000-0000-000046090000}"/>
    <cellStyle name="Cálculo 2 3 7 2 7" xfId="38789" xr:uid="{00000000-0005-0000-0000-000047090000}"/>
    <cellStyle name="Cálculo 2 3 7 3" xfId="11602" xr:uid="{00000000-0005-0000-0000-000048090000}"/>
    <cellStyle name="Cálculo 2 3 7 4" xfId="18605" xr:uid="{00000000-0005-0000-0000-000049090000}"/>
    <cellStyle name="Cálculo 2 3 7 5" xfId="25341" xr:uid="{00000000-0005-0000-0000-00004A090000}"/>
    <cellStyle name="Cálculo 2 3 7 6" xfId="26194" xr:uid="{00000000-0005-0000-0000-00004B090000}"/>
    <cellStyle name="Cálculo 2 3 7 7" xfId="29093" xr:uid="{00000000-0005-0000-0000-00004C090000}"/>
    <cellStyle name="Cálculo 2 3 7 8" xfId="30874" xr:uid="{00000000-0005-0000-0000-00004D090000}"/>
    <cellStyle name="Cálculo 2 3 7 9" xfId="29608" xr:uid="{00000000-0005-0000-0000-00004E090000}"/>
    <cellStyle name="Cálculo 2 3 8" xfId="2923" xr:uid="{00000000-0005-0000-0000-00004F090000}"/>
    <cellStyle name="Cálculo 2 3 8 2" xfId="5344" xr:uid="{00000000-0005-0000-0000-000050090000}"/>
    <cellStyle name="Cálculo 2 3 8 2 2" xfId="14498" xr:uid="{00000000-0005-0000-0000-000051090000}"/>
    <cellStyle name="Cálculo 2 3 8 2 3" xfId="21494" xr:uid="{00000000-0005-0000-0000-000052090000}"/>
    <cellStyle name="Cálculo 2 3 8 2 4" xfId="24315" xr:uid="{00000000-0005-0000-0000-000053090000}"/>
    <cellStyle name="Cálculo 2 3 8 2 5" xfId="32389" xr:uid="{00000000-0005-0000-0000-000054090000}"/>
    <cellStyle name="Cálculo 2 3 8 2 6" xfId="36064" xr:uid="{00000000-0005-0000-0000-000055090000}"/>
    <cellStyle name="Cálculo 2 3 8 2 7" xfId="38790" xr:uid="{00000000-0005-0000-0000-000056090000}"/>
    <cellStyle name="Cálculo 2 3 8 3" xfId="12077" xr:uid="{00000000-0005-0000-0000-000057090000}"/>
    <cellStyle name="Cálculo 2 3 8 4" xfId="19080" xr:uid="{00000000-0005-0000-0000-000058090000}"/>
    <cellStyle name="Cálculo 2 3 8 5" xfId="24664" xr:uid="{00000000-0005-0000-0000-000059090000}"/>
    <cellStyle name="Cálculo 2 3 8 6" xfId="26381" xr:uid="{00000000-0005-0000-0000-00005A090000}"/>
    <cellStyle name="Cálculo 2 3 8 7" xfId="29873" xr:uid="{00000000-0005-0000-0000-00005B090000}"/>
    <cellStyle name="Cálculo 2 3 8 8" xfId="33849" xr:uid="{00000000-0005-0000-0000-00005C090000}"/>
    <cellStyle name="Cálculo 2 3 8 9" xfId="37411" xr:uid="{00000000-0005-0000-0000-00005D090000}"/>
    <cellStyle name="Cálculo 2 3 9" xfId="3110" xr:uid="{00000000-0005-0000-0000-00005E090000}"/>
    <cellStyle name="Cálculo 2 3 9 2" xfId="5345" xr:uid="{00000000-0005-0000-0000-00005F090000}"/>
    <cellStyle name="Cálculo 2 3 9 2 2" xfId="14499" xr:uid="{00000000-0005-0000-0000-000060090000}"/>
    <cellStyle name="Cálculo 2 3 9 2 3" xfId="21495" xr:uid="{00000000-0005-0000-0000-000061090000}"/>
    <cellStyle name="Cálculo 2 3 9 2 4" xfId="10140" xr:uid="{00000000-0005-0000-0000-000062090000}"/>
    <cellStyle name="Cálculo 2 3 9 2 5" xfId="32390" xr:uid="{00000000-0005-0000-0000-000063090000}"/>
    <cellStyle name="Cálculo 2 3 9 2 6" xfId="36065" xr:uid="{00000000-0005-0000-0000-000064090000}"/>
    <cellStyle name="Cálculo 2 3 9 2 7" xfId="38791" xr:uid="{00000000-0005-0000-0000-000065090000}"/>
    <cellStyle name="Cálculo 2 3 9 3" xfId="12264" xr:uid="{00000000-0005-0000-0000-000066090000}"/>
    <cellStyle name="Cálculo 2 3 9 4" xfId="19267" xr:uid="{00000000-0005-0000-0000-000067090000}"/>
    <cellStyle name="Cálculo 2 3 9 5" xfId="28265" xr:uid="{00000000-0005-0000-0000-000068090000}"/>
    <cellStyle name="Cálculo 2 3 9 6" xfId="17597" xr:uid="{00000000-0005-0000-0000-000069090000}"/>
    <cellStyle name="Cálculo 2 3 9 7" xfId="29785" xr:uid="{00000000-0005-0000-0000-00006A090000}"/>
    <cellStyle name="Cálculo 2 3 9 8" xfId="33759" xr:uid="{00000000-0005-0000-0000-00006B090000}"/>
    <cellStyle name="Cálculo 2 3 9 9" xfId="37321" xr:uid="{00000000-0005-0000-0000-00006C090000}"/>
    <cellStyle name="Cálculo 2 4" xfId="1137" xr:uid="{00000000-0005-0000-0000-00006D090000}"/>
    <cellStyle name="Cálculo 2 4 10" xfId="4182" xr:uid="{00000000-0005-0000-0000-00006E090000}"/>
    <cellStyle name="Cálculo 2 4 10 2" xfId="5346" xr:uid="{00000000-0005-0000-0000-00006F090000}"/>
    <cellStyle name="Cálculo 2 4 10 2 2" xfId="14500" xr:uid="{00000000-0005-0000-0000-000070090000}"/>
    <cellStyle name="Cálculo 2 4 10 2 3" xfId="21496" xr:uid="{00000000-0005-0000-0000-000071090000}"/>
    <cellStyle name="Cálculo 2 4 10 2 4" xfId="26905" xr:uid="{00000000-0005-0000-0000-000072090000}"/>
    <cellStyle name="Cálculo 2 4 10 2 5" xfId="32391" xr:uid="{00000000-0005-0000-0000-000073090000}"/>
    <cellStyle name="Cálculo 2 4 10 2 6" xfId="36066" xr:uid="{00000000-0005-0000-0000-000074090000}"/>
    <cellStyle name="Cálculo 2 4 10 2 7" xfId="38792" xr:uid="{00000000-0005-0000-0000-000075090000}"/>
    <cellStyle name="Cálculo 2 4 10 3" xfId="13336" xr:uid="{00000000-0005-0000-0000-000076090000}"/>
    <cellStyle name="Cálculo 2 4 10 4" xfId="20334" xr:uid="{00000000-0005-0000-0000-000077090000}"/>
    <cellStyle name="Cálculo 2 4 10 5" xfId="24735" xr:uid="{00000000-0005-0000-0000-000078090000}"/>
    <cellStyle name="Cálculo 2 4 10 6" xfId="28566" xr:uid="{00000000-0005-0000-0000-000079090000}"/>
    <cellStyle name="Cálculo 2 4 10 7" xfId="21335" xr:uid="{00000000-0005-0000-0000-00007A090000}"/>
    <cellStyle name="Cálculo 2 4 10 8" xfId="33379" xr:uid="{00000000-0005-0000-0000-00007B090000}"/>
    <cellStyle name="Cálculo 2 4 10 9" xfId="37054" xr:uid="{00000000-0005-0000-0000-00007C090000}"/>
    <cellStyle name="Cálculo 2 4 11" xfId="2221" xr:uid="{00000000-0005-0000-0000-00007D090000}"/>
    <cellStyle name="Cálculo 2 4 11 2" xfId="5347" xr:uid="{00000000-0005-0000-0000-00007E090000}"/>
    <cellStyle name="Cálculo 2 4 11 2 2" xfId="14501" xr:uid="{00000000-0005-0000-0000-00007F090000}"/>
    <cellStyle name="Cálculo 2 4 11 2 3" xfId="21497" xr:uid="{00000000-0005-0000-0000-000080090000}"/>
    <cellStyle name="Cálculo 2 4 11 2 4" xfId="24070" xr:uid="{00000000-0005-0000-0000-000081090000}"/>
    <cellStyle name="Cálculo 2 4 11 2 5" xfId="32392" xr:uid="{00000000-0005-0000-0000-000082090000}"/>
    <cellStyle name="Cálculo 2 4 11 2 6" xfId="36067" xr:uid="{00000000-0005-0000-0000-000083090000}"/>
    <cellStyle name="Cálculo 2 4 11 2 7" xfId="38793" xr:uid="{00000000-0005-0000-0000-000084090000}"/>
    <cellStyle name="Cálculo 2 4 11 3" xfId="11375" xr:uid="{00000000-0005-0000-0000-000085090000}"/>
    <cellStyle name="Cálculo 2 4 11 4" xfId="18378" xr:uid="{00000000-0005-0000-0000-000086090000}"/>
    <cellStyle name="Cálculo 2 4 11 5" xfId="17805" xr:uid="{00000000-0005-0000-0000-000087090000}"/>
    <cellStyle name="Cálculo 2 4 11 6" xfId="26098" xr:uid="{00000000-0005-0000-0000-000088090000}"/>
    <cellStyle name="Cálculo 2 4 11 7" xfId="26039" xr:uid="{00000000-0005-0000-0000-000089090000}"/>
    <cellStyle name="Cálculo 2 4 11 8" xfId="19773" xr:uid="{00000000-0005-0000-0000-00008A090000}"/>
    <cellStyle name="Cálculo 2 4 11 9" xfId="35076" xr:uid="{00000000-0005-0000-0000-00008B090000}"/>
    <cellStyle name="Cálculo 2 4 12" xfId="10291" xr:uid="{00000000-0005-0000-0000-00008C090000}"/>
    <cellStyle name="Cálculo 2 4 13" xfId="17278" xr:uid="{00000000-0005-0000-0000-00008D090000}"/>
    <cellStyle name="Cálculo 2 4 14" xfId="24375" xr:uid="{00000000-0005-0000-0000-00008E090000}"/>
    <cellStyle name="Cálculo 2 4 15" xfId="31221" xr:uid="{00000000-0005-0000-0000-00008F090000}"/>
    <cellStyle name="Cálculo 2 4 16" xfId="25839" xr:uid="{00000000-0005-0000-0000-000090090000}"/>
    <cellStyle name="Cálculo 2 4 17" xfId="31241" xr:uid="{00000000-0005-0000-0000-000091090000}"/>
    <cellStyle name="Cálculo 2 4 2" xfId="2344" xr:uid="{00000000-0005-0000-0000-000092090000}"/>
    <cellStyle name="Cálculo 2 4 2 10" xfId="9532" xr:uid="{00000000-0005-0000-0000-000093090000}"/>
    <cellStyle name="Cálculo 2 4 2 11" xfId="26146" xr:uid="{00000000-0005-0000-0000-000094090000}"/>
    <cellStyle name="Cálculo 2 4 2 12" xfId="30158" xr:uid="{00000000-0005-0000-0000-000095090000}"/>
    <cellStyle name="Cálculo 2 4 2 13" xfId="17294" xr:uid="{00000000-0005-0000-0000-000096090000}"/>
    <cellStyle name="Cálculo 2 4 2 14" xfId="31608" xr:uid="{00000000-0005-0000-0000-000097090000}"/>
    <cellStyle name="Cálculo 2 4 2 2" xfId="2744" xr:uid="{00000000-0005-0000-0000-000098090000}"/>
    <cellStyle name="Cálculo 2 4 2 2 2" xfId="5349" xr:uid="{00000000-0005-0000-0000-000099090000}"/>
    <cellStyle name="Cálculo 2 4 2 2 2 2" xfId="14503" xr:uid="{00000000-0005-0000-0000-00009A090000}"/>
    <cellStyle name="Cálculo 2 4 2 2 2 3" xfId="21499" xr:uid="{00000000-0005-0000-0000-00009B090000}"/>
    <cellStyle name="Cálculo 2 4 2 2 2 4" xfId="22824" xr:uid="{00000000-0005-0000-0000-00009C090000}"/>
    <cellStyle name="Cálculo 2 4 2 2 2 5" xfId="32394" xr:uid="{00000000-0005-0000-0000-00009D090000}"/>
    <cellStyle name="Cálculo 2 4 2 2 2 6" xfId="36069" xr:uid="{00000000-0005-0000-0000-00009E090000}"/>
    <cellStyle name="Cálculo 2 4 2 2 2 7" xfId="38795" xr:uid="{00000000-0005-0000-0000-00009F090000}"/>
    <cellStyle name="Cálculo 2 4 2 2 3" xfId="11898" xr:uid="{00000000-0005-0000-0000-0000A0090000}"/>
    <cellStyle name="Cálculo 2 4 2 2 4" xfId="18901" xr:uid="{00000000-0005-0000-0000-0000A1090000}"/>
    <cellStyle name="Cálculo 2 4 2 2 5" xfId="17799" xr:uid="{00000000-0005-0000-0000-0000A2090000}"/>
    <cellStyle name="Cálculo 2 4 2 2 6" xfId="26331" xr:uid="{00000000-0005-0000-0000-0000A3090000}"/>
    <cellStyle name="Cálculo 2 4 2 2 7" xfId="29961" xr:uid="{00000000-0005-0000-0000-0000A4090000}"/>
    <cellStyle name="Cálculo 2 4 2 2 8" xfId="33922" xr:uid="{00000000-0005-0000-0000-0000A5090000}"/>
    <cellStyle name="Cálculo 2 4 2 2 9" xfId="37484" xr:uid="{00000000-0005-0000-0000-0000A6090000}"/>
    <cellStyle name="Cálculo 2 4 2 3" xfId="4026" xr:uid="{00000000-0005-0000-0000-0000A7090000}"/>
    <cellStyle name="Cálculo 2 4 2 3 2" xfId="5350" xr:uid="{00000000-0005-0000-0000-0000A8090000}"/>
    <cellStyle name="Cálculo 2 4 2 3 2 2" xfId="14504" xr:uid="{00000000-0005-0000-0000-0000A9090000}"/>
    <cellStyle name="Cálculo 2 4 2 3 2 3" xfId="21500" xr:uid="{00000000-0005-0000-0000-0000AA090000}"/>
    <cellStyle name="Cálculo 2 4 2 3 2 4" xfId="26910" xr:uid="{00000000-0005-0000-0000-0000AB090000}"/>
    <cellStyle name="Cálculo 2 4 2 3 2 5" xfId="32395" xr:uid="{00000000-0005-0000-0000-0000AC090000}"/>
    <cellStyle name="Cálculo 2 4 2 3 2 6" xfId="36070" xr:uid="{00000000-0005-0000-0000-0000AD090000}"/>
    <cellStyle name="Cálculo 2 4 2 3 2 7" xfId="38796" xr:uid="{00000000-0005-0000-0000-0000AE090000}"/>
    <cellStyle name="Cálculo 2 4 2 3 3" xfId="13180" xr:uid="{00000000-0005-0000-0000-0000AF090000}"/>
    <cellStyle name="Cálculo 2 4 2 3 4" xfId="20178" xr:uid="{00000000-0005-0000-0000-0000B0090000}"/>
    <cellStyle name="Cálculo 2 4 2 3 5" xfId="22626" xr:uid="{00000000-0005-0000-0000-0000B1090000}"/>
    <cellStyle name="Cálculo 2 4 2 3 6" xfId="27886" xr:uid="{00000000-0005-0000-0000-0000B2090000}"/>
    <cellStyle name="Cálculo 2 4 2 3 7" xfId="18193" xr:uid="{00000000-0005-0000-0000-0000B3090000}"/>
    <cellStyle name="Cálculo 2 4 2 3 8" xfId="31683" xr:uid="{00000000-0005-0000-0000-0000B4090000}"/>
    <cellStyle name="Cálculo 2 4 2 3 9" xfId="35363" xr:uid="{00000000-0005-0000-0000-0000B5090000}"/>
    <cellStyle name="Cálculo 2 4 2 4" xfId="4464" xr:uid="{00000000-0005-0000-0000-0000B6090000}"/>
    <cellStyle name="Cálculo 2 4 2 4 2" xfId="5351" xr:uid="{00000000-0005-0000-0000-0000B7090000}"/>
    <cellStyle name="Cálculo 2 4 2 4 2 2" xfId="14505" xr:uid="{00000000-0005-0000-0000-0000B8090000}"/>
    <cellStyle name="Cálculo 2 4 2 4 2 3" xfId="21501" xr:uid="{00000000-0005-0000-0000-0000B9090000}"/>
    <cellStyle name="Cálculo 2 4 2 4 2 4" xfId="22823" xr:uid="{00000000-0005-0000-0000-0000BA090000}"/>
    <cellStyle name="Cálculo 2 4 2 4 2 5" xfId="32396" xr:uid="{00000000-0005-0000-0000-0000BB090000}"/>
    <cellStyle name="Cálculo 2 4 2 4 2 6" xfId="36071" xr:uid="{00000000-0005-0000-0000-0000BC090000}"/>
    <cellStyle name="Cálculo 2 4 2 4 2 7" xfId="38797" xr:uid="{00000000-0005-0000-0000-0000BD090000}"/>
    <cellStyle name="Cálculo 2 4 2 4 3" xfId="13618" xr:uid="{00000000-0005-0000-0000-0000BE090000}"/>
    <cellStyle name="Cálculo 2 4 2 4 4" xfId="20616" xr:uid="{00000000-0005-0000-0000-0000BF090000}"/>
    <cellStyle name="Cálculo 2 4 2 4 5" xfId="27601" xr:uid="{00000000-0005-0000-0000-0000C0090000}"/>
    <cellStyle name="Cálculo 2 4 2 4 6" xfId="18170" xr:uid="{00000000-0005-0000-0000-0000C1090000}"/>
    <cellStyle name="Cálculo 2 4 2 4 7" xfId="9419" xr:uid="{00000000-0005-0000-0000-0000C2090000}"/>
    <cellStyle name="Cálculo 2 4 2 4 8" xfId="32281" xr:uid="{00000000-0005-0000-0000-0000C3090000}"/>
    <cellStyle name="Cálculo 2 4 2 4 9" xfId="35956" xr:uid="{00000000-0005-0000-0000-0000C4090000}"/>
    <cellStyle name="Cálculo 2 4 2 5" xfId="4718" xr:uid="{00000000-0005-0000-0000-0000C5090000}"/>
    <cellStyle name="Cálculo 2 4 2 5 2" xfId="5352" xr:uid="{00000000-0005-0000-0000-0000C6090000}"/>
    <cellStyle name="Cálculo 2 4 2 5 2 2" xfId="14506" xr:uid="{00000000-0005-0000-0000-0000C7090000}"/>
    <cellStyle name="Cálculo 2 4 2 5 2 3" xfId="21502" xr:uid="{00000000-0005-0000-0000-0000C8090000}"/>
    <cellStyle name="Cálculo 2 4 2 5 2 4" xfId="26911" xr:uid="{00000000-0005-0000-0000-0000C9090000}"/>
    <cellStyle name="Cálculo 2 4 2 5 2 5" xfId="32397" xr:uid="{00000000-0005-0000-0000-0000CA090000}"/>
    <cellStyle name="Cálculo 2 4 2 5 2 6" xfId="36072" xr:uid="{00000000-0005-0000-0000-0000CB090000}"/>
    <cellStyle name="Cálculo 2 4 2 5 2 7" xfId="38798" xr:uid="{00000000-0005-0000-0000-0000CC090000}"/>
    <cellStyle name="Cálculo 2 4 2 5 3" xfId="13872" xr:uid="{00000000-0005-0000-0000-0000CD090000}"/>
    <cellStyle name="Cálculo 2 4 2 5 4" xfId="20870" xr:uid="{00000000-0005-0000-0000-0000CE090000}"/>
    <cellStyle name="Cálculo 2 4 2 5 5" xfId="27475" xr:uid="{00000000-0005-0000-0000-0000CF090000}"/>
    <cellStyle name="Cálculo 2 4 2 5 6" xfId="28921" xr:uid="{00000000-0005-0000-0000-0000D0090000}"/>
    <cellStyle name="Cálculo 2 4 2 5 7" xfId="26804" xr:uid="{00000000-0005-0000-0000-0000D1090000}"/>
    <cellStyle name="Cálculo 2 4 2 5 8" xfId="32162" xr:uid="{00000000-0005-0000-0000-0000D2090000}"/>
    <cellStyle name="Cálculo 2 4 2 5 9" xfId="35837" xr:uid="{00000000-0005-0000-0000-0000D3090000}"/>
    <cellStyle name="Cálculo 2 4 2 6" xfId="4964" xr:uid="{00000000-0005-0000-0000-0000D4090000}"/>
    <cellStyle name="Cálculo 2 4 2 6 2" xfId="5353" xr:uid="{00000000-0005-0000-0000-0000D5090000}"/>
    <cellStyle name="Cálculo 2 4 2 6 2 2" xfId="14507" xr:uid="{00000000-0005-0000-0000-0000D6090000}"/>
    <cellStyle name="Cálculo 2 4 2 6 2 3" xfId="21503" xr:uid="{00000000-0005-0000-0000-0000D7090000}"/>
    <cellStyle name="Cálculo 2 4 2 6 2 4" xfId="26904" xr:uid="{00000000-0005-0000-0000-0000D8090000}"/>
    <cellStyle name="Cálculo 2 4 2 6 2 5" xfId="32398" xr:uid="{00000000-0005-0000-0000-0000D9090000}"/>
    <cellStyle name="Cálculo 2 4 2 6 2 6" xfId="36073" xr:uid="{00000000-0005-0000-0000-0000DA090000}"/>
    <cellStyle name="Cálculo 2 4 2 6 2 7" xfId="38799" xr:uid="{00000000-0005-0000-0000-0000DB090000}"/>
    <cellStyle name="Cálculo 2 4 2 6 3" xfId="14118" xr:uid="{00000000-0005-0000-0000-0000DC090000}"/>
    <cellStyle name="Cálculo 2 4 2 6 4" xfId="21116" xr:uid="{00000000-0005-0000-0000-0000DD090000}"/>
    <cellStyle name="Cálculo 2 4 2 6 5" xfId="27357" xr:uid="{00000000-0005-0000-0000-0000DE090000}"/>
    <cellStyle name="Cálculo 2 4 2 6 6" xfId="9173" xr:uid="{00000000-0005-0000-0000-0000DF090000}"/>
    <cellStyle name="Cálculo 2 4 2 6 7" xfId="32010" xr:uid="{00000000-0005-0000-0000-0000E0090000}"/>
    <cellStyle name="Cálculo 2 4 2 6 8" xfId="35688" xr:uid="{00000000-0005-0000-0000-0000E1090000}"/>
    <cellStyle name="Cálculo 2 4 2 6 9" xfId="38599" xr:uid="{00000000-0005-0000-0000-0000E2090000}"/>
    <cellStyle name="Cálculo 2 4 2 7" xfId="5348" xr:uid="{00000000-0005-0000-0000-0000E3090000}"/>
    <cellStyle name="Cálculo 2 4 2 7 2" xfId="14502" xr:uid="{00000000-0005-0000-0000-0000E4090000}"/>
    <cellStyle name="Cálculo 2 4 2 7 3" xfId="21498" xr:uid="{00000000-0005-0000-0000-0000E5090000}"/>
    <cellStyle name="Cálculo 2 4 2 7 4" xfId="26909" xr:uid="{00000000-0005-0000-0000-0000E6090000}"/>
    <cellStyle name="Cálculo 2 4 2 7 5" xfId="32393" xr:uid="{00000000-0005-0000-0000-0000E7090000}"/>
    <cellStyle name="Cálculo 2 4 2 7 6" xfId="36068" xr:uid="{00000000-0005-0000-0000-0000E8090000}"/>
    <cellStyle name="Cálculo 2 4 2 7 7" xfId="38794" xr:uid="{00000000-0005-0000-0000-0000E9090000}"/>
    <cellStyle name="Cálculo 2 4 2 8" xfId="11498" xr:uid="{00000000-0005-0000-0000-0000EA090000}"/>
    <cellStyle name="Cálculo 2 4 2 9" xfId="18501" xr:uid="{00000000-0005-0000-0000-0000EB090000}"/>
    <cellStyle name="Cálculo 2 4 3" xfId="2372" xr:uid="{00000000-0005-0000-0000-0000EC090000}"/>
    <cellStyle name="Cálculo 2 4 3 10" xfId="25465" xr:uid="{00000000-0005-0000-0000-0000ED090000}"/>
    <cellStyle name="Cálculo 2 4 3 11" xfId="26157" xr:uid="{00000000-0005-0000-0000-0000EE090000}"/>
    <cellStyle name="Cálculo 2 4 3 12" xfId="30145" xr:uid="{00000000-0005-0000-0000-0000EF090000}"/>
    <cellStyle name="Cálculo 2 4 3 13" xfId="34121" xr:uid="{00000000-0005-0000-0000-0000F0090000}"/>
    <cellStyle name="Cálculo 2 4 3 14" xfId="37683" xr:uid="{00000000-0005-0000-0000-0000F1090000}"/>
    <cellStyle name="Cálculo 2 4 3 2" xfId="2772" xr:uid="{00000000-0005-0000-0000-0000F2090000}"/>
    <cellStyle name="Cálculo 2 4 3 2 2" xfId="5355" xr:uid="{00000000-0005-0000-0000-0000F3090000}"/>
    <cellStyle name="Cálculo 2 4 3 2 2 2" xfId="14509" xr:uid="{00000000-0005-0000-0000-0000F4090000}"/>
    <cellStyle name="Cálculo 2 4 3 2 2 3" xfId="21505" xr:uid="{00000000-0005-0000-0000-0000F5090000}"/>
    <cellStyle name="Cálculo 2 4 3 2 2 4" xfId="9165" xr:uid="{00000000-0005-0000-0000-0000F6090000}"/>
    <cellStyle name="Cálculo 2 4 3 2 2 5" xfId="32400" xr:uid="{00000000-0005-0000-0000-0000F7090000}"/>
    <cellStyle name="Cálculo 2 4 3 2 2 6" xfId="36075" xr:uid="{00000000-0005-0000-0000-0000F8090000}"/>
    <cellStyle name="Cálculo 2 4 3 2 2 7" xfId="38801" xr:uid="{00000000-0005-0000-0000-0000F9090000}"/>
    <cellStyle name="Cálculo 2 4 3 2 3" xfId="11926" xr:uid="{00000000-0005-0000-0000-0000FA090000}"/>
    <cellStyle name="Cálculo 2 4 3 2 4" xfId="18929" xr:uid="{00000000-0005-0000-0000-0000FB090000}"/>
    <cellStyle name="Cálculo 2 4 3 2 5" xfId="23998" xr:uid="{00000000-0005-0000-0000-0000FC090000}"/>
    <cellStyle name="Cálculo 2 4 3 2 6" xfId="26342" xr:uid="{00000000-0005-0000-0000-0000FD090000}"/>
    <cellStyle name="Cálculo 2 4 3 2 7" xfId="22874" xr:uid="{00000000-0005-0000-0000-0000FE090000}"/>
    <cellStyle name="Cálculo 2 4 3 2 8" xfId="25706" xr:uid="{00000000-0005-0000-0000-0000FF090000}"/>
    <cellStyle name="Cálculo 2 4 3 2 9" xfId="17591" xr:uid="{00000000-0005-0000-0000-0000000A0000}"/>
    <cellStyle name="Cálculo 2 4 3 3" xfId="4054" xr:uid="{00000000-0005-0000-0000-0000010A0000}"/>
    <cellStyle name="Cálculo 2 4 3 3 2" xfId="5356" xr:uid="{00000000-0005-0000-0000-0000020A0000}"/>
    <cellStyle name="Cálculo 2 4 3 3 2 2" xfId="14510" xr:uid="{00000000-0005-0000-0000-0000030A0000}"/>
    <cellStyle name="Cálculo 2 4 3 3 2 3" xfId="21506" xr:uid="{00000000-0005-0000-0000-0000040A0000}"/>
    <cellStyle name="Cálculo 2 4 3 3 2 4" xfId="26913" xr:uid="{00000000-0005-0000-0000-0000050A0000}"/>
    <cellStyle name="Cálculo 2 4 3 3 2 5" xfId="32401" xr:uid="{00000000-0005-0000-0000-0000060A0000}"/>
    <cellStyle name="Cálculo 2 4 3 3 2 6" xfId="36076" xr:uid="{00000000-0005-0000-0000-0000070A0000}"/>
    <cellStyle name="Cálculo 2 4 3 3 2 7" xfId="38802" xr:uid="{00000000-0005-0000-0000-0000080A0000}"/>
    <cellStyle name="Cálculo 2 4 3 3 3" xfId="13208" xr:uid="{00000000-0005-0000-0000-0000090A0000}"/>
    <cellStyle name="Cálculo 2 4 3 3 4" xfId="20206" xr:uid="{00000000-0005-0000-0000-00000A0A0000}"/>
    <cellStyle name="Cálculo 2 4 3 3 5" xfId="27804" xr:uid="{00000000-0005-0000-0000-00000B0A0000}"/>
    <cellStyle name="Cálculo 2 4 3 3 6" xfId="28559" xr:uid="{00000000-0005-0000-0000-00000C0A0000}"/>
    <cellStyle name="Cálculo 2 4 3 3 7" xfId="10216" xr:uid="{00000000-0005-0000-0000-00000D0A0000}"/>
    <cellStyle name="Cálculo 2 4 3 3 8" xfId="33437" xr:uid="{00000000-0005-0000-0000-00000E0A0000}"/>
    <cellStyle name="Cálculo 2 4 3 3 9" xfId="37112" xr:uid="{00000000-0005-0000-0000-00000F0A0000}"/>
    <cellStyle name="Cálculo 2 4 3 4" xfId="4492" xr:uid="{00000000-0005-0000-0000-0000100A0000}"/>
    <cellStyle name="Cálculo 2 4 3 4 2" xfId="5357" xr:uid="{00000000-0005-0000-0000-0000110A0000}"/>
    <cellStyle name="Cálculo 2 4 3 4 2 2" xfId="14511" xr:uid="{00000000-0005-0000-0000-0000120A0000}"/>
    <cellStyle name="Cálculo 2 4 3 4 2 3" xfId="21507" xr:uid="{00000000-0005-0000-0000-0000130A0000}"/>
    <cellStyle name="Cálculo 2 4 3 4 2 4" xfId="26916" xr:uid="{00000000-0005-0000-0000-0000140A0000}"/>
    <cellStyle name="Cálculo 2 4 3 4 2 5" xfId="32402" xr:uid="{00000000-0005-0000-0000-0000150A0000}"/>
    <cellStyle name="Cálculo 2 4 3 4 2 6" xfId="36077" xr:uid="{00000000-0005-0000-0000-0000160A0000}"/>
    <cellStyle name="Cálculo 2 4 3 4 2 7" xfId="38803" xr:uid="{00000000-0005-0000-0000-0000170A0000}"/>
    <cellStyle name="Cálculo 2 4 3 4 3" xfId="13646" xr:uid="{00000000-0005-0000-0000-0000180A0000}"/>
    <cellStyle name="Cálculo 2 4 3 4 4" xfId="20644" xr:uid="{00000000-0005-0000-0000-0000190A0000}"/>
    <cellStyle name="Cálculo 2 4 3 4 5" xfId="24753" xr:uid="{00000000-0005-0000-0000-00001A0A0000}"/>
    <cellStyle name="Cálculo 2 4 3 4 6" xfId="24346" xr:uid="{00000000-0005-0000-0000-00001B0A0000}"/>
    <cellStyle name="Cálculo 2 4 3 4 7" xfId="25351" xr:uid="{00000000-0005-0000-0000-00001C0A0000}"/>
    <cellStyle name="Cálculo 2 4 3 4 8" xfId="26065" xr:uid="{00000000-0005-0000-0000-00001D0A0000}"/>
    <cellStyle name="Cálculo 2 4 3 4 9" xfId="17665" xr:uid="{00000000-0005-0000-0000-00001E0A0000}"/>
    <cellStyle name="Cálculo 2 4 3 5" xfId="4746" xr:uid="{00000000-0005-0000-0000-00001F0A0000}"/>
    <cellStyle name="Cálculo 2 4 3 5 2" xfId="5358" xr:uid="{00000000-0005-0000-0000-0000200A0000}"/>
    <cellStyle name="Cálculo 2 4 3 5 2 2" xfId="14512" xr:uid="{00000000-0005-0000-0000-0000210A0000}"/>
    <cellStyle name="Cálculo 2 4 3 5 2 3" xfId="21508" xr:uid="{00000000-0005-0000-0000-0000220A0000}"/>
    <cellStyle name="Cálculo 2 4 3 5 2 4" xfId="26914" xr:uid="{00000000-0005-0000-0000-0000230A0000}"/>
    <cellStyle name="Cálculo 2 4 3 5 2 5" xfId="32403" xr:uid="{00000000-0005-0000-0000-0000240A0000}"/>
    <cellStyle name="Cálculo 2 4 3 5 2 6" xfId="36078" xr:uid="{00000000-0005-0000-0000-0000250A0000}"/>
    <cellStyle name="Cálculo 2 4 3 5 2 7" xfId="38804" xr:uid="{00000000-0005-0000-0000-0000260A0000}"/>
    <cellStyle name="Cálculo 2 4 3 5 3" xfId="13900" xr:uid="{00000000-0005-0000-0000-0000270A0000}"/>
    <cellStyle name="Cálculo 2 4 3 5 4" xfId="20898" xr:uid="{00000000-0005-0000-0000-0000280A0000}"/>
    <cellStyle name="Cálculo 2 4 3 5 5" xfId="22775" xr:uid="{00000000-0005-0000-0000-0000290A0000}"/>
    <cellStyle name="Cálculo 2 4 3 5 6" xfId="22745" xr:uid="{00000000-0005-0000-0000-00002A0A0000}"/>
    <cellStyle name="Cálculo 2 4 3 5 7" xfId="24975" xr:uid="{00000000-0005-0000-0000-00002B0A0000}"/>
    <cellStyle name="Cálculo 2 4 3 5 8" xfId="31187" xr:uid="{00000000-0005-0000-0000-00002C0A0000}"/>
    <cellStyle name="Cálculo 2 4 3 5 9" xfId="30233" xr:uid="{00000000-0005-0000-0000-00002D0A0000}"/>
    <cellStyle name="Cálculo 2 4 3 6" xfId="4992" xr:uid="{00000000-0005-0000-0000-00002E0A0000}"/>
    <cellStyle name="Cálculo 2 4 3 6 2" xfId="5359" xr:uid="{00000000-0005-0000-0000-00002F0A0000}"/>
    <cellStyle name="Cálculo 2 4 3 6 2 2" xfId="14513" xr:uid="{00000000-0005-0000-0000-0000300A0000}"/>
    <cellStyle name="Cálculo 2 4 3 6 2 3" xfId="21509" xr:uid="{00000000-0005-0000-0000-0000310A0000}"/>
    <cellStyle name="Cálculo 2 4 3 6 2 4" xfId="24322" xr:uid="{00000000-0005-0000-0000-0000320A0000}"/>
    <cellStyle name="Cálculo 2 4 3 6 2 5" xfId="32404" xr:uid="{00000000-0005-0000-0000-0000330A0000}"/>
    <cellStyle name="Cálculo 2 4 3 6 2 6" xfId="36079" xr:uid="{00000000-0005-0000-0000-0000340A0000}"/>
    <cellStyle name="Cálculo 2 4 3 6 2 7" xfId="38805" xr:uid="{00000000-0005-0000-0000-0000350A0000}"/>
    <cellStyle name="Cálculo 2 4 3 6 3" xfId="14146" xr:uid="{00000000-0005-0000-0000-0000360A0000}"/>
    <cellStyle name="Cálculo 2 4 3 6 4" xfId="21144" xr:uid="{00000000-0005-0000-0000-0000370A0000}"/>
    <cellStyle name="Cálculo 2 4 3 6 5" xfId="24045" xr:uid="{00000000-0005-0000-0000-0000380A0000}"/>
    <cellStyle name="Cálculo 2 4 3 6 6" xfId="10012" xr:uid="{00000000-0005-0000-0000-0000390A0000}"/>
    <cellStyle name="Cálculo 2 4 3 6 7" xfId="32038" xr:uid="{00000000-0005-0000-0000-00003A0A0000}"/>
    <cellStyle name="Cálculo 2 4 3 6 8" xfId="35716" xr:uid="{00000000-0005-0000-0000-00003B0A0000}"/>
    <cellStyle name="Cálculo 2 4 3 6 9" xfId="38627" xr:uid="{00000000-0005-0000-0000-00003C0A0000}"/>
    <cellStyle name="Cálculo 2 4 3 7" xfId="5354" xr:uid="{00000000-0005-0000-0000-00003D0A0000}"/>
    <cellStyle name="Cálculo 2 4 3 7 2" xfId="14508" xr:uid="{00000000-0005-0000-0000-00003E0A0000}"/>
    <cellStyle name="Cálculo 2 4 3 7 3" xfId="21504" xr:uid="{00000000-0005-0000-0000-00003F0A0000}"/>
    <cellStyle name="Cálculo 2 4 3 7 4" xfId="24947" xr:uid="{00000000-0005-0000-0000-0000400A0000}"/>
    <cellStyle name="Cálculo 2 4 3 7 5" xfId="32399" xr:uid="{00000000-0005-0000-0000-0000410A0000}"/>
    <cellStyle name="Cálculo 2 4 3 7 6" xfId="36074" xr:uid="{00000000-0005-0000-0000-0000420A0000}"/>
    <cellStyle name="Cálculo 2 4 3 7 7" xfId="38800" xr:uid="{00000000-0005-0000-0000-0000430A0000}"/>
    <cellStyle name="Cálculo 2 4 3 8" xfId="11526" xr:uid="{00000000-0005-0000-0000-0000440A0000}"/>
    <cellStyle name="Cálculo 2 4 3 9" xfId="18529" xr:uid="{00000000-0005-0000-0000-0000450A0000}"/>
    <cellStyle name="Cálculo 2 4 4" xfId="2396" xr:uid="{00000000-0005-0000-0000-0000460A0000}"/>
    <cellStyle name="Cálculo 2 4 4 10" xfId="22728" xr:uid="{00000000-0005-0000-0000-0000470A0000}"/>
    <cellStyle name="Cálculo 2 4 4 11" xfId="9968" xr:uid="{00000000-0005-0000-0000-0000480A0000}"/>
    <cellStyle name="Cálculo 2 4 4 12" xfId="30134" xr:uid="{00000000-0005-0000-0000-0000490A0000}"/>
    <cellStyle name="Cálculo 2 4 4 13" xfId="34105" xr:uid="{00000000-0005-0000-0000-00004A0A0000}"/>
    <cellStyle name="Cálculo 2 4 4 14" xfId="37667" xr:uid="{00000000-0005-0000-0000-00004B0A0000}"/>
    <cellStyle name="Cálculo 2 4 4 2" xfId="2796" xr:uid="{00000000-0005-0000-0000-00004C0A0000}"/>
    <cellStyle name="Cálculo 2 4 4 2 2" xfId="5361" xr:uid="{00000000-0005-0000-0000-00004D0A0000}"/>
    <cellStyle name="Cálculo 2 4 4 2 2 2" xfId="14515" xr:uid="{00000000-0005-0000-0000-00004E0A0000}"/>
    <cellStyle name="Cálculo 2 4 4 2 2 3" xfId="21511" xr:uid="{00000000-0005-0000-0000-00004F0A0000}"/>
    <cellStyle name="Cálculo 2 4 4 2 2 4" xfId="26912" xr:uid="{00000000-0005-0000-0000-0000500A0000}"/>
    <cellStyle name="Cálculo 2 4 4 2 2 5" xfId="32406" xr:uid="{00000000-0005-0000-0000-0000510A0000}"/>
    <cellStyle name="Cálculo 2 4 4 2 2 6" xfId="36081" xr:uid="{00000000-0005-0000-0000-0000520A0000}"/>
    <cellStyle name="Cálculo 2 4 4 2 2 7" xfId="38807" xr:uid="{00000000-0005-0000-0000-0000530A0000}"/>
    <cellStyle name="Cálculo 2 4 4 2 3" xfId="11950" xr:uid="{00000000-0005-0000-0000-0000540A0000}"/>
    <cellStyle name="Cálculo 2 4 4 2 4" xfId="18953" xr:uid="{00000000-0005-0000-0000-0000550A0000}"/>
    <cellStyle name="Cálculo 2 4 4 2 5" xfId="28382" xr:uid="{00000000-0005-0000-0000-0000560A0000}"/>
    <cellStyle name="Cálculo 2 4 4 2 6" xfId="26345" xr:uid="{00000000-0005-0000-0000-0000570A0000}"/>
    <cellStyle name="Cálculo 2 4 4 2 7" xfId="29935" xr:uid="{00000000-0005-0000-0000-0000580A0000}"/>
    <cellStyle name="Cálculo 2 4 4 2 8" xfId="33912" xr:uid="{00000000-0005-0000-0000-0000590A0000}"/>
    <cellStyle name="Cálculo 2 4 4 2 9" xfId="37474" xr:uid="{00000000-0005-0000-0000-00005A0A0000}"/>
    <cellStyle name="Cálculo 2 4 4 3" xfId="4078" xr:uid="{00000000-0005-0000-0000-00005B0A0000}"/>
    <cellStyle name="Cálculo 2 4 4 3 2" xfId="5362" xr:uid="{00000000-0005-0000-0000-00005C0A0000}"/>
    <cellStyle name="Cálculo 2 4 4 3 2 2" xfId="14516" xr:uid="{00000000-0005-0000-0000-00005D0A0000}"/>
    <cellStyle name="Cálculo 2 4 4 3 2 3" xfId="21512" xr:uid="{00000000-0005-0000-0000-00005E0A0000}"/>
    <cellStyle name="Cálculo 2 4 4 3 2 4" xfId="9466" xr:uid="{00000000-0005-0000-0000-00005F0A0000}"/>
    <cellStyle name="Cálculo 2 4 4 3 2 5" xfId="32407" xr:uid="{00000000-0005-0000-0000-0000600A0000}"/>
    <cellStyle name="Cálculo 2 4 4 3 2 6" xfId="36082" xr:uid="{00000000-0005-0000-0000-0000610A0000}"/>
    <cellStyle name="Cálculo 2 4 4 3 2 7" xfId="38808" xr:uid="{00000000-0005-0000-0000-0000620A0000}"/>
    <cellStyle name="Cálculo 2 4 4 3 3" xfId="13232" xr:uid="{00000000-0005-0000-0000-0000630A0000}"/>
    <cellStyle name="Cálculo 2 4 4 3 4" xfId="20230" xr:uid="{00000000-0005-0000-0000-0000640A0000}"/>
    <cellStyle name="Cálculo 2 4 4 3 5" xfId="27792" xr:uid="{00000000-0005-0000-0000-0000650A0000}"/>
    <cellStyle name="Cálculo 2 4 4 3 6" xfId="26648" xr:uid="{00000000-0005-0000-0000-0000660A0000}"/>
    <cellStyle name="Cálculo 2 4 4 3 7" xfId="24836" xr:uid="{00000000-0005-0000-0000-0000670A0000}"/>
    <cellStyle name="Cálculo 2 4 4 3 8" xfId="29734" xr:uid="{00000000-0005-0000-0000-0000680A0000}"/>
    <cellStyle name="Cálculo 2 4 4 3 9" xfId="31585" xr:uid="{00000000-0005-0000-0000-0000690A0000}"/>
    <cellStyle name="Cálculo 2 4 4 4" xfId="4516" xr:uid="{00000000-0005-0000-0000-00006A0A0000}"/>
    <cellStyle name="Cálculo 2 4 4 4 2" xfId="5363" xr:uid="{00000000-0005-0000-0000-00006B0A0000}"/>
    <cellStyle name="Cálculo 2 4 4 4 2 2" xfId="14517" xr:uid="{00000000-0005-0000-0000-00006C0A0000}"/>
    <cellStyle name="Cálculo 2 4 4 4 2 3" xfId="21513" xr:uid="{00000000-0005-0000-0000-00006D0A0000}"/>
    <cellStyle name="Cálculo 2 4 4 4 2 4" xfId="22822" xr:uid="{00000000-0005-0000-0000-00006E0A0000}"/>
    <cellStyle name="Cálculo 2 4 4 4 2 5" xfId="32408" xr:uid="{00000000-0005-0000-0000-00006F0A0000}"/>
    <cellStyle name="Cálculo 2 4 4 4 2 6" xfId="36083" xr:uid="{00000000-0005-0000-0000-0000700A0000}"/>
    <cellStyle name="Cálculo 2 4 4 4 2 7" xfId="38809" xr:uid="{00000000-0005-0000-0000-0000710A0000}"/>
    <cellStyle name="Cálculo 2 4 4 4 3" xfId="13670" xr:uid="{00000000-0005-0000-0000-0000720A0000}"/>
    <cellStyle name="Cálculo 2 4 4 4 4" xfId="20668" xr:uid="{00000000-0005-0000-0000-0000730A0000}"/>
    <cellStyle name="Cálculo 2 4 4 4 5" xfId="24757" xr:uid="{00000000-0005-0000-0000-0000740A0000}"/>
    <cellStyle name="Cálculo 2 4 4 4 6" xfId="29529" xr:uid="{00000000-0005-0000-0000-0000750A0000}"/>
    <cellStyle name="Cálculo 2 4 4 4 7" xfId="19699" xr:uid="{00000000-0005-0000-0000-0000760A0000}"/>
    <cellStyle name="Cálculo 2 4 4 4 8" xfId="24139" xr:uid="{00000000-0005-0000-0000-0000770A0000}"/>
    <cellStyle name="Cálculo 2 4 4 4 9" xfId="31247" xr:uid="{00000000-0005-0000-0000-0000780A0000}"/>
    <cellStyle name="Cálculo 2 4 4 5" xfId="4770" xr:uid="{00000000-0005-0000-0000-0000790A0000}"/>
    <cellStyle name="Cálculo 2 4 4 5 2" xfId="5364" xr:uid="{00000000-0005-0000-0000-00007A0A0000}"/>
    <cellStyle name="Cálculo 2 4 4 5 2 2" xfId="14518" xr:uid="{00000000-0005-0000-0000-00007B0A0000}"/>
    <cellStyle name="Cálculo 2 4 4 5 2 3" xfId="21514" xr:uid="{00000000-0005-0000-0000-00007C0A0000}"/>
    <cellStyle name="Cálculo 2 4 4 5 2 4" xfId="26917" xr:uid="{00000000-0005-0000-0000-00007D0A0000}"/>
    <cellStyle name="Cálculo 2 4 4 5 2 5" xfId="32409" xr:uid="{00000000-0005-0000-0000-00007E0A0000}"/>
    <cellStyle name="Cálculo 2 4 4 5 2 6" xfId="36084" xr:uid="{00000000-0005-0000-0000-00007F0A0000}"/>
    <cellStyle name="Cálculo 2 4 4 5 2 7" xfId="38810" xr:uid="{00000000-0005-0000-0000-0000800A0000}"/>
    <cellStyle name="Cálculo 2 4 4 5 3" xfId="13924" xr:uid="{00000000-0005-0000-0000-0000810A0000}"/>
    <cellStyle name="Cálculo 2 4 4 5 4" xfId="20922" xr:uid="{00000000-0005-0000-0000-0000820A0000}"/>
    <cellStyle name="Cálculo 2 4 4 5 5" xfId="27453" xr:uid="{00000000-0005-0000-0000-0000830A0000}"/>
    <cellStyle name="Cálculo 2 4 4 5 6" xfId="19706" xr:uid="{00000000-0005-0000-0000-0000840A0000}"/>
    <cellStyle name="Cálculo 2 4 4 5 7" xfId="17300" xr:uid="{00000000-0005-0000-0000-0000850A0000}"/>
    <cellStyle name="Cálculo 2 4 4 5 8" xfId="22663" xr:uid="{00000000-0005-0000-0000-0000860A0000}"/>
    <cellStyle name="Cálculo 2 4 4 5 9" xfId="25635" xr:uid="{00000000-0005-0000-0000-0000870A0000}"/>
    <cellStyle name="Cálculo 2 4 4 6" xfId="5016" xr:uid="{00000000-0005-0000-0000-0000880A0000}"/>
    <cellStyle name="Cálculo 2 4 4 6 2" xfId="5365" xr:uid="{00000000-0005-0000-0000-0000890A0000}"/>
    <cellStyle name="Cálculo 2 4 4 6 2 2" xfId="14519" xr:uid="{00000000-0005-0000-0000-00008A0A0000}"/>
    <cellStyle name="Cálculo 2 4 4 6 2 3" xfId="21515" xr:uid="{00000000-0005-0000-0000-00008B0A0000}"/>
    <cellStyle name="Cálculo 2 4 4 6 2 4" xfId="9181" xr:uid="{00000000-0005-0000-0000-00008C0A0000}"/>
    <cellStyle name="Cálculo 2 4 4 6 2 5" xfId="32410" xr:uid="{00000000-0005-0000-0000-00008D0A0000}"/>
    <cellStyle name="Cálculo 2 4 4 6 2 6" xfId="36085" xr:uid="{00000000-0005-0000-0000-00008E0A0000}"/>
    <cellStyle name="Cálculo 2 4 4 6 2 7" xfId="38811" xr:uid="{00000000-0005-0000-0000-00008F0A0000}"/>
    <cellStyle name="Cálculo 2 4 4 6 3" xfId="14170" xr:uid="{00000000-0005-0000-0000-0000900A0000}"/>
    <cellStyle name="Cálculo 2 4 4 6 4" xfId="21168" xr:uid="{00000000-0005-0000-0000-0000910A0000}"/>
    <cellStyle name="Cálculo 2 4 4 6 5" xfId="24823" xr:uid="{00000000-0005-0000-0000-0000920A0000}"/>
    <cellStyle name="Cálculo 2 4 4 6 6" xfId="22838" xr:uid="{00000000-0005-0000-0000-0000930A0000}"/>
    <cellStyle name="Cálculo 2 4 4 6 7" xfId="32062" xr:uid="{00000000-0005-0000-0000-0000940A0000}"/>
    <cellStyle name="Cálculo 2 4 4 6 8" xfId="35740" xr:uid="{00000000-0005-0000-0000-0000950A0000}"/>
    <cellStyle name="Cálculo 2 4 4 6 9" xfId="38651" xr:uid="{00000000-0005-0000-0000-0000960A0000}"/>
    <cellStyle name="Cálculo 2 4 4 7" xfId="5360" xr:uid="{00000000-0005-0000-0000-0000970A0000}"/>
    <cellStyle name="Cálculo 2 4 4 7 2" xfId="14514" xr:uid="{00000000-0005-0000-0000-0000980A0000}"/>
    <cellStyle name="Cálculo 2 4 4 7 3" xfId="21510" xr:uid="{00000000-0005-0000-0000-0000990A0000}"/>
    <cellStyle name="Cálculo 2 4 4 7 4" xfId="26915" xr:uid="{00000000-0005-0000-0000-00009A0A0000}"/>
    <cellStyle name="Cálculo 2 4 4 7 5" xfId="32405" xr:uid="{00000000-0005-0000-0000-00009B0A0000}"/>
    <cellStyle name="Cálculo 2 4 4 7 6" xfId="36080" xr:uid="{00000000-0005-0000-0000-00009C0A0000}"/>
    <cellStyle name="Cálculo 2 4 4 7 7" xfId="38806" xr:uid="{00000000-0005-0000-0000-00009D0A0000}"/>
    <cellStyle name="Cálculo 2 4 4 8" xfId="11550" xr:uid="{00000000-0005-0000-0000-00009E0A0000}"/>
    <cellStyle name="Cálculo 2 4 4 9" xfId="18553" xr:uid="{00000000-0005-0000-0000-00009F0A0000}"/>
    <cellStyle name="Cálculo 2 4 5" xfId="2420" xr:uid="{00000000-0005-0000-0000-0000A00A0000}"/>
    <cellStyle name="Cálculo 2 4 5 10" xfId="9544" xr:uid="{00000000-0005-0000-0000-0000A10A0000}"/>
    <cellStyle name="Cálculo 2 4 5 11" xfId="17768" xr:uid="{00000000-0005-0000-0000-0000A20A0000}"/>
    <cellStyle name="Cálculo 2 4 5 12" xfId="30121" xr:uid="{00000000-0005-0000-0000-0000A30A0000}"/>
    <cellStyle name="Cálculo 2 4 5 13" xfId="34082" xr:uid="{00000000-0005-0000-0000-0000A40A0000}"/>
    <cellStyle name="Cálculo 2 4 5 14" xfId="37644" xr:uid="{00000000-0005-0000-0000-0000A50A0000}"/>
    <cellStyle name="Cálculo 2 4 5 2" xfId="2820" xr:uid="{00000000-0005-0000-0000-0000A60A0000}"/>
    <cellStyle name="Cálculo 2 4 5 2 2" xfId="5367" xr:uid="{00000000-0005-0000-0000-0000A70A0000}"/>
    <cellStyle name="Cálculo 2 4 5 2 2 2" xfId="14521" xr:uid="{00000000-0005-0000-0000-0000A80A0000}"/>
    <cellStyle name="Cálculo 2 4 5 2 2 3" xfId="21517" xr:uid="{00000000-0005-0000-0000-0000A90A0000}"/>
    <cellStyle name="Cálculo 2 4 5 2 2 4" xfId="26918" xr:uid="{00000000-0005-0000-0000-0000AA0A0000}"/>
    <cellStyle name="Cálculo 2 4 5 2 2 5" xfId="32412" xr:uid="{00000000-0005-0000-0000-0000AB0A0000}"/>
    <cellStyle name="Cálculo 2 4 5 2 2 6" xfId="36087" xr:uid="{00000000-0005-0000-0000-0000AC0A0000}"/>
    <cellStyle name="Cálculo 2 4 5 2 2 7" xfId="38813" xr:uid="{00000000-0005-0000-0000-0000AD0A0000}"/>
    <cellStyle name="Cálculo 2 4 5 2 3" xfId="11974" xr:uid="{00000000-0005-0000-0000-0000AE0A0000}"/>
    <cellStyle name="Cálculo 2 4 5 2 4" xfId="18977" xr:uid="{00000000-0005-0000-0000-0000AF0A0000}"/>
    <cellStyle name="Cálculo 2 4 5 2 5" xfId="28366" xr:uid="{00000000-0005-0000-0000-0000B00A0000}"/>
    <cellStyle name="Cálculo 2 4 5 2 6" xfId="26354" xr:uid="{00000000-0005-0000-0000-0000B10A0000}"/>
    <cellStyle name="Cálculo 2 4 5 2 7" xfId="25080" xr:uid="{00000000-0005-0000-0000-0000B20A0000}"/>
    <cellStyle name="Cálculo 2 4 5 2 8" xfId="25683" xr:uid="{00000000-0005-0000-0000-0000B30A0000}"/>
    <cellStyle name="Cálculo 2 4 5 2 9" xfId="23087" xr:uid="{00000000-0005-0000-0000-0000B40A0000}"/>
    <cellStyle name="Cálculo 2 4 5 3" xfId="4102" xr:uid="{00000000-0005-0000-0000-0000B50A0000}"/>
    <cellStyle name="Cálculo 2 4 5 3 2" xfId="5368" xr:uid="{00000000-0005-0000-0000-0000B60A0000}"/>
    <cellStyle name="Cálculo 2 4 5 3 2 2" xfId="14522" xr:uid="{00000000-0005-0000-0000-0000B70A0000}"/>
    <cellStyle name="Cálculo 2 4 5 3 2 3" xfId="21518" xr:uid="{00000000-0005-0000-0000-0000B80A0000}"/>
    <cellStyle name="Cálculo 2 4 5 3 2 4" xfId="26903" xr:uid="{00000000-0005-0000-0000-0000B90A0000}"/>
    <cellStyle name="Cálculo 2 4 5 3 2 5" xfId="32413" xr:uid="{00000000-0005-0000-0000-0000BA0A0000}"/>
    <cellStyle name="Cálculo 2 4 5 3 2 6" xfId="36088" xr:uid="{00000000-0005-0000-0000-0000BB0A0000}"/>
    <cellStyle name="Cálculo 2 4 5 3 2 7" xfId="38814" xr:uid="{00000000-0005-0000-0000-0000BC0A0000}"/>
    <cellStyle name="Cálculo 2 4 5 3 3" xfId="13256" xr:uid="{00000000-0005-0000-0000-0000BD0A0000}"/>
    <cellStyle name="Cálculo 2 4 5 3 4" xfId="20254" xr:uid="{00000000-0005-0000-0000-0000BE0A0000}"/>
    <cellStyle name="Cálculo 2 4 5 3 5" xfId="24012" xr:uid="{00000000-0005-0000-0000-0000BF0A0000}"/>
    <cellStyle name="Cálculo 2 4 5 3 6" xfId="26656" xr:uid="{00000000-0005-0000-0000-0000C00A0000}"/>
    <cellStyle name="Cálculo 2 4 5 3 7" xfId="28821" xr:uid="{00000000-0005-0000-0000-0000C10A0000}"/>
    <cellStyle name="Cálculo 2 4 5 3 8" xfId="33418" xr:uid="{00000000-0005-0000-0000-0000C20A0000}"/>
    <cellStyle name="Cálculo 2 4 5 3 9" xfId="37093" xr:uid="{00000000-0005-0000-0000-0000C30A0000}"/>
    <cellStyle name="Cálculo 2 4 5 4" xfId="4540" xr:uid="{00000000-0005-0000-0000-0000C40A0000}"/>
    <cellStyle name="Cálculo 2 4 5 4 2" xfId="5369" xr:uid="{00000000-0005-0000-0000-0000C50A0000}"/>
    <cellStyle name="Cálculo 2 4 5 4 2 2" xfId="14523" xr:uid="{00000000-0005-0000-0000-0000C60A0000}"/>
    <cellStyle name="Cálculo 2 4 5 4 2 3" xfId="21519" xr:uid="{00000000-0005-0000-0000-0000C70A0000}"/>
    <cellStyle name="Cálculo 2 4 5 4 2 4" xfId="24940" xr:uid="{00000000-0005-0000-0000-0000C80A0000}"/>
    <cellStyle name="Cálculo 2 4 5 4 2 5" xfId="32414" xr:uid="{00000000-0005-0000-0000-0000C90A0000}"/>
    <cellStyle name="Cálculo 2 4 5 4 2 6" xfId="36089" xr:uid="{00000000-0005-0000-0000-0000CA0A0000}"/>
    <cellStyle name="Cálculo 2 4 5 4 2 7" xfId="38815" xr:uid="{00000000-0005-0000-0000-0000CB0A0000}"/>
    <cellStyle name="Cálculo 2 4 5 4 3" xfId="13694" xr:uid="{00000000-0005-0000-0000-0000CC0A0000}"/>
    <cellStyle name="Cálculo 2 4 5 4 4" xfId="20692" xr:uid="{00000000-0005-0000-0000-0000CD0A0000}"/>
    <cellStyle name="Cálculo 2 4 5 4 5" xfId="25259" xr:uid="{00000000-0005-0000-0000-0000CE0A0000}"/>
    <cellStyle name="Cálculo 2 4 5 4 6" xfId="26712" xr:uid="{00000000-0005-0000-0000-0000CF0A0000}"/>
    <cellStyle name="Cálculo 2 4 5 4 7" xfId="9524" xr:uid="{00000000-0005-0000-0000-0000D00A0000}"/>
    <cellStyle name="Cálculo 2 4 5 4 8" xfId="28747" xr:uid="{00000000-0005-0000-0000-0000D10A0000}"/>
    <cellStyle name="Cálculo 2 4 5 4 9" xfId="30896" xr:uid="{00000000-0005-0000-0000-0000D20A0000}"/>
    <cellStyle name="Cálculo 2 4 5 5" xfId="4794" xr:uid="{00000000-0005-0000-0000-0000D30A0000}"/>
    <cellStyle name="Cálculo 2 4 5 5 2" xfId="5370" xr:uid="{00000000-0005-0000-0000-0000D40A0000}"/>
    <cellStyle name="Cálculo 2 4 5 5 2 2" xfId="14524" xr:uid="{00000000-0005-0000-0000-0000D50A0000}"/>
    <cellStyle name="Cálculo 2 4 5 5 2 3" xfId="21520" xr:uid="{00000000-0005-0000-0000-0000D60A0000}"/>
    <cellStyle name="Cálculo 2 4 5 5 2 4" xfId="24945" xr:uid="{00000000-0005-0000-0000-0000D70A0000}"/>
    <cellStyle name="Cálculo 2 4 5 5 2 5" xfId="32415" xr:uid="{00000000-0005-0000-0000-0000D80A0000}"/>
    <cellStyle name="Cálculo 2 4 5 5 2 6" xfId="36090" xr:uid="{00000000-0005-0000-0000-0000D90A0000}"/>
    <cellStyle name="Cálculo 2 4 5 5 2 7" xfId="38816" xr:uid="{00000000-0005-0000-0000-0000DA0A0000}"/>
    <cellStyle name="Cálculo 2 4 5 5 3" xfId="13948" xr:uid="{00000000-0005-0000-0000-0000DB0A0000}"/>
    <cellStyle name="Cálculo 2 4 5 5 4" xfId="20946" xr:uid="{00000000-0005-0000-0000-0000DC0A0000}"/>
    <cellStyle name="Cálculo 2 4 5 5 5" xfId="27441" xr:uid="{00000000-0005-0000-0000-0000DD0A0000}"/>
    <cellStyle name="Cálculo 2 4 5 5 6" xfId="25227" xr:uid="{00000000-0005-0000-0000-0000DE0A0000}"/>
    <cellStyle name="Cálculo 2 4 5 5 7" xfId="23273" xr:uid="{00000000-0005-0000-0000-0000DF0A0000}"/>
    <cellStyle name="Cálculo 2 4 5 5 8" xfId="31794" xr:uid="{00000000-0005-0000-0000-0000E00A0000}"/>
    <cellStyle name="Cálculo 2 4 5 5 9" xfId="35473" xr:uid="{00000000-0005-0000-0000-0000E10A0000}"/>
    <cellStyle name="Cálculo 2 4 5 6" xfId="5040" xr:uid="{00000000-0005-0000-0000-0000E20A0000}"/>
    <cellStyle name="Cálculo 2 4 5 6 2" xfId="5371" xr:uid="{00000000-0005-0000-0000-0000E30A0000}"/>
    <cellStyle name="Cálculo 2 4 5 6 2 2" xfId="14525" xr:uid="{00000000-0005-0000-0000-0000E40A0000}"/>
    <cellStyle name="Cálculo 2 4 5 6 2 3" xfId="21521" xr:uid="{00000000-0005-0000-0000-0000E50A0000}"/>
    <cellStyle name="Cálculo 2 4 5 6 2 4" xfId="26920" xr:uid="{00000000-0005-0000-0000-0000E60A0000}"/>
    <cellStyle name="Cálculo 2 4 5 6 2 5" xfId="32416" xr:uid="{00000000-0005-0000-0000-0000E70A0000}"/>
    <cellStyle name="Cálculo 2 4 5 6 2 6" xfId="36091" xr:uid="{00000000-0005-0000-0000-0000E80A0000}"/>
    <cellStyle name="Cálculo 2 4 5 6 2 7" xfId="38817" xr:uid="{00000000-0005-0000-0000-0000E90A0000}"/>
    <cellStyle name="Cálculo 2 4 5 6 3" xfId="14194" xr:uid="{00000000-0005-0000-0000-0000EA0A0000}"/>
    <cellStyle name="Cálculo 2 4 5 6 4" xfId="21192" xr:uid="{00000000-0005-0000-0000-0000EB0A0000}"/>
    <cellStyle name="Cálculo 2 4 5 6 5" xfId="27319" xr:uid="{00000000-0005-0000-0000-0000EC0A0000}"/>
    <cellStyle name="Cálculo 2 4 5 6 6" xfId="25000" xr:uid="{00000000-0005-0000-0000-0000ED0A0000}"/>
    <cellStyle name="Cálculo 2 4 5 6 7" xfId="32086" xr:uid="{00000000-0005-0000-0000-0000EE0A0000}"/>
    <cellStyle name="Cálculo 2 4 5 6 8" xfId="35764" xr:uid="{00000000-0005-0000-0000-0000EF0A0000}"/>
    <cellStyle name="Cálculo 2 4 5 6 9" xfId="38675" xr:uid="{00000000-0005-0000-0000-0000F00A0000}"/>
    <cellStyle name="Cálculo 2 4 5 7" xfId="5366" xr:uid="{00000000-0005-0000-0000-0000F10A0000}"/>
    <cellStyle name="Cálculo 2 4 5 7 2" xfId="14520" xr:uid="{00000000-0005-0000-0000-0000F20A0000}"/>
    <cellStyle name="Cálculo 2 4 5 7 3" xfId="21516" xr:uid="{00000000-0005-0000-0000-0000F30A0000}"/>
    <cellStyle name="Cálculo 2 4 5 7 4" xfId="19701" xr:uid="{00000000-0005-0000-0000-0000F40A0000}"/>
    <cellStyle name="Cálculo 2 4 5 7 5" xfId="32411" xr:uid="{00000000-0005-0000-0000-0000F50A0000}"/>
    <cellStyle name="Cálculo 2 4 5 7 6" xfId="36086" xr:uid="{00000000-0005-0000-0000-0000F60A0000}"/>
    <cellStyle name="Cálculo 2 4 5 7 7" xfId="38812" xr:uid="{00000000-0005-0000-0000-0000F70A0000}"/>
    <cellStyle name="Cálculo 2 4 5 8" xfId="11574" xr:uid="{00000000-0005-0000-0000-0000F80A0000}"/>
    <cellStyle name="Cálculo 2 4 5 9" xfId="18577" xr:uid="{00000000-0005-0000-0000-0000F90A0000}"/>
    <cellStyle name="Cálculo 2 4 6" xfId="2622" xr:uid="{00000000-0005-0000-0000-0000FA0A0000}"/>
    <cellStyle name="Cálculo 2 4 6 2" xfId="5372" xr:uid="{00000000-0005-0000-0000-0000FB0A0000}"/>
    <cellStyle name="Cálculo 2 4 6 2 2" xfId="14526" xr:uid="{00000000-0005-0000-0000-0000FC0A0000}"/>
    <cellStyle name="Cálculo 2 4 6 2 3" xfId="21522" xr:uid="{00000000-0005-0000-0000-0000FD0A0000}"/>
    <cellStyle name="Cálculo 2 4 6 2 4" xfId="26921" xr:uid="{00000000-0005-0000-0000-0000FE0A0000}"/>
    <cellStyle name="Cálculo 2 4 6 2 5" xfId="32417" xr:uid="{00000000-0005-0000-0000-0000FF0A0000}"/>
    <cellStyle name="Cálculo 2 4 6 2 6" xfId="36092" xr:uid="{00000000-0005-0000-0000-0000000B0000}"/>
    <cellStyle name="Cálculo 2 4 6 2 7" xfId="38818" xr:uid="{00000000-0005-0000-0000-0000010B0000}"/>
    <cellStyle name="Cálculo 2 4 6 3" xfId="11776" xr:uid="{00000000-0005-0000-0000-0000020B0000}"/>
    <cellStyle name="Cálculo 2 4 6 4" xfId="18779" xr:uid="{00000000-0005-0000-0000-0000030B0000}"/>
    <cellStyle name="Cálculo 2 4 6 5" xfId="22503" xr:uid="{00000000-0005-0000-0000-0000040B0000}"/>
    <cellStyle name="Cálculo 2 4 6 6" xfId="17468" xr:uid="{00000000-0005-0000-0000-0000050B0000}"/>
    <cellStyle name="Cálculo 2 4 6 7" xfId="28528" xr:uid="{00000000-0005-0000-0000-0000060B0000}"/>
    <cellStyle name="Cálculo 2 4 6 8" xfId="17173" xr:uid="{00000000-0005-0000-0000-0000070B0000}"/>
    <cellStyle name="Cálculo 2 4 6 9" xfId="25411" xr:uid="{00000000-0005-0000-0000-0000080B0000}"/>
    <cellStyle name="Cálculo 2 4 7" xfId="3190" xr:uid="{00000000-0005-0000-0000-0000090B0000}"/>
    <cellStyle name="Cálculo 2 4 7 2" xfId="5373" xr:uid="{00000000-0005-0000-0000-00000A0B0000}"/>
    <cellStyle name="Cálculo 2 4 7 2 2" xfId="14527" xr:uid="{00000000-0005-0000-0000-00000B0B0000}"/>
    <cellStyle name="Cálculo 2 4 7 2 3" xfId="21523" xr:uid="{00000000-0005-0000-0000-00000C0B0000}"/>
    <cellStyle name="Cálculo 2 4 7 2 4" xfId="17269" xr:uid="{00000000-0005-0000-0000-00000D0B0000}"/>
    <cellStyle name="Cálculo 2 4 7 2 5" xfId="32418" xr:uid="{00000000-0005-0000-0000-00000E0B0000}"/>
    <cellStyle name="Cálculo 2 4 7 2 6" xfId="36093" xr:uid="{00000000-0005-0000-0000-00000F0B0000}"/>
    <cellStyle name="Cálculo 2 4 7 2 7" xfId="38819" xr:uid="{00000000-0005-0000-0000-0000100B0000}"/>
    <cellStyle name="Cálculo 2 4 7 3" xfId="12344" xr:uid="{00000000-0005-0000-0000-0000110B0000}"/>
    <cellStyle name="Cálculo 2 4 7 4" xfId="19347" xr:uid="{00000000-0005-0000-0000-0000120B0000}"/>
    <cellStyle name="Cálculo 2 4 7 5" xfId="17651" xr:uid="{00000000-0005-0000-0000-0000130B0000}"/>
    <cellStyle name="Cálculo 2 4 7 6" xfId="26444" xr:uid="{00000000-0005-0000-0000-0000140B0000}"/>
    <cellStyle name="Cálculo 2 4 7 7" xfId="26605" xr:uid="{00000000-0005-0000-0000-0000150B0000}"/>
    <cellStyle name="Cálculo 2 4 7 8" xfId="33722" xr:uid="{00000000-0005-0000-0000-0000160B0000}"/>
    <cellStyle name="Cálculo 2 4 7 9" xfId="37284" xr:uid="{00000000-0005-0000-0000-0000170B0000}"/>
    <cellStyle name="Cálculo 2 4 8" xfId="3707" xr:uid="{00000000-0005-0000-0000-0000180B0000}"/>
    <cellStyle name="Cálculo 2 4 8 2" xfId="5374" xr:uid="{00000000-0005-0000-0000-0000190B0000}"/>
    <cellStyle name="Cálculo 2 4 8 2 2" xfId="14528" xr:uid="{00000000-0005-0000-0000-00001A0B0000}"/>
    <cellStyle name="Cálculo 2 4 8 2 3" xfId="21524" xr:uid="{00000000-0005-0000-0000-00001B0B0000}"/>
    <cellStyle name="Cálculo 2 4 8 2 4" xfId="26922" xr:uid="{00000000-0005-0000-0000-00001C0B0000}"/>
    <cellStyle name="Cálculo 2 4 8 2 5" xfId="32419" xr:uid="{00000000-0005-0000-0000-00001D0B0000}"/>
    <cellStyle name="Cálculo 2 4 8 2 6" xfId="36094" xr:uid="{00000000-0005-0000-0000-00001E0B0000}"/>
    <cellStyle name="Cálculo 2 4 8 2 7" xfId="38820" xr:uid="{00000000-0005-0000-0000-00001F0B0000}"/>
    <cellStyle name="Cálculo 2 4 8 3" xfId="12861" xr:uid="{00000000-0005-0000-0000-0000200B0000}"/>
    <cellStyle name="Cálculo 2 4 8 4" xfId="19860" xr:uid="{00000000-0005-0000-0000-0000210B0000}"/>
    <cellStyle name="Cálculo 2 4 8 5" xfId="27976" xr:uid="{00000000-0005-0000-0000-0000220B0000}"/>
    <cellStyle name="Cálculo 2 4 8 6" xfId="19454" xr:uid="{00000000-0005-0000-0000-0000230B0000}"/>
    <cellStyle name="Cálculo 2 4 8 7" xfId="19720" xr:uid="{00000000-0005-0000-0000-0000240B0000}"/>
    <cellStyle name="Cálculo 2 4 8 8" xfId="31628" xr:uid="{00000000-0005-0000-0000-0000250B0000}"/>
    <cellStyle name="Cálculo 2 4 8 9" xfId="35314" xr:uid="{00000000-0005-0000-0000-0000260B0000}"/>
    <cellStyle name="Cálculo 2 4 9" xfId="3713" xr:uid="{00000000-0005-0000-0000-0000270B0000}"/>
    <cellStyle name="Cálculo 2 4 9 2" xfId="5375" xr:uid="{00000000-0005-0000-0000-0000280B0000}"/>
    <cellStyle name="Cálculo 2 4 9 2 2" xfId="14529" xr:uid="{00000000-0005-0000-0000-0000290B0000}"/>
    <cellStyle name="Cálculo 2 4 9 2 3" xfId="21525" xr:uid="{00000000-0005-0000-0000-00002A0B0000}"/>
    <cellStyle name="Cálculo 2 4 9 2 4" xfId="24321" xr:uid="{00000000-0005-0000-0000-00002B0B0000}"/>
    <cellStyle name="Cálculo 2 4 9 2 5" xfId="32420" xr:uid="{00000000-0005-0000-0000-00002C0B0000}"/>
    <cellStyle name="Cálculo 2 4 9 2 6" xfId="36095" xr:uid="{00000000-0005-0000-0000-00002D0B0000}"/>
    <cellStyle name="Cálculo 2 4 9 2 7" xfId="38821" xr:uid="{00000000-0005-0000-0000-00002E0B0000}"/>
    <cellStyle name="Cálculo 2 4 9 3" xfId="12867" xr:uid="{00000000-0005-0000-0000-00002F0B0000}"/>
    <cellStyle name="Cálculo 2 4 9 4" xfId="19866" xr:uid="{00000000-0005-0000-0000-0000300B0000}"/>
    <cellStyle name="Cálculo 2 4 9 5" xfId="27973" xr:uid="{00000000-0005-0000-0000-0000310B0000}"/>
    <cellStyle name="Cálculo 2 4 9 6" xfId="28813" xr:uid="{00000000-0005-0000-0000-0000320B0000}"/>
    <cellStyle name="Cálculo 2 4 9 7" xfId="26015" xr:uid="{00000000-0005-0000-0000-0000330B0000}"/>
    <cellStyle name="Cálculo 2 4 9 8" xfId="33557" xr:uid="{00000000-0005-0000-0000-0000340B0000}"/>
    <cellStyle name="Cálculo 2 4 9 9" xfId="37225" xr:uid="{00000000-0005-0000-0000-0000350B0000}"/>
    <cellStyle name="Cálculo 2 5" xfId="1601" xr:uid="{00000000-0005-0000-0000-0000360B0000}"/>
    <cellStyle name="Cálculo 2 5 2" xfId="5376" xr:uid="{00000000-0005-0000-0000-0000370B0000}"/>
    <cellStyle name="Cálculo 2 5 2 2" xfId="14530" xr:uid="{00000000-0005-0000-0000-0000380B0000}"/>
    <cellStyle name="Cálculo 2 5 2 3" xfId="21526" xr:uid="{00000000-0005-0000-0000-0000390B0000}"/>
    <cellStyle name="Cálculo 2 5 2 4" xfId="26923" xr:uid="{00000000-0005-0000-0000-00003A0B0000}"/>
    <cellStyle name="Cálculo 2 5 2 5" xfId="32421" xr:uid="{00000000-0005-0000-0000-00003B0B0000}"/>
    <cellStyle name="Cálculo 2 5 2 6" xfId="36096" xr:uid="{00000000-0005-0000-0000-00003C0B0000}"/>
    <cellStyle name="Cálculo 2 5 2 7" xfId="38822" xr:uid="{00000000-0005-0000-0000-00003D0B0000}"/>
    <cellStyle name="Cálculo 2 5 3" xfId="10755" xr:uid="{00000000-0005-0000-0000-00003E0B0000}"/>
    <cellStyle name="Cálculo 2 5 4" xfId="17021" xr:uid="{00000000-0005-0000-0000-00003F0B0000}"/>
    <cellStyle name="Cálculo 2 5 5" xfId="28701" xr:uid="{00000000-0005-0000-0000-0000400B0000}"/>
    <cellStyle name="Cálculo 2 5 6" xfId="29047" xr:uid="{00000000-0005-0000-0000-0000410B0000}"/>
    <cellStyle name="Cálculo 2 5 7" xfId="17131" xr:uid="{00000000-0005-0000-0000-0000420B0000}"/>
    <cellStyle name="Cálculo 2 5 8" xfId="31813" xr:uid="{00000000-0005-0000-0000-0000430B0000}"/>
    <cellStyle name="Cálculo 2 5 9" xfId="35482" xr:uid="{00000000-0005-0000-0000-0000440B0000}"/>
    <cellStyle name="Cálculo 2 6" xfId="2434" xr:uid="{00000000-0005-0000-0000-0000450B0000}"/>
    <cellStyle name="Cálculo 2 6 2" xfId="5377" xr:uid="{00000000-0005-0000-0000-0000460B0000}"/>
    <cellStyle name="Cálculo 2 6 2 2" xfId="14531" xr:uid="{00000000-0005-0000-0000-0000470B0000}"/>
    <cellStyle name="Cálculo 2 6 2 3" xfId="21527" xr:uid="{00000000-0005-0000-0000-0000480B0000}"/>
    <cellStyle name="Cálculo 2 6 2 4" xfId="26926" xr:uid="{00000000-0005-0000-0000-0000490B0000}"/>
    <cellStyle name="Cálculo 2 6 2 5" xfId="32422" xr:uid="{00000000-0005-0000-0000-00004A0B0000}"/>
    <cellStyle name="Cálculo 2 6 2 6" xfId="36097" xr:uid="{00000000-0005-0000-0000-00004B0B0000}"/>
    <cellStyle name="Cálculo 2 6 2 7" xfId="38823" xr:uid="{00000000-0005-0000-0000-00004C0B0000}"/>
    <cellStyle name="Cálculo 2 6 3" xfId="11588" xr:uid="{00000000-0005-0000-0000-00004D0B0000}"/>
    <cellStyle name="Cálculo 2 6 4" xfId="18591" xr:uid="{00000000-0005-0000-0000-00004E0B0000}"/>
    <cellStyle name="Cálculo 2 6 5" xfId="9555" xr:uid="{00000000-0005-0000-0000-00004F0B0000}"/>
    <cellStyle name="Cálculo 2 6 6" xfId="25326" xr:uid="{00000000-0005-0000-0000-0000500B0000}"/>
    <cellStyle name="Cálculo 2 6 7" xfId="9284" xr:uid="{00000000-0005-0000-0000-0000510B0000}"/>
    <cellStyle name="Cálculo 2 6 8" xfId="31488" xr:uid="{00000000-0005-0000-0000-0000520B0000}"/>
    <cellStyle name="Cálculo 2 6 9" xfId="35197" xr:uid="{00000000-0005-0000-0000-0000530B0000}"/>
    <cellStyle name="Cálculo 2 7" xfId="9193" xr:uid="{00000000-0005-0000-0000-0000540B0000}"/>
    <cellStyle name="Cálculo 2 8" xfId="18212" xr:uid="{00000000-0005-0000-0000-0000550B0000}"/>
    <cellStyle name="Cálculo 2 9" xfId="29466" xr:uid="{00000000-0005-0000-0000-0000560B0000}"/>
    <cellStyle name="Cálculo 3" xfId="318" xr:uid="{00000000-0005-0000-0000-0000570B0000}"/>
    <cellStyle name="Cálculo 3 10" xfId="2444" xr:uid="{00000000-0005-0000-0000-0000580B0000}"/>
    <cellStyle name="Cálculo 3 10 2" xfId="5378" xr:uid="{00000000-0005-0000-0000-0000590B0000}"/>
    <cellStyle name="Cálculo 3 10 2 2" xfId="14532" xr:uid="{00000000-0005-0000-0000-00005A0B0000}"/>
    <cellStyle name="Cálculo 3 10 2 3" xfId="21528" xr:uid="{00000000-0005-0000-0000-00005B0B0000}"/>
    <cellStyle name="Cálculo 3 10 2 4" xfId="24072" xr:uid="{00000000-0005-0000-0000-00005C0B0000}"/>
    <cellStyle name="Cálculo 3 10 2 5" xfId="32423" xr:uid="{00000000-0005-0000-0000-00005D0B0000}"/>
    <cellStyle name="Cálculo 3 10 2 6" xfId="36098" xr:uid="{00000000-0005-0000-0000-00005E0B0000}"/>
    <cellStyle name="Cálculo 3 10 2 7" xfId="38824" xr:uid="{00000000-0005-0000-0000-00005F0B0000}"/>
    <cellStyle name="Cálculo 3 10 3" xfId="11598" xr:uid="{00000000-0005-0000-0000-0000600B0000}"/>
    <cellStyle name="Cálculo 3 10 4" xfId="18601" xr:uid="{00000000-0005-0000-0000-0000610B0000}"/>
    <cellStyle name="Cálculo 3 10 5" xfId="22483" xr:uid="{00000000-0005-0000-0000-0000620B0000}"/>
    <cellStyle name="Cálculo 3 10 6" xfId="22470" xr:uid="{00000000-0005-0000-0000-0000630B0000}"/>
    <cellStyle name="Cálculo 3 10 7" xfId="29016" xr:uid="{00000000-0005-0000-0000-0000640B0000}"/>
    <cellStyle name="Cálculo 3 10 8" xfId="21242" xr:uid="{00000000-0005-0000-0000-0000650B0000}"/>
    <cellStyle name="Cálculo 3 10 9" xfId="31329" xr:uid="{00000000-0005-0000-0000-0000660B0000}"/>
    <cellStyle name="Cálculo 3 11" xfId="2924" xr:uid="{00000000-0005-0000-0000-0000670B0000}"/>
    <cellStyle name="Cálculo 3 11 2" xfId="5379" xr:uid="{00000000-0005-0000-0000-0000680B0000}"/>
    <cellStyle name="Cálculo 3 11 2 2" xfId="14533" xr:uid="{00000000-0005-0000-0000-0000690B0000}"/>
    <cellStyle name="Cálculo 3 11 2 3" xfId="21529" xr:uid="{00000000-0005-0000-0000-00006A0B0000}"/>
    <cellStyle name="Cálculo 3 11 2 4" xfId="26924" xr:uid="{00000000-0005-0000-0000-00006B0B0000}"/>
    <cellStyle name="Cálculo 3 11 2 5" xfId="32424" xr:uid="{00000000-0005-0000-0000-00006C0B0000}"/>
    <cellStyle name="Cálculo 3 11 2 6" xfId="36099" xr:uid="{00000000-0005-0000-0000-00006D0B0000}"/>
    <cellStyle name="Cálculo 3 11 2 7" xfId="38825" xr:uid="{00000000-0005-0000-0000-00006E0B0000}"/>
    <cellStyle name="Cálculo 3 11 3" xfId="12078" xr:uid="{00000000-0005-0000-0000-00006F0B0000}"/>
    <cellStyle name="Cálculo 3 11 4" xfId="19081" xr:uid="{00000000-0005-0000-0000-0000700B0000}"/>
    <cellStyle name="Cálculo 3 11 5" xfId="24665" xr:uid="{00000000-0005-0000-0000-0000710B0000}"/>
    <cellStyle name="Cálculo 3 11 6" xfId="22849" xr:uid="{00000000-0005-0000-0000-0000720B0000}"/>
    <cellStyle name="Cálculo 3 11 7" xfId="22440" xr:uid="{00000000-0005-0000-0000-0000730B0000}"/>
    <cellStyle name="Cálculo 3 11 8" xfId="29657" xr:uid="{00000000-0005-0000-0000-0000740B0000}"/>
    <cellStyle name="Cálculo 3 11 9" xfId="33641" xr:uid="{00000000-0005-0000-0000-0000750B0000}"/>
    <cellStyle name="Cálculo 3 12" xfId="3109" xr:uid="{00000000-0005-0000-0000-0000760B0000}"/>
    <cellStyle name="Cálculo 3 12 2" xfId="5380" xr:uid="{00000000-0005-0000-0000-0000770B0000}"/>
    <cellStyle name="Cálculo 3 12 2 2" xfId="14534" xr:uid="{00000000-0005-0000-0000-0000780B0000}"/>
    <cellStyle name="Cálculo 3 12 2 3" xfId="21530" xr:uid="{00000000-0005-0000-0000-0000790B0000}"/>
    <cellStyle name="Cálculo 3 12 2 4" xfId="20038" xr:uid="{00000000-0005-0000-0000-00007A0B0000}"/>
    <cellStyle name="Cálculo 3 12 2 5" xfId="32425" xr:uid="{00000000-0005-0000-0000-00007B0B0000}"/>
    <cellStyle name="Cálculo 3 12 2 6" xfId="36100" xr:uid="{00000000-0005-0000-0000-00007C0B0000}"/>
    <cellStyle name="Cálculo 3 12 2 7" xfId="38826" xr:uid="{00000000-0005-0000-0000-00007D0B0000}"/>
    <cellStyle name="Cálculo 3 12 3" xfId="12263" xr:uid="{00000000-0005-0000-0000-00007E0B0000}"/>
    <cellStyle name="Cálculo 3 12 4" xfId="19266" xr:uid="{00000000-0005-0000-0000-00007F0B0000}"/>
    <cellStyle name="Cálculo 3 12 5" xfId="17539" xr:uid="{00000000-0005-0000-0000-0000800B0000}"/>
    <cellStyle name="Cálculo 3 12 6" xfId="29138" xr:uid="{00000000-0005-0000-0000-0000810B0000}"/>
    <cellStyle name="Cálculo 3 12 7" xfId="29782" xr:uid="{00000000-0005-0000-0000-0000820B0000}"/>
    <cellStyle name="Cálculo 3 12 8" xfId="29738" xr:uid="{00000000-0005-0000-0000-0000830B0000}"/>
    <cellStyle name="Cálculo 3 12 9" xfId="25837" xr:uid="{00000000-0005-0000-0000-0000840B0000}"/>
    <cellStyle name="Cálculo 3 13" xfId="3749" xr:uid="{00000000-0005-0000-0000-0000850B0000}"/>
    <cellStyle name="Cálculo 3 13 2" xfId="5381" xr:uid="{00000000-0005-0000-0000-0000860B0000}"/>
    <cellStyle name="Cálculo 3 13 2 2" xfId="14535" xr:uid="{00000000-0005-0000-0000-0000870B0000}"/>
    <cellStyle name="Cálculo 3 13 2 3" xfId="21531" xr:uid="{00000000-0005-0000-0000-0000880B0000}"/>
    <cellStyle name="Cálculo 3 13 2 4" xfId="26925" xr:uid="{00000000-0005-0000-0000-0000890B0000}"/>
    <cellStyle name="Cálculo 3 13 2 5" xfId="32426" xr:uid="{00000000-0005-0000-0000-00008A0B0000}"/>
    <cellStyle name="Cálculo 3 13 2 6" xfId="36101" xr:uid="{00000000-0005-0000-0000-00008B0B0000}"/>
    <cellStyle name="Cálculo 3 13 2 7" xfId="38827" xr:uid="{00000000-0005-0000-0000-00008C0B0000}"/>
    <cellStyle name="Cálculo 3 13 3" xfId="12903" xr:uid="{00000000-0005-0000-0000-00008D0B0000}"/>
    <cellStyle name="Cálculo 3 13 4" xfId="19902" xr:uid="{00000000-0005-0000-0000-00008E0B0000}"/>
    <cellStyle name="Cálculo 3 13 5" xfId="22458" xr:uid="{00000000-0005-0000-0000-00008F0B0000}"/>
    <cellStyle name="Cálculo 3 13 6" xfId="28814" xr:uid="{00000000-0005-0000-0000-0000900B0000}"/>
    <cellStyle name="Cálculo 3 13 7" xfId="17625" xr:uid="{00000000-0005-0000-0000-0000910B0000}"/>
    <cellStyle name="Cálculo 3 13 8" xfId="29036" xr:uid="{00000000-0005-0000-0000-0000920B0000}"/>
    <cellStyle name="Cálculo 3 13 9" xfId="31292" xr:uid="{00000000-0005-0000-0000-0000930B0000}"/>
    <cellStyle name="Cálculo 3 14" xfId="3683" xr:uid="{00000000-0005-0000-0000-0000940B0000}"/>
    <cellStyle name="Cálculo 3 14 2" xfId="5382" xr:uid="{00000000-0005-0000-0000-0000950B0000}"/>
    <cellStyle name="Cálculo 3 14 2 2" xfId="14536" xr:uid="{00000000-0005-0000-0000-0000960B0000}"/>
    <cellStyle name="Cálculo 3 14 2 3" xfId="21532" xr:uid="{00000000-0005-0000-0000-0000970B0000}"/>
    <cellStyle name="Cálculo 3 14 2 4" xfId="17065" xr:uid="{00000000-0005-0000-0000-0000980B0000}"/>
    <cellStyle name="Cálculo 3 14 2 5" xfId="32427" xr:uid="{00000000-0005-0000-0000-0000990B0000}"/>
    <cellStyle name="Cálculo 3 14 2 6" xfId="36102" xr:uid="{00000000-0005-0000-0000-00009A0B0000}"/>
    <cellStyle name="Cálculo 3 14 2 7" xfId="38828" xr:uid="{00000000-0005-0000-0000-00009B0B0000}"/>
    <cellStyle name="Cálculo 3 14 3" xfId="12837" xr:uid="{00000000-0005-0000-0000-00009C0B0000}"/>
    <cellStyle name="Cálculo 3 14 4" xfId="19836" xr:uid="{00000000-0005-0000-0000-00009D0B0000}"/>
    <cellStyle name="Cálculo 3 14 5" xfId="22543" xr:uid="{00000000-0005-0000-0000-00009E0B0000}"/>
    <cellStyle name="Cálculo 3 14 6" xfId="24519" xr:uid="{00000000-0005-0000-0000-00009F0B0000}"/>
    <cellStyle name="Cálculo 3 14 7" xfId="29550" xr:uid="{00000000-0005-0000-0000-0000A00B0000}"/>
    <cellStyle name="Cálculo 3 14 8" xfId="31631" xr:uid="{00000000-0005-0000-0000-0000A10B0000}"/>
    <cellStyle name="Cálculo 3 14 9" xfId="35308" xr:uid="{00000000-0005-0000-0000-0000A20B0000}"/>
    <cellStyle name="Cálculo 3 15" xfId="9476" xr:uid="{00000000-0005-0000-0000-0000A30B0000}"/>
    <cellStyle name="Cálculo 3 16" xfId="17969" xr:uid="{00000000-0005-0000-0000-0000A40B0000}"/>
    <cellStyle name="Cálculo 3 17" xfId="24374" xr:uid="{00000000-0005-0000-0000-0000A50B0000}"/>
    <cellStyle name="Cálculo 3 18" xfId="28899" xr:uid="{00000000-0005-0000-0000-0000A60B0000}"/>
    <cellStyle name="Cálculo 3 19" xfId="19515" xr:uid="{00000000-0005-0000-0000-0000A70B0000}"/>
    <cellStyle name="Cálculo 3 2" xfId="319" xr:uid="{00000000-0005-0000-0000-0000A80B0000}"/>
    <cellStyle name="Cálculo 3 2 10" xfId="2867" xr:uid="{00000000-0005-0000-0000-0000A90B0000}"/>
    <cellStyle name="Cálculo 3 2 10 2" xfId="5384" xr:uid="{00000000-0005-0000-0000-0000AA0B0000}"/>
    <cellStyle name="Cálculo 3 2 10 2 2" xfId="14538" xr:uid="{00000000-0005-0000-0000-0000AB0B0000}"/>
    <cellStyle name="Cálculo 3 2 10 2 3" xfId="21534" xr:uid="{00000000-0005-0000-0000-0000AC0B0000}"/>
    <cellStyle name="Cálculo 3 2 10 2 4" xfId="26919" xr:uid="{00000000-0005-0000-0000-0000AD0B0000}"/>
    <cellStyle name="Cálculo 3 2 10 2 5" xfId="32429" xr:uid="{00000000-0005-0000-0000-0000AE0B0000}"/>
    <cellStyle name="Cálculo 3 2 10 2 6" xfId="36104" xr:uid="{00000000-0005-0000-0000-0000AF0B0000}"/>
    <cellStyle name="Cálculo 3 2 10 2 7" xfId="38830" xr:uid="{00000000-0005-0000-0000-0000B00B0000}"/>
    <cellStyle name="Cálculo 3 2 10 3" xfId="12021" xr:uid="{00000000-0005-0000-0000-0000B10B0000}"/>
    <cellStyle name="Cálculo 3 2 10 4" xfId="19024" xr:uid="{00000000-0005-0000-0000-0000B20B0000}"/>
    <cellStyle name="Cálculo 3 2 10 5" xfId="24654" xr:uid="{00000000-0005-0000-0000-0000B30B0000}"/>
    <cellStyle name="Cálculo 3 2 10 6" xfId="24559" xr:uid="{00000000-0005-0000-0000-0000B40B0000}"/>
    <cellStyle name="Cálculo 3 2 10 7" xfId="29900" xr:uid="{00000000-0005-0000-0000-0000B50B0000}"/>
    <cellStyle name="Cálculo 3 2 10 8" xfId="33877" xr:uid="{00000000-0005-0000-0000-0000B60B0000}"/>
    <cellStyle name="Cálculo 3 2 10 9" xfId="37439" xr:uid="{00000000-0005-0000-0000-0000B70B0000}"/>
    <cellStyle name="Cálculo 3 2 11" xfId="2992" xr:uid="{00000000-0005-0000-0000-0000B80B0000}"/>
    <cellStyle name="Cálculo 3 2 11 2" xfId="5385" xr:uid="{00000000-0005-0000-0000-0000B90B0000}"/>
    <cellStyle name="Cálculo 3 2 11 2 2" xfId="14539" xr:uid="{00000000-0005-0000-0000-0000BA0B0000}"/>
    <cellStyle name="Cálculo 3 2 11 2 3" xfId="21535" xr:uid="{00000000-0005-0000-0000-0000BB0B0000}"/>
    <cellStyle name="Cálculo 3 2 11 2 4" xfId="24944" xr:uid="{00000000-0005-0000-0000-0000BC0B0000}"/>
    <cellStyle name="Cálculo 3 2 11 2 5" xfId="32430" xr:uid="{00000000-0005-0000-0000-0000BD0B0000}"/>
    <cellStyle name="Cálculo 3 2 11 2 6" xfId="36105" xr:uid="{00000000-0005-0000-0000-0000BE0B0000}"/>
    <cellStyle name="Cálculo 3 2 11 2 7" xfId="38831" xr:uid="{00000000-0005-0000-0000-0000BF0B0000}"/>
    <cellStyle name="Cálculo 3 2 11 3" xfId="12146" xr:uid="{00000000-0005-0000-0000-0000C00B0000}"/>
    <cellStyle name="Cálculo 3 2 11 4" xfId="19149" xr:uid="{00000000-0005-0000-0000-0000C10B0000}"/>
    <cellStyle name="Cálculo 3 2 11 5" xfId="9328" xr:uid="{00000000-0005-0000-0000-0000C20B0000}"/>
    <cellStyle name="Cálculo 3 2 11 6" xfId="21358" xr:uid="{00000000-0005-0000-0000-0000C30B0000}"/>
    <cellStyle name="Cálculo 3 2 11 7" xfId="29838" xr:uid="{00000000-0005-0000-0000-0000C40B0000}"/>
    <cellStyle name="Cálculo 3 2 11 8" xfId="33815" xr:uid="{00000000-0005-0000-0000-0000C50B0000}"/>
    <cellStyle name="Cálculo 3 2 11 9" xfId="37377" xr:uid="{00000000-0005-0000-0000-0000C60B0000}"/>
    <cellStyle name="Cálculo 3 2 12" xfId="3798" xr:uid="{00000000-0005-0000-0000-0000C70B0000}"/>
    <cellStyle name="Cálculo 3 2 12 2" xfId="5386" xr:uid="{00000000-0005-0000-0000-0000C80B0000}"/>
    <cellStyle name="Cálculo 3 2 12 2 2" xfId="14540" xr:uid="{00000000-0005-0000-0000-0000C90B0000}"/>
    <cellStyle name="Cálculo 3 2 12 2 3" xfId="21536" xr:uid="{00000000-0005-0000-0000-0000CA0B0000}"/>
    <cellStyle name="Cálculo 3 2 12 2 4" xfId="24071" xr:uid="{00000000-0005-0000-0000-0000CB0B0000}"/>
    <cellStyle name="Cálculo 3 2 12 2 5" xfId="32431" xr:uid="{00000000-0005-0000-0000-0000CC0B0000}"/>
    <cellStyle name="Cálculo 3 2 12 2 6" xfId="36106" xr:uid="{00000000-0005-0000-0000-0000CD0B0000}"/>
    <cellStyle name="Cálculo 3 2 12 2 7" xfId="38832" xr:uid="{00000000-0005-0000-0000-0000CE0B0000}"/>
    <cellStyle name="Cálculo 3 2 12 3" xfId="12952" xr:uid="{00000000-0005-0000-0000-0000CF0B0000}"/>
    <cellStyle name="Cálculo 3 2 12 4" xfId="19951" xr:uid="{00000000-0005-0000-0000-0000D00B0000}"/>
    <cellStyle name="Cálculo 3 2 12 5" xfId="27931" xr:uid="{00000000-0005-0000-0000-0000D10B0000}"/>
    <cellStyle name="Cálculo 3 2 12 6" xfId="26589" xr:uid="{00000000-0005-0000-0000-0000D20B0000}"/>
    <cellStyle name="Cálculo 3 2 12 7" xfId="27295" xr:uid="{00000000-0005-0000-0000-0000D30B0000}"/>
    <cellStyle name="Cálculo 3 2 12 8" xfId="33516" xr:uid="{00000000-0005-0000-0000-0000D40B0000}"/>
    <cellStyle name="Cálculo 3 2 12 9" xfId="37184" xr:uid="{00000000-0005-0000-0000-0000D50B0000}"/>
    <cellStyle name="Cálculo 3 2 13" xfId="5383" xr:uid="{00000000-0005-0000-0000-0000D60B0000}"/>
    <cellStyle name="Cálculo 3 2 13 2" xfId="14537" xr:uid="{00000000-0005-0000-0000-0000D70B0000}"/>
    <cellStyle name="Cálculo 3 2 13 3" xfId="21533" xr:uid="{00000000-0005-0000-0000-0000D80B0000}"/>
    <cellStyle name="Cálculo 3 2 13 4" xfId="26929" xr:uid="{00000000-0005-0000-0000-0000D90B0000}"/>
    <cellStyle name="Cálculo 3 2 13 5" xfId="32428" xr:uid="{00000000-0005-0000-0000-0000DA0B0000}"/>
    <cellStyle name="Cálculo 3 2 13 6" xfId="36103" xr:uid="{00000000-0005-0000-0000-0000DB0B0000}"/>
    <cellStyle name="Cálculo 3 2 13 7" xfId="38829" xr:uid="{00000000-0005-0000-0000-0000DC0B0000}"/>
    <cellStyle name="Cálculo 3 2 14" xfId="9477" xr:uid="{00000000-0005-0000-0000-0000DD0B0000}"/>
    <cellStyle name="Cálculo 3 2 15" xfId="17974" xr:uid="{00000000-0005-0000-0000-0000DE0B0000}"/>
    <cellStyle name="Cálculo 3 2 16" xfId="29324" xr:uid="{00000000-0005-0000-0000-0000DF0B0000}"/>
    <cellStyle name="Cálculo 3 2 17" xfId="17711" xr:uid="{00000000-0005-0000-0000-0000E00B0000}"/>
    <cellStyle name="Cálculo 3 2 18" xfId="31745" xr:uid="{00000000-0005-0000-0000-0000E10B0000}"/>
    <cellStyle name="Cálculo 3 2 19" xfId="35425" xr:uid="{00000000-0005-0000-0000-0000E20B0000}"/>
    <cellStyle name="Cálculo 3 2 2" xfId="320" xr:uid="{00000000-0005-0000-0000-0000E30B0000}"/>
    <cellStyle name="Cálculo 3 2 2 10" xfId="2884" xr:uid="{00000000-0005-0000-0000-0000E40B0000}"/>
    <cellStyle name="Cálculo 3 2 2 10 2" xfId="5388" xr:uid="{00000000-0005-0000-0000-0000E50B0000}"/>
    <cellStyle name="Cálculo 3 2 2 10 2 2" xfId="14542" xr:uid="{00000000-0005-0000-0000-0000E60B0000}"/>
    <cellStyle name="Cálculo 3 2 2 10 2 3" xfId="21538" xr:uid="{00000000-0005-0000-0000-0000E70B0000}"/>
    <cellStyle name="Cálculo 3 2 2 10 2 4" xfId="22821" xr:uid="{00000000-0005-0000-0000-0000E80B0000}"/>
    <cellStyle name="Cálculo 3 2 2 10 2 5" xfId="32433" xr:uid="{00000000-0005-0000-0000-0000E90B0000}"/>
    <cellStyle name="Cálculo 3 2 2 10 2 6" xfId="36108" xr:uid="{00000000-0005-0000-0000-0000EA0B0000}"/>
    <cellStyle name="Cálculo 3 2 2 10 2 7" xfId="38834" xr:uid="{00000000-0005-0000-0000-0000EB0B0000}"/>
    <cellStyle name="Cálculo 3 2 2 10 3" xfId="12038" xr:uid="{00000000-0005-0000-0000-0000EC0B0000}"/>
    <cellStyle name="Cálculo 3 2 2 10 4" xfId="19041" xr:uid="{00000000-0005-0000-0000-0000ED0B0000}"/>
    <cellStyle name="Cálculo 3 2 2 10 5" xfId="18065" xr:uid="{00000000-0005-0000-0000-0000EE0B0000}"/>
    <cellStyle name="Cálculo 3 2 2 10 6" xfId="19581" xr:uid="{00000000-0005-0000-0000-0000EF0B0000}"/>
    <cellStyle name="Cálculo 3 2 2 10 7" xfId="29892" xr:uid="{00000000-0005-0000-0000-0000F00B0000}"/>
    <cellStyle name="Cálculo 3 2 2 10 8" xfId="33868" xr:uid="{00000000-0005-0000-0000-0000F10B0000}"/>
    <cellStyle name="Cálculo 3 2 2 10 9" xfId="37430" xr:uid="{00000000-0005-0000-0000-0000F20B0000}"/>
    <cellStyle name="Cálculo 3 2 2 11" xfId="4144" xr:uid="{00000000-0005-0000-0000-0000F30B0000}"/>
    <cellStyle name="Cálculo 3 2 2 11 2" xfId="5389" xr:uid="{00000000-0005-0000-0000-0000F40B0000}"/>
    <cellStyle name="Cálculo 3 2 2 11 2 2" xfId="14543" xr:uid="{00000000-0005-0000-0000-0000F50B0000}"/>
    <cellStyle name="Cálculo 3 2 2 11 2 3" xfId="21539" xr:uid="{00000000-0005-0000-0000-0000F60B0000}"/>
    <cellStyle name="Cálculo 3 2 2 11 2 4" xfId="24137" xr:uid="{00000000-0005-0000-0000-0000F70B0000}"/>
    <cellStyle name="Cálculo 3 2 2 11 2 5" xfId="32434" xr:uid="{00000000-0005-0000-0000-0000F80B0000}"/>
    <cellStyle name="Cálculo 3 2 2 11 2 6" xfId="36109" xr:uid="{00000000-0005-0000-0000-0000F90B0000}"/>
    <cellStyle name="Cálculo 3 2 2 11 2 7" xfId="38835" xr:uid="{00000000-0005-0000-0000-0000FA0B0000}"/>
    <cellStyle name="Cálculo 3 2 2 11 3" xfId="13298" xr:uid="{00000000-0005-0000-0000-0000FB0B0000}"/>
    <cellStyle name="Cálculo 3 2 2 11 4" xfId="20296" xr:uid="{00000000-0005-0000-0000-0000FC0B0000}"/>
    <cellStyle name="Cálculo 3 2 2 11 5" xfId="27760" xr:uid="{00000000-0005-0000-0000-0000FD0B0000}"/>
    <cellStyle name="Cálculo 3 2 2 11 6" xfId="26657" xr:uid="{00000000-0005-0000-0000-0000FE0B0000}"/>
    <cellStyle name="Cálculo 3 2 2 11 7" xfId="23027" xr:uid="{00000000-0005-0000-0000-0000FF0B0000}"/>
    <cellStyle name="Cálculo 3 2 2 11 8" xfId="19472" xr:uid="{00000000-0005-0000-0000-0000000C0000}"/>
    <cellStyle name="Cálculo 3 2 2 11 9" xfId="35079" xr:uid="{00000000-0005-0000-0000-0000010C0000}"/>
    <cellStyle name="Cálculo 3 2 2 12" xfId="5387" xr:uid="{00000000-0005-0000-0000-0000020C0000}"/>
    <cellStyle name="Cálculo 3 2 2 12 2" xfId="14541" xr:uid="{00000000-0005-0000-0000-0000030C0000}"/>
    <cellStyle name="Cálculo 3 2 2 12 3" xfId="21537" xr:uid="{00000000-0005-0000-0000-0000040C0000}"/>
    <cellStyle name="Cálculo 3 2 2 12 4" xfId="26928" xr:uid="{00000000-0005-0000-0000-0000050C0000}"/>
    <cellStyle name="Cálculo 3 2 2 12 5" xfId="32432" xr:uid="{00000000-0005-0000-0000-0000060C0000}"/>
    <cellStyle name="Cálculo 3 2 2 12 6" xfId="36107" xr:uid="{00000000-0005-0000-0000-0000070C0000}"/>
    <cellStyle name="Cálculo 3 2 2 12 7" xfId="38833" xr:uid="{00000000-0005-0000-0000-0000080C0000}"/>
    <cellStyle name="Cálculo 3 2 2 13" xfId="9478" xr:uid="{00000000-0005-0000-0000-0000090C0000}"/>
    <cellStyle name="Cálculo 3 2 2 14" xfId="17973" xr:uid="{00000000-0005-0000-0000-00000A0C0000}"/>
    <cellStyle name="Cálculo 3 2 2 15" xfId="29326" xr:uid="{00000000-0005-0000-0000-00000B0C0000}"/>
    <cellStyle name="Cálculo 3 2 2 16" xfId="24107" xr:uid="{00000000-0005-0000-0000-00000C0C0000}"/>
    <cellStyle name="Cálculo 3 2 2 17" xfId="31747" xr:uid="{00000000-0005-0000-0000-00000D0C0000}"/>
    <cellStyle name="Cálculo 3 2 2 18" xfId="35427" xr:uid="{00000000-0005-0000-0000-00000E0C0000}"/>
    <cellStyle name="Cálculo 3 2 2 19" xfId="38454" xr:uid="{00000000-0005-0000-0000-00000F0C0000}"/>
    <cellStyle name="Cálculo 3 2 2 2" xfId="1682" xr:uid="{00000000-0005-0000-0000-0000100C0000}"/>
    <cellStyle name="Cálculo 3 2 2 2 10" xfId="25139" xr:uid="{00000000-0005-0000-0000-0000110C0000}"/>
    <cellStyle name="Cálculo 3 2 2 2 11" xfId="17310" xr:uid="{00000000-0005-0000-0000-0000120C0000}"/>
    <cellStyle name="Cálculo 3 2 2 2 12" xfId="25735" xr:uid="{00000000-0005-0000-0000-0000130C0000}"/>
    <cellStyle name="Cálculo 3 2 2 2 13" xfId="34909" xr:uid="{00000000-0005-0000-0000-0000140C0000}"/>
    <cellStyle name="Cálculo 3 2 2 2 14" xfId="38373" xr:uid="{00000000-0005-0000-0000-0000150C0000}"/>
    <cellStyle name="Cálculo 3 2 2 2 2" xfId="2509" xr:uid="{00000000-0005-0000-0000-0000160C0000}"/>
    <cellStyle name="Cálculo 3 2 2 2 2 2" xfId="5391" xr:uid="{00000000-0005-0000-0000-0000170C0000}"/>
    <cellStyle name="Cálculo 3 2 2 2 2 2 2" xfId="14545" xr:uid="{00000000-0005-0000-0000-0000180C0000}"/>
    <cellStyle name="Cálculo 3 2 2 2 2 2 3" xfId="21541" xr:uid="{00000000-0005-0000-0000-0000190C0000}"/>
    <cellStyle name="Cálculo 3 2 2 2 2 2 4" xfId="26930" xr:uid="{00000000-0005-0000-0000-00001A0C0000}"/>
    <cellStyle name="Cálculo 3 2 2 2 2 2 5" xfId="32436" xr:uid="{00000000-0005-0000-0000-00001B0C0000}"/>
    <cellStyle name="Cálculo 3 2 2 2 2 2 6" xfId="36111" xr:uid="{00000000-0005-0000-0000-00001C0C0000}"/>
    <cellStyle name="Cálculo 3 2 2 2 2 2 7" xfId="38837" xr:uid="{00000000-0005-0000-0000-00001D0C0000}"/>
    <cellStyle name="Cálculo 3 2 2 2 2 3" xfId="11663" xr:uid="{00000000-0005-0000-0000-00001E0C0000}"/>
    <cellStyle name="Cálculo 3 2 2 2 2 4" xfId="18666" xr:uid="{00000000-0005-0000-0000-00001F0C0000}"/>
    <cellStyle name="Cálculo 3 2 2 2 2 5" xfId="18020" xr:uid="{00000000-0005-0000-0000-0000200C0000}"/>
    <cellStyle name="Cálculo 3 2 2 2 2 6" xfId="23196" xr:uid="{00000000-0005-0000-0000-0000210C0000}"/>
    <cellStyle name="Cálculo 3 2 2 2 2 7" xfId="30077" xr:uid="{00000000-0005-0000-0000-0000220C0000}"/>
    <cellStyle name="Cálculo 3 2 2 2 2 8" xfId="34054" xr:uid="{00000000-0005-0000-0000-0000230C0000}"/>
    <cellStyle name="Cálculo 3 2 2 2 2 9" xfId="37616" xr:uid="{00000000-0005-0000-0000-0000240C0000}"/>
    <cellStyle name="Cálculo 3 2 2 2 3" xfId="3659" xr:uid="{00000000-0005-0000-0000-0000250C0000}"/>
    <cellStyle name="Cálculo 3 2 2 2 3 2" xfId="5392" xr:uid="{00000000-0005-0000-0000-0000260C0000}"/>
    <cellStyle name="Cálculo 3 2 2 2 3 2 2" xfId="14546" xr:uid="{00000000-0005-0000-0000-0000270C0000}"/>
    <cellStyle name="Cálculo 3 2 2 2 3 2 3" xfId="21542" xr:uid="{00000000-0005-0000-0000-0000280C0000}"/>
    <cellStyle name="Cálculo 3 2 2 2 3 2 4" xfId="26927" xr:uid="{00000000-0005-0000-0000-0000290C0000}"/>
    <cellStyle name="Cálculo 3 2 2 2 3 2 5" xfId="32437" xr:uid="{00000000-0005-0000-0000-00002A0C0000}"/>
    <cellStyle name="Cálculo 3 2 2 2 3 2 6" xfId="36112" xr:uid="{00000000-0005-0000-0000-00002B0C0000}"/>
    <cellStyle name="Cálculo 3 2 2 2 3 2 7" xfId="38838" xr:uid="{00000000-0005-0000-0000-00002C0C0000}"/>
    <cellStyle name="Cálculo 3 2 2 2 3 3" xfId="12813" xr:uid="{00000000-0005-0000-0000-00002D0C0000}"/>
    <cellStyle name="Cálculo 3 2 2 2 3 4" xfId="19812" xr:uid="{00000000-0005-0000-0000-00002E0C0000}"/>
    <cellStyle name="Cálculo 3 2 2 2 3 5" xfId="22523" xr:uid="{00000000-0005-0000-0000-00002F0C0000}"/>
    <cellStyle name="Cálculo 3 2 2 2 3 6" xfId="23340" xr:uid="{00000000-0005-0000-0000-0000300C0000}"/>
    <cellStyle name="Cálculo 3 2 2 2 3 7" xfId="29553" xr:uid="{00000000-0005-0000-0000-0000310C0000}"/>
    <cellStyle name="Cálculo 3 2 2 2 3 8" xfId="31626" xr:uid="{00000000-0005-0000-0000-0000320C0000}"/>
    <cellStyle name="Cálculo 3 2 2 2 3 9" xfId="35305" xr:uid="{00000000-0005-0000-0000-0000330C0000}"/>
    <cellStyle name="Cálculo 3 2 2 2 4" xfId="4168" xr:uid="{00000000-0005-0000-0000-0000340C0000}"/>
    <cellStyle name="Cálculo 3 2 2 2 4 2" xfId="5393" xr:uid="{00000000-0005-0000-0000-0000350C0000}"/>
    <cellStyle name="Cálculo 3 2 2 2 4 2 2" xfId="14547" xr:uid="{00000000-0005-0000-0000-0000360C0000}"/>
    <cellStyle name="Cálculo 3 2 2 2 4 2 3" xfId="21543" xr:uid="{00000000-0005-0000-0000-0000370C0000}"/>
    <cellStyle name="Cálculo 3 2 2 2 4 2 4" xfId="24943" xr:uid="{00000000-0005-0000-0000-0000380C0000}"/>
    <cellStyle name="Cálculo 3 2 2 2 4 2 5" xfId="32438" xr:uid="{00000000-0005-0000-0000-0000390C0000}"/>
    <cellStyle name="Cálculo 3 2 2 2 4 2 6" xfId="36113" xr:uid="{00000000-0005-0000-0000-00003A0C0000}"/>
    <cellStyle name="Cálculo 3 2 2 2 4 2 7" xfId="38839" xr:uid="{00000000-0005-0000-0000-00003B0C0000}"/>
    <cellStyle name="Cálculo 3 2 2 2 4 3" xfId="13322" xr:uid="{00000000-0005-0000-0000-00003C0C0000}"/>
    <cellStyle name="Cálculo 3 2 2 2 4 4" xfId="20320" xr:uid="{00000000-0005-0000-0000-00003D0C0000}"/>
    <cellStyle name="Cálculo 3 2 2 2 4 5" xfId="27748" xr:uid="{00000000-0005-0000-0000-00003E0C0000}"/>
    <cellStyle name="Cálculo 3 2 2 2 4 6" xfId="29207" xr:uid="{00000000-0005-0000-0000-00003F0C0000}"/>
    <cellStyle name="Cálculo 3 2 2 2 4 7" xfId="24116" xr:uid="{00000000-0005-0000-0000-0000400C0000}"/>
    <cellStyle name="Cálculo 3 2 2 2 4 8" xfId="25829" xr:uid="{00000000-0005-0000-0000-0000410C0000}"/>
    <cellStyle name="Cálculo 3 2 2 2 4 9" xfId="31256" xr:uid="{00000000-0005-0000-0000-0000420C0000}"/>
    <cellStyle name="Cálculo 3 2 2 2 5" xfId="3834" xr:uid="{00000000-0005-0000-0000-0000430C0000}"/>
    <cellStyle name="Cálculo 3 2 2 2 5 2" xfId="5394" xr:uid="{00000000-0005-0000-0000-0000440C0000}"/>
    <cellStyle name="Cálculo 3 2 2 2 5 2 2" xfId="14548" xr:uid="{00000000-0005-0000-0000-0000450C0000}"/>
    <cellStyle name="Cálculo 3 2 2 2 5 2 3" xfId="21544" xr:uid="{00000000-0005-0000-0000-0000460C0000}"/>
    <cellStyle name="Cálculo 3 2 2 2 5 2 4" xfId="24412" xr:uid="{00000000-0005-0000-0000-0000470C0000}"/>
    <cellStyle name="Cálculo 3 2 2 2 5 2 5" xfId="32439" xr:uid="{00000000-0005-0000-0000-0000480C0000}"/>
    <cellStyle name="Cálculo 3 2 2 2 5 2 6" xfId="36114" xr:uid="{00000000-0005-0000-0000-0000490C0000}"/>
    <cellStyle name="Cálculo 3 2 2 2 5 2 7" xfId="38840" xr:uid="{00000000-0005-0000-0000-00004A0C0000}"/>
    <cellStyle name="Cálculo 3 2 2 2 5 3" xfId="12988" xr:uid="{00000000-0005-0000-0000-00004B0C0000}"/>
    <cellStyle name="Cálculo 3 2 2 2 5 4" xfId="19987" xr:uid="{00000000-0005-0000-0000-00004C0C0000}"/>
    <cellStyle name="Cálculo 3 2 2 2 5 5" xfId="27913" xr:uid="{00000000-0005-0000-0000-00004D0C0000}"/>
    <cellStyle name="Cálculo 3 2 2 2 5 6" xfId="29427" xr:uid="{00000000-0005-0000-0000-00004E0C0000}"/>
    <cellStyle name="Cálculo 3 2 2 2 5 7" xfId="28644" xr:uid="{00000000-0005-0000-0000-00004F0C0000}"/>
    <cellStyle name="Cálculo 3 2 2 2 5 8" xfId="33500" xr:uid="{00000000-0005-0000-0000-0000500C0000}"/>
    <cellStyle name="Cálculo 3 2 2 2 5 9" xfId="37168" xr:uid="{00000000-0005-0000-0000-0000510C0000}"/>
    <cellStyle name="Cálculo 3 2 2 2 6" xfId="3008" xr:uid="{00000000-0005-0000-0000-0000520C0000}"/>
    <cellStyle name="Cálculo 3 2 2 2 6 2" xfId="5395" xr:uid="{00000000-0005-0000-0000-0000530C0000}"/>
    <cellStyle name="Cálculo 3 2 2 2 6 2 2" xfId="14549" xr:uid="{00000000-0005-0000-0000-0000540C0000}"/>
    <cellStyle name="Cálculo 3 2 2 2 6 2 3" xfId="21545" xr:uid="{00000000-0005-0000-0000-0000550C0000}"/>
    <cellStyle name="Cálculo 3 2 2 2 6 2 4" xfId="26931" xr:uid="{00000000-0005-0000-0000-0000560C0000}"/>
    <cellStyle name="Cálculo 3 2 2 2 6 2 5" xfId="32440" xr:uid="{00000000-0005-0000-0000-0000570C0000}"/>
    <cellStyle name="Cálculo 3 2 2 2 6 2 6" xfId="36115" xr:uid="{00000000-0005-0000-0000-0000580C0000}"/>
    <cellStyle name="Cálculo 3 2 2 2 6 2 7" xfId="38841" xr:uid="{00000000-0005-0000-0000-0000590C0000}"/>
    <cellStyle name="Cálculo 3 2 2 2 6 3" xfId="12162" xr:uid="{00000000-0005-0000-0000-00005A0C0000}"/>
    <cellStyle name="Cálculo 3 2 2 2 6 4" xfId="19165" xr:uid="{00000000-0005-0000-0000-00005B0C0000}"/>
    <cellStyle name="Cálculo 3 2 2 2 6 5" xfId="17030" xr:uid="{00000000-0005-0000-0000-00005C0C0000}"/>
    <cellStyle name="Cálculo 3 2 2 2 6 6" xfId="28499" xr:uid="{00000000-0005-0000-0000-00005D0C0000}"/>
    <cellStyle name="Cálculo 3 2 2 2 6 7" xfId="25905" xr:uid="{00000000-0005-0000-0000-00005E0C0000}"/>
    <cellStyle name="Cálculo 3 2 2 2 6 8" xfId="33806" xr:uid="{00000000-0005-0000-0000-00005F0C0000}"/>
    <cellStyle name="Cálculo 3 2 2 2 6 9" xfId="37368" xr:uid="{00000000-0005-0000-0000-0000600C0000}"/>
    <cellStyle name="Cálculo 3 2 2 2 7" xfId="5390" xr:uid="{00000000-0005-0000-0000-0000610C0000}"/>
    <cellStyle name="Cálculo 3 2 2 2 7 2" xfId="14544" xr:uid="{00000000-0005-0000-0000-0000620C0000}"/>
    <cellStyle name="Cálculo 3 2 2 2 7 3" xfId="21540" xr:uid="{00000000-0005-0000-0000-0000630C0000}"/>
    <cellStyle name="Cálculo 3 2 2 2 7 4" xfId="19733" xr:uid="{00000000-0005-0000-0000-0000640C0000}"/>
    <cellStyle name="Cálculo 3 2 2 2 7 5" xfId="32435" xr:uid="{00000000-0005-0000-0000-0000650C0000}"/>
    <cellStyle name="Cálculo 3 2 2 2 7 6" xfId="36110" xr:uid="{00000000-0005-0000-0000-0000660C0000}"/>
    <cellStyle name="Cálculo 3 2 2 2 7 7" xfId="38836" xr:uid="{00000000-0005-0000-0000-0000670C0000}"/>
    <cellStyle name="Cálculo 3 2 2 2 8" xfId="10836" xr:uid="{00000000-0005-0000-0000-0000680C0000}"/>
    <cellStyle name="Cálculo 3 2 2 2 9" xfId="11044" xr:uid="{00000000-0005-0000-0000-0000690C0000}"/>
    <cellStyle name="Cálculo 3 2 2 3" xfId="2341" xr:uid="{00000000-0005-0000-0000-00006A0C0000}"/>
    <cellStyle name="Cálculo 3 2 2 3 10" xfId="21343" xr:uid="{00000000-0005-0000-0000-00006B0C0000}"/>
    <cellStyle name="Cálculo 3 2 2 3 11" xfId="26141" xr:uid="{00000000-0005-0000-0000-00006C0C0000}"/>
    <cellStyle name="Cálculo 3 2 2 3 12" xfId="10170" xr:uid="{00000000-0005-0000-0000-00006D0C0000}"/>
    <cellStyle name="Cálculo 3 2 2 3 13" xfId="34136" xr:uid="{00000000-0005-0000-0000-00006E0C0000}"/>
    <cellStyle name="Cálculo 3 2 2 3 14" xfId="37698" xr:uid="{00000000-0005-0000-0000-00006F0C0000}"/>
    <cellStyle name="Cálculo 3 2 2 3 2" xfId="2741" xr:uid="{00000000-0005-0000-0000-0000700C0000}"/>
    <cellStyle name="Cálculo 3 2 2 3 2 2" xfId="5397" xr:uid="{00000000-0005-0000-0000-0000710C0000}"/>
    <cellStyle name="Cálculo 3 2 2 3 2 2 2" xfId="14551" xr:uid="{00000000-0005-0000-0000-0000720C0000}"/>
    <cellStyle name="Cálculo 3 2 2 3 2 2 3" xfId="21547" xr:uid="{00000000-0005-0000-0000-0000730C0000}"/>
    <cellStyle name="Cálculo 3 2 2 3 2 2 4" xfId="29489" xr:uid="{00000000-0005-0000-0000-0000740C0000}"/>
    <cellStyle name="Cálculo 3 2 2 3 2 2 5" xfId="32442" xr:uid="{00000000-0005-0000-0000-0000750C0000}"/>
    <cellStyle name="Cálculo 3 2 2 3 2 2 6" xfId="36117" xr:uid="{00000000-0005-0000-0000-0000760C0000}"/>
    <cellStyle name="Cálculo 3 2 2 3 2 2 7" xfId="38843" xr:uid="{00000000-0005-0000-0000-0000770C0000}"/>
    <cellStyle name="Cálculo 3 2 2 3 2 3" xfId="11895" xr:uid="{00000000-0005-0000-0000-0000780C0000}"/>
    <cellStyle name="Cálculo 3 2 2 3 2 4" xfId="18898" xr:uid="{00000000-0005-0000-0000-0000790C0000}"/>
    <cellStyle name="Cálculo 3 2 2 3 2 5" xfId="28412" xr:uid="{00000000-0005-0000-0000-00007A0C0000}"/>
    <cellStyle name="Cálculo 3 2 2 3 2 6" xfId="17965" xr:uid="{00000000-0005-0000-0000-00007B0C0000}"/>
    <cellStyle name="Cálculo 3 2 2 3 2 7" xfId="29415" xr:uid="{00000000-0005-0000-0000-00007C0C0000}"/>
    <cellStyle name="Cálculo 3 2 2 3 2 8" xfId="25705" xr:uid="{00000000-0005-0000-0000-00007D0C0000}"/>
    <cellStyle name="Cálculo 3 2 2 3 2 9" xfId="29739" xr:uid="{00000000-0005-0000-0000-00007E0C0000}"/>
    <cellStyle name="Cálculo 3 2 2 3 3" xfId="4023" xr:uid="{00000000-0005-0000-0000-00007F0C0000}"/>
    <cellStyle name="Cálculo 3 2 2 3 3 2" xfId="5398" xr:uid="{00000000-0005-0000-0000-0000800C0000}"/>
    <cellStyle name="Cálculo 3 2 2 3 3 2 2" xfId="14552" xr:uid="{00000000-0005-0000-0000-0000810C0000}"/>
    <cellStyle name="Cálculo 3 2 2 3 3 2 3" xfId="21548" xr:uid="{00000000-0005-0000-0000-0000820C0000}"/>
    <cellStyle name="Cálculo 3 2 2 3 3 2 4" xfId="26934" xr:uid="{00000000-0005-0000-0000-0000830C0000}"/>
    <cellStyle name="Cálculo 3 2 2 3 3 2 5" xfId="32443" xr:uid="{00000000-0005-0000-0000-0000840C0000}"/>
    <cellStyle name="Cálculo 3 2 2 3 3 2 6" xfId="36118" xr:uid="{00000000-0005-0000-0000-0000850C0000}"/>
    <cellStyle name="Cálculo 3 2 2 3 3 2 7" xfId="38844" xr:uid="{00000000-0005-0000-0000-0000860C0000}"/>
    <cellStyle name="Cálculo 3 2 2 3 3 3" xfId="13177" xr:uid="{00000000-0005-0000-0000-0000870C0000}"/>
    <cellStyle name="Cálculo 3 2 2 3 3 4" xfId="20175" xr:uid="{00000000-0005-0000-0000-0000880C0000}"/>
    <cellStyle name="Cálculo 3 2 2 3 3 5" xfId="19502" xr:uid="{00000000-0005-0000-0000-0000890C0000}"/>
    <cellStyle name="Cálculo 3 2 2 3 3 6" xfId="26634" xr:uid="{00000000-0005-0000-0000-00008A0C0000}"/>
    <cellStyle name="Cálculo 3 2 2 3 3 7" xfId="17994" xr:uid="{00000000-0005-0000-0000-00008B0C0000}"/>
    <cellStyle name="Cálculo 3 2 2 3 3 8" xfId="33446" xr:uid="{00000000-0005-0000-0000-00008C0C0000}"/>
    <cellStyle name="Cálculo 3 2 2 3 3 9" xfId="37121" xr:uid="{00000000-0005-0000-0000-00008D0C0000}"/>
    <cellStyle name="Cálculo 3 2 2 3 4" xfId="4461" xr:uid="{00000000-0005-0000-0000-00008E0C0000}"/>
    <cellStyle name="Cálculo 3 2 2 3 4 2" xfId="5399" xr:uid="{00000000-0005-0000-0000-00008F0C0000}"/>
    <cellStyle name="Cálculo 3 2 2 3 4 2 2" xfId="14553" xr:uid="{00000000-0005-0000-0000-0000900C0000}"/>
    <cellStyle name="Cálculo 3 2 2 3 4 2 3" xfId="21549" xr:uid="{00000000-0005-0000-0000-0000910C0000}"/>
    <cellStyle name="Cálculo 3 2 2 3 4 2 4" xfId="9999" xr:uid="{00000000-0005-0000-0000-0000920C0000}"/>
    <cellStyle name="Cálculo 3 2 2 3 4 2 5" xfId="32444" xr:uid="{00000000-0005-0000-0000-0000930C0000}"/>
    <cellStyle name="Cálculo 3 2 2 3 4 2 6" xfId="36119" xr:uid="{00000000-0005-0000-0000-0000940C0000}"/>
    <cellStyle name="Cálculo 3 2 2 3 4 2 7" xfId="38845" xr:uid="{00000000-0005-0000-0000-0000950C0000}"/>
    <cellStyle name="Cálculo 3 2 2 3 4 3" xfId="13615" xr:uid="{00000000-0005-0000-0000-0000960C0000}"/>
    <cellStyle name="Cálculo 3 2 2 3 4 4" xfId="20613" xr:uid="{00000000-0005-0000-0000-0000970C0000}"/>
    <cellStyle name="Cálculo 3 2 2 3 4 5" xfId="22884" xr:uid="{00000000-0005-0000-0000-0000980C0000}"/>
    <cellStyle name="Cálculo 3 2 2 3 4 6" xfId="24347" xr:uid="{00000000-0005-0000-0000-0000990C0000}"/>
    <cellStyle name="Cálculo 3 2 2 3 4 7" xfId="25105" xr:uid="{00000000-0005-0000-0000-00009A0C0000}"/>
    <cellStyle name="Cálculo 3 2 2 3 4 8" xfId="29106" xr:uid="{00000000-0005-0000-0000-00009B0C0000}"/>
    <cellStyle name="Cálculo 3 2 2 3 4 9" xfId="34877" xr:uid="{00000000-0005-0000-0000-00009C0C0000}"/>
    <cellStyle name="Cálculo 3 2 2 3 5" xfId="4715" xr:uid="{00000000-0005-0000-0000-00009D0C0000}"/>
    <cellStyle name="Cálculo 3 2 2 3 5 2" xfId="5400" xr:uid="{00000000-0005-0000-0000-00009E0C0000}"/>
    <cellStyle name="Cálculo 3 2 2 3 5 2 2" xfId="14554" xr:uid="{00000000-0005-0000-0000-00009F0C0000}"/>
    <cellStyle name="Cálculo 3 2 2 3 5 2 3" xfId="21550" xr:uid="{00000000-0005-0000-0000-0000A00C0000}"/>
    <cellStyle name="Cálculo 3 2 2 3 5 2 4" xfId="26933" xr:uid="{00000000-0005-0000-0000-0000A10C0000}"/>
    <cellStyle name="Cálculo 3 2 2 3 5 2 5" xfId="32445" xr:uid="{00000000-0005-0000-0000-0000A20C0000}"/>
    <cellStyle name="Cálculo 3 2 2 3 5 2 6" xfId="36120" xr:uid="{00000000-0005-0000-0000-0000A30C0000}"/>
    <cellStyle name="Cálculo 3 2 2 3 5 2 7" xfId="38846" xr:uid="{00000000-0005-0000-0000-0000A40C0000}"/>
    <cellStyle name="Cálculo 3 2 2 3 5 3" xfId="13869" xr:uid="{00000000-0005-0000-0000-0000A50C0000}"/>
    <cellStyle name="Cálculo 3 2 2 3 5 4" xfId="20867" xr:uid="{00000000-0005-0000-0000-0000A60C0000}"/>
    <cellStyle name="Cálculo 3 2 2 3 5 5" xfId="22774" xr:uid="{00000000-0005-0000-0000-0000A70C0000}"/>
    <cellStyle name="Cálculo 3 2 2 3 5 6" xfId="17469" xr:uid="{00000000-0005-0000-0000-0000A80C0000}"/>
    <cellStyle name="Cálculo 3 2 2 3 5 7" xfId="26799" xr:uid="{00000000-0005-0000-0000-0000A90C0000}"/>
    <cellStyle name="Cálculo 3 2 2 3 5 8" xfId="30967" xr:uid="{00000000-0005-0000-0000-0000AA0C0000}"/>
    <cellStyle name="Cálculo 3 2 2 3 5 9" xfId="34894" xr:uid="{00000000-0005-0000-0000-0000AB0C0000}"/>
    <cellStyle name="Cálculo 3 2 2 3 6" xfId="4961" xr:uid="{00000000-0005-0000-0000-0000AC0C0000}"/>
    <cellStyle name="Cálculo 3 2 2 3 6 2" xfId="5401" xr:uid="{00000000-0005-0000-0000-0000AD0C0000}"/>
    <cellStyle name="Cálculo 3 2 2 3 6 2 2" xfId="14555" xr:uid="{00000000-0005-0000-0000-0000AE0C0000}"/>
    <cellStyle name="Cálculo 3 2 2 3 6 2 3" xfId="21551" xr:uid="{00000000-0005-0000-0000-0000AF0C0000}"/>
    <cellStyle name="Cálculo 3 2 2 3 6 2 4" xfId="24326" xr:uid="{00000000-0005-0000-0000-0000B00C0000}"/>
    <cellStyle name="Cálculo 3 2 2 3 6 2 5" xfId="32446" xr:uid="{00000000-0005-0000-0000-0000B10C0000}"/>
    <cellStyle name="Cálculo 3 2 2 3 6 2 6" xfId="36121" xr:uid="{00000000-0005-0000-0000-0000B20C0000}"/>
    <cellStyle name="Cálculo 3 2 2 3 6 2 7" xfId="38847" xr:uid="{00000000-0005-0000-0000-0000B30C0000}"/>
    <cellStyle name="Cálculo 3 2 2 3 6 3" xfId="14115" xr:uid="{00000000-0005-0000-0000-0000B40C0000}"/>
    <cellStyle name="Cálculo 3 2 2 3 6 4" xfId="21113" xr:uid="{00000000-0005-0000-0000-0000B50C0000}"/>
    <cellStyle name="Cálculo 3 2 2 3 6 5" xfId="27355" xr:uid="{00000000-0005-0000-0000-0000B60C0000}"/>
    <cellStyle name="Cálculo 3 2 2 3 6 6" xfId="25012" xr:uid="{00000000-0005-0000-0000-0000B70C0000}"/>
    <cellStyle name="Cálculo 3 2 2 3 6 7" xfId="32007" xr:uid="{00000000-0005-0000-0000-0000B80C0000}"/>
    <cellStyle name="Cálculo 3 2 2 3 6 8" xfId="35685" xr:uid="{00000000-0005-0000-0000-0000B90C0000}"/>
    <cellStyle name="Cálculo 3 2 2 3 6 9" xfId="38596" xr:uid="{00000000-0005-0000-0000-0000BA0C0000}"/>
    <cellStyle name="Cálculo 3 2 2 3 7" xfId="5396" xr:uid="{00000000-0005-0000-0000-0000BB0C0000}"/>
    <cellStyle name="Cálculo 3 2 2 3 7 2" xfId="14550" xr:uid="{00000000-0005-0000-0000-0000BC0C0000}"/>
    <cellStyle name="Cálculo 3 2 2 3 7 3" xfId="21546" xr:uid="{00000000-0005-0000-0000-0000BD0C0000}"/>
    <cellStyle name="Cálculo 3 2 2 3 7 4" xfId="26932" xr:uid="{00000000-0005-0000-0000-0000BE0C0000}"/>
    <cellStyle name="Cálculo 3 2 2 3 7 5" xfId="32441" xr:uid="{00000000-0005-0000-0000-0000BF0C0000}"/>
    <cellStyle name="Cálculo 3 2 2 3 7 6" xfId="36116" xr:uid="{00000000-0005-0000-0000-0000C00C0000}"/>
    <cellStyle name="Cálculo 3 2 2 3 7 7" xfId="38842" xr:uid="{00000000-0005-0000-0000-0000C10C0000}"/>
    <cellStyle name="Cálculo 3 2 2 3 8" xfId="11495" xr:uid="{00000000-0005-0000-0000-0000C20C0000}"/>
    <cellStyle name="Cálculo 3 2 2 3 9" xfId="18498" xr:uid="{00000000-0005-0000-0000-0000C30C0000}"/>
    <cellStyle name="Cálculo 3 2 2 4" xfId="1674" xr:uid="{00000000-0005-0000-0000-0000C40C0000}"/>
    <cellStyle name="Cálculo 3 2 2 4 10" xfId="19780" xr:uid="{00000000-0005-0000-0000-0000C50C0000}"/>
    <cellStyle name="Cálculo 3 2 2 4 11" xfId="28460" xr:uid="{00000000-0005-0000-0000-0000C60C0000}"/>
    <cellStyle name="Cálculo 3 2 2 4 12" xfId="28988" xr:uid="{00000000-0005-0000-0000-0000C70C0000}"/>
    <cellStyle name="Cálculo 3 2 2 4 13" xfId="31378" xr:uid="{00000000-0005-0000-0000-0000C80C0000}"/>
    <cellStyle name="Cálculo 3 2 2 4 14" xfId="35138" xr:uid="{00000000-0005-0000-0000-0000C90C0000}"/>
    <cellStyle name="Cálculo 3 2 2 4 2" xfId="2501" xr:uid="{00000000-0005-0000-0000-0000CA0C0000}"/>
    <cellStyle name="Cálculo 3 2 2 4 2 2" xfId="5403" xr:uid="{00000000-0005-0000-0000-0000CB0C0000}"/>
    <cellStyle name="Cálculo 3 2 2 4 2 2 2" xfId="14557" xr:uid="{00000000-0005-0000-0000-0000CC0C0000}"/>
    <cellStyle name="Cálculo 3 2 2 4 2 2 3" xfId="21553" xr:uid="{00000000-0005-0000-0000-0000CD0C0000}"/>
    <cellStyle name="Cálculo 3 2 2 4 2 2 4" xfId="24941" xr:uid="{00000000-0005-0000-0000-0000CE0C0000}"/>
    <cellStyle name="Cálculo 3 2 2 4 2 2 5" xfId="32448" xr:uid="{00000000-0005-0000-0000-0000CF0C0000}"/>
    <cellStyle name="Cálculo 3 2 2 4 2 2 6" xfId="36123" xr:uid="{00000000-0005-0000-0000-0000D00C0000}"/>
    <cellStyle name="Cálculo 3 2 2 4 2 2 7" xfId="38849" xr:uid="{00000000-0005-0000-0000-0000D10C0000}"/>
    <cellStyle name="Cálculo 3 2 2 4 2 3" xfId="11655" xr:uid="{00000000-0005-0000-0000-0000D20C0000}"/>
    <cellStyle name="Cálculo 3 2 2 4 2 4" xfId="18658" xr:uid="{00000000-0005-0000-0000-0000D30C0000}"/>
    <cellStyle name="Cálculo 3 2 2 4 2 5" xfId="22941" xr:uid="{00000000-0005-0000-0000-0000D40C0000}"/>
    <cellStyle name="Cálculo 3 2 2 4 2 6" xfId="26220" xr:uid="{00000000-0005-0000-0000-0000D50C0000}"/>
    <cellStyle name="Cálculo 3 2 2 4 2 7" xfId="30080" xr:uid="{00000000-0005-0000-0000-0000D60C0000}"/>
    <cellStyle name="Cálculo 3 2 2 4 2 8" xfId="34050" xr:uid="{00000000-0005-0000-0000-0000D70C0000}"/>
    <cellStyle name="Cálculo 3 2 2 4 2 9" xfId="37612" xr:uid="{00000000-0005-0000-0000-0000D80C0000}"/>
    <cellStyle name="Cálculo 3 2 2 4 3" xfId="3651" xr:uid="{00000000-0005-0000-0000-0000D90C0000}"/>
    <cellStyle name="Cálculo 3 2 2 4 3 2" xfId="5404" xr:uid="{00000000-0005-0000-0000-0000DA0C0000}"/>
    <cellStyle name="Cálculo 3 2 2 4 3 2 2" xfId="14558" xr:uid="{00000000-0005-0000-0000-0000DB0C0000}"/>
    <cellStyle name="Cálculo 3 2 2 4 3 2 3" xfId="21554" xr:uid="{00000000-0005-0000-0000-0000DC0C0000}"/>
    <cellStyle name="Cálculo 3 2 2 4 3 2 4" xfId="17491" xr:uid="{00000000-0005-0000-0000-0000DD0C0000}"/>
    <cellStyle name="Cálculo 3 2 2 4 3 2 5" xfId="32449" xr:uid="{00000000-0005-0000-0000-0000DE0C0000}"/>
    <cellStyle name="Cálculo 3 2 2 4 3 2 6" xfId="36124" xr:uid="{00000000-0005-0000-0000-0000DF0C0000}"/>
    <cellStyle name="Cálculo 3 2 2 4 3 2 7" xfId="38850" xr:uid="{00000000-0005-0000-0000-0000E00C0000}"/>
    <cellStyle name="Cálculo 3 2 2 4 3 3" xfId="12805" xr:uid="{00000000-0005-0000-0000-0000E10C0000}"/>
    <cellStyle name="Cálculo 3 2 2 4 3 4" xfId="19804" xr:uid="{00000000-0005-0000-0000-0000E20C0000}"/>
    <cellStyle name="Cálculo 3 2 2 4 3 5" xfId="27998" xr:uid="{00000000-0005-0000-0000-0000E30C0000}"/>
    <cellStyle name="Cálculo 3 2 2 4 3 6" xfId="19510" xr:uid="{00000000-0005-0000-0000-0000E40C0000}"/>
    <cellStyle name="Cálculo 3 2 2 4 3 7" xfId="29561" xr:uid="{00000000-0005-0000-0000-0000E50C0000}"/>
    <cellStyle name="Cálculo 3 2 2 4 3 8" xfId="33579" xr:uid="{00000000-0005-0000-0000-0000E60C0000}"/>
    <cellStyle name="Cálculo 3 2 2 4 3 9" xfId="37247" xr:uid="{00000000-0005-0000-0000-0000E70C0000}"/>
    <cellStyle name="Cálculo 3 2 2 4 4" xfId="4160" xr:uid="{00000000-0005-0000-0000-0000E80C0000}"/>
    <cellStyle name="Cálculo 3 2 2 4 4 2" xfId="5405" xr:uid="{00000000-0005-0000-0000-0000E90C0000}"/>
    <cellStyle name="Cálculo 3 2 2 4 4 2 2" xfId="14559" xr:uid="{00000000-0005-0000-0000-0000EA0C0000}"/>
    <cellStyle name="Cálculo 3 2 2 4 4 2 3" xfId="21555" xr:uid="{00000000-0005-0000-0000-0000EB0C0000}"/>
    <cellStyle name="Cálculo 3 2 2 4 4 2 4" xfId="26936" xr:uid="{00000000-0005-0000-0000-0000EC0C0000}"/>
    <cellStyle name="Cálculo 3 2 2 4 4 2 5" xfId="32450" xr:uid="{00000000-0005-0000-0000-0000ED0C0000}"/>
    <cellStyle name="Cálculo 3 2 2 4 4 2 6" xfId="36125" xr:uid="{00000000-0005-0000-0000-0000EE0C0000}"/>
    <cellStyle name="Cálculo 3 2 2 4 4 2 7" xfId="38851" xr:uid="{00000000-0005-0000-0000-0000EF0C0000}"/>
    <cellStyle name="Cálculo 3 2 2 4 4 3" xfId="13314" xr:uid="{00000000-0005-0000-0000-0000F00C0000}"/>
    <cellStyle name="Cálculo 3 2 2 4 4 4" xfId="20312" xr:uid="{00000000-0005-0000-0000-0000F10C0000}"/>
    <cellStyle name="Cálculo 3 2 2 4 4 5" xfId="27752" xr:uid="{00000000-0005-0000-0000-0000F20C0000}"/>
    <cellStyle name="Cálculo 3 2 2 4 4 6" xfId="29212" xr:uid="{00000000-0005-0000-0000-0000F30C0000}"/>
    <cellStyle name="Cálculo 3 2 2 4 4 7" xfId="25602" xr:uid="{00000000-0005-0000-0000-0000F40C0000}"/>
    <cellStyle name="Cálculo 3 2 2 4 4 8" xfId="23245" xr:uid="{00000000-0005-0000-0000-0000F50C0000}"/>
    <cellStyle name="Cálculo 3 2 2 4 4 9" xfId="34861" xr:uid="{00000000-0005-0000-0000-0000F60C0000}"/>
    <cellStyle name="Cálculo 3 2 2 4 5" xfId="2890" xr:uid="{00000000-0005-0000-0000-0000F70C0000}"/>
    <cellStyle name="Cálculo 3 2 2 4 5 2" xfId="5406" xr:uid="{00000000-0005-0000-0000-0000F80C0000}"/>
    <cellStyle name="Cálculo 3 2 2 4 5 2 2" xfId="14560" xr:uid="{00000000-0005-0000-0000-0000F90C0000}"/>
    <cellStyle name="Cálculo 3 2 2 4 5 2 3" xfId="21556" xr:uid="{00000000-0005-0000-0000-0000FA0C0000}"/>
    <cellStyle name="Cálculo 3 2 2 4 5 2 4" xfId="17015" xr:uid="{00000000-0005-0000-0000-0000FB0C0000}"/>
    <cellStyle name="Cálculo 3 2 2 4 5 2 5" xfId="32451" xr:uid="{00000000-0005-0000-0000-0000FC0C0000}"/>
    <cellStyle name="Cálculo 3 2 2 4 5 2 6" xfId="36126" xr:uid="{00000000-0005-0000-0000-0000FD0C0000}"/>
    <cellStyle name="Cálculo 3 2 2 4 5 2 7" xfId="38852" xr:uid="{00000000-0005-0000-0000-0000FE0C0000}"/>
    <cellStyle name="Cálculo 3 2 2 4 5 3" xfId="12044" xr:uid="{00000000-0005-0000-0000-0000FF0C0000}"/>
    <cellStyle name="Cálculo 3 2 2 4 5 4" xfId="19047" xr:uid="{00000000-0005-0000-0000-0000000D0000}"/>
    <cellStyle name="Cálculo 3 2 2 4 5 5" xfId="24660" xr:uid="{00000000-0005-0000-0000-0000010D0000}"/>
    <cellStyle name="Cálculo 3 2 2 4 5 6" xfId="28493" xr:uid="{00000000-0005-0000-0000-0000020D0000}"/>
    <cellStyle name="Cálculo 3 2 2 4 5 7" xfId="19564" xr:uid="{00000000-0005-0000-0000-0000030D0000}"/>
    <cellStyle name="Cálculo 3 2 2 4 5 8" xfId="25787" xr:uid="{00000000-0005-0000-0000-0000040D0000}"/>
    <cellStyle name="Cálculo 3 2 2 4 5 9" xfId="31306" xr:uid="{00000000-0005-0000-0000-0000050D0000}"/>
    <cellStyle name="Cálculo 3 2 2 4 6" xfId="3011" xr:uid="{00000000-0005-0000-0000-0000060D0000}"/>
    <cellStyle name="Cálculo 3 2 2 4 6 2" xfId="5407" xr:uid="{00000000-0005-0000-0000-0000070D0000}"/>
    <cellStyle name="Cálculo 3 2 2 4 6 2 2" xfId="14561" xr:uid="{00000000-0005-0000-0000-0000080D0000}"/>
    <cellStyle name="Cálculo 3 2 2 4 6 2 3" xfId="21557" xr:uid="{00000000-0005-0000-0000-0000090D0000}"/>
    <cellStyle name="Cálculo 3 2 2 4 6 2 4" xfId="26937" xr:uid="{00000000-0005-0000-0000-00000A0D0000}"/>
    <cellStyle name="Cálculo 3 2 2 4 6 2 5" xfId="32452" xr:uid="{00000000-0005-0000-0000-00000B0D0000}"/>
    <cellStyle name="Cálculo 3 2 2 4 6 2 6" xfId="36127" xr:uid="{00000000-0005-0000-0000-00000C0D0000}"/>
    <cellStyle name="Cálculo 3 2 2 4 6 2 7" xfId="38853" xr:uid="{00000000-0005-0000-0000-00000D0D0000}"/>
    <cellStyle name="Cálculo 3 2 2 4 6 3" xfId="12165" xr:uid="{00000000-0005-0000-0000-00000E0D0000}"/>
    <cellStyle name="Cálculo 3 2 2 4 6 4" xfId="19168" xr:uid="{00000000-0005-0000-0000-00000F0D0000}"/>
    <cellStyle name="Cálculo 3 2 2 4 6 5" xfId="24695" xr:uid="{00000000-0005-0000-0000-0000100D0000}"/>
    <cellStyle name="Cálculo 3 2 2 4 6 6" xfId="29136" xr:uid="{00000000-0005-0000-0000-0000110D0000}"/>
    <cellStyle name="Cálculo 3 2 2 4 6 7" xfId="29829" xr:uid="{00000000-0005-0000-0000-0000120D0000}"/>
    <cellStyle name="Cálculo 3 2 2 4 6 8" xfId="33805" xr:uid="{00000000-0005-0000-0000-0000130D0000}"/>
    <cellStyle name="Cálculo 3 2 2 4 6 9" xfId="37367" xr:uid="{00000000-0005-0000-0000-0000140D0000}"/>
    <cellStyle name="Cálculo 3 2 2 4 7" xfId="5402" xr:uid="{00000000-0005-0000-0000-0000150D0000}"/>
    <cellStyle name="Cálculo 3 2 2 4 7 2" xfId="14556" xr:uid="{00000000-0005-0000-0000-0000160D0000}"/>
    <cellStyle name="Cálculo 3 2 2 4 7 3" xfId="21552" xr:uid="{00000000-0005-0000-0000-0000170D0000}"/>
    <cellStyle name="Cálculo 3 2 2 4 7 4" xfId="24942" xr:uid="{00000000-0005-0000-0000-0000180D0000}"/>
    <cellStyle name="Cálculo 3 2 2 4 7 5" xfId="32447" xr:uid="{00000000-0005-0000-0000-0000190D0000}"/>
    <cellStyle name="Cálculo 3 2 2 4 7 6" xfId="36122" xr:uid="{00000000-0005-0000-0000-00001A0D0000}"/>
    <cellStyle name="Cálculo 3 2 2 4 7 7" xfId="38848" xr:uid="{00000000-0005-0000-0000-00001B0D0000}"/>
    <cellStyle name="Cálculo 3 2 2 4 8" xfId="10828" xr:uid="{00000000-0005-0000-0000-00001C0D0000}"/>
    <cellStyle name="Cálculo 3 2 2 4 9" xfId="9167" xr:uid="{00000000-0005-0000-0000-00001D0D0000}"/>
    <cellStyle name="Cálculo 3 2 2 5" xfId="2302" xr:uid="{00000000-0005-0000-0000-00001E0D0000}"/>
    <cellStyle name="Cálculo 3 2 2 5 10" xfId="22593" xr:uid="{00000000-0005-0000-0000-00001F0D0000}"/>
    <cellStyle name="Cálculo 3 2 2 5 11" xfId="26122" xr:uid="{00000000-0005-0000-0000-0000200D0000}"/>
    <cellStyle name="Cálculo 3 2 2 5 12" xfId="25405" xr:uid="{00000000-0005-0000-0000-0000210D0000}"/>
    <cellStyle name="Cálculo 3 2 2 5 13" xfId="34155" xr:uid="{00000000-0005-0000-0000-0000220D0000}"/>
    <cellStyle name="Cálculo 3 2 2 5 14" xfId="37717" xr:uid="{00000000-0005-0000-0000-0000230D0000}"/>
    <cellStyle name="Cálculo 3 2 2 5 2" xfId="2702" xr:uid="{00000000-0005-0000-0000-0000240D0000}"/>
    <cellStyle name="Cálculo 3 2 2 5 2 2" xfId="5409" xr:uid="{00000000-0005-0000-0000-0000250D0000}"/>
    <cellStyle name="Cálculo 3 2 2 5 2 2 2" xfId="14563" xr:uid="{00000000-0005-0000-0000-0000260D0000}"/>
    <cellStyle name="Cálculo 3 2 2 5 2 2 3" xfId="21559" xr:uid="{00000000-0005-0000-0000-0000270D0000}"/>
    <cellStyle name="Cálculo 3 2 2 5 2 2 4" xfId="26938" xr:uid="{00000000-0005-0000-0000-0000280D0000}"/>
    <cellStyle name="Cálculo 3 2 2 5 2 2 5" xfId="32454" xr:uid="{00000000-0005-0000-0000-0000290D0000}"/>
    <cellStyle name="Cálculo 3 2 2 5 2 2 6" xfId="36129" xr:uid="{00000000-0005-0000-0000-00002A0D0000}"/>
    <cellStyle name="Cálculo 3 2 2 5 2 2 7" xfId="38855" xr:uid="{00000000-0005-0000-0000-00002B0D0000}"/>
    <cellStyle name="Cálculo 3 2 2 5 2 3" xfId="11856" xr:uid="{00000000-0005-0000-0000-00002C0D0000}"/>
    <cellStyle name="Cálculo 3 2 2 5 2 4" xfId="18859" xr:uid="{00000000-0005-0000-0000-00002D0D0000}"/>
    <cellStyle name="Cálculo 3 2 2 5 2 5" xfId="24625" xr:uid="{00000000-0005-0000-0000-00002E0D0000}"/>
    <cellStyle name="Cálculo 3 2 2 5 2 6" xfId="26310" xr:uid="{00000000-0005-0000-0000-00002F0D0000}"/>
    <cellStyle name="Cálculo 3 2 2 5 2 7" xfId="26032" xr:uid="{00000000-0005-0000-0000-0000300D0000}"/>
    <cellStyle name="Cálculo 3 2 2 5 2 8" xfId="25698" xr:uid="{00000000-0005-0000-0000-0000310D0000}"/>
    <cellStyle name="Cálculo 3 2 2 5 2 9" xfId="34826" xr:uid="{00000000-0005-0000-0000-0000320D0000}"/>
    <cellStyle name="Cálculo 3 2 2 5 3" xfId="3984" xr:uid="{00000000-0005-0000-0000-0000330D0000}"/>
    <cellStyle name="Cálculo 3 2 2 5 3 2" xfId="5410" xr:uid="{00000000-0005-0000-0000-0000340D0000}"/>
    <cellStyle name="Cálculo 3 2 2 5 3 2 2" xfId="14564" xr:uid="{00000000-0005-0000-0000-0000350D0000}"/>
    <cellStyle name="Cálculo 3 2 2 5 3 2 3" xfId="21560" xr:uid="{00000000-0005-0000-0000-0000360D0000}"/>
    <cellStyle name="Cálculo 3 2 2 5 3 2 4" xfId="26935" xr:uid="{00000000-0005-0000-0000-0000370D0000}"/>
    <cellStyle name="Cálculo 3 2 2 5 3 2 5" xfId="32455" xr:uid="{00000000-0005-0000-0000-0000380D0000}"/>
    <cellStyle name="Cálculo 3 2 2 5 3 2 6" xfId="36130" xr:uid="{00000000-0005-0000-0000-0000390D0000}"/>
    <cellStyle name="Cálculo 3 2 2 5 3 2 7" xfId="38856" xr:uid="{00000000-0005-0000-0000-00003A0D0000}"/>
    <cellStyle name="Cálculo 3 2 2 5 3 3" xfId="13138" xr:uid="{00000000-0005-0000-0000-00003B0D0000}"/>
    <cellStyle name="Cálculo 3 2 2 5 3 4" xfId="20136" xr:uid="{00000000-0005-0000-0000-00003C0D0000}"/>
    <cellStyle name="Cálculo 3 2 2 5 3 5" xfId="27833" xr:uid="{00000000-0005-0000-0000-00003D0D0000}"/>
    <cellStyle name="Cálculo 3 2 2 5 3 6" xfId="28652" xr:uid="{00000000-0005-0000-0000-00003E0D0000}"/>
    <cellStyle name="Cálculo 3 2 2 5 3 7" xfId="25615" xr:uid="{00000000-0005-0000-0000-00003F0D0000}"/>
    <cellStyle name="Cálculo 3 2 2 5 3 8" xfId="25824" xr:uid="{00000000-0005-0000-0000-0000400D0000}"/>
    <cellStyle name="Cálculo 3 2 2 5 3 9" xfId="31259" xr:uid="{00000000-0005-0000-0000-0000410D0000}"/>
    <cellStyle name="Cálculo 3 2 2 5 4" xfId="4422" xr:uid="{00000000-0005-0000-0000-0000420D0000}"/>
    <cellStyle name="Cálculo 3 2 2 5 4 2" xfId="5411" xr:uid="{00000000-0005-0000-0000-0000430D0000}"/>
    <cellStyle name="Cálculo 3 2 2 5 4 2 2" xfId="14565" xr:uid="{00000000-0005-0000-0000-0000440D0000}"/>
    <cellStyle name="Cálculo 3 2 2 5 4 2 3" xfId="21561" xr:uid="{00000000-0005-0000-0000-0000450D0000}"/>
    <cellStyle name="Cálculo 3 2 2 5 4 2 4" xfId="24934" xr:uid="{00000000-0005-0000-0000-0000460D0000}"/>
    <cellStyle name="Cálculo 3 2 2 5 4 2 5" xfId="32456" xr:uid="{00000000-0005-0000-0000-0000470D0000}"/>
    <cellStyle name="Cálculo 3 2 2 5 4 2 6" xfId="36131" xr:uid="{00000000-0005-0000-0000-0000480D0000}"/>
    <cellStyle name="Cálculo 3 2 2 5 4 2 7" xfId="38857" xr:uid="{00000000-0005-0000-0000-0000490D0000}"/>
    <cellStyle name="Cálculo 3 2 2 5 4 3" xfId="13576" xr:uid="{00000000-0005-0000-0000-00004A0D0000}"/>
    <cellStyle name="Cálculo 3 2 2 5 4 4" xfId="20574" xr:uid="{00000000-0005-0000-0000-00004B0D0000}"/>
    <cellStyle name="Cálculo 3 2 2 5 4 5" xfId="27624" xr:uid="{00000000-0005-0000-0000-00004C0D0000}"/>
    <cellStyle name="Cálculo 3 2 2 5 4 6" xfId="25028" xr:uid="{00000000-0005-0000-0000-00004D0D0000}"/>
    <cellStyle name="Cálculo 3 2 2 5 4 7" xfId="17316" xr:uid="{00000000-0005-0000-0000-00004E0D0000}"/>
    <cellStyle name="Cálculo 3 2 2 5 4 8" xfId="25835" xr:uid="{00000000-0005-0000-0000-00004F0D0000}"/>
    <cellStyle name="Cálculo 3 2 2 5 4 9" xfId="31246" xr:uid="{00000000-0005-0000-0000-0000500D0000}"/>
    <cellStyle name="Cálculo 3 2 2 5 5" xfId="4676" xr:uid="{00000000-0005-0000-0000-0000510D0000}"/>
    <cellStyle name="Cálculo 3 2 2 5 5 2" xfId="5412" xr:uid="{00000000-0005-0000-0000-0000520D0000}"/>
    <cellStyle name="Cálculo 3 2 2 5 5 2 2" xfId="14566" xr:uid="{00000000-0005-0000-0000-0000530D0000}"/>
    <cellStyle name="Cálculo 3 2 2 5 5 2 3" xfId="21562" xr:uid="{00000000-0005-0000-0000-0000540D0000}"/>
    <cellStyle name="Cálculo 3 2 2 5 5 2 4" xfId="26869" xr:uid="{00000000-0005-0000-0000-0000550D0000}"/>
    <cellStyle name="Cálculo 3 2 2 5 5 2 5" xfId="32457" xr:uid="{00000000-0005-0000-0000-0000560D0000}"/>
    <cellStyle name="Cálculo 3 2 2 5 5 2 6" xfId="36132" xr:uid="{00000000-0005-0000-0000-0000570D0000}"/>
    <cellStyle name="Cálculo 3 2 2 5 5 2 7" xfId="38858" xr:uid="{00000000-0005-0000-0000-0000580D0000}"/>
    <cellStyle name="Cálculo 3 2 2 5 5 3" xfId="13830" xr:uid="{00000000-0005-0000-0000-0000590D0000}"/>
    <cellStyle name="Cálculo 3 2 2 5 5 4" xfId="20828" xr:uid="{00000000-0005-0000-0000-00005A0D0000}"/>
    <cellStyle name="Cálculo 3 2 2 5 5 5" xfId="24778" xr:uid="{00000000-0005-0000-0000-00005B0D0000}"/>
    <cellStyle name="Cálculo 3 2 2 5 5 6" xfId="17367" xr:uid="{00000000-0005-0000-0000-00005C0D0000}"/>
    <cellStyle name="Cálculo 3 2 2 5 5 7" xfId="24977" xr:uid="{00000000-0005-0000-0000-00005D0D0000}"/>
    <cellStyle name="Cálculo 3 2 2 5 5 8" xfId="32185" xr:uid="{00000000-0005-0000-0000-00005E0D0000}"/>
    <cellStyle name="Cálculo 3 2 2 5 5 9" xfId="35860" xr:uid="{00000000-0005-0000-0000-00005F0D0000}"/>
    <cellStyle name="Cálculo 3 2 2 5 6" xfId="4922" xr:uid="{00000000-0005-0000-0000-0000600D0000}"/>
    <cellStyle name="Cálculo 3 2 2 5 6 2" xfId="5413" xr:uid="{00000000-0005-0000-0000-0000610D0000}"/>
    <cellStyle name="Cálculo 3 2 2 5 6 2 2" xfId="14567" xr:uid="{00000000-0005-0000-0000-0000620D0000}"/>
    <cellStyle name="Cálculo 3 2 2 5 6 2 3" xfId="21563" xr:uid="{00000000-0005-0000-0000-0000630D0000}"/>
    <cellStyle name="Cálculo 3 2 2 5 6 2 4" xfId="18312" xr:uid="{00000000-0005-0000-0000-0000640D0000}"/>
    <cellStyle name="Cálculo 3 2 2 5 6 2 5" xfId="32458" xr:uid="{00000000-0005-0000-0000-0000650D0000}"/>
    <cellStyle name="Cálculo 3 2 2 5 6 2 6" xfId="36133" xr:uid="{00000000-0005-0000-0000-0000660D0000}"/>
    <cellStyle name="Cálculo 3 2 2 5 6 2 7" xfId="38859" xr:uid="{00000000-0005-0000-0000-0000670D0000}"/>
    <cellStyle name="Cálculo 3 2 2 5 6 3" xfId="14076" xr:uid="{00000000-0005-0000-0000-0000680D0000}"/>
    <cellStyle name="Cálculo 3 2 2 5 6 4" xfId="21074" xr:uid="{00000000-0005-0000-0000-0000690D0000}"/>
    <cellStyle name="Cálculo 3 2 2 5 6 5" xfId="24812" xr:uid="{00000000-0005-0000-0000-00006A0D0000}"/>
    <cellStyle name="Cálculo 3 2 2 5 6 6" xfId="24179" xr:uid="{00000000-0005-0000-0000-00006B0D0000}"/>
    <cellStyle name="Cálculo 3 2 2 5 6 7" xfId="31968" xr:uid="{00000000-0005-0000-0000-00006C0D0000}"/>
    <cellStyle name="Cálculo 3 2 2 5 6 8" xfId="35646" xr:uid="{00000000-0005-0000-0000-00006D0D0000}"/>
    <cellStyle name="Cálculo 3 2 2 5 6 9" xfId="38557" xr:uid="{00000000-0005-0000-0000-00006E0D0000}"/>
    <cellStyle name="Cálculo 3 2 2 5 7" xfId="5408" xr:uid="{00000000-0005-0000-0000-00006F0D0000}"/>
    <cellStyle name="Cálculo 3 2 2 5 7 2" xfId="14562" xr:uid="{00000000-0005-0000-0000-0000700D0000}"/>
    <cellStyle name="Cálculo 3 2 2 5 7 3" xfId="21558" xr:uid="{00000000-0005-0000-0000-0000710D0000}"/>
    <cellStyle name="Cálculo 3 2 2 5 7 4" xfId="24320" xr:uid="{00000000-0005-0000-0000-0000720D0000}"/>
    <cellStyle name="Cálculo 3 2 2 5 7 5" xfId="32453" xr:uid="{00000000-0005-0000-0000-0000730D0000}"/>
    <cellStyle name="Cálculo 3 2 2 5 7 6" xfId="36128" xr:uid="{00000000-0005-0000-0000-0000740D0000}"/>
    <cellStyle name="Cálculo 3 2 2 5 7 7" xfId="38854" xr:uid="{00000000-0005-0000-0000-0000750D0000}"/>
    <cellStyle name="Cálculo 3 2 2 5 8" xfId="11456" xr:uid="{00000000-0005-0000-0000-0000760D0000}"/>
    <cellStyle name="Cálculo 3 2 2 5 9" xfId="18459" xr:uid="{00000000-0005-0000-0000-0000770D0000}"/>
    <cellStyle name="Cálculo 3 2 2 6" xfId="1622" xr:uid="{00000000-0005-0000-0000-0000780D0000}"/>
    <cellStyle name="Cálculo 3 2 2 6 10" xfId="25968" xr:uid="{00000000-0005-0000-0000-0000790D0000}"/>
    <cellStyle name="Cálculo 3 2 2 6 11" xfId="17378" xr:uid="{00000000-0005-0000-0000-00007A0D0000}"/>
    <cellStyle name="Cálculo 3 2 2 6 12" xfId="34933" xr:uid="{00000000-0005-0000-0000-00007B0D0000}"/>
    <cellStyle name="Cálculo 3 2 2 6 13" xfId="38396" xr:uid="{00000000-0005-0000-0000-00007C0D0000}"/>
    <cellStyle name="Cálculo 3 2 2 6 2" xfId="3278" xr:uid="{00000000-0005-0000-0000-00007D0D0000}"/>
    <cellStyle name="Cálculo 3 2 2 6 2 2" xfId="5415" xr:uid="{00000000-0005-0000-0000-00007E0D0000}"/>
    <cellStyle name="Cálculo 3 2 2 6 2 2 2" xfId="14569" xr:uid="{00000000-0005-0000-0000-00007F0D0000}"/>
    <cellStyle name="Cálculo 3 2 2 6 2 2 3" xfId="21565" xr:uid="{00000000-0005-0000-0000-0000800D0000}"/>
    <cellStyle name="Cálculo 3 2 2 6 2 2 4" xfId="25483" xr:uid="{00000000-0005-0000-0000-0000810D0000}"/>
    <cellStyle name="Cálculo 3 2 2 6 2 2 5" xfId="32460" xr:uid="{00000000-0005-0000-0000-0000820D0000}"/>
    <cellStyle name="Cálculo 3 2 2 6 2 2 6" xfId="36135" xr:uid="{00000000-0005-0000-0000-0000830D0000}"/>
    <cellStyle name="Cálculo 3 2 2 6 2 2 7" xfId="38861" xr:uid="{00000000-0005-0000-0000-0000840D0000}"/>
    <cellStyle name="Cálculo 3 2 2 6 2 3" xfId="12432" xr:uid="{00000000-0005-0000-0000-0000850D0000}"/>
    <cellStyle name="Cálculo 3 2 2 6 2 4" xfId="19434" xr:uid="{00000000-0005-0000-0000-0000860D0000}"/>
    <cellStyle name="Cálculo 3 2 2 6 2 5" xfId="28188" xr:uid="{00000000-0005-0000-0000-0000870D0000}"/>
    <cellStyle name="Cálculo 3 2 2 6 2 6" xfId="26466" xr:uid="{00000000-0005-0000-0000-0000880D0000}"/>
    <cellStyle name="Cálculo 3 2 2 6 2 7" xfId="29711" xr:uid="{00000000-0005-0000-0000-0000890D0000}"/>
    <cellStyle name="Cálculo 3 2 2 6 2 8" xfId="25856" xr:uid="{00000000-0005-0000-0000-00008A0D0000}"/>
    <cellStyle name="Cálculo 3 2 2 6 2 9" xfId="31606" xr:uid="{00000000-0005-0000-0000-00008B0D0000}"/>
    <cellStyle name="Cálculo 3 2 2 6 3" xfId="2953" xr:uid="{00000000-0005-0000-0000-00008C0D0000}"/>
    <cellStyle name="Cálculo 3 2 2 6 3 2" xfId="5416" xr:uid="{00000000-0005-0000-0000-00008D0D0000}"/>
    <cellStyle name="Cálculo 3 2 2 6 3 2 2" xfId="14570" xr:uid="{00000000-0005-0000-0000-00008E0D0000}"/>
    <cellStyle name="Cálculo 3 2 2 6 3 2 3" xfId="21566" xr:uid="{00000000-0005-0000-0000-00008F0D0000}"/>
    <cellStyle name="Cálculo 3 2 2 6 3 2 4" xfId="24939" xr:uid="{00000000-0005-0000-0000-0000900D0000}"/>
    <cellStyle name="Cálculo 3 2 2 6 3 2 5" xfId="32461" xr:uid="{00000000-0005-0000-0000-0000910D0000}"/>
    <cellStyle name="Cálculo 3 2 2 6 3 2 6" xfId="36136" xr:uid="{00000000-0005-0000-0000-0000920D0000}"/>
    <cellStyle name="Cálculo 3 2 2 6 3 2 7" xfId="38862" xr:uid="{00000000-0005-0000-0000-0000930D0000}"/>
    <cellStyle name="Cálculo 3 2 2 6 3 3" xfId="12107" xr:uid="{00000000-0005-0000-0000-0000940D0000}"/>
    <cellStyle name="Cálculo 3 2 2 6 3 4" xfId="19110" xr:uid="{00000000-0005-0000-0000-0000950D0000}"/>
    <cellStyle name="Cálculo 3 2 2 6 3 5" xfId="28313" xr:uid="{00000000-0005-0000-0000-0000960D0000}"/>
    <cellStyle name="Cálculo 3 2 2 6 3 6" xfId="17393" xr:uid="{00000000-0005-0000-0000-0000970D0000}"/>
    <cellStyle name="Cálculo 3 2 2 6 3 7" xfId="29858" xr:uid="{00000000-0005-0000-0000-0000980D0000}"/>
    <cellStyle name="Cálculo 3 2 2 6 3 8" xfId="31107" xr:uid="{00000000-0005-0000-0000-0000990D0000}"/>
    <cellStyle name="Cálculo 3 2 2 6 3 9" xfId="34991" xr:uid="{00000000-0005-0000-0000-00009A0D0000}"/>
    <cellStyle name="Cálculo 3 2 2 6 4" xfId="3059" xr:uid="{00000000-0005-0000-0000-00009B0D0000}"/>
    <cellStyle name="Cálculo 3 2 2 6 4 2" xfId="5417" xr:uid="{00000000-0005-0000-0000-00009C0D0000}"/>
    <cellStyle name="Cálculo 3 2 2 6 4 2 2" xfId="14571" xr:uid="{00000000-0005-0000-0000-00009D0D0000}"/>
    <cellStyle name="Cálculo 3 2 2 6 4 2 3" xfId="21567" xr:uid="{00000000-0005-0000-0000-00009E0D0000}"/>
    <cellStyle name="Cálculo 3 2 2 6 4 2 4" xfId="24938" xr:uid="{00000000-0005-0000-0000-00009F0D0000}"/>
    <cellStyle name="Cálculo 3 2 2 6 4 2 5" xfId="32462" xr:uid="{00000000-0005-0000-0000-0000A00D0000}"/>
    <cellStyle name="Cálculo 3 2 2 6 4 2 6" xfId="36137" xr:uid="{00000000-0005-0000-0000-0000A10D0000}"/>
    <cellStyle name="Cálculo 3 2 2 6 4 2 7" xfId="38863" xr:uid="{00000000-0005-0000-0000-0000A20D0000}"/>
    <cellStyle name="Cálculo 3 2 2 6 4 3" xfId="12213" xr:uid="{00000000-0005-0000-0000-0000A30D0000}"/>
    <cellStyle name="Cálculo 3 2 2 6 4 4" xfId="19216" xr:uid="{00000000-0005-0000-0000-0000A40D0000}"/>
    <cellStyle name="Cálculo 3 2 2 6 4 5" xfId="24701" xr:uid="{00000000-0005-0000-0000-0000A50D0000}"/>
    <cellStyle name="Cálculo 3 2 2 6 4 6" xfId="21376" xr:uid="{00000000-0005-0000-0000-0000A60D0000}"/>
    <cellStyle name="Cálculo 3 2 2 6 4 7" xfId="26030" xr:uid="{00000000-0005-0000-0000-0000A70D0000}"/>
    <cellStyle name="Cálculo 3 2 2 6 4 8" xfId="30890" xr:uid="{00000000-0005-0000-0000-0000A80D0000}"/>
    <cellStyle name="Cálculo 3 2 2 6 4 9" xfId="35564" xr:uid="{00000000-0005-0000-0000-0000A90D0000}"/>
    <cellStyle name="Cálculo 3 2 2 6 5" xfId="4296" xr:uid="{00000000-0005-0000-0000-0000AA0D0000}"/>
    <cellStyle name="Cálculo 3 2 2 6 5 2" xfId="5418" xr:uid="{00000000-0005-0000-0000-0000AB0D0000}"/>
    <cellStyle name="Cálculo 3 2 2 6 5 2 2" xfId="14572" xr:uid="{00000000-0005-0000-0000-0000AC0D0000}"/>
    <cellStyle name="Cálculo 3 2 2 6 5 2 3" xfId="21568" xr:uid="{00000000-0005-0000-0000-0000AD0D0000}"/>
    <cellStyle name="Cálculo 3 2 2 6 5 2 4" xfId="24937" xr:uid="{00000000-0005-0000-0000-0000AE0D0000}"/>
    <cellStyle name="Cálculo 3 2 2 6 5 2 5" xfId="32463" xr:uid="{00000000-0005-0000-0000-0000AF0D0000}"/>
    <cellStyle name="Cálculo 3 2 2 6 5 2 6" xfId="36138" xr:uid="{00000000-0005-0000-0000-0000B00D0000}"/>
    <cellStyle name="Cálculo 3 2 2 6 5 2 7" xfId="38864" xr:uid="{00000000-0005-0000-0000-0000B10D0000}"/>
    <cellStyle name="Cálculo 3 2 2 6 5 3" xfId="13450" xr:uid="{00000000-0005-0000-0000-0000B20D0000}"/>
    <cellStyle name="Cálculo 3 2 2 6 5 4" xfId="20448" xr:uid="{00000000-0005-0000-0000-0000B30D0000}"/>
    <cellStyle name="Cálculo 3 2 2 6 5 5" xfId="27684" xr:uid="{00000000-0005-0000-0000-0000B40D0000}"/>
    <cellStyle name="Cálculo 3 2 2 6 5 6" xfId="29223" xr:uid="{00000000-0005-0000-0000-0000B50D0000}"/>
    <cellStyle name="Cálculo 3 2 2 6 5 7" xfId="28963" xr:uid="{00000000-0005-0000-0000-0000B60D0000}"/>
    <cellStyle name="Cálculo 3 2 2 6 5 8" xfId="26545" xr:uid="{00000000-0005-0000-0000-0000B70D0000}"/>
    <cellStyle name="Cálculo 3 2 2 6 5 9" xfId="22565" xr:uid="{00000000-0005-0000-0000-0000B80D0000}"/>
    <cellStyle name="Cálculo 3 2 2 6 6" xfId="5414" xr:uid="{00000000-0005-0000-0000-0000B90D0000}"/>
    <cellStyle name="Cálculo 3 2 2 6 6 2" xfId="14568" xr:uid="{00000000-0005-0000-0000-0000BA0D0000}"/>
    <cellStyle name="Cálculo 3 2 2 6 6 3" xfId="21564" xr:uid="{00000000-0005-0000-0000-0000BB0D0000}"/>
    <cellStyle name="Cálculo 3 2 2 6 6 4" xfId="26942" xr:uid="{00000000-0005-0000-0000-0000BC0D0000}"/>
    <cellStyle name="Cálculo 3 2 2 6 6 5" xfId="32459" xr:uid="{00000000-0005-0000-0000-0000BD0D0000}"/>
    <cellStyle name="Cálculo 3 2 2 6 6 6" xfId="36134" xr:uid="{00000000-0005-0000-0000-0000BE0D0000}"/>
    <cellStyle name="Cálculo 3 2 2 6 6 7" xfId="38860" xr:uid="{00000000-0005-0000-0000-0000BF0D0000}"/>
    <cellStyle name="Cálculo 3 2 2 6 7" xfId="10776" xr:uid="{00000000-0005-0000-0000-0000C00D0000}"/>
    <cellStyle name="Cálculo 3 2 2 6 8" xfId="16539" xr:uid="{00000000-0005-0000-0000-0000C10D0000}"/>
    <cellStyle name="Cálculo 3 2 2 6 9" xfId="17365" xr:uid="{00000000-0005-0000-0000-0000C20D0000}"/>
    <cellStyle name="Cálculo 3 2 2 7" xfId="2450" xr:uid="{00000000-0005-0000-0000-0000C30D0000}"/>
    <cellStyle name="Cálculo 3 2 2 7 2" xfId="5419" xr:uid="{00000000-0005-0000-0000-0000C40D0000}"/>
    <cellStyle name="Cálculo 3 2 2 7 2 2" xfId="14573" xr:uid="{00000000-0005-0000-0000-0000C50D0000}"/>
    <cellStyle name="Cálculo 3 2 2 7 2 3" xfId="21569" xr:uid="{00000000-0005-0000-0000-0000C60D0000}"/>
    <cellStyle name="Cálculo 3 2 2 7 2 4" xfId="24066" xr:uid="{00000000-0005-0000-0000-0000C70D0000}"/>
    <cellStyle name="Cálculo 3 2 2 7 2 5" xfId="32464" xr:uid="{00000000-0005-0000-0000-0000C80D0000}"/>
    <cellStyle name="Cálculo 3 2 2 7 2 6" xfId="36139" xr:uid="{00000000-0005-0000-0000-0000C90D0000}"/>
    <cellStyle name="Cálculo 3 2 2 7 2 7" xfId="38865" xr:uid="{00000000-0005-0000-0000-0000CA0D0000}"/>
    <cellStyle name="Cálculo 3 2 2 7 3" xfId="11604" xr:uid="{00000000-0005-0000-0000-0000CB0D0000}"/>
    <cellStyle name="Cálculo 3 2 2 7 4" xfId="18607" xr:uid="{00000000-0005-0000-0000-0000CC0D0000}"/>
    <cellStyle name="Cálculo 3 2 2 7 5" xfId="17987" xr:uid="{00000000-0005-0000-0000-0000CD0D0000}"/>
    <cellStyle name="Cálculo 3 2 2 7 6" xfId="26198" xr:uid="{00000000-0005-0000-0000-0000CE0D0000}"/>
    <cellStyle name="Cálculo 3 2 2 7 7" xfId="30099" xr:uid="{00000000-0005-0000-0000-0000CF0D0000}"/>
    <cellStyle name="Cálculo 3 2 2 7 8" xfId="31490" xr:uid="{00000000-0005-0000-0000-0000D00D0000}"/>
    <cellStyle name="Cálculo 3 2 2 7 9" xfId="35200" xr:uid="{00000000-0005-0000-0000-0000D10D0000}"/>
    <cellStyle name="Cálculo 3 2 2 8" xfId="2926" xr:uid="{00000000-0005-0000-0000-0000D20D0000}"/>
    <cellStyle name="Cálculo 3 2 2 8 2" xfId="5420" xr:uid="{00000000-0005-0000-0000-0000D30D0000}"/>
    <cellStyle name="Cálculo 3 2 2 8 2 2" xfId="14574" xr:uid="{00000000-0005-0000-0000-0000D40D0000}"/>
    <cellStyle name="Cálculo 3 2 2 8 2 3" xfId="21570" xr:uid="{00000000-0005-0000-0000-0000D50D0000}"/>
    <cellStyle name="Cálculo 3 2 2 8 2 4" xfId="9292" xr:uid="{00000000-0005-0000-0000-0000D60D0000}"/>
    <cellStyle name="Cálculo 3 2 2 8 2 5" xfId="32465" xr:uid="{00000000-0005-0000-0000-0000D70D0000}"/>
    <cellStyle name="Cálculo 3 2 2 8 2 6" xfId="36140" xr:uid="{00000000-0005-0000-0000-0000D80D0000}"/>
    <cellStyle name="Cálculo 3 2 2 8 2 7" xfId="38866" xr:uid="{00000000-0005-0000-0000-0000D90D0000}"/>
    <cellStyle name="Cálculo 3 2 2 8 3" xfId="12080" xr:uid="{00000000-0005-0000-0000-0000DA0D0000}"/>
    <cellStyle name="Cálculo 3 2 2 8 4" xfId="19083" xr:uid="{00000000-0005-0000-0000-0000DB0D0000}"/>
    <cellStyle name="Cálculo 3 2 2 8 5" xfId="28310" xr:uid="{00000000-0005-0000-0000-0000DC0D0000}"/>
    <cellStyle name="Cálculo 3 2 2 8 6" xfId="26380" xr:uid="{00000000-0005-0000-0000-0000DD0D0000}"/>
    <cellStyle name="Cálculo 3 2 2 8 7" xfId="25658" xr:uid="{00000000-0005-0000-0000-0000DE0D0000}"/>
    <cellStyle name="Cálculo 3 2 2 8 8" xfId="17319" xr:uid="{00000000-0005-0000-0000-0000DF0D0000}"/>
    <cellStyle name="Cálculo 3 2 2 8 9" xfId="24400" xr:uid="{00000000-0005-0000-0000-0000E00D0000}"/>
    <cellStyle name="Cálculo 3 2 2 9" xfId="3108" xr:uid="{00000000-0005-0000-0000-0000E10D0000}"/>
    <cellStyle name="Cálculo 3 2 2 9 2" xfId="5421" xr:uid="{00000000-0005-0000-0000-0000E20D0000}"/>
    <cellStyle name="Cálculo 3 2 2 9 2 2" xfId="14575" xr:uid="{00000000-0005-0000-0000-0000E30D0000}"/>
    <cellStyle name="Cálculo 3 2 2 9 2 3" xfId="21571" xr:uid="{00000000-0005-0000-0000-0000E40D0000}"/>
    <cellStyle name="Cálculo 3 2 2 9 2 4" xfId="18362" xr:uid="{00000000-0005-0000-0000-0000E50D0000}"/>
    <cellStyle name="Cálculo 3 2 2 9 2 5" xfId="32466" xr:uid="{00000000-0005-0000-0000-0000E60D0000}"/>
    <cellStyle name="Cálculo 3 2 2 9 2 6" xfId="36141" xr:uid="{00000000-0005-0000-0000-0000E70D0000}"/>
    <cellStyle name="Cálculo 3 2 2 9 2 7" xfId="38867" xr:uid="{00000000-0005-0000-0000-0000E80D0000}"/>
    <cellStyle name="Cálculo 3 2 2 9 3" xfId="12262" xr:uid="{00000000-0005-0000-0000-0000E90D0000}"/>
    <cellStyle name="Cálculo 3 2 2 9 4" xfId="19265" xr:uid="{00000000-0005-0000-0000-0000EA0D0000}"/>
    <cellStyle name="Cálculo 3 2 2 9 5" xfId="28269" xr:uid="{00000000-0005-0000-0000-0000EB0D0000}"/>
    <cellStyle name="Cálculo 3 2 2 9 6" xfId="26419" xr:uid="{00000000-0005-0000-0000-0000EC0D0000}"/>
    <cellStyle name="Cálculo 3 2 2 9 7" xfId="26029" xr:uid="{00000000-0005-0000-0000-0000ED0D0000}"/>
    <cellStyle name="Cálculo 3 2 2 9 8" xfId="33762" xr:uid="{00000000-0005-0000-0000-0000EE0D0000}"/>
    <cellStyle name="Cálculo 3 2 2 9 9" xfId="37324" xr:uid="{00000000-0005-0000-0000-0000EF0D0000}"/>
    <cellStyle name="Cálculo 3 2 20" xfId="38452" xr:uid="{00000000-0005-0000-0000-0000F00D0000}"/>
    <cellStyle name="Cálculo 3 2 3" xfId="1906" xr:uid="{00000000-0005-0000-0000-0000F10D0000}"/>
    <cellStyle name="Cálculo 3 2 3 10" xfId="24510" xr:uid="{00000000-0005-0000-0000-0000F20D0000}"/>
    <cellStyle name="Cálculo 3 2 3 11" xfId="28470" xr:uid="{00000000-0005-0000-0000-0000F30D0000}"/>
    <cellStyle name="Cálculo 3 2 3 12" xfId="27879" xr:uid="{00000000-0005-0000-0000-0000F40D0000}"/>
    <cellStyle name="Cálculo 3 2 3 13" xfId="26070" xr:uid="{00000000-0005-0000-0000-0000F50D0000}"/>
    <cellStyle name="Cálculo 3 2 3 14" xfId="24524" xr:uid="{00000000-0005-0000-0000-0000F60D0000}"/>
    <cellStyle name="Cálculo 3 2 3 2" xfId="2571" xr:uid="{00000000-0005-0000-0000-0000F70D0000}"/>
    <cellStyle name="Cálculo 3 2 3 2 2" xfId="5423" xr:uid="{00000000-0005-0000-0000-0000F80D0000}"/>
    <cellStyle name="Cálculo 3 2 3 2 2 2" xfId="14577" xr:uid="{00000000-0005-0000-0000-0000F90D0000}"/>
    <cellStyle name="Cálculo 3 2 3 2 2 3" xfId="21573" xr:uid="{00000000-0005-0000-0000-0000FA0D0000}"/>
    <cellStyle name="Cálculo 3 2 3 2 2 4" xfId="17061" xr:uid="{00000000-0005-0000-0000-0000FB0D0000}"/>
    <cellStyle name="Cálculo 3 2 3 2 2 5" xfId="32468" xr:uid="{00000000-0005-0000-0000-0000FC0D0000}"/>
    <cellStyle name="Cálculo 3 2 3 2 2 6" xfId="36143" xr:uid="{00000000-0005-0000-0000-0000FD0D0000}"/>
    <cellStyle name="Cálculo 3 2 3 2 2 7" xfId="38869" xr:uid="{00000000-0005-0000-0000-0000FE0D0000}"/>
    <cellStyle name="Cálculo 3 2 3 2 3" xfId="11725" xr:uid="{00000000-0005-0000-0000-0000FF0D0000}"/>
    <cellStyle name="Cálculo 3 2 3 2 4" xfId="18728" xr:uid="{00000000-0005-0000-0000-0000000E0000}"/>
    <cellStyle name="Cálculo 3 2 3 2 5" xfId="25452" xr:uid="{00000000-0005-0000-0000-0000010E0000}"/>
    <cellStyle name="Cálculo 3 2 3 2 6" xfId="9367" xr:uid="{00000000-0005-0000-0000-0000020E0000}"/>
    <cellStyle name="Cálculo 3 2 3 2 7" xfId="18273" xr:uid="{00000000-0005-0000-0000-0000030E0000}"/>
    <cellStyle name="Cálculo 3 2 3 2 8" xfId="30882" xr:uid="{00000000-0005-0000-0000-0000040E0000}"/>
    <cellStyle name="Cálculo 3 2 3 2 9" xfId="34818" xr:uid="{00000000-0005-0000-0000-0000050E0000}"/>
    <cellStyle name="Cálculo 3 2 3 3" xfId="3776" xr:uid="{00000000-0005-0000-0000-0000060E0000}"/>
    <cellStyle name="Cálculo 3 2 3 3 2" xfId="5424" xr:uid="{00000000-0005-0000-0000-0000070E0000}"/>
    <cellStyle name="Cálculo 3 2 3 3 2 2" xfId="14578" xr:uid="{00000000-0005-0000-0000-0000080E0000}"/>
    <cellStyle name="Cálculo 3 2 3 3 2 3" xfId="21574" xr:uid="{00000000-0005-0000-0000-0000090E0000}"/>
    <cellStyle name="Cálculo 3 2 3 3 2 4" xfId="26944" xr:uid="{00000000-0005-0000-0000-00000A0E0000}"/>
    <cellStyle name="Cálculo 3 2 3 3 2 5" xfId="32469" xr:uid="{00000000-0005-0000-0000-00000B0E0000}"/>
    <cellStyle name="Cálculo 3 2 3 3 2 6" xfId="36144" xr:uid="{00000000-0005-0000-0000-00000C0E0000}"/>
    <cellStyle name="Cálculo 3 2 3 3 2 7" xfId="38870" xr:uid="{00000000-0005-0000-0000-00000D0E0000}"/>
    <cellStyle name="Cálculo 3 2 3 3 3" xfId="12930" xr:uid="{00000000-0005-0000-0000-00000E0E0000}"/>
    <cellStyle name="Cálculo 3 2 3 3 4" xfId="19929" xr:uid="{00000000-0005-0000-0000-00000F0E0000}"/>
    <cellStyle name="Cálculo 3 2 3 3 5" xfId="27942" xr:uid="{00000000-0005-0000-0000-0000100E0000}"/>
    <cellStyle name="Cálculo 3 2 3 3 6" xfId="26578" xr:uid="{00000000-0005-0000-0000-0000110E0000}"/>
    <cellStyle name="Cálculo 3 2 3 3 7" xfId="21307" xr:uid="{00000000-0005-0000-0000-0000120E0000}"/>
    <cellStyle name="Cálculo 3 2 3 3 8" xfId="31148" xr:uid="{00000000-0005-0000-0000-0000130E0000}"/>
    <cellStyle name="Cálculo 3 2 3 3 9" xfId="30832" xr:uid="{00000000-0005-0000-0000-0000140E0000}"/>
    <cellStyle name="Cálculo 3 2 3 4" xfId="4266" xr:uid="{00000000-0005-0000-0000-0000150E0000}"/>
    <cellStyle name="Cálculo 3 2 3 4 2" xfId="5425" xr:uid="{00000000-0005-0000-0000-0000160E0000}"/>
    <cellStyle name="Cálculo 3 2 3 4 2 2" xfId="14579" xr:uid="{00000000-0005-0000-0000-0000170E0000}"/>
    <cellStyle name="Cálculo 3 2 3 4 2 3" xfId="21575" xr:uid="{00000000-0005-0000-0000-0000180E0000}"/>
    <cellStyle name="Cálculo 3 2 3 4 2 4" xfId="26941" xr:uid="{00000000-0005-0000-0000-0000190E0000}"/>
    <cellStyle name="Cálculo 3 2 3 4 2 5" xfId="32470" xr:uid="{00000000-0005-0000-0000-00001A0E0000}"/>
    <cellStyle name="Cálculo 3 2 3 4 2 6" xfId="36145" xr:uid="{00000000-0005-0000-0000-00001B0E0000}"/>
    <cellStyle name="Cálculo 3 2 3 4 2 7" xfId="38871" xr:uid="{00000000-0005-0000-0000-00001C0E0000}"/>
    <cellStyle name="Cálculo 3 2 3 4 3" xfId="13420" xr:uid="{00000000-0005-0000-0000-00001D0E0000}"/>
    <cellStyle name="Cálculo 3 2 3 4 4" xfId="20418" xr:uid="{00000000-0005-0000-0000-00001E0E0000}"/>
    <cellStyle name="Cálculo 3 2 3 4 5" xfId="17604" xr:uid="{00000000-0005-0000-0000-00001F0E0000}"/>
    <cellStyle name="Cálculo 3 2 3 4 6" xfId="28574" xr:uid="{00000000-0005-0000-0000-0000200E0000}"/>
    <cellStyle name="Cálculo 3 2 3 4 7" xfId="27261" xr:uid="{00000000-0005-0000-0000-0000210E0000}"/>
    <cellStyle name="Cálculo 3 2 3 4 8" xfId="31704" xr:uid="{00000000-0005-0000-0000-0000220E0000}"/>
    <cellStyle name="Cálculo 3 2 3 4 9" xfId="35384" xr:uid="{00000000-0005-0000-0000-0000230E0000}"/>
    <cellStyle name="Cálculo 3 2 3 5" xfId="3693" xr:uid="{00000000-0005-0000-0000-0000240E0000}"/>
    <cellStyle name="Cálculo 3 2 3 5 2" xfId="5426" xr:uid="{00000000-0005-0000-0000-0000250E0000}"/>
    <cellStyle name="Cálculo 3 2 3 5 2 2" xfId="14580" xr:uid="{00000000-0005-0000-0000-0000260E0000}"/>
    <cellStyle name="Cálculo 3 2 3 5 2 3" xfId="21576" xr:uid="{00000000-0005-0000-0000-0000270E0000}"/>
    <cellStyle name="Cálculo 3 2 3 5 2 4" xfId="26940" xr:uid="{00000000-0005-0000-0000-0000280E0000}"/>
    <cellStyle name="Cálculo 3 2 3 5 2 5" xfId="32471" xr:uid="{00000000-0005-0000-0000-0000290E0000}"/>
    <cellStyle name="Cálculo 3 2 3 5 2 6" xfId="36146" xr:uid="{00000000-0005-0000-0000-00002A0E0000}"/>
    <cellStyle name="Cálculo 3 2 3 5 2 7" xfId="38872" xr:uid="{00000000-0005-0000-0000-00002B0E0000}"/>
    <cellStyle name="Cálculo 3 2 3 5 3" xfId="12847" xr:uid="{00000000-0005-0000-0000-00002C0E0000}"/>
    <cellStyle name="Cálculo 3 2 3 5 4" xfId="19846" xr:uid="{00000000-0005-0000-0000-00002D0E0000}"/>
    <cellStyle name="Cálculo 3 2 3 5 5" xfId="23357" xr:uid="{00000000-0005-0000-0000-00002E0E0000}"/>
    <cellStyle name="Cálculo 3 2 3 5 6" xfId="17759" xr:uid="{00000000-0005-0000-0000-00002F0E0000}"/>
    <cellStyle name="Cálculo 3 2 3 5 7" xfId="29544" xr:uid="{00000000-0005-0000-0000-0000300E0000}"/>
    <cellStyle name="Cálculo 3 2 3 5 8" xfId="33567" xr:uid="{00000000-0005-0000-0000-0000310E0000}"/>
    <cellStyle name="Cálculo 3 2 3 5 9" xfId="37235" xr:uid="{00000000-0005-0000-0000-0000320E0000}"/>
    <cellStyle name="Cálculo 3 2 3 6" xfId="2893" xr:uid="{00000000-0005-0000-0000-0000330E0000}"/>
    <cellStyle name="Cálculo 3 2 3 6 2" xfId="5427" xr:uid="{00000000-0005-0000-0000-0000340E0000}"/>
    <cellStyle name="Cálculo 3 2 3 6 2 2" xfId="14581" xr:uid="{00000000-0005-0000-0000-0000350E0000}"/>
    <cellStyle name="Cálculo 3 2 3 6 2 3" xfId="21577" xr:uid="{00000000-0005-0000-0000-0000360E0000}"/>
    <cellStyle name="Cálculo 3 2 3 6 2 4" xfId="26945" xr:uid="{00000000-0005-0000-0000-0000370E0000}"/>
    <cellStyle name="Cálculo 3 2 3 6 2 5" xfId="32472" xr:uid="{00000000-0005-0000-0000-0000380E0000}"/>
    <cellStyle name="Cálculo 3 2 3 6 2 6" xfId="36147" xr:uid="{00000000-0005-0000-0000-0000390E0000}"/>
    <cellStyle name="Cálculo 3 2 3 6 2 7" xfId="38873" xr:uid="{00000000-0005-0000-0000-00003A0E0000}"/>
    <cellStyle name="Cálculo 3 2 3 6 3" xfId="12047" xr:uid="{00000000-0005-0000-0000-00003B0E0000}"/>
    <cellStyle name="Cálculo 3 2 3 6 4" xfId="19050" xr:uid="{00000000-0005-0000-0000-00003C0E0000}"/>
    <cellStyle name="Cálculo 3 2 3 6 5" xfId="24662" xr:uid="{00000000-0005-0000-0000-00003D0E0000}"/>
    <cellStyle name="Cálculo 3 2 3 6 6" xfId="26372" xr:uid="{00000000-0005-0000-0000-00003E0E0000}"/>
    <cellStyle name="Cálculo 3 2 3 6 7" xfId="17026" xr:uid="{00000000-0005-0000-0000-00003F0E0000}"/>
    <cellStyle name="Cálculo 3 2 3 6 8" xfId="33864" xr:uid="{00000000-0005-0000-0000-0000400E0000}"/>
    <cellStyle name="Cálculo 3 2 3 6 9" xfId="37426" xr:uid="{00000000-0005-0000-0000-0000410E0000}"/>
    <cellStyle name="Cálculo 3 2 3 7" xfId="5422" xr:uid="{00000000-0005-0000-0000-0000420E0000}"/>
    <cellStyle name="Cálculo 3 2 3 7 2" xfId="14576" xr:uid="{00000000-0005-0000-0000-0000430E0000}"/>
    <cellStyle name="Cálculo 3 2 3 7 3" xfId="21572" xr:uid="{00000000-0005-0000-0000-0000440E0000}"/>
    <cellStyle name="Cálculo 3 2 3 7 4" xfId="26943" xr:uid="{00000000-0005-0000-0000-0000450E0000}"/>
    <cellStyle name="Cálculo 3 2 3 7 5" xfId="32467" xr:uid="{00000000-0005-0000-0000-0000460E0000}"/>
    <cellStyle name="Cálculo 3 2 3 7 6" xfId="36142" xr:uid="{00000000-0005-0000-0000-0000470E0000}"/>
    <cellStyle name="Cálculo 3 2 3 7 7" xfId="38868" xr:uid="{00000000-0005-0000-0000-0000480E0000}"/>
    <cellStyle name="Cálculo 3 2 3 8" xfId="11060" xr:uid="{00000000-0005-0000-0000-0000490E0000}"/>
    <cellStyle name="Cálculo 3 2 3 9" xfId="15467" xr:uid="{00000000-0005-0000-0000-00004A0E0000}"/>
    <cellStyle name="Cálculo 3 2 4" xfId="2280" xr:uid="{00000000-0005-0000-0000-00004B0E0000}"/>
    <cellStyle name="Cálculo 3 2 4 10" xfId="24153" xr:uid="{00000000-0005-0000-0000-00004C0E0000}"/>
    <cellStyle name="Cálculo 3 2 4 11" xfId="24060" xr:uid="{00000000-0005-0000-0000-00004D0E0000}"/>
    <cellStyle name="Cálculo 3 2 4 12" xfId="30190" xr:uid="{00000000-0005-0000-0000-00004E0E0000}"/>
    <cellStyle name="Cálculo 3 2 4 13" xfId="34166" xr:uid="{00000000-0005-0000-0000-00004F0E0000}"/>
    <cellStyle name="Cálculo 3 2 4 14" xfId="37728" xr:uid="{00000000-0005-0000-0000-0000500E0000}"/>
    <cellStyle name="Cálculo 3 2 4 2" xfId="2680" xr:uid="{00000000-0005-0000-0000-0000510E0000}"/>
    <cellStyle name="Cálculo 3 2 4 2 2" xfId="5429" xr:uid="{00000000-0005-0000-0000-0000520E0000}"/>
    <cellStyle name="Cálculo 3 2 4 2 2 2" xfId="14583" xr:uid="{00000000-0005-0000-0000-0000530E0000}"/>
    <cellStyle name="Cálculo 3 2 4 2 2 3" xfId="21579" xr:uid="{00000000-0005-0000-0000-0000540E0000}"/>
    <cellStyle name="Cálculo 3 2 4 2 2 4" xfId="26946" xr:uid="{00000000-0005-0000-0000-0000550E0000}"/>
    <cellStyle name="Cálculo 3 2 4 2 2 5" xfId="32474" xr:uid="{00000000-0005-0000-0000-0000560E0000}"/>
    <cellStyle name="Cálculo 3 2 4 2 2 6" xfId="36149" xr:uid="{00000000-0005-0000-0000-0000570E0000}"/>
    <cellStyle name="Cálculo 3 2 4 2 2 7" xfId="38875" xr:uid="{00000000-0005-0000-0000-0000580E0000}"/>
    <cellStyle name="Cálculo 3 2 4 2 3" xfId="11834" xr:uid="{00000000-0005-0000-0000-0000590E0000}"/>
    <cellStyle name="Cálculo 3 2 4 2 4" xfId="18837" xr:uid="{00000000-0005-0000-0000-00005A0E0000}"/>
    <cellStyle name="Cálculo 3 2 4 2 5" xfId="28434" xr:uid="{00000000-0005-0000-0000-00005B0E0000}"/>
    <cellStyle name="Cálculo 3 2 4 2 6" xfId="24099" xr:uid="{00000000-0005-0000-0000-00005C0E0000}"/>
    <cellStyle name="Cálculo 3 2 4 2 7" xfId="29993" xr:uid="{00000000-0005-0000-0000-00005D0E0000}"/>
    <cellStyle name="Cálculo 3 2 4 2 8" xfId="31519" xr:uid="{00000000-0005-0000-0000-00005E0E0000}"/>
    <cellStyle name="Cálculo 3 2 4 2 9" xfId="35228" xr:uid="{00000000-0005-0000-0000-00005F0E0000}"/>
    <cellStyle name="Cálculo 3 2 4 3" xfId="3962" xr:uid="{00000000-0005-0000-0000-0000600E0000}"/>
    <cellStyle name="Cálculo 3 2 4 3 2" xfId="5430" xr:uid="{00000000-0005-0000-0000-0000610E0000}"/>
    <cellStyle name="Cálculo 3 2 4 3 2 2" xfId="14584" xr:uid="{00000000-0005-0000-0000-0000620E0000}"/>
    <cellStyle name="Cálculo 3 2 4 3 2 3" xfId="21580" xr:uid="{00000000-0005-0000-0000-0000630E0000}"/>
    <cellStyle name="Cálculo 3 2 4 3 2 4" xfId="24319" xr:uid="{00000000-0005-0000-0000-0000640E0000}"/>
    <cellStyle name="Cálculo 3 2 4 3 2 5" xfId="32475" xr:uid="{00000000-0005-0000-0000-0000650E0000}"/>
    <cellStyle name="Cálculo 3 2 4 3 2 6" xfId="36150" xr:uid="{00000000-0005-0000-0000-0000660E0000}"/>
    <cellStyle name="Cálculo 3 2 4 3 2 7" xfId="38876" xr:uid="{00000000-0005-0000-0000-0000670E0000}"/>
    <cellStyle name="Cálculo 3 2 4 3 3" xfId="13116" xr:uid="{00000000-0005-0000-0000-0000680E0000}"/>
    <cellStyle name="Cálculo 3 2 4 3 4" xfId="20114" xr:uid="{00000000-0005-0000-0000-0000690E0000}"/>
    <cellStyle name="Cálculo 3 2 4 3 5" xfId="24165" xr:uid="{00000000-0005-0000-0000-00006A0E0000}"/>
    <cellStyle name="Cálculo 3 2 4 3 6" xfId="18220" xr:uid="{00000000-0005-0000-0000-00006B0E0000}"/>
    <cellStyle name="Cálculo 3 2 4 3 7" xfId="27286" xr:uid="{00000000-0005-0000-0000-00006C0E0000}"/>
    <cellStyle name="Cálculo 3 2 4 3 8" xfId="31866" xr:uid="{00000000-0005-0000-0000-00006D0E0000}"/>
    <cellStyle name="Cálculo 3 2 4 3 9" xfId="35520" xr:uid="{00000000-0005-0000-0000-00006E0E0000}"/>
    <cellStyle name="Cálculo 3 2 4 4" xfId="4400" xr:uid="{00000000-0005-0000-0000-00006F0E0000}"/>
    <cellStyle name="Cálculo 3 2 4 4 2" xfId="5431" xr:uid="{00000000-0005-0000-0000-0000700E0000}"/>
    <cellStyle name="Cálculo 3 2 4 4 2 2" xfId="14585" xr:uid="{00000000-0005-0000-0000-0000710E0000}"/>
    <cellStyle name="Cálculo 3 2 4 4 2 3" xfId="21581" xr:uid="{00000000-0005-0000-0000-0000720E0000}"/>
    <cellStyle name="Cálculo 3 2 4 4 2 4" xfId="26947" xr:uid="{00000000-0005-0000-0000-0000730E0000}"/>
    <cellStyle name="Cálculo 3 2 4 4 2 5" xfId="32476" xr:uid="{00000000-0005-0000-0000-0000740E0000}"/>
    <cellStyle name="Cálculo 3 2 4 4 2 6" xfId="36151" xr:uid="{00000000-0005-0000-0000-0000750E0000}"/>
    <cellStyle name="Cálculo 3 2 4 4 2 7" xfId="38877" xr:uid="{00000000-0005-0000-0000-0000760E0000}"/>
    <cellStyle name="Cálculo 3 2 4 4 3" xfId="13554" xr:uid="{00000000-0005-0000-0000-0000770E0000}"/>
    <cellStyle name="Cálculo 3 2 4 4 4" xfId="20552" xr:uid="{00000000-0005-0000-0000-0000780E0000}"/>
    <cellStyle name="Cálculo 3 2 4 4 5" xfId="27635" xr:uid="{00000000-0005-0000-0000-0000790E0000}"/>
    <cellStyle name="Cálculo 3 2 4 4 6" xfId="18171" xr:uid="{00000000-0005-0000-0000-00007A0E0000}"/>
    <cellStyle name="Cálculo 3 2 4 4 7" xfId="31898" xr:uid="{00000000-0005-0000-0000-00007B0E0000}"/>
    <cellStyle name="Cálculo 3 2 4 4 8" xfId="25847" xr:uid="{00000000-0005-0000-0000-00007C0E0000}"/>
    <cellStyle name="Cálculo 3 2 4 4 9" xfId="25549" xr:uid="{00000000-0005-0000-0000-00007D0E0000}"/>
    <cellStyle name="Cálculo 3 2 4 5" xfId="4654" xr:uid="{00000000-0005-0000-0000-00007E0E0000}"/>
    <cellStyle name="Cálculo 3 2 4 5 2" xfId="5432" xr:uid="{00000000-0005-0000-0000-00007F0E0000}"/>
    <cellStyle name="Cálculo 3 2 4 5 2 2" xfId="14586" xr:uid="{00000000-0005-0000-0000-0000800E0000}"/>
    <cellStyle name="Cálculo 3 2 4 5 2 3" xfId="21582" xr:uid="{00000000-0005-0000-0000-0000810E0000}"/>
    <cellStyle name="Cálculo 3 2 4 5 2 4" xfId="24318" xr:uid="{00000000-0005-0000-0000-0000820E0000}"/>
    <cellStyle name="Cálculo 3 2 4 5 2 5" xfId="32477" xr:uid="{00000000-0005-0000-0000-0000830E0000}"/>
    <cellStyle name="Cálculo 3 2 4 5 2 6" xfId="36152" xr:uid="{00000000-0005-0000-0000-0000840E0000}"/>
    <cellStyle name="Cálculo 3 2 4 5 2 7" xfId="38878" xr:uid="{00000000-0005-0000-0000-0000850E0000}"/>
    <cellStyle name="Cálculo 3 2 4 5 3" xfId="13808" xr:uid="{00000000-0005-0000-0000-0000860E0000}"/>
    <cellStyle name="Cálculo 3 2 4 5 4" xfId="20806" xr:uid="{00000000-0005-0000-0000-0000870E0000}"/>
    <cellStyle name="Cálculo 3 2 4 5 5" xfId="24248" xr:uid="{00000000-0005-0000-0000-0000880E0000}"/>
    <cellStyle name="Cálculo 3 2 4 5 6" xfId="29447" xr:uid="{00000000-0005-0000-0000-0000890E0000}"/>
    <cellStyle name="Cálculo 3 2 4 5 7" xfId="10288" xr:uid="{00000000-0005-0000-0000-00008A0E0000}"/>
    <cellStyle name="Cálculo 3 2 4 5 8" xfId="30963" xr:uid="{00000000-0005-0000-0000-00008B0E0000}"/>
    <cellStyle name="Cálculo 3 2 4 5 9" xfId="34891" xr:uid="{00000000-0005-0000-0000-00008C0E0000}"/>
    <cellStyle name="Cálculo 3 2 4 6" xfId="4900" xr:uid="{00000000-0005-0000-0000-00008D0E0000}"/>
    <cellStyle name="Cálculo 3 2 4 6 2" xfId="5433" xr:uid="{00000000-0005-0000-0000-00008E0E0000}"/>
    <cellStyle name="Cálculo 3 2 4 6 2 2" xfId="14587" xr:uid="{00000000-0005-0000-0000-00008F0E0000}"/>
    <cellStyle name="Cálculo 3 2 4 6 2 3" xfId="21583" xr:uid="{00000000-0005-0000-0000-0000900E0000}"/>
    <cellStyle name="Cálculo 3 2 4 6 2 4" xfId="24936" xr:uid="{00000000-0005-0000-0000-0000910E0000}"/>
    <cellStyle name="Cálculo 3 2 4 6 2 5" xfId="32478" xr:uid="{00000000-0005-0000-0000-0000920E0000}"/>
    <cellStyle name="Cálculo 3 2 4 6 2 6" xfId="36153" xr:uid="{00000000-0005-0000-0000-0000930E0000}"/>
    <cellStyle name="Cálculo 3 2 4 6 2 7" xfId="38879" xr:uid="{00000000-0005-0000-0000-0000940E0000}"/>
    <cellStyle name="Cálculo 3 2 4 6 3" xfId="14054" xr:uid="{00000000-0005-0000-0000-0000950E0000}"/>
    <cellStyle name="Cálculo 3 2 4 6 4" xfId="21052" xr:uid="{00000000-0005-0000-0000-0000960E0000}"/>
    <cellStyle name="Cálculo 3 2 4 6 5" xfId="24266" xr:uid="{00000000-0005-0000-0000-0000970E0000}"/>
    <cellStyle name="Cálculo 3 2 4 6 6" xfId="29455" xr:uid="{00000000-0005-0000-0000-0000980E0000}"/>
    <cellStyle name="Cálculo 3 2 4 6 7" xfId="31946" xr:uid="{00000000-0005-0000-0000-0000990E0000}"/>
    <cellStyle name="Cálculo 3 2 4 6 8" xfId="35624" xr:uid="{00000000-0005-0000-0000-00009A0E0000}"/>
    <cellStyle name="Cálculo 3 2 4 6 9" xfId="38535" xr:uid="{00000000-0005-0000-0000-00009B0E0000}"/>
    <cellStyle name="Cálculo 3 2 4 7" xfId="5428" xr:uid="{00000000-0005-0000-0000-00009C0E0000}"/>
    <cellStyle name="Cálculo 3 2 4 7 2" xfId="14582" xr:uid="{00000000-0005-0000-0000-00009D0E0000}"/>
    <cellStyle name="Cálculo 3 2 4 7 3" xfId="21578" xr:uid="{00000000-0005-0000-0000-00009E0E0000}"/>
    <cellStyle name="Cálculo 3 2 4 7 4" xfId="22820" xr:uid="{00000000-0005-0000-0000-00009F0E0000}"/>
    <cellStyle name="Cálculo 3 2 4 7 5" xfId="32473" xr:uid="{00000000-0005-0000-0000-0000A00E0000}"/>
    <cellStyle name="Cálculo 3 2 4 7 6" xfId="36148" xr:uid="{00000000-0005-0000-0000-0000A10E0000}"/>
    <cellStyle name="Cálculo 3 2 4 7 7" xfId="38874" xr:uid="{00000000-0005-0000-0000-0000A20E0000}"/>
    <cellStyle name="Cálculo 3 2 4 8" xfId="11434" xr:uid="{00000000-0005-0000-0000-0000A30E0000}"/>
    <cellStyle name="Cálculo 3 2 4 9" xfId="18437" xr:uid="{00000000-0005-0000-0000-0000A40E0000}"/>
    <cellStyle name="Cálculo 3 2 5" xfId="1804" xr:uid="{00000000-0005-0000-0000-0000A50E0000}"/>
    <cellStyle name="Cálculo 3 2 5 10" xfId="24381" xr:uid="{00000000-0005-0000-0000-0000A60E0000}"/>
    <cellStyle name="Cálculo 3 2 5 11" xfId="23052" xr:uid="{00000000-0005-0000-0000-0000A70E0000}"/>
    <cellStyle name="Cálculo 3 2 5 12" xfId="25724" xr:uid="{00000000-0005-0000-0000-0000A80E0000}"/>
    <cellStyle name="Cálculo 3 2 5 13" xfId="25763" xr:uid="{00000000-0005-0000-0000-0000A90E0000}"/>
    <cellStyle name="Cálculo 3 2 5 14" xfId="34946" xr:uid="{00000000-0005-0000-0000-0000AA0E0000}"/>
    <cellStyle name="Cálculo 3 2 5 2" xfId="2548" xr:uid="{00000000-0005-0000-0000-0000AB0E0000}"/>
    <cellStyle name="Cálculo 3 2 5 2 2" xfId="5435" xr:uid="{00000000-0005-0000-0000-0000AC0E0000}"/>
    <cellStyle name="Cálculo 3 2 5 2 2 2" xfId="14589" xr:uid="{00000000-0005-0000-0000-0000AD0E0000}"/>
    <cellStyle name="Cálculo 3 2 5 2 2 3" xfId="21585" xr:uid="{00000000-0005-0000-0000-0000AE0E0000}"/>
    <cellStyle name="Cálculo 3 2 5 2 2 4" xfId="26949" xr:uid="{00000000-0005-0000-0000-0000AF0E0000}"/>
    <cellStyle name="Cálculo 3 2 5 2 2 5" xfId="32480" xr:uid="{00000000-0005-0000-0000-0000B00E0000}"/>
    <cellStyle name="Cálculo 3 2 5 2 2 6" xfId="36155" xr:uid="{00000000-0005-0000-0000-0000B10E0000}"/>
    <cellStyle name="Cálculo 3 2 5 2 2 7" xfId="38881" xr:uid="{00000000-0005-0000-0000-0000B20E0000}"/>
    <cellStyle name="Cálculo 3 2 5 2 3" xfId="11702" xr:uid="{00000000-0005-0000-0000-0000B30E0000}"/>
    <cellStyle name="Cálculo 3 2 5 2 4" xfId="18705" xr:uid="{00000000-0005-0000-0000-0000B40E0000}"/>
    <cellStyle name="Cálculo 3 2 5 2 5" xfId="23336" xr:uid="{00000000-0005-0000-0000-0000B50E0000}"/>
    <cellStyle name="Cálculo 3 2 5 2 6" xfId="24401" xr:uid="{00000000-0005-0000-0000-0000B60E0000}"/>
    <cellStyle name="Cálculo 3 2 5 2 7" xfId="30058" xr:uid="{00000000-0005-0000-0000-0000B70E0000}"/>
    <cellStyle name="Cálculo 3 2 5 2 8" xfId="31498" xr:uid="{00000000-0005-0000-0000-0000B80E0000}"/>
    <cellStyle name="Cálculo 3 2 5 2 9" xfId="35214" xr:uid="{00000000-0005-0000-0000-0000B90E0000}"/>
    <cellStyle name="Cálculo 3 2 5 3" xfId="3722" xr:uid="{00000000-0005-0000-0000-0000BA0E0000}"/>
    <cellStyle name="Cálculo 3 2 5 3 2" xfId="5436" xr:uid="{00000000-0005-0000-0000-0000BB0E0000}"/>
    <cellStyle name="Cálculo 3 2 5 3 2 2" xfId="14590" xr:uid="{00000000-0005-0000-0000-0000BC0E0000}"/>
    <cellStyle name="Cálculo 3 2 5 3 2 3" xfId="21586" xr:uid="{00000000-0005-0000-0000-0000BD0E0000}"/>
    <cellStyle name="Cálculo 3 2 5 3 2 4" xfId="22819" xr:uid="{00000000-0005-0000-0000-0000BE0E0000}"/>
    <cellStyle name="Cálculo 3 2 5 3 2 5" xfId="32481" xr:uid="{00000000-0005-0000-0000-0000BF0E0000}"/>
    <cellStyle name="Cálculo 3 2 5 3 2 6" xfId="36156" xr:uid="{00000000-0005-0000-0000-0000C00E0000}"/>
    <cellStyle name="Cálculo 3 2 5 3 2 7" xfId="38882" xr:uid="{00000000-0005-0000-0000-0000C10E0000}"/>
    <cellStyle name="Cálculo 3 2 5 3 3" xfId="12876" xr:uid="{00000000-0005-0000-0000-0000C20E0000}"/>
    <cellStyle name="Cálculo 3 2 5 3 4" xfId="19875" xr:uid="{00000000-0005-0000-0000-0000C30E0000}"/>
    <cellStyle name="Cálculo 3 2 5 3 5" xfId="21355" xr:uid="{00000000-0005-0000-0000-0000C40E0000}"/>
    <cellStyle name="Cálculo 3 2 5 3 6" xfId="28123" xr:uid="{00000000-0005-0000-0000-0000C50E0000}"/>
    <cellStyle name="Cálculo 3 2 5 3 7" xfId="25631" xr:uid="{00000000-0005-0000-0000-0000C60E0000}"/>
    <cellStyle name="Cálculo 3 2 5 3 8" xfId="31635" xr:uid="{00000000-0005-0000-0000-0000C70E0000}"/>
    <cellStyle name="Cálculo 3 2 5 3 9" xfId="35315" xr:uid="{00000000-0005-0000-0000-0000C80E0000}"/>
    <cellStyle name="Cálculo 3 2 5 4" xfId="4226" xr:uid="{00000000-0005-0000-0000-0000C90E0000}"/>
    <cellStyle name="Cálculo 3 2 5 4 2" xfId="5437" xr:uid="{00000000-0005-0000-0000-0000CA0E0000}"/>
    <cellStyle name="Cálculo 3 2 5 4 2 2" xfId="14591" xr:uid="{00000000-0005-0000-0000-0000CB0E0000}"/>
    <cellStyle name="Cálculo 3 2 5 4 2 3" xfId="21587" xr:uid="{00000000-0005-0000-0000-0000CC0E0000}"/>
    <cellStyle name="Cálculo 3 2 5 4 2 4" xfId="26950" xr:uid="{00000000-0005-0000-0000-0000CD0E0000}"/>
    <cellStyle name="Cálculo 3 2 5 4 2 5" xfId="32482" xr:uid="{00000000-0005-0000-0000-0000CE0E0000}"/>
    <cellStyle name="Cálculo 3 2 5 4 2 6" xfId="36157" xr:uid="{00000000-0005-0000-0000-0000CF0E0000}"/>
    <cellStyle name="Cálculo 3 2 5 4 2 7" xfId="38883" xr:uid="{00000000-0005-0000-0000-0000D00E0000}"/>
    <cellStyle name="Cálculo 3 2 5 4 3" xfId="13380" xr:uid="{00000000-0005-0000-0000-0000D10E0000}"/>
    <cellStyle name="Cálculo 3 2 5 4 4" xfId="20378" xr:uid="{00000000-0005-0000-0000-0000D20E0000}"/>
    <cellStyle name="Cálculo 3 2 5 4 5" xfId="27719" xr:uid="{00000000-0005-0000-0000-0000D30E0000}"/>
    <cellStyle name="Cálculo 3 2 5 4 6" xfId="17328" xr:uid="{00000000-0005-0000-0000-0000D40E0000}"/>
    <cellStyle name="Cálculo 3 2 5 4 7" xfId="17519" xr:uid="{00000000-0005-0000-0000-0000D50E0000}"/>
    <cellStyle name="Cálculo 3 2 5 4 8" xfId="33358" xr:uid="{00000000-0005-0000-0000-0000D60E0000}"/>
    <cellStyle name="Cálculo 3 2 5 4 9" xfId="37033" xr:uid="{00000000-0005-0000-0000-0000D70E0000}"/>
    <cellStyle name="Cálculo 3 2 5 5" xfId="3868" xr:uid="{00000000-0005-0000-0000-0000D80E0000}"/>
    <cellStyle name="Cálculo 3 2 5 5 2" xfId="5438" xr:uid="{00000000-0005-0000-0000-0000D90E0000}"/>
    <cellStyle name="Cálculo 3 2 5 5 2 2" xfId="14592" xr:uid="{00000000-0005-0000-0000-0000DA0E0000}"/>
    <cellStyle name="Cálculo 3 2 5 5 2 3" xfId="21588" xr:uid="{00000000-0005-0000-0000-0000DB0E0000}"/>
    <cellStyle name="Cálculo 3 2 5 5 2 4" xfId="26951" xr:uid="{00000000-0005-0000-0000-0000DC0E0000}"/>
    <cellStyle name="Cálculo 3 2 5 5 2 5" xfId="32483" xr:uid="{00000000-0005-0000-0000-0000DD0E0000}"/>
    <cellStyle name="Cálculo 3 2 5 5 2 6" xfId="36158" xr:uid="{00000000-0005-0000-0000-0000DE0E0000}"/>
    <cellStyle name="Cálculo 3 2 5 5 2 7" xfId="38884" xr:uid="{00000000-0005-0000-0000-0000DF0E0000}"/>
    <cellStyle name="Cálculo 3 2 5 5 3" xfId="13022" xr:uid="{00000000-0005-0000-0000-0000E00E0000}"/>
    <cellStyle name="Cálculo 3 2 5 5 4" xfId="20021" xr:uid="{00000000-0005-0000-0000-0000E10E0000}"/>
    <cellStyle name="Cálculo 3 2 5 5 5" xfId="27896" xr:uid="{00000000-0005-0000-0000-0000E20E0000}"/>
    <cellStyle name="Cálculo 3 2 5 5 6" xfId="25053" xr:uid="{00000000-0005-0000-0000-0000E30E0000}"/>
    <cellStyle name="Cálculo 3 2 5 5 7" xfId="25888" xr:uid="{00000000-0005-0000-0000-0000E40E0000}"/>
    <cellStyle name="Cálculo 3 2 5 5 8" xfId="33484" xr:uid="{00000000-0005-0000-0000-0000E50E0000}"/>
    <cellStyle name="Cálculo 3 2 5 5 9" xfId="37152" xr:uid="{00000000-0005-0000-0000-0000E60E0000}"/>
    <cellStyle name="Cálculo 3 2 5 6" xfId="2855" xr:uid="{00000000-0005-0000-0000-0000E70E0000}"/>
    <cellStyle name="Cálculo 3 2 5 6 2" xfId="5439" xr:uid="{00000000-0005-0000-0000-0000E80E0000}"/>
    <cellStyle name="Cálculo 3 2 5 6 2 2" xfId="14593" xr:uid="{00000000-0005-0000-0000-0000E90E0000}"/>
    <cellStyle name="Cálculo 3 2 5 6 2 3" xfId="21589" xr:uid="{00000000-0005-0000-0000-0000EA0E0000}"/>
    <cellStyle name="Cálculo 3 2 5 6 2 4" xfId="26948" xr:uid="{00000000-0005-0000-0000-0000EB0E0000}"/>
    <cellStyle name="Cálculo 3 2 5 6 2 5" xfId="32484" xr:uid="{00000000-0005-0000-0000-0000EC0E0000}"/>
    <cellStyle name="Cálculo 3 2 5 6 2 6" xfId="36159" xr:uid="{00000000-0005-0000-0000-0000ED0E0000}"/>
    <cellStyle name="Cálculo 3 2 5 6 2 7" xfId="38885" xr:uid="{00000000-0005-0000-0000-0000EE0E0000}"/>
    <cellStyle name="Cálculo 3 2 5 6 3" xfId="12009" xr:uid="{00000000-0005-0000-0000-0000EF0E0000}"/>
    <cellStyle name="Cálculo 3 2 5 6 4" xfId="19012" xr:uid="{00000000-0005-0000-0000-0000F00E0000}"/>
    <cellStyle name="Cálculo 3 2 5 6 5" xfId="17437" xr:uid="{00000000-0005-0000-0000-0000F10E0000}"/>
    <cellStyle name="Cálculo 3 2 5 6 6" xfId="17810" xr:uid="{00000000-0005-0000-0000-0000F20E0000}"/>
    <cellStyle name="Cálculo 3 2 5 6 7" xfId="29903" xr:uid="{00000000-0005-0000-0000-0000F30E0000}"/>
    <cellStyle name="Cálculo 3 2 5 6 8" xfId="17771" xr:uid="{00000000-0005-0000-0000-0000F40E0000}"/>
    <cellStyle name="Cálculo 3 2 5 6 9" xfId="31825" xr:uid="{00000000-0005-0000-0000-0000F50E0000}"/>
    <cellStyle name="Cálculo 3 2 5 7" xfId="5434" xr:uid="{00000000-0005-0000-0000-0000F60E0000}"/>
    <cellStyle name="Cálculo 3 2 5 7 2" xfId="14588" xr:uid="{00000000-0005-0000-0000-0000F70E0000}"/>
    <cellStyle name="Cálculo 3 2 5 7 3" xfId="21584" xr:uid="{00000000-0005-0000-0000-0000F80E0000}"/>
    <cellStyle name="Cálculo 3 2 5 7 4" xfId="19695" xr:uid="{00000000-0005-0000-0000-0000F90E0000}"/>
    <cellStyle name="Cálculo 3 2 5 7 5" xfId="32479" xr:uid="{00000000-0005-0000-0000-0000FA0E0000}"/>
    <cellStyle name="Cálculo 3 2 5 7 6" xfId="36154" xr:uid="{00000000-0005-0000-0000-0000FB0E0000}"/>
    <cellStyle name="Cálculo 3 2 5 7 7" xfId="38880" xr:uid="{00000000-0005-0000-0000-0000FC0E0000}"/>
    <cellStyle name="Cálculo 3 2 5 8" xfId="10958" xr:uid="{00000000-0005-0000-0000-0000FD0E0000}"/>
    <cellStyle name="Cálculo 3 2 5 9" xfId="9602" xr:uid="{00000000-0005-0000-0000-0000FE0E0000}"/>
    <cellStyle name="Cálculo 3 2 6" xfId="2029" xr:uid="{00000000-0005-0000-0000-0000FF0E0000}"/>
    <cellStyle name="Cálculo 3 2 6 10" xfId="25148" xr:uid="{00000000-0005-0000-0000-0000000F0000}"/>
    <cellStyle name="Cálculo 3 2 6 11" xfId="26043" xr:uid="{00000000-0005-0000-0000-0000010F0000}"/>
    <cellStyle name="Cálculo 3 2 6 12" xfId="30861" xr:uid="{00000000-0005-0000-0000-0000020F0000}"/>
    <cellStyle name="Cálculo 3 2 6 13" xfId="34784" xr:uid="{00000000-0005-0000-0000-0000030F0000}"/>
    <cellStyle name="Cálculo 3 2 6 14" xfId="38336" xr:uid="{00000000-0005-0000-0000-0000040F0000}"/>
    <cellStyle name="Cálculo 3 2 6 2" xfId="2574" xr:uid="{00000000-0005-0000-0000-0000050F0000}"/>
    <cellStyle name="Cálculo 3 2 6 2 2" xfId="5441" xr:uid="{00000000-0005-0000-0000-0000060F0000}"/>
    <cellStyle name="Cálculo 3 2 6 2 2 2" xfId="14595" xr:uid="{00000000-0005-0000-0000-0000070F0000}"/>
    <cellStyle name="Cálculo 3 2 6 2 2 3" xfId="21591" xr:uid="{00000000-0005-0000-0000-0000080F0000}"/>
    <cellStyle name="Cálculo 3 2 6 2 2 4" xfId="24067" xr:uid="{00000000-0005-0000-0000-0000090F0000}"/>
    <cellStyle name="Cálculo 3 2 6 2 2 5" xfId="32486" xr:uid="{00000000-0005-0000-0000-00000A0F0000}"/>
    <cellStyle name="Cálculo 3 2 6 2 2 6" xfId="36161" xr:uid="{00000000-0005-0000-0000-00000B0F0000}"/>
    <cellStyle name="Cálculo 3 2 6 2 2 7" xfId="38887" xr:uid="{00000000-0005-0000-0000-00000C0F0000}"/>
    <cellStyle name="Cálculo 3 2 6 2 3" xfId="11728" xr:uid="{00000000-0005-0000-0000-00000D0F0000}"/>
    <cellStyle name="Cálculo 3 2 6 2 4" xfId="18731" xr:uid="{00000000-0005-0000-0000-00000E0F0000}"/>
    <cellStyle name="Cálculo 3 2 6 2 5" xfId="22524" xr:uid="{00000000-0005-0000-0000-00000F0F0000}"/>
    <cellStyle name="Cálculo 3 2 6 2 6" xfId="26256" xr:uid="{00000000-0005-0000-0000-0000100F0000}"/>
    <cellStyle name="Cálculo 3 2 6 2 7" xfId="21295" xr:uid="{00000000-0005-0000-0000-0000110F0000}"/>
    <cellStyle name="Cálculo 3 2 6 2 8" xfId="31085" xr:uid="{00000000-0005-0000-0000-0000120F0000}"/>
    <cellStyle name="Cálculo 3 2 6 2 9" xfId="31321" xr:uid="{00000000-0005-0000-0000-0000130F0000}"/>
    <cellStyle name="Cálculo 3 2 6 3" xfId="3806" xr:uid="{00000000-0005-0000-0000-0000140F0000}"/>
    <cellStyle name="Cálculo 3 2 6 3 2" xfId="5442" xr:uid="{00000000-0005-0000-0000-0000150F0000}"/>
    <cellStyle name="Cálculo 3 2 6 3 2 2" xfId="14596" xr:uid="{00000000-0005-0000-0000-0000160F0000}"/>
    <cellStyle name="Cálculo 3 2 6 3 2 3" xfId="21592" xr:uid="{00000000-0005-0000-0000-0000170F0000}"/>
    <cellStyle name="Cálculo 3 2 6 3 2 4" xfId="26952" xr:uid="{00000000-0005-0000-0000-0000180F0000}"/>
    <cellStyle name="Cálculo 3 2 6 3 2 5" xfId="32487" xr:uid="{00000000-0005-0000-0000-0000190F0000}"/>
    <cellStyle name="Cálculo 3 2 6 3 2 6" xfId="36162" xr:uid="{00000000-0005-0000-0000-00001A0F0000}"/>
    <cellStyle name="Cálculo 3 2 6 3 2 7" xfId="38888" xr:uid="{00000000-0005-0000-0000-00001B0F0000}"/>
    <cellStyle name="Cálculo 3 2 6 3 3" xfId="12960" xr:uid="{00000000-0005-0000-0000-00001C0F0000}"/>
    <cellStyle name="Cálculo 3 2 6 3 4" xfId="19959" xr:uid="{00000000-0005-0000-0000-00001D0F0000}"/>
    <cellStyle name="Cálculo 3 2 6 3 5" xfId="27927" xr:uid="{00000000-0005-0000-0000-00001E0F0000}"/>
    <cellStyle name="Cálculo 3 2 6 3 6" xfId="26591" xr:uid="{00000000-0005-0000-0000-00001F0F0000}"/>
    <cellStyle name="Cálculo 3 2 6 3 7" xfId="17414" xr:uid="{00000000-0005-0000-0000-0000200F0000}"/>
    <cellStyle name="Cálculo 3 2 6 3 8" xfId="31648" xr:uid="{00000000-0005-0000-0000-0000210F0000}"/>
    <cellStyle name="Cálculo 3 2 6 3 9" xfId="35328" xr:uid="{00000000-0005-0000-0000-0000220F0000}"/>
    <cellStyle name="Cálculo 3 2 6 4" xfId="4282" xr:uid="{00000000-0005-0000-0000-0000230F0000}"/>
    <cellStyle name="Cálculo 3 2 6 4 2" xfId="5443" xr:uid="{00000000-0005-0000-0000-0000240F0000}"/>
    <cellStyle name="Cálculo 3 2 6 4 2 2" xfId="14597" xr:uid="{00000000-0005-0000-0000-0000250F0000}"/>
    <cellStyle name="Cálculo 3 2 6 4 2 3" xfId="21593" xr:uid="{00000000-0005-0000-0000-0000260F0000}"/>
    <cellStyle name="Cálculo 3 2 6 4 2 4" xfId="22818" xr:uid="{00000000-0005-0000-0000-0000270F0000}"/>
    <cellStyle name="Cálculo 3 2 6 4 2 5" xfId="32488" xr:uid="{00000000-0005-0000-0000-0000280F0000}"/>
    <cellStyle name="Cálculo 3 2 6 4 2 6" xfId="36163" xr:uid="{00000000-0005-0000-0000-0000290F0000}"/>
    <cellStyle name="Cálculo 3 2 6 4 2 7" xfId="38889" xr:uid="{00000000-0005-0000-0000-00002A0F0000}"/>
    <cellStyle name="Cálculo 3 2 6 4 3" xfId="13436" xr:uid="{00000000-0005-0000-0000-00002B0F0000}"/>
    <cellStyle name="Cálculo 3 2 6 4 4" xfId="20434" xr:uid="{00000000-0005-0000-0000-00002C0F0000}"/>
    <cellStyle name="Cálculo 3 2 6 4 5" xfId="27691" xr:uid="{00000000-0005-0000-0000-00002D0F0000}"/>
    <cellStyle name="Cálculo 3 2 6 4 6" xfId="29221" xr:uid="{00000000-0005-0000-0000-00002E0F0000}"/>
    <cellStyle name="Cálculo 3 2 6 4 7" xfId="22727" xr:uid="{00000000-0005-0000-0000-00002F0F0000}"/>
    <cellStyle name="Cálculo 3 2 6 4 8" xfId="23243" xr:uid="{00000000-0005-0000-0000-0000300F0000}"/>
    <cellStyle name="Cálculo 3 2 6 4 9" xfId="25559" xr:uid="{00000000-0005-0000-0000-0000310F0000}"/>
    <cellStyle name="Cálculo 3 2 6 5" xfId="4556" xr:uid="{00000000-0005-0000-0000-0000320F0000}"/>
    <cellStyle name="Cálculo 3 2 6 5 2" xfId="5444" xr:uid="{00000000-0005-0000-0000-0000330F0000}"/>
    <cellStyle name="Cálculo 3 2 6 5 2 2" xfId="14598" xr:uid="{00000000-0005-0000-0000-0000340F0000}"/>
    <cellStyle name="Cálculo 3 2 6 5 2 3" xfId="21594" xr:uid="{00000000-0005-0000-0000-0000350F0000}"/>
    <cellStyle name="Cálculo 3 2 6 5 2 4" xfId="24935" xr:uid="{00000000-0005-0000-0000-0000360F0000}"/>
    <cellStyle name="Cálculo 3 2 6 5 2 5" xfId="32489" xr:uid="{00000000-0005-0000-0000-0000370F0000}"/>
    <cellStyle name="Cálculo 3 2 6 5 2 6" xfId="36164" xr:uid="{00000000-0005-0000-0000-0000380F0000}"/>
    <cellStyle name="Cálculo 3 2 6 5 2 7" xfId="38890" xr:uid="{00000000-0005-0000-0000-0000390F0000}"/>
    <cellStyle name="Cálculo 3 2 6 5 3" xfId="13710" xr:uid="{00000000-0005-0000-0000-00003A0F0000}"/>
    <cellStyle name="Cálculo 3 2 6 5 4" xfId="20708" xr:uid="{00000000-0005-0000-0000-00003B0F0000}"/>
    <cellStyle name="Cálculo 3 2 6 5 5" xfId="18390" xr:uid="{00000000-0005-0000-0000-00003C0F0000}"/>
    <cellStyle name="Cálculo 3 2 6 5 6" xfId="26703" xr:uid="{00000000-0005-0000-0000-00003D0F0000}"/>
    <cellStyle name="Cálculo 3 2 6 5 7" xfId="26842" xr:uid="{00000000-0005-0000-0000-00003E0F0000}"/>
    <cellStyle name="Cálculo 3 2 6 5 8" xfId="17864" xr:uid="{00000000-0005-0000-0000-00003F0F0000}"/>
    <cellStyle name="Cálculo 3 2 6 5 9" xfId="25641" xr:uid="{00000000-0005-0000-0000-0000400F0000}"/>
    <cellStyle name="Cálculo 3 2 6 6" xfId="4806" xr:uid="{00000000-0005-0000-0000-0000410F0000}"/>
    <cellStyle name="Cálculo 3 2 6 6 2" xfId="5445" xr:uid="{00000000-0005-0000-0000-0000420F0000}"/>
    <cellStyle name="Cálculo 3 2 6 6 2 2" xfId="14599" xr:uid="{00000000-0005-0000-0000-0000430F0000}"/>
    <cellStyle name="Cálculo 3 2 6 6 2 3" xfId="21595" xr:uid="{00000000-0005-0000-0000-0000440F0000}"/>
    <cellStyle name="Cálculo 3 2 6 6 2 4" xfId="26953" xr:uid="{00000000-0005-0000-0000-0000450F0000}"/>
    <cellStyle name="Cálculo 3 2 6 6 2 5" xfId="32490" xr:uid="{00000000-0005-0000-0000-0000460F0000}"/>
    <cellStyle name="Cálculo 3 2 6 6 2 6" xfId="36165" xr:uid="{00000000-0005-0000-0000-0000470F0000}"/>
    <cellStyle name="Cálculo 3 2 6 6 2 7" xfId="38891" xr:uid="{00000000-0005-0000-0000-0000480F0000}"/>
    <cellStyle name="Cálculo 3 2 6 6 3" xfId="13960" xr:uid="{00000000-0005-0000-0000-0000490F0000}"/>
    <cellStyle name="Cálculo 3 2 6 6 4" xfId="20958" xr:uid="{00000000-0005-0000-0000-00004A0F0000}"/>
    <cellStyle name="Cálculo 3 2 6 6 5" xfId="27428" xr:uid="{00000000-0005-0000-0000-00004B0F0000}"/>
    <cellStyle name="Cálculo 3 2 6 6 6" xfId="19705" xr:uid="{00000000-0005-0000-0000-00004C0F0000}"/>
    <cellStyle name="Cálculo 3 2 6 6 7" xfId="28999" xr:uid="{00000000-0005-0000-0000-00004D0F0000}"/>
    <cellStyle name="Cálculo 3 2 6 6 8" xfId="31189" xr:uid="{00000000-0005-0000-0000-00004E0F0000}"/>
    <cellStyle name="Cálculo 3 2 6 6 9" xfId="35063" xr:uid="{00000000-0005-0000-0000-00004F0F0000}"/>
    <cellStyle name="Cálculo 3 2 6 7" xfId="5440" xr:uid="{00000000-0005-0000-0000-0000500F0000}"/>
    <cellStyle name="Cálculo 3 2 6 7 2" xfId="14594" xr:uid="{00000000-0005-0000-0000-0000510F0000}"/>
    <cellStyle name="Cálculo 3 2 6 7 3" xfId="21590" xr:uid="{00000000-0005-0000-0000-0000520F0000}"/>
    <cellStyle name="Cálculo 3 2 6 7 4" xfId="9617" xr:uid="{00000000-0005-0000-0000-0000530F0000}"/>
    <cellStyle name="Cálculo 3 2 6 7 5" xfId="32485" xr:uid="{00000000-0005-0000-0000-0000540F0000}"/>
    <cellStyle name="Cálculo 3 2 6 7 6" xfId="36160" xr:uid="{00000000-0005-0000-0000-0000550F0000}"/>
    <cellStyle name="Cálculo 3 2 6 7 7" xfId="38886" xr:uid="{00000000-0005-0000-0000-0000560F0000}"/>
    <cellStyle name="Cálculo 3 2 6 8" xfId="11183" xr:uid="{00000000-0005-0000-0000-0000570F0000}"/>
    <cellStyle name="Cálculo 3 2 6 9" xfId="9203" xr:uid="{00000000-0005-0000-0000-0000580F0000}"/>
    <cellStyle name="Cálculo 3 2 7" xfId="1621" xr:uid="{00000000-0005-0000-0000-0000590F0000}"/>
    <cellStyle name="Cálculo 3 2 7 10" xfId="25969" xr:uid="{00000000-0005-0000-0000-00005A0F0000}"/>
    <cellStyle name="Cálculo 3 2 7 11" xfId="31011" xr:uid="{00000000-0005-0000-0000-00005B0F0000}"/>
    <cellStyle name="Cálculo 3 2 7 12" xfId="31046" xr:uid="{00000000-0005-0000-0000-00005C0F0000}"/>
    <cellStyle name="Cálculo 3 2 7 13" xfId="31344" xr:uid="{00000000-0005-0000-0000-00005D0F0000}"/>
    <cellStyle name="Cálculo 3 2 7 2" xfId="3277" xr:uid="{00000000-0005-0000-0000-00005E0F0000}"/>
    <cellStyle name="Cálculo 3 2 7 2 2" xfId="5447" xr:uid="{00000000-0005-0000-0000-00005F0F0000}"/>
    <cellStyle name="Cálculo 3 2 7 2 2 2" xfId="14601" xr:uid="{00000000-0005-0000-0000-0000600F0000}"/>
    <cellStyle name="Cálculo 3 2 7 2 2 3" xfId="21597" xr:uid="{00000000-0005-0000-0000-0000610F0000}"/>
    <cellStyle name="Cálculo 3 2 7 2 2 4" xfId="26954" xr:uid="{00000000-0005-0000-0000-0000620F0000}"/>
    <cellStyle name="Cálculo 3 2 7 2 2 5" xfId="32492" xr:uid="{00000000-0005-0000-0000-0000630F0000}"/>
    <cellStyle name="Cálculo 3 2 7 2 2 6" xfId="36167" xr:uid="{00000000-0005-0000-0000-0000640F0000}"/>
    <cellStyle name="Cálculo 3 2 7 2 2 7" xfId="38893" xr:uid="{00000000-0005-0000-0000-0000650F0000}"/>
    <cellStyle name="Cálculo 3 2 7 2 3" xfId="12431" xr:uid="{00000000-0005-0000-0000-0000660F0000}"/>
    <cellStyle name="Cálculo 3 2 7 2 4" xfId="19433" xr:uid="{00000000-0005-0000-0000-0000670F0000}"/>
    <cellStyle name="Cálculo 3 2 7 2 5" xfId="23039" xr:uid="{00000000-0005-0000-0000-0000680F0000}"/>
    <cellStyle name="Cálculo 3 2 7 2 6" xfId="28103" xr:uid="{00000000-0005-0000-0000-0000690F0000}"/>
    <cellStyle name="Cálculo 3 2 7 2 7" xfId="26494" xr:uid="{00000000-0005-0000-0000-00006A0F0000}"/>
    <cellStyle name="Cálculo 3 2 7 2 8" xfId="33688" xr:uid="{00000000-0005-0000-0000-00006B0F0000}"/>
    <cellStyle name="Cálculo 3 2 7 2 9" xfId="37276" xr:uid="{00000000-0005-0000-0000-00006C0F0000}"/>
    <cellStyle name="Cálculo 3 2 7 3" xfId="2844" xr:uid="{00000000-0005-0000-0000-00006D0F0000}"/>
    <cellStyle name="Cálculo 3 2 7 3 2" xfId="5448" xr:uid="{00000000-0005-0000-0000-00006E0F0000}"/>
    <cellStyle name="Cálculo 3 2 7 3 2 2" xfId="14602" xr:uid="{00000000-0005-0000-0000-00006F0F0000}"/>
    <cellStyle name="Cálculo 3 2 7 3 2 3" xfId="21598" xr:uid="{00000000-0005-0000-0000-0000700F0000}"/>
    <cellStyle name="Cálculo 3 2 7 3 2 4" xfId="26939" xr:uid="{00000000-0005-0000-0000-0000710F0000}"/>
    <cellStyle name="Cálculo 3 2 7 3 2 5" xfId="32493" xr:uid="{00000000-0005-0000-0000-0000720F0000}"/>
    <cellStyle name="Cálculo 3 2 7 3 2 6" xfId="36168" xr:uid="{00000000-0005-0000-0000-0000730F0000}"/>
    <cellStyle name="Cálculo 3 2 7 3 2 7" xfId="38894" xr:uid="{00000000-0005-0000-0000-0000740F0000}"/>
    <cellStyle name="Cálculo 3 2 7 3 3" xfId="11998" xr:uid="{00000000-0005-0000-0000-0000750F0000}"/>
    <cellStyle name="Cálculo 3 2 7 3 4" xfId="19001" xr:uid="{00000000-0005-0000-0000-0000760F0000}"/>
    <cellStyle name="Cálculo 3 2 7 3 5" xfId="24652" xr:uid="{00000000-0005-0000-0000-0000770F0000}"/>
    <cellStyle name="Cálculo 3 2 7 3 6" xfId="17837" xr:uid="{00000000-0005-0000-0000-0000780F0000}"/>
    <cellStyle name="Cálculo 3 2 7 3 7" xfId="26505" xr:uid="{00000000-0005-0000-0000-0000790F0000}"/>
    <cellStyle name="Cálculo 3 2 7 3 8" xfId="25190" xr:uid="{00000000-0005-0000-0000-00007A0F0000}"/>
    <cellStyle name="Cálculo 3 2 7 3 9" xfId="33639" xr:uid="{00000000-0005-0000-0000-00007B0F0000}"/>
    <cellStyle name="Cálculo 3 2 7 4" xfId="4253" xr:uid="{00000000-0005-0000-0000-00007C0F0000}"/>
    <cellStyle name="Cálculo 3 2 7 4 2" xfId="5449" xr:uid="{00000000-0005-0000-0000-00007D0F0000}"/>
    <cellStyle name="Cálculo 3 2 7 4 2 2" xfId="14603" xr:uid="{00000000-0005-0000-0000-00007E0F0000}"/>
    <cellStyle name="Cálculo 3 2 7 4 2 3" xfId="21599" xr:uid="{00000000-0005-0000-0000-00007F0F0000}"/>
    <cellStyle name="Cálculo 3 2 7 4 2 4" xfId="26959" xr:uid="{00000000-0005-0000-0000-0000800F0000}"/>
    <cellStyle name="Cálculo 3 2 7 4 2 5" xfId="32494" xr:uid="{00000000-0005-0000-0000-0000810F0000}"/>
    <cellStyle name="Cálculo 3 2 7 4 2 6" xfId="36169" xr:uid="{00000000-0005-0000-0000-0000820F0000}"/>
    <cellStyle name="Cálculo 3 2 7 4 2 7" xfId="38895" xr:uid="{00000000-0005-0000-0000-0000830F0000}"/>
    <cellStyle name="Cálculo 3 2 7 4 3" xfId="13407" xr:uid="{00000000-0005-0000-0000-0000840F0000}"/>
    <cellStyle name="Cálculo 3 2 7 4 4" xfId="20405" xr:uid="{00000000-0005-0000-0000-0000850F0000}"/>
    <cellStyle name="Cálculo 3 2 7 4 5" xfId="21312" xr:uid="{00000000-0005-0000-0000-0000860F0000}"/>
    <cellStyle name="Cálculo 3 2 7 4 6" xfId="24351" xr:uid="{00000000-0005-0000-0000-0000870F0000}"/>
    <cellStyle name="Cálculo 3 2 7 4 7" xfId="25599" xr:uid="{00000000-0005-0000-0000-0000880F0000}"/>
    <cellStyle name="Cálculo 3 2 7 4 8" xfId="33347" xr:uid="{00000000-0005-0000-0000-0000890F0000}"/>
    <cellStyle name="Cálculo 3 2 7 4 9" xfId="37022" xr:uid="{00000000-0005-0000-0000-00008A0F0000}"/>
    <cellStyle name="Cálculo 3 2 7 5" xfId="4191" xr:uid="{00000000-0005-0000-0000-00008B0F0000}"/>
    <cellStyle name="Cálculo 3 2 7 5 2" xfId="5450" xr:uid="{00000000-0005-0000-0000-00008C0F0000}"/>
    <cellStyle name="Cálculo 3 2 7 5 2 2" xfId="14604" xr:uid="{00000000-0005-0000-0000-00008D0F0000}"/>
    <cellStyle name="Cálculo 3 2 7 5 2 3" xfId="21600" xr:uid="{00000000-0005-0000-0000-00008E0F0000}"/>
    <cellStyle name="Cálculo 3 2 7 5 2 4" xfId="24928" xr:uid="{00000000-0005-0000-0000-00008F0F0000}"/>
    <cellStyle name="Cálculo 3 2 7 5 2 5" xfId="32495" xr:uid="{00000000-0005-0000-0000-0000900F0000}"/>
    <cellStyle name="Cálculo 3 2 7 5 2 6" xfId="36170" xr:uid="{00000000-0005-0000-0000-0000910F0000}"/>
    <cellStyle name="Cálculo 3 2 7 5 2 7" xfId="38896" xr:uid="{00000000-0005-0000-0000-0000920F0000}"/>
    <cellStyle name="Cálculo 3 2 7 5 3" xfId="13345" xr:uid="{00000000-0005-0000-0000-0000930F0000}"/>
    <cellStyle name="Cálculo 3 2 7 5 4" xfId="20343" xr:uid="{00000000-0005-0000-0000-0000940F0000}"/>
    <cellStyle name="Cálculo 3 2 7 5 5" xfId="27737" xr:uid="{00000000-0005-0000-0000-0000950F0000}"/>
    <cellStyle name="Cálculo 3 2 7 5 6" xfId="28842" xr:uid="{00000000-0005-0000-0000-0000960F0000}"/>
    <cellStyle name="Cálculo 3 2 7 5 7" xfId="22444" xr:uid="{00000000-0005-0000-0000-0000970F0000}"/>
    <cellStyle name="Cálculo 3 2 7 5 8" xfId="30942" xr:uid="{00000000-0005-0000-0000-0000980F0000}"/>
    <cellStyle name="Cálculo 3 2 7 5 9" xfId="34865" xr:uid="{00000000-0005-0000-0000-0000990F0000}"/>
    <cellStyle name="Cálculo 3 2 7 6" xfId="5446" xr:uid="{00000000-0005-0000-0000-00009A0F0000}"/>
    <cellStyle name="Cálculo 3 2 7 6 2" xfId="14600" xr:uid="{00000000-0005-0000-0000-00009B0F0000}"/>
    <cellStyle name="Cálculo 3 2 7 6 3" xfId="21596" xr:uid="{00000000-0005-0000-0000-00009C0F0000}"/>
    <cellStyle name="Cálculo 3 2 7 6 4" xfId="24316" xr:uid="{00000000-0005-0000-0000-00009D0F0000}"/>
    <cellStyle name="Cálculo 3 2 7 6 5" xfId="32491" xr:uid="{00000000-0005-0000-0000-00009E0F0000}"/>
    <cellStyle name="Cálculo 3 2 7 6 6" xfId="36166" xr:uid="{00000000-0005-0000-0000-00009F0F0000}"/>
    <cellStyle name="Cálculo 3 2 7 6 7" xfId="38892" xr:uid="{00000000-0005-0000-0000-0000A00F0000}"/>
    <cellStyle name="Cálculo 3 2 7 7" xfId="10775" xr:uid="{00000000-0005-0000-0000-0000A10F0000}"/>
    <cellStyle name="Cálculo 3 2 7 8" xfId="16536" xr:uid="{00000000-0005-0000-0000-0000A20F0000}"/>
    <cellStyle name="Cálculo 3 2 7 9" xfId="28691" xr:uid="{00000000-0005-0000-0000-0000A30F0000}"/>
    <cellStyle name="Cálculo 3 2 8" xfId="2449" xr:uid="{00000000-0005-0000-0000-0000A40F0000}"/>
    <cellStyle name="Cálculo 3 2 8 2" xfId="5451" xr:uid="{00000000-0005-0000-0000-0000A50F0000}"/>
    <cellStyle name="Cálculo 3 2 8 2 2" xfId="14605" xr:uid="{00000000-0005-0000-0000-0000A60F0000}"/>
    <cellStyle name="Cálculo 3 2 8 2 3" xfId="21601" xr:uid="{00000000-0005-0000-0000-0000A70F0000}"/>
    <cellStyle name="Cálculo 3 2 8 2 4" xfId="24933" xr:uid="{00000000-0005-0000-0000-0000A80F0000}"/>
    <cellStyle name="Cálculo 3 2 8 2 5" xfId="32496" xr:uid="{00000000-0005-0000-0000-0000A90F0000}"/>
    <cellStyle name="Cálculo 3 2 8 2 6" xfId="36171" xr:uid="{00000000-0005-0000-0000-0000AA0F0000}"/>
    <cellStyle name="Cálculo 3 2 8 2 7" xfId="38897" xr:uid="{00000000-0005-0000-0000-0000AB0F0000}"/>
    <cellStyle name="Cálculo 3 2 8 3" xfId="11603" xr:uid="{00000000-0005-0000-0000-0000AC0F0000}"/>
    <cellStyle name="Cálculo 3 2 8 4" xfId="18606" xr:uid="{00000000-0005-0000-0000-0000AD0F0000}"/>
    <cellStyle name="Cálculo 3 2 8 5" xfId="10064" xr:uid="{00000000-0005-0000-0000-0000AE0F0000}"/>
    <cellStyle name="Cálculo 3 2 8 6" xfId="26189" xr:uid="{00000000-0005-0000-0000-0000AF0F0000}"/>
    <cellStyle name="Cálculo 3 2 8 7" xfId="25666" xr:uid="{00000000-0005-0000-0000-0000B00F0000}"/>
    <cellStyle name="Cálculo 3 2 8 8" xfId="31489" xr:uid="{00000000-0005-0000-0000-0000B10F0000}"/>
    <cellStyle name="Cálculo 3 2 8 9" xfId="35198" xr:uid="{00000000-0005-0000-0000-0000B20F0000}"/>
    <cellStyle name="Cálculo 3 2 9" xfId="2925" xr:uid="{00000000-0005-0000-0000-0000B30F0000}"/>
    <cellStyle name="Cálculo 3 2 9 2" xfId="5452" xr:uid="{00000000-0005-0000-0000-0000B40F0000}"/>
    <cellStyle name="Cálculo 3 2 9 2 2" xfId="14606" xr:uid="{00000000-0005-0000-0000-0000B50F0000}"/>
    <cellStyle name="Cálculo 3 2 9 2 3" xfId="21602" xr:uid="{00000000-0005-0000-0000-0000B60F0000}"/>
    <cellStyle name="Cálculo 3 2 9 2 4" xfId="24061" xr:uid="{00000000-0005-0000-0000-0000B70F0000}"/>
    <cellStyle name="Cálculo 3 2 9 2 5" xfId="32497" xr:uid="{00000000-0005-0000-0000-0000B80F0000}"/>
    <cellStyle name="Cálculo 3 2 9 2 6" xfId="36172" xr:uid="{00000000-0005-0000-0000-0000B90F0000}"/>
    <cellStyle name="Cálculo 3 2 9 2 7" xfId="38898" xr:uid="{00000000-0005-0000-0000-0000BA0F0000}"/>
    <cellStyle name="Cálculo 3 2 9 3" xfId="12079" xr:uid="{00000000-0005-0000-0000-0000BB0F0000}"/>
    <cellStyle name="Cálculo 3 2 9 4" xfId="19082" xr:uid="{00000000-0005-0000-0000-0000BC0F0000}"/>
    <cellStyle name="Cálculo 3 2 9 5" xfId="24666" xr:uid="{00000000-0005-0000-0000-0000BD0F0000}"/>
    <cellStyle name="Cálculo 3 2 9 6" xfId="9606" xr:uid="{00000000-0005-0000-0000-0000BE0F0000}"/>
    <cellStyle name="Cálculo 3 2 9 7" xfId="19769" xr:uid="{00000000-0005-0000-0000-0000BF0F0000}"/>
    <cellStyle name="Cálculo 3 2 9 8" xfId="33848" xr:uid="{00000000-0005-0000-0000-0000C00F0000}"/>
    <cellStyle name="Cálculo 3 2 9 9" xfId="37410" xr:uid="{00000000-0005-0000-0000-0000C10F0000}"/>
    <cellStyle name="Cálculo 3 20" xfId="18313" xr:uid="{00000000-0005-0000-0000-0000C20F0000}"/>
    <cellStyle name="Cálculo 3 21" xfId="31290" xr:uid="{00000000-0005-0000-0000-0000C30F0000}"/>
    <cellStyle name="Cálculo 3 3" xfId="1138" xr:uid="{00000000-0005-0000-0000-0000C40F0000}"/>
    <cellStyle name="Cálculo 3 3 10" xfId="25807" xr:uid="{00000000-0005-0000-0000-0000C50F0000}"/>
    <cellStyle name="Cálculo 3 3 11" xfId="35085" xr:uid="{00000000-0005-0000-0000-0000C60F0000}"/>
    <cellStyle name="Cálculo 3 3 12" xfId="38414" xr:uid="{00000000-0005-0000-0000-0000C70F0000}"/>
    <cellStyle name="Cálculo 3 3 2" xfId="2370" xr:uid="{00000000-0005-0000-0000-0000C80F0000}"/>
    <cellStyle name="Cálculo 3 3 2 10" xfId="19482" xr:uid="{00000000-0005-0000-0000-0000C90F0000}"/>
    <cellStyle name="Cálculo 3 3 2 11" xfId="26156" xr:uid="{00000000-0005-0000-0000-0000CA0F0000}"/>
    <cellStyle name="Cálculo 3 3 2 12" xfId="25674" xr:uid="{00000000-0005-0000-0000-0000CB0F0000}"/>
    <cellStyle name="Cálculo 3 3 2 13" xfId="31479" xr:uid="{00000000-0005-0000-0000-0000CC0F0000}"/>
    <cellStyle name="Cálculo 3 3 2 14" xfId="35183" xr:uid="{00000000-0005-0000-0000-0000CD0F0000}"/>
    <cellStyle name="Cálculo 3 3 2 2" xfId="2770" xr:uid="{00000000-0005-0000-0000-0000CE0F0000}"/>
    <cellStyle name="Cálculo 3 3 2 2 2" xfId="5454" xr:uid="{00000000-0005-0000-0000-0000CF0F0000}"/>
    <cellStyle name="Cálculo 3 3 2 2 2 2" xfId="14608" xr:uid="{00000000-0005-0000-0000-0000D00F0000}"/>
    <cellStyle name="Cálculo 3 3 2 2 2 3" xfId="21604" xr:uid="{00000000-0005-0000-0000-0000D10F0000}"/>
    <cellStyle name="Cálculo 3 3 2 2 2 4" xfId="10103" xr:uid="{00000000-0005-0000-0000-0000D20F0000}"/>
    <cellStyle name="Cálculo 3 3 2 2 2 5" xfId="32499" xr:uid="{00000000-0005-0000-0000-0000D30F0000}"/>
    <cellStyle name="Cálculo 3 3 2 2 2 6" xfId="36174" xr:uid="{00000000-0005-0000-0000-0000D40F0000}"/>
    <cellStyle name="Cálculo 3 3 2 2 2 7" xfId="38900" xr:uid="{00000000-0005-0000-0000-0000D50F0000}"/>
    <cellStyle name="Cálculo 3 3 2 2 3" xfId="11924" xr:uid="{00000000-0005-0000-0000-0000D60F0000}"/>
    <cellStyle name="Cálculo 3 3 2 2 4" xfId="18927" xr:uid="{00000000-0005-0000-0000-0000D70F0000}"/>
    <cellStyle name="Cálculo 3 3 2 2 5" xfId="24643" xr:uid="{00000000-0005-0000-0000-0000D80F0000}"/>
    <cellStyle name="Cálculo 3 3 2 2 6" xfId="18217" xr:uid="{00000000-0005-0000-0000-0000D90F0000}"/>
    <cellStyle name="Cálculo 3 3 2 2 7" xfId="17824" xr:uid="{00000000-0005-0000-0000-0000DA0F0000}"/>
    <cellStyle name="Cálculo 3 3 2 2 8" xfId="23101" xr:uid="{00000000-0005-0000-0000-0000DB0F0000}"/>
    <cellStyle name="Cálculo 3 3 2 2 9" xfId="29669" xr:uid="{00000000-0005-0000-0000-0000DC0F0000}"/>
    <cellStyle name="Cálculo 3 3 2 3" xfId="4052" xr:uid="{00000000-0005-0000-0000-0000DD0F0000}"/>
    <cellStyle name="Cálculo 3 3 2 3 2" xfId="5455" xr:uid="{00000000-0005-0000-0000-0000DE0F0000}"/>
    <cellStyle name="Cálculo 3 3 2 3 2 2" xfId="14609" xr:uid="{00000000-0005-0000-0000-0000DF0F0000}"/>
    <cellStyle name="Cálculo 3 3 2 3 2 3" xfId="21605" xr:uid="{00000000-0005-0000-0000-0000E00F0000}"/>
    <cellStyle name="Cálculo 3 3 2 3 2 4" xfId="10090" xr:uid="{00000000-0005-0000-0000-0000E10F0000}"/>
    <cellStyle name="Cálculo 3 3 2 3 2 5" xfId="32500" xr:uid="{00000000-0005-0000-0000-0000E20F0000}"/>
    <cellStyle name="Cálculo 3 3 2 3 2 6" xfId="36175" xr:uid="{00000000-0005-0000-0000-0000E30F0000}"/>
    <cellStyle name="Cálculo 3 3 2 3 2 7" xfId="38901" xr:uid="{00000000-0005-0000-0000-0000E40F0000}"/>
    <cellStyle name="Cálculo 3 3 2 3 3" xfId="13206" xr:uid="{00000000-0005-0000-0000-0000E50F0000}"/>
    <cellStyle name="Cálculo 3 3 2 3 4" xfId="20204" xr:uid="{00000000-0005-0000-0000-0000E60F0000}"/>
    <cellStyle name="Cálculo 3 3 2 3 5" xfId="9286" xr:uid="{00000000-0005-0000-0000-0000E70F0000}"/>
    <cellStyle name="Cálculo 3 3 2 3 6" xfId="9639" xr:uid="{00000000-0005-0000-0000-0000E80F0000}"/>
    <cellStyle name="Cálculo 3 3 2 3 7" xfId="27281" xr:uid="{00000000-0005-0000-0000-0000E90F0000}"/>
    <cellStyle name="Cálculo 3 3 2 3 8" xfId="17166" xr:uid="{00000000-0005-0000-0000-0000EA0F0000}"/>
    <cellStyle name="Cálculo 3 3 2 3 9" xfId="31254" xr:uid="{00000000-0005-0000-0000-0000EB0F0000}"/>
    <cellStyle name="Cálculo 3 3 2 4" xfId="4490" xr:uid="{00000000-0005-0000-0000-0000EC0F0000}"/>
    <cellStyle name="Cálculo 3 3 2 4 2" xfId="5456" xr:uid="{00000000-0005-0000-0000-0000ED0F0000}"/>
    <cellStyle name="Cálculo 3 3 2 4 2 2" xfId="14610" xr:uid="{00000000-0005-0000-0000-0000EE0F0000}"/>
    <cellStyle name="Cálculo 3 3 2 4 2 3" xfId="21606" xr:uid="{00000000-0005-0000-0000-0000EF0F0000}"/>
    <cellStyle name="Cálculo 3 3 2 4 2 4" xfId="9431" xr:uid="{00000000-0005-0000-0000-0000F00F0000}"/>
    <cellStyle name="Cálculo 3 3 2 4 2 5" xfId="32501" xr:uid="{00000000-0005-0000-0000-0000F10F0000}"/>
    <cellStyle name="Cálculo 3 3 2 4 2 6" xfId="36176" xr:uid="{00000000-0005-0000-0000-0000F20F0000}"/>
    <cellStyle name="Cálculo 3 3 2 4 2 7" xfId="38902" xr:uid="{00000000-0005-0000-0000-0000F30F0000}"/>
    <cellStyle name="Cálculo 3 3 2 4 3" xfId="13644" xr:uid="{00000000-0005-0000-0000-0000F40F0000}"/>
    <cellStyle name="Cálculo 3 3 2 4 4" xfId="20642" xr:uid="{00000000-0005-0000-0000-0000F50F0000}"/>
    <cellStyle name="Cálculo 3 3 2 4 5" xfId="27591" xr:uid="{00000000-0005-0000-0000-0000F60F0000}"/>
    <cellStyle name="Cálculo 3 3 2 4 6" xfId="28588" xr:uid="{00000000-0005-0000-0000-0000F70F0000}"/>
    <cellStyle name="Cálculo 3 3 2 4 7" xfId="27994" xr:uid="{00000000-0005-0000-0000-0000F80F0000}"/>
    <cellStyle name="Cálculo 3 3 2 4 8" xfId="32266" xr:uid="{00000000-0005-0000-0000-0000F90F0000}"/>
    <cellStyle name="Cálculo 3 3 2 4 9" xfId="35941" xr:uid="{00000000-0005-0000-0000-0000FA0F0000}"/>
    <cellStyle name="Cálculo 3 3 2 5" xfId="4744" xr:uid="{00000000-0005-0000-0000-0000FB0F0000}"/>
    <cellStyle name="Cálculo 3 3 2 5 2" xfId="5457" xr:uid="{00000000-0005-0000-0000-0000FC0F0000}"/>
    <cellStyle name="Cálculo 3 3 2 5 2 2" xfId="14611" xr:uid="{00000000-0005-0000-0000-0000FD0F0000}"/>
    <cellStyle name="Cálculo 3 3 2 5 2 3" xfId="21607" xr:uid="{00000000-0005-0000-0000-0000FE0F0000}"/>
    <cellStyle name="Cálculo 3 3 2 5 2 4" xfId="26960" xr:uid="{00000000-0005-0000-0000-0000FF0F0000}"/>
    <cellStyle name="Cálculo 3 3 2 5 2 5" xfId="32502" xr:uid="{00000000-0005-0000-0000-000000100000}"/>
    <cellStyle name="Cálculo 3 3 2 5 2 6" xfId="36177" xr:uid="{00000000-0005-0000-0000-000001100000}"/>
    <cellStyle name="Cálculo 3 3 2 5 2 7" xfId="38903" xr:uid="{00000000-0005-0000-0000-000002100000}"/>
    <cellStyle name="Cálculo 3 3 2 5 3" xfId="13898" xr:uid="{00000000-0005-0000-0000-000003100000}"/>
    <cellStyle name="Cálculo 3 3 2 5 4" xfId="20896" xr:uid="{00000000-0005-0000-0000-000004100000}"/>
    <cellStyle name="Cálculo 3 3 2 5 5" xfId="24256" xr:uid="{00000000-0005-0000-0000-000005100000}"/>
    <cellStyle name="Cálculo 3 3 2 5 6" xfId="28863" xr:uid="{00000000-0005-0000-0000-000006100000}"/>
    <cellStyle name="Cálculo 3 3 2 5 7" xfId="24980" xr:uid="{00000000-0005-0000-0000-000007100000}"/>
    <cellStyle name="Cálculo 3 3 2 5 8" xfId="32150" xr:uid="{00000000-0005-0000-0000-000008100000}"/>
    <cellStyle name="Cálculo 3 3 2 5 9" xfId="35825" xr:uid="{00000000-0005-0000-0000-000009100000}"/>
    <cellStyle name="Cálculo 3 3 2 6" xfId="4990" xr:uid="{00000000-0005-0000-0000-00000A100000}"/>
    <cellStyle name="Cálculo 3 3 2 6 2" xfId="5458" xr:uid="{00000000-0005-0000-0000-00000B100000}"/>
    <cellStyle name="Cálculo 3 3 2 6 2 2" xfId="14612" xr:uid="{00000000-0005-0000-0000-00000C100000}"/>
    <cellStyle name="Cálculo 3 3 2 6 2 3" xfId="21608" xr:uid="{00000000-0005-0000-0000-00000D100000}"/>
    <cellStyle name="Cálculo 3 3 2 6 2 4" xfId="26957" xr:uid="{00000000-0005-0000-0000-00000E100000}"/>
    <cellStyle name="Cálculo 3 3 2 6 2 5" xfId="32503" xr:uid="{00000000-0005-0000-0000-00000F100000}"/>
    <cellStyle name="Cálculo 3 3 2 6 2 6" xfId="36178" xr:uid="{00000000-0005-0000-0000-000010100000}"/>
    <cellStyle name="Cálculo 3 3 2 6 2 7" xfId="38904" xr:uid="{00000000-0005-0000-0000-000011100000}"/>
    <cellStyle name="Cálculo 3 3 2 6 3" xfId="14144" xr:uid="{00000000-0005-0000-0000-000012100000}"/>
    <cellStyle name="Cálculo 3 3 2 6 4" xfId="21142" xr:uid="{00000000-0005-0000-0000-000013100000}"/>
    <cellStyle name="Cálculo 3 3 2 6 5" xfId="19535" xr:uid="{00000000-0005-0000-0000-000014100000}"/>
    <cellStyle name="Cálculo 3 3 2 6 6" xfId="19664" xr:uid="{00000000-0005-0000-0000-000015100000}"/>
    <cellStyle name="Cálculo 3 3 2 6 7" xfId="32036" xr:uid="{00000000-0005-0000-0000-000016100000}"/>
    <cellStyle name="Cálculo 3 3 2 6 8" xfId="35714" xr:uid="{00000000-0005-0000-0000-000017100000}"/>
    <cellStyle name="Cálculo 3 3 2 6 9" xfId="38625" xr:uid="{00000000-0005-0000-0000-000018100000}"/>
    <cellStyle name="Cálculo 3 3 2 7" xfId="5453" xr:uid="{00000000-0005-0000-0000-000019100000}"/>
    <cellStyle name="Cálculo 3 3 2 7 2" xfId="14607" xr:uid="{00000000-0005-0000-0000-00001A100000}"/>
    <cellStyle name="Cálculo 3 3 2 7 3" xfId="21603" xr:uid="{00000000-0005-0000-0000-00001B100000}"/>
    <cellStyle name="Cálculo 3 3 2 7 4" xfId="26958" xr:uid="{00000000-0005-0000-0000-00001C100000}"/>
    <cellStyle name="Cálculo 3 3 2 7 5" xfId="32498" xr:uid="{00000000-0005-0000-0000-00001D100000}"/>
    <cellStyle name="Cálculo 3 3 2 7 6" xfId="36173" xr:uid="{00000000-0005-0000-0000-00001E100000}"/>
    <cellStyle name="Cálculo 3 3 2 7 7" xfId="38899" xr:uid="{00000000-0005-0000-0000-00001F100000}"/>
    <cellStyle name="Cálculo 3 3 2 8" xfId="11524" xr:uid="{00000000-0005-0000-0000-000020100000}"/>
    <cellStyle name="Cálculo 3 3 2 9" xfId="18527" xr:uid="{00000000-0005-0000-0000-000021100000}"/>
    <cellStyle name="Cálculo 3 3 3" xfId="2394" xr:uid="{00000000-0005-0000-0000-000022100000}"/>
    <cellStyle name="Cálculo 3 3 3 10" xfId="22948" xr:uid="{00000000-0005-0000-0000-000023100000}"/>
    <cellStyle name="Cálculo 3 3 3 11" xfId="26168" xr:uid="{00000000-0005-0000-0000-000024100000}"/>
    <cellStyle name="Cálculo 3 3 3 12" xfId="30135" xr:uid="{00000000-0005-0000-0000-000025100000}"/>
    <cellStyle name="Cálculo 3 3 3 13" xfId="30877" xr:uid="{00000000-0005-0000-0000-000026100000}"/>
    <cellStyle name="Cálculo 3 3 3 14" xfId="28521" xr:uid="{00000000-0005-0000-0000-000027100000}"/>
    <cellStyle name="Cálculo 3 3 3 2" xfId="2794" xr:uid="{00000000-0005-0000-0000-000028100000}"/>
    <cellStyle name="Cálculo 3 3 3 2 2" xfId="5460" xr:uid="{00000000-0005-0000-0000-000029100000}"/>
    <cellStyle name="Cálculo 3 3 3 2 2 2" xfId="14614" xr:uid="{00000000-0005-0000-0000-00002A100000}"/>
    <cellStyle name="Cálculo 3 3 3 2 2 3" xfId="21610" xr:uid="{00000000-0005-0000-0000-00002B100000}"/>
    <cellStyle name="Cálculo 3 3 3 2 2 4" xfId="26961" xr:uid="{00000000-0005-0000-0000-00002C100000}"/>
    <cellStyle name="Cálculo 3 3 3 2 2 5" xfId="32505" xr:uid="{00000000-0005-0000-0000-00002D100000}"/>
    <cellStyle name="Cálculo 3 3 3 2 2 6" xfId="36180" xr:uid="{00000000-0005-0000-0000-00002E100000}"/>
    <cellStyle name="Cálculo 3 3 3 2 2 7" xfId="38906" xr:uid="{00000000-0005-0000-0000-00002F100000}"/>
    <cellStyle name="Cálculo 3 3 3 2 3" xfId="11948" xr:uid="{00000000-0005-0000-0000-000030100000}"/>
    <cellStyle name="Cálculo 3 3 3 2 4" xfId="18951" xr:uid="{00000000-0005-0000-0000-000031100000}"/>
    <cellStyle name="Cálculo 3 3 3 2 5" xfId="28386" xr:uid="{00000000-0005-0000-0000-000032100000}"/>
    <cellStyle name="Cálculo 3 3 3 2 6" xfId="27992" xr:uid="{00000000-0005-0000-0000-000033100000}"/>
    <cellStyle name="Cálculo 3 3 3 2 7" xfId="29936" xr:uid="{00000000-0005-0000-0000-000034100000}"/>
    <cellStyle name="Cálculo 3 3 3 2 8" xfId="33913" xr:uid="{00000000-0005-0000-0000-000035100000}"/>
    <cellStyle name="Cálculo 3 3 3 2 9" xfId="37475" xr:uid="{00000000-0005-0000-0000-000036100000}"/>
    <cellStyle name="Cálculo 3 3 3 3" xfId="4076" xr:uid="{00000000-0005-0000-0000-000037100000}"/>
    <cellStyle name="Cálculo 3 3 3 3 2" xfId="5461" xr:uid="{00000000-0005-0000-0000-000038100000}"/>
    <cellStyle name="Cálculo 3 3 3 3 2 2" xfId="14615" xr:uid="{00000000-0005-0000-0000-000039100000}"/>
    <cellStyle name="Cálculo 3 3 3 3 2 3" xfId="21611" xr:uid="{00000000-0005-0000-0000-00003A100000}"/>
    <cellStyle name="Cálculo 3 3 3 3 2 4" xfId="24064" xr:uid="{00000000-0005-0000-0000-00003B100000}"/>
    <cellStyle name="Cálculo 3 3 3 3 2 5" xfId="32506" xr:uid="{00000000-0005-0000-0000-00003C100000}"/>
    <cellStyle name="Cálculo 3 3 3 3 2 6" xfId="36181" xr:uid="{00000000-0005-0000-0000-00003D100000}"/>
    <cellStyle name="Cálculo 3 3 3 3 2 7" xfId="38907" xr:uid="{00000000-0005-0000-0000-00003E100000}"/>
    <cellStyle name="Cálculo 3 3 3 3 3" xfId="13230" xr:uid="{00000000-0005-0000-0000-00003F100000}"/>
    <cellStyle name="Cálculo 3 3 3 3 4" xfId="20228" xr:uid="{00000000-0005-0000-0000-000040100000}"/>
    <cellStyle name="Cálculo 3 3 3 3 5" xfId="9289" xr:uid="{00000000-0005-0000-0000-000041100000}"/>
    <cellStyle name="Cálculo 3 3 3 3 6" xfId="26646" xr:uid="{00000000-0005-0000-0000-000042100000}"/>
    <cellStyle name="Cálculo 3 3 3 3 7" xfId="9304" xr:uid="{00000000-0005-0000-0000-000043100000}"/>
    <cellStyle name="Cálculo 3 3 3 3 8" xfId="31688" xr:uid="{00000000-0005-0000-0000-000044100000}"/>
    <cellStyle name="Cálculo 3 3 3 3 9" xfId="35368" xr:uid="{00000000-0005-0000-0000-000045100000}"/>
    <cellStyle name="Cálculo 3 3 3 4" xfId="4514" xr:uid="{00000000-0005-0000-0000-000046100000}"/>
    <cellStyle name="Cálculo 3 3 3 4 2" xfId="5462" xr:uid="{00000000-0005-0000-0000-000047100000}"/>
    <cellStyle name="Cálculo 3 3 3 4 2 2" xfId="14616" xr:uid="{00000000-0005-0000-0000-000048100000}"/>
    <cellStyle name="Cálculo 3 3 3 4 2 3" xfId="21612" xr:uid="{00000000-0005-0000-0000-000049100000}"/>
    <cellStyle name="Cálculo 3 3 3 4 2 4" xfId="26962" xr:uid="{00000000-0005-0000-0000-00004A100000}"/>
    <cellStyle name="Cálculo 3 3 3 4 2 5" xfId="32507" xr:uid="{00000000-0005-0000-0000-00004B100000}"/>
    <cellStyle name="Cálculo 3 3 3 4 2 6" xfId="36182" xr:uid="{00000000-0005-0000-0000-00004C100000}"/>
    <cellStyle name="Cálculo 3 3 3 4 2 7" xfId="38908" xr:uid="{00000000-0005-0000-0000-00004D100000}"/>
    <cellStyle name="Cálculo 3 3 3 4 3" xfId="13668" xr:uid="{00000000-0005-0000-0000-00004E100000}"/>
    <cellStyle name="Cálculo 3 3 3 4 4" xfId="20666" xr:uid="{00000000-0005-0000-0000-00004F100000}"/>
    <cellStyle name="Cálculo 3 3 3 4 5" xfId="27579" xr:uid="{00000000-0005-0000-0000-000050100000}"/>
    <cellStyle name="Cálculo 3 3 3 4 6" xfId="29527" xr:uid="{00000000-0005-0000-0000-000051100000}"/>
    <cellStyle name="Cálculo 3 3 3 4 7" xfId="28023" xr:uid="{00000000-0005-0000-0000-000052100000}"/>
    <cellStyle name="Cálculo 3 3 3 4 8" xfId="32259" xr:uid="{00000000-0005-0000-0000-000053100000}"/>
    <cellStyle name="Cálculo 3 3 3 4 9" xfId="35934" xr:uid="{00000000-0005-0000-0000-000054100000}"/>
    <cellStyle name="Cálculo 3 3 3 5" xfId="4768" xr:uid="{00000000-0005-0000-0000-000055100000}"/>
    <cellStyle name="Cálculo 3 3 3 5 2" xfId="5463" xr:uid="{00000000-0005-0000-0000-000056100000}"/>
    <cellStyle name="Cálculo 3 3 3 5 2 2" xfId="14617" xr:uid="{00000000-0005-0000-0000-000057100000}"/>
    <cellStyle name="Cálculo 3 3 3 5 2 3" xfId="21613" xr:uid="{00000000-0005-0000-0000-000058100000}"/>
    <cellStyle name="Cálculo 3 3 3 5 2 4" xfId="24317" xr:uid="{00000000-0005-0000-0000-000059100000}"/>
    <cellStyle name="Cálculo 3 3 3 5 2 5" xfId="32508" xr:uid="{00000000-0005-0000-0000-00005A100000}"/>
    <cellStyle name="Cálculo 3 3 3 5 2 6" xfId="36183" xr:uid="{00000000-0005-0000-0000-00005B100000}"/>
    <cellStyle name="Cálculo 3 3 3 5 2 7" xfId="38909" xr:uid="{00000000-0005-0000-0000-00005C100000}"/>
    <cellStyle name="Cálculo 3 3 3 5 3" xfId="13922" xr:uid="{00000000-0005-0000-0000-00005D100000}"/>
    <cellStyle name="Cálculo 3 3 3 5 4" xfId="20920" xr:uid="{00000000-0005-0000-0000-00005E100000}"/>
    <cellStyle name="Cálculo 3 3 3 5 5" xfId="27454" xr:uid="{00000000-0005-0000-0000-00005F100000}"/>
    <cellStyle name="Cálculo 3 3 3 5 6" xfId="28922" xr:uid="{00000000-0005-0000-0000-000060100000}"/>
    <cellStyle name="Cálculo 3 3 3 5 7" xfId="17452" xr:uid="{00000000-0005-0000-0000-000061100000}"/>
    <cellStyle name="Cálculo 3 3 3 5 8" xfId="28982" xr:uid="{00000000-0005-0000-0000-000062100000}"/>
    <cellStyle name="Cálculo 3 3 3 5 9" xfId="31243" xr:uid="{00000000-0005-0000-0000-000063100000}"/>
    <cellStyle name="Cálculo 3 3 3 6" xfId="5014" xr:uid="{00000000-0005-0000-0000-000064100000}"/>
    <cellStyle name="Cálculo 3 3 3 6 2" xfId="5464" xr:uid="{00000000-0005-0000-0000-000065100000}"/>
    <cellStyle name="Cálculo 3 3 3 6 2 2" xfId="14618" xr:uid="{00000000-0005-0000-0000-000066100000}"/>
    <cellStyle name="Cálculo 3 3 3 6 2 3" xfId="21614" xr:uid="{00000000-0005-0000-0000-000067100000}"/>
    <cellStyle name="Cálculo 3 3 3 6 2 4" xfId="26963" xr:uid="{00000000-0005-0000-0000-000068100000}"/>
    <cellStyle name="Cálculo 3 3 3 6 2 5" xfId="32509" xr:uid="{00000000-0005-0000-0000-000069100000}"/>
    <cellStyle name="Cálculo 3 3 3 6 2 6" xfId="36184" xr:uid="{00000000-0005-0000-0000-00006A100000}"/>
    <cellStyle name="Cálculo 3 3 3 6 2 7" xfId="38910" xr:uid="{00000000-0005-0000-0000-00006B100000}"/>
    <cellStyle name="Cálculo 3 3 3 6 3" xfId="14168" xr:uid="{00000000-0005-0000-0000-00006C100000}"/>
    <cellStyle name="Cálculo 3 3 3 6 4" xfId="21166" xr:uid="{00000000-0005-0000-0000-00006D100000}"/>
    <cellStyle name="Cálculo 3 3 3 6 5" xfId="10106" xr:uid="{00000000-0005-0000-0000-00006E100000}"/>
    <cellStyle name="Cálculo 3 3 3 6 6" xfId="24088" xr:uid="{00000000-0005-0000-0000-00006F100000}"/>
    <cellStyle name="Cálculo 3 3 3 6 7" xfId="32060" xr:uid="{00000000-0005-0000-0000-000070100000}"/>
    <cellStyle name="Cálculo 3 3 3 6 8" xfId="35738" xr:uid="{00000000-0005-0000-0000-000071100000}"/>
    <cellStyle name="Cálculo 3 3 3 6 9" xfId="38649" xr:uid="{00000000-0005-0000-0000-000072100000}"/>
    <cellStyle name="Cálculo 3 3 3 7" xfId="5459" xr:uid="{00000000-0005-0000-0000-000073100000}"/>
    <cellStyle name="Cálculo 3 3 3 7 2" xfId="14613" xr:uid="{00000000-0005-0000-0000-000074100000}"/>
    <cellStyle name="Cálculo 3 3 3 7 3" xfId="21609" xr:uid="{00000000-0005-0000-0000-000075100000}"/>
    <cellStyle name="Cálculo 3 3 3 7 4" xfId="9470" xr:uid="{00000000-0005-0000-0000-000076100000}"/>
    <cellStyle name="Cálculo 3 3 3 7 5" xfId="32504" xr:uid="{00000000-0005-0000-0000-000077100000}"/>
    <cellStyle name="Cálculo 3 3 3 7 6" xfId="36179" xr:uid="{00000000-0005-0000-0000-000078100000}"/>
    <cellStyle name="Cálculo 3 3 3 7 7" xfId="38905" xr:uid="{00000000-0005-0000-0000-000079100000}"/>
    <cellStyle name="Cálculo 3 3 3 8" xfId="11548" xr:uid="{00000000-0005-0000-0000-00007A100000}"/>
    <cellStyle name="Cálculo 3 3 3 9" xfId="18551" xr:uid="{00000000-0005-0000-0000-00007B100000}"/>
    <cellStyle name="Cálculo 3 3 4" xfId="2418" xr:uid="{00000000-0005-0000-0000-00007C100000}"/>
    <cellStyle name="Cálculo 3 3 4 10" xfId="17986" xr:uid="{00000000-0005-0000-0000-00007D100000}"/>
    <cellStyle name="Cálculo 3 3 4 11" xfId="26182" xr:uid="{00000000-0005-0000-0000-00007E100000}"/>
    <cellStyle name="Cálculo 3 3 4 12" xfId="25670" xr:uid="{00000000-0005-0000-0000-00007F100000}"/>
    <cellStyle name="Cálculo 3 3 4 13" xfId="31485" xr:uid="{00000000-0005-0000-0000-000080100000}"/>
    <cellStyle name="Cálculo 3 3 4 14" xfId="35195" xr:uid="{00000000-0005-0000-0000-000081100000}"/>
    <cellStyle name="Cálculo 3 3 4 2" xfId="2818" xr:uid="{00000000-0005-0000-0000-000082100000}"/>
    <cellStyle name="Cálculo 3 3 4 2 2" xfId="5466" xr:uid="{00000000-0005-0000-0000-000083100000}"/>
    <cellStyle name="Cálculo 3 3 4 2 2 2" xfId="14620" xr:uid="{00000000-0005-0000-0000-000084100000}"/>
    <cellStyle name="Cálculo 3 3 4 2 2 3" xfId="21616" xr:uid="{00000000-0005-0000-0000-000085100000}"/>
    <cellStyle name="Cálculo 3 3 4 2 2 4" xfId="24932" xr:uid="{00000000-0005-0000-0000-000086100000}"/>
    <cellStyle name="Cálculo 3 3 4 2 2 5" xfId="32511" xr:uid="{00000000-0005-0000-0000-000087100000}"/>
    <cellStyle name="Cálculo 3 3 4 2 2 6" xfId="36186" xr:uid="{00000000-0005-0000-0000-000088100000}"/>
    <cellStyle name="Cálculo 3 3 4 2 2 7" xfId="38912" xr:uid="{00000000-0005-0000-0000-000089100000}"/>
    <cellStyle name="Cálculo 3 3 4 2 3" xfId="11972" xr:uid="{00000000-0005-0000-0000-00008A100000}"/>
    <cellStyle name="Cálculo 3 3 4 2 4" xfId="18975" xr:uid="{00000000-0005-0000-0000-00008B100000}"/>
    <cellStyle name="Cálculo 3 3 4 2 5" xfId="19686" xr:uid="{00000000-0005-0000-0000-00008C100000}"/>
    <cellStyle name="Cálculo 3 3 4 2 6" xfId="19507" xr:uid="{00000000-0005-0000-0000-00008D100000}"/>
    <cellStyle name="Cálculo 3 3 4 2 7" xfId="29925" xr:uid="{00000000-0005-0000-0000-00008E100000}"/>
    <cellStyle name="Cálculo 3 3 4 2 8" xfId="33898" xr:uid="{00000000-0005-0000-0000-00008F100000}"/>
    <cellStyle name="Cálculo 3 3 4 2 9" xfId="37460" xr:uid="{00000000-0005-0000-0000-000090100000}"/>
    <cellStyle name="Cálculo 3 3 4 3" xfId="4100" xr:uid="{00000000-0005-0000-0000-000091100000}"/>
    <cellStyle name="Cálculo 3 3 4 3 2" xfId="5467" xr:uid="{00000000-0005-0000-0000-000092100000}"/>
    <cellStyle name="Cálculo 3 3 4 3 2 2" xfId="14621" xr:uid="{00000000-0005-0000-0000-000093100000}"/>
    <cellStyle name="Cálculo 3 3 4 3 2 3" xfId="21617" xr:uid="{00000000-0005-0000-0000-000094100000}"/>
    <cellStyle name="Cálculo 3 3 4 3 2 4" xfId="26964" xr:uid="{00000000-0005-0000-0000-000095100000}"/>
    <cellStyle name="Cálculo 3 3 4 3 2 5" xfId="32512" xr:uid="{00000000-0005-0000-0000-000096100000}"/>
    <cellStyle name="Cálculo 3 3 4 3 2 6" xfId="36187" xr:uid="{00000000-0005-0000-0000-000097100000}"/>
    <cellStyle name="Cálculo 3 3 4 3 2 7" xfId="38913" xr:uid="{00000000-0005-0000-0000-000098100000}"/>
    <cellStyle name="Cálculo 3 3 4 3 3" xfId="13254" xr:uid="{00000000-0005-0000-0000-000099100000}"/>
    <cellStyle name="Cálculo 3 3 4 3 4" xfId="20252" xr:uid="{00000000-0005-0000-0000-00009A100000}"/>
    <cellStyle name="Cálculo 3 3 4 3 5" xfId="22750" xr:uid="{00000000-0005-0000-0000-00009B100000}"/>
    <cellStyle name="Cálculo 3 3 4 3 6" xfId="28561" xr:uid="{00000000-0005-0000-0000-00009C100000}"/>
    <cellStyle name="Cálculo 3 3 4 3 7" xfId="26085" xr:uid="{00000000-0005-0000-0000-00009D100000}"/>
    <cellStyle name="Cálculo 3 3 4 3 8" xfId="33419" xr:uid="{00000000-0005-0000-0000-00009E100000}"/>
    <cellStyle name="Cálculo 3 3 4 3 9" xfId="37094" xr:uid="{00000000-0005-0000-0000-00009F100000}"/>
    <cellStyle name="Cálculo 3 3 4 4" xfId="4538" xr:uid="{00000000-0005-0000-0000-0000A0100000}"/>
    <cellStyle name="Cálculo 3 3 4 4 2" xfId="5468" xr:uid="{00000000-0005-0000-0000-0000A1100000}"/>
    <cellStyle name="Cálculo 3 3 4 4 2 2" xfId="14622" xr:uid="{00000000-0005-0000-0000-0000A2100000}"/>
    <cellStyle name="Cálculo 3 3 4 4 2 3" xfId="21618" xr:uid="{00000000-0005-0000-0000-0000A3100000}"/>
    <cellStyle name="Cálculo 3 3 4 4 2 4" xfId="26965" xr:uid="{00000000-0005-0000-0000-0000A4100000}"/>
    <cellStyle name="Cálculo 3 3 4 4 2 5" xfId="32513" xr:uid="{00000000-0005-0000-0000-0000A5100000}"/>
    <cellStyle name="Cálculo 3 3 4 4 2 6" xfId="36188" xr:uid="{00000000-0005-0000-0000-0000A6100000}"/>
    <cellStyle name="Cálculo 3 3 4 4 2 7" xfId="38914" xr:uid="{00000000-0005-0000-0000-0000A7100000}"/>
    <cellStyle name="Cálculo 3 3 4 4 3" xfId="13692" xr:uid="{00000000-0005-0000-0000-0000A8100000}"/>
    <cellStyle name="Cálculo 3 3 4 4 4" xfId="20690" xr:uid="{00000000-0005-0000-0000-0000A9100000}"/>
    <cellStyle name="Cálculo 3 3 4 4 5" xfId="15496" xr:uid="{00000000-0005-0000-0000-0000AA100000}"/>
    <cellStyle name="Cálculo 3 3 4 4 6" xfId="22841" xr:uid="{00000000-0005-0000-0000-0000AB100000}"/>
    <cellStyle name="Cálculo 3 3 4 4 7" xfId="26463" xr:uid="{00000000-0005-0000-0000-0000AC100000}"/>
    <cellStyle name="Cálculo 3 3 4 4 8" xfId="31175" xr:uid="{00000000-0005-0000-0000-0000AD100000}"/>
    <cellStyle name="Cálculo 3 3 4 4 9" xfId="25694" xr:uid="{00000000-0005-0000-0000-0000AE100000}"/>
    <cellStyle name="Cálculo 3 3 4 5" xfId="4792" xr:uid="{00000000-0005-0000-0000-0000AF100000}"/>
    <cellStyle name="Cálculo 3 3 4 5 2" xfId="5469" xr:uid="{00000000-0005-0000-0000-0000B0100000}"/>
    <cellStyle name="Cálculo 3 3 4 5 2 2" xfId="14623" xr:uid="{00000000-0005-0000-0000-0000B1100000}"/>
    <cellStyle name="Cálculo 3 3 4 5 2 3" xfId="21619" xr:uid="{00000000-0005-0000-0000-0000B2100000}"/>
    <cellStyle name="Cálculo 3 3 4 5 2 4" xfId="17719" xr:uid="{00000000-0005-0000-0000-0000B3100000}"/>
    <cellStyle name="Cálculo 3 3 4 5 2 5" xfId="32514" xr:uid="{00000000-0005-0000-0000-0000B4100000}"/>
    <cellStyle name="Cálculo 3 3 4 5 2 6" xfId="36189" xr:uid="{00000000-0005-0000-0000-0000B5100000}"/>
    <cellStyle name="Cálculo 3 3 4 5 2 7" xfId="38915" xr:uid="{00000000-0005-0000-0000-0000B6100000}"/>
    <cellStyle name="Cálculo 3 3 4 5 3" xfId="13946" xr:uid="{00000000-0005-0000-0000-0000B7100000}"/>
    <cellStyle name="Cálculo 3 3 4 5 4" xfId="20944" xr:uid="{00000000-0005-0000-0000-0000B8100000}"/>
    <cellStyle name="Cálculo 3 3 4 5 5" xfId="27442" xr:uid="{00000000-0005-0000-0000-0000B9100000}"/>
    <cellStyle name="Cálculo 3 3 4 5 6" xfId="17368" xr:uid="{00000000-0005-0000-0000-0000BA100000}"/>
    <cellStyle name="Cálculo 3 3 4 5 7" xfId="17787" xr:uid="{00000000-0005-0000-0000-0000BB100000}"/>
    <cellStyle name="Cálculo 3 3 4 5 8" xfId="32131" xr:uid="{00000000-0005-0000-0000-0000BC100000}"/>
    <cellStyle name="Cálculo 3 3 4 5 9" xfId="35806" xr:uid="{00000000-0005-0000-0000-0000BD100000}"/>
    <cellStyle name="Cálculo 3 3 4 6" xfId="5038" xr:uid="{00000000-0005-0000-0000-0000BE100000}"/>
    <cellStyle name="Cálculo 3 3 4 6 2" xfId="5470" xr:uid="{00000000-0005-0000-0000-0000BF100000}"/>
    <cellStyle name="Cálculo 3 3 4 6 2 2" xfId="14624" xr:uid="{00000000-0005-0000-0000-0000C0100000}"/>
    <cellStyle name="Cálculo 3 3 4 6 2 3" xfId="21620" xr:uid="{00000000-0005-0000-0000-0000C1100000}"/>
    <cellStyle name="Cálculo 3 3 4 6 2 4" xfId="26966" xr:uid="{00000000-0005-0000-0000-0000C2100000}"/>
    <cellStyle name="Cálculo 3 3 4 6 2 5" xfId="32515" xr:uid="{00000000-0005-0000-0000-0000C3100000}"/>
    <cellStyle name="Cálculo 3 3 4 6 2 6" xfId="36190" xr:uid="{00000000-0005-0000-0000-0000C4100000}"/>
    <cellStyle name="Cálculo 3 3 4 6 2 7" xfId="38916" xr:uid="{00000000-0005-0000-0000-0000C5100000}"/>
    <cellStyle name="Cálculo 3 3 4 6 3" xfId="14192" xr:uid="{00000000-0005-0000-0000-0000C6100000}"/>
    <cellStyle name="Cálculo 3 3 4 6 4" xfId="21190" xr:uid="{00000000-0005-0000-0000-0000C7100000}"/>
    <cellStyle name="Cálculo 3 3 4 6 5" xfId="27320" xr:uid="{00000000-0005-0000-0000-0000C8100000}"/>
    <cellStyle name="Cálculo 3 3 4 6 6" xfId="9376" xr:uid="{00000000-0005-0000-0000-0000C9100000}"/>
    <cellStyle name="Cálculo 3 3 4 6 7" xfId="32084" xr:uid="{00000000-0005-0000-0000-0000CA100000}"/>
    <cellStyle name="Cálculo 3 3 4 6 8" xfId="35762" xr:uid="{00000000-0005-0000-0000-0000CB100000}"/>
    <cellStyle name="Cálculo 3 3 4 6 9" xfId="38673" xr:uid="{00000000-0005-0000-0000-0000CC100000}"/>
    <cellStyle name="Cálculo 3 3 4 7" xfId="5465" xr:uid="{00000000-0005-0000-0000-0000CD100000}"/>
    <cellStyle name="Cálculo 3 3 4 7 2" xfId="14619" xr:uid="{00000000-0005-0000-0000-0000CE100000}"/>
    <cellStyle name="Cálculo 3 3 4 7 3" xfId="21615" xr:uid="{00000000-0005-0000-0000-0000CF100000}"/>
    <cellStyle name="Cálculo 3 3 4 7 4" xfId="26956" xr:uid="{00000000-0005-0000-0000-0000D0100000}"/>
    <cellStyle name="Cálculo 3 3 4 7 5" xfId="32510" xr:uid="{00000000-0005-0000-0000-0000D1100000}"/>
    <cellStyle name="Cálculo 3 3 4 7 6" xfId="36185" xr:uid="{00000000-0005-0000-0000-0000D2100000}"/>
    <cellStyle name="Cálculo 3 3 4 7 7" xfId="38911" xr:uid="{00000000-0005-0000-0000-0000D3100000}"/>
    <cellStyle name="Cálculo 3 3 4 8" xfId="11572" xr:uid="{00000000-0005-0000-0000-0000D4100000}"/>
    <cellStyle name="Cálculo 3 3 4 9" xfId="18575" xr:uid="{00000000-0005-0000-0000-0000D5100000}"/>
    <cellStyle name="Cálculo 3 3 5" xfId="2620" xr:uid="{00000000-0005-0000-0000-0000D6100000}"/>
    <cellStyle name="Cálculo 3 3 5 10" xfId="26279" xr:uid="{00000000-0005-0000-0000-0000D7100000}"/>
    <cellStyle name="Cálculo 3 3 5 11" xfId="25923" xr:uid="{00000000-0005-0000-0000-0000D8100000}"/>
    <cellStyle name="Cálculo 3 3 5 12" xfId="17170" xr:uid="{00000000-0005-0000-0000-0000D9100000}"/>
    <cellStyle name="Cálculo 3 3 5 13" xfId="34195" xr:uid="{00000000-0005-0000-0000-0000DA100000}"/>
    <cellStyle name="Cálculo 3 3 5 2" xfId="3913" xr:uid="{00000000-0005-0000-0000-0000DB100000}"/>
    <cellStyle name="Cálculo 3 3 5 2 2" xfId="5472" xr:uid="{00000000-0005-0000-0000-0000DC100000}"/>
    <cellStyle name="Cálculo 3 3 5 2 2 2" xfId="14626" xr:uid="{00000000-0005-0000-0000-0000DD100000}"/>
    <cellStyle name="Cálculo 3 3 5 2 2 3" xfId="21622" xr:uid="{00000000-0005-0000-0000-0000DE100000}"/>
    <cellStyle name="Cálculo 3 3 5 2 2 4" xfId="26967" xr:uid="{00000000-0005-0000-0000-0000DF100000}"/>
    <cellStyle name="Cálculo 3 3 5 2 2 5" xfId="32517" xr:uid="{00000000-0005-0000-0000-0000E0100000}"/>
    <cellStyle name="Cálculo 3 3 5 2 2 6" xfId="36192" xr:uid="{00000000-0005-0000-0000-0000E1100000}"/>
    <cellStyle name="Cálculo 3 3 5 2 2 7" xfId="38918" xr:uid="{00000000-0005-0000-0000-0000E2100000}"/>
    <cellStyle name="Cálculo 3 3 5 2 3" xfId="13067" xr:uid="{00000000-0005-0000-0000-0000E3100000}"/>
    <cellStyle name="Cálculo 3 3 5 2 4" xfId="20065" xr:uid="{00000000-0005-0000-0000-0000E4100000}"/>
    <cellStyle name="Cálculo 3 3 5 2 5" xfId="27868" xr:uid="{00000000-0005-0000-0000-0000E5100000}"/>
    <cellStyle name="Cálculo 3 3 5 2 6" xfId="26615" xr:uid="{00000000-0005-0000-0000-0000E6100000}"/>
    <cellStyle name="Cálculo 3 3 5 2 7" xfId="26480" xr:uid="{00000000-0005-0000-0000-0000E7100000}"/>
    <cellStyle name="Cálculo 3 3 5 2 8" xfId="29008" xr:uid="{00000000-0005-0000-0000-0000E8100000}"/>
    <cellStyle name="Cálculo 3 3 5 2 9" xfId="35578" xr:uid="{00000000-0005-0000-0000-0000E9100000}"/>
    <cellStyle name="Cálculo 3 3 5 3" xfId="4352" xr:uid="{00000000-0005-0000-0000-0000EA100000}"/>
    <cellStyle name="Cálculo 3 3 5 3 2" xfId="5473" xr:uid="{00000000-0005-0000-0000-0000EB100000}"/>
    <cellStyle name="Cálculo 3 3 5 3 2 2" xfId="14627" xr:uid="{00000000-0005-0000-0000-0000EC100000}"/>
    <cellStyle name="Cálculo 3 3 5 3 2 3" xfId="21623" xr:uid="{00000000-0005-0000-0000-0000ED100000}"/>
    <cellStyle name="Cálculo 3 3 5 3 2 4" xfId="24065" xr:uid="{00000000-0005-0000-0000-0000EE100000}"/>
    <cellStyle name="Cálculo 3 3 5 3 2 5" xfId="32518" xr:uid="{00000000-0005-0000-0000-0000EF100000}"/>
    <cellStyle name="Cálculo 3 3 5 3 2 6" xfId="36193" xr:uid="{00000000-0005-0000-0000-0000F0100000}"/>
    <cellStyle name="Cálculo 3 3 5 3 2 7" xfId="38919" xr:uid="{00000000-0005-0000-0000-0000F1100000}"/>
    <cellStyle name="Cálculo 3 3 5 3 3" xfId="13506" xr:uid="{00000000-0005-0000-0000-0000F2100000}"/>
    <cellStyle name="Cálculo 3 3 5 3 4" xfId="20504" xr:uid="{00000000-0005-0000-0000-0000F3100000}"/>
    <cellStyle name="Cálculo 3 3 5 3 5" xfId="9295" xr:uid="{00000000-0005-0000-0000-0000F4100000}"/>
    <cellStyle name="Cálculo 3 3 5 3 6" xfId="26692" xr:uid="{00000000-0005-0000-0000-0000F5100000}"/>
    <cellStyle name="Cálculo 3 3 5 3 7" xfId="24837" xr:uid="{00000000-0005-0000-0000-0000F6100000}"/>
    <cellStyle name="Cálculo 3 3 5 3 8" xfId="31718" xr:uid="{00000000-0005-0000-0000-0000F7100000}"/>
    <cellStyle name="Cálculo 3 3 5 3 9" xfId="35398" xr:uid="{00000000-0005-0000-0000-0000F8100000}"/>
    <cellStyle name="Cálculo 3 3 5 4" xfId="4606" xr:uid="{00000000-0005-0000-0000-0000F9100000}"/>
    <cellStyle name="Cálculo 3 3 5 4 2" xfId="5474" xr:uid="{00000000-0005-0000-0000-0000FA100000}"/>
    <cellStyle name="Cálculo 3 3 5 4 2 2" xfId="14628" xr:uid="{00000000-0005-0000-0000-0000FB100000}"/>
    <cellStyle name="Cálculo 3 3 5 4 2 3" xfId="21624" xr:uid="{00000000-0005-0000-0000-0000FC100000}"/>
    <cellStyle name="Cálculo 3 3 5 4 2 4" xfId="26968" xr:uid="{00000000-0005-0000-0000-0000FD100000}"/>
    <cellStyle name="Cálculo 3 3 5 4 2 5" xfId="32519" xr:uid="{00000000-0005-0000-0000-0000FE100000}"/>
    <cellStyle name="Cálculo 3 3 5 4 2 6" xfId="36194" xr:uid="{00000000-0005-0000-0000-0000FF100000}"/>
    <cellStyle name="Cálculo 3 3 5 4 2 7" xfId="38920" xr:uid="{00000000-0005-0000-0000-000000110000}"/>
    <cellStyle name="Cálculo 3 3 5 4 3" xfId="13760" xr:uid="{00000000-0005-0000-0000-000001110000}"/>
    <cellStyle name="Cálculo 3 3 5 4 4" xfId="20758" xr:uid="{00000000-0005-0000-0000-000002110000}"/>
    <cellStyle name="Cálculo 3 3 5 4 5" xfId="27530" xr:uid="{00000000-0005-0000-0000-000003110000}"/>
    <cellStyle name="Cálculo 3 3 5 4 6" xfId="9703" xr:uid="{00000000-0005-0000-0000-000004110000}"/>
    <cellStyle name="Cálculo 3 3 5 4 7" xfId="29002" xr:uid="{00000000-0005-0000-0000-000005110000}"/>
    <cellStyle name="Cálculo 3 3 5 4 8" xfId="31177" xr:uid="{00000000-0005-0000-0000-000006110000}"/>
    <cellStyle name="Cálculo 3 3 5 4 9" xfId="25543" xr:uid="{00000000-0005-0000-0000-000007110000}"/>
    <cellStyle name="Cálculo 3 3 5 5" xfId="4852" xr:uid="{00000000-0005-0000-0000-000008110000}"/>
    <cellStyle name="Cálculo 3 3 5 5 2" xfId="5475" xr:uid="{00000000-0005-0000-0000-000009110000}"/>
    <cellStyle name="Cálculo 3 3 5 5 2 2" xfId="14629" xr:uid="{00000000-0005-0000-0000-00000A110000}"/>
    <cellStyle name="Cálculo 3 3 5 5 2 3" xfId="21625" xr:uid="{00000000-0005-0000-0000-00000B110000}"/>
    <cellStyle name="Cálculo 3 3 5 5 2 4" xfId="20051" xr:uid="{00000000-0005-0000-0000-00000C110000}"/>
    <cellStyle name="Cálculo 3 3 5 5 2 5" xfId="32520" xr:uid="{00000000-0005-0000-0000-00000D110000}"/>
    <cellStyle name="Cálculo 3 3 5 5 2 6" xfId="36195" xr:uid="{00000000-0005-0000-0000-00000E110000}"/>
    <cellStyle name="Cálculo 3 3 5 5 2 7" xfId="38921" xr:uid="{00000000-0005-0000-0000-00000F110000}"/>
    <cellStyle name="Cálculo 3 3 5 5 3" xfId="14006" xr:uid="{00000000-0005-0000-0000-000010110000}"/>
    <cellStyle name="Cálculo 3 3 5 5 4" xfId="21004" xr:uid="{00000000-0005-0000-0000-000011110000}"/>
    <cellStyle name="Cálculo 3 3 5 5 5" xfId="24263" xr:uid="{00000000-0005-0000-0000-000012110000}"/>
    <cellStyle name="Cálculo 3 3 5 5 6" xfId="26768" xr:uid="{00000000-0005-0000-0000-000013110000}"/>
    <cellStyle name="Cálculo 3 3 5 5 7" xfId="27880" xr:uid="{00000000-0005-0000-0000-000014110000}"/>
    <cellStyle name="Cálculo 3 3 5 5 8" xfId="30978" xr:uid="{00000000-0005-0000-0000-000015110000}"/>
    <cellStyle name="Cálculo 3 3 5 5 9" xfId="30845" xr:uid="{00000000-0005-0000-0000-000016110000}"/>
    <cellStyle name="Cálculo 3 3 5 6" xfId="5471" xr:uid="{00000000-0005-0000-0000-000017110000}"/>
    <cellStyle name="Cálculo 3 3 5 6 2" xfId="14625" xr:uid="{00000000-0005-0000-0000-000018110000}"/>
    <cellStyle name="Cálculo 3 3 5 6 3" xfId="21621" xr:uid="{00000000-0005-0000-0000-000019110000}"/>
    <cellStyle name="Cálculo 3 3 5 6 4" xfId="17406" xr:uid="{00000000-0005-0000-0000-00001A110000}"/>
    <cellStyle name="Cálculo 3 3 5 6 5" xfId="32516" xr:uid="{00000000-0005-0000-0000-00001B110000}"/>
    <cellStyle name="Cálculo 3 3 5 6 6" xfId="36191" xr:uid="{00000000-0005-0000-0000-00001C110000}"/>
    <cellStyle name="Cálculo 3 3 5 6 7" xfId="38917" xr:uid="{00000000-0005-0000-0000-00001D110000}"/>
    <cellStyle name="Cálculo 3 3 5 7" xfId="11774" xr:uid="{00000000-0005-0000-0000-00001E110000}"/>
    <cellStyle name="Cálculo 3 3 5 8" xfId="18777" xr:uid="{00000000-0005-0000-0000-00001F110000}"/>
    <cellStyle name="Cálculo 3 3 5 9" xfId="22477" xr:uid="{00000000-0005-0000-0000-000020110000}"/>
    <cellStyle name="Cálculo 3 3 6" xfId="2219" xr:uid="{00000000-0005-0000-0000-000021110000}"/>
    <cellStyle name="Cálculo 3 3 6 2" xfId="5476" xr:uid="{00000000-0005-0000-0000-000022110000}"/>
    <cellStyle name="Cálculo 3 3 6 2 2" xfId="14630" xr:uid="{00000000-0005-0000-0000-000023110000}"/>
    <cellStyle name="Cálculo 3 3 6 2 3" xfId="21626" xr:uid="{00000000-0005-0000-0000-000024110000}"/>
    <cellStyle name="Cálculo 3 3 6 2 4" xfId="22599" xr:uid="{00000000-0005-0000-0000-000025110000}"/>
    <cellStyle name="Cálculo 3 3 6 2 5" xfId="32521" xr:uid="{00000000-0005-0000-0000-000026110000}"/>
    <cellStyle name="Cálculo 3 3 6 2 6" xfId="36196" xr:uid="{00000000-0005-0000-0000-000027110000}"/>
    <cellStyle name="Cálculo 3 3 6 2 7" xfId="38922" xr:uid="{00000000-0005-0000-0000-000028110000}"/>
    <cellStyle name="Cálculo 3 3 6 3" xfId="11373" xr:uid="{00000000-0005-0000-0000-000029110000}"/>
    <cellStyle name="Cálculo 3 3 6 4" xfId="18376" xr:uid="{00000000-0005-0000-0000-00002A110000}"/>
    <cellStyle name="Cálculo 3 3 6 5" xfId="21304" xr:uid="{00000000-0005-0000-0000-00002B110000}"/>
    <cellStyle name="Cálculo 3 3 6 6" xfId="10061" xr:uid="{00000000-0005-0000-0000-00002C110000}"/>
    <cellStyle name="Cálculo 3 3 6 7" xfId="10035" xr:uid="{00000000-0005-0000-0000-00002D110000}"/>
    <cellStyle name="Cálculo 3 3 6 8" xfId="34194" xr:uid="{00000000-0005-0000-0000-00002E110000}"/>
    <cellStyle name="Cálculo 3 3 6 9" xfId="37755" xr:uid="{00000000-0005-0000-0000-00002F110000}"/>
    <cellStyle name="Cálculo 3 3 7" xfId="10292" xr:uid="{00000000-0005-0000-0000-000030110000}"/>
    <cellStyle name="Cálculo 3 3 8" xfId="10097" xr:uid="{00000000-0005-0000-0000-000031110000}"/>
    <cellStyle name="Cálculo 3 3 9" xfId="25853" xr:uid="{00000000-0005-0000-0000-000032110000}"/>
    <cellStyle name="Cálculo 3 4" xfId="1139" xr:uid="{00000000-0005-0000-0000-000033110000}"/>
    <cellStyle name="Cálculo 3 4 10" xfId="4146" xr:uid="{00000000-0005-0000-0000-000034110000}"/>
    <cellStyle name="Cálculo 3 4 10 2" xfId="5477" xr:uid="{00000000-0005-0000-0000-000035110000}"/>
    <cellStyle name="Cálculo 3 4 10 2 2" xfId="14631" xr:uid="{00000000-0005-0000-0000-000036110000}"/>
    <cellStyle name="Cálculo 3 4 10 2 3" xfId="21627" xr:uid="{00000000-0005-0000-0000-000037110000}"/>
    <cellStyle name="Cálculo 3 4 10 2 4" xfId="26969" xr:uid="{00000000-0005-0000-0000-000038110000}"/>
    <cellStyle name="Cálculo 3 4 10 2 5" xfId="32522" xr:uid="{00000000-0005-0000-0000-000039110000}"/>
    <cellStyle name="Cálculo 3 4 10 2 6" xfId="36197" xr:uid="{00000000-0005-0000-0000-00003A110000}"/>
    <cellStyle name="Cálculo 3 4 10 2 7" xfId="38923" xr:uid="{00000000-0005-0000-0000-00003B110000}"/>
    <cellStyle name="Cálculo 3 4 10 3" xfId="13300" xr:uid="{00000000-0005-0000-0000-00003C110000}"/>
    <cellStyle name="Cálculo 3 4 10 4" xfId="20298" xr:uid="{00000000-0005-0000-0000-00003D110000}"/>
    <cellStyle name="Cálculo 3 4 10 5" xfId="27759" xr:uid="{00000000-0005-0000-0000-00003E110000}"/>
    <cellStyle name="Cálculo 3 4 10 6" xfId="23162" xr:uid="{00000000-0005-0000-0000-00003F110000}"/>
    <cellStyle name="Cálculo 3 4 10 7" xfId="24580" xr:uid="{00000000-0005-0000-0000-000040110000}"/>
    <cellStyle name="Cálculo 3 4 10 8" xfId="33393" xr:uid="{00000000-0005-0000-0000-000041110000}"/>
    <cellStyle name="Cálculo 3 4 10 9" xfId="37068" xr:uid="{00000000-0005-0000-0000-000042110000}"/>
    <cellStyle name="Cálculo 3 4 11" xfId="2231" xr:uid="{00000000-0005-0000-0000-000043110000}"/>
    <cellStyle name="Cálculo 3 4 11 2" xfId="5478" xr:uid="{00000000-0005-0000-0000-000044110000}"/>
    <cellStyle name="Cálculo 3 4 11 2 2" xfId="14632" xr:uid="{00000000-0005-0000-0000-000045110000}"/>
    <cellStyle name="Cálculo 3 4 11 2 3" xfId="21628" xr:uid="{00000000-0005-0000-0000-000046110000}"/>
    <cellStyle name="Cálculo 3 4 11 2 4" xfId="19734" xr:uid="{00000000-0005-0000-0000-000047110000}"/>
    <cellStyle name="Cálculo 3 4 11 2 5" xfId="32523" xr:uid="{00000000-0005-0000-0000-000048110000}"/>
    <cellStyle name="Cálculo 3 4 11 2 6" xfId="36198" xr:uid="{00000000-0005-0000-0000-000049110000}"/>
    <cellStyle name="Cálculo 3 4 11 2 7" xfId="38924" xr:uid="{00000000-0005-0000-0000-00004A110000}"/>
    <cellStyle name="Cálculo 3 4 11 3" xfId="11385" xr:uid="{00000000-0005-0000-0000-00004B110000}"/>
    <cellStyle name="Cálculo 3 4 11 4" xfId="18388" xr:uid="{00000000-0005-0000-0000-00004C110000}"/>
    <cellStyle name="Cálculo 3 4 11 5" xfId="21291" xr:uid="{00000000-0005-0000-0000-00004D110000}"/>
    <cellStyle name="Cálculo 3 4 11 6" xfId="22892" xr:uid="{00000000-0005-0000-0000-00004E110000}"/>
    <cellStyle name="Cálculo 3 4 11 7" xfId="30212" xr:uid="{00000000-0005-0000-0000-00004F110000}"/>
    <cellStyle name="Cálculo 3 4 11 8" xfId="34188" xr:uid="{00000000-0005-0000-0000-000050110000}"/>
    <cellStyle name="Cálculo 3 4 11 9" xfId="37750" xr:uid="{00000000-0005-0000-0000-000051110000}"/>
    <cellStyle name="Cálculo 3 4 12" xfId="10293" xr:uid="{00000000-0005-0000-0000-000052110000}"/>
    <cellStyle name="Cálculo 3 4 13" xfId="10096" xr:uid="{00000000-0005-0000-0000-000053110000}"/>
    <cellStyle name="Cálculo 3 4 14" xfId="25852" xr:uid="{00000000-0005-0000-0000-000054110000}"/>
    <cellStyle name="Cálculo 3 4 15" xfId="31220" xr:uid="{00000000-0005-0000-0000-000055110000}"/>
    <cellStyle name="Cálculo 3 4 16" xfId="35086" xr:uid="{00000000-0005-0000-0000-000056110000}"/>
    <cellStyle name="Cálculo 3 4 17" xfId="38415" xr:uid="{00000000-0005-0000-0000-000057110000}"/>
    <cellStyle name="Cálculo 3 4 2" xfId="2354" xr:uid="{00000000-0005-0000-0000-000058110000}"/>
    <cellStyle name="Cálculo 3 4 2 10" xfId="10246" xr:uid="{00000000-0005-0000-0000-000059110000}"/>
    <cellStyle name="Cálculo 3 4 2 11" xfId="26148" xr:uid="{00000000-0005-0000-0000-00005A110000}"/>
    <cellStyle name="Cálculo 3 4 2 12" xfId="25669" xr:uid="{00000000-0005-0000-0000-00005B110000}"/>
    <cellStyle name="Cálculo 3 4 2 13" xfId="31477" xr:uid="{00000000-0005-0000-0000-00005C110000}"/>
    <cellStyle name="Cálculo 3 4 2 14" xfId="35187" xr:uid="{00000000-0005-0000-0000-00005D110000}"/>
    <cellStyle name="Cálculo 3 4 2 2" xfId="2754" xr:uid="{00000000-0005-0000-0000-00005E110000}"/>
    <cellStyle name="Cálculo 3 4 2 2 2" xfId="5480" xr:uid="{00000000-0005-0000-0000-00005F110000}"/>
    <cellStyle name="Cálculo 3 4 2 2 2 2" xfId="14634" xr:uid="{00000000-0005-0000-0000-000060110000}"/>
    <cellStyle name="Cálculo 3 4 2 2 2 3" xfId="21630" xr:uid="{00000000-0005-0000-0000-000061110000}"/>
    <cellStyle name="Cálculo 3 4 2 2 2 4" xfId="26973" xr:uid="{00000000-0005-0000-0000-000062110000}"/>
    <cellStyle name="Cálculo 3 4 2 2 2 5" xfId="32525" xr:uid="{00000000-0005-0000-0000-000063110000}"/>
    <cellStyle name="Cálculo 3 4 2 2 2 6" xfId="36200" xr:uid="{00000000-0005-0000-0000-000064110000}"/>
    <cellStyle name="Cálculo 3 4 2 2 2 7" xfId="38926" xr:uid="{00000000-0005-0000-0000-000065110000}"/>
    <cellStyle name="Cálculo 3 4 2 2 3" xfId="11908" xr:uid="{00000000-0005-0000-0000-000066110000}"/>
    <cellStyle name="Cálculo 3 4 2 2 4" xfId="18911" xr:uid="{00000000-0005-0000-0000-000067110000}"/>
    <cellStyle name="Cálculo 3 4 2 2 5" xfId="28398" xr:uid="{00000000-0005-0000-0000-000068110000}"/>
    <cellStyle name="Cálculo 3 4 2 2 6" xfId="26338" xr:uid="{00000000-0005-0000-0000-000069110000}"/>
    <cellStyle name="Cálculo 3 4 2 2 7" xfId="17235" xr:uid="{00000000-0005-0000-0000-00006A110000}"/>
    <cellStyle name="Cálculo 3 4 2 2 8" xfId="33933" xr:uid="{00000000-0005-0000-0000-00006B110000}"/>
    <cellStyle name="Cálculo 3 4 2 2 9" xfId="37495" xr:uid="{00000000-0005-0000-0000-00006C110000}"/>
    <cellStyle name="Cálculo 3 4 2 3" xfId="4036" xr:uid="{00000000-0005-0000-0000-00006D110000}"/>
    <cellStyle name="Cálculo 3 4 2 3 2" xfId="5481" xr:uid="{00000000-0005-0000-0000-00006E110000}"/>
    <cellStyle name="Cálculo 3 4 2 3 2 2" xfId="14635" xr:uid="{00000000-0005-0000-0000-00006F110000}"/>
    <cellStyle name="Cálculo 3 4 2 3 2 3" xfId="21631" xr:uid="{00000000-0005-0000-0000-000070110000}"/>
    <cellStyle name="Cálculo 3 4 2 3 2 4" xfId="26955" xr:uid="{00000000-0005-0000-0000-000071110000}"/>
    <cellStyle name="Cálculo 3 4 2 3 2 5" xfId="32526" xr:uid="{00000000-0005-0000-0000-000072110000}"/>
    <cellStyle name="Cálculo 3 4 2 3 2 6" xfId="36201" xr:uid="{00000000-0005-0000-0000-000073110000}"/>
    <cellStyle name="Cálculo 3 4 2 3 2 7" xfId="38927" xr:uid="{00000000-0005-0000-0000-000074110000}"/>
    <cellStyle name="Cálculo 3 4 2 3 3" xfId="13190" xr:uid="{00000000-0005-0000-0000-000075110000}"/>
    <cellStyle name="Cálculo 3 4 2 3 4" xfId="20188" xr:uid="{00000000-0005-0000-0000-000076110000}"/>
    <cellStyle name="Cálculo 3 4 2 3 5" xfId="27813" xr:uid="{00000000-0005-0000-0000-000077110000}"/>
    <cellStyle name="Cálculo 3 4 2 3 6" xfId="17880" xr:uid="{00000000-0005-0000-0000-000078110000}"/>
    <cellStyle name="Cálculo 3 4 2 3 7" xfId="28945" xr:uid="{00000000-0005-0000-0000-000079110000}"/>
    <cellStyle name="Cálculo 3 4 2 3 8" xfId="9611" xr:uid="{00000000-0005-0000-0000-00007A110000}"/>
    <cellStyle name="Cálculo 3 4 2 3 9" xfId="21381" xr:uid="{00000000-0005-0000-0000-00007B110000}"/>
    <cellStyle name="Cálculo 3 4 2 4" xfId="4474" xr:uid="{00000000-0005-0000-0000-00007C110000}"/>
    <cellStyle name="Cálculo 3 4 2 4 2" xfId="5482" xr:uid="{00000000-0005-0000-0000-00007D110000}"/>
    <cellStyle name="Cálculo 3 4 2 4 2 2" xfId="14636" xr:uid="{00000000-0005-0000-0000-00007E110000}"/>
    <cellStyle name="Cálculo 3 4 2 4 2 3" xfId="21632" xr:uid="{00000000-0005-0000-0000-00007F110000}"/>
    <cellStyle name="Cálculo 3 4 2 4 2 4" xfId="24931" xr:uid="{00000000-0005-0000-0000-000080110000}"/>
    <cellStyle name="Cálculo 3 4 2 4 2 5" xfId="32527" xr:uid="{00000000-0005-0000-0000-000081110000}"/>
    <cellStyle name="Cálculo 3 4 2 4 2 6" xfId="36202" xr:uid="{00000000-0005-0000-0000-000082110000}"/>
    <cellStyle name="Cálculo 3 4 2 4 2 7" xfId="38928" xr:uid="{00000000-0005-0000-0000-000083110000}"/>
    <cellStyle name="Cálculo 3 4 2 4 3" xfId="13628" xr:uid="{00000000-0005-0000-0000-000084110000}"/>
    <cellStyle name="Cálculo 3 4 2 4 4" xfId="20626" xr:uid="{00000000-0005-0000-0000-000085110000}"/>
    <cellStyle name="Cálculo 3 4 2 4 5" xfId="22759" xr:uid="{00000000-0005-0000-0000-000086110000}"/>
    <cellStyle name="Cálculo 3 4 2 4 6" xfId="17748" xr:uid="{00000000-0005-0000-0000-000087110000}"/>
    <cellStyle name="Cálculo 3 4 2 4 7" xfId="23064" xr:uid="{00000000-0005-0000-0000-000088110000}"/>
    <cellStyle name="Cálculo 3 4 2 4 8" xfId="31172" xr:uid="{00000000-0005-0000-0000-000089110000}"/>
    <cellStyle name="Cálculo 3 4 2 4 9" xfId="35041" xr:uid="{00000000-0005-0000-0000-00008A110000}"/>
    <cellStyle name="Cálculo 3 4 2 5" xfId="4728" xr:uid="{00000000-0005-0000-0000-00008B110000}"/>
    <cellStyle name="Cálculo 3 4 2 5 2" xfId="5483" xr:uid="{00000000-0005-0000-0000-00008C110000}"/>
    <cellStyle name="Cálculo 3 4 2 5 2 2" xfId="14637" xr:uid="{00000000-0005-0000-0000-00008D110000}"/>
    <cellStyle name="Cálculo 3 4 2 5 2 3" xfId="21633" xr:uid="{00000000-0005-0000-0000-00008E110000}"/>
    <cellStyle name="Cálculo 3 4 2 5 2 4" xfId="24930" xr:uid="{00000000-0005-0000-0000-00008F110000}"/>
    <cellStyle name="Cálculo 3 4 2 5 2 5" xfId="32528" xr:uid="{00000000-0005-0000-0000-000090110000}"/>
    <cellStyle name="Cálculo 3 4 2 5 2 6" xfId="36203" xr:uid="{00000000-0005-0000-0000-000091110000}"/>
    <cellStyle name="Cálculo 3 4 2 5 2 7" xfId="38929" xr:uid="{00000000-0005-0000-0000-000092110000}"/>
    <cellStyle name="Cálculo 3 4 2 5 3" xfId="13882" xr:uid="{00000000-0005-0000-0000-000093110000}"/>
    <cellStyle name="Cálculo 3 4 2 5 4" xfId="20880" xr:uid="{00000000-0005-0000-0000-000094110000}"/>
    <cellStyle name="Cálculo 3 4 2 5 5" xfId="27473" xr:uid="{00000000-0005-0000-0000-000095110000}"/>
    <cellStyle name="Cálculo 3 4 2 5 6" xfId="9462" xr:uid="{00000000-0005-0000-0000-000096110000}"/>
    <cellStyle name="Cálculo 3 4 2 5 7" xfId="17565" xr:uid="{00000000-0005-0000-0000-000097110000}"/>
    <cellStyle name="Cálculo 3 4 2 5 8" xfId="32158" xr:uid="{00000000-0005-0000-0000-000098110000}"/>
    <cellStyle name="Cálculo 3 4 2 5 9" xfId="35833" xr:uid="{00000000-0005-0000-0000-000099110000}"/>
    <cellStyle name="Cálculo 3 4 2 6" xfId="4974" xr:uid="{00000000-0005-0000-0000-00009A110000}"/>
    <cellStyle name="Cálculo 3 4 2 6 2" xfId="5484" xr:uid="{00000000-0005-0000-0000-00009B110000}"/>
    <cellStyle name="Cálculo 3 4 2 6 2 2" xfId="14638" xr:uid="{00000000-0005-0000-0000-00009C110000}"/>
    <cellStyle name="Cálculo 3 4 2 6 2 3" xfId="21634" xr:uid="{00000000-0005-0000-0000-00009D110000}"/>
    <cellStyle name="Cálculo 3 4 2 6 2 4" xfId="24063" xr:uid="{00000000-0005-0000-0000-00009E110000}"/>
    <cellStyle name="Cálculo 3 4 2 6 2 5" xfId="32529" xr:uid="{00000000-0005-0000-0000-00009F110000}"/>
    <cellStyle name="Cálculo 3 4 2 6 2 6" xfId="36204" xr:uid="{00000000-0005-0000-0000-0000A0110000}"/>
    <cellStyle name="Cálculo 3 4 2 6 2 7" xfId="38930" xr:uid="{00000000-0005-0000-0000-0000A1110000}"/>
    <cellStyle name="Cálculo 3 4 2 6 3" xfId="14128" xr:uid="{00000000-0005-0000-0000-0000A2110000}"/>
    <cellStyle name="Cálculo 3 4 2 6 4" xfId="21126" xr:uid="{00000000-0005-0000-0000-0000A3110000}"/>
    <cellStyle name="Cálculo 3 4 2 6 5" xfId="27352" xr:uid="{00000000-0005-0000-0000-0000A4110000}"/>
    <cellStyle name="Cálculo 3 4 2 6 6" xfId="17449" xr:uid="{00000000-0005-0000-0000-0000A5110000}"/>
    <cellStyle name="Cálculo 3 4 2 6 7" xfId="32020" xr:uid="{00000000-0005-0000-0000-0000A6110000}"/>
    <cellStyle name="Cálculo 3 4 2 6 8" xfId="35698" xr:uid="{00000000-0005-0000-0000-0000A7110000}"/>
    <cellStyle name="Cálculo 3 4 2 6 9" xfId="38609" xr:uid="{00000000-0005-0000-0000-0000A8110000}"/>
    <cellStyle name="Cálculo 3 4 2 7" xfId="5479" xr:uid="{00000000-0005-0000-0000-0000A9110000}"/>
    <cellStyle name="Cálculo 3 4 2 7 2" xfId="14633" xr:uid="{00000000-0005-0000-0000-0000AA110000}"/>
    <cellStyle name="Cálculo 3 4 2 7 3" xfId="21629" xr:uid="{00000000-0005-0000-0000-0000AB110000}"/>
    <cellStyle name="Cálculo 3 4 2 7 4" xfId="26970" xr:uid="{00000000-0005-0000-0000-0000AC110000}"/>
    <cellStyle name="Cálculo 3 4 2 7 5" xfId="32524" xr:uid="{00000000-0005-0000-0000-0000AD110000}"/>
    <cellStyle name="Cálculo 3 4 2 7 6" xfId="36199" xr:uid="{00000000-0005-0000-0000-0000AE110000}"/>
    <cellStyle name="Cálculo 3 4 2 7 7" xfId="38925" xr:uid="{00000000-0005-0000-0000-0000AF110000}"/>
    <cellStyle name="Cálculo 3 4 2 8" xfId="11508" xr:uid="{00000000-0005-0000-0000-0000B0110000}"/>
    <cellStyle name="Cálculo 3 4 2 9" xfId="18511" xr:uid="{00000000-0005-0000-0000-0000B1110000}"/>
    <cellStyle name="Cálculo 3 4 3" xfId="2382" xr:uid="{00000000-0005-0000-0000-0000B2110000}"/>
    <cellStyle name="Cálculo 3 4 3 10" xfId="17646" xr:uid="{00000000-0005-0000-0000-0000B3110000}"/>
    <cellStyle name="Cálculo 3 4 3 11" xfId="26162" xr:uid="{00000000-0005-0000-0000-0000B4110000}"/>
    <cellStyle name="Cálculo 3 4 3 12" xfId="9643" xr:uid="{00000000-0005-0000-0000-0000B5110000}"/>
    <cellStyle name="Cálculo 3 4 3 13" xfId="29627" xr:uid="{00000000-0005-0000-0000-0000B6110000}"/>
    <cellStyle name="Cálculo 3 4 3 14" xfId="33613" xr:uid="{00000000-0005-0000-0000-0000B7110000}"/>
    <cellStyle name="Cálculo 3 4 3 2" xfId="2782" xr:uid="{00000000-0005-0000-0000-0000B8110000}"/>
    <cellStyle name="Cálculo 3 4 3 2 2" xfId="5486" xr:uid="{00000000-0005-0000-0000-0000B9110000}"/>
    <cellStyle name="Cálculo 3 4 3 2 2 2" xfId="14640" xr:uid="{00000000-0005-0000-0000-0000BA110000}"/>
    <cellStyle name="Cálculo 3 4 3 2 2 3" xfId="21636" xr:uid="{00000000-0005-0000-0000-0000BB110000}"/>
    <cellStyle name="Cálculo 3 4 3 2 2 4" xfId="10236" xr:uid="{00000000-0005-0000-0000-0000BC110000}"/>
    <cellStyle name="Cálculo 3 4 3 2 2 5" xfId="32531" xr:uid="{00000000-0005-0000-0000-0000BD110000}"/>
    <cellStyle name="Cálculo 3 4 3 2 2 6" xfId="36206" xr:uid="{00000000-0005-0000-0000-0000BE110000}"/>
    <cellStyle name="Cálculo 3 4 3 2 2 7" xfId="38932" xr:uid="{00000000-0005-0000-0000-0000BF110000}"/>
    <cellStyle name="Cálculo 3 4 3 2 3" xfId="11936" xr:uid="{00000000-0005-0000-0000-0000C0110000}"/>
    <cellStyle name="Cálculo 3 4 3 2 4" xfId="18939" xr:uid="{00000000-0005-0000-0000-0000C1110000}"/>
    <cellStyle name="Cálculo 3 4 3 2 5" xfId="18114" xr:uid="{00000000-0005-0000-0000-0000C2110000}"/>
    <cellStyle name="Cálculo 3 4 3 2 6" xfId="26346" xr:uid="{00000000-0005-0000-0000-0000C3110000}"/>
    <cellStyle name="Cálculo 3 4 3 2 7" xfId="29943" xr:uid="{00000000-0005-0000-0000-0000C4110000}"/>
    <cellStyle name="Cálculo 3 4 3 2 8" xfId="25708" xr:uid="{00000000-0005-0000-0000-0000C5110000}"/>
    <cellStyle name="Cálculo 3 4 3 2 9" xfId="31427" xr:uid="{00000000-0005-0000-0000-0000C6110000}"/>
    <cellStyle name="Cálculo 3 4 3 3" xfId="4064" xr:uid="{00000000-0005-0000-0000-0000C7110000}"/>
    <cellStyle name="Cálculo 3 4 3 3 2" xfId="5487" xr:uid="{00000000-0005-0000-0000-0000C8110000}"/>
    <cellStyle name="Cálculo 3 4 3 3 2 2" xfId="14641" xr:uid="{00000000-0005-0000-0000-0000C9110000}"/>
    <cellStyle name="Cálculo 3 4 3 3 2 3" xfId="21637" xr:uid="{00000000-0005-0000-0000-0000CA110000}"/>
    <cellStyle name="Cálculo 3 4 3 3 2 4" xfId="26974" xr:uid="{00000000-0005-0000-0000-0000CB110000}"/>
    <cellStyle name="Cálculo 3 4 3 3 2 5" xfId="32532" xr:uid="{00000000-0005-0000-0000-0000CC110000}"/>
    <cellStyle name="Cálculo 3 4 3 3 2 6" xfId="36207" xr:uid="{00000000-0005-0000-0000-0000CD110000}"/>
    <cellStyle name="Cálculo 3 4 3 3 2 7" xfId="38933" xr:uid="{00000000-0005-0000-0000-0000CE110000}"/>
    <cellStyle name="Cálculo 3 4 3 3 3" xfId="13218" xr:uid="{00000000-0005-0000-0000-0000CF110000}"/>
    <cellStyle name="Cálculo 3 4 3 3 4" xfId="20216" xr:uid="{00000000-0005-0000-0000-0000D0110000}"/>
    <cellStyle name="Cálculo 3 4 3 3 5" xfId="17082" xr:uid="{00000000-0005-0000-0000-0000D1110000}"/>
    <cellStyle name="Cálculo 3 4 3 3 6" xfId="26643" xr:uid="{00000000-0005-0000-0000-0000D2110000}"/>
    <cellStyle name="Cálculo 3 4 3 3 7" xfId="24533" xr:uid="{00000000-0005-0000-0000-0000D3110000}"/>
    <cellStyle name="Cálculo 3 4 3 3 8" xfId="25910" xr:uid="{00000000-0005-0000-0000-0000D4110000}"/>
    <cellStyle name="Cálculo 3 4 3 3 9" xfId="33669" xr:uid="{00000000-0005-0000-0000-0000D5110000}"/>
    <cellStyle name="Cálculo 3 4 3 4" xfId="4502" xr:uid="{00000000-0005-0000-0000-0000D6110000}"/>
    <cellStyle name="Cálculo 3 4 3 4 2" xfId="5488" xr:uid="{00000000-0005-0000-0000-0000D7110000}"/>
    <cellStyle name="Cálculo 3 4 3 4 2 2" xfId="14642" xr:uid="{00000000-0005-0000-0000-0000D8110000}"/>
    <cellStyle name="Cálculo 3 4 3 4 2 3" xfId="21638" xr:uid="{00000000-0005-0000-0000-0000D9110000}"/>
    <cellStyle name="Cálculo 3 4 3 4 2 4" xfId="9334" xr:uid="{00000000-0005-0000-0000-0000DA110000}"/>
    <cellStyle name="Cálculo 3 4 3 4 2 5" xfId="32533" xr:uid="{00000000-0005-0000-0000-0000DB110000}"/>
    <cellStyle name="Cálculo 3 4 3 4 2 6" xfId="36208" xr:uid="{00000000-0005-0000-0000-0000DC110000}"/>
    <cellStyle name="Cálculo 3 4 3 4 2 7" xfId="38934" xr:uid="{00000000-0005-0000-0000-0000DD110000}"/>
    <cellStyle name="Cálculo 3 4 3 4 3" xfId="13656" xr:uid="{00000000-0005-0000-0000-0000DE110000}"/>
    <cellStyle name="Cálculo 3 4 3 4 4" xfId="20654" xr:uid="{00000000-0005-0000-0000-0000DF110000}"/>
    <cellStyle name="Cálculo 3 4 3 4 5" xfId="27584" xr:uid="{00000000-0005-0000-0000-0000E0110000}"/>
    <cellStyle name="Cálculo 3 4 3 4 6" xfId="25021" xr:uid="{00000000-0005-0000-0000-0000E1110000}"/>
    <cellStyle name="Cálculo 3 4 3 4 7" xfId="26846" xr:uid="{00000000-0005-0000-0000-0000E2110000}"/>
    <cellStyle name="Cálculo 3 4 3 4 8" xfId="32264" xr:uid="{00000000-0005-0000-0000-0000E3110000}"/>
    <cellStyle name="Cálculo 3 4 3 4 9" xfId="35939" xr:uid="{00000000-0005-0000-0000-0000E4110000}"/>
    <cellStyle name="Cálculo 3 4 3 5" xfId="4756" xr:uid="{00000000-0005-0000-0000-0000E5110000}"/>
    <cellStyle name="Cálculo 3 4 3 5 2" xfId="5489" xr:uid="{00000000-0005-0000-0000-0000E6110000}"/>
    <cellStyle name="Cálculo 3 4 3 5 2 2" xfId="14643" xr:uid="{00000000-0005-0000-0000-0000E7110000}"/>
    <cellStyle name="Cálculo 3 4 3 5 2 3" xfId="21639" xr:uid="{00000000-0005-0000-0000-0000E8110000}"/>
    <cellStyle name="Cálculo 3 4 3 5 2 4" xfId="26975" xr:uid="{00000000-0005-0000-0000-0000E9110000}"/>
    <cellStyle name="Cálculo 3 4 3 5 2 5" xfId="32534" xr:uid="{00000000-0005-0000-0000-0000EA110000}"/>
    <cellStyle name="Cálculo 3 4 3 5 2 6" xfId="36209" xr:uid="{00000000-0005-0000-0000-0000EB110000}"/>
    <cellStyle name="Cálculo 3 4 3 5 2 7" xfId="38935" xr:uid="{00000000-0005-0000-0000-0000EC110000}"/>
    <cellStyle name="Cálculo 3 4 3 5 3" xfId="13910" xr:uid="{00000000-0005-0000-0000-0000ED110000}"/>
    <cellStyle name="Cálculo 3 4 3 5 4" xfId="20908" xr:uid="{00000000-0005-0000-0000-0000EE110000}"/>
    <cellStyle name="Cálculo 3 4 3 5 5" xfId="24787" xr:uid="{00000000-0005-0000-0000-0000EF110000}"/>
    <cellStyle name="Cálculo 3 4 3 5 6" xfId="17193" xr:uid="{00000000-0005-0000-0000-0000F0110000}"/>
    <cellStyle name="Cálculo 3 4 3 5 7" xfId="18122" xr:uid="{00000000-0005-0000-0000-0000F1110000}"/>
    <cellStyle name="Cálculo 3 4 3 5 8" xfId="26489" xr:uid="{00000000-0005-0000-0000-0000F2110000}"/>
    <cellStyle name="Cálculo 3 4 3 5 9" xfId="33707" xr:uid="{00000000-0005-0000-0000-0000F3110000}"/>
    <cellStyle name="Cálculo 3 4 3 6" xfId="5002" xr:uid="{00000000-0005-0000-0000-0000F4110000}"/>
    <cellStyle name="Cálculo 3 4 3 6 2" xfId="5490" xr:uid="{00000000-0005-0000-0000-0000F5110000}"/>
    <cellStyle name="Cálculo 3 4 3 6 2 2" xfId="14644" xr:uid="{00000000-0005-0000-0000-0000F6110000}"/>
    <cellStyle name="Cálculo 3 4 3 6 2 3" xfId="21640" xr:uid="{00000000-0005-0000-0000-0000F7110000}"/>
    <cellStyle name="Cálculo 3 4 3 6 2 4" xfId="26972" xr:uid="{00000000-0005-0000-0000-0000F8110000}"/>
    <cellStyle name="Cálculo 3 4 3 6 2 5" xfId="32535" xr:uid="{00000000-0005-0000-0000-0000F9110000}"/>
    <cellStyle name="Cálculo 3 4 3 6 2 6" xfId="36210" xr:uid="{00000000-0005-0000-0000-0000FA110000}"/>
    <cellStyle name="Cálculo 3 4 3 6 2 7" xfId="38936" xr:uid="{00000000-0005-0000-0000-0000FB110000}"/>
    <cellStyle name="Cálculo 3 4 3 6 3" xfId="14156" xr:uid="{00000000-0005-0000-0000-0000FC110000}"/>
    <cellStyle name="Cálculo 3 4 3 6 4" xfId="21154" xr:uid="{00000000-0005-0000-0000-0000FD110000}"/>
    <cellStyle name="Cálculo 3 4 3 6 5" xfId="27338" xr:uid="{00000000-0005-0000-0000-0000FE110000}"/>
    <cellStyle name="Cálculo 3 4 3 6 6" xfId="25508" xr:uid="{00000000-0005-0000-0000-0000FF110000}"/>
    <cellStyle name="Cálculo 3 4 3 6 7" xfId="32048" xr:uid="{00000000-0005-0000-0000-000000120000}"/>
    <cellStyle name="Cálculo 3 4 3 6 8" xfId="35726" xr:uid="{00000000-0005-0000-0000-000001120000}"/>
    <cellStyle name="Cálculo 3 4 3 6 9" xfId="38637" xr:uid="{00000000-0005-0000-0000-000002120000}"/>
    <cellStyle name="Cálculo 3 4 3 7" xfId="5485" xr:uid="{00000000-0005-0000-0000-000003120000}"/>
    <cellStyle name="Cálculo 3 4 3 7 2" xfId="14639" xr:uid="{00000000-0005-0000-0000-000004120000}"/>
    <cellStyle name="Cálculo 3 4 3 7 3" xfId="21635" xr:uid="{00000000-0005-0000-0000-000005120000}"/>
    <cellStyle name="Cálculo 3 4 3 7 4" xfId="10347" xr:uid="{00000000-0005-0000-0000-000006120000}"/>
    <cellStyle name="Cálculo 3 4 3 7 5" xfId="32530" xr:uid="{00000000-0005-0000-0000-000007120000}"/>
    <cellStyle name="Cálculo 3 4 3 7 6" xfId="36205" xr:uid="{00000000-0005-0000-0000-000008120000}"/>
    <cellStyle name="Cálculo 3 4 3 7 7" xfId="38931" xr:uid="{00000000-0005-0000-0000-000009120000}"/>
    <cellStyle name="Cálculo 3 4 3 8" xfId="11536" xr:uid="{00000000-0005-0000-0000-00000A120000}"/>
    <cellStyle name="Cálculo 3 4 3 9" xfId="18539" xr:uid="{00000000-0005-0000-0000-00000B120000}"/>
    <cellStyle name="Cálculo 3 4 4" xfId="2406" xr:uid="{00000000-0005-0000-0000-00000C120000}"/>
    <cellStyle name="Cálculo 3 4 4 10" xfId="10255" xr:uid="{00000000-0005-0000-0000-00000D120000}"/>
    <cellStyle name="Cálculo 3 4 4 11" xfId="25058" xr:uid="{00000000-0005-0000-0000-00000E120000}"/>
    <cellStyle name="Cálculo 3 4 4 12" xfId="30127" xr:uid="{00000000-0005-0000-0000-00000F120000}"/>
    <cellStyle name="Cálculo 3 4 4 13" xfId="31076" xr:uid="{00000000-0005-0000-0000-000010120000}"/>
    <cellStyle name="Cálculo 3 4 4 14" xfId="34964" xr:uid="{00000000-0005-0000-0000-000011120000}"/>
    <cellStyle name="Cálculo 3 4 4 2" xfId="2806" xr:uid="{00000000-0005-0000-0000-000012120000}"/>
    <cellStyle name="Cálculo 3 4 4 2 2" xfId="5492" xr:uid="{00000000-0005-0000-0000-000013120000}"/>
    <cellStyle name="Cálculo 3 4 4 2 2 2" xfId="14646" xr:uid="{00000000-0005-0000-0000-000014120000}"/>
    <cellStyle name="Cálculo 3 4 4 2 2 3" xfId="21642" xr:uid="{00000000-0005-0000-0000-000015120000}"/>
    <cellStyle name="Cálculo 3 4 4 2 2 4" xfId="26976" xr:uid="{00000000-0005-0000-0000-000016120000}"/>
    <cellStyle name="Cálculo 3 4 4 2 2 5" xfId="32537" xr:uid="{00000000-0005-0000-0000-000017120000}"/>
    <cellStyle name="Cálculo 3 4 4 2 2 6" xfId="36212" xr:uid="{00000000-0005-0000-0000-000018120000}"/>
    <cellStyle name="Cálculo 3 4 4 2 2 7" xfId="38938" xr:uid="{00000000-0005-0000-0000-000019120000}"/>
    <cellStyle name="Cálculo 3 4 4 2 3" xfId="11960" xr:uid="{00000000-0005-0000-0000-00001A120000}"/>
    <cellStyle name="Cálculo 3 4 4 2 4" xfId="18963" xr:uid="{00000000-0005-0000-0000-00001B120000}"/>
    <cellStyle name="Cálculo 3 4 4 2 5" xfId="28380" xr:uid="{00000000-0005-0000-0000-00001C120000}"/>
    <cellStyle name="Cálculo 3 4 4 2 6" xfId="27893" xr:uid="{00000000-0005-0000-0000-00001D120000}"/>
    <cellStyle name="Cálculo 3 4 4 2 7" xfId="29923" xr:uid="{00000000-0005-0000-0000-00001E120000}"/>
    <cellStyle name="Cálculo 3 4 4 2 8" xfId="31537" xr:uid="{00000000-0005-0000-0000-00001F120000}"/>
    <cellStyle name="Cálculo 3 4 4 2 9" xfId="35241" xr:uid="{00000000-0005-0000-0000-000020120000}"/>
    <cellStyle name="Cálculo 3 4 4 3" xfId="4088" xr:uid="{00000000-0005-0000-0000-000021120000}"/>
    <cellStyle name="Cálculo 3 4 4 3 2" xfId="5493" xr:uid="{00000000-0005-0000-0000-000022120000}"/>
    <cellStyle name="Cálculo 3 4 4 3 2 2" xfId="14647" xr:uid="{00000000-0005-0000-0000-000023120000}"/>
    <cellStyle name="Cálculo 3 4 4 3 2 3" xfId="21643" xr:uid="{00000000-0005-0000-0000-000024120000}"/>
    <cellStyle name="Cálculo 3 4 4 3 2 4" xfId="17720" xr:uid="{00000000-0005-0000-0000-000025120000}"/>
    <cellStyle name="Cálculo 3 4 4 3 2 5" xfId="32538" xr:uid="{00000000-0005-0000-0000-000026120000}"/>
    <cellStyle name="Cálculo 3 4 4 3 2 6" xfId="36213" xr:uid="{00000000-0005-0000-0000-000027120000}"/>
    <cellStyle name="Cálculo 3 4 4 3 2 7" xfId="38939" xr:uid="{00000000-0005-0000-0000-000028120000}"/>
    <cellStyle name="Cálculo 3 4 4 3 3" xfId="13242" xr:uid="{00000000-0005-0000-0000-000029120000}"/>
    <cellStyle name="Cálculo 3 4 4 3 4" xfId="20240" xr:uid="{00000000-0005-0000-0000-00002A120000}"/>
    <cellStyle name="Cálculo 3 4 4 3 5" xfId="23341" xr:uid="{00000000-0005-0000-0000-00002B120000}"/>
    <cellStyle name="Cálculo 3 4 4 3 6" xfId="26649" xr:uid="{00000000-0005-0000-0000-00002C120000}"/>
    <cellStyle name="Cálculo 3 4 4 3 7" xfId="24358" xr:uid="{00000000-0005-0000-0000-00002D120000}"/>
    <cellStyle name="Cálculo 3 4 4 3 8" xfId="17765" xr:uid="{00000000-0005-0000-0000-00002E120000}"/>
    <cellStyle name="Cálculo 3 4 4 3 9" xfId="35080" xr:uid="{00000000-0005-0000-0000-00002F120000}"/>
    <cellStyle name="Cálculo 3 4 4 4" xfId="4526" xr:uid="{00000000-0005-0000-0000-000030120000}"/>
    <cellStyle name="Cálculo 3 4 4 4 2" xfId="5494" xr:uid="{00000000-0005-0000-0000-000031120000}"/>
    <cellStyle name="Cálculo 3 4 4 4 2 2" xfId="14648" xr:uid="{00000000-0005-0000-0000-000032120000}"/>
    <cellStyle name="Cálculo 3 4 4 4 2 3" xfId="21644" xr:uid="{00000000-0005-0000-0000-000033120000}"/>
    <cellStyle name="Cálculo 3 4 4 4 2 4" xfId="26977" xr:uid="{00000000-0005-0000-0000-000034120000}"/>
    <cellStyle name="Cálculo 3 4 4 4 2 5" xfId="32539" xr:uid="{00000000-0005-0000-0000-000035120000}"/>
    <cellStyle name="Cálculo 3 4 4 4 2 6" xfId="36214" xr:uid="{00000000-0005-0000-0000-000036120000}"/>
    <cellStyle name="Cálculo 3 4 4 4 2 7" xfId="38940" xr:uid="{00000000-0005-0000-0000-000037120000}"/>
    <cellStyle name="Cálculo 3 4 4 4 3" xfId="13680" xr:uid="{00000000-0005-0000-0000-000038120000}"/>
    <cellStyle name="Cálculo 3 4 4 4 4" xfId="20678" xr:uid="{00000000-0005-0000-0000-000039120000}"/>
    <cellStyle name="Cálculo 3 4 4 4 5" xfId="24243" xr:uid="{00000000-0005-0000-0000-00003A120000}"/>
    <cellStyle name="Cálculo 3 4 4 4 6" xfId="24343" xr:uid="{00000000-0005-0000-0000-00003B120000}"/>
    <cellStyle name="Cálculo 3 4 4 4 7" xfId="17245" xr:uid="{00000000-0005-0000-0000-00003C120000}"/>
    <cellStyle name="Cálculo 3 4 4 4 8" xfId="32250" xr:uid="{00000000-0005-0000-0000-00003D120000}"/>
    <cellStyle name="Cálculo 3 4 4 4 9" xfId="35925" xr:uid="{00000000-0005-0000-0000-00003E120000}"/>
    <cellStyle name="Cálculo 3 4 4 5" xfId="4780" xr:uid="{00000000-0005-0000-0000-00003F120000}"/>
    <cellStyle name="Cálculo 3 4 4 5 2" xfId="5495" xr:uid="{00000000-0005-0000-0000-000040120000}"/>
    <cellStyle name="Cálculo 3 4 4 5 2 2" xfId="14649" xr:uid="{00000000-0005-0000-0000-000041120000}"/>
    <cellStyle name="Cálculo 3 4 4 5 2 3" xfId="21645" xr:uid="{00000000-0005-0000-0000-000042120000}"/>
    <cellStyle name="Cálculo 3 4 4 5 2 4" xfId="17405" xr:uid="{00000000-0005-0000-0000-000043120000}"/>
    <cellStyle name="Cálculo 3 4 4 5 2 5" xfId="32540" xr:uid="{00000000-0005-0000-0000-000044120000}"/>
    <cellStyle name="Cálculo 3 4 4 5 2 6" xfId="36215" xr:uid="{00000000-0005-0000-0000-000045120000}"/>
    <cellStyle name="Cálculo 3 4 4 5 2 7" xfId="38941" xr:uid="{00000000-0005-0000-0000-000046120000}"/>
    <cellStyle name="Cálculo 3 4 4 5 3" xfId="13934" xr:uid="{00000000-0005-0000-0000-000047120000}"/>
    <cellStyle name="Cálculo 3 4 4 5 4" xfId="20932" xr:uid="{00000000-0005-0000-0000-000048120000}"/>
    <cellStyle name="Cálculo 3 4 4 5 5" xfId="27448" xr:uid="{00000000-0005-0000-0000-000049120000}"/>
    <cellStyle name="Cálculo 3 4 4 5 6" xfId="28865" xr:uid="{00000000-0005-0000-0000-00004A120000}"/>
    <cellStyle name="Cálculo 3 4 4 5 7" xfId="17353" xr:uid="{00000000-0005-0000-0000-00004B120000}"/>
    <cellStyle name="Cálculo 3 4 4 5 8" xfId="32137" xr:uid="{00000000-0005-0000-0000-00004C120000}"/>
    <cellStyle name="Cálculo 3 4 4 5 9" xfId="35812" xr:uid="{00000000-0005-0000-0000-00004D120000}"/>
    <cellStyle name="Cálculo 3 4 4 6" xfId="5026" xr:uid="{00000000-0005-0000-0000-00004E120000}"/>
    <cellStyle name="Cálculo 3 4 4 6 2" xfId="5496" xr:uid="{00000000-0005-0000-0000-00004F120000}"/>
    <cellStyle name="Cálculo 3 4 4 6 2 2" xfId="14650" xr:uid="{00000000-0005-0000-0000-000050120000}"/>
    <cellStyle name="Cálculo 3 4 4 6 2 3" xfId="21646" xr:uid="{00000000-0005-0000-0000-000051120000}"/>
    <cellStyle name="Cálculo 3 4 4 6 2 4" xfId="26978" xr:uid="{00000000-0005-0000-0000-000052120000}"/>
    <cellStyle name="Cálculo 3 4 4 6 2 5" xfId="32541" xr:uid="{00000000-0005-0000-0000-000053120000}"/>
    <cellStyle name="Cálculo 3 4 4 6 2 6" xfId="36216" xr:uid="{00000000-0005-0000-0000-000054120000}"/>
    <cellStyle name="Cálculo 3 4 4 6 2 7" xfId="38942" xr:uid="{00000000-0005-0000-0000-000055120000}"/>
    <cellStyle name="Cálculo 3 4 4 6 3" xfId="14180" xr:uid="{00000000-0005-0000-0000-000056120000}"/>
    <cellStyle name="Cálculo 3 4 4 6 4" xfId="21178" xr:uid="{00000000-0005-0000-0000-000057120000}"/>
    <cellStyle name="Cálculo 3 4 4 6 5" xfId="27325" xr:uid="{00000000-0005-0000-0000-000058120000}"/>
    <cellStyle name="Cálculo 3 4 4 6 6" xfId="24330" xr:uid="{00000000-0005-0000-0000-000059120000}"/>
    <cellStyle name="Cálculo 3 4 4 6 7" xfId="32072" xr:uid="{00000000-0005-0000-0000-00005A120000}"/>
    <cellStyle name="Cálculo 3 4 4 6 8" xfId="35750" xr:uid="{00000000-0005-0000-0000-00005B120000}"/>
    <cellStyle name="Cálculo 3 4 4 6 9" xfId="38661" xr:uid="{00000000-0005-0000-0000-00005C120000}"/>
    <cellStyle name="Cálculo 3 4 4 7" xfId="5491" xr:uid="{00000000-0005-0000-0000-00005D120000}"/>
    <cellStyle name="Cálculo 3 4 4 7 2" xfId="14645" xr:uid="{00000000-0005-0000-0000-00005E120000}"/>
    <cellStyle name="Cálculo 3 4 4 7 3" xfId="21641" xr:uid="{00000000-0005-0000-0000-00005F120000}"/>
    <cellStyle name="Cálculo 3 4 4 7 4" xfId="26971" xr:uid="{00000000-0005-0000-0000-000060120000}"/>
    <cellStyle name="Cálculo 3 4 4 7 5" xfId="32536" xr:uid="{00000000-0005-0000-0000-000061120000}"/>
    <cellStyle name="Cálculo 3 4 4 7 6" xfId="36211" xr:uid="{00000000-0005-0000-0000-000062120000}"/>
    <cellStyle name="Cálculo 3 4 4 7 7" xfId="38937" xr:uid="{00000000-0005-0000-0000-000063120000}"/>
    <cellStyle name="Cálculo 3 4 4 8" xfId="11560" xr:uid="{00000000-0005-0000-0000-000064120000}"/>
    <cellStyle name="Cálculo 3 4 4 9" xfId="18563" xr:uid="{00000000-0005-0000-0000-000065120000}"/>
    <cellStyle name="Cálculo 3 4 5" xfId="2430" xr:uid="{00000000-0005-0000-0000-000066120000}"/>
    <cellStyle name="Cálculo 3 4 5 10" xfId="25356" xr:uid="{00000000-0005-0000-0000-000067120000}"/>
    <cellStyle name="Cálculo 3 4 5 11" xfId="17968" xr:uid="{00000000-0005-0000-0000-000068120000}"/>
    <cellStyle name="Cálculo 3 4 5 12" xfId="26517" xr:uid="{00000000-0005-0000-0000-000069120000}"/>
    <cellStyle name="Cálculo 3 4 5 13" xfId="34092" xr:uid="{00000000-0005-0000-0000-00006A120000}"/>
    <cellStyle name="Cálculo 3 4 5 14" xfId="37654" xr:uid="{00000000-0005-0000-0000-00006B120000}"/>
    <cellStyle name="Cálculo 3 4 5 2" xfId="2830" xr:uid="{00000000-0005-0000-0000-00006C120000}"/>
    <cellStyle name="Cálculo 3 4 5 2 2" xfId="5498" xr:uid="{00000000-0005-0000-0000-00006D120000}"/>
    <cellStyle name="Cálculo 3 4 5 2 2 2" xfId="14652" xr:uid="{00000000-0005-0000-0000-00006E120000}"/>
    <cellStyle name="Cálculo 3 4 5 2 2 3" xfId="21648" xr:uid="{00000000-0005-0000-0000-00006F120000}"/>
    <cellStyle name="Cálculo 3 4 5 2 2 4" xfId="24929" xr:uid="{00000000-0005-0000-0000-000070120000}"/>
    <cellStyle name="Cálculo 3 4 5 2 2 5" xfId="32543" xr:uid="{00000000-0005-0000-0000-000071120000}"/>
    <cellStyle name="Cálculo 3 4 5 2 2 6" xfId="36218" xr:uid="{00000000-0005-0000-0000-000072120000}"/>
    <cellStyle name="Cálculo 3 4 5 2 2 7" xfId="38944" xr:uid="{00000000-0005-0000-0000-000073120000}"/>
    <cellStyle name="Cálculo 3 4 5 2 3" xfId="11984" xr:uid="{00000000-0005-0000-0000-000074120000}"/>
    <cellStyle name="Cálculo 3 4 5 2 4" xfId="18987" xr:uid="{00000000-0005-0000-0000-000075120000}"/>
    <cellStyle name="Cálculo 3 4 5 2 5" xfId="28369" xr:uid="{00000000-0005-0000-0000-000076120000}"/>
    <cellStyle name="Cálculo 3 4 5 2 6" xfId="28490" xr:uid="{00000000-0005-0000-0000-000077120000}"/>
    <cellStyle name="Cálculo 3 4 5 2 7" xfId="17324" xr:uid="{00000000-0005-0000-0000-000078120000}"/>
    <cellStyle name="Cálculo 3 4 5 2 8" xfId="33895" xr:uid="{00000000-0005-0000-0000-000079120000}"/>
    <cellStyle name="Cálculo 3 4 5 2 9" xfId="37457" xr:uid="{00000000-0005-0000-0000-00007A120000}"/>
    <cellStyle name="Cálculo 3 4 5 3" xfId="4112" xr:uid="{00000000-0005-0000-0000-00007B120000}"/>
    <cellStyle name="Cálculo 3 4 5 3 2" xfId="5499" xr:uid="{00000000-0005-0000-0000-00007C120000}"/>
    <cellStyle name="Cálculo 3 4 5 3 2 2" xfId="14653" xr:uid="{00000000-0005-0000-0000-00007D120000}"/>
    <cellStyle name="Cálculo 3 4 5 3 2 3" xfId="21649" xr:uid="{00000000-0005-0000-0000-00007E120000}"/>
    <cellStyle name="Cálculo 3 4 5 3 2 4" xfId="19698" xr:uid="{00000000-0005-0000-0000-00007F120000}"/>
    <cellStyle name="Cálculo 3 4 5 3 2 5" xfId="32544" xr:uid="{00000000-0005-0000-0000-000080120000}"/>
    <cellStyle name="Cálculo 3 4 5 3 2 6" xfId="36219" xr:uid="{00000000-0005-0000-0000-000081120000}"/>
    <cellStyle name="Cálculo 3 4 5 3 2 7" xfId="38945" xr:uid="{00000000-0005-0000-0000-000082120000}"/>
    <cellStyle name="Cálculo 3 4 5 3 3" xfId="13266" xr:uid="{00000000-0005-0000-0000-000083120000}"/>
    <cellStyle name="Cálculo 3 4 5 3 4" xfId="20264" xr:uid="{00000000-0005-0000-0000-000084120000}"/>
    <cellStyle name="Cálculo 3 4 5 3 5" xfId="24732" xr:uid="{00000000-0005-0000-0000-000085120000}"/>
    <cellStyle name="Cálculo 3 4 5 3 6" xfId="9317" xr:uid="{00000000-0005-0000-0000-000086120000}"/>
    <cellStyle name="Cálculo 3 4 5 3 7" xfId="27273" xr:uid="{00000000-0005-0000-0000-000087120000}"/>
    <cellStyle name="Cálculo 3 4 5 3 8" xfId="22675" xr:uid="{00000000-0005-0000-0000-000088120000}"/>
    <cellStyle name="Cálculo 3 4 5 3 9" xfId="30972" xr:uid="{00000000-0005-0000-0000-000089120000}"/>
    <cellStyle name="Cálculo 3 4 5 4" xfId="4550" xr:uid="{00000000-0005-0000-0000-00008A120000}"/>
    <cellStyle name="Cálculo 3 4 5 4 2" xfId="5500" xr:uid="{00000000-0005-0000-0000-00008B120000}"/>
    <cellStyle name="Cálculo 3 4 5 4 2 2" xfId="14654" xr:uid="{00000000-0005-0000-0000-00008C120000}"/>
    <cellStyle name="Cálculo 3 4 5 4 2 3" xfId="21650" xr:uid="{00000000-0005-0000-0000-00008D120000}"/>
    <cellStyle name="Cálculo 3 4 5 4 2 4" xfId="26980" xr:uid="{00000000-0005-0000-0000-00008E120000}"/>
    <cellStyle name="Cálculo 3 4 5 4 2 5" xfId="32545" xr:uid="{00000000-0005-0000-0000-00008F120000}"/>
    <cellStyle name="Cálculo 3 4 5 4 2 6" xfId="36220" xr:uid="{00000000-0005-0000-0000-000090120000}"/>
    <cellStyle name="Cálculo 3 4 5 4 2 7" xfId="38946" xr:uid="{00000000-0005-0000-0000-000091120000}"/>
    <cellStyle name="Cálculo 3 4 5 4 3" xfId="13704" xr:uid="{00000000-0005-0000-0000-000092120000}"/>
    <cellStyle name="Cálculo 3 4 5 4 4" xfId="20702" xr:uid="{00000000-0005-0000-0000-000093120000}"/>
    <cellStyle name="Cálculo 3 4 5 4 5" xfId="27554" xr:uid="{00000000-0005-0000-0000-000094120000}"/>
    <cellStyle name="Cálculo 3 4 5 4 6" xfId="24101" xr:uid="{00000000-0005-0000-0000-000095120000}"/>
    <cellStyle name="Cálculo 3 4 5 4 7" xfId="25437" xr:uid="{00000000-0005-0000-0000-000096120000}"/>
    <cellStyle name="Cálculo 3 4 5 4 8" xfId="30961" xr:uid="{00000000-0005-0000-0000-000097120000}"/>
    <cellStyle name="Cálculo 3 4 5 4 9" xfId="30846" xr:uid="{00000000-0005-0000-0000-000098120000}"/>
    <cellStyle name="Cálculo 3 4 5 5" xfId="4804" xr:uid="{00000000-0005-0000-0000-000099120000}"/>
    <cellStyle name="Cálculo 3 4 5 5 2" xfId="5501" xr:uid="{00000000-0005-0000-0000-00009A120000}"/>
    <cellStyle name="Cálculo 3 4 5 5 2 2" xfId="14655" xr:uid="{00000000-0005-0000-0000-00009B120000}"/>
    <cellStyle name="Cálculo 3 4 5 5 2 3" xfId="21651" xr:uid="{00000000-0005-0000-0000-00009C120000}"/>
    <cellStyle name="Cálculo 3 4 5 5 2 4" xfId="17721" xr:uid="{00000000-0005-0000-0000-00009D120000}"/>
    <cellStyle name="Cálculo 3 4 5 5 2 5" xfId="32546" xr:uid="{00000000-0005-0000-0000-00009E120000}"/>
    <cellStyle name="Cálculo 3 4 5 5 2 6" xfId="36221" xr:uid="{00000000-0005-0000-0000-00009F120000}"/>
    <cellStyle name="Cálculo 3 4 5 5 2 7" xfId="38947" xr:uid="{00000000-0005-0000-0000-0000A0120000}"/>
    <cellStyle name="Cálculo 3 4 5 5 3" xfId="13958" xr:uid="{00000000-0005-0000-0000-0000A1120000}"/>
    <cellStyle name="Cálculo 3 4 5 5 4" xfId="20956" xr:uid="{00000000-0005-0000-0000-0000A2120000}"/>
    <cellStyle name="Cálculo 3 4 5 5 5" xfId="24029" xr:uid="{00000000-0005-0000-0000-0000A3120000}"/>
    <cellStyle name="Cálculo 3 4 5 5 6" xfId="26754" xr:uid="{00000000-0005-0000-0000-0000A4120000}"/>
    <cellStyle name="Cálculo 3 4 5 5 7" xfId="17343" xr:uid="{00000000-0005-0000-0000-0000A5120000}"/>
    <cellStyle name="Cálculo 3 4 5 5 8" xfId="32122" xr:uid="{00000000-0005-0000-0000-0000A6120000}"/>
    <cellStyle name="Cálculo 3 4 5 5 9" xfId="35797" xr:uid="{00000000-0005-0000-0000-0000A7120000}"/>
    <cellStyle name="Cálculo 3 4 5 6" xfId="5050" xr:uid="{00000000-0005-0000-0000-0000A8120000}"/>
    <cellStyle name="Cálculo 3 4 5 6 2" xfId="5502" xr:uid="{00000000-0005-0000-0000-0000A9120000}"/>
    <cellStyle name="Cálculo 3 4 5 6 2 2" xfId="14656" xr:uid="{00000000-0005-0000-0000-0000AA120000}"/>
    <cellStyle name="Cálculo 3 4 5 6 2 3" xfId="21652" xr:uid="{00000000-0005-0000-0000-0000AB120000}"/>
    <cellStyle name="Cálculo 3 4 5 6 2 4" xfId="26981" xr:uid="{00000000-0005-0000-0000-0000AC120000}"/>
    <cellStyle name="Cálculo 3 4 5 6 2 5" xfId="32547" xr:uid="{00000000-0005-0000-0000-0000AD120000}"/>
    <cellStyle name="Cálculo 3 4 5 6 2 6" xfId="36222" xr:uid="{00000000-0005-0000-0000-0000AE120000}"/>
    <cellStyle name="Cálculo 3 4 5 6 2 7" xfId="38948" xr:uid="{00000000-0005-0000-0000-0000AF120000}"/>
    <cellStyle name="Cálculo 3 4 5 6 3" xfId="14204" xr:uid="{00000000-0005-0000-0000-0000B0120000}"/>
    <cellStyle name="Cálculo 3 4 5 6 4" xfId="21202" xr:uid="{00000000-0005-0000-0000-0000B1120000}"/>
    <cellStyle name="Cálculo 3 4 5 6 5" xfId="27311" xr:uid="{00000000-0005-0000-0000-0000B2120000}"/>
    <cellStyle name="Cálculo 3 4 5 6 6" xfId="25004" xr:uid="{00000000-0005-0000-0000-0000B3120000}"/>
    <cellStyle name="Cálculo 3 4 5 6 7" xfId="32096" xr:uid="{00000000-0005-0000-0000-0000B4120000}"/>
    <cellStyle name="Cálculo 3 4 5 6 8" xfId="35774" xr:uid="{00000000-0005-0000-0000-0000B5120000}"/>
    <cellStyle name="Cálculo 3 4 5 6 9" xfId="38685" xr:uid="{00000000-0005-0000-0000-0000B6120000}"/>
    <cellStyle name="Cálculo 3 4 5 7" xfId="5497" xr:uid="{00000000-0005-0000-0000-0000B7120000}"/>
    <cellStyle name="Cálculo 3 4 5 7 2" xfId="14651" xr:uid="{00000000-0005-0000-0000-0000B8120000}"/>
    <cellStyle name="Cálculo 3 4 5 7 3" xfId="21647" xr:uid="{00000000-0005-0000-0000-0000B9120000}"/>
    <cellStyle name="Cálculo 3 4 5 7 4" xfId="24294" xr:uid="{00000000-0005-0000-0000-0000BA120000}"/>
    <cellStyle name="Cálculo 3 4 5 7 5" xfId="32542" xr:uid="{00000000-0005-0000-0000-0000BB120000}"/>
    <cellStyle name="Cálculo 3 4 5 7 6" xfId="36217" xr:uid="{00000000-0005-0000-0000-0000BC120000}"/>
    <cellStyle name="Cálculo 3 4 5 7 7" xfId="38943" xr:uid="{00000000-0005-0000-0000-0000BD120000}"/>
    <cellStyle name="Cálculo 3 4 5 8" xfId="11584" xr:uid="{00000000-0005-0000-0000-0000BE120000}"/>
    <cellStyle name="Cálculo 3 4 5 9" xfId="18587" xr:uid="{00000000-0005-0000-0000-0000BF120000}"/>
    <cellStyle name="Cálculo 3 4 6" xfId="2632" xr:uid="{00000000-0005-0000-0000-0000C0120000}"/>
    <cellStyle name="Cálculo 3 4 6 2" xfId="5503" xr:uid="{00000000-0005-0000-0000-0000C1120000}"/>
    <cellStyle name="Cálculo 3 4 6 2 2" xfId="14657" xr:uid="{00000000-0005-0000-0000-0000C2120000}"/>
    <cellStyle name="Cálculo 3 4 6 2 3" xfId="21653" xr:uid="{00000000-0005-0000-0000-0000C3120000}"/>
    <cellStyle name="Cálculo 3 4 6 2 4" xfId="15479" xr:uid="{00000000-0005-0000-0000-0000C4120000}"/>
    <cellStyle name="Cálculo 3 4 6 2 5" xfId="32548" xr:uid="{00000000-0005-0000-0000-0000C5120000}"/>
    <cellStyle name="Cálculo 3 4 6 2 6" xfId="36223" xr:uid="{00000000-0005-0000-0000-0000C6120000}"/>
    <cellStyle name="Cálculo 3 4 6 2 7" xfId="38949" xr:uid="{00000000-0005-0000-0000-0000C7120000}"/>
    <cellStyle name="Cálculo 3 4 6 3" xfId="11786" xr:uid="{00000000-0005-0000-0000-0000C8120000}"/>
    <cellStyle name="Cálculo 3 4 6 4" xfId="18789" xr:uid="{00000000-0005-0000-0000-0000C9120000}"/>
    <cellStyle name="Cálculo 3 4 6 5" xfId="21274" xr:uid="{00000000-0005-0000-0000-0000CA120000}"/>
    <cellStyle name="Cálculo 3 4 6 6" xfId="17910" xr:uid="{00000000-0005-0000-0000-0000CB120000}"/>
    <cellStyle name="Cálculo 3 4 6 7" xfId="24387" xr:uid="{00000000-0005-0000-0000-0000CC120000}"/>
    <cellStyle name="Cálculo 3 4 6 8" xfId="31516" xr:uid="{00000000-0005-0000-0000-0000CD120000}"/>
    <cellStyle name="Cálculo 3 4 6 9" xfId="35226" xr:uid="{00000000-0005-0000-0000-0000CE120000}"/>
    <cellStyle name="Cálculo 3 4 7" xfId="3200" xr:uid="{00000000-0005-0000-0000-0000CF120000}"/>
    <cellStyle name="Cálculo 3 4 7 2" xfId="5504" xr:uid="{00000000-0005-0000-0000-0000D0120000}"/>
    <cellStyle name="Cálculo 3 4 7 2 2" xfId="14658" xr:uid="{00000000-0005-0000-0000-0000D1120000}"/>
    <cellStyle name="Cálculo 3 4 7 2 3" xfId="21654" xr:uid="{00000000-0005-0000-0000-0000D2120000}"/>
    <cellStyle name="Cálculo 3 4 7 2 4" xfId="26982" xr:uid="{00000000-0005-0000-0000-0000D3120000}"/>
    <cellStyle name="Cálculo 3 4 7 2 5" xfId="32549" xr:uid="{00000000-0005-0000-0000-0000D4120000}"/>
    <cellStyle name="Cálculo 3 4 7 2 6" xfId="36224" xr:uid="{00000000-0005-0000-0000-0000D5120000}"/>
    <cellStyle name="Cálculo 3 4 7 2 7" xfId="38950" xr:uid="{00000000-0005-0000-0000-0000D6120000}"/>
    <cellStyle name="Cálculo 3 4 7 3" xfId="12354" xr:uid="{00000000-0005-0000-0000-0000D7120000}"/>
    <cellStyle name="Cálculo 3 4 7 4" xfId="19357" xr:uid="{00000000-0005-0000-0000-0000D8120000}"/>
    <cellStyle name="Cálculo 3 4 7 5" xfId="9747" xr:uid="{00000000-0005-0000-0000-0000D9120000}"/>
    <cellStyle name="Cálculo 3 4 7 6" xfId="28096" xr:uid="{00000000-0005-0000-0000-0000DA120000}"/>
    <cellStyle name="Cálculo 3 4 7 7" xfId="29733" xr:uid="{00000000-0005-0000-0000-0000DB120000}"/>
    <cellStyle name="Cálculo 3 4 7 8" xfId="31588" xr:uid="{00000000-0005-0000-0000-0000DC120000}"/>
    <cellStyle name="Cálculo 3 4 7 9" xfId="35297" xr:uid="{00000000-0005-0000-0000-0000DD120000}"/>
    <cellStyle name="Cálculo 3 4 8" xfId="3705" xr:uid="{00000000-0005-0000-0000-0000DE120000}"/>
    <cellStyle name="Cálculo 3 4 8 2" xfId="5505" xr:uid="{00000000-0005-0000-0000-0000DF120000}"/>
    <cellStyle name="Cálculo 3 4 8 2 2" xfId="14659" xr:uid="{00000000-0005-0000-0000-0000E0120000}"/>
    <cellStyle name="Cálculo 3 4 8 2 3" xfId="21655" xr:uid="{00000000-0005-0000-0000-0000E1120000}"/>
    <cellStyle name="Cálculo 3 4 8 2 4" xfId="26979" xr:uid="{00000000-0005-0000-0000-0000E2120000}"/>
    <cellStyle name="Cálculo 3 4 8 2 5" xfId="32550" xr:uid="{00000000-0005-0000-0000-0000E3120000}"/>
    <cellStyle name="Cálculo 3 4 8 2 6" xfId="36225" xr:uid="{00000000-0005-0000-0000-0000E4120000}"/>
    <cellStyle name="Cálculo 3 4 8 2 7" xfId="38951" xr:uid="{00000000-0005-0000-0000-0000E5120000}"/>
    <cellStyle name="Cálculo 3 4 8 3" xfId="12859" xr:uid="{00000000-0005-0000-0000-0000E6120000}"/>
    <cellStyle name="Cálculo 3 4 8 4" xfId="19858" xr:uid="{00000000-0005-0000-0000-0000E7120000}"/>
    <cellStyle name="Cálculo 3 4 8 5" xfId="27977" xr:uid="{00000000-0005-0000-0000-0000E8120000}"/>
    <cellStyle name="Cálculo 3 4 8 6" xfId="28812" xr:uid="{00000000-0005-0000-0000-0000E9120000}"/>
    <cellStyle name="Cálculo 3 4 8 7" xfId="26010" xr:uid="{00000000-0005-0000-0000-0000EA120000}"/>
    <cellStyle name="Cálculo 3 4 8 8" xfId="23032" xr:uid="{00000000-0005-0000-0000-0000EB120000}"/>
    <cellStyle name="Cálculo 3 4 8 9" xfId="34842" xr:uid="{00000000-0005-0000-0000-0000EC120000}"/>
    <cellStyle name="Cálculo 3 4 9" xfId="3861" xr:uid="{00000000-0005-0000-0000-0000ED120000}"/>
    <cellStyle name="Cálculo 3 4 9 2" xfId="5506" xr:uid="{00000000-0005-0000-0000-0000EE120000}"/>
    <cellStyle name="Cálculo 3 4 9 2 2" xfId="14660" xr:uid="{00000000-0005-0000-0000-0000EF120000}"/>
    <cellStyle name="Cálculo 3 4 9 2 3" xfId="21656" xr:uid="{00000000-0005-0000-0000-0000F0120000}"/>
    <cellStyle name="Cálculo 3 4 9 2 4" xfId="24922" xr:uid="{00000000-0005-0000-0000-0000F1120000}"/>
    <cellStyle name="Cálculo 3 4 9 2 5" xfId="32551" xr:uid="{00000000-0005-0000-0000-0000F2120000}"/>
    <cellStyle name="Cálculo 3 4 9 2 6" xfId="36226" xr:uid="{00000000-0005-0000-0000-0000F3120000}"/>
    <cellStyle name="Cálculo 3 4 9 2 7" xfId="38952" xr:uid="{00000000-0005-0000-0000-0000F4120000}"/>
    <cellStyle name="Cálculo 3 4 9 3" xfId="13015" xr:uid="{00000000-0005-0000-0000-0000F5120000}"/>
    <cellStyle name="Cálculo 3 4 9 4" xfId="20014" xr:uid="{00000000-0005-0000-0000-0000F6120000}"/>
    <cellStyle name="Cálculo 3 4 9 5" xfId="27894" xr:uid="{00000000-0005-0000-0000-0000F7120000}"/>
    <cellStyle name="Cálculo 3 4 9 6" xfId="26596" xr:uid="{00000000-0005-0000-0000-0000F8120000}"/>
    <cellStyle name="Cálculo 3 4 9 7" xfId="28036" xr:uid="{00000000-0005-0000-0000-0000F9120000}"/>
    <cellStyle name="Cálculo 3 4 9 8" xfId="33487" xr:uid="{00000000-0005-0000-0000-0000FA120000}"/>
    <cellStyle name="Cálculo 3 4 9 9" xfId="37155" xr:uid="{00000000-0005-0000-0000-0000FB120000}"/>
    <cellStyle name="Cálculo 3 5" xfId="1683" xr:uid="{00000000-0005-0000-0000-0000FC120000}"/>
    <cellStyle name="Cálculo 3 5 10" xfId="28659" xr:uid="{00000000-0005-0000-0000-0000FD120000}"/>
    <cellStyle name="Cálculo 3 5 11" xfId="17764" xr:uid="{00000000-0005-0000-0000-0000FE120000}"/>
    <cellStyle name="Cálculo 3 5 12" xfId="23185" xr:uid="{00000000-0005-0000-0000-0000FF120000}"/>
    <cellStyle name="Cálculo 3 5 13" xfId="34911" xr:uid="{00000000-0005-0000-0000-000000130000}"/>
    <cellStyle name="Cálculo 3 5 14" xfId="38374" xr:uid="{00000000-0005-0000-0000-000001130000}"/>
    <cellStyle name="Cálculo 3 5 2" xfId="2510" xr:uid="{00000000-0005-0000-0000-000002130000}"/>
    <cellStyle name="Cálculo 3 5 2 2" xfId="5508" xr:uid="{00000000-0005-0000-0000-000003130000}"/>
    <cellStyle name="Cálculo 3 5 2 2 2" xfId="14662" xr:uid="{00000000-0005-0000-0000-000004130000}"/>
    <cellStyle name="Cálculo 3 5 2 2 3" xfId="21658" xr:uid="{00000000-0005-0000-0000-000005130000}"/>
    <cellStyle name="Cálculo 3 5 2 2 4" xfId="26983" xr:uid="{00000000-0005-0000-0000-000006130000}"/>
    <cellStyle name="Cálculo 3 5 2 2 5" xfId="32553" xr:uid="{00000000-0005-0000-0000-000007130000}"/>
    <cellStyle name="Cálculo 3 5 2 2 6" xfId="36228" xr:uid="{00000000-0005-0000-0000-000008130000}"/>
    <cellStyle name="Cálculo 3 5 2 2 7" xfId="38954" xr:uid="{00000000-0005-0000-0000-000009130000}"/>
    <cellStyle name="Cálculo 3 5 2 3" xfId="11664" xr:uid="{00000000-0005-0000-0000-00000A130000}"/>
    <cellStyle name="Cálculo 3 5 2 4" xfId="18667" xr:uid="{00000000-0005-0000-0000-00000B130000}"/>
    <cellStyle name="Cálculo 3 5 2 5" xfId="17912" xr:uid="{00000000-0005-0000-0000-00000C130000}"/>
    <cellStyle name="Cálculo 3 5 2 6" xfId="26225" xr:uid="{00000000-0005-0000-0000-00000D130000}"/>
    <cellStyle name="Cálculo 3 5 2 7" xfId="29012" xr:uid="{00000000-0005-0000-0000-00000E130000}"/>
    <cellStyle name="Cálculo 3 5 2 8" xfId="25773" xr:uid="{00000000-0005-0000-0000-00000F130000}"/>
    <cellStyle name="Cálculo 3 5 2 9" xfId="34969" xr:uid="{00000000-0005-0000-0000-000010130000}"/>
    <cellStyle name="Cálculo 3 5 3" xfId="3660" xr:uid="{00000000-0005-0000-0000-000011130000}"/>
    <cellStyle name="Cálculo 3 5 3 2" xfId="5509" xr:uid="{00000000-0005-0000-0000-000012130000}"/>
    <cellStyle name="Cálculo 3 5 3 2 2" xfId="14663" xr:uid="{00000000-0005-0000-0000-000013130000}"/>
    <cellStyle name="Cálculo 3 5 3 2 3" xfId="21659" xr:uid="{00000000-0005-0000-0000-000014130000}"/>
    <cellStyle name="Cálculo 3 5 3 2 4" xfId="26985" xr:uid="{00000000-0005-0000-0000-000015130000}"/>
    <cellStyle name="Cálculo 3 5 3 2 5" xfId="32554" xr:uid="{00000000-0005-0000-0000-000016130000}"/>
    <cellStyle name="Cálculo 3 5 3 2 6" xfId="36229" xr:uid="{00000000-0005-0000-0000-000017130000}"/>
    <cellStyle name="Cálculo 3 5 3 2 7" xfId="38955" xr:uid="{00000000-0005-0000-0000-000018130000}"/>
    <cellStyle name="Cálculo 3 5 3 3" xfId="12814" xr:uid="{00000000-0005-0000-0000-000019130000}"/>
    <cellStyle name="Cálculo 3 5 3 4" xfId="19813" xr:uid="{00000000-0005-0000-0000-00001A130000}"/>
    <cellStyle name="Cálculo 3 5 3 5" xfId="27999" xr:uid="{00000000-0005-0000-0000-00001B130000}"/>
    <cellStyle name="Cálculo 3 5 3 6" xfId="17834" xr:uid="{00000000-0005-0000-0000-00001C130000}"/>
    <cellStyle name="Cálculo 3 5 3 7" xfId="29560" xr:uid="{00000000-0005-0000-0000-00001D130000}"/>
    <cellStyle name="Cálculo 3 5 3 8" xfId="31627" xr:uid="{00000000-0005-0000-0000-00001E130000}"/>
    <cellStyle name="Cálculo 3 5 3 9" xfId="35306" xr:uid="{00000000-0005-0000-0000-00001F130000}"/>
    <cellStyle name="Cálculo 3 5 4" xfId="4169" xr:uid="{00000000-0005-0000-0000-000020130000}"/>
    <cellStyle name="Cálculo 3 5 4 2" xfId="5510" xr:uid="{00000000-0005-0000-0000-000021130000}"/>
    <cellStyle name="Cálculo 3 5 4 2 2" xfId="14664" xr:uid="{00000000-0005-0000-0000-000022130000}"/>
    <cellStyle name="Cálculo 3 5 4 2 3" xfId="21660" xr:uid="{00000000-0005-0000-0000-000023130000}"/>
    <cellStyle name="Cálculo 3 5 4 2 4" xfId="26984" xr:uid="{00000000-0005-0000-0000-000024130000}"/>
    <cellStyle name="Cálculo 3 5 4 2 5" xfId="32555" xr:uid="{00000000-0005-0000-0000-000025130000}"/>
    <cellStyle name="Cálculo 3 5 4 2 6" xfId="36230" xr:uid="{00000000-0005-0000-0000-000026130000}"/>
    <cellStyle name="Cálculo 3 5 4 2 7" xfId="38956" xr:uid="{00000000-0005-0000-0000-000027130000}"/>
    <cellStyle name="Cálculo 3 5 4 3" xfId="13323" xr:uid="{00000000-0005-0000-0000-000028130000}"/>
    <cellStyle name="Cálculo 3 5 4 4" xfId="20321" xr:uid="{00000000-0005-0000-0000-000029130000}"/>
    <cellStyle name="Cálculo 3 5 4 5" xfId="21311" xr:uid="{00000000-0005-0000-0000-00002A130000}"/>
    <cellStyle name="Cálculo 3 5 4 6" xfId="18326" xr:uid="{00000000-0005-0000-0000-00002B130000}"/>
    <cellStyle name="Cálculo 3 5 4 7" xfId="22797" xr:uid="{00000000-0005-0000-0000-00002C130000}"/>
    <cellStyle name="Cálculo 3 5 4 8" xfId="23023" xr:uid="{00000000-0005-0000-0000-00002D130000}"/>
    <cellStyle name="Cálculo 3 5 4 9" xfId="30325" xr:uid="{00000000-0005-0000-0000-00002E130000}"/>
    <cellStyle name="Cálculo 3 5 5" xfId="3078" xr:uid="{00000000-0005-0000-0000-00002F130000}"/>
    <cellStyle name="Cálculo 3 5 5 2" xfId="5511" xr:uid="{00000000-0005-0000-0000-000030130000}"/>
    <cellStyle name="Cálculo 3 5 5 2 2" xfId="14665" xr:uid="{00000000-0005-0000-0000-000031130000}"/>
    <cellStyle name="Cálculo 3 5 5 2 3" xfId="21661" xr:uid="{00000000-0005-0000-0000-000032130000}"/>
    <cellStyle name="Cálculo 3 5 5 2 4" xfId="9433" xr:uid="{00000000-0005-0000-0000-000033130000}"/>
    <cellStyle name="Cálculo 3 5 5 2 5" xfId="32556" xr:uid="{00000000-0005-0000-0000-000034130000}"/>
    <cellStyle name="Cálculo 3 5 5 2 6" xfId="36231" xr:uid="{00000000-0005-0000-0000-000035130000}"/>
    <cellStyle name="Cálculo 3 5 5 2 7" xfId="38957" xr:uid="{00000000-0005-0000-0000-000036130000}"/>
    <cellStyle name="Cálculo 3 5 5 3" xfId="12232" xr:uid="{00000000-0005-0000-0000-000037130000}"/>
    <cellStyle name="Cálculo 3 5 5 4" xfId="19235" xr:uid="{00000000-0005-0000-0000-000038130000}"/>
    <cellStyle name="Cálculo 3 5 5 5" xfId="28281" xr:uid="{00000000-0005-0000-0000-000039130000}"/>
    <cellStyle name="Cálculo 3 5 5 6" xfId="17137" xr:uid="{00000000-0005-0000-0000-00003A130000}"/>
    <cellStyle name="Cálculo 3 5 5 7" xfId="22857" xr:uid="{00000000-0005-0000-0000-00003B130000}"/>
    <cellStyle name="Cálculo 3 5 5 8" xfId="31575" xr:uid="{00000000-0005-0000-0000-00003C130000}"/>
    <cellStyle name="Cálculo 3 5 5 9" xfId="35279" xr:uid="{00000000-0005-0000-0000-00003D130000}"/>
    <cellStyle name="Cálculo 3 5 6" xfId="3761" xr:uid="{00000000-0005-0000-0000-00003E130000}"/>
    <cellStyle name="Cálculo 3 5 6 2" xfId="5512" xr:uid="{00000000-0005-0000-0000-00003F130000}"/>
    <cellStyle name="Cálculo 3 5 6 2 2" xfId="14666" xr:uid="{00000000-0005-0000-0000-000040130000}"/>
    <cellStyle name="Cálculo 3 5 6 2 3" xfId="21662" xr:uid="{00000000-0005-0000-0000-000041130000}"/>
    <cellStyle name="Cálculo 3 5 6 2 4" xfId="24927" xr:uid="{00000000-0005-0000-0000-000042130000}"/>
    <cellStyle name="Cálculo 3 5 6 2 5" xfId="32557" xr:uid="{00000000-0005-0000-0000-000043130000}"/>
    <cellStyle name="Cálculo 3 5 6 2 6" xfId="36232" xr:uid="{00000000-0005-0000-0000-000044130000}"/>
    <cellStyle name="Cálculo 3 5 6 2 7" xfId="38958" xr:uid="{00000000-0005-0000-0000-000045130000}"/>
    <cellStyle name="Cálculo 3 5 6 3" xfId="12915" xr:uid="{00000000-0005-0000-0000-000046130000}"/>
    <cellStyle name="Cálculo 3 5 6 4" xfId="19914" xr:uid="{00000000-0005-0000-0000-000047130000}"/>
    <cellStyle name="Cálculo 3 5 6 5" xfId="17147" xr:uid="{00000000-0005-0000-0000-000048130000}"/>
    <cellStyle name="Cálculo 3 5 6 6" xfId="26580" xr:uid="{00000000-0005-0000-0000-000049130000}"/>
    <cellStyle name="Cálculo 3 5 6 7" xfId="26013" xr:uid="{00000000-0005-0000-0000-00004A130000}"/>
    <cellStyle name="Cálculo 3 5 6 8" xfId="17866" xr:uid="{00000000-0005-0000-0000-00004B130000}"/>
    <cellStyle name="Cálculo 3 5 6 9" xfId="29593" xr:uid="{00000000-0005-0000-0000-00004C130000}"/>
    <cellStyle name="Cálculo 3 5 7" xfId="5507" xr:uid="{00000000-0005-0000-0000-00004D130000}"/>
    <cellStyle name="Cálculo 3 5 7 2" xfId="14661" xr:uid="{00000000-0005-0000-0000-00004E130000}"/>
    <cellStyle name="Cálculo 3 5 7 3" xfId="21657" xr:uid="{00000000-0005-0000-0000-00004F130000}"/>
    <cellStyle name="Cálculo 3 5 7 4" xfId="24052" xr:uid="{00000000-0005-0000-0000-000050130000}"/>
    <cellStyle name="Cálculo 3 5 7 5" xfId="32552" xr:uid="{00000000-0005-0000-0000-000051130000}"/>
    <cellStyle name="Cálculo 3 5 7 6" xfId="36227" xr:uid="{00000000-0005-0000-0000-000052130000}"/>
    <cellStyle name="Cálculo 3 5 7 7" xfId="38953" xr:uid="{00000000-0005-0000-0000-000053130000}"/>
    <cellStyle name="Cálculo 3 5 8" xfId="10837" xr:uid="{00000000-0005-0000-0000-000054130000}"/>
    <cellStyle name="Cálculo 3 5 9" xfId="10280" xr:uid="{00000000-0005-0000-0000-000055130000}"/>
    <cellStyle name="Cálculo 3 6" xfId="2281" xr:uid="{00000000-0005-0000-0000-000056130000}"/>
    <cellStyle name="Cálculo 3 6 10" xfId="25315" xr:uid="{00000000-0005-0000-0000-000057130000}"/>
    <cellStyle name="Cálculo 3 6 11" xfId="23172" xr:uid="{00000000-0005-0000-0000-000058130000}"/>
    <cellStyle name="Cálculo 3 6 12" xfId="19415" xr:uid="{00000000-0005-0000-0000-000059130000}"/>
    <cellStyle name="Cálculo 3 6 13" xfId="15437" xr:uid="{00000000-0005-0000-0000-00005A130000}"/>
    <cellStyle name="Cálculo 3 6 14" xfId="35563" xr:uid="{00000000-0005-0000-0000-00005B130000}"/>
    <cellStyle name="Cálculo 3 6 2" xfId="2681" xr:uid="{00000000-0005-0000-0000-00005C130000}"/>
    <cellStyle name="Cálculo 3 6 2 2" xfId="5514" xr:uid="{00000000-0005-0000-0000-00005D130000}"/>
    <cellStyle name="Cálculo 3 6 2 2 2" xfId="14668" xr:uid="{00000000-0005-0000-0000-00005E130000}"/>
    <cellStyle name="Cálculo 3 6 2 2 3" xfId="21664" xr:uid="{00000000-0005-0000-0000-00005F130000}"/>
    <cellStyle name="Cálculo 3 6 2 2 4" xfId="24921" xr:uid="{00000000-0005-0000-0000-000060130000}"/>
    <cellStyle name="Cálculo 3 6 2 2 5" xfId="32559" xr:uid="{00000000-0005-0000-0000-000061130000}"/>
    <cellStyle name="Cálculo 3 6 2 2 6" xfId="36234" xr:uid="{00000000-0005-0000-0000-000062130000}"/>
    <cellStyle name="Cálculo 3 6 2 2 7" xfId="38960" xr:uid="{00000000-0005-0000-0000-000063130000}"/>
    <cellStyle name="Cálculo 3 6 2 3" xfId="11835" xr:uid="{00000000-0005-0000-0000-000064130000}"/>
    <cellStyle name="Cálculo 3 6 2 4" xfId="18838" xr:uid="{00000000-0005-0000-0000-000065130000}"/>
    <cellStyle name="Cálculo 3 6 2 5" xfId="22730" xr:uid="{00000000-0005-0000-0000-000066130000}"/>
    <cellStyle name="Cálculo 3 6 2 6" xfId="28758" xr:uid="{00000000-0005-0000-0000-000067130000}"/>
    <cellStyle name="Cálculo 3 6 2 7" xfId="19650" xr:uid="{00000000-0005-0000-0000-000068130000}"/>
    <cellStyle name="Cálculo 3 6 2 8" xfId="33953" xr:uid="{00000000-0005-0000-0000-000069130000}"/>
    <cellStyle name="Cálculo 3 6 2 9" xfId="37515" xr:uid="{00000000-0005-0000-0000-00006A130000}"/>
    <cellStyle name="Cálculo 3 6 3" xfId="3963" xr:uid="{00000000-0005-0000-0000-00006B130000}"/>
    <cellStyle name="Cálculo 3 6 3 2" xfId="5515" xr:uid="{00000000-0005-0000-0000-00006C130000}"/>
    <cellStyle name="Cálculo 3 6 3 2 2" xfId="14669" xr:uid="{00000000-0005-0000-0000-00006D130000}"/>
    <cellStyle name="Cálculo 3 6 3 2 3" xfId="21665" xr:uid="{00000000-0005-0000-0000-00006E130000}"/>
    <cellStyle name="Cálculo 3 6 3 2 4" xfId="24925" xr:uid="{00000000-0005-0000-0000-00006F130000}"/>
    <cellStyle name="Cálculo 3 6 3 2 5" xfId="32560" xr:uid="{00000000-0005-0000-0000-000070130000}"/>
    <cellStyle name="Cálculo 3 6 3 2 6" xfId="36235" xr:uid="{00000000-0005-0000-0000-000071130000}"/>
    <cellStyle name="Cálculo 3 6 3 2 7" xfId="38961" xr:uid="{00000000-0005-0000-0000-000072130000}"/>
    <cellStyle name="Cálculo 3 6 3 3" xfId="13117" xr:uid="{00000000-0005-0000-0000-000073130000}"/>
    <cellStyle name="Cálculo 3 6 3 4" xfId="20115" xr:uid="{00000000-0005-0000-0000-000074130000}"/>
    <cellStyle name="Cálculo 3 6 3 5" xfId="24730" xr:uid="{00000000-0005-0000-0000-000075130000}"/>
    <cellStyle name="Cálculo 3 6 3 6" xfId="17836" xr:uid="{00000000-0005-0000-0000-000076130000}"/>
    <cellStyle name="Cálculo 3 6 3 7" xfId="27285" xr:uid="{00000000-0005-0000-0000-000077130000}"/>
    <cellStyle name="Cálculo 3 6 3 8" xfId="28985" xr:uid="{00000000-0005-0000-0000-000078130000}"/>
    <cellStyle name="Cálculo 3 6 3 9" xfId="31230" xr:uid="{00000000-0005-0000-0000-000079130000}"/>
    <cellStyle name="Cálculo 3 6 4" xfId="4401" xr:uid="{00000000-0005-0000-0000-00007A130000}"/>
    <cellStyle name="Cálculo 3 6 4 2" xfId="5516" xr:uid="{00000000-0005-0000-0000-00007B130000}"/>
    <cellStyle name="Cálculo 3 6 4 2 2" xfId="14670" xr:uid="{00000000-0005-0000-0000-00007C130000}"/>
    <cellStyle name="Cálculo 3 6 4 2 3" xfId="21666" xr:uid="{00000000-0005-0000-0000-00007D130000}"/>
    <cellStyle name="Cálculo 3 6 4 2 4" xfId="24924" xr:uid="{00000000-0005-0000-0000-00007E130000}"/>
    <cellStyle name="Cálculo 3 6 4 2 5" xfId="32561" xr:uid="{00000000-0005-0000-0000-00007F130000}"/>
    <cellStyle name="Cálculo 3 6 4 2 6" xfId="36236" xr:uid="{00000000-0005-0000-0000-000080130000}"/>
    <cellStyle name="Cálculo 3 6 4 2 7" xfId="38962" xr:uid="{00000000-0005-0000-0000-000081130000}"/>
    <cellStyle name="Cálculo 3 6 4 3" xfId="13555" xr:uid="{00000000-0005-0000-0000-000082130000}"/>
    <cellStyle name="Cálculo 3 6 4 4" xfId="20553" xr:uid="{00000000-0005-0000-0000-000083130000}"/>
    <cellStyle name="Cálculo 3 6 4 5" xfId="24017" xr:uid="{00000000-0005-0000-0000-000084130000}"/>
    <cellStyle name="Cálculo 3 6 4 6" xfId="25015" xr:uid="{00000000-0005-0000-0000-000085130000}"/>
    <cellStyle name="Cálculo 3 6 4 7" xfId="31897" xr:uid="{00000000-0005-0000-0000-000086130000}"/>
    <cellStyle name="Cálculo 3 6 4 8" xfId="25956" xr:uid="{00000000-0005-0000-0000-000087130000}"/>
    <cellStyle name="Cálculo 3 6 4 9" xfId="23041" xr:uid="{00000000-0005-0000-0000-000088130000}"/>
    <cellStyle name="Cálculo 3 6 5" xfId="4655" xr:uid="{00000000-0005-0000-0000-000089130000}"/>
    <cellStyle name="Cálculo 3 6 5 2" xfId="5517" xr:uid="{00000000-0005-0000-0000-00008A130000}"/>
    <cellStyle name="Cálculo 3 6 5 2 2" xfId="14671" xr:uid="{00000000-0005-0000-0000-00008B130000}"/>
    <cellStyle name="Cálculo 3 6 5 2 3" xfId="21667" xr:uid="{00000000-0005-0000-0000-00008C130000}"/>
    <cellStyle name="Cálculo 3 6 5 2 4" xfId="24923" xr:uid="{00000000-0005-0000-0000-00008D130000}"/>
    <cellStyle name="Cálculo 3 6 5 2 5" xfId="32562" xr:uid="{00000000-0005-0000-0000-00008E130000}"/>
    <cellStyle name="Cálculo 3 6 5 2 6" xfId="36237" xr:uid="{00000000-0005-0000-0000-00008F130000}"/>
    <cellStyle name="Cálculo 3 6 5 2 7" xfId="38963" xr:uid="{00000000-0005-0000-0000-000090130000}"/>
    <cellStyle name="Cálculo 3 6 5 3" xfId="13809" xr:uid="{00000000-0005-0000-0000-000091130000}"/>
    <cellStyle name="Cálculo 3 6 5 4" xfId="20807" xr:uid="{00000000-0005-0000-0000-000092130000}"/>
    <cellStyle name="Cálculo 3 6 5 5" xfId="27510" xr:uid="{00000000-0005-0000-0000-000093130000}"/>
    <cellStyle name="Cálculo 3 6 5 6" xfId="24198" xr:uid="{00000000-0005-0000-0000-000094130000}"/>
    <cellStyle name="Cálculo 3 6 5 7" xfId="24369" xr:uid="{00000000-0005-0000-0000-000095130000}"/>
    <cellStyle name="Cálculo 3 6 5 8" xfId="31780" xr:uid="{00000000-0005-0000-0000-000096130000}"/>
    <cellStyle name="Cálculo 3 6 5 9" xfId="35460" xr:uid="{00000000-0005-0000-0000-000097130000}"/>
    <cellStyle name="Cálculo 3 6 6" xfId="4901" xr:uid="{00000000-0005-0000-0000-000098130000}"/>
    <cellStyle name="Cálculo 3 6 6 2" xfId="5518" xr:uid="{00000000-0005-0000-0000-000099130000}"/>
    <cellStyle name="Cálculo 3 6 6 2 2" xfId="14672" xr:uid="{00000000-0005-0000-0000-00009A130000}"/>
    <cellStyle name="Cálculo 3 6 6 2 3" xfId="21668" xr:uid="{00000000-0005-0000-0000-00009B130000}"/>
    <cellStyle name="Cálculo 3 6 6 2 4" xfId="24919" xr:uid="{00000000-0005-0000-0000-00009C130000}"/>
    <cellStyle name="Cálculo 3 6 6 2 5" xfId="32563" xr:uid="{00000000-0005-0000-0000-00009D130000}"/>
    <cellStyle name="Cálculo 3 6 6 2 6" xfId="36238" xr:uid="{00000000-0005-0000-0000-00009E130000}"/>
    <cellStyle name="Cálculo 3 6 6 2 7" xfId="38964" xr:uid="{00000000-0005-0000-0000-00009F130000}"/>
    <cellStyle name="Cálculo 3 6 6 3" xfId="14055" xr:uid="{00000000-0005-0000-0000-0000A0130000}"/>
    <cellStyle name="Cálculo 3 6 6 4" xfId="21053" xr:uid="{00000000-0005-0000-0000-0000A1130000}"/>
    <cellStyle name="Cálculo 3 6 6 5" xfId="27388" xr:uid="{00000000-0005-0000-0000-0000A2130000}"/>
    <cellStyle name="Cálculo 3 6 6 6" xfId="29286" xr:uid="{00000000-0005-0000-0000-0000A3130000}"/>
    <cellStyle name="Cálculo 3 6 6 7" xfId="31947" xr:uid="{00000000-0005-0000-0000-0000A4130000}"/>
    <cellStyle name="Cálculo 3 6 6 8" xfId="35625" xr:uid="{00000000-0005-0000-0000-0000A5130000}"/>
    <cellStyle name="Cálculo 3 6 6 9" xfId="38536" xr:uid="{00000000-0005-0000-0000-0000A6130000}"/>
    <cellStyle name="Cálculo 3 6 7" xfId="5513" xr:uid="{00000000-0005-0000-0000-0000A7130000}"/>
    <cellStyle name="Cálculo 3 6 7 2" xfId="14667" xr:uid="{00000000-0005-0000-0000-0000A8130000}"/>
    <cellStyle name="Cálculo 3 6 7 3" xfId="21663" xr:uid="{00000000-0005-0000-0000-0000A9130000}"/>
    <cellStyle name="Cálculo 3 6 7 4" xfId="24926" xr:uid="{00000000-0005-0000-0000-0000AA130000}"/>
    <cellStyle name="Cálculo 3 6 7 5" xfId="32558" xr:uid="{00000000-0005-0000-0000-0000AB130000}"/>
    <cellStyle name="Cálculo 3 6 7 6" xfId="36233" xr:uid="{00000000-0005-0000-0000-0000AC130000}"/>
    <cellStyle name="Cálculo 3 6 7 7" xfId="38959" xr:uid="{00000000-0005-0000-0000-0000AD130000}"/>
    <cellStyle name="Cálculo 3 6 8" xfId="11435" xr:uid="{00000000-0005-0000-0000-0000AE130000}"/>
    <cellStyle name="Cálculo 3 6 9" xfId="18438" xr:uid="{00000000-0005-0000-0000-0000AF130000}"/>
    <cellStyle name="Cálculo 3 7" xfId="1805" xr:uid="{00000000-0005-0000-0000-0000B0130000}"/>
    <cellStyle name="Cálculo 3 7 10" xfId="28599" xr:uid="{00000000-0005-0000-0000-0000B1130000}"/>
    <cellStyle name="Cálculo 3 7 11" xfId="28742" xr:uid="{00000000-0005-0000-0000-0000B2130000}"/>
    <cellStyle name="Cálculo 3 7 12" xfId="30925" xr:uid="{00000000-0005-0000-0000-0000B3130000}"/>
    <cellStyle name="Cálculo 3 7 13" xfId="34856" xr:uid="{00000000-0005-0000-0000-0000B4130000}"/>
    <cellStyle name="Cálculo 3 7 14" xfId="38353" xr:uid="{00000000-0005-0000-0000-0000B5130000}"/>
    <cellStyle name="Cálculo 3 7 2" xfId="2549" xr:uid="{00000000-0005-0000-0000-0000B6130000}"/>
    <cellStyle name="Cálculo 3 7 2 2" xfId="5520" xr:uid="{00000000-0005-0000-0000-0000B7130000}"/>
    <cellStyle name="Cálculo 3 7 2 2 2" xfId="14674" xr:uid="{00000000-0005-0000-0000-0000B8130000}"/>
    <cellStyle name="Cálculo 3 7 2 2 3" xfId="21670" xr:uid="{00000000-0005-0000-0000-0000B9130000}"/>
    <cellStyle name="Cálculo 3 7 2 2 4" xfId="19696" xr:uid="{00000000-0005-0000-0000-0000BA130000}"/>
    <cellStyle name="Cálculo 3 7 2 2 5" xfId="32565" xr:uid="{00000000-0005-0000-0000-0000BB130000}"/>
    <cellStyle name="Cálculo 3 7 2 2 6" xfId="36240" xr:uid="{00000000-0005-0000-0000-0000BC130000}"/>
    <cellStyle name="Cálculo 3 7 2 2 7" xfId="38966" xr:uid="{00000000-0005-0000-0000-0000BD130000}"/>
    <cellStyle name="Cálculo 3 7 2 3" xfId="11703" xr:uid="{00000000-0005-0000-0000-0000BE130000}"/>
    <cellStyle name="Cálculo 3 7 2 4" xfId="18706" xr:uid="{00000000-0005-0000-0000-0000BF130000}"/>
    <cellStyle name="Cálculo 3 7 2 5" xfId="17693" xr:uid="{00000000-0005-0000-0000-0000C0130000}"/>
    <cellStyle name="Cálculo 3 7 2 6" xfId="20053" xr:uid="{00000000-0005-0000-0000-0000C1130000}"/>
    <cellStyle name="Cálculo 3 7 2 7" xfId="29014" xr:uid="{00000000-0005-0000-0000-0000C2130000}"/>
    <cellStyle name="Cálculo 3 7 2 8" xfId="34002" xr:uid="{00000000-0005-0000-0000-0000C3130000}"/>
    <cellStyle name="Cálculo 3 7 2 9" xfId="37564" xr:uid="{00000000-0005-0000-0000-0000C4130000}"/>
    <cellStyle name="Cálculo 3 7 3" xfId="3723" xr:uid="{00000000-0005-0000-0000-0000C5130000}"/>
    <cellStyle name="Cálculo 3 7 3 2" xfId="5521" xr:uid="{00000000-0005-0000-0000-0000C6130000}"/>
    <cellStyle name="Cálculo 3 7 3 2 2" xfId="14675" xr:uid="{00000000-0005-0000-0000-0000C7130000}"/>
    <cellStyle name="Cálculo 3 7 3 2 3" xfId="21671" xr:uid="{00000000-0005-0000-0000-0000C8130000}"/>
    <cellStyle name="Cálculo 3 7 3 2 4" xfId="26989" xr:uid="{00000000-0005-0000-0000-0000C9130000}"/>
    <cellStyle name="Cálculo 3 7 3 2 5" xfId="32566" xr:uid="{00000000-0005-0000-0000-0000CA130000}"/>
    <cellStyle name="Cálculo 3 7 3 2 6" xfId="36241" xr:uid="{00000000-0005-0000-0000-0000CB130000}"/>
    <cellStyle name="Cálculo 3 7 3 2 7" xfId="38967" xr:uid="{00000000-0005-0000-0000-0000CC130000}"/>
    <cellStyle name="Cálculo 3 7 3 3" xfId="12877" xr:uid="{00000000-0005-0000-0000-0000CD130000}"/>
    <cellStyle name="Cálculo 3 7 3 4" xfId="19876" xr:uid="{00000000-0005-0000-0000-0000CE130000}"/>
    <cellStyle name="Cálculo 3 7 3 5" xfId="27968" xr:uid="{00000000-0005-0000-0000-0000CF130000}"/>
    <cellStyle name="Cálculo 3 7 3 6" xfId="26570" xr:uid="{00000000-0005-0000-0000-0000D0130000}"/>
    <cellStyle name="Cálculo 3 7 3 7" xfId="28897" xr:uid="{00000000-0005-0000-0000-0000D1130000}"/>
    <cellStyle name="Cálculo 3 7 3 8" xfId="33545" xr:uid="{00000000-0005-0000-0000-0000D2130000}"/>
    <cellStyle name="Cálculo 3 7 3 9" xfId="37213" xr:uid="{00000000-0005-0000-0000-0000D3130000}"/>
    <cellStyle name="Cálculo 3 7 4" xfId="4227" xr:uid="{00000000-0005-0000-0000-0000D4130000}"/>
    <cellStyle name="Cálculo 3 7 4 2" xfId="5522" xr:uid="{00000000-0005-0000-0000-0000D5130000}"/>
    <cellStyle name="Cálculo 3 7 4 2 2" xfId="14676" xr:uid="{00000000-0005-0000-0000-0000D6130000}"/>
    <cellStyle name="Cálculo 3 7 4 2 3" xfId="21672" xr:uid="{00000000-0005-0000-0000-0000D7130000}"/>
    <cellStyle name="Cálculo 3 7 4 2 4" xfId="10237" xr:uid="{00000000-0005-0000-0000-0000D8130000}"/>
    <cellStyle name="Cálculo 3 7 4 2 5" xfId="32567" xr:uid="{00000000-0005-0000-0000-0000D9130000}"/>
    <cellStyle name="Cálculo 3 7 4 2 6" xfId="36242" xr:uid="{00000000-0005-0000-0000-0000DA130000}"/>
    <cellStyle name="Cálculo 3 7 4 2 7" xfId="38968" xr:uid="{00000000-0005-0000-0000-0000DB130000}"/>
    <cellStyle name="Cálculo 3 7 4 3" xfId="13381" xr:uid="{00000000-0005-0000-0000-0000DC130000}"/>
    <cellStyle name="Cálculo 3 7 4 4" xfId="20379" xr:uid="{00000000-0005-0000-0000-0000DD130000}"/>
    <cellStyle name="Cálculo 3 7 4 5" xfId="25390" xr:uid="{00000000-0005-0000-0000-0000DE130000}"/>
    <cellStyle name="Cálculo 3 7 4 6" xfId="17551" xr:uid="{00000000-0005-0000-0000-0000DF130000}"/>
    <cellStyle name="Cálculo 3 7 4 7" xfId="23354" xr:uid="{00000000-0005-0000-0000-0000E0130000}"/>
    <cellStyle name="Cálculo 3 7 4 8" xfId="31164" xr:uid="{00000000-0005-0000-0000-0000E1130000}"/>
    <cellStyle name="Cálculo 3 7 4 9" xfId="35037" xr:uid="{00000000-0005-0000-0000-0000E2130000}"/>
    <cellStyle name="Cálculo 3 7 5" xfId="2957" xr:uid="{00000000-0005-0000-0000-0000E3130000}"/>
    <cellStyle name="Cálculo 3 7 5 2" xfId="5523" xr:uid="{00000000-0005-0000-0000-0000E4130000}"/>
    <cellStyle name="Cálculo 3 7 5 2 2" xfId="14677" xr:uid="{00000000-0005-0000-0000-0000E5130000}"/>
    <cellStyle name="Cálculo 3 7 5 2 3" xfId="21673" xr:uid="{00000000-0005-0000-0000-0000E6130000}"/>
    <cellStyle name="Cálculo 3 7 5 2 4" xfId="26990" xr:uid="{00000000-0005-0000-0000-0000E7130000}"/>
    <cellStyle name="Cálculo 3 7 5 2 5" xfId="32568" xr:uid="{00000000-0005-0000-0000-0000E8130000}"/>
    <cellStyle name="Cálculo 3 7 5 2 6" xfId="36243" xr:uid="{00000000-0005-0000-0000-0000E9130000}"/>
    <cellStyle name="Cálculo 3 7 5 2 7" xfId="38969" xr:uid="{00000000-0005-0000-0000-0000EA130000}"/>
    <cellStyle name="Cálculo 3 7 5 3" xfId="12111" xr:uid="{00000000-0005-0000-0000-0000EB130000}"/>
    <cellStyle name="Cálculo 3 7 5 4" xfId="19114" xr:uid="{00000000-0005-0000-0000-0000EC130000}"/>
    <cellStyle name="Cálculo 3 7 5 5" xfId="24667" xr:uid="{00000000-0005-0000-0000-0000ED130000}"/>
    <cellStyle name="Cálculo 3 7 5 6" xfId="23283" xr:uid="{00000000-0005-0000-0000-0000EE130000}"/>
    <cellStyle name="Cálculo 3 7 5 7" xfId="25659" xr:uid="{00000000-0005-0000-0000-0000EF130000}"/>
    <cellStyle name="Cálculo 3 7 5 8" xfId="28997" xr:uid="{00000000-0005-0000-0000-0000F0130000}"/>
    <cellStyle name="Cálculo 3 7 5 9" xfId="31410" xr:uid="{00000000-0005-0000-0000-0000F1130000}"/>
    <cellStyle name="Cálculo 3 7 6" xfId="2912" xr:uid="{00000000-0005-0000-0000-0000F2130000}"/>
    <cellStyle name="Cálculo 3 7 6 2" xfId="5524" xr:uid="{00000000-0005-0000-0000-0000F3130000}"/>
    <cellStyle name="Cálculo 3 7 6 2 2" xfId="14678" xr:uid="{00000000-0005-0000-0000-0000F4130000}"/>
    <cellStyle name="Cálculo 3 7 6 2 3" xfId="21674" xr:uid="{00000000-0005-0000-0000-0000F5130000}"/>
    <cellStyle name="Cálculo 3 7 6 2 4" xfId="24312" xr:uid="{00000000-0005-0000-0000-0000F6130000}"/>
    <cellStyle name="Cálculo 3 7 6 2 5" xfId="32569" xr:uid="{00000000-0005-0000-0000-0000F7130000}"/>
    <cellStyle name="Cálculo 3 7 6 2 6" xfId="36244" xr:uid="{00000000-0005-0000-0000-0000F8130000}"/>
    <cellStyle name="Cálculo 3 7 6 2 7" xfId="38970" xr:uid="{00000000-0005-0000-0000-0000F9130000}"/>
    <cellStyle name="Cálculo 3 7 6 3" xfId="12066" xr:uid="{00000000-0005-0000-0000-0000FA130000}"/>
    <cellStyle name="Cálculo 3 7 6 4" xfId="19069" xr:uid="{00000000-0005-0000-0000-0000FB130000}"/>
    <cellStyle name="Cálculo 3 7 6 5" xfId="28333" xr:uid="{00000000-0005-0000-0000-0000FC130000}"/>
    <cellStyle name="Cálculo 3 7 6 6" xfId="26377" xr:uid="{00000000-0005-0000-0000-0000FD130000}"/>
    <cellStyle name="Cálculo 3 7 6 7" xfId="29878" xr:uid="{00000000-0005-0000-0000-0000FE130000}"/>
    <cellStyle name="Cálculo 3 7 6 8" xfId="31551" xr:uid="{00000000-0005-0000-0000-0000FF130000}"/>
    <cellStyle name="Cálculo 3 7 6 9" xfId="35262" xr:uid="{00000000-0005-0000-0000-000000140000}"/>
    <cellStyle name="Cálculo 3 7 7" xfId="5519" xr:uid="{00000000-0005-0000-0000-000001140000}"/>
    <cellStyle name="Cálculo 3 7 7 2" xfId="14673" xr:uid="{00000000-0005-0000-0000-000002140000}"/>
    <cellStyle name="Cálculo 3 7 7 3" xfId="21669" xr:uid="{00000000-0005-0000-0000-000003140000}"/>
    <cellStyle name="Cálculo 3 7 7 4" xfId="26991" xr:uid="{00000000-0005-0000-0000-000004140000}"/>
    <cellStyle name="Cálculo 3 7 7 5" xfId="32564" xr:uid="{00000000-0005-0000-0000-000005140000}"/>
    <cellStyle name="Cálculo 3 7 7 6" xfId="36239" xr:uid="{00000000-0005-0000-0000-000006140000}"/>
    <cellStyle name="Cálculo 3 7 7 7" xfId="38965" xr:uid="{00000000-0005-0000-0000-000007140000}"/>
    <cellStyle name="Cálculo 3 7 8" xfId="10959" xr:uid="{00000000-0005-0000-0000-000008140000}"/>
    <cellStyle name="Cálculo 3 7 9" xfId="9225" xr:uid="{00000000-0005-0000-0000-000009140000}"/>
    <cellStyle name="Cálculo 3 8" xfId="2243" xr:uid="{00000000-0005-0000-0000-00000A140000}"/>
    <cellStyle name="Cálculo 3 8 10" xfId="10029" xr:uid="{00000000-0005-0000-0000-00000B140000}"/>
    <cellStyle name="Cálculo 3 8 11" xfId="18328" xr:uid="{00000000-0005-0000-0000-00000C140000}"/>
    <cellStyle name="Cálculo 3 8 12" xfId="26041" xr:uid="{00000000-0005-0000-0000-00000D140000}"/>
    <cellStyle name="Cálculo 3 8 13" xfId="30864" xr:uid="{00000000-0005-0000-0000-00000E140000}"/>
    <cellStyle name="Cálculo 3 8 14" xfId="34804" xr:uid="{00000000-0005-0000-0000-00000F140000}"/>
    <cellStyle name="Cálculo 3 8 2" xfId="2643" xr:uid="{00000000-0005-0000-0000-000010140000}"/>
    <cellStyle name="Cálculo 3 8 2 2" xfId="5526" xr:uid="{00000000-0005-0000-0000-000011140000}"/>
    <cellStyle name="Cálculo 3 8 2 2 2" xfId="14680" xr:uid="{00000000-0005-0000-0000-000012140000}"/>
    <cellStyle name="Cálculo 3 8 2 2 3" xfId="21676" xr:uid="{00000000-0005-0000-0000-000013140000}"/>
    <cellStyle name="Cálculo 3 8 2 2 4" xfId="26988" xr:uid="{00000000-0005-0000-0000-000014140000}"/>
    <cellStyle name="Cálculo 3 8 2 2 5" xfId="32571" xr:uid="{00000000-0005-0000-0000-000015140000}"/>
    <cellStyle name="Cálculo 3 8 2 2 6" xfId="36246" xr:uid="{00000000-0005-0000-0000-000016140000}"/>
    <cellStyle name="Cálculo 3 8 2 2 7" xfId="38972" xr:uid="{00000000-0005-0000-0000-000017140000}"/>
    <cellStyle name="Cálculo 3 8 2 3" xfId="11797" xr:uid="{00000000-0005-0000-0000-000018140000}"/>
    <cellStyle name="Cálculo 3 8 2 4" xfId="18800" xr:uid="{00000000-0005-0000-0000-000019140000}"/>
    <cellStyle name="Cálculo 3 8 2 5" xfId="25337" xr:uid="{00000000-0005-0000-0000-00001A140000}"/>
    <cellStyle name="Cálculo 3 8 2 6" xfId="18126" xr:uid="{00000000-0005-0000-0000-00001B140000}"/>
    <cellStyle name="Cálculo 3 8 2 7" xfId="30011" xr:uid="{00000000-0005-0000-0000-00001C140000}"/>
    <cellStyle name="Cálculo 3 8 2 8" xfId="33988" xr:uid="{00000000-0005-0000-0000-00001D140000}"/>
    <cellStyle name="Cálculo 3 8 2 9" xfId="37550" xr:uid="{00000000-0005-0000-0000-00001E140000}"/>
    <cellStyle name="Cálculo 3 8 3" xfId="3925" xr:uid="{00000000-0005-0000-0000-00001F140000}"/>
    <cellStyle name="Cálculo 3 8 3 2" xfId="5527" xr:uid="{00000000-0005-0000-0000-000020140000}"/>
    <cellStyle name="Cálculo 3 8 3 2 2" xfId="14681" xr:uid="{00000000-0005-0000-0000-000021140000}"/>
    <cellStyle name="Cálculo 3 8 3 2 3" xfId="21677" xr:uid="{00000000-0005-0000-0000-000022140000}"/>
    <cellStyle name="Cálculo 3 8 3 2 4" xfId="24059" xr:uid="{00000000-0005-0000-0000-000023140000}"/>
    <cellStyle name="Cálculo 3 8 3 2 5" xfId="32572" xr:uid="{00000000-0005-0000-0000-000024140000}"/>
    <cellStyle name="Cálculo 3 8 3 2 6" xfId="36247" xr:uid="{00000000-0005-0000-0000-000025140000}"/>
    <cellStyle name="Cálculo 3 8 3 2 7" xfId="38973" xr:uid="{00000000-0005-0000-0000-000026140000}"/>
    <cellStyle name="Cálculo 3 8 3 3" xfId="13079" xr:uid="{00000000-0005-0000-0000-000027140000}"/>
    <cellStyle name="Cálculo 3 8 3 4" xfId="20077" xr:uid="{00000000-0005-0000-0000-000028140000}"/>
    <cellStyle name="Cálculo 3 8 3 5" xfId="27862" xr:uid="{00000000-0005-0000-0000-000029140000}"/>
    <cellStyle name="Cálculo 3 8 3 6" xfId="26611" xr:uid="{00000000-0005-0000-0000-00002A140000}"/>
    <cellStyle name="Cálculo 3 8 3 7" xfId="22795" xr:uid="{00000000-0005-0000-0000-00002B140000}"/>
    <cellStyle name="Cálculo 3 8 3 8" xfId="33448" xr:uid="{00000000-0005-0000-0000-00002C140000}"/>
    <cellStyle name="Cálculo 3 8 3 9" xfId="37122" xr:uid="{00000000-0005-0000-0000-00002D140000}"/>
    <cellStyle name="Cálculo 3 8 4" xfId="4363" xr:uid="{00000000-0005-0000-0000-00002E140000}"/>
    <cellStyle name="Cálculo 3 8 4 2" xfId="5528" xr:uid="{00000000-0005-0000-0000-00002F140000}"/>
    <cellStyle name="Cálculo 3 8 4 2 2" xfId="14682" xr:uid="{00000000-0005-0000-0000-000030140000}"/>
    <cellStyle name="Cálculo 3 8 4 2 3" xfId="21678" xr:uid="{00000000-0005-0000-0000-000031140000}"/>
    <cellStyle name="Cálculo 3 8 4 2 4" xfId="26992" xr:uid="{00000000-0005-0000-0000-000032140000}"/>
    <cellStyle name="Cálculo 3 8 4 2 5" xfId="32573" xr:uid="{00000000-0005-0000-0000-000033140000}"/>
    <cellStyle name="Cálculo 3 8 4 2 6" xfId="36248" xr:uid="{00000000-0005-0000-0000-000034140000}"/>
    <cellStyle name="Cálculo 3 8 4 2 7" xfId="38974" xr:uid="{00000000-0005-0000-0000-000035140000}"/>
    <cellStyle name="Cálculo 3 8 4 3" xfId="13517" xr:uid="{00000000-0005-0000-0000-000036140000}"/>
    <cellStyle name="Cálculo 3 8 4 4" xfId="20515" xr:uid="{00000000-0005-0000-0000-000037140000}"/>
    <cellStyle name="Cálculo 3 8 4 5" xfId="17432" xr:uid="{00000000-0005-0000-0000-000038140000}"/>
    <cellStyle name="Cálculo 3 8 4 6" xfId="17231" xr:uid="{00000000-0005-0000-0000-000039140000}"/>
    <cellStyle name="Cálculo 3 8 4 7" xfId="28020" xr:uid="{00000000-0005-0000-0000-00003A140000}"/>
    <cellStyle name="Cálculo 3 8 4 8" xfId="31709" xr:uid="{00000000-0005-0000-0000-00003B140000}"/>
    <cellStyle name="Cálculo 3 8 4 9" xfId="35389" xr:uid="{00000000-0005-0000-0000-00003C140000}"/>
    <cellStyle name="Cálculo 3 8 5" xfId="4617" xr:uid="{00000000-0005-0000-0000-00003D140000}"/>
    <cellStyle name="Cálculo 3 8 5 2" xfId="5529" xr:uid="{00000000-0005-0000-0000-00003E140000}"/>
    <cellStyle name="Cálculo 3 8 5 2 2" xfId="14683" xr:uid="{00000000-0005-0000-0000-00003F140000}"/>
    <cellStyle name="Cálculo 3 8 5 2 3" xfId="21679" xr:uid="{00000000-0005-0000-0000-000040140000}"/>
    <cellStyle name="Cálculo 3 8 5 2 4" xfId="17716" xr:uid="{00000000-0005-0000-0000-000041140000}"/>
    <cellStyle name="Cálculo 3 8 5 2 5" xfId="32574" xr:uid="{00000000-0005-0000-0000-000042140000}"/>
    <cellStyle name="Cálculo 3 8 5 2 6" xfId="36249" xr:uid="{00000000-0005-0000-0000-000043140000}"/>
    <cellStyle name="Cálculo 3 8 5 2 7" xfId="38975" xr:uid="{00000000-0005-0000-0000-000044140000}"/>
    <cellStyle name="Cálculo 3 8 5 3" xfId="13771" xr:uid="{00000000-0005-0000-0000-000045140000}"/>
    <cellStyle name="Cálculo 3 8 5 4" xfId="20769" xr:uid="{00000000-0005-0000-0000-000046140000}"/>
    <cellStyle name="Cálculo 3 8 5 5" xfId="27528" xr:uid="{00000000-0005-0000-0000-000047140000}"/>
    <cellStyle name="Cálculo 3 8 5 6" xfId="29254" xr:uid="{00000000-0005-0000-0000-000048140000}"/>
    <cellStyle name="Cálculo 3 8 5 7" xfId="17062" xr:uid="{00000000-0005-0000-0000-000049140000}"/>
    <cellStyle name="Cálculo 3 8 5 8" xfId="32211" xr:uid="{00000000-0005-0000-0000-00004A140000}"/>
    <cellStyle name="Cálculo 3 8 5 9" xfId="35886" xr:uid="{00000000-0005-0000-0000-00004B140000}"/>
    <cellStyle name="Cálculo 3 8 6" xfId="4863" xr:uid="{00000000-0005-0000-0000-00004C140000}"/>
    <cellStyle name="Cálculo 3 8 6 2" xfId="5530" xr:uid="{00000000-0005-0000-0000-00004D140000}"/>
    <cellStyle name="Cálculo 3 8 6 2 2" xfId="14684" xr:uid="{00000000-0005-0000-0000-00004E140000}"/>
    <cellStyle name="Cálculo 3 8 6 2 3" xfId="21680" xr:uid="{00000000-0005-0000-0000-00004F140000}"/>
    <cellStyle name="Cálculo 3 8 6 2 4" xfId="26993" xr:uid="{00000000-0005-0000-0000-000050140000}"/>
    <cellStyle name="Cálculo 3 8 6 2 5" xfId="32575" xr:uid="{00000000-0005-0000-0000-000051140000}"/>
    <cellStyle name="Cálculo 3 8 6 2 6" xfId="36250" xr:uid="{00000000-0005-0000-0000-000052140000}"/>
    <cellStyle name="Cálculo 3 8 6 2 7" xfId="38976" xr:uid="{00000000-0005-0000-0000-000053140000}"/>
    <cellStyle name="Cálculo 3 8 6 3" xfId="14017" xr:uid="{00000000-0005-0000-0000-000054140000}"/>
    <cellStyle name="Cálculo 3 8 6 4" xfId="21015" xr:uid="{00000000-0005-0000-0000-000055140000}"/>
    <cellStyle name="Cálculo 3 8 6 5" xfId="22783" xr:uid="{00000000-0005-0000-0000-000056140000}"/>
    <cellStyle name="Cálculo 3 8 6 6" xfId="24408" xr:uid="{00000000-0005-0000-0000-000057140000}"/>
    <cellStyle name="Cálculo 3 8 6 7" xfId="25002" xr:uid="{00000000-0005-0000-0000-000058140000}"/>
    <cellStyle name="Cálculo 3 8 6 8" xfId="35587" xr:uid="{00000000-0005-0000-0000-000059140000}"/>
    <cellStyle name="Cálculo 3 8 6 9" xfId="38498" xr:uid="{00000000-0005-0000-0000-00005A140000}"/>
    <cellStyle name="Cálculo 3 8 7" xfId="5525" xr:uid="{00000000-0005-0000-0000-00005B140000}"/>
    <cellStyle name="Cálculo 3 8 7 2" xfId="14679" xr:uid="{00000000-0005-0000-0000-00005C140000}"/>
    <cellStyle name="Cálculo 3 8 7 3" xfId="21675" xr:uid="{00000000-0005-0000-0000-00005D140000}"/>
    <cellStyle name="Cálculo 3 8 7 4" xfId="9933" xr:uid="{00000000-0005-0000-0000-00005E140000}"/>
    <cellStyle name="Cálculo 3 8 7 5" xfId="32570" xr:uid="{00000000-0005-0000-0000-00005F140000}"/>
    <cellStyle name="Cálculo 3 8 7 6" xfId="36245" xr:uid="{00000000-0005-0000-0000-000060140000}"/>
    <cellStyle name="Cálculo 3 8 7 7" xfId="38971" xr:uid="{00000000-0005-0000-0000-000061140000}"/>
    <cellStyle name="Cálculo 3 8 8" xfId="11397" xr:uid="{00000000-0005-0000-0000-000062140000}"/>
    <cellStyle name="Cálculo 3 8 9" xfId="18400" xr:uid="{00000000-0005-0000-0000-000063140000}"/>
    <cellStyle name="Cálculo 3 9" xfId="1616" xr:uid="{00000000-0005-0000-0000-000064140000}"/>
    <cellStyle name="Cálculo 3 9 2" xfId="5531" xr:uid="{00000000-0005-0000-0000-000065140000}"/>
    <cellStyle name="Cálculo 3 9 2 2" xfId="14685" xr:uid="{00000000-0005-0000-0000-000066140000}"/>
    <cellStyle name="Cálculo 3 9 2 3" xfId="21681" xr:uid="{00000000-0005-0000-0000-000067140000}"/>
    <cellStyle name="Cálculo 3 9 2 4" xfId="17723" xr:uid="{00000000-0005-0000-0000-000068140000}"/>
    <cellStyle name="Cálculo 3 9 2 5" xfId="32576" xr:uid="{00000000-0005-0000-0000-000069140000}"/>
    <cellStyle name="Cálculo 3 9 2 6" xfId="36251" xr:uid="{00000000-0005-0000-0000-00006A140000}"/>
    <cellStyle name="Cálculo 3 9 2 7" xfId="38977" xr:uid="{00000000-0005-0000-0000-00006B140000}"/>
    <cellStyle name="Cálculo 3 9 3" xfId="10770" xr:uid="{00000000-0005-0000-0000-00006C140000}"/>
    <cellStyle name="Cálculo 3 9 4" xfId="9161" xr:uid="{00000000-0005-0000-0000-00006D140000}"/>
    <cellStyle name="Cálculo 3 9 5" xfId="28692" xr:uid="{00000000-0005-0000-0000-00006E140000}"/>
    <cellStyle name="Cálculo 3 9 6" xfId="19455" xr:uid="{00000000-0005-0000-0000-00006F140000}"/>
    <cellStyle name="Cálculo 3 9 7" xfId="19815" xr:uid="{00000000-0005-0000-0000-000070140000}"/>
    <cellStyle name="Cálculo 3 9 8" xfId="30841" xr:uid="{00000000-0005-0000-0000-000071140000}"/>
    <cellStyle name="Cálculo 3 9 9" xfId="9189" xr:uid="{00000000-0005-0000-0000-000072140000}"/>
    <cellStyle name="Cálculo 4" xfId="321" xr:uid="{00000000-0005-0000-0000-000073140000}"/>
    <cellStyle name="Cálculo 4 10" xfId="3107" xr:uid="{00000000-0005-0000-0000-000074140000}"/>
    <cellStyle name="Cálculo 4 10 2" xfId="5533" xr:uid="{00000000-0005-0000-0000-000075140000}"/>
    <cellStyle name="Cálculo 4 10 2 2" xfId="14687" xr:uid="{00000000-0005-0000-0000-000076140000}"/>
    <cellStyle name="Cálculo 4 10 2 3" xfId="21683" xr:uid="{00000000-0005-0000-0000-000077140000}"/>
    <cellStyle name="Cálculo 4 10 2 4" xfId="26987" xr:uid="{00000000-0005-0000-0000-000078140000}"/>
    <cellStyle name="Cálculo 4 10 2 5" xfId="32578" xr:uid="{00000000-0005-0000-0000-000079140000}"/>
    <cellStyle name="Cálculo 4 10 2 6" xfId="36253" xr:uid="{00000000-0005-0000-0000-00007A140000}"/>
    <cellStyle name="Cálculo 4 10 2 7" xfId="38979" xr:uid="{00000000-0005-0000-0000-00007B140000}"/>
    <cellStyle name="Cálculo 4 10 3" xfId="12261" xr:uid="{00000000-0005-0000-0000-00007C140000}"/>
    <cellStyle name="Cálculo 4 10 4" xfId="19264" xr:uid="{00000000-0005-0000-0000-00007D140000}"/>
    <cellStyle name="Cálculo 4 10 5" xfId="17191" xr:uid="{00000000-0005-0000-0000-00007E140000}"/>
    <cellStyle name="Cálculo 4 10 6" xfId="29143" xr:uid="{00000000-0005-0000-0000-00007F140000}"/>
    <cellStyle name="Cálculo 4 10 7" xfId="29786" xr:uid="{00000000-0005-0000-0000-000080140000}"/>
    <cellStyle name="Cálculo 4 10 8" xfId="31123" xr:uid="{00000000-0005-0000-0000-000081140000}"/>
    <cellStyle name="Cálculo 4 10 9" xfId="26046" xr:uid="{00000000-0005-0000-0000-000082140000}"/>
    <cellStyle name="Cálculo 4 11" xfId="2885" xr:uid="{00000000-0005-0000-0000-000083140000}"/>
    <cellStyle name="Cálculo 4 11 2" xfId="5534" xr:uid="{00000000-0005-0000-0000-000084140000}"/>
    <cellStyle name="Cálculo 4 11 2 2" xfId="14688" xr:uid="{00000000-0005-0000-0000-000085140000}"/>
    <cellStyle name="Cálculo 4 11 2 3" xfId="21684" xr:uid="{00000000-0005-0000-0000-000086140000}"/>
    <cellStyle name="Cálculo 4 11 2 4" xfId="24920" xr:uid="{00000000-0005-0000-0000-000087140000}"/>
    <cellStyle name="Cálculo 4 11 2 5" xfId="32579" xr:uid="{00000000-0005-0000-0000-000088140000}"/>
    <cellStyle name="Cálculo 4 11 2 6" xfId="36254" xr:uid="{00000000-0005-0000-0000-000089140000}"/>
    <cellStyle name="Cálculo 4 11 2 7" xfId="38980" xr:uid="{00000000-0005-0000-0000-00008A140000}"/>
    <cellStyle name="Cálculo 4 11 3" xfId="12039" xr:uid="{00000000-0005-0000-0000-00008B140000}"/>
    <cellStyle name="Cálculo 4 11 4" xfId="19042" xr:uid="{00000000-0005-0000-0000-00008C140000}"/>
    <cellStyle name="Cálculo 4 11 5" xfId="17305" xr:uid="{00000000-0005-0000-0000-00008D140000}"/>
    <cellStyle name="Cálculo 4 11 6" xfId="26370" xr:uid="{00000000-0005-0000-0000-00008E140000}"/>
    <cellStyle name="Cálculo 4 11 7" xfId="23011" xr:uid="{00000000-0005-0000-0000-00008F140000}"/>
    <cellStyle name="Cálculo 4 11 8" xfId="26021" xr:uid="{00000000-0005-0000-0000-000090140000}"/>
    <cellStyle name="Cálculo 4 11 9" xfId="33644" xr:uid="{00000000-0005-0000-0000-000091140000}"/>
    <cellStyle name="Cálculo 4 12" xfId="2982" xr:uid="{00000000-0005-0000-0000-000092140000}"/>
    <cellStyle name="Cálculo 4 12 2" xfId="5535" xr:uid="{00000000-0005-0000-0000-000093140000}"/>
    <cellStyle name="Cálculo 4 12 2 2" xfId="14689" xr:uid="{00000000-0005-0000-0000-000094140000}"/>
    <cellStyle name="Cálculo 4 12 2 3" xfId="21685" xr:uid="{00000000-0005-0000-0000-000095140000}"/>
    <cellStyle name="Cálculo 4 12 2 4" xfId="24058" xr:uid="{00000000-0005-0000-0000-000096140000}"/>
    <cellStyle name="Cálculo 4 12 2 5" xfId="32580" xr:uid="{00000000-0005-0000-0000-000097140000}"/>
    <cellStyle name="Cálculo 4 12 2 6" xfId="36255" xr:uid="{00000000-0005-0000-0000-000098140000}"/>
    <cellStyle name="Cálculo 4 12 2 7" xfId="38981" xr:uid="{00000000-0005-0000-0000-000099140000}"/>
    <cellStyle name="Cálculo 4 12 3" xfId="12136" xr:uid="{00000000-0005-0000-0000-00009A140000}"/>
    <cellStyle name="Cálculo 4 12 4" xfId="19139" xr:uid="{00000000-0005-0000-0000-00009B140000}"/>
    <cellStyle name="Cálculo 4 12 5" xfId="29516" xr:uid="{00000000-0005-0000-0000-00009C140000}"/>
    <cellStyle name="Cálculo 4 12 6" xfId="23079" xr:uid="{00000000-0005-0000-0000-00009D140000}"/>
    <cellStyle name="Cálculo 4 12 7" xfId="29844" xr:uid="{00000000-0005-0000-0000-00009E140000}"/>
    <cellStyle name="Cálculo 4 12 8" xfId="25386" xr:uid="{00000000-0005-0000-0000-00009F140000}"/>
    <cellStyle name="Cálculo 4 12 9" xfId="31881" xr:uid="{00000000-0005-0000-0000-0000A0140000}"/>
    <cellStyle name="Cálculo 4 13" xfId="5532" xr:uid="{00000000-0005-0000-0000-0000A1140000}"/>
    <cellStyle name="Cálculo 4 13 2" xfId="14686" xr:uid="{00000000-0005-0000-0000-0000A2140000}"/>
    <cellStyle name="Cálculo 4 13 3" xfId="21682" xr:uid="{00000000-0005-0000-0000-0000A3140000}"/>
    <cellStyle name="Cálculo 4 13 4" xfId="26994" xr:uid="{00000000-0005-0000-0000-0000A4140000}"/>
    <cellStyle name="Cálculo 4 13 5" xfId="32577" xr:uid="{00000000-0005-0000-0000-0000A5140000}"/>
    <cellStyle name="Cálculo 4 13 6" xfId="36252" xr:uid="{00000000-0005-0000-0000-0000A6140000}"/>
    <cellStyle name="Cálculo 4 13 7" xfId="38978" xr:uid="{00000000-0005-0000-0000-0000A7140000}"/>
    <cellStyle name="Cálculo 4 14" xfId="9479" xr:uid="{00000000-0005-0000-0000-0000A8140000}"/>
    <cellStyle name="Cálculo 4 15" xfId="17972" xr:uid="{00000000-0005-0000-0000-0000A9140000}"/>
    <cellStyle name="Cálculo 4 16" xfId="23370" xr:uid="{00000000-0005-0000-0000-0000AA140000}"/>
    <cellStyle name="Cálculo 4 17" xfId="17842" xr:uid="{00000000-0005-0000-0000-0000AB140000}"/>
    <cellStyle name="Cálculo 4 18" xfId="21260" xr:uid="{00000000-0005-0000-0000-0000AC140000}"/>
    <cellStyle name="Cálculo 4 19" xfId="30230" xr:uid="{00000000-0005-0000-0000-0000AD140000}"/>
    <cellStyle name="Cálculo 4 2" xfId="322" xr:uid="{00000000-0005-0000-0000-0000AE140000}"/>
    <cellStyle name="Cálculo 4 2 10" xfId="3106" xr:uid="{00000000-0005-0000-0000-0000AF140000}"/>
    <cellStyle name="Cálculo 4 2 10 2" xfId="5537" xr:uid="{00000000-0005-0000-0000-0000B0140000}"/>
    <cellStyle name="Cálculo 4 2 10 2 2" xfId="14691" xr:uid="{00000000-0005-0000-0000-0000B1140000}"/>
    <cellStyle name="Cálculo 4 2 10 2 3" xfId="21687" xr:uid="{00000000-0005-0000-0000-0000B2140000}"/>
    <cellStyle name="Cálculo 4 2 10 2 4" xfId="24053" xr:uid="{00000000-0005-0000-0000-0000B3140000}"/>
    <cellStyle name="Cálculo 4 2 10 2 5" xfId="32582" xr:uid="{00000000-0005-0000-0000-0000B4140000}"/>
    <cellStyle name="Cálculo 4 2 10 2 6" xfId="36257" xr:uid="{00000000-0005-0000-0000-0000B5140000}"/>
    <cellStyle name="Cálculo 4 2 10 2 7" xfId="38983" xr:uid="{00000000-0005-0000-0000-0000B6140000}"/>
    <cellStyle name="Cálculo 4 2 10 3" xfId="12260" xr:uid="{00000000-0005-0000-0000-0000B7140000}"/>
    <cellStyle name="Cálculo 4 2 10 4" xfId="19263" xr:uid="{00000000-0005-0000-0000-0000B8140000}"/>
    <cellStyle name="Cálculo 4 2 10 5" xfId="28270" xr:uid="{00000000-0005-0000-0000-0000B9140000}"/>
    <cellStyle name="Cálculo 4 2 10 6" xfId="25363" xr:uid="{00000000-0005-0000-0000-0000BA140000}"/>
    <cellStyle name="Cálculo 4 2 10 7" xfId="25393" xr:uid="{00000000-0005-0000-0000-0000BB140000}"/>
    <cellStyle name="Cálculo 4 2 10 8" xfId="33763" xr:uid="{00000000-0005-0000-0000-0000BC140000}"/>
    <cellStyle name="Cálculo 4 2 10 9" xfId="37325" xr:uid="{00000000-0005-0000-0000-0000BD140000}"/>
    <cellStyle name="Cálculo 4 2 11" xfId="2993" xr:uid="{00000000-0005-0000-0000-0000BE140000}"/>
    <cellStyle name="Cálculo 4 2 11 2" xfId="5538" xr:uid="{00000000-0005-0000-0000-0000BF140000}"/>
    <cellStyle name="Cálculo 4 2 11 2 2" xfId="14692" xr:uid="{00000000-0005-0000-0000-0000C0140000}"/>
    <cellStyle name="Cálculo 4 2 11 2 3" xfId="21688" xr:uid="{00000000-0005-0000-0000-0000C1140000}"/>
    <cellStyle name="Cálculo 4 2 11 2 4" xfId="26997" xr:uid="{00000000-0005-0000-0000-0000C2140000}"/>
    <cellStyle name="Cálculo 4 2 11 2 5" xfId="32583" xr:uid="{00000000-0005-0000-0000-0000C3140000}"/>
    <cellStyle name="Cálculo 4 2 11 2 6" xfId="36258" xr:uid="{00000000-0005-0000-0000-0000C4140000}"/>
    <cellStyle name="Cálculo 4 2 11 2 7" xfId="38984" xr:uid="{00000000-0005-0000-0000-0000C5140000}"/>
    <cellStyle name="Cálculo 4 2 11 3" xfId="12147" xr:uid="{00000000-0005-0000-0000-0000C6140000}"/>
    <cellStyle name="Cálculo 4 2 11 4" xfId="19150" xr:uid="{00000000-0005-0000-0000-0000C7140000}"/>
    <cellStyle name="Cálculo 4 2 11 5" xfId="24676" xr:uid="{00000000-0005-0000-0000-0000C8140000}"/>
    <cellStyle name="Cálculo 4 2 11 6" xfId="24553" xr:uid="{00000000-0005-0000-0000-0000C9140000}"/>
    <cellStyle name="Cálculo 4 2 11 7" xfId="25920" xr:uid="{00000000-0005-0000-0000-0000CA140000}"/>
    <cellStyle name="Cálculo 4 2 11 8" xfId="24177" xr:uid="{00000000-0005-0000-0000-0000CB140000}"/>
    <cellStyle name="Cálculo 4 2 11 9" xfId="31299" xr:uid="{00000000-0005-0000-0000-0000CC140000}"/>
    <cellStyle name="Cálculo 4 2 12" xfId="4272" xr:uid="{00000000-0005-0000-0000-0000CD140000}"/>
    <cellStyle name="Cálculo 4 2 12 2" xfId="5539" xr:uid="{00000000-0005-0000-0000-0000CE140000}"/>
    <cellStyle name="Cálculo 4 2 12 2 2" xfId="14693" xr:uid="{00000000-0005-0000-0000-0000CF140000}"/>
    <cellStyle name="Cálculo 4 2 12 2 3" xfId="21689" xr:uid="{00000000-0005-0000-0000-0000D0140000}"/>
    <cellStyle name="Cálculo 4 2 12 2 4" xfId="19378" xr:uid="{00000000-0005-0000-0000-0000D1140000}"/>
    <cellStyle name="Cálculo 4 2 12 2 5" xfId="32584" xr:uid="{00000000-0005-0000-0000-0000D2140000}"/>
    <cellStyle name="Cálculo 4 2 12 2 6" xfId="36259" xr:uid="{00000000-0005-0000-0000-0000D3140000}"/>
    <cellStyle name="Cálculo 4 2 12 2 7" xfId="38985" xr:uid="{00000000-0005-0000-0000-0000D4140000}"/>
    <cellStyle name="Cálculo 4 2 12 3" xfId="13426" xr:uid="{00000000-0005-0000-0000-0000D5140000}"/>
    <cellStyle name="Cálculo 4 2 12 4" xfId="20424" xr:uid="{00000000-0005-0000-0000-0000D6140000}"/>
    <cellStyle name="Cálculo 4 2 12 5" xfId="27696" xr:uid="{00000000-0005-0000-0000-0000D7140000}"/>
    <cellStyle name="Cálculo 4 2 12 6" xfId="17955" xr:uid="{00000000-0005-0000-0000-0000D8140000}"/>
    <cellStyle name="Cálculo 4 2 12 7" xfId="25606" xr:uid="{00000000-0005-0000-0000-0000D9140000}"/>
    <cellStyle name="Cálculo 4 2 12 8" xfId="31706" xr:uid="{00000000-0005-0000-0000-0000DA140000}"/>
    <cellStyle name="Cálculo 4 2 12 9" xfId="35386" xr:uid="{00000000-0005-0000-0000-0000DB140000}"/>
    <cellStyle name="Cálculo 4 2 13" xfId="5536" xr:uid="{00000000-0005-0000-0000-0000DC140000}"/>
    <cellStyle name="Cálculo 4 2 13 2" xfId="14690" xr:uid="{00000000-0005-0000-0000-0000DD140000}"/>
    <cellStyle name="Cálculo 4 2 13 3" xfId="21686" xr:uid="{00000000-0005-0000-0000-0000DE140000}"/>
    <cellStyle name="Cálculo 4 2 13 4" xfId="26996" xr:uid="{00000000-0005-0000-0000-0000DF140000}"/>
    <cellStyle name="Cálculo 4 2 13 5" xfId="32581" xr:uid="{00000000-0005-0000-0000-0000E0140000}"/>
    <cellStyle name="Cálculo 4 2 13 6" xfId="36256" xr:uid="{00000000-0005-0000-0000-0000E1140000}"/>
    <cellStyle name="Cálculo 4 2 13 7" xfId="38982" xr:uid="{00000000-0005-0000-0000-0000E2140000}"/>
    <cellStyle name="Cálculo 4 2 14" xfId="9480" xr:uid="{00000000-0005-0000-0000-0000E3140000}"/>
    <cellStyle name="Cálculo 4 2 15" xfId="17971" xr:uid="{00000000-0005-0000-0000-0000E4140000}"/>
    <cellStyle name="Cálculo 4 2 16" xfId="29325" xr:uid="{00000000-0005-0000-0000-0000E5140000}"/>
    <cellStyle name="Cálculo 4 2 17" xfId="25578" xr:uid="{00000000-0005-0000-0000-0000E6140000}"/>
    <cellStyle name="Cálculo 4 2 18" xfId="31746" xr:uid="{00000000-0005-0000-0000-0000E7140000}"/>
    <cellStyle name="Cálculo 4 2 19" xfId="35426" xr:uid="{00000000-0005-0000-0000-0000E8140000}"/>
    <cellStyle name="Cálculo 4 2 2" xfId="323" xr:uid="{00000000-0005-0000-0000-0000E9140000}"/>
    <cellStyle name="Cálculo 4 2 2 10" xfId="2994" xr:uid="{00000000-0005-0000-0000-0000EA140000}"/>
    <cellStyle name="Cálculo 4 2 2 10 2" xfId="5541" xr:uid="{00000000-0005-0000-0000-0000EB140000}"/>
    <cellStyle name="Cálculo 4 2 2 10 2 2" xfId="14695" xr:uid="{00000000-0005-0000-0000-0000EC140000}"/>
    <cellStyle name="Cálculo 4 2 2 10 2 3" xfId="21691" xr:uid="{00000000-0005-0000-0000-0000ED140000}"/>
    <cellStyle name="Cálculo 4 2 2 10 2 4" xfId="26995" xr:uid="{00000000-0005-0000-0000-0000EE140000}"/>
    <cellStyle name="Cálculo 4 2 2 10 2 5" xfId="32586" xr:uid="{00000000-0005-0000-0000-0000EF140000}"/>
    <cellStyle name="Cálculo 4 2 2 10 2 6" xfId="36261" xr:uid="{00000000-0005-0000-0000-0000F0140000}"/>
    <cellStyle name="Cálculo 4 2 2 10 2 7" xfId="38987" xr:uid="{00000000-0005-0000-0000-0000F1140000}"/>
    <cellStyle name="Cálculo 4 2 2 10 3" xfId="12148" xr:uid="{00000000-0005-0000-0000-0000F2140000}"/>
    <cellStyle name="Cálculo 4 2 2 10 4" xfId="19151" xr:uid="{00000000-0005-0000-0000-0000F3140000}"/>
    <cellStyle name="Cálculo 4 2 2 10 5" xfId="18320" xr:uid="{00000000-0005-0000-0000-0000F4140000}"/>
    <cellStyle name="Cálculo 4 2 2 10 6" xfId="29135" xr:uid="{00000000-0005-0000-0000-0000F5140000}"/>
    <cellStyle name="Cálculo 4 2 2 10 7" xfId="29837" xr:uid="{00000000-0005-0000-0000-0000F6140000}"/>
    <cellStyle name="Cálculo 4 2 2 10 8" xfId="33814" xr:uid="{00000000-0005-0000-0000-0000F7140000}"/>
    <cellStyle name="Cálculo 4 2 2 10 9" xfId="37376" xr:uid="{00000000-0005-0000-0000-0000F8140000}"/>
    <cellStyle name="Cálculo 4 2 2 11" xfId="2892" xr:uid="{00000000-0005-0000-0000-0000F9140000}"/>
    <cellStyle name="Cálculo 4 2 2 11 2" xfId="5542" xr:uid="{00000000-0005-0000-0000-0000FA140000}"/>
    <cellStyle name="Cálculo 4 2 2 11 2 2" xfId="14696" xr:uid="{00000000-0005-0000-0000-0000FB140000}"/>
    <cellStyle name="Cálculo 4 2 2 11 2 3" xfId="21692" xr:uid="{00000000-0005-0000-0000-0000FC140000}"/>
    <cellStyle name="Cálculo 4 2 2 11 2 4" xfId="24918" xr:uid="{00000000-0005-0000-0000-0000FD140000}"/>
    <cellStyle name="Cálculo 4 2 2 11 2 5" xfId="32587" xr:uid="{00000000-0005-0000-0000-0000FE140000}"/>
    <cellStyle name="Cálculo 4 2 2 11 2 6" xfId="36262" xr:uid="{00000000-0005-0000-0000-0000FF140000}"/>
    <cellStyle name="Cálculo 4 2 2 11 2 7" xfId="38988" xr:uid="{00000000-0005-0000-0000-000000150000}"/>
    <cellStyle name="Cálculo 4 2 2 11 3" xfId="12046" xr:uid="{00000000-0005-0000-0000-000001150000}"/>
    <cellStyle name="Cálculo 4 2 2 11 4" xfId="19049" xr:uid="{00000000-0005-0000-0000-000002150000}"/>
    <cellStyle name="Cálculo 4 2 2 11 5" xfId="25155" xr:uid="{00000000-0005-0000-0000-000003150000}"/>
    <cellStyle name="Cálculo 4 2 2 11 6" xfId="22449" xr:uid="{00000000-0005-0000-0000-000004150000}"/>
    <cellStyle name="Cálculo 4 2 2 11 7" xfId="25119" xr:uid="{00000000-0005-0000-0000-000005150000}"/>
    <cellStyle name="Cálculo 4 2 2 11 8" xfId="26084" xr:uid="{00000000-0005-0000-0000-000006150000}"/>
    <cellStyle name="Cálculo 4 2 2 11 9" xfId="25960" xr:uid="{00000000-0005-0000-0000-000007150000}"/>
    <cellStyle name="Cálculo 4 2 2 12" xfId="5540" xr:uid="{00000000-0005-0000-0000-000008150000}"/>
    <cellStyle name="Cálculo 4 2 2 12 2" xfId="14694" xr:uid="{00000000-0005-0000-0000-000009150000}"/>
    <cellStyle name="Cálculo 4 2 2 12 3" xfId="21690" xr:uid="{00000000-0005-0000-0000-00000A150000}"/>
    <cellStyle name="Cálculo 4 2 2 12 4" xfId="26998" xr:uid="{00000000-0005-0000-0000-00000B150000}"/>
    <cellStyle name="Cálculo 4 2 2 12 5" xfId="32585" xr:uid="{00000000-0005-0000-0000-00000C150000}"/>
    <cellStyle name="Cálculo 4 2 2 12 6" xfId="36260" xr:uid="{00000000-0005-0000-0000-00000D150000}"/>
    <cellStyle name="Cálculo 4 2 2 12 7" xfId="38986" xr:uid="{00000000-0005-0000-0000-00000E150000}"/>
    <cellStyle name="Cálculo 4 2 2 13" xfId="9481" xr:uid="{00000000-0005-0000-0000-00000F150000}"/>
    <cellStyle name="Cálculo 4 2 2 14" xfId="17970" xr:uid="{00000000-0005-0000-0000-000010150000}"/>
    <cellStyle name="Cálculo 4 2 2 15" xfId="22581" xr:uid="{00000000-0005-0000-0000-000011150000}"/>
    <cellStyle name="Cálculo 4 2 2 16" xfId="15531" xr:uid="{00000000-0005-0000-0000-000012150000}"/>
    <cellStyle name="Cálculo 4 2 2 17" xfId="24513" xr:uid="{00000000-0005-0000-0000-000013150000}"/>
    <cellStyle name="Cálculo 4 2 2 18" xfId="28052" xr:uid="{00000000-0005-0000-0000-000014150000}"/>
    <cellStyle name="Cálculo 4 2 2 19" xfId="30923" xr:uid="{00000000-0005-0000-0000-000015150000}"/>
    <cellStyle name="Cálculo 4 2 2 2" xfId="1704" xr:uid="{00000000-0005-0000-0000-000016150000}"/>
    <cellStyle name="Cálculo 4 2 2 2 10" xfId="28650" xr:uid="{00000000-0005-0000-0000-000017150000}"/>
    <cellStyle name="Cálculo 4 2 2 2 11" xfId="22648" xr:uid="{00000000-0005-0000-0000-000018150000}"/>
    <cellStyle name="Cálculo 4 2 2 2 12" xfId="25329" xr:uid="{00000000-0005-0000-0000-000019150000}"/>
    <cellStyle name="Cálculo 4 2 2 2 13" xfId="34904" xr:uid="{00000000-0005-0000-0000-00001A150000}"/>
    <cellStyle name="Cálculo 4 2 2 2 14" xfId="38368" xr:uid="{00000000-0005-0000-0000-00001B150000}"/>
    <cellStyle name="Cálculo 4 2 2 2 2" xfId="2524" xr:uid="{00000000-0005-0000-0000-00001C150000}"/>
    <cellStyle name="Cálculo 4 2 2 2 2 2" xfId="5544" xr:uid="{00000000-0005-0000-0000-00001D150000}"/>
    <cellStyle name="Cálculo 4 2 2 2 2 2 2" xfId="14698" xr:uid="{00000000-0005-0000-0000-00001E150000}"/>
    <cellStyle name="Cálculo 4 2 2 2 2 2 3" xfId="21694" xr:uid="{00000000-0005-0000-0000-00001F150000}"/>
    <cellStyle name="Cálculo 4 2 2 2 2 2 4" xfId="18159" xr:uid="{00000000-0005-0000-0000-000020150000}"/>
    <cellStyle name="Cálculo 4 2 2 2 2 2 5" xfId="32589" xr:uid="{00000000-0005-0000-0000-000021150000}"/>
    <cellStyle name="Cálculo 4 2 2 2 2 2 6" xfId="36264" xr:uid="{00000000-0005-0000-0000-000022150000}"/>
    <cellStyle name="Cálculo 4 2 2 2 2 2 7" xfId="38990" xr:uid="{00000000-0005-0000-0000-000023150000}"/>
    <cellStyle name="Cálculo 4 2 2 2 2 3" xfId="11678" xr:uid="{00000000-0005-0000-0000-000024150000}"/>
    <cellStyle name="Cálculo 4 2 2 2 2 4" xfId="18681" xr:uid="{00000000-0005-0000-0000-000025150000}"/>
    <cellStyle name="Cálculo 4 2 2 2 2 5" xfId="9556" xr:uid="{00000000-0005-0000-0000-000026150000}"/>
    <cellStyle name="Cálculo 4 2 2 2 2 6" xfId="17840" xr:uid="{00000000-0005-0000-0000-000027150000}"/>
    <cellStyle name="Cálculo 4 2 2 2 2 7" xfId="30070" xr:uid="{00000000-0005-0000-0000-000028150000}"/>
    <cellStyle name="Cálculo 4 2 2 2 2 8" xfId="34043" xr:uid="{00000000-0005-0000-0000-000029150000}"/>
    <cellStyle name="Cálculo 4 2 2 2 2 9" xfId="37605" xr:uid="{00000000-0005-0000-0000-00002A150000}"/>
    <cellStyle name="Cálculo 4 2 2 2 3" xfId="3678" xr:uid="{00000000-0005-0000-0000-00002B150000}"/>
    <cellStyle name="Cálculo 4 2 2 2 3 2" xfId="5545" xr:uid="{00000000-0005-0000-0000-00002C150000}"/>
    <cellStyle name="Cálculo 4 2 2 2 3 2 2" xfId="14699" xr:uid="{00000000-0005-0000-0000-00002D150000}"/>
    <cellStyle name="Cálculo 4 2 2 2 3 2 3" xfId="21695" xr:uid="{00000000-0005-0000-0000-00002E150000}"/>
    <cellStyle name="Cálculo 4 2 2 2 3 2 4" xfId="27000" xr:uid="{00000000-0005-0000-0000-00002F150000}"/>
    <cellStyle name="Cálculo 4 2 2 2 3 2 5" xfId="32590" xr:uid="{00000000-0005-0000-0000-000030150000}"/>
    <cellStyle name="Cálculo 4 2 2 2 3 2 6" xfId="36265" xr:uid="{00000000-0005-0000-0000-000031150000}"/>
    <cellStyle name="Cálculo 4 2 2 2 3 2 7" xfId="38991" xr:uid="{00000000-0005-0000-0000-000032150000}"/>
    <cellStyle name="Cálculo 4 2 2 2 3 3" xfId="12832" xr:uid="{00000000-0005-0000-0000-000033150000}"/>
    <cellStyle name="Cálculo 4 2 2 2 3 4" xfId="19831" xr:uid="{00000000-0005-0000-0000-000034150000}"/>
    <cellStyle name="Cálculo 4 2 2 2 3 5" xfId="27990" xr:uid="{00000000-0005-0000-0000-000035150000}"/>
    <cellStyle name="Cálculo 4 2 2 2 3 6" xfId="18027" xr:uid="{00000000-0005-0000-0000-000036150000}"/>
    <cellStyle name="Cálculo 4 2 2 2 3 7" xfId="17067" xr:uid="{00000000-0005-0000-0000-000037150000}"/>
    <cellStyle name="Cálculo 4 2 2 2 3 8" xfId="33572" xr:uid="{00000000-0005-0000-0000-000038150000}"/>
    <cellStyle name="Cálculo 4 2 2 2 3 9" xfId="37240" xr:uid="{00000000-0005-0000-0000-000039150000}"/>
    <cellStyle name="Cálculo 4 2 2 2 4" xfId="4185" xr:uid="{00000000-0005-0000-0000-00003A150000}"/>
    <cellStyle name="Cálculo 4 2 2 2 4 2" xfId="5546" xr:uid="{00000000-0005-0000-0000-00003B150000}"/>
    <cellStyle name="Cálculo 4 2 2 2 4 2 2" xfId="14700" xr:uid="{00000000-0005-0000-0000-00003C150000}"/>
    <cellStyle name="Cálculo 4 2 2 2 4 2 3" xfId="21696" xr:uid="{00000000-0005-0000-0000-00003D150000}"/>
    <cellStyle name="Cálculo 4 2 2 2 4 2 4" xfId="27002" xr:uid="{00000000-0005-0000-0000-00003E150000}"/>
    <cellStyle name="Cálculo 4 2 2 2 4 2 5" xfId="32591" xr:uid="{00000000-0005-0000-0000-00003F150000}"/>
    <cellStyle name="Cálculo 4 2 2 2 4 2 6" xfId="36266" xr:uid="{00000000-0005-0000-0000-000040150000}"/>
    <cellStyle name="Cálculo 4 2 2 2 4 2 7" xfId="38992" xr:uid="{00000000-0005-0000-0000-000041150000}"/>
    <cellStyle name="Cálculo 4 2 2 2 4 3" xfId="13339" xr:uid="{00000000-0005-0000-0000-000042150000}"/>
    <cellStyle name="Cálculo 4 2 2 2 4 4" xfId="20337" xr:uid="{00000000-0005-0000-0000-000043150000}"/>
    <cellStyle name="Cálculo 4 2 2 2 4 5" xfId="18110" xr:uid="{00000000-0005-0000-0000-000044150000}"/>
    <cellStyle name="Cálculo 4 2 2 2 4 6" xfId="29214" xr:uid="{00000000-0005-0000-0000-000045150000}"/>
    <cellStyle name="Cálculo 4 2 2 2 4 7" xfId="29359" xr:uid="{00000000-0005-0000-0000-000046150000}"/>
    <cellStyle name="Cálculo 4 2 2 2 4 8" xfId="33370" xr:uid="{00000000-0005-0000-0000-000047150000}"/>
    <cellStyle name="Cálculo 4 2 2 2 4 9" xfId="37045" xr:uid="{00000000-0005-0000-0000-000048150000}"/>
    <cellStyle name="Cálculo 4 2 2 2 5" xfId="3102" xr:uid="{00000000-0005-0000-0000-000049150000}"/>
    <cellStyle name="Cálculo 4 2 2 2 5 2" xfId="5547" xr:uid="{00000000-0005-0000-0000-00004A150000}"/>
    <cellStyle name="Cálculo 4 2 2 2 5 2 2" xfId="14701" xr:uid="{00000000-0005-0000-0000-00004B150000}"/>
    <cellStyle name="Cálculo 4 2 2 2 5 2 3" xfId="21697" xr:uid="{00000000-0005-0000-0000-00004C150000}"/>
    <cellStyle name="Cálculo 4 2 2 2 5 2 4" xfId="24313" xr:uid="{00000000-0005-0000-0000-00004D150000}"/>
    <cellStyle name="Cálculo 4 2 2 2 5 2 5" xfId="32592" xr:uid="{00000000-0005-0000-0000-00004E150000}"/>
    <cellStyle name="Cálculo 4 2 2 2 5 2 6" xfId="36267" xr:uid="{00000000-0005-0000-0000-00004F150000}"/>
    <cellStyle name="Cálculo 4 2 2 2 5 2 7" xfId="38993" xr:uid="{00000000-0005-0000-0000-000050150000}"/>
    <cellStyle name="Cálculo 4 2 2 2 5 3" xfId="12256" xr:uid="{00000000-0005-0000-0000-000051150000}"/>
    <cellStyle name="Cálculo 4 2 2 2 5 4" xfId="19259" xr:uid="{00000000-0005-0000-0000-000052150000}"/>
    <cellStyle name="Cálculo 4 2 2 2 5 5" xfId="24711" xr:uid="{00000000-0005-0000-0000-000053150000}"/>
    <cellStyle name="Cálculo 4 2 2 2 5 6" xfId="28090" xr:uid="{00000000-0005-0000-0000-000054150000}"/>
    <cellStyle name="Cálculo 4 2 2 2 5 7" xfId="29781" xr:uid="{00000000-0005-0000-0000-000055150000}"/>
    <cellStyle name="Cálculo 4 2 2 2 5 8" xfId="31572" xr:uid="{00000000-0005-0000-0000-000056150000}"/>
    <cellStyle name="Cálculo 4 2 2 2 5 9" xfId="35288" xr:uid="{00000000-0005-0000-0000-000057150000}"/>
    <cellStyle name="Cálculo 4 2 2 2 6" xfId="2995" xr:uid="{00000000-0005-0000-0000-000058150000}"/>
    <cellStyle name="Cálculo 4 2 2 2 6 2" xfId="5548" xr:uid="{00000000-0005-0000-0000-000059150000}"/>
    <cellStyle name="Cálculo 4 2 2 2 6 2 2" xfId="14702" xr:uid="{00000000-0005-0000-0000-00005A150000}"/>
    <cellStyle name="Cálculo 4 2 2 2 6 2 3" xfId="21698" xr:uid="{00000000-0005-0000-0000-00005B150000}"/>
    <cellStyle name="Cálculo 4 2 2 2 6 2 4" xfId="27001" xr:uid="{00000000-0005-0000-0000-00005C150000}"/>
    <cellStyle name="Cálculo 4 2 2 2 6 2 5" xfId="32593" xr:uid="{00000000-0005-0000-0000-00005D150000}"/>
    <cellStyle name="Cálculo 4 2 2 2 6 2 6" xfId="36268" xr:uid="{00000000-0005-0000-0000-00005E150000}"/>
    <cellStyle name="Cálculo 4 2 2 2 6 2 7" xfId="38994" xr:uid="{00000000-0005-0000-0000-00005F150000}"/>
    <cellStyle name="Cálculo 4 2 2 2 6 3" xfId="12149" xr:uid="{00000000-0005-0000-0000-000060150000}"/>
    <cellStyle name="Cálculo 4 2 2 2 6 4" xfId="19152" xr:uid="{00000000-0005-0000-0000-000061150000}"/>
    <cellStyle name="Cálculo 4 2 2 2 6 5" xfId="24683" xr:uid="{00000000-0005-0000-0000-000062150000}"/>
    <cellStyle name="Cálculo 4 2 2 2 6 6" xfId="26400" xr:uid="{00000000-0005-0000-0000-000063150000}"/>
    <cellStyle name="Cálculo 4 2 2 2 6 7" xfId="29163" xr:uid="{00000000-0005-0000-0000-000064150000}"/>
    <cellStyle name="Cálculo 4 2 2 2 6 8" xfId="26081" xr:uid="{00000000-0005-0000-0000-000065150000}"/>
    <cellStyle name="Cálculo 4 2 2 2 6 9" xfId="18103" xr:uid="{00000000-0005-0000-0000-000066150000}"/>
    <cellStyle name="Cálculo 4 2 2 2 7" xfId="5543" xr:uid="{00000000-0005-0000-0000-000067150000}"/>
    <cellStyle name="Cálculo 4 2 2 2 7 2" xfId="14697" xr:uid="{00000000-0005-0000-0000-000068150000}"/>
    <cellStyle name="Cálculo 4 2 2 2 7 3" xfId="21693" xr:uid="{00000000-0005-0000-0000-000069150000}"/>
    <cellStyle name="Cálculo 4 2 2 2 7 4" xfId="26999" xr:uid="{00000000-0005-0000-0000-00006A150000}"/>
    <cellStyle name="Cálculo 4 2 2 2 7 5" xfId="32588" xr:uid="{00000000-0005-0000-0000-00006B150000}"/>
    <cellStyle name="Cálculo 4 2 2 2 7 6" xfId="36263" xr:uid="{00000000-0005-0000-0000-00006C150000}"/>
    <cellStyle name="Cálculo 4 2 2 2 7 7" xfId="38989" xr:uid="{00000000-0005-0000-0000-00006D150000}"/>
    <cellStyle name="Cálculo 4 2 2 2 8" xfId="10858" xr:uid="{00000000-0005-0000-0000-00006E150000}"/>
    <cellStyle name="Cálculo 4 2 2 2 9" xfId="9711" xr:uid="{00000000-0005-0000-0000-00006F150000}"/>
    <cellStyle name="Cálculo 4 2 2 3" xfId="2277" xr:uid="{00000000-0005-0000-0000-000070150000}"/>
    <cellStyle name="Cálculo 4 2 2 3 10" xfId="22474" xr:uid="{00000000-0005-0000-0000-000071150000}"/>
    <cellStyle name="Cálculo 4 2 2 3 11" xfId="22993" xr:uid="{00000000-0005-0000-0000-000072150000}"/>
    <cellStyle name="Cálculo 4 2 2 3 12" xfId="23343" xr:uid="{00000000-0005-0000-0000-000073150000}"/>
    <cellStyle name="Cálculo 4 2 2 3 13" xfId="31068" xr:uid="{00000000-0005-0000-0000-000074150000}"/>
    <cellStyle name="Cálculo 4 2 2 3 14" xfId="31337" xr:uid="{00000000-0005-0000-0000-000075150000}"/>
    <cellStyle name="Cálculo 4 2 2 3 2" xfId="2677" xr:uid="{00000000-0005-0000-0000-000076150000}"/>
    <cellStyle name="Cálculo 4 2 2 3 2 2" xfId="5550" xr:uid="{00000000-0005-0000-0000-000077150000}"/>
    <cellStyle name="Cálculo 4 2 2 3 2 2 2" xfId="14704" xr:uid="{00000000-0005-0000-0000-000078150000}"/>
    <cellStyle name="Cálculo 4 2 2 3 2 2 3" xfId="21700" xr:uid="{00000000-0005-0000-0000-000079150000}"/>
    <cellStyle name="Cálculo 4 2 2 3 2 2 4" xfId="24917" xr:uid="{00000000-0005-0000-0000-00007A150000}"/>
    <cellStyle name="Cálculo 4 2 2 3 2 2 5" xfId="32595" xr:uid="{00000000-0005-0000-0000-00007B150000}"/>
    <cellStyle name="Cálculo 4 2 2 3 2 2 6" xfId="36270" xr:uid="{00000000-0005-0000-0000-00007C150000}"/>
    <cellStyle name="Cálculo 4 2 2 3 2 2 7" xfId="38996" xr:uid="{00000000-0005-0000-0000-00007D150000}"/>
    <cellStyle name="Cálculo 4 2 2 3 2 3" xfId="11831" xr:uid="{00000000-0005-0000-0000-00007E150000}"/>
    <cellStyle name="Cálculo 4 2 2 3 2 4" xfId="18834" xr:uid="{00000000-0005-0000-0000-00007F150000}"/>
    <cellStyle name="Cálculo 4 2 2 3 2 5" xfId="28432" xr:uid="{00000000-0005-0000-0000-000080150000}"/>
    <cellStyle name="Cálculo 4 2 2 3 2 6" xfId="26295" xr:uid="{00000000-0005-0000-0000-000081150000}"/>
    <cellStyle name="Cálculo 4 2 2 3 2 7" xfId="29091" xr:uid="{00000000-0005-0000-0000-000082150000}"/>
    <cellStyle name="Cálculo 4 2 2 3 2 8" xfId="30886" xr:uid="{00000000-0005-0000-0000-000083150000}"/>
    <cellStyle name="Cálculo 4 2 2 3 2 9" xfId="34820" xr:uid="{00000000-0005-0000-0000-000084150000}"/>
    <cellStyle name="Cálculo 4 2 2 3 3" xfId="3959" xr:uid="{00000000-0005-0000-0000-000085150000}"/>
    <cellStyle name="Cálculo 4 2 2 3 3 2" xfId="5551" xr:uid="{00000000-0005-0000-0000-000086150000}"/>
    <cellStyle name="Cálculo 4 2 2 3 3 2 2" xfId="14705" xr:uid="{00000000-0005-0000-0000-000087150000}"/>
    <cellStyle name="Cálculo 4 2 2 3 3 2 3" xfId="21701" xr:uid="{00000000-0005-0000-0000-000088150000}"/>
    <cellStyle name="Cálculo 4 2 2 3 3 2 4" xfId="25251" xr:uid="{00000000-0005-0000-0000-000089150000}"/>
    <cellStyle name="Cálculo 4 2 2 3 3 2 5" xfId="32596" xr:uid="{00000000-0005-0000-0000-00008A150000}"/>
    <cellStyle name="Cálculo 4 2 2 3 3 2 6" xfId="36271" xr:uid="{00000000-0005-0000-0000-00008B150000}"/>
    <cellStyle name="Cálculo 4 2 2 3 3 2 7" xfId="38997" xr:uid="{00000000-0005-0000-0000-00008C150000}"/>
    <cellStyle name="Cálculo 4 2 2 3 3 3" xfId="13113" xr:uid="{00000000-0005-0000-0000-00008D150000}"/>
    <cellStyle name="Cálculo 4 2 2 3 3 4" xfId="20111" xr:uid="{00000000-0005-0000-0000-00008E150000}"/>
    <cellStyle name="Cálculo 4 2 2 3 3 5" xfId="27850" xr:uid="{00000000-0005-0000-0000-00008F150000}"/>
    <cellStyle name="Cálculo 4 2 2 3 3 6" xfId="28222" xr:uid="{00000000-0005-0000-0000-000090150000}"/>
    <cellStyle name="Cálculo 4 2 2 3 3 7" xfId="23352" xr:uid="{00000000-0005-0000-0000-000091150000}"/>
    <cellStyle name="Cálculo 4 2 2 3 3 8" xfId="25817" xr:uid="{00000000-0005-0000-0000-000092150000}"/>
    <cellStyle name="Cálculo 4 2 2 3 3 9" xfId="31260" xr:uid="{00000000-0005-0000-0000-000093150000}"/>
    <cellStyle name="Cálculo 4 2 2 3 4" xfId="4397" xr:uid="{00000000-0005-0000-0000-000094150000}"/>
    <cellStyle name="Cálculo 4 2 2 3 4 2" xfId="5552" xr:uid="{00000000-0005-0000-0000-000095150000}"/>
    <cellStyle name="Cálculo 4 2 2 3 4 2 2" xfId="14706" xr:uid="{00000000-0005-0000-0000-000096150000}"/>
    <cellStyle name="Cálculo 4 2 2 3 4 2 3" xfId="21702" xr:uid="{00000000-0005-0000-0000-000097150000}"/>
    <cellStyle name="Cálculo 4 2 2 3 4 2 4" xfId="24912" xr:uid="{00000000-0005-0000-0000-000098150000}"/>
    <cellStyle name="Cálculo 4 2 2 3 4 2 5" xfId="32597" xr:uid="{00000000-0005-0000-0000-000099150000}"/>
    <cellStyle name="Cálculo 4 2 2 3 4 2 6" xfId="36272" xr:uid="{00000000-0005-0000-0000-00009A150000}"/>
    <cellStyle name="Cálculo 4 2 2 3 4 2 7" xfId="38998" xr:uid="{00000000-0005-0000-0000-00009B150000}"/>
    <cellStyle name="Cálculo 4 2 2 3 4 3" xfId="13551" xr:uid="{00000000-0005-0000-0000-00009C150000}"/>
    <cellStyle name="Cálculo 4 2 2 3 4 4" xfId="20549" xr:uid="{00000000-0005-0000-0000-00009D150000}"/>
    <cellStyle name="Cálculo 4 2 2 3 4 5" xfId="10156" xr:uid="{00000000-0005-0000-0000-00009E150000}"/>
    <cellStyle name="Cálculo 4 2 2 3 4 6" xfId="29230" xr:uid="{00000000-0005-0000-0000-00009F150000}"/>
    <cellStyle name="Cálculo 4 2 2 3 4 7" xfId="25517" xr:uid="{00000000-0005-0000-0000-0000A0150000}"/>
    <cellStyle name="Cálculo 4 2 2 3 4 8" xfId="25832" xr:uid="{00000000-0005-0000-0000-0000A1150000}"/>
    <cellStyle name="Cálculo 4 2 2 3 4 9" xfId="25109" xr:uid="{00000000-0005-0000-0000-0000A2150000}"/>
    <cellStyle name="Cálculo 4 2 2 3 5" xfId="4651" xr:uid="{00000000-0005-0000-0000-0000A3150000}"/>
    <cellStyle name="Cálculo 4 2 2 3 5 2" xfId="5553" xr:uid="{00000000-0005-0000-0000-0000A4150000}"/>
    <cellStyle name="Cálculo 4 2 2 3 5 2 2" xfId="14707" xr:uid="{00000000-0005-0000-0000-0000A5150000}"/>
    <cellStyle name="Cálculo 4 2 2 3 5 2 3" xfId="21703" xr:uid="{00000000-0005-0000-0000-0000A6150000}"/>
    <cellStyle name="Cálculo 4 2 2 3 5 2 4" xfId="24916" xr:uid="{00000000-0005-0000-0000-0000A7150000}"/>
    <cellStyle name="Cálculo 4 2 2 3 5 2 5" xfId="32598" xr:uid="{00000000-0005-0000-0000-0000A8150000}"/>
    <cellStyle name="Cálculo 4 2 2 3 5 2 6" xfId="36273" xr:uid="{00000000-0005-0000-0000-0000A9150000}"/>
    <cellStyle name="Cálculo 4 2 2 3 5 2 7" xfId="38999" xr:uid="{00000000-0005-0000-0000-0000AA150000}"/>
    <cellStyle name="Cálculo 4 2 2 3 5 3" xfId="13805" xr:uid="{00000000-0005-0000-0000-0000AB150000}"/>
    <cellStyle name="Cálculo 4 2 2 3 5 4" xfId="20803" xr:uid="{00000000-0005-0000-0000-0000AC150000}"/>
    <cellStyle name="Cálculo 4 2 2 3 5 5" xfId="24025" xr:uid="{00000000-0005-0000-0000-0000AD150000}"/>
    <cellStyle name="Cálculo 4 2 2 3 5 6" xfId="29448" xr:uid="{00000000-0005-0000-0000-0000AE150000}"/>
    <cellStyle name="Cálculo 4 2 2 3 5 7" xfId="26820" xr:uid="{00000000-0005-0000-0000-0000AF150000}"/>
    <cellStyle name="Cálculo 4 2 2 3 5 8" xfId="32196" xr:uid="{00000000-0005-0000-0000-0000B0150000}"/>
    <cellStyle name="Cálculo 4 2 2 3 5 9" xfId="35871" xr:uid="{00000000-0005-0000-0000-0000B1150000}"/>
    <cellStyle name="Cálculo 4 2 2 3 6" xfId="4897" xr:uid="{00000000-0005-0000-0000-0000B2150000}"/>
    <cellStyle name="Cálculo 4 2 2 3 6 2" xfId="5554" xr:uid="{00000000-0005-0000-0000-0000B3150000}"/>
    <cellStyle name="Cálculo 4 2 2 3 6 2 2" xfId="14708" xr:uid="{00000000-0005-0000-0000-0000B4150000}"/>
    <cellStyle name="Cálculo 4 2 2 3 6 2 3" xfId="21704" xr:uid="{00000000-0005-0000-0000-0000B5150000}"/>
    <cellStyle name="Cálculo 4 2 2 3 6 2 4" xfId="24915" xr:uid="{00000000-0005-0000-0000-0000B6150000}"/>
    <cellStyle name="Cálculo 4 2 2 3 6 2 5" xfId="32599" xr:uid="{00000000-0005-0000-0000-0000B7150000}"/>
    <cellStyle name="Cálculo 4 2 2 3 6 2 6" xfId="36274" xr:uid="{00000000-0005-0000-0000-0000B8150000}"/>
    <cellStyle name="Cálculo 4 2 2 3 6 2 7" xfId="39000" xr:uid="{00000000-0005-0000-0000-0000B9150000}"/>
    <cellStyle name="Cálculo 4 2 2 3 6 3" xfId="14051" xr:uid="{00000000-0005-0000-0000-0000BA150000}"/>
    <cellStyle name="Cálculo 4 2 2 3 6 4" xfId="21049" xr:uid="{00000000-0005-0000-0000-0000BB150000}"/>
    <cellStyle name="Cálculo 4 2 2 3 6 5" xfId="24036" xr:uid="{00000000-0005-0000-0000-0000BC150000}"/>
    <cellStyle name="Cálculo 4 2 2 3 6 6" xfId="9449" xr:uid="{00000000-0005-0000-0000-0000BD150000}"/>
    <cellStyle name="Cálculo 4 2 2 3 6 7" xfId="31943" xr:uid="{00000000-0005-0000-0000-0000BE150000}"/>
    <cellStyle name="Cálculo 4 2 2 3 6 8" xfId="35621" xr:uid="{00000000-0005-0000-0000-0000BF150000}"/>
    <cellStyle name="Cálculo 4 2 2 3 6 9" xfId="38532" xr:uid="{00000000-0005-0000-0000-0000C0150000}"/>
    <cellStyle name="Cálculo 4 2 2 3 7" xfId="5549" xr:uid="{00000000-0005-0000-0000-0000C1150000}"/>
    <cellStyle name="Cálculo 4 2 2 3 7 2" xfId="14703" xr:uid="{00000000-0005-0000-0000-0000C2150000}"/>
    <cellStyle name="Cálculo 4 2 2 3 7 3" xfId="21699" xr:uid="{00000000-0005-0000-0000-0000C3150000}"/>
    <cellStyle name="Cálculo 4 2 2 3 7 4" xfId="26986" xr:uid="{00000000-0005-0000-0000-0000C4150000}"/>
    <cellStyle name="Cálculo 4 2 2 3 7 5" xfId="32594" xr:uid="{00000000-0005-0000-0000-0000C5150000}"/>
    <cellStyle name="Cálculo 4 2 2 3 7 6" xfId="36269" xr:uid="{00000000-0005-0000-0000-0000C6150000}"/>
    <cellStyle name="Cálculo 4 2 2 3 7 7" xfId="38995" xr:uid="{00000000-0005-0000-0000-0000C7150000}"/>
    <cellStyle name="Cálculo 4 2 2 3 8" xfId="11431" xr:uid="{00000000-0005-0000-0000-0000C8150000}"/>
    <cellStyle name="Cálculo 4 2 2 3 9" xfId="18434" xr:uid="{00000000-0005-0000-0000-0000C9150000}"/>
    <cellStyle name="Cálculo 4 2 2 4" xfId="1802" xr:uid="{00000000-0005-0000-0000-0000CA150000}"/>
    <cellStyle name="Cálculo 4 2 2 4 10" xfId="28601" xr:uid="{00000000-0005-0000-0000-0000CB150000}"/>
    <cellStyle name="Cálculo 4 2 2 4 11" xfId="28467" xr:uid="{00000000-0005-0000-0000-0000CC150000}"/>
    <cellStyle name="Cálculo 4 2 2 4 12" xfId="30933" xr:uid="{00000000-0005-0000-0000-0000CD150000}"/>
    <cellStyle name="Cálculo 4 2 2 4 13" xfId="34854" xr:uid="{00000000-0005-0000-0000-0000CE150000}"/>
    <cellStyle name="Cálculo 4 2 2 4 14" xfId="38351" xr:uid="{00000000-0005-0000-0000-0000CF150000}"/>
    <cellStyle name="Cálculo 4 2 2 4 2" xfId="2546" xr:uid="{00000000-0005-0000-0000-0000D0150000}"/>
    <cellStyle name="Cálculo 4 2 2 4 2 2" xfId="5556" xr:uid="{00000000-0005-0000-0000-0000D1150000}"/>
    <cellStyle name="Cálculo 4 2 2 4 2 2 2" xfId="14710" xr:uid="{00000000-0005-0000-0000-0000D2150000}"/>
    <cellStyle name="Cálculo 4 2 2 4 2 2 3" xfId="21706" xr:uid="{00000000-0005-0000-0000-0000D3150000}"/>
    <cellStyle name="Cálculo 4 2 2 4 2 2 4" xfId="27006" xr:uid="{00000000-0005-0000-0000-0000D4150000}"/>
    <cellStyle name="Cálculo 4 2 2 4 2 2 5" xfId="32601" xr:uid="{00000000-0005-0000-0000-0000D5150000}"/>
    <cellStyle name="Cálculo 4 2 2 4 2 2 6" xfId="36276" xr:uid="{00000000-0005-0000-0000-0000D6150000}"/>
    <cellStyle name="Cálculo 4 2 2 4 2 2 7" xfId="39002" xr:uid="{00000000-0005-0000-0000-0000D7150000}"/>
    <cellStyle name="Cálculo 4 2 2 4 2 3" xfId="11700" xr:uid="{00000000-0005-0000-0000-0000D8150000}"/>
    <cellStyle name="Cálculo 4 2 2 4 2 4" xfId="18703" xr:uid="{00000000-0005-0000-0000-0000D9150000}"/>
    <cellStyle name="Cálculo 4 2 2 4 2 5" xfId="15544" xr:uid="{00000000-0005-0000-0000-0000DA150000}"/>
    <cellStyle name="Cálculo 4 2 2 4 2 6" xfId="26242" xr:uid="{00000000-0005-0000-0000-0000DB150000}"/>
    <cellStyle name="Cálculo 4 2 2 4 2 7" xfId="25665" xr:uid="{00000000-0005-0000-0000-0000DC150000}"/>
    <cellStyle name="Cálculo 4 2 2 4 2 8" xfId="31502" xr:uid="{00000000-0005-0000-0000-0000DD150000}"/>
    <cellStyle name="Cálculo 4 2 2 4 2 9" xfId="35212" xr:uid="{00000000-0005-0000-0000-0000DE150000}"/>
    <cellStyle name="Cálculo 4 2 2 4 3" xfId="3720" xr:uid="{00000000-0005-0000-0000-0000DF150000}"/>
    <cellStyle name="Cálculo 4 2 2 4 3 2" xfId="5557" xr:uid="{00000000-0005-0000-0000-0000E0150000}"/>
    <cellStyle name="Cálculo 4 2 2 4 3 2 2" xfId="14711" xr:uid="{00000000-0005-0000-0000-0000E1150000}"/>
    <cellStyle name="Cálculo 4 2 2 4 3 2 3" xfId="21707" xr:uid="{00000000-0005-0000-0000-0000E2150000}"/>
    <cellStyle name="Cálculo 4 2 2 4 3 2 4" xfId="27009" xr:uid="{00000000-0005-0000-0000-0000E3150000}"/>
    <cellStyle name="Cálculo 4 2 2 4 3 2 5" xfId="32602" xr:uid="{00000000-0005-0000-0000-0000E4150000}"/>
    <cellStyle name="Cálculo 4 2 2 4 3 2 6" xfId="36277" xr:uid="{00000000-0005-0000-0000-0000E5150000}"/>
    <cellStyle name="Cálculo 4 2 2 4 3 2 7" xfId="39003" xr:uid="{00000000-0005-0000-0000-0000E6150000}"/>
    <cellStyle name="Cálculo 4 2 2 4 3 3" xfId="12874" xr:uid="{00000000-0005-0000-0000-0000E7150000}"/>
    <cellStyle name="Cálculo 4 2 2 4 3 4" xfId="19873" xr:uid="{00000000-0005-0000-0000-0000E8150000}"/>
    <cellStyle name="Cálculo 4 2 2 4 3 5" xfId="21244" xr:uid="{00000000-0005-0000-0000-0000E9150000}"/>
    <cellStyle name="Cálculo 4 2 2 4 3 6" xfId="18009" xr:uid="{00000000-0005-0000-0000-0000EA150000}"/>
    <cellStyle name="Cálculo 4 2 2 4 3 7" xfId="25307" xr:uid="{00000000-0005-0000-0000-0000EB150000}"/>
    <cellStyle name="Cálculo 4 2 2 4 3 8" xfId="33554" xr:uid="{00000000-0005-0000-0000-0000EC150000}"/>
    <cellStyle name="Cálculo 4 2 2 4 3 9" xfId="37222" xr:uid="{00000000-0005-0000-0000-0000ED150000}"/>
    <cellStyle name="Cálculo 4 2 2 4 4" xfId="4224" xr:uid="{00000000-0005-0000-0000-0000EE150000}"/>
    <cellStyle name="Cálculo 4 2 2 4 4 2" xfId="5558" xr:uid="{00000000-0005-0000-0000-0000EF150000}"/>
    <cellStyle name="Cálculo 4 2 2 4 4 2 2" xfId="14712" xr:uid="{00000000-0005-0000-0000-0000F0150000}"/>
    <cellStyle name="Cálculo 4 2 2 4 4 2 3" xfId="21708" xr:uid="{00000000-0005-0000-0000-0000F1150000}"/>
    <cellStyle name="Cálculo 4 2 2 4 4 2 4" xfId="27007" xr:uid="{00000000-0005-0000-0000-0000F2150000}"/>
    <cellStyle name="Cálculo 4 2 2 4 4 2 5" xfId="32603" xr:uid="{00000000-0005-0000-0000-0000F3150000}"/>
    <cellStyle name="Cálculo 4 2 2 4 4 2 6" xfId="36278" xr:uid="{00000000-0005-0000-0000-0000F4150000}"/>
    <cellStyle name="Cálculo 4 2 2 4 4 2 7" xfId="39004" xr:uid="{00000000-0005-0000-0000-0000F5150000}"/>
    <cellStyle name="Cálculo 4 2 2 4 4 3" xfId="13378" xr:uid="{00000000-0005-0000-0000-0000F6150000}"/>
    <cellStyle name="Cálculo 4 2 2 4 4 4" xfId="20376" xr:uid="{00000000-0005-0000-0000-0000F7150000}"/>
    <cellStyle name="Cálculo 4 2 2 4 4 5" xfId="24109" xr:uid="{00000000-0005-0000-0000-0000F8150000}"/>
    <cellStyle name="Cálculo 4 2 2 4 4 6" xfId="18297" xr:uid="{00000000-0005-0000-0000-0000F9150000}"/>
    <cellStyle name="Cálculo 4 2 2 4 4 7" xfId="25600" xr:uid="{00000000-0005-0000-0000-0000FA150000}"/>
    <cellStyle name="Cálculo 4 2 2 4 4 8" xfId="30941" xr:uid="{00000000-0005-0000-0000-0000FB150000}"/>
    <cellStyle name="Cálculo 4 2 2 4 4 9" xfId="34852" xr:uid="{00000000-0005-0000-0000-0000FC150000}"/>
    <cellStyle name="Cálculo 4 2 2 4 5" xfId="3127" xr:uid="{00000000-0005-0000-0000-0000FD150000}"/>
    <cellStyle name="Cálculo 4 2 2 4 5 2" xfId="5559" xr:uid="{00000000-0005-0000-0000-0000FE150000}"/>
    <cellStyle name="Cálculo 4 2 2 4 5 2 2" xfId="14713" xr:uid="{00000000-0005-0000-0000-0000FF150000}"/>
    <cellStyle name="Cálculo 4 2 2 4 5 2 3" xfId="21709" xr:uid="{00000000-0005-0000-0000-000000160000}"/>
    <cellStyle name="Cálculo 4 2 2 4 5 2 4" xfId="24310" xr:uid="{00000000-0005-0000-0000-000001160000}"/>
    <cellStyle name="Cálculo 4 2 2 4 5 2 5" xfId="32604" xr:uid="{00000000-0005-0000-0000-000002160000}"/>
    <cellStyle name="Cálculo 4 2 2 4 5 2 6" xfId="36279" xr:uid="{00000000-0005-0000-0000-000003160000}"/>
    <cellStyle name="Cálculo 4 2 2 4 5 2 7" xfId="39005" xr:uid="{00000000-0005-0000-0000-000004160000}"/>
    <cellStyle name="Cálculo 4 2 2 4 5 3" xfId="12281" xr:uid="{00000000-0005-0000-0000-000005160000}"/>
    <cellStyle name="Cálculo 4 2 2 4 5 4" xfId="19284" xr:uid="{00000000-0005-0000-0000-000006160000}"/>
    <cellStyle name="Cálculo 4 2 2 4 5 5" xfId="28257" xr:uid="{00000000-0005-0000-0000-000007160000}"/>
    <cellStyle name="Cálculo 4 2 2 4 5 6" xfId="21350" xr:uid="{00000000-0005-0000-0000-000008160000}"/>
    <cellStyle name="Cálculo 4 2 2 4 5 7" xfId="26082" xr:uid="{00000000-0005-0000-0000-000009160000}"/>
    <cellStyle name="Cálculo 4 2 2 4 5 8" xfId="23062" xr:uid="{00000000-0005-0000-0000-00000A160000}"/>
    <cellStyle name="Cálculo 4 2 2 4 5 9" xfId="33652" xr:uid="{00000000-0005-0000-0000-00000B160000}"/>
    <cellStyle name="Cálculo 4 2 2 4 6" xfId="2853" xr:uid="{00000000-0005-0000-0000-00000C160000}"/>
    <cellStyle name="Cálculo 4 2 2 4 6 2" xfId="5560" xr:uid="{00000000-0005-0000-0000-00000D160000}"/>
    <cellStyle name="Cálculo 4 2 2 4 6 2 2" xfId="14714" xr:uid="{00000000-0005-0000-0000-00000E160000}"/>
    <cellStyle name="Cálculo 4 2 2 4 6 2 3" xfId="21710" xr:uid="{00000000-0005-0000-0000-00000F160000}"/>
    <cellStyle name="Cálculo 4 2 2 4 6 2 4" xfId="27008" xr:uid="{00000000-0005-0000-0000-000010160000}"/>
    <cellStyle name="Cálculo 4 2 2 4 6 2 5" xfId="32605" xr:uid="{00000000-0005-0000-0000-000011160000}"/>
    <cellStyle name="Cálculo 4 2 2 4 6 2 6" xfId="36280" xr:uid="{00000000-0005-0000-0000-000012160000}"/>
    <cellStyle name="Cálculo 4 2 2 4 6 2 7" xfId="39006" xr:uid="{00000000-0005-0000-0000-000013160000}"/>
    <cellStyle name="Cálculo 4 2 2 4 6 3" xfId="12007" xr:uid="{00000000-0005-0000-0000-000014160000}"/>
    <cellStyle name="Cálculo 4 2 2 4 6 4" xfId="19010" xr:uid="{00000000-0005-0000-0000-000015160000}"/>
    <cellStyle name="Cálculo 4 2 2 4 6 5" xfId="28350" xr:uid="{00000000-0005-0000-0000-000016160000}"/>
    <cellStyle name="Cálculo 4 2 2 4 6 6" xfId="29126" xr:uid="{00000000-0005-0000-0000-000017160000}"/>
    <cellStyle name="Cálculo 4 2 2 4 6 7" xfId="29907" xr:uid="{00000000-0005-0000-0000-000018160000}"/>
    <cellStyle name="Cálculo 4 2 2 4 6 8" xfId="29655" xr:uid="{00000000-0005-0000-0000-000019160000}"/>
    <cellStyle name="Cálculo 4 2 2 4 6 9" xfId="33642" xr:uid="{00000000-0005-0000-0000-00001A160000}"/>
    <cellStyle name="Cálculo 4 2 2 4 7" xfId="5555" xr:uid="{00000000-0005-0000-0000-00001B160000}"/>
    <cellStyle name="Cálculo 4 2 2 4 7 2" xfId="14709" xr:uid="{00000000-0005-0000-0000-00001C160000}"/>
    <cellStyle name="Cálculo 4 2 2 4 7 3" xfId="21705" xr:uid="{00000000-0005-0000-0000-00001D160000}"/>
    <cellStyle name="Cálculo 4 2 2 4 7 4" xfId="18274" xr:uid="{00000000-0005-0000-0000-00001E160000}"/>
    <cellStyle name="Cálculo 4 2 2 4 7 5" xfId="32600" xr:uid="{00000000-0005-0000-0000-00001F160000}"/>
    <cellStyle name="Cálculo 4 2 2 4 7 6" xfId="36275" xr:uid="{00000000-0005-0000-0000-000020160000}"/>
    <cellStyle name="Cálculo 4 2 2 4 7 7" xfId="39001" xr:uid="{00000000-0005-0000-0000-000021160000}"/>
    <cellStyle name="Cálculo 4 2 2 4 8" xfId="10956" xr:uid="{00000000-0005-0000-0000-000022160000}"/>
    <cellStyle name="Cálculo 4 2 2 4 9" xfId="9226" xr:uid="{00000000-0005-0000-0000-000023160000}"/>
    <cellStyle name="Cálculo 4 2 2 5" xfId="2324" xr:uid="{00000000-0005-0000-0000-000024160000}"/>
    <cellStyle name="Cálculo 4 2 2 5 10" xfId="21326" xr:uid="{00000000-0005-0000-0000-000025160000}"/>
    <cellStyle name="Cálculo 4 2 2 5 11" xfId="26133" xr:uid="{00000000-0005-0000-0000-000026160000}"/>
    <cellStyle name="Cálculo 4 2 2 5 12" xfId="18040" xr:uid="{00000000-0005-0000-0000-000027160000}"/>
    <cellStyle name="Cálculo 4 2 2 5 13" xfId="34112" xr:uid="{00000000-0005-0000-0000-000028160000}"/>
    <cellStyle name="Cálculo 4 2 2 5 14" xfId="37674" xr:uid="{00000000-0005-0000-0000-000029160000}"/>
    <cellStyle name="Cálculo 4 2 2 5 2" xfId="2724" xr:uid="{00000000-0005-0000-0000-00002A160000}"/>
    <cellStyle name="Cálculo 4 2 2 5 2 2" xfId="5562" xr:uid="{00000000-0005-0000-0000-00002B160000}"/>
    <cellStyle name="Cálculo 4 2 2 5 2 2 2" xfId="14716" xr:uid="{00000000-0005-0000-0000-00002C160000}"/>
    <cellStyle name="Cálculo 4 2 2 5 2 2 3" xfId="21712" xr:uid="{00000000-0005-0000-0000-00002D160000}"/>
    <cellStyle name="Cálculo 4 2 2 5 2 2 4" xfId="24057" xr:uid="{00000000-0005-0000-0000-00002E160000}"/>
    <cellStyle name="Cálculo 4 2 2 5 2 2 5" xfId="32607" xr:uid="{00000000-0005-0000-0000-00002F160000}"/>
    <cellStyle name="Cálculo 4 2 2 5 2 2 6" xfId="36282" xr:uid="{00000000-0005-0000-0000-000030160000}"/>
    <cellStyle name="Cálculo 4 2 2 5 2 2 7" xfId="39008" xr:uid="{00000000-0005-0000-0000-000031160000}"/>
    <cellStyle name="Cálculo 4 2 2 5 2 3" xfId="11878" xr:uid="{00000000-0005-0000-0000-000032160000}"/>
    <cellStyle name="Cálculo 4 2 2 5 2 4" xfId="18881" xr:uid="{00000000-0005-0000-0000-000033160000}"/>
    <cellStyle name="Cálculo 4 2 2 5 2 5" xfId="28418" xr:uid="{00000000-0005-0000-0000-000034160000}"/>
    <cellStyle name="Cálculo 4 2 2 5 2 6" xfId="17489" xr:uid="{00000000-0005-0000-0000-000035160000}"/>
    <cellStyle name="Cálculo 4 2 2 5 2 7" xfId="9534" xr:uid="{00000000-0005-0000-0000-000036160000}"/>
    <cellStyle name="Cálculo 4 2 2 5 2 8" xfId="29647" xr:uid="{00000000-0005-0000-0000-000037160000}"/>
    <cellStyle name="Cálculo 4 2 2 5 2 9" xfId="33626" xr:uid="{00000000-0005-0000-0000-000038160000}"/>
    <cellStyle name="Cálculo 4 2 2 5 3" xfId="4006" xr:uid="{00000000-0005-0000-0000-000039160000}"/>
    <cellStyle name="Cálculo 4 2 2 5 3 2" xfId="5563" xr:uid="{00000000-0005-0000-0000-00003A160000}"/>
    <cellStyle name="Cálculo 4 2 2 5 3 2 2" xfId="14717" xr:uid="{00000000-0005-0000-0000-00003B160000}"/>
    <cellStyle name="Cálculo 4 2 2 5 3 2 3" xfId="21713" xr:uid="{00000000-0005-0000-0000-00003C160000}"/>
    <cellStyle name="Cálculo 4 2 2 5 3 2 4" xfId="24914" xr:uid="{00000000-0005-0000-0000-00003D160000}"/>
    <cellStyle name="Cálculo 4 2 2 5 3 2 5" xfId="32608" xr:uid="{00000000-0005-0000-0000-00003E160000}"/>
    <cellStyle name="Cálculo 4 2 2 5 3 2 6" xfId="36283" xr:uid="{00000000-0005-0000-0000-00003F160000}"/>
    <cellStyle name="Cálculo 4 2 2 5 3 2 7" xfId="39009" xr:uid="{00000000-0005-0000-0000-000040160000}"/>
    <cellStyle name="Cálculo 4 2 2 5 3 3" xfId="13160" xr:uid="{00000000-0005-0000-0000-000041160000}"/>
    <cellStyle name="Cálculo 4 2 2 5 3 4" xfId="20158" xr:uid="{00000000-0005-0000-0000-000042160000}"/>
    <cellStyle name="Cálculo 4 2 2 5 3 5" xfId="23086" xr:uid="{00000000-0005-0000-0000-000043160000}"/>
    <cellStyle name="Cálculo 4 2 2 5 3 6" xfId="29202" xr:uid="{00000000-0005-0000-0000-000044160000}"/>
    <cellStyle name="Cálculo 4 2 2 5 3 7" xfId="18072" xr:uid="{00000000-0005-0000-0000-000045160000}"/>
    <cellStyle name="Cálculo 4 2 2 5 3 8" xfId="31671" xr:uid="{00000000-0005-0000-0000-000046160000}"/>
    <cellStyle name="Cálculo 4 2 2 5 3 9" xfId="35351" xr:uid="{00000000-0005-0000-0000-000047160000}"/>
    <cellStyle name="Cálculo 4 2 2 5 4" xfId="4444" xr:uid="{00000000-0005-0000-0000-000048160000}"/>
    <cellStyle name="Cálculo 4 2 2 5 4 2" xfId="5564" xr:uid="{00000000-0005-0000-0000-000049160000}"/>
    <cellStyle name="Cálculo 4 2 2 5 4 2 2" xfId="14718" xr:uid="{00000000-0005-0000-0000-00004A160000}"/>
    <cellStyle name="Cálculo 4 2 2 5 4 2 3" xfId="21714" xr:uid="{00000000-0005-0000-0000-00004B160000}"/>
    <cellStyle name="Cálculo 4 2 2 5 4 2 4" xfId="10730" xr:uid="{00000000-0005-0000-0000-00004C160000}"/>
    <cellStyle name="Cálculo 4 2 2 5 4 2 5" xfId="32609" xr:uid="{00000000-0005-0000-0000-00004D160000}"/>
    <cellStyle name="Cálculo 4 2 2 5 4 2 6" xfId="36284" xr:uid="{00000000-0005-0000-0000-00004E160000}"/>
    <cellStyle name="Cálculo 4 2 2 5 4 2 7" xfId="39010" xr:uid="{00000000-0005-0000-0000-00004F160000}"/>
    <cellStyle name="Cálculo 4 2 2 5 4 3" xfId="13598" xr:uid="{00000000-0005-0000-0000-000050160000}"/>
    <cellStyle name="Cálculo 4 2 2 5 4 4" xfId="20596" xr:uid="{00000000-0005-0000-0000-000051160000}"/>
    <cellStyle name="Cálculo 4 2 2 5 4 5" xfId="15495" xr:uid="{00000000-0005-0000-0000-000052160000}"/>
    <cellStyle name="Cálculo 4 2 2 5 4 6" xfId="28851" xr:uid="{00000000-0005-0000-0000-000053160000}"/>
    <cellStyle name="Cálculo 4 2 2 5 4 7" xfId="17710" xr:uid="{00000000-0005-0000-0000-000054160000}"/>
    <cellStyle name="Cálculo 4 2 2 5 4 8" xfId="25966" xr:uid="{00000000-0005-0000-0000-000055160000}"/>
    <cellStyle name="Cálculo 4 2 2 5 4 9" xfId="31015" xr:uid="{00000000-0005-0000-0000-000056160000}"/>
    <cellStyle name="Cálculo 4 2 2 5 5" xfId="4698" xr:uid="{00000000-0005-0000-0000-000057160000}"/>
    <cellStyle name="Cálculo 4 2 2 5 5 2" xfId="5565" xr:uid="{00000000-0005-0000-0000-000058160000}"/>
    <cellStyle name="Cálculo 4 2 2 5 5 2 2" xfId="14719" xr:uid="{00000000-0005-0000-0000-000059160000}"/>
    <cellStyle name="Cálculo 4 2 2 5 5 2 3" xfId="21715" xr:uid="{00000000-0005-0000-0000-00005A160000}"/>
    <cellStyle name="Cálculo 4 2 2 5 5 2 4" xfId="27010" xr:uid="{00000000-0005-0000-0000-00005B160000}"/>
    <cellStyle name="Cálculo 4 2 2 5 5 2 5" xfId="32610" xr:uid="{00000000-0005-0000-0000-00005C160000}"/>
    <cellStyle name="Cálculo 4 2 2 5 5 2 6" xfId="36285" xr:uid="{00000000-0005-0000-0000-00005D160000}"/>
    <cellStyle name="Cálculo 4 2 2 5 5 2 7" xfId="39011" xr:uid="{00000000-0005-0000-0000-00005E160000}"/>
    <cellStyle name="Cálculo 4 2 2 5 5 3" xfId="13852" xr:uid="{00000000-0005-0000-0000-00005F160000}"/>
    <cellStyle name="Cálculo 4 2 2 5 5 4" xfId="20850" xr:uid="{00000000-0005-0000-0000-000060160000}"/>
    <cellStyle name="Cálculo 4 2 2 5 5 5" xfId="27487" xr:uid="{00000000-0005-0000-0000-000061160000}"/>
    <cellStyle name="Cálculo 4 2 2 5 5 6" xfId="10098" xr:uid="{00000000-0005-0000-0000-000062160000}"/>
    <cellStyle name="Cálculo 4 2 2 5 5 7" xfId="23022" xr:uid="{00000000-0005-0000-0000-000063160000}"/>
    <cellStyle name="Cálculo 4 2 2 5 5 8" xfId="32175" xr:uid="{00000000-0005-0000-0000-000064160000}"/>
    <cellStyle name="Cálculo 4 2 2 5 5 9" xfId="35850" xr:uid="{00000000-0005-0000-0000-000065160000}"/>
    <cellStyle name="Cálculo 4 2 2 5 6" xfId="4944" xr:uid="{00000000-0005-0000-0000-000066160000}"/>
    <cellStyle name="Cálculo 4 2 2 5 6 2" xfId="5566" xr:uid="{00000000-0005-0000-0000-000067160000}"/>
    <cellStyle name="Cálculo 4 2 2 5 6 2 2" xfId="14720" xr:uid="{00000000-0005-0000-0000-000068160000}"/>
    <cellStyle name="Cálculo 4 2 2 5 6 2 3" xfId="21716" xr:uid="{00000000-0005-0000-0000-000069160000}"/>
    <cellStyle name="Cálculo 4 2 2 5 6 2 4" xfId="24308" xr:uid="{00000000-0005-0000-0000-00006A160000}"/>
    <cellStyle name="Cálculo 4 2 2 5 6 2 5" xfId="32611" xr:uid="{00000000-0005-0000-0000-00006B160000}"/>
    <cellStyle name="Cálculo 4 2 2 5 6 2 6" xfId="36286" xr:uid="{00000000-0005-0000-0000-00006C160000}"/>
    <cellStyle name="Cálculo 4 2 2 5 6 2 7" xfId="39012" xr:uid="{00000000-0005-0000-0000-00006D160000}"/>
    <cellStyle name="Cálculo 4 2 2 5 6 3" xfId="14098" xr:uid="{00000000-0005-0000-0000-00006E160000}"/>
    <cellStyle name="Cálculo 4 2 2 5 6 4" xfId="21096" xr:uid="{00000000-0005-0000-0000-00006F160000}"/>
    <cellStyle name="Cálculo 4 2 2 5 6 5" xfId="24041" xr:uid="{00000000-0005-0000-0000-000070160000}"/>
    <cellStyle name="Cálculo 4 2 2 5 6 6" xfId="15445" xr:uid="{00000000-0005-0000-0000-000071160000}"/>
    <cellStyle name="Cálculo 4 2 2 5 6 7" xfId="31990" xr:uid="{00000000-0005-0000-0000-000072160000}"/>
    <cellStyle name="Cálculo 4 2 2 5 6 8" xfId="35668" xr:uid="{00000000-0005-0000-0000-000073160000}"/>
    <cellStyle name="Cálculo 4 2 2 5 6 9" xfId="38579" xr:uid="{00000000-0005-0000-0000-000074160000}"/>
    <cellStyle name="Cálculo 4 2 2 5 7" xfId="5561" xr:uid="{00000000-0005-0000-0000-000075160000}"/>
    <cellStyle name="Cálculo 4 2 2 5 7 2" xfId="14715" xr:uid="{00000000-0005-0000-0000-000076160000}"/>
    <cellStyle name="Cálculo 4 2 2 5 7 3" xfId="21711" xr:uid="{00000000-0005-0000-0000-000077160000}"/>
    <cellStyle name="Cálculo 4 2 2 5 7 4" xfId="27005" xr:uid="{00000000-0005-0000-0000-000078160000}"/>
    <cellStyle name="Cálculo 4 2 2 5 7 5" xfId="32606" xr:uid="{00000000-0005-0000-0000-000079160000}"/>
    <cellStyle name="Cálculo 4 2 2 5 7 6" xfId="36281" xr:uid="{00000000-0005-0000-0000-00007A160000}"/>
    <cellStyle name="Cálculo 4 2 2 5 7 7" xfId="39007" xr:uid="{00000000-0005-0000-0000-00007B160000}"/>
    <cellStyle name="Cálculo 4 2 2 5 8" xfId="11478" xr:uid="{00000000-0005-0000-0000-00007C160000}"/>
    <cellStyle name="Cálculo 4 2 2 5 9" xfId="18481" xr:uid="{00000000-0005-0000-0000-00007D160000}"/>
    <cellStyle name="Cálculo 4 2 2 6" xfId="1625" xr:uid="{00000000-0005-0000-0000-00007E160000}"/>
    <cellStyle name="Cálculo 4 2 2 6 10" xfId="21222" xr:uid="{00000000-0005-0000-0000-00007F160000}"/>
    <cellStyle name="Cálculo 4 2 2 6 11" xfId="31009" xr:uid="{00000000-0005-0000-0000-000080160000}"/>
    <cellStyle name="Cálculo 4 2 2 6 12" xfId="30835" xr:uid="{00000000-0005-0000-0000-000081160000}"/>
    <cellStyle name="Cálculo 4 2 2 6 13" xfId="34787" xr:uid="{00000000-0005-0000-0000-000082160000}"/>
    <cellStyle name="Cálculo 4 2 2 6 2" xfId="3281" xr:uid="{00000000-0005-0000-0000-000083160000}"/>
    <cellStyle name="Cálculo 4 2 2 6 2 2" xfId="5568" xr:uid="{00000000-0005-0000-0000-000084160000}"/>
    <cellStyle name="Cálculo 4 2 2 6 2 2 2" xfId="14722" xr:uid="{00000000-0005-0000-0000-000085160000}"/>
    <cellStyle name="Cálculo 4 2 2 6 2 2 3" xfId="21718" xr:uid="{00000000-0005-0000-0000-000086160000}"/>
    <cellStyle name="Cálculo 4 2 2 6 2 2 4" xfId="27004" xr:uid="{00000000-0005-0000-0000-000087160000}"/>
    <cellStyle name="Cálculo 4 2 2 6 2 2 5" xfId="32613" xr:uid="{00000000-0005-0000-0000-000088160000}"/>
    <cellStyle name="Cálculo 4 2 2 6 2 2 6" xfId="36288" xr:uid="{00000000-0005-0000-0000-000089160000}"/>
    <cellStyle name="Cálculo 4 2 2 6 2 2 7" xfId="39014" xr:uid="{00000000-0005-0000-0000-00008A160000}"/>
    <cellStyle name="Cálculo 4 2 2 6 2 3" xfId="12435" xr:uid="{00000000-0005-0000-0000-00008B160000}"/>
    <cellStyle name="Cálculo 4 2 2 6 2 4" xfId="19437" xr:uid="{00000000-0005-0000-0000-00008C160000}"/>
    <cellStyle name="Cálculo 4 2 2 6 2 5" xfId="19503" xr:uid="{00000000-0005-0000-0000-00008D160000}"/>
    <cellStyle name="Cálculo 4 2 2 6 2 6" xfId="9991" xr:uid="{00000000-0005-0000-0000-00008E160000}"/>
    <cellStyle name="Cálculo 4 2 2 6 2 7" xfId="24564" xr:uid="{00000000-0005-0000-0000-00008F160000}"/>
    <cellStyle name="Cálculo 4 2 2 6 2 8" xfId="31599" xr:uid="{00000000-0005-0000-0000-000090160000}"/>
    <cellStyle name="Cálculo 4 2 2 6 2 9" xfId="35299" xr:uid="{00000000-0005-0000-0000-000091160000}"/>
    <cellStyle name="Cálculo 4 2 2 6 3" xfId="2952" xr:uid="{00000000-0005-0000-0000-000092160000}"/>
    <cellStyle name="Cálculo 4 2 2 6 3 2" xfId="5569" xr:uid="{00000000-0005-0000-0000-000093160000}"/>
    <cellStyle name="Cálculo 4 2 2 6 3 2 2" xfId="14723" xr:uid="{00000000-0005-0000-0000-000094160000}"/>
    <cellStyle name="Cálculo 4 2 2 6 3 2 3" xfId="21719" xr:uid="{00000000-0005-0000-0000-000095160000}"/>
    <cellStyle name="Cálculo 4 2 2 6 3 2 4" xfId="27015" xr:uid="{00000000-0005-0000-0000-000096160000}"/>
    <cellStyle name="Cálculo 4 2 2 6 3 2 5" xfId="32614" xr:uid="{00000000-0005-0000-0000-000097160000}"/>
    <cellStyle name="Cálculo 4 2 2 6 3 2 6" xfId="36289" xr:uid="{00000000-0005-0000-0000-000098160000}"/>
    <cellStyle name="Cálculo 4 2 2 6 3 2 7" xfId="39015" xr:uid="{00000000-0005-0000-0000-000099160000}"/>
    <cellStyle name="Cálculo 4 2 2 6 3 3" xfId="12106" xr:uid="{00000000-0005-0000-0000-00009A160000}"/>
    <cellStyle name="Cálculo 4 2 2 6 3 4" xfId="19109" xr:uid="{00000000-0005-0000-0000-00009B160000}"/>
    <cellStyle name="Cálculo 4 2 2 6 3 5" xfId="19524" xr:uid="{00000000-0005-0000-0000-00009C160000}"/>
    <cellStyle name="Cálculo 4 2 2 6 3 6" xfId="10062" xr:uid="{00000000-0005-0000-0000-00009D160000}"/>
    <cellStyle name="Cálculo 4 2 2 6 3 7" xfId="10093" xr:uid="{00000000-0005-0000-0000-00009E160000}"/>
    <cellStyle name="Cálculo 4 2 2 6 3 8" xfId="33835" xr:uid="{00000000-0005-0000-0000-00009F160000}"/>
    <cellStyle name="Cálculo 4 2 2 6 3 9" xfId="37397" xr:uid="{00000000-0005-0000-0000-0000A0160000}"/>
    <cellStyle name="Cálculo 4 2 2 6 4" xfId="2894" xr:uid="{00000000-0005-0000-0000-0000A1160000}"/>
    <cellStyle name="Cálculo 4 2 2 6 4 2" xfId="5570" xr:uid="{00000000-0005-0000-0000-0000A2160000}"/>
    <cellStyle name="Cálculo 4 2 2 6 4 2 2" xfId="14724" xr:uid="{00000000-0005-0000-0000-0000A3160000}"/>
    <cellStyle name="Cálculo 4 2 2 6 4 2 3" xfId="21720" xr:uid="{00000000-0005-0000-0000-0000A4160000}"/>
    <cellStyle name="Cálculo 4 2 2 6 4 2 4" xfId="24056" xr:uid="{00000000-0005-0000-0000-0000A5160000}"/>
    <cellStyle name="Cálculo 4 2 2 6 4 2 5" xfId="32615" xr:uid="{00000000-0005-0000-0000-0000A6160000}"/>
    <cellStyle name="Cálculo 4 2 2 6 4 2 6" xfId="36290" xr:uid="{00000000-0005-0000-0000-0000A7160000}"/>
    <cellStyle name="Cálculo 4 2 2 6 4 2 7" xfId="39016" xr:uid="{00000000-0005-0000-0000-0000A8160000}"/>
    <cellStyle name="Cálculo 4 2 2 6 4 3" xfId="12048" xr:uid="{00000000-0005-0000-0000-0000A9160000}"/>
    <cellStyle name="Cálculo 4 2 2 6 4 4" xfId="19051" xr:uid="{00000000-0005-0000-0000-0000AA160000}"/>
    <cellStyle name="Cálculo 4 2 2 6 4 5" xfId="28326" xr:uid="{00000000-0005-0000-0000-0000AB160000}"/>
    <cellStyle name="Cálculo 4 2 2 6 4 6" xfId="18260" xr:uid="{00000000-0005-0000-0000-0000AC160000}"/>
    <cellStyle name="Cálculo 4 2 2 6 4 7" xfId="25088" xr:uid="{00000000-0005-0000-0000-0000AD160000}"/>
    <cellStyle name="Cálculo 4 2 2 6 4 8" xfId="19547" xr:uid="{00000000-0005-0000-0000-0000AE160000}"/>
    <cellStyle name="Cálculo 4 2 2 6 4 9" xfId="31420" xr:uid="{00000000-0005-0000-0000-0000AF160000}"/>
    <cellStyle name="Cálculo 4 2 2 6 5" xfId="3821" xr:uid="{00000000-0005-0000-0000-0000B0160000}"/>
    <cellStyle name="Cálculo 4 2 2 6 5 2" xfId="5571" xr:uid="{00000000-0005-0000-0000-0000B1160000}"/>
    <cellStyle name="Cálculo 4 2 2 6 5 2 2" xfId="14725" xr:uid="{00000000-0005-0000-0000-0000B2160000}"/>
    <cellStyle name="Cálculo 4 2 2 6 5 2 3" xfId="21721" xr:uid="{00000000-0005-0000-0000-0000B3160000}"/>
    <cellStyle name="Cálculo 4 2 2 6 5 2 4" xfId="27013" xr:uid="{00000000-0005-0000-0000-0000B4160000}"/>
    <cellStyle name="Cálculo 4 2 2 6 5 2 5" xfId="32616" xr:uid="{00000000-0005-0000-0000-0000B5160000}"/>
    <cellStyle name="Cálculo 4 2 2 6 5 2 6" xfId="36291" xr:uid="{00000000-0005-0000-0000-0000B6160000}"/>
    <cellStyle name="Cálculo 4 2 2 6 5 2 7" xfId="39017" xr:uid="{00000000-0005-0000-0000-0000B7160000}"/>
    <cellStyle name="Cálculo 4 2 2 6 5 3" xfId="12975" xr:uid="{00000000-0005-0000-0000-0000B8160000}"/>
    <cellStyle name="Cálculo 4 2 2 6 5 4" xfId="19974" xr:uid="{00000000-0005-0000-0000-0000B9160000}"/>
    <cellStyle name="Cálculo 4 2 2 6 5 5" xfId="22509" xr:uid="{00000000-0005-0000-0000-0000BA160000}"/>
    <cellStyle name="Cálculo 4 2 2 6 5 6" xfId="25373" xr:uid="{00000000-0005-0000-0000-0000BB160000}"/>
    <cellStyle name="Cálculo 4 2 2 6 5 7" xfId="25096" xr:uid="{00000000-0005-0000-0000-0000BC160000}"/>
    <cellStyle name="Cálculo 4 2 2 6 5 8" xfId="33506" xr:uid="{00000000-0005-0000-0000-0000BD160000}"/>
    <cellStyle name="Cálculo 4 2 2 6 5 9" xfId="37174" xr:uid="{00000000-0005-0000-0000-0000BE160000}"/>
    <cellStyle name="Cálculo 4 2 2 6 6" xfId="5567" xr:uid="{00000000-0005-0000-0000-0000BF160000}"/>
    <cellStyle name="Cálculo 4 2 2 6 6 2" xfId="14721" xr:uid="{00000000-0005-0000-0000-0000C0160000}"/>
    <cellStyle name="Cálculo 4 2 2 6 6 3" xfId="21717" xr:uid="{00000000-0005-0000-0000-0000C1160000}"/>
    <cellStyle name="Cálculo 4 2 2 6 6 4" xfId="27011" xr:uid="{00000000-0005-0000-0000-0000C2160000}"/>
    <cellStyle name="Cálculo 4 2 2 6 6 5" xfId="32612" xr:uid="{00000000-0005-0000-0000-0000C3160000}"/>
    <cellStyle name="Cálculo 4 2 2 6 6 6" xfId="36287" xr:uid="{00000000-0005-0000-0000-0000C4160000}"/>
    <cellStyle name="Cálculo 4 2 2 6 6 7" xfId="39013" xr:uid="{00000000-0005-0000-0000-0000C5160000}"/>
    <cellStyle name="Cálculo 4 2 2 6 7" xfId="10779" xr:uid="{00000000-0005-0000-0000-0000C6160000}"/>
    <cellStyle name="Cálculo 4 2 2 6 8" xfId="9897" xr:uid="{00000000-0005-0000-0000-0000C7160000}"/>
    <cellStyle name="Cálculo 4 2 2 6 9" xfId="28687" xr:uid="{00000000-0005-0000-0000-0000C8160000}"/>
    <cellStyle name="Cálculo 4 2 2 7" xfId="2453" xr:uid="{00000000-0005-0000-0000-0000C9160000}"/>
    <cellStyle name="Cálculo 4 2 2 7 2" xfId="5572" xr:uid="{00000000-0005-0000-0000-0000CA160000}"/>
    <cellStyle name="Cálculo 4 2 2 7 2 2" xfId="14726" xr:uid="{00000000-0005-0000-0000-0000CB160000}"/>
    <cellStyle name="Cálculo 4 2 2 7 2 3" xfId="21722" xr:uid="{00000000-0005-0000-0000-0000CC160000}"/>
    <cellStyle name="Cálculo 4 2 2 7 2 4" xfId="25250" xr:uid="{00000000-0005-0000-0000-0000CD160000}"/>
    <cellStyle name="Cálculo 4 2 2 7 2 5" xfId="32617" xr:uid="{00000000-0005-0000-0000-0000CE160000}"/>
    <cellStyle name="Cálculo 4 2 2 7 2 6" xfId="36292" xr:uid="{00000000-0005-0000-0000-0000CF160000}"/>
    <cellStyle name="Cálculo 4 2 2 7 2 7" xfId="39018" xr:uid="{00000000-0005-0000-0000-0000D0160000}"/>
    <cellStyle name="Cálculo 4 2 2 7 3" xfId="11607" xr:uid="{00000000-0005-0000-0000-0000D1160000}"/>
    <cellStyle name="Cálculo 4 2 2 7 4" xfId="18610" xr:uid="{00000000-0005-0000-0000-0000D2160000}"/>
    <cellStyle name="Cálculo 4 2 2 7 5" xfId="19653" xr:uid="{00000000-0005-0000-0000-0000D3160000}"/>
    <cellStyle name="Cálculo 4 2 2 7 6" xfId="15543" xr:uid="{00000000-0005-0000-0000-0000D4160000}"/>
    <cellStyle name="Cálculo 4 2 2 7 7" xfId="30105" xr:uid="{00000000-0005-0000-0000-0000D5160000}"/>
    <cellStyle name="Cálculo 4 2 2 7 8" xfId="34081" xr:uid="{00000000-0005-0000-0000-0000D6160000}"/>
    <cellStyle name="Cálculo 4 2 2 7 9" xfId="37643" xr:uid="{00000000-0005-0000-0000-0000D7160000}"/>
    <cellStyle name="Cálculo 4 2 2 8" xfId="2929" xr:uid="{00000000-0005-0000-0000-0000D8160000}"/>
    <cellStyle name="Cálculo 4 2 2 8 2" xfId="5573" xr:uid="{00000000-0005-0000-0000-0000D9160000}"/>
    <cellStyle name="Cálculo 4 2 2 8 2 2" xfId="14727" xr:uid="{00000000-0005-0000-0000-0000DA160000}"/>
    <cellStyle name="Cálculo 4 2 2 8 2 3" xfId="21723" xr:uid="{00000000-0005-0000-0000-0000DB160000}"/>
    <cellStyle name="Cálculo 4 2 2 8 2 4" xfId="27014" xr:uid="{00000000-0005-0000-0000-0000DC160000}"/>
    <cellStyle name="Cálculo 4 2 2 8 2 5" xfId="32618" xr:uid="{00000000-0005-0000-0000-0000DD160000}"/>
    <cellStyle name="Cálculo 4 2 2 8 2 6" xfId="36293" xr:uid="{00000000-0005-0000-0000-0000DE160000}"/>
    <cellStyle name="Cálculo 4 2 2 8 2 7" xfId="39019" xr:uid="{00000000-0005-0000-0000-0000DF160000}"/>
    <cellStyle name="Cálculo 4 2 2 8 3" xfId="12083" xr:uid="{00000000-0005-0000-0000-0000E0160000}"/>
    <cellStyle name="Cálculo 4 2 2 8 4" xfId="19086" xr:uid="{00000000-0005-0000-0000-0000E1160000}"/>
    <cellStyle name="Cálculo 4 2 2 8 5" xfId="28324" xr:uid="{00000000-0005-0000-0000-0000E2160000}"/>
    <cellStyle name="Cálculo 4 2 2 8 6" xfId="25147" xr:uid="{00000000-0005-0000-0000-0000E3160000}"/>
    <cellStyle name="Cálculo 4 2 2 8 7" xfId="29010" xr:uid="{00000000-0005-0000-0000-0000E4160000}"/>
    <cellStyle name="Cálculo 4 2 2 8 8" xfId="33846" xr:uid="{00000000-0005-0000-0000-0000E5160000}"/>
    <cellStyle name="Cálculo 4 2 2 8 9" xfId="37408" xr:uid="{00000000-0005-0000-0000-0000E6160000}"/>
    <cellStyle name="Cálculo 4 2 2 9" xfId="3105" xr:uid="{00000000-0005-0000-0000-0000E7160000}"/>
    <cellStyle name="Cálculo 4 2 2 9 2" xfId="5574" xr:uid="{00000000-0005-0000-0000-0000E8160000}"/>
    <cellStyle name="Cálculo 4 2 2 9 2 2" xfId="14728" xr:uid="{00000000-0005-0000-0000-0000E9160000}"/>
    <cellStyle name="Cálculo 4 2 2 9 2 3" xfId="21724" xr:uid="{00000000-0005-0000-0000-0000EA160000}"/>
    <cellStyle name="Cálculo 4 2 2 9 2 4" xfId="18366" xr:uid="{00000000-0005-0000-0000-0000EB160000}"/>
    <cellStyle name="Cálculo 4 2 2 9 2 5" xfId="32619" xr:uid="{00000000-0005-0000-0000-0000EC160000}"/>
    <cellStyle name="Cálculo 4 2 2 9 2 6" xfId="36294" xr:uid="{00000000-0005-0000-0000-0000ED160000}"/>
    <cellStyle name="Cálculo 4 2 2 9 2 7" xfId="39020" xr:uid="{00000000-0005-0000-0000-0000EE160000}"/>
    <cellStyle name="Cálculo 4 2 2 9 3" xfId="12259" xr:uid="{00000000-0005-0000-0000-0000EF160000}"/>
    <cellStyle name="Cálculo 4 2 2 9 4" xfId="19262" xr:uid="{00000000-0005-0000-0000-0000F0160000}"/>
    <cellStyle name="Cálculo 4 2 2 9 5" xfId="17433" xr:uid="{00000000-0005-0000-0000-0000F1160000}"/>
    <cellStyle name="Cálculo 4 2 2 9 6" xfId="29142" xr:uid="{00000000-0005-0000-0000-0000F2160000}"/>
    <cellStyle name="Cálculo 4 2 2 9 7" xfId="29787" xr:uid="{00000000-0005-0000-0000-0000F3160000}"/>
    <cellStyle name="Cálculo 4 2 2 9 8" xfId="31831" xr:uid="{00000000-0005-0000-0000-0000F4160000}"/>
    <cellStyle name="Cálculo 4 2 2 9 9" xfId="35488" xr:uid="{00000000-0005-0000-0000-0000F5160000}"/>
    <cellStyle name="Cálculo 4 2 20" xfId="38453" xr:uid="{00000000-0005-0000-0000-0000F6160000}"/>
    <cellStyle name="Cálculo 4 2 3" xfId="1681" xr:uid="{00000000-0005-0000-0000-0000F7160000}"/>
    <cellStyle name="Cálculo 4 2 3 10" xfId="24484" xr:uid="{00000000-0005-0000-0000-0000F8160000}"/>
    <cellStyle name="Cálculo 4 2 3 11" xfId="25978" xr:uid="{00000000-0005-0000-0000-0000F9160000}"/>
    <cellStyle name="Cálculo 4 2 3 12" xfId="17909" xr:uid="{00000000-0005-0000-0000-0000FA160000}"/>
    <cellStyle name="Cálculo 4 2 3 13" xfId="25696" xr:uid="{00000000-0005-0000-0000-0000FB160000}"/>
    <cellStyle name="Cálculo 4 2 3 14" xfId="34790" xr:uid="{00000000-0005-0000-0000-0000FC160000}"/>
    <cellStyle name="Cálculo 4 2 3 2" xfId="2508" xr:uid="{00000000-0005-0000-0000-0000FD160000}"/>
    <cellStyle name="Cálculo 4 2 3 2 2" xfId="5576" xr:uid="{00000000-0005-0000-0000-0000FE160000}"/>
    <cellStyle name="Cálculo 4 2 3 2 2 2" xfId="14730" xr:uid="{00000000-0005-0000-0000-0000FF160000}"/>
    <cellStyle name="Cálculo 4 2 3 2 2 3" xfId="21726" xr:uid="{00000000-0005-0000-0000-000000170000}"/>
    <cellStyle name="Cálculo 4 2 3 2 2 4" xfId="27012" xr:uid="{00000000-0005-0000-0000-000001170000}"/>
    <cellStyle name="Cálculo 4 2 3 2 2 5" xfId="32621" xr:uid="{00000000-0005-0000-0000-000002170000}"/>
    <cellStyle name="Cálculo 4 2 3 2 2 6" xfId="36296" xr:uid="{00000000-0005-0000-0000-000003170000}"/>
    <cellStyle name="Cálculo 4 2 3 2 2 7" xfId="39022" xr:uid="{00000000-0005-0000-0000-000004170000}"/>
    <cellStyle name="Cálculo 4 2 3 2 3" xfId="11662" xr:uid="{00000000-0005-0000-0000-000005170000}"/>
    <cellStyle name="Cálculo 4 2 3 2 4" xfId="18665" xr:uid="{00000000-0005-0000-0000-000006170000}"/>
    <cellStyle name="Cálculo 4 2 3 2 5" xfId="18056" xr:uid="{00000000-0005-0000-0000-000007170000}"/>
    <cellStyle name="Cálculo 4 2 3 2 6" xfId="9365" xr:uid="{00000000-0005-0000-0000-000008170000}"/>
    <cellStyle name="Cálculo 4 2 3 2 7" xfId="30074" xr:uid="{00000000-0005-0000-0000-000009170000}"/>
    <cellStyle name="Cálculo 4 2 3 2 8" xfId="34051" xr:uid="{00000000-0005-0000-0000-00000A170000}"/>
    <cellStyle name="Cálculo 4 2 3 2 9" xfId="37613" xr:uid="{00000000-0005-0000-0000-00000B170000}"/>
    <cellStyle name="Cálculo 4 2 3 3" xfId="3658" xr:uid="{00000000-0005-0000-0000-00000C170000}"/>
    <cellStyle name="Cálculo 4 2 3 3 2" xfId="5577" xr:uid="{00000000-0005-0000-0000-00000D170000}"/>
    <cellStyle name="Cálculo 4 2 3 3 2 2" xfId="14731" xr:uid="{00000000-0005-0000-0000-00000E170000}"/>
    <cellStyle name="Cálculo 4 2 3 3 2 3" xfId="21727" xr:uid="{00000000-0005-0000-0000-00000F170000}"/>
    <cellStyle name="Cálculo 4 2 3 3 2 4" xfId="24054" xr:uid="{00000000-0005-0000-0000-000010170000}"/>
    <cellStyle name="Cálculo 4 2 3 3 2 5" xfId="32622" xr:uid="{00000000-0005-0000-0000-000011170000}"/>
    <cellStyle name="Cálculo 4 2 3 3 2 6" xfId="36297" xr:uid="{00000000-0005-0000-0000-000012170000}"/>
    <cellStyle name="Cálculo 4 2 3 3 2 7" xfId="39023" xr:uid="{00000000-0005-0000-0000-000013170000}"/>
    <cellStyle name="Cálculo 4 2 3 3 3" xfId="12812" xr:uid="{00000000-0005-0000-0000-000014170000}"/>
    <cellStyle name="Cálculo 4 2 3 3 4" xfId="19811" xr:uid="{00000000-0005-0000-0000-000015170000}"/>
    <cellStyle name="Cálculo 4 2 3 3 5" xfId="28000" xr:uid="{00000000-0005-0000-0000-000016170000}"/>
    <cellStyle name="Cálculo 4 2 3 3 6" xfId="26557" xr:uid="{00000000-0005-0000-0000-000017170000}"/>
    <cellStyle name="Cálculo 4 2 3 3 7" xfId="24721" xr:uid="{00000000-0005-0000-0000-000018170000}"/>
    <cellStyle name="Cálculo 4 2 3 3 8" xfId="31624" xr:uid="{00000000-0005-0000-0000-000019170000}"/>
    <cellStyle name="Cálculo 4 2 3 3 9" xfId="35304" xr:uid="{00000000-0005-0000-0000-00001A170000}"/>
    <cellStyle name="Cálculo 4 2 3 4" xfId="4167" xr:uid="{00000000-0005-0000-0000-00001B170000}"/>
    <cellStyle name="Cálculo 4 2 3 4 2" xfId="5578" xr:uid="{00000000-0005-0000-0000-00001C170000}"/>
    <cellStyle name="Cálculo 4 2 3 4 2 2" xfId="14732" xr:uid="{00000000-0005-0000-0000-00001D170000}"/>
    <cellStyle name="Cálculo 4 2 3 4 2 3" xfId="21728" xr:uid="{00000000-0005-0000-0000-00001E170000}"/>
    <cellStyle name="Cálculo 4 2 3 4 2 4" xfId="27018" xr:uid="{00000000-0005-0000-0000-00001F170000}"/>
    <cellStyle name="Cálculo 4 2 3 4 2 5" xfId="32623" xr:uid="{00000000-0005-0000-0000-000020170000}"/>
    <cellStyle name="Cálculo 4 2 3 4 2 6" xfId="36298" xr:uid="{00000000-0005-0000-0000-000021170000}"/>
    <cellStyle name="Cálculo 4 2 3 4 2 7" xfId="39024" xr:uid="{00000000-0005-0000-0000-000022170000}"/>
    <cellStyle name="Cálculo 4 2 3 4 3" xfId="13321" xr:uid="{00000000-0005-0000-0000-000023170000}"/>
    <cellStyle name="Cálculo 4 2 3 4 4" xfId="20319" xr:uid="{00000000-0005-0000-0000-000024170000}"/>
    <cellStyle name="Cálculo 4 2 3 4 5" xfId="25299" xr:uid="{00000000-0005-0000-0000-000025170000}"/>
    <cellStyle name="Cálculo 4 2 3 4 6" xfId="22571" xr:uid="{00000000-0005-0000-0000-000026170000}"/>
    <cellStyle name="Cálculo 4 2 3 4 7" xfId="9487" xr:uid="{00000000-0005-0000-0000-000027170000}"/>
    <cellStyle name="Cálculo 4 2 3 4 8" xfId="25725" xr:uid="{00000000-0005-0000-0000-000028170000}"/>
    <cellStyle name="Cálculo 4 2 3 4 9" xfId="34864" xr:uid="{00000000-0005-0000-0000-000029170000}"/>
    <cellStyle name="Cálculo 4 2 3 5" xfId="3077" xr:uid="{00000000-0005-0000-0000-00002A170000}"/>
    <cellStyle name="Cálculo 4 2 3 5 2" xfId="5579" xr:uid="{00000000-0005-0000-0000-00002B170000}"/>
    <cellStyle name="Cálculo 4 2 3 5 2 2" xfId="14733" xr:uid="{00000000-0005-0000-0000-00002C170000}"/>
    <cellStyle name="Cálculo 4 2 3 5 2 3" xfId="21729" xr:uid="{00000000-0005-0000-0000-00002D170000}"/>
    <cellStyle name="Cálculo 4 2 3 5 2 4" xfId="17724" xr:uid="{00000000-0005-0000-0000-00002E170000}"/>
    <cellStyle name="Cálculo 4 2 3 5 2 5" xfId="32624" xr:uid="{00000000-0005-0000-0000-00002F170000}"/>
    <cellStyle name="Cálculo 4 2 3 5 2 6" xfId="36299" xr:uid="{00000000-0005-0000-0000-000030170000}"/>
    <cellStyle name="Cálculo 4 2 3 5 2 7" xfId="39025" xr:uid="{00000000-0005-0000-0000-000031170000}"/>
    <cellStyle name="Cálculo 4 2 3 5 3" xfId="12231" xr:uid="{00000000-0005-0000-0000-000032170000}"/>
    <cellStyle name="Cálculo 4 2 3 5 4" xfId="19234" xr:uid="{00000000-0005-0000-0000-000033170000}"/>
    <cellStyle name="Cálculo 4 2 3 5 5" xfId="28279" xr:uid="{00000000-0005-0000-0000-000034170000}"/>
    <cellStyle name="Cálculo 4 2 3 5 6" xfId="21262" xr:uid="{00000000-0005-0000-0000-000035170000}"/>
    <cellStyle name="Cálculo 4 2 3 5 7" xfId="25535" xr:uid="{00000000-0005-0000-0000-000036170000}"/>
    <cellStyle name="Cálculo 4 2 3 5 8" xfId="25536" xr:uid="{00000000-0005-0000-0000-000037170000}"/>
    <cellStyle name="Cálculo 4 2 3 5 9" xfId="31821" xr:uid="{00000000-0005-0000-0000-000038170000}"/>
    <cellStyle name="Cálculo 4 2 3 6" xfId="3009" xr:uid="{00000000-0005-0000-0000-000039170000}"/>
    <cellStyle name="Cálculo 4 2 3 6 2" xfId="5580" xr:uid="{00000000-0005-0000-0000-00003A170000}"/>
    <cellStyle name="Cálculo 4 2 3 6 2 2" xfId="14734" xr:uid="{00000000-0005-0000-0000-00003B170000}"/>
    <cellStyle name="Cálculo 4 2 3 6 2 3" xfId="21730" xr:uid="{00000000-0005-0000-0000-00003C170000}"/>
    <cellStyle name="Cálculo 4 2 3 6 2 4" xfId="27017" xr:uid="{00000000-0005-0000-0000-00003D170000}"/>
    <cellStyle name="Cálculo 4 2 3 6 2 5" xfId="32625" xr:uid="{00000000-0005-0000-0000-00003E170000}"/>
    <cellStyle name="Cálculo 4 2 3 6 2 6" xfId="36300" xr:uid="{00000000-0005-0000-0000-00003F170000}"/>
    <cellStyle name="Cálculo 4 2 3 6 2 7" xfId="39026" xr:uid="{00000000-0005-0000-0000-000040170000}"/>
    <cellStyle name="Cálculo 4 2 3 6 3" xfId="12163" xr:uid="{00000000-0005-0000-0000-000041170000}"/>
    <cellStyle name="Cálculo 4 2 3 6 4" xfId="19166" xr:uid="{00000000-0005-0000-0000-000042170000}"/>
    <cellStyle name="Cálculo 4 2 3 6 5" xfId="24693" xr:uid="{00000000-0005-0000-0000-000043170000}"/>
    <cellStyle name="Cálculo 4 2 3 6 6" xfId="29131" xr:uid="{00000000-0005-0000-0000-000044170000}"/>
    <cellStyle name="Cálculo 4 2 3 6 7" xfId="29830" xr:uid="{00000000-0005-0000-0000-000045170000}"/>
    <cellStyle name="Cálculo 4 2 3 6 8" xfId="31565" xr:uid="{00000000-0005-0000-0000-000046170000}"/>
    <cellStyle name="Cálculo 4 2 3 6 9" xfId="35275" xr:uid="{00000000-0005-0000-0000-000047170000}"/>
    <cellStyle name="Cálculo 4 2 3 7" xfId="5575" xr:uid="{00000000-0005-0000-0000-000048170000}"/>
    <cellStyle name="Cálculo 4 2 3 7 2" xfId="14729" xr:uid="{00000000-0005-0000-0000-000049170000}"/>
    <cellStyle name="Cálculo 4 2 3 7 3" xfId="21725" xr:uid="{00000000-0005-0000-0000-00004A170000}"/>
    <cellStyle name="Cálculo 4 2 3 7 4" xfId="27016" xr:uid="{00000000-0005-0000-0000-00004B170000}"/>
    <cellStyle name="Cálculo 4 2 3 7 5" xfId="32620" xr:uid="{00000000-0005-0000-0000-00004C170000}"/>
    <cellStyle name="Cálculo 4 2 3 7 6" xfId="36295" xr:uid="{00000000-0005-0000-0000-00004D170000}"/>
    <cellStyle name="Cálculo 4 2 3 7 7" xfId="39021" xr:uid="{00000000-0005-0000-0000-00004E170000}"/>
    <cellStyle name="Cálculo 4 2 3 8" xfId="10835" xr:uid="{00000000-0005-0000-0000-00004F170000}"/>
    <cellStyle name="Cálculo 4 2 3 9" xfId="9734" xr:uid="{00000000-0005-0000-0000-000050170000}"/>
    <cellStyle name="Cálculo 4 2 4" xfId="2278" xr:uid="{00000000-0005-0000-0000-000051170000}"/>
    <cellStyle name="Cálculo 4 2 4 10" xfId="17762" xr:uid="{00000000-0005-0000-0000-000052170000}"/>
    <cellStyle name="Cálculo 4 2 4 11" xfId="26113" xr:uid="{00000000-0005-0000-0000-000053170000}"/>
    <cellStyle name="Cálculo 4 2 4 12" xfId="30191" xr:uid="{00000000-0005-0000-0000-000054170000}"/>
    <cellStyle name="Cálculo 4 2 4 13" xfId="34167" xr:uid="{00000000-0005-0000-0000-000055170000}"/>
    <cellStyle name="Cálculo 4 2 4 14" xfId="37729" xr:uid="{00000000-0005-0000-0000-000056170000}"/>
    <cellStyle name="Cálculo 4 2 4 2" xfId="2678" xr:uid="{00000000-0005-0000-0000-000057170000}"/>
    <cellStyle name="Cálculo 4 2 4 2 2" xfId="5582" xr:uid="{00000000-0005-0000-0000-000058170000}"/>
    <cellStyle name="Cálculo 4 2 4 2 2 2" xfId="14736" xr:uid="{00000000-0005-0000-0000-000059170000}"/>
    <cellStyle name="Cálculo 4 2 4 2 2 3" xfId="21732" xr:uid="{00000000-0005-0000-0000-00005A170000}"/>
    <cellStyle name="Cálculo 4 2 4 2 2 4" xfId="9499" xr:uid="{00000000-0005-0000-0000-00005B170000}"/>
    <cellStyle name="Cálculo 4 2 4 2 2 5" xfId="32627" xr:uid="{00000000-0005-0000-0000-00005C170000}"/>
    <cellStyle name="Cálculo 4 2 4 2 2 6" xfId="36302" xr:uid="{00000000-0005-0000-0000-00005D170000}"/>
    <cellStyle name="Cálculo 4 2 4 2 2 7" xfId="39028" xr:uid="{00000000-0005-0000-0000-00005E170000}"/>
    <cellStyle name="Cálculo 4 2 4 2 3" xfId="11832" xr:uid="{00000000-0005-0000-0000-00005F170000}"/>
    <cellStyle name="Cálculo 4 2 4 2 4" xfId="18835" xr:uid="{00000000-0005-0000-0000-000060170000}"/>
    <cellStyle name="Cálculo 4 2 4 2 5" xfId="28435" xr:uid="{00000000-0005-0000-0000-000061170000}"/>
    <cellStyle name="Cálculo 4 2 4 2 6" xfId="28486" xr:uid="{00000000-0005-0000-0000-000062170000}"/>
    <cellStyle name="Cálculo 4 2 4 2 7" xfId="17249" xr:uid="{00000000-0005-0000-0000-000063170000}"/>
    <cellStyle name="Cálculo 4 2 4 2 8" xfId="31520" xr:uid="{00000000-0005-0000-0000-000064170000}"/>
    <cellStyle name="Cálculo 4 2 4 2 9" xfId="35230" xr:uid="{00000000-0005-0000-0000-000065170000}"/>
    <cellStyle name="Cálculo 4 2 4 3" xfId="3960" xr:uid="{00000000-0005-0000-0000-000066170000}"/>
    <cellStyle name="Cálculo 4 2 4 3 2" xfId="5583" xr:uid="{00000000-0005-0000-0000-000067170000}"/>
    <cellStyle name="Cálculo 4 2 4 3 2 2" xfId="14737" xr:uid="{00000000-0005-0000-0000-000068170000}"/>
    <cellStyle name="Cálculo 4 2 4 3 2 3" xfId="21733" xr:uid="{00000000-0005-0000-0000-000069170000}"/>
    <cellStyle name="Cálculo 4 2 4 3 2 4" xfId="29461" xr:uid="{00000000-0005-0000-0000-00006A170000}"/>
    <cellStyle name="Cálculo 4 2 4 3 2 5" xfId="32628" xr:uid="{00000000-0005-0000-0000-00006B170000}"/>
    <cellStyle name="Cálculo 4 2 4 3 2 6" xfId="36303" xr:uid="{00000000-0005-0000-0000-00006C170000}"/>
    <cellStyle name="Cálculo 4 2 4 3 2 7" xfId="39029" xr:uid="{00000000-0005-0000-0000-00006D170000}"/>
    <cellStyle name="Cálculo 4 2 4 3 3" xfId="13114" xr:uid="{00000000-0005-0000-0000-00006E170000}"/>
    <cellStyle name="Cálculo 4 2 4 3 4" xfId="20112" xr:uid="{00000000-0005-0000-0000-00006F170000}"/>
    <cellStyle name="Cálculo 4 2 4 3 5" xfId="19631" xr:uid="{00000000-0005-0000-0000-000070170000}"/>
    <cellStyle name="Cálculo 4 2 4 3 6" xfId="26624" xr:uid="{00000000-0005-0000-0000-000071170000}"/>
    <cellStyle name="Cálculo 4 2 4 3 7" xfId="22950" xr:uid="{00000000-0005-0000-0000-000072170000}"/>
    <cellStyle name="Cálculo 4 2 4 3 8" xfId="31664" xr:uid="{00000000-0005-0000-0000-000073170000}"/>
    <cellStyle name="Cálculo 4 2 4 3 9" xfId="35344" xr:uid="{00000000-0005-0000-0000-000074170000}"/>
    <cellStyle name="Cálculo 4 2 4 4" xfId="4398" xr:uid="{00000000-0005-0000-0000-000075170000}"/>
    <cellStyle name="Cálculo 4 2 4 4 2" xfId="5584" xr:uid="{00000000-0005-0000-0000-000076170000}"/>
    <cellStyle name="Cálculo 4 2 4 4 2 2" xfId="14738" xr:uid="{00000000-0005-0000-0000-000077170000}"/>
    <cellStyle name="Cálculo 4 2 4 4 2 3" xfId="21734" xr:uid="{00000000-0005-0000-0000-000078170000}"/>
    <cellStyle name="Cálculo 4 2 4 4 2 4" xfId="29316" xr:uid="{00000000-0005-0000-0000-000079170000}"/>
    <cellStyle name="Cálculo 4 2 4 4 2 5" xfId="32629" xr:uid="{00000000-0005-0000-0000-00007A170000}"/>
    <cellStyle name="Cálculo 4 2 4 4 2 6" xfId="36304" xr:uid="{00000000-0005-0000-0000-00007B170000}"/>
    <cellStyle name="Cálculo 4 2 4 4 2 7" xfId="39030" xr:uid="{00000000-0005-0000-0000-00007C170000}"/>
    <cellStyle name="Cálculo 4 2 4 4 3" xfId="13552" xr:uid="{00000000-0005-0000-0000-00007D170000}"/>
    <cellStyle name="Cálculo 4 2 4 4 4" xfId="20550" xr:uid="{00000000-0005-0000-0000-00007E170000}"/>
    <cellStyle name="Cálculo 4 2 4 4 5" xfId="27636" xr:uid="{00000000-0005-0000-0000-00007F170000}"/>
    <cellStyle name="Cálculo 4 2 4 4 6" xfId="9925" xr:uid="{00000000-0005-0000-0000-000080170000}"/>
    <cellStyle name="Cálculo 4 2 4 4 7" xfId="31900" xr:uid="{00000000-0005-0000-0000-000081170000}"/>
    <cellStyle name="Cálculo 4 2 4 4 8" xfId="21283" xr:uid="{00000000-0005-0000-0000-000082170000}"/>
    <cellStyle name="Cálculo 4 2 4 4 9" xfId="31018" xr:uid="{00000000-0005-0000-0000-000083170000}"/>
    <cellStyle name="Cálculo 4 2 4 5" xfId="4652" xr:uid="{00000000-0005-0000-0000-000084170000}"/>
    <cellStyle name="Cálculo 4 2 4 5 2" xfId="5585" xr:uid="{00000000-0005-0000-0000-000085170000}"/>
    <cellStyle name="Cálculo 4 2 4 5 2 2" xfId="14739" xr:uid="{00000000-0005-0000-0000-000086170000}"/>
    <cellStyle name="Cálculo 4 2 4 5 2 3" xfId="21735" xr:uid="{00000000-0005-0000-0000-000087170000}"/>
    <cellStyle name="Cálculo 4 2 4 5 2 4" xfId="22711" xr:uid="{00000000-0005-0000-0000-000088170000}"/>
    <cellStyle name="Cálculo 4 2 4 5 2 5" xfId="32630" xr:uid="{00000000-0005-0000-0000-000089170000}"/>
    <cellStyle name="Cálculo 4 2 4 5 2 6" xfId="36305" xr:uid="{00000000-0005-0000-0000-00008A170000}"/>
    <cellStyle name="Cálculo 4 2 4 5 2 7" xfId="39031" xr:uid="{00000000-0005-0000-0000-00008B170000}"/>
    <cellStyle name="Cálculo 4 2 4 5 3" xfId="13806" xr:uid="{00000000-0005-0000-0000-00008C170000}"/>
    <cellStyle name="Cálculo 4 2 4 5 4" xfId="20804" xr:uid="{00000000-0005-0000-0000-00008D170000}"/>
    <cellStyle name="Cálculo 4 2 4 5 5" xfId="27508" xr:uid="{00000000-0005-0000-0000-00008E170000}"/>
    <cellStyle name="Cálculo 4 2 4 5 6" xfId="22715" xr:uid="{00000000-0005-0000-0000-00008F170000}"/>
    <cellStyle name="Cálculo 4 2 4 5 7" xfId="27875" xr:uid="{00000000-0005-0000-0000-000090170000}"/>
    <cellStyle name="Cálculo 4 2 4 5 8" xfId="29708" xr:uid="{00000000-0005-0000-0000-000091170000}"/>
    <cellStyle name="Cálculo 4 2 4 5 9" xfId="33694" xr:uid="{00000000-0005-0000-0000-000092170000}"/>
    <cellStyle name="Cálculo 4 2 4 6" xfId="4898" xr:uid="{00000000-0005-0000-0000-000093170000}"/>
    <cellStyle name="Cálculo 4 2 4 6 2" xfId="5586" xr:uid="{00000000-0005-0000-0000-000094170000}"/>
    <cellStyle name="Cálculo 4 2 4 6 2 2" xfId="14740" xr:uid="{00000000-0005-0000-0000-000095170000}"/>
    <cellStyle name="Cálculo 4 2 4 6 2 3" xfId="21736" xr:uid="{00000000-0005-0000-0000-000096170000}"/>
    <cellStyle name="Cálculo 4 2 4 6 2 4" xfId="23379" xr:uid="{00000000-0005-0000-0000-000097170000}"/>
    <cellStyle name="Cálculo 4 2 4 6 2 5" xfId="32631" xr:uid="{00000000-0005-0000-0000-000098170000}"/>
    <cellStyle name="Cálculo 4 2 4 6 2 6" xfId="36306" xr:uid="{00000000-0005-0000-0000-000099170000}"/>
    <cellStyle name="Cálculo 4 2 4 6 2 7" xfId="39032" xr:uid="{00000000-0005-0000-0000-00009A170000}"/>
    <cellStyle name="Cálculo 4 2 4 6 3" xfId="14052" xr:uid="{00000000-0005-0000-0000-00009B170000}"/>
    <cellStyle name="Cálculo 4 2 4 6 4" xfId="21050" xr:uid="{00000000-0005-0000-0000-00009C170000}"/>
    <cellStyle name="Cálculo 4 2 4 6 5" xfId="27386" xr:uid="{00000000-0005-0000-0000-00009D170000}"/>
    <cellStyle name="Cálculo 4 2 4 6 6" xfId="29454" xr:uid="{00000000-0005-0000-0000-00009E170000}"/>
    <cellStyle name="Cálculo 4 2 4 6 7" xfId="31944" xr:uid="{00000000-0005-0000-0000-00009F170000}"/>
    <cellStyle name="Cálculo 4 2 4 6 8" xfId="35622" xr:uid="{00000000-0005-0000-0000-0000A0170000}"/>
    <cellStyle name="Cálculo 4 2 4 6 9" xfId="38533" xr:uid="{00000000-0005-0000-0000-0000A1170000}"/>
    <cellStyle name="Cálculo 4 2 4 7" xfId="5581" xr:uid="{00000000-0005-0000-0000-0000A2170000}"/>
    <cellStyle name="Cálculo 4 2 4 7 2" xfId="14735" xr:uid="{00000000-0005-0000-0000-0000A3170000}"/>
    <cellStyle name="Cálculo 4 2 4 7 3" xfId="21731" xr:uid="{00000000-0005-0000-0000-0000A4170000}"/>
    <cellStyle name="Cálculo 4 2 4 7 4" xfId="9442" xr:uid="{00000000-0005-0000-0000-0000A5170000}"/>
    <cellStyle name="Cálculo 4 2 4 7 5" xfId="32626" xr:uid="{00000000-0005-0000-0000-0000A6170000}"/>
    <cellStyle name="Cálculo 4 2 4 7 6" xfId="36301" xr:uid="{00000000-0005-0000-0000-0000A7170000}"/>
    <cellStyle name="Cálculo 4 2 4 7 7" xfId="39027" xr:uid="{00000000-0005-0000-0000-0000A8170000}"/>
    <cellStyle name="Cálculo 4 2 4 8" xfId="11432" xr:uid="{00000000-0005-0000-0000-0000A9170000}"/>
    <cellStyle name="Cálculo 4 2 4 9" xfId="18435" xr:uid="{00000000-0005-0000-0000-0000AA170000}"/>
    <cellStyle name="Cálculo 4 2 5" xfId="2339" xr:uid="{00000000-0005-0000-0000-0000AB170000}"/>
    <cellStyle name="Cálculo 4 2 5 10" xfId="25477" xr:uid="{00000000-0005-0000-0000-0000AC170000}"/>
    <cellStyle name="Cálculo 4 2 5 11" xfId="26140" xr:uid="{00000000-0005-0000-0000-0000AD170000}"/>
    <cellStyle name="Cálculo 4 2 5 12" xfId="30129" xr:uid="{00000000-0005-0000-0000-0000AE170000}"/>
    <cellStyle name="Cálculo 4 2 5 13" xfId="31470" xr:uid="{00000000-0005-0000-0000-0000AF170000}"/>
    <cellStyle name="Cálculo 4 2 5 14" xfId="35186" xr:uid="{00000000-0005-0000-0000-0000B0170000}"/>
    <cellStyle name="Cálculo 4 2 5 2" xfId="2739" xr:uid="{00000000-0005-0000-0000-0000B1170000}"/>
    <cellStyle name="Cálculo 4 2 5 2 2" xfId="5588" xr:uid="{00000000-0005-0000-0000-0000B2170000}"/>
    <cellStyle name="Cálculo 4 2 5 2 2 2" xfId="14742" xr:uid="{00000000-0005-0000-0000-0000B3170000}"/>
    <cellStyle name="Cálculo 4 2 5 2 2 3" xfId="21738" xr:uid="{00000000-0005-0000-0000-0000B4170000}"/>
    <cellStyle name="Cálculo 4 2 5 2 2 4" xfId="18117" xr:uid="{00000000-0005-0000-0000-0000B5170000}"/>
    <cellStyle name="Cálculo 4 2 5 2 2 5" xfId="32633" xr:uid="{00000000-0005-0000-0000-0000B6170000}"/>
    <cellStyle name="Cálculo 4 2 5 2 2 6" xfId="36308" xr:uid="{00000000-0005-0000-0000-0000B7170000}"/>
    <cellStyle name="Cálculo 4 2 5 2 2 7" xfId="39034" xr:uid="{00000000-0005-0000-0000-0000B8170000}"/>
    <cellStyle name="Cálculo 4 2 5 2 3" xfId="11893" xr:uid="{00000000-0005-0000-0000-0000B9170000}"/>
    <cellStyle name="Cálculo 4 2 5 2 4" xfId="18896" xr:uid="{00000000-0005-0000-0000-0000BA170000}"/>
    <cellStyle name="Cálculo 4 2 5 2 5" xfId="17543" xr:uid="{00000000-0005-0000-0000-0000BB170000}"/>
    <cellStyle name="Cálculo 4 2 5 2 6" xfId="25323" xr:uid="{00000000-0005-0000-0000-0000BC170000}"/>
    <cellStyle name="Cálculo 4 2 5 2 7" xfId="22652" xr:uid="{00000000-0005-0000-0000-0000BD170000}"/>
    <cellStyle name="Cálculo 4 2 5 2 8" xfId="27625" xr:uid="{00000000-0005-0000-0000-0000BE170000}"/>
    <cellStyle name="Cálculo 4 2 5 2 9" xfId="31610" xr:uid="{00000000-0005-0000-0000-0000BF170000}"/>
    <cellStyle name="Cálculo 4 2 5 3" xfId="4021" xr:uid="{00000000-0005-0000-0000-0000C0170000}"/>
    <cellStyle name="Cálculo 4 2 5 3 2" xfId="5589" xr:uid="{00000000-0005-0000-0000-0000C1170000}"/>
    <cellStyle name="Cálculo 4 2 5 3 2 2" xfId="14743" xr:uid="{00000000-0005-0000-0000-0000C2170000}"/>
    <cellStyle name="Cálculo 4 2 5 3 2 3" xfId="21739" xr:uid="{00000000-0005-0000-0000-0000C3170000}"/>
    <cellStyle name="Cálculo 4 2 5 3 2 4" xfId="29462" xr:uid="{00000000-0005-0000-0000-0000C4170000}"/>
    <cellStyle name="Cálculo 4 2 5 3 2 5" xfId="32634" xr:uid="{00000000-0005-0000-0000-0000C5170000}"/>
    <cellStyle name="Cálculo 4 2 5 3 2 6" xfId="36309" xr:uid="{00000000-0005-0000-0000-0000C6170000}"/>
    <cellStyle name="Cálculo 4 2 5 3 2 7" xfId="39035" xr:uid="{00000000-0005-0000-0000-0000C7170000}"/>
    <cellStyle name="Cálculo 4 2 5 3 3" xfId="13175" xr:uid="{00000000-0005-0000-0000-0000C8170000}"/>
    <cellStyle name="Cálculo 4 2 5 3 4" xfId="20173" xr:uid="{00000000-0005-0000-0000-0000C9170000}"/>
    <cellStyle name="Cálculo 4 2 5 3 5" xfId="23350" xr:uid="{00000000-0005-0000-0000-0000CA170000}"/>
    <cellStyle name="Cálculo 4 2 5 3 6" xfId="21240" xr:uid="{00000000-0005-0000-0000-0000CB170000}"/>
    <cellStyle name="Cálculo 4 2 5 3 7" xfId="25609" xr:uid="{00000000-0005-0000-0000-0000CC170000}"/>
    <cellStyle name="Cálculo 4 2 5 3 8" xfId="25489" xr:uid="{00000000-0005-0000-0000-0000CD170000}"/>
    <cellStyle name="Cálculo 4 2 5 3 9" xfId="25810" xr:uid="{00000000-0005-0000-0000-0000CE170000}"/>
    <cellStyle name="Cálculo 4 2 5 4" xfId="4459" xr:uid="{00000000-0005-0000-0000-0000CF170000}"/>
    <cellStyle name="Cálculo 4 2 5 4 2" xfId="5590" xr:uid="{00000000-0005-0000-0000-0000D0170000}"/>
    <cellStyle name="Cálculo 4 2 5 4 2 2" xfId="14744" xr:uid="{00000000-0005-0000-0000-0000D1170000}"/>
    <cellStyle name="Cálculo 4 2 5 4 2 3" xfId="21740" xr:uid="{00000000-0005-0000-0000-0000D2170000}"/>
    <cellStyle name="Cálculo 4 2 5 4 2 4" xfId="29318" xr:uid="{00000000-0005-0000-0000-0000D3170000}"/>
    <cellStyle name="Cálculo 4 2 5 4 2 5" xfId="32635" xr:uid="{00000000-0005-0000-0000-0000D4170000}"/>
    <cellStyle name="Cálculo 4 2 5 4 2 6" xfId="36310" xr:uid="{00000000-0005-0000-0000-0000D5170000}"/>
    <cellStyle name="Cálculo 4 2 5 4 2 7" xfId="39036" xr:uid="{00000000-0005-0000-0000-0000D6170000}"/>
    <cellStyle name="Cálculo 4 2 5 4 3" xfId="13613" xr:uid="{00000000-0005-0000-0000-0000D7170000}"/>
    <cellStyle name="Cálculo 4 2 5 4 4" xfId="20611" xr:uid="{00000000-0005-0000-0000-0000D8170000}"/>
    <cellStyle name="Cálculo 4 2 5 4 5" xfId="10155" xr:uid="{00000000-0005-0000-0000-0000D9170000}"/>
    <cellStyle name="Cálculo 4 2 5 4 6" xfId="23474" xr:uid="{00000000-0005-0000-0000-0000DA170000}"/>
    <cellStyle name="Cálculo 4 2 5 4 7" xfId="15471" xr:uid="{00000000-0005-0000-0000-0000DB170000}"/>
    <cellStyle name="Cálculo 4 2 5 4 8" xfId="29710" xr:uid="{00000000-0005-0000-0000-0000DC170000}"/>
    <cellStyle name="Cálculo 4 2 5 4 9" xfId="29028" xr:uid="{00000000-0005-0000-0000-0000DD170000}"/>
    <cellStyle name="Cálculo 4 2 5 5" xfId="4713" xr:uid="{00000000-0005-0000-0000-0000DE170000}"/>
    <cellStyle name="Cálculo 4 2 5 5 2" xfId="5591" xr:uid="{00000000-0005-0000-0000-0000DF170000}"/>
    <cellStyle name="Cálculo 4 2 5 5 2 2" xfId="14745" xr:uid="{00000000-0005-0000-0000-0000E0170000}"/>
    <cellStyle name="Cálculo 4 2 5 5 2 3" xfId="21741" xr:uid="{00000000-0005-0000-0000-0000E1170000}"/>
    <cellStyle name="Cálculo 4 2 5 5 2 4" xfId="29287" xr:uid="{00000000-0005-0000-0000-0000E2170000}"/>
    <cellStyle name="Cálculo 4 2 5 5 2 5" xfId="32636" xr:uid="{00000000-0005-0000-0000-0000E3170000}"/>
    <cellStyle name="Cálculo 4 2 5 5 2 6" xfId="36311" xr:uid="{00000000-0005-0000-0000-0000E4170000}"/>
    <cellStyle name="Cálculo 4 2 5 5 2 7" xfId="39037" xr:uid="{00000000-0005-0000-0000-0000E5170000}"/>
    <cellStyle name="Cálculo 4 2 5 5 3" xfId="13867" xr:uid="{00000000-0005-0000-0000-0000E6170000}"/>
    <cellStyle name="Cálculo 4 2 5 5 4" xfId="20865" xr:uid="{00000000-0005-0000-0000-0000E7170000}"/>
    <cellStyle name="Cálculo 4 2 5 5 5" xfId="17424" xr:uid="{00000000-0005-0000-0000-0000E8170000}"/>
    <cellStyle name="Cálculo 4 2 5 5 6" xfId="26737" xr:uid="{00000000-0005-0000-0000-0000E9170000}"/>
    <cellStyle name="Cálculo 4 2 5 5 7" xfId="24979" xr:uid="{00000000-0005-0000-0000-0000EA170000}"/>
    <cellStyle name="Cálculo 4 2 5 5 8" xfId="25899" xr:uid="{00000000-0005-0000-0000-0000EB170000}"/>
    <cellStyle name="Cálculo 4 2 5 5 9" xfId="33705" xr:uid="{00000000-0005-0000-0000-0000EC170000}"/>
    <cellStyle name="Cálculo 4 2 5 6" xfId="4959" xr:uid="{00000000-0005-0000-0000-0000ED170000}"/>
    <cellStyle name="Cálculo 4 2 5 6 2" xfId="5592" xr:uid="{00000000-0005-0000-0000-0000EE170000}"/>
    <cellStyle name="Cálculo 4 2 5 6 2 2" xfId="14746" xr:uid="{00000000-0005-0000-0000-0000EF170000}"/>
    <cellStyle name="Cálculo 4 2 5 6 2 3" xfId="21742" xr:uid="{00000000-0005-0000-0000-0000F0170000}"/>
    <cellStyle name="Cálculo 4 2 5 6 2 4" xfId="15512" xr:uid="{00000000-0005-0000-0000-0000F1170000}"/>
    <cellStyle name="Cálculo 4 2 5 6 2 5" xfId="32637" xr:uid="{00000000-0005-0000-0000-0000F2170000}"/>
    <cellStyle name="Cálculo 4 2 5 6 2 6" xfId="36312" xr:uid="{00000000-0005-0000-0000-0000F3170000}"/>
    <cellStyle name="Cálculo 4 2 5 6 2 7" xfId="39038" xr:uid="{00000000-0005-0000-0000-0000F4170000}"/>
    <cellStyle name="Cálculo 4 2 5 6 3" xfId="14113" xr:uid="{00000000-0005-0000-0000-0000F5170000}"/>
    <cellStyle name="Cálculo 4 2 5 6 4" xfId="21111" xr:uid="{00000000-0005-0000-0000-0000F6170000}"/>
    <cellStyle name="Cálculo 4 2 5 6 5" xfId="27359" xr:uid="{00000000-0005-0000-0000-0000F7170000}"/>
    <cellStyle name="Cálculo 4 2 5 6 6" xfId="19750" xr:uid="{00000000-0005-0000-0000-0000F8170000}"/>
    <cellStyle name="Cálculo 4 2 5 6 7" xfId="32005" xr:uid="{00000000-0005-0000-0000-0000F9170000}"/>
    <cellStyle name="Cálculo 4 2 5 6 8" xfId="35683" xr:uid="{00000000-0005-0000-0000-0000FA170000}"/>
    <cellStyle name="Cálculo 4 2 5 6 9" xfId="38594" xr:uid="{00000000-0005-0000-0000-0000FB170000}"/>
    <cellStyle name="Cálculo 4 2 5 7" xfId="5587" xr:uid="{00000000-0005-0000-0000-0000FC170000}"/>
    <cellStyle name="Cálculo 4 2 5 7 2" xfId="14741" xr:uid="{00000000-0005-0000-0000-0000FD170000}"/>
    <cellStyle name="Cálculo 4 2 5 7 3" xfId="21737" xr:uid="{00000000-0005-0000-0000-0000FE170000}"/>
    <cellStyle name="Cálculo 4 2 5 7 4" xfId="29317" xr:uid="{00000000-0005-0000-0000-0000FF170000}"/>
    <cellStyle name="Cálculo 4 2 5 7 5" xfId="32632" xr:uid="{00000000-0005-0000-0000-000000180000}"/>
    <cellStyle name="Cálculo 4 2 5 7 6" xfId="36307" xr:uid="{00000000-0005-0000-0000-000001180000}"/>
    <cellStyle name="Cálculo 4 2 5 7 7" xfId="39033" xr:uid="{00000000-0005-0000-0000-000002180000}"/>
    <cellStyle name="Cálculo 4 2 5 8" xfId="11493" xr:uid="{00000000-0005-0000-0000-000003180000}"/>
    <cellStyle name="Cálculo 4 2 5 9" xfId="18496" xr:uid="{00000000-0005-0000-0000-000004180000}"/>
    <cellStyle name="Cálculo 4 2 6" xfId="2082" xr:uid="{00000000-0005-0000-0000-000005180000}"/>
    <cellStyle name="Cálculo 4 2 6 10" xfId="28463" xr:uid="{00000000-0005-0000-0000-000006180000}"/>
    <cellStyle name="Cálculo 4 2 6 11" xfId="28065" xr:uid="{00000000-0005-0000-0000-000007180000}"/>
    <cellStyle name="Cálculo 4 2 6 12" xfId="30844" xr:uid="{00000000-0005-0000-0000-000008180000}"/>
    <cellStyle name="Cálculo 4 2 6 13" xfId="34789" xr:uid="{00000000-0005-0000-0000-000009180000}"/>
    <cellStyle name="Cálculo 4 2 6 14" xfId="38339" xr:uid="{00000000-0005-0000-0000-00000A180000}"/>
    <cellStyle name="Cálculo 4 2 6 2" xfId="2586" xr:uid="{00000000-0005-0000-0000-00000B180000}"/>
    <cellStyle name="Cálculo 4 2 6 2 2" xfId="5594" xr:uid="{00000000-0005-0000-0000-00000C180000}"/>
    <cellStyle name="Cálculo 4 2 6 2 2 2" xfId="14748" xr:uid="{00000000-0005-0000-0000-00000D180000}"/>
    <cellStyle name="Cálculo 4 2 6 2 2 3" xfId="21744" xr:uid="{00000000-0005-0000-0000-00000E180000}"/>
    <cellStyle name="Cálculo 4 2 6 2 2 4" xfId="29319" xr:uid="{00000000-0005-0000-0000-00000F180000}"/>
    <cellStyle name="Cálculo 4 2 6 2 2 5" xfId="32639" xr:uid="{00000000-0005-0000-0000-000010180000}"/>
    <cellStyle name="Cálculo 4 2 6 2 2 6" xfId="36314" xr:uid="{00000000-0005-0000-0000-000011180000}"/>
    <cellStyle name="Cálculo 4 2 6 2 2 7" xfId="39040" xr:uid="{00000000-0005-0000-0000-000012180000}"/>
    <cellStyle name="Cálculo 4 2 6 2 3" xfId="11740" xr:uid="{00000000-0005-0000-0000-000013180000}"/>
    <cellStyle name="Cálculo 4 2 6 2 4" xfId="18743" xr:uid="{00000000-0005-0000-0000-000014180000}"/>
    <cellStyle name="Cálculo 4 2 6 2 5" xfId="22544" xr:uid="{00000000-0005-0000-0000-000015180000}"/>
    <cellStyle name="Cálculo 4 2 6 2 6" xfId="26262" xr:uid="{00000000-0005-0000-0000-000016180000}"/>
    <cellStyle name="Cálculo 4 2 6 2 7" xfId="29087" xr:uid="{00000000-0005-0000-0000-000017180000}"/>
    <cellStyle name="Cálculo 4 2 6 2 8" xfId="34016" xr:uid="{00000000-0005-0000-0000-000018180000}"/>
    <cellStyle name="Cálculo 4 2 6 2 9" xfId="37578" xr:uid="{00000000-0005-0000-0000-000019180000}"/>
    <cellStyle name="Cálculo 4 2 6 3" xfId="3829" xr:uid="{00000000-0005-0000-0000-00001A180000}"/>
    <cellStyle name="Cálculo 4 2 6 3 2" xfId="5595" xr:uid="{00000000-0005-0000-0000-00001B180000}"/>
    <cellStyle name="Cálculo 4 2 6 3 2 2" xfId="14749" xr:uid="{00000000-0005-0000-0000-00001C180000}"/>
    <cellStyle name="Cálculo 4 2 6 3 2 3" xfId="21745" xr:uid="{00000000-0005-0000-0000-00001D180000}"/>
    <cellStyle name="Cálculo 4 2 6 3 2 4" xfId="29463" xr:uid="{00000000-0005-0000-0000-00001E180000}"/>
    <cellStyle name="Cálculo 4 2 6 3 2 5" xfId="32640" xr:uid="{00000000-0005-0000-0000-00001F180000}"/>
    <cellStyle name="Cálculo 4 2 6 3 2 6" xfId="36315" xr:uid="{00000000-0005-0000-0000-000020180000}"/>
    <cellStyle name="Cálculo 4 2 6 3 2 7" xfId="39041" xr:uid="{00000000-0005-0000-0000-000021180000}"/>
    <cellStyle name="Cálculo 4 2 6 3 3" xfId="12983" xr:uid="{00000000-0005-0000-0000-000022180000}"/>
    <cellStyle name="Cálculo 4 2 6 3 4" xfId="19982" xr:uid="{00000000-0005-0000-0000-000023180000}"/>
    <cellStyle name="Cálculo 4 2 6 3 5" xfId="17690" xr:uid="{00000000-0005-0000-0000-000024180000}"/>
    <cellStyle name="Cálculo 4 2 6 3 6" xfId="24424" xr:uid="{00000000-0005-0000-0000-000025180000}"/>
    <cellStyle name="Cálculo 4 2 6 3 7" xfId="29375" xr:uid="{00000000-0005-0000-0000-000026180000}"/>
    <cellStyle name="Cálculo 4 2 6 3 8" xfId="33474" xr:uid="{00000000-0005-0000-0000-000027180000}"/>
    <cellStyle name="Cálculo 4 2 6 3 9" xfId="37146" xr:uid="{00000000-0005-0000-0000-000028180000}"/>
    <cellStyle name="Cálculo 4 2 6 4" xfId="4297" xr:uid="{00000000-0005-0000-0000-000029180000}"/>
    <cellStyle name="Cálculo 4 2 6 4 2" xfId="5596" xr:uid="{00000000-0005-0000-0000-00002A180000}"/>
    <cellStyle name="Cálculo 4 2 6 4 2 2" xfId="14750" xr:uid="{00000000-0005-0000-0000-00002B180000}"/>
    <cellStyle name="Cálculo 4 2 6 4 2 3" xfId="21746" xr:uid="{00000000-0005-0000-0000-00002C180000}"/>
    <cellStyle name="Cálculo 4 2 6 4 2 4" xfId="18077" xr:uid="{00000000-0005-0000-0000-00002D180000}"/>
    <cellStyle name="Cálculo 4 2 6 4 2 5" xfId="32641" xr:uid="{00000000-0005-0000-0000-00002E180000}"/>
    <cellStyle name="Cálculo 4 2 6 4 2 6" xfId="36316" xr:uid="{00000000-0005-0000-0000-00002F180000}"/>
    <cellStyle name="Cálculo 4 2 6 4 2 7" xfId="39042" xr:uid="{00000000-0005-0000-0000-000030180000}"/>
    <cellStyle name="Cálculo 4 2 6 4 3" xfId="13451" xr:uid="{00000000-0005-0000-0000-000031180000}"/>
    <cellStyle name="Cálculo 4 2 6 4 4" xfId="20449" xr:uid="{00000000-0005-0000-0000-000032180000}"/>
    <cellStyle name="Cálculo 4 2 6 4 5" xfId="10043" xr:uid="{00000000-0005-0000-0000-000033180000}"/>
    <cellStyle name="Cálculo 4 2 6 4 6" xfId="25438" xr:uid="{00000000-0005-0000-0000-000034180000}"/>
    <cellStyle name="Cálculo 4 2 6 4 7" xfId="28968" xr:uid="{00000000-0005-0000-0000-000035180000}"/>
    <cellStyle name="Cálculo 4 2 6 4 8" xfId="26073" xr:uid="{00000000-0005-0000-0000-000036180000}"/>
    <cellStyle name="Cálculo 4 2 6 4 9" xfId="23144" xr:uid="{00000000-0005-0000-0000-000037180000}"/>
    <cellStyle name="Cálculo 4 2 6 5" xfId="4568" xr:uid="{00000000-0005-0000-0000-000038180000}"/>
    <cellStyle name="Cálculo 4 2 6 5 2" xfId="5597" xr:uid="{00000000-0005-0000-0000-000039180000}"/>
    <cellStyle name="Cálculo 4 2 6 5 2 2" xfId="14751" xr:uid="{00000000-0005-0000-0000-00003A180000}"/>
    <cellStyle name="Cálculo 4 2 6 5 2 3" xfId="21747" xr:uid="{00000000-0005-0000-0000-00003B180000}"/>
    <cellStyle name="Cálculo 4 2 6 5 2 4" xfId="10176" xr:uid="{00000000-0005-0000-0000-00003C180000}"/>
    <cellStyle name="Cálculo 4 2 6 5 2 5" xfId="32642" xr:uid="{00000000-0005-0000-0000-00003D180000}"/>
    <cellStyle name="Cálculo 4 2 6 5 2 6" xfId="36317" xr:uid="{00000000-0005-0000-0000-00003E180000}"/>
    <cellStyle name="Cálculo 4 2 6 5 2 7" xfId="39043" xr:uid="{00000000-0005-0000-0000-00003F180000}"/>
    <cellStyle name="Cálculo 4 2 6 5 3" xfId="13722" xr:uid="{00000000-0005-0000-0000-000040180000}"/>
    <cellStyle name="Cálculo 4 2 6 5 4" xfId="20720" xr:uid="{00000000-0005-0000-0000-000041180000}"/>
    <cellStyle name="Cálculo 4 2 6 5 5" xfId="17428" xr:uid="{00000000-0005-0000-0000-000042180000}"/>
    <cellStyle name="Cálculo 4 2 6 5 6" xfId="28166" xr:uid="{00000000-0005-0000-0000-000043180000}"/>
    <cellStyle name="Cálculo 4 2 6 5 7" xfId="25106" xr:uid="{00000000-0005-0000-0000-000044180000}"/>
    <cellStyle name="Cálculo 4 2 6 5 8" xfId="29107" xr:uid="{00000000-0005-0000-0000-000045180000}"/>
    <cellStyle name="Cálculo 4 2 6 5 9" xfId="25687" xr:uid="{00000000-0005-0000-0000-000046180000}"/>
    <cellStyle name="Cálculo 4 2 6 6" xfId="4818" xr:uid="{00000000-0005-0000-0000-000047180000}"/>
    <cellStyle name="Cálculo 4 2 6 6 2" xfId="5598" xr:uid="{00000000-0005-0000-0000-000048180000}"/>
    <cellStyle name="Cálculo 4 2 6 6 2 2" xfId="14752" xr:uid="{00000000-0005-0000-0000-000049180000}"/>
    <cellStyle name="Cálculo 4 2 6 6 2 3" xfId="21748" xr:uid="{00000000-0005-0000-0000-00004A180000}"/>
    <cellStyle name="Cálculo 4 2 6 6 2 4" xfId="29320" xr:uid="{00000000-0005-0000-0000-00004B180000}"/>
    <cellStyle name="Cálculo 4 2 6 6 2 5" xfId="32643" xr:uid="{00000000-0005-0000-0000-00004C180000}"/>
    <cellStyle name="Cálculo 4 2 6 6 2 6" xfId="36318" xr:uid="{00000000-0005-0000-0000-00004D180000}"/>
    <cellStyle name="Cálculo 4 2 6 6 2 7" xfId="39044" xr:uid="{00000000-0005-0000-0000-00004E180000}"/>
    <cellStyle name="Cálculo 4 2 6 6 3" xfId="13972" xr:uid="{00000000-0005-0000-0000-00004F180000}"/>
    <cellStyle name="Cálculo 4 2 6 6 4" xfId="20970" xr:uid="{00000000-0005-0000-0000-000050180000}"/>
    <cellStyle name="Cálculo 4 2 6 6 5" xfId="27430" xr:uid="{00000000-0005-0000-0000-000051180000}"/>
    <cellStyle name="Cálculo 4 2 6 6 6" xfId="28866" xr:uid="{00000000-0005-0000-0000-000052180000}"/>
    <cellStyle name="Cálculo 4 2 6 6 7" xfId="15527" xr:uid="{00000000-0005-0000-0000-000053180000}"/>
    <cellStyle name="Cálculo 4 2 6 6 8" xfId="32119" xr:uid="{00000000-0005-0000-0000-000054180000}"/>
    <cellStyle name="Cálculo 4 2 6 6 9" xfId="35794" xr:uid="{00000000-0005-0000-0000-000055180000}"/>
    <cellStyle name="Cálculo 4 2 6 7" xfId="5593" xr:uid="{00000000-0005-0000-0000-000056180000}"/>
    <cellStyle name="Cálculo 4 2 6 7 2" xfId="14747" xr:uid="{00000000-0005-0000-0000-000057180000}"/>
    <cellStyle name="Cálculo 4 2 6 7 3" xfId="21743" xr:uid="{00000000-0005-0000-0000-000058180000}"/>
    <cellStyle name="Cálculo 4 2 6 7 4" xfId="17372" xr:uid="{00000000-0005-0000-0000-000059180000}"/>
    <cellStyle name="Cálculo 4 2 6 7 5" xfId="32638" xr:uid="{00000000-0005-0000-0000-00005A180000}"/>
    <cellStyle name="Cálculo 4 2 6 7 6" xfId="36313" xr:uid="{00000000-0005-0000-0000-00005B180000}"/>
    <cellStyle name="Cálculo 4 2 6 7 7" xfId="39039" xr:uid="{00000000-0005-0000-0000-00005C180000}"/>
    <cellStyle name="Cálculo 4 2 6 8" xfId="11236" xr:uid="{00000000-0005-0000-0000-00005D180000}"/>
    <cellStyle name="Cálculo 4 2 6 9" xfId="9188" xr:uid="{00000000-0005-0000-0000-00005E180000}"/>
    <cellStyle name="Cálculo 4 2 7" xfId="1624" xr:uid="{00000000-0005-0000-0000-00005F180000}"/>
    <cellStyle name="Cálculo 4 2 7 10" xfId="21275" xr:uid="{00000000-0005-0000-0000-000060180000}"/>
    <cellStyle name="Cálculo 4 2 7 11" xfId="17034" xr:uid="{00000000-0005-0000-0000-000061180000}"/>
    <cellStyle name="Cálculo 4 2 7 12" xfId="34932" xr:uid="{00000000-0005-0000-0000-000062180000}"/>
    <cellStyle name="Cálculo 4 2 7 13" xfId="38395" xr:uid="{00000000-0005-0000-0000-000063180000}"/>
    <cellStyle name="Cálculo 4 2 7 2" xfId="3280" xr:uid="{00000000-0005-0000-0000-000064180000}"/>
    <cellStyle name="Cálculo 4 2 7 2 2" xfId="5600" xr:uid="{00000000-0005-0000-0000-000065180000}"/>
    <cellStyle name="Cálculo 4 2 7 2 2 2" xfId="14754" xr:uid="{00000000-0005-0000-0000-000066180000}"/>
    <cellStyle name="Cálculo 4 2 7 2 2 3" xfId="21750" xr:uid="{00000000-0005-0000-0000-000067180000}"/>
    <cellStyle name="Cálculo 4 2 7 2 2 4" xfId="24190" xr:uid="{00000000-0005-0000-0000-000068180000}"/>
    <cellStyle name="Cálculo 4 2 7 2 2 5" xfId="32645" xr:uid="{00000000-0005-0000-0000-000069180000}"/>
    <cellStyle name="Cálculo 4 2 7 2 2 6" xfId="36320" xr:uid="{00000000-0005-0000-0000-00006A180000}"/>
    <cellStyle name="Cálculo 4 2 7 2 2 7" xfId="39046" xr:uid="{00000000-0005-0000-0000-00006B180000}"/>
    <cellStyle name="Cálculo 4 2 7 2 3" xfId="12434" xr:uid="{00000000-0005-0000-0000-00006C180000}"/>
    <cellStyle name="Cálculo 4 2 7 2 4" xfId="19436" xr:uid="{00000000-0005-0000-0000-00006D180000}"/>
    <cellStyle name="Cálculo 4 2 7 2 5" xfId="28187" xr:uid="{00000000-0005-0000-0000-00006E180000}"/>
    <cellStyle name="Cálculo 4 2 7 2 6" xfId="26468" xr:uid="{00000000-0005-0000-0000-00006F180000}"/>
    <cellStyle name="Cálculo 4 2 7 2 7" xfId="25645" xr:uid="{00000000-0005-0000-0000-000070180000}"/>
    <cellStyle name="Cálculo 4 2 7 2 8" xfId="30897" xr:uid="{00000000-0005-0000-0000-000071180000}"/>
    <cellStyle name="Cálculo 4 2 7 2 9" xfId="31405" xr:uid="{00000000-0005-0000-0000-000072180000}"/>
    <cellStyle name="Cálculo 4 2 7 3" xfId="2843" xr:uid="{00000000-0005-0000-0000-000073180000}"/>
    <cellStyle name="Cálculo 4 2 7 3 2" xfId="5601" xr:uid="{00000000-0005-0000-0000-000074180000}"/>
    <cellStyle name="Cálculo 4 2 7 3 2 2" xfId="14755" xr:uid="{00000000-0005-0000-0000-000075180000}"/>
    <cellStyle name="Cálculo 4 2 7 3 2 3" xfId="21751" xr:uid="{00000000-0005-0000-0000-000076180000}"/>
    <cellStyle name="Cálculo 4 2 7 3 2 4" xfId="29464" xr:uid="{00000000-0005-0000-0000-000077180000}"/>
    <cellStyle name="Cálculo 4 2 7 3 2 5" xfId="32646" xr:uid="{00000000-0005-0000-0000-000078180000}"/>
    <cellStyle name="Cálculo 4 2 7 3 2 6" xfId="36321" xr:uid="{00000000-0005-0000-0000-000079180000}"/>
    <cellStyle name="Cálculo 4 2 7 3 2 7" xfId="39047" xr:uid="{00000000-0005-0000-0000-00007A180000}"/>
    <cellStyle name="Cálculo 4 2 7 3 3" xfId="11997" xr:uid="{00000000-0005-0000-0000-00007B180000}"/>
    <cellStyle name="Cálculo 4 2 7 3 4" xfId="19000" xr:uid="{00000000-0005-0000-0000-00007C180000}"/>
    <cellStyle name="Cálculo 4 2 7 3 5" xfId="19685" xr:uid="{00000000-0005-0000-0000-00007D180000}"/>
    <cellStyle name="Cálculo 4 2 7 3 6" xfId="19493" xr:uid="{00000000-0005-0000-0000-00007E180000}"/>
    <cellStyle name="Cálculo 4 2 7 3 7" xfId="29912" xr:uid="{00000000-0005-0000-0000-00007F180000}"/>
    <cellStyle name="Cálculo 4 2 7 3 8" xfId="33889" xr:uid="{00000000-0005-0000-0000-000080180000}"/>
    <cellStyle name="Cálculo 4 2 7 3 9" xfId="37451" xr:uid="{00000000-0005-0000-0000-000081180000}"/>
    <cellStyle name="Cálculo 4 2 7 4" xfId="4251" xr:uid="{00000000-0005-0000-0000-000082180000}"/>
    <cellStyle name="Cálculo 4 2 7 4 2" xfId="5602" xr:uid="{00000000-0005-0000-0000-000083180000}"/>
    <cellStyle name="Cálculo 4 2 7 4 2 2" xfId="14756" xr:uid="{00000000-0005-0000-0000-000084180000}"/>
    <cellStyle name="Cálculo 4 2 7 4 2 3" xfId="21752" xr:uid="{00000000-0005-0000-0000-000085180000}"/>
    <cellStyle name="Cálculo 4 2 7 4 2 4" xfId="29322" xr:uid="{00000000-0005-0000-0000-000086180000}"/>
    <cellStyle name="Cálculo 4 2 7 4 2 5" xfId="32647" xr:uid="{00000000-0005-0000-0000-000087180000}"/>
    <cellStyle name="Cálculo 4 2 7 4 2 6" xfId="36322" xr:uid="{00000000-0005-0000-0000-000088180000}"/>
    <cellStyle name="Cálculo 4 2 7 4 2 7" xfId="39048" xr:uid="{00000000-0005-0000-0000-000089180000}"/>
    <cellStyle name="Cálculo 4 2 7 4 3" xfId="13405" xr:uid="{00000000-0005-0000-0000-00008A180000}"/>
    <cellStyle name="Cálculo 4 2 7 4 4" xfId="20403" xr:uid="{00000000-0005-0000-0000-00008B180000}"/>
    <cellStyle name="Cálculo 4 2 7 4 5" xfId="25297" xr:uid="{00000000-0005-0000-0000-00008C180000}"/>
    <cellStyle name="Cálculo 4 2 7 4 6" xfId="19594" xr:uid="{00000000-0005-0000-0000-00008D180000}"/>
    <cellStyle name="Cálculo 4 2 7 4 7" xfId="29361" xr:uid="{00000000-0005-0000-0000-00008E180000}"/>
    <cellStyle name="Cálculo 4 2 7 4 8" xfId="33348" xr:uid="{00000000-0005-0000-0000-00008F180000}"/>
    <cellStyle name="Cálculo 4 2 7 4 9" xfId="37023" xr:uid="{00000000-0005-0000-0000-000090180000}"/>
    <cellStyle name="Cálculo 4 2 7 5" xfId="3172" xr:uid="{00000000-0005-0000-0000-000091180000}"/>
    <cellStyle name="Cálculo 4 2 7 5 2" xfId="5603" xr:uid="{00000000-0005-0000-0000-000092180000}"/>
    <cellStyle name="Cálculo 4 2 7 5 2 2" xfId="14757" xr:uid="{00000000-0005-0000-0000-000093180000}"/>
    <cellStyle name="Cálculo 4 2 7 5 2 3" xfId="21753" xr:uid="{00000000-0005-0000-0000-000094180000}"/>
    <cellStyle name="Cálculo 4 2 7 5 2 4" xfId="25485" xr:uid="{00000000-0005-0000-0000-000095180000}"/>
    <cellStyle name="Cálculo 4 2 7 5 2 5" xfId="32648" xr:uid="{00000000-0005-0000-0000-000096180000}"/>
    <cellStyle name="Cálculo 4 2 7 5 2 6" xfId="36323" xr:uid="{00000000-0005-0000-0000-000097180000}"/>
    <cellStyle name="Cálculo 4 2 7 5 2 7" xfId="39049" xr:uid="{00000000-0005-0000-0000-000098180000}"/>
    <cellStyle name="Cálculo 4 2 7 5 3" xfId="12326" xr:uid="{00000000-0005-0000-0000-000099180000}"/>
    <cellStyle name="Cálculo 4 2 7 5 4" xfId="19329" xr:uid="{00000000-0005-0000-0000-00009A180000}"/>
    <cellStyle name="Cálculo 4 2 7 5 5" xfId="25279" xr:uid="{00000000-0005-0000-0000-00009B180000}"/>
    <cellStyle name="Cálculo 4 2 7 5 6" xfId="21321" xr:uid="{00000000-0005-0000-0000-00009C180000}"/>
    <cellStyle name="Cálculo 4 2 7 5 7" xfId="29755" xr:uid="{00000000-0005-0000-0000-00009D180000}"/>
    <cellStyle name="Cálculo 4 2 7 5 8" xfId="33731" xr:uid="{00000000-0005-0000-0000-00009E180000}"/>
    <cellStyle name="Cálculo 4 2 7 5 9" xfId="37293" xr:uid="{00000000-0005-0000-0000-00009F180000}"/>
    <cellStyle name="Cálculo 4 2 7 6" xfId="5599" xr:uid="{00000000-0005-0000-0000-0000A0180000}"/>
    <cellStyle name="Cálculo 4 2 7 6 2" xfId="14753" xr:uid="{00000000-0005-0000-0000-0000A1180000}"/>
    <cellStyle name="Cálculo 4 2 7 6 3" xfId="21749" xr:uid="{00000000-0005-0000-0000-0000A2180000}"/>
    <cellStyle name="Cálculo 4 2 7 6 4" xfId="24413" xr:uid="{00000000-0005-0000-0000-0000A3180000}"/>
    <cellStyle name="Cálculo 4 2 7 6 5" xfId="32644" xr:uid="{00000000-0005-0000-0000-0000A4180000}"/>
    <cellStyle name="Cálculo 4 2 7 6 6" xfId="36319" xr:uid="{00000000-0005-0000-0000-0000A5180000}"/>
    <cellStyle name="Cálculo 4 2 7 6 7" xfId="39045" xr:uid="{00000000-0005-0000-0000-0000A6180000}"/>
    <cellStyle name="Cálculo 4 2 7 7" xfId="10778" xr:uid="{00000000-0005-0000-0000-0000A7180000}"/>
    <cellStyle name="Cálculo 4 2 7 8" xfId="16537" xr:uid="{00000000-0005-0000-0000-0000A8180000}"/>
    <cellStyle name="Cálculo 4 2 7 9" xfId="24464" xr:uid="{00000000-0005-0000-0000-0000A9180000}"/>
    <cellStyle name="Cálculo 4 2 8" xfId="2452" xr:uid="{00000000-0005-0000-0000-0000AA180000}"/>
    <cellStyle name="Cálculo 4 2 8 2" xfId="5604" xr:uid="{00000000-0005-0000-0000-0000AB180000}"/>
    <cellStyle name="Cálculo 4 2 8 2 2" xfId="14758" xr:uid="{00000000-0005-0000-0000-0000AC180000}"/>
    <cellStyle name="Cálculo 4 2 8 2 3" xfId="21754" xr:uid="{00000000-0005-0000-0000-0000AD180000}"/>
    <cellStyle name="Cálculo 4 2 8 2 4" xfId="29323" xr:uid="{00000000-0005-0000-0000-0000AE180000}"/>
    <cellStyle name="Cálculo 4 2 8 2 5" xfId="32649" xr:uid="{00000000-0005-0000-0000-0000AF180000}"/>
    <cellStyle name="Cálculo 4 2 8 2 6" xfId="36324" xr:uid="{00000000-0005-0000-0000-0000B0180000}"/>
    <cellStyle name="Cálculo 4 2 8 2 7" xfId="39050" xr:uid="{00000000-0005-0000-0000-0000B1180000}"/>
    <cellStyle name="Cálculo 4 2 8 3" xfId="11606" xr:uid="{00000000-0005-0000-0000-0000B2180000}"/>
    <cellStyle name="Cálculo 4 2 8 4" xfId="18609" xr:uid="{00000000-0005-0000-0000-0000B3180000}"/>
    <cellStyle name="Cálculo 4 2 8 5" xfId="23124" xr:uid="{00000000-0005-0000-0000-0000B4180000}"/>
    <cellStyle name="Cálculo 4 2 8 6" xfId="26196" xr:uid="{00000000-0005-0000-0000-0000B5180000}"/>
    <cellStyle name="Cálculo 4 2 8 7" xfId="17766" xr:uid="{00000000-0005-0000-0000-0000B6180000}"/>
    <cellStyle name="Cálculo 4 2 8 8" xfId="34066" xr:uid="{00000000-0005-0000-0000-0000B7180000}"/>
    <cellStyle name="Cálculo 4 2 8 9" xfId="37628" xr:uid="{00000000-0005-0000-0000-0000B8180000}"/>
    <cellStyle name="Cálculo 4 2 9" xfId="2928" xr:uid="{00000000-0005-0000-0000-0000B9180000}"/>
    <cellStyle name="Cálculo 4 2 9 2" xfId="5605" xr:uid="{00000000-0005-0000-0000-0000BA180000}"/>
    <cellStyle name="Cálculo 4 2 9 2 2" xfId="14759" xr:uid="{00000000-0005-0000-0000-0000BB180000}"/>
    <cellStyle name="Cálculo 4 2 9 2 3" xfId="21755" xr:uid="{00000000-0005-0000-0000-0000BC180000}"/>
    <cellStyle name="Cálculo 4 2 9 2 4" xfId="29446" xr:uid="{00000000-0005-0000-0000-0000BD180000}"/>
    <cellStyle name="Cálculo 4 2 9 2 5" xfId="32650" xr:uid="{00000000-0005-0000-0000-0000BE180000}"/>
    <cellStyle name="Cálculo 4 2 9 2 6" xfId="36325" xr:uid="{00000000-0005-0000-0000-0000BF180000}"/>
    <cellStyle name="Cálculo 4 2 9 2 7" xfId="39051" xr:uid="{00000000-0005-0000-0000-0000C0180000}"/>
    <cellStyle name="Cálculo 4 2 9 3" xfId="12082" xr:uid="{00000000-0005-0000-0000-0000C1180000}"/>
    <cellStyle name="Cálculo 4 2 9 4" xfId="19085" xr:uid="{00000000-0005-0000-0000-0000C2180000}"/>
    <cellStyle name="Cálculo 4 2 9 5" xfId="24224" xr:uid="{00000000-0005-0000-0000-0000C3180000}"/>
    <cellStyle name="Cálculo 4 2 9 6" xfId="23003" xr:uid="{00000000-0005-0000-0000-0000C4180000}"/>
    <cellStyle name="Cálculo 4 2 9 7" xfId="29869" xr:uid="{00000000-0005-0000-0000-0000C5180000}"/>
    <cellStyle name="Cálculo 4 2 9 8" xfId="33839" xr:uid="{00000000-0005-0000-0000-0000C6180000}"/>
    <cellStyle name="Cálculo 4 2 9 9" xfId="37401" xr:uid="{00000000-0005-0000-0000-0000C7180000}"/>
    <cellStyle name="Cálculo 4 20" xfId="29381" xr:uid="{00000000-0005-0000-0000-0000C8180000}"/>
    <cellStyle name="Cálculo 4 3" xfId="1905" xr:uid="{00000000-0005-0000-0000-0000C9180000}"/>
    <cellStyle name="Cálculo 4 3 10" xfId="17402" xr:uid="{00000000-0005-0000-0000-0000CA180000}"/>
    <cellStyle name="Cálculo 4 3 11" xfId="26025" xr:uid="{00000000-0005-0000-0000-0000CB180000}"/>
    <cellStyle name="Cálculo 4 3 12" xfId="30894" xr:uid="{00000000-0005-0000-0000-0000CC180000}"/>
    <cellStyle name="Cálculo 4 3 13" xfId="31408" xr:uid="{00000000-0005-0000-0000-0000CD180000}"/>
    <cellStyle name="Cálculo 4 3 14" xfId="35149" xr:uid="{00000000-0005-0000-0000-0000CE180000}"/>
    <cellStyle name="Cálculo 4 3 2" xfId="2570" xr:uid="{00000000-0005-0000-0000-0000CF180000}"/>
    <cellStyle name="Cálculo 4 3 2 2" xfId="5607" xr:uid="{00000000-0005-0000-0000-0000D0180000}"/>
    <cellStyle name="Cálculo 4 3 2 2 2" xfId="14761" xr:uid="{00000000-0005-0000-0000-0000D1180000}"/>
    <cellStyle name="Cálculo 4 3 2 2 3" xfId="21757" xr:uid="{00000000-0005-0000-0000-0000D2180000}"/>
    <cellStyle name="Cálculo 4 3 2 2 4" xfId="17384" xr:uid="{00000000-0005-0000-0000-0000D3180000}"/>
    <cellStyle name="Cálculo 4 3 2 2 5" xfId="32652" xr:uid="{00000000-0005-0000-0000-0000D4180000}"/>
    <cellStyle name="Cálculo 4 3 2 2 6" xfId="36327" xr:uid="{00000000-0005-0000-0000-0000D5180000}"/>
    <cellStyle name="Cálculo 4 3 2 2 7" xfId="39053" xr:uid="{00000000-0005-0000-0000-0000D6180000}"/>
    <cellStyle name="Cálculo 4 3 2 3" xfId="11724" xr:uid="{00000000-0005-0000-0000-0000D7180000}"/>
    <cellStyle name="Cálculo 4 3 2 4" xfId="18727" xr:uid="{00000000-0005-0000-0000-0000D8180000}"/>
    <cellStyle name="Cálculo 4 3 2 5" xfId="23255" xr:uid="{00000000-0005-0000-0000-0000D9180000}"/>
    <cellStyle name="Cálculo 4 3 2 6" xfId="26254" xr:uid="{00000000-0005-0000-0000-0000DA180000}"/>
    <cellStyle name="Cálculo 4 3 2 7" xfId="25381" xr:uid="{00000000-0005-0000-0000-0000DB180000}"/>
    <cellStyle name="Cálculo 4 3 2 8" xfId="34024" xr:uid="{00000000-0005-0000-0000-0000DC180000}"/>
    <cellStyle name="Cálculo 4 3 2 9" xfId="37586" xr:uid="{00000000-0005-0000-0000-0000DD180000}"/>
    <cellStyle name="Cálculo 4 3 3" xfId="3775" xr:uid="{00000000-0005-0000-0000-0000DE180000}"/>
    <cellStyle name="Cálculo 4 3 3 2" xfId="5608" xr:uid="{00000000-0005-0000-0000-0000DF180000}"/>
    <cellStyle name="Cálculo 4 3 3 2 2" xfId="14762" xr:uid="{00000000-0005-0000-0000-0000E0180000}"/>
    <cellStyle name="Cálculo 4 3 3 2 3" xfId="21758" xr:uid="{00000000-0005-0000-0000-0000E1180000}"/>
    <cellStyle name="Cálculo 4 3 3 2 4" xfId="18085" xr:uid="{00000000-0005-0000-0000-0000E2180000}"/>
    <cellStyle name="Cálculo 4 3 3 2 5" xfId="32653" xr:uid="{00000000-0005-0000-0000-0000E3180000}"/>
    <cellStyle name="Cálculo 4 3 3 2 6" xfId="36328" xr:uid="{00000000-0005-0000-0000-0000E4180000}"/>
    <cellStyle name="Cálculo 4 3 3 2 7" xfId="39054" xr:uid="{00000000-0005-0000-0000-0000E5180000}"/>
    <cellStyle name="Cálculo 4 3 3 3" xfId="12929" xr:uid="{00000000-0005-0000-0000-0000E6180000}"/>
    <cellStyle name="Cálculo 4 3 3 4" xfId="19928" xr:uid="{00000000-0005-0000-0000-0000E7180000}"/>
    <cellStyle name="Cálculo 4 3 3 5" xfId="25245" xr:uid="{00000000-0005-0000-0000-0000E8180000}"/>
    <cellStyle name="Cálculo 4 3 3 6" xfId="19607" xr:uid="{00000000-0005-0000-0000-0000E9180000}"/>
    <cellStyle name="Cálculo 4 3 3 7" xfId="24049" xr:uid="{00000000-0005-0000-0000-0000EA180000}"/>
    <cellStyle name="Cálculo 4 3 3 8" xfId="33526" xr:uid="{00000000-0005-0000-0000-0000EB180000}"/>
    <cellStyle name="Cálculo 4 3 3 9" xfId="37194" xr:uid="{00000000-0005-0000-0000-0000EC180000}"/>
    <cellStyle name="Cálculo 4 3 4" xfId="4265" xr:uid="{00000000-0005-0000-0000-0000ED180000}"/>
    <cellStyle name="Cálculo 4 3 4 2" xfId="5609" xr:uid="{00000000-0005-0000-0000-0000EE180000}"/>
    <cellStyle name="Cálculo 4 3 4 2 2" xfId="14763" xr:uid="{00000000-0005-0000-0000-0000EF180000}"/>
    <cellStyle name="Cálculo 4 3 4 2 3" xfId="21759" xr:uid="{00000000-0005-0000-0000-0000F0180000}"/>
    <cellStyle name="Cálculo 4 3 4 2 4" xfId="27003" xr:uid="{00000000-0005-0000-0000-0000F1180000}"/>
    <cellStyle name="Cálculo 4 3 4 2 5" xfId="32654" xr:uid="{00000000-0005-0000-0000-0000F2180000}"/>
    <cellStyle name="Cálculo 4 3 4 2 6" xfId="36329" xr:uid="{00000000-0005-0000-0000-0000F3180000}"/>
    <cellStyle name="Cálculo 4 3 4 2 7" xfId="39055" xr:uid="{00000000-0005-0000-0000-0000F4180000}"/>
    <cellStyle name="Cálculo 4 3 4 3" xfId="13419" xr:uid="{00000000-0005-0000-0000-0000F5180000}"/>
    <cellStyle name="Cálculo 4 3 4 4" xfId="20417" xr:uid="{00000000-0005-0000-0000-0000F6180000}"/>
    <cellStyle name="Cálculo 4 3 4 5" xfId="27699" xr:uid="{00000000-0005-0000-0000-0000F7180000}"/>
    <cellStyle name="Cálculo 4 3 4 6" xfId="26674" xr:uid="{00000000-0005-0000-0000-0000F8180000}"/>
    <cellStyle name="Cálculo 4 3 4 7" xfId="27262" xr:uid="{00000000-0005-0000-0000-0000F9180000}"/>
    <cellStyle name="Cálculo 4 3 4 8" xfId="28554" xr:uid="{00000000-0005-0000-0000-0000FA180000}"/>
    <cellStyle name="Cálculo 4 3 4 9" xfId="19710" xr:uid="{00000000-0005-0000-0000-0000FB180000}"/>
    <cellStyle name="Cálculo 4 3 5" xfId="2874" xr:uid="{00000000-0005-0000-0000-0000FC180000}"/>
    <cellStyle name="Cálculo 4 3 5 2" xfId="5610" xr:uid="{00000000-0005-0000-0000-0000FD180000}"/>
    <cellStyle name="Cálculo 4 3 5 2 2" xfId="14764" xr:uid="{00000000-0005-0000-0000-0000FE180000}"/>
    <cellStyle name="Cálculo 4 3 5 2 3" xfId="21760" xr:uid="{00000000-0005-0000-0000-0000FF180000}"/>
    <cellStyle name="Cálculo 4 3 5 2 4" xfId="24913" xr:uid="{00000000-0005-0000-0000-000000190000}"/>
    <cellStyle name="Cálculo 4 3 5 2 5" xfId="32655" xr:uid="{00000000-0005-0000-0000-000001190000}"/>
    <cellStyle name="Cálculo 4 3 5 2 6" xfId="36330" xr:uid="{00000000-0005-0000-0000-000002190000}"/>
    <cellStyle name="Cálculo 4 3 5 2 7" xfId="39056" xr:uid="{00000000-0005-0000-0000-000003190000}"/>
    <cellStyle name="Cálculo 4 3 5 3" xfId="12028" xr:uid="{00000000-0005-0000-0000-000004190000}"/>
    <cellStyle name="Cálculo 4 3 5 4" xfId="19031" xr:uid="{00000000-0005-0000-0000-000005190000}"/>
    <cellStyle name="Cálculo 4 3 5 5" xfId="19551" xr:uid="{00000000-0005-0000-0000-000006190000}"/>
    <cellStyle name="Cálculo 4 3 5 6" xfId="19628" xr:uid="{00000000-0005-0000-0000-000007190000}"/>
    <cellStyle name="Cálculo 4 3 5 7" xfId="29897" xr:uid="{00000000-0005-0000-0000-000008190000}"/>
    <cellStyle name="Cálculo 4 3 5 8" xfId="33874" xr:uid="{00000000-0005-0000-0000-000009190000}"/>
    <cellStyle name="Cálculo 4 3 5 9" xfId="37436" xr:uid="{00000000-0005-0000-0000-00000A190000}"/>
    <cellStyle name="Cálculo 4 3 6" xfId="2881" xr:uid="{00000000-0005-0000-0000-00000B190000}"/>
    <cellStyle name="Cálculo 4 3 6 2" xfId="5611" xr:uid="{00000000-0005-0000-0000-00000C190000}"/>
    <cellStyle name="Cálculo 4 3 6 2 2" xfId="14765" xr:uid="{00000000-0005-0000-0000-00000D190000}"/>
    <cellStyle name="Cálculo 4 3 6 2 3" xfId="21761" xr:uid="{00000000-0005-0000-0000-00000E190000}"/>
    <cellStyle name="Cálculo 4 3 6 2 4" xfId="24906" xr:uid="{00000000-0005-0000-0000-00000F190000}"/>
    <cellStyle name="Cálculo 4 3 6 2 5" xfId="32656" xr:uid="{00000000-0005-0000-0000-000010190000}"/>
    <cellStyle name="Cálculo 4 3 6 2 6" xfId="36331" xr:uid="{00000000-0005-0000-0000-000011190000}"/>
    <cellStyle name="Cálculo 4 3 6 2 7" xfId="39057" xr:uid="{00000000-0005-0000-0000-000012190000}"/>
    <cellStyle name="Cálculo 4 3 6 3" xfId="12035" xr:uid="{00000000-0005-0000-0000-000013190000}"/>
    <cellStyle name="Cálculo 4 3 6 4" xfId="19038" xr:uid="{00000000-0005-0000-0000-000014190000}"/>
    <cellStyle name="Cálculo 4 3 6 5" xfId="28343" xr:uid="{00000000-0005-0000-0000-000015190000}"/>
    <cellStyle name="Cálculo 4 3 6 6" xfId="26369" xr:uid="{00000000-0005-0000-0000-000016190000}"/>
    <cellStyle name="Cálculo 4 3 6 7" xfId="22584" xr:uid="{00000000-0005-0000-0000-000017190000}"/>
    <cellStyle name="Cálculo 4 3 6 8" xfId="33854" xr:uid="{00000000-0005-0000-0000-000018190000}"/>
    <cellStyle name="Cálculo 4 3 6 9" xfId="37416" xr:uid="{00000000-0005-0000-0000-000019190000}"/>
    <cellStyle name="Cálculo 4 3 7" xfId="5606" xr:uid="{00000000-0005-0000-0000-00001A190000}"/>
    <cellStyle name="Cálculo 4 3 7 2" xfId="14760" xr:uid="{00000000-0005-0000-0000-00001B190000}"/>
    <cellStyle name="Cálculo 4 3 7 3" xfId="21756" xr:uid="{00000000-0005-0000-0000-00001C190000}"/>
    <cellStyle name="Cálculo 4 3 7 4" xfId="29321" xr:uid="{00000000-0005-0000-0000-00001D190000}"/>
    <cellStyle name="Cálculo 4 3 7 5" xfId="32651" xr:uid="{00000000-0005-0000-0000-00001E190000}"/>
    <cellStyle name="Cálculo 4 3 7 6" xfId="36326" xr:uid="{00000000-0005-0000-0000-00001F190000}"/>
    <cellStyle name="Cálculo 4 3 7 7" xfId="39052" xr:uid="{00000000-0005-0000-0000-000020190000}"/>
    <cellStyle name="Cálculo 4 3 8" xfId="11059" xr:uid="{00000000-0005-0000-0000-000021190000}"/>
    <cellStyle name="Cálculo 4 3 9" xfId="15468" xr:uid="{00000000-0005-0000-0000-000022190000}"/>
    <cellStyle name="Cálculo 4 4" xfId="2279" xr:uid="{00000000-0005-0000-0000-000023190000}"/>
    <cellStyle name="Cálculo 4 4 10" xfId="23221" xr:uid="{00000000-0005-0000-0000-000024190000}"/>
    <cellStyle name="Cálculo 4 4 11" xfId="26108" xr:uid="{00000000-0005-0000-0000-000025190000}"/>
    <cellStyle name="Cálculo 4 4 12" xfId="28529" xr:uid="{00000000-0005-0000-0000-000026190000}"/>
    <cellStyle name="Cálculo 4 4 13" xfId="29619" xr:uid="{00000000-0005-0000-0000-000027190000}"/>
    <cellStyle name="Cálculo 4 4 14" xfId="33607" xr:uid="{00000000-0005-0000-0000-000028190000}"/>
    <cellStyle name="Cálculo 4 4 2" xfId="2679" xr:uid="{00000000-0005-0000-0000-000029190000}"/>
    <cellStyle name="Cálculo 4 4 2 2" xfId="5613" xr:uid="{00000000-0005-0000-0000-00002A190000}"/>
    <cellStyle name="Cálculo 4 4 2 2 2" xfId="14767" xr:uid="{00000000-0005-0000-0000-00002B190000}"/>
    <cellStyle name="Cálculo 4 4 2 2 3" xfId="21763" xr:uid="{00000000-0005-0000-0000-00002C190000}"/>
    <cellStyle name="Cálculo 4 4 2 2 4" xfId="24911" xr:uid="{00000000-0005-0000-0000-00002D190000}"/>
    <cellStyle name="Cálculo 4 4 2 2 5" xfId="32658" xr:uid="{00000000-0005-0000-0000-00002E190000}"/>
    <cellStyle name="Cálculo 4 4 2 2 6" xfId="36333" xr:uid="{00000000-0005-0000-0000-00002F190000}"/>
    <cellStyle name="Cálculo 4 4 2 2 7" xfId="39059" xr:uid="{00000000-0005-0000-0000-000030190000}"/>
    <cellStyle name="Cálculo 4 4 2 3" xfId="11833" xr:uid="{00000000-0005-0000-0000-000031190000}"/>
    <cellStyle name="Cálculo 4 4 2 4" xfId="18836" xr:uid="{00000000-0005-0000-0000-000032190000}"/>
    <cellStyle name="Cálculo 4 4 2 5" xfId="17441" xr:uid="{00000000-0005-0000-0000-000033190000}"/>
    <cellStyle name="Cálculo 4 4 2 6" xfId="22664" xr:uid="{00000000-0005-0000-0000-000034190000}"/>
    <cellStyle name="Cálculo 4 4 2 7" xfId="29986" xr:uid="{00000000-0005-0000-0000-000035190000}"/>
    <cellStyle name="Cálculo 4 4 2 8" xfId="31521" xr:uid="{00000000-0005-0000-0000-000036190000}"/>
    <cellStyle name="Cálculo 4 4 2 9" xfId="35231" xr:uid="{00000000-0005-0000-0000-000037190000}"/>
    <cellStyle name="Cálculo 4 4 3" xfId="3961" xr:uid="{00000000-0005-0000-0000-000038190000}"/>
    <cellStyle name="Cálculo 4 4 3 2" xfId="5614" xr:uid="{00000000-0005-0000-0000-000039190000}"/>
    <cellStyle name="Cálculo 4 4 3 2 2" xfId="14768" xr:uid="{00000000-0005-0000-0000-00003A190000}"/>
    <cellStyle name="Cálculo 4 4 3 2 3" xfId="21764" xr:uid="{00000000-0005-0000-0000-00003B190000}"/>
    <cellStyle name="Cálculo 4 4 3 2 4" xfId="9468" xr:uid="{00000000-0005-0000-0000-00003C190000}"/>
    <cellStyle name="Cálculo 4 4 3 2 5" xfId="32659" xr:uid="{00000000-0005-0000-0000-00003D190000}"/>
    <cellStyle name="Cálculo 4 4 3 2 6" xfId="36334" xr:uid="{00000000-0005-0000-0000-00003E190000}"/>
    <cellStyle name="Cálculo 4 4 3 2 7" xfId="39060" xr:uid="{00000000-0005-0000-0000-00003F190000}"/>
    <cellStyle name="Cálculo 4 4 3 3" xfId="13115" xr:uid="{00000000-0005-0000-0000-000040190000}"/>
    <cellStyle name="Cálculo 4 4 3 4" xfId="20113" xr:uid="{00000000-0005-0000-0000-000041190000}"/>
    <cellStyle name="Cálculo 4 4 3 5" xfId="27849" xr:uid="{00000000-0005-0000-0000-000042190000}"/>
    <cellStyle name="Cálculo 4 4 3 6" xfId="24483" xr:uid="{00000000-0005-0000-0000-000043190000}"/>
    <cellStyle name="Cálculo 4 4 3 7" xfId="17956" xr:uid="{00000000-0005-0000-0000-000044190000}"/>
    <cellStyle name="Cálculo 4 4 3 8" xfId="25961" xr:uid="{00000000-0005-0000-0000-000045190000}"/>
    <cellStyle name="Cálculo 4 4 3 9" xfId="31017" xr:uid="{00000000-0005-0000-0000-000046190000}"/>
    <cellStyle name="Cálculo 4 4 4" xfId="4399" xr:uid="{00000000-0005-0000-0000-000047190000}"/>
    <cellStyle name="Cálculo 4 4 4 2" xfId="5615" xr:uid="{00000000-0005-0000-0000-000048190000}"/>
    <cellStyle name="Cálculo 4 4 4 2 2" xfId="14769" xr:uid="{00000000-0005-0000-0000-000049190000}"/>
    <cellStyle name="Cálculo 4 4 4 2 3" xfId="21765" xr:uid="{00000000-0005-0000-0000-00004A190000}"/>
    <cellStyle name="Cálculo 4 4 4 2 4" xfId="27022" xr:uid="{00000000-0005-0000-0000-00004B190000}"/>
    <cellStyle name="Cálculo 4 4 4 2 5" xfId="32660" xr:uid="{00000000-0005-0000-0000-00004C190000}"/>
    <cellStyle name="Cálculo 4 4 4 2 6" xfId="36335" xr:uid="{00000000-0005-0000-0000-00004D190000}"/>
    <cellStyle name="Cálculo 4 4 4 2 7" xfId="39061" xr:uid="{00000000-0005-0000-0000-00004E190000}"/>
    <cellStyle name="Cálculo 4 4 4 3" xfId="13553" xr:uid="{00000000-0005-0000-0000-00004F190000}"/>
    <cellStyle name="Cálculo 4 4 4 4" xfId="20551" xr:uid="{00000000-0005-0000-0000-000050190000}"/>
    <cellStyle name="Cálculo 4 4 4 5" xfId="19529" xr:uid="{00000000-0005-0000-0000-000051190000}"/>
    <cellStyle name="Cálculo 4 4 4 6" xfId="10111" xr:uid="{00000000-0005-0000-0000-000052190000}"/>
    <cellStyle name="Cálculo 4 4 4 7" xfId="31899" xr:uid="{00000000-0005-0000-0000-000053190000}"/>
    <cellStyle name="Cálculo 4 4 4 8" xfId="31741" xr:uid="{00000000-0005-0000-0000-000054190000}"/>
    <cellStyle name="Cálculo 4 4 4 9" xfId="35421" xr:uid="{00000000-0005-0000-0000-000055190000}"/>
    <cellStyle name="Cálculo 4 4 5" xfId="4653" xr:uid="{00000000-0005-0000-0000-000056190000}"/>
    <cellStyle name="Cálculo 4 4 5 2" xfId="5616" xr:uid="{00000000-0005-0000-0000-000057190000}"/>
    <cellStyle name="Cálculo 4 4 5 2 2" xfId="14770" xr:uid="{00000000-0005-0000-0000-000058190000}"/>
    <cellStyle name="Cálculo 4 4 5 2 3" xfId="21766" xr:uid="{00000000-0005-0000-0000-000059190000}"/>
    <cellStyle name="Cálculo 4 4 5 2 4" xfId="22817" xr:uid="{00000000-0005-0000-0000-00005A190000}"/>
    <cellStyle name="Cálculo 4 4 5 2 5" xfId="32661" xr:uid="{00000000-0005-0000-0000-00005B190000}"/>
    <cellStyle name="Cálculo 4 4 5 2 6" xfId="36336" xr:uid="{00000000-0005-0000-0000-00005C190000}"/>
    <cellStyle name="Cálculo 4 4 5 2 7" xfId="39062" xr:uid="{00000000-0005-0000-0000-00005D190000}"/>
    <cellStyle name="Cálculo 4 4 5 3" xfId="13807" xr:uid="{00000000-0005-0000-0000-00005E190000}"/>
    <cellStyle name="Cálculo 4 4 5 4" xfId="20805" xr:uid="{00000000-0005-0000-0000-00005F190000}"/>
    <cellStyle name="Cálculo 4 4 5 5" xfId="27511" xr:uid="{00000000-0005-0000-0000-000060190000}"/>
    <cellStyle name="Cálculo 4 4 5 6" xfId="29263" xr:uid="{00000000-0005-0000-0000-000061190000}"/>
    <cellStyle name="Cálculo 4 4 5 7" xfId="19548" xr:uid="{00000000-0005-0000-0000-000062190000}"/>
    <cellStyle name="Cálculo 4 4 5 8" xfId="32195" xr:uid="{00000000-0005-0000-0000-000063190000}"/>
    <cellStyle name="Cálculo 4 4 5 9" xfId="35870" xr:uid="{00000000-0005-0000-0000-000064190000}"/>
    <cellStyle name="Cálculo 4 4 6" xfId="4899" xr:uid="{00000000-0005-0000-0000-000065190000}"/>
    <cellStyle name="Cálculo 4 4 6 2" xfId="5617" xr:uid="{00000000-0005-0000-0000-000066190000}"/>
    <cellStyle name="Cálculo 4 4 6 2 2" xfId="14771" xr:uid="{00000000-0005-0000-0000-000067190000}"/>
    <cellStyle name="Cálculo 4 4 6 2 3" xfId="21767" xr:uid="{00000000-0005-0000-0000-000068190000}"/>
    <cellStyle name="Cálculo 4 4 6 2 4" xfId="18161" xr:uid="{00000000-0005-0000-0000-000069190000}"/>
    <cellStyle name="Cálculo 4 4 6 2 5" xfId="32662" xr:uid="{00000000-0005-0000-0000-00006A190000}"/>
    <cellStyle name="Cálculo 4 4 6 2 6" xfId="36337" xr:uid="{00000000-0005-0000-0000-00006B190000}"/>
    <cellStyle name="Cálculo 4 4 6 2 7" xfId="39063" xr:uid="{00000000-0005-0000-0000-00006C190000}"/>
    <cellStyle name="Cálculo 4 4 6 3" xfId="14053" xr:uid="{00000000-0005-0000-0000-00006D190000}"/>
    <cellStyle name="Cálculo 4 4 6 4" xfId="21051" xr:uid="{00000000-0005-0000-0000-00006E190000}"/>
    <cellStyle name="Cálculo 4 4 6 5" xfId="27389" xr:uid="{00000000-0005-0000-0000-00006F190000}"/>
    <cellStyle name="Cálculo 4 4 6 6" xfId="22692" xr:uid="{00000000-0005-0000-0000-000070190000}"/>
    <cellStyle name="Cálculo 4 4 6 7" xfId="31945" xr:uid="{00000000-0005-0000-0000-000071190000}"/>
    <cellStyle name="Cálculo 4 4 6 8" xfId="35623" xr:uid="{00000000-0005-0000-0000-000072190000}"/>
    <cellStyle name="Cálculo 4 4 6 9" xfId="38534" xr:uid="{00000000-0005-0000-0000-000073190000}"/>
    <cellStyle name="Cálculo 4 4 7" xfId="5612" xr:uid="{00000000-0005-0000-0000-000074190000}"/>
    <cellStyle name="Cálculo 4 4 7 2" xfId="14766" xr:uid="{00000000-0005-0000-0000-000075190000}"/>
    <cellStyle name="Cálculo 4 4 7 3" xfId="21762" xr:uid="{00000000-0005-0000-0000-000076190000}"/>
    <cellStyle name="Cálculo 4 4 7 4" xfId="27023" xr:uid="{00000000-0005-0000-0000-000077190000}"/>
    <cellStyle name="Cálculo 4 4 7 5" xfId="32657" xr:uid="{00000000-0005-0000-0000-000078190000}"/>
    <cellStyle name="Cálculo 4 4 7 6" xfId="36332" xr:uid="{00000000-0005-0000-0000-000079190000}"/>
    <cellStyle name="Cálculo 4 4 7 7" xfId="39058" xr:uid="{00000000-0005-0000-0000-00007A190000}"/>
    <cellStyle name="Cálculo 4 4 8" xfId="11433" xr:uid="{00000000-0005-0000-0000-00007B190000}"/>
    <cellStyle name="Cálculo 4 4 9" xfId="18436" xr:uid="{00000000-0005-0000-0000-00007C190000}"/>
    <cellStyle name="Cálculo 4 5" xfId="1803" xr:uid="{00000000-0005-0000-0000-00007D190000}"/>
    <cellStyle name="Cálculo 4 5 10" xfId="22577" xr:uid="{00000000-0005-0000-0000-00007E190000}"/>
    <cellStyle name="Cálculo 4 5 11" xfId="26006" xr:uid="{00000000-0005-0000-0000-00007F190000}"/>
    <cellStyle name="Cálculo 4 5 12" xfId="17815" xr:uid="{00000000-0005-0000-0000-000080190000}"/>
    <cellStyle name="Cálculo 4 5 13" xfId="34857" xr:uid="{00000000-0005-0000-0000-000081190000}"/>
    <cellStyle name="Cálculo 4 5 14" xfId="38354" xr:uid="{00000000-0005-0000-0000-000082190000}"/>
    <cellStyle name="Cálculo 4 5 2" xfId="2547" xr:uid="{00000000-0005-0000-0000-000083190000}"/>
    <cellStyle name="Cálculo 4 5 2 2" xfId="5619" xr:uid="{00000000-0005-0000-0000-000084190000}"/>
    <cellStyle name="Cálculo 4 5 2 2 2" xfId="14773" xr:uid="{00000000-0005-0000-0000-000085190000}"/>
    <cellStyle name="Cálculo 4 5 2 2 3" xfId="21769" xr:uid="{00000000-0005-0000-0000-000086190000}"/>
    <cellStyle name="Cálculo 4 5 2 2 4" xfId="27024" xr:uid="{00000000-0005-0000-0000-000087190000}"/>
    <cellStyle name="Cálculo 4 5 2 2 5" xfId="32664" xr:uid="{00000000-0005-0000-0000-000088190000}"/>
    <cellStyle name="Cálculo 4 5 2 2 6" xfId="36339" xr:uid="{00000000-0005-0000-0000-000089190000}"/>
    <cellStyle name="Cálculo 4 5 2 2 7" xfId="39065" xr:uid="{00000000-0005-0000-0000-00008A190000}"/>
    <cellStyle name="Cálculo 4 5 2 3" xfId="11701" xr:uid="{00000000-0005-0000-0000-00008B190000}"/>
    <cellStyle name="Cálculo 4 5 2 4" xfId="18704" xr:uid="{00000000-0005-0000-0000-00008C190000}"/>
    <cellStyle name="Cálculo 4 5 2 5" xfId="23140" xr:uid="{00000000-0005-0000-0000-00008D190000}"/>
    <cellStyle name="Cálculo 4 5 2 6" xfId="26243" xr:uid="{00000000-0005-0000-0000-00008E190000}"/>
    <cellStyle name="Cálculo 4 5 2 7" xfId="30051" xr:uid="{00000000-0005-0000-0000-00008F190000}"/>
    <cellStyle name="Cálculo 4 5 2 8" xfId="31503" xr:uid="{00000000-0005-0000-0000-000090190000}"/>
    <cellStyle name="Cálculo 4 5 2 9" xfId="35213" xr:uid="{00000000-0005-0000-0000-000091190000}"/>
    <cellStyle name="Cálculo 4 5 3" xfId="3721" xr:uid="{00000000-0005-0000-0000-000092190000}"/>
    <cellStyle name="Cálculo 4 5 3 2" xfId="5620" xr:uid="{00000000-0005-0000-0000-000093190000}"/>
    <cellStyle name="Cálculo 4 5 3 2 2" xfId="14774" xr:uid="{00000000-0005-0000-0000-000094190000}"/>
    <cellStyle name="Cálculo 4 5 3 2 3" xfId="21770" xr:uid="{00000000-0005-0000-0000-000095190000}"/>
    <cellStyle name="Cálculo 4 5 3 2 4" xfId="27021" xr:uid="{00000000-0005-0000-0000-000096190000}"/>
    <cellStyle name="Cálculo 4 5 3 2 5" xfId="32665" xr:uid="{00000000-0005-0000-0000-000097190000}"/>
    <cellStyle name="Cálculo 4 5 3 2 6" xfId="36340" xr:uid="{00000000-0005-0000-0000-000098190000}"/>
    <cellStyle name="Cálculo 4 5 3 2 7" xfId="39066" xr:uid="{00000000-0005-0000-0000-000099190000}"/>
    <cellStyle name="Cálculo 4 5 3 3" xfId="12875" xr:uid="{00000000-0005-0000-0000-00009A190000}"/>
    <cellStyle name="Cálculo 4 5 3 4" xfId="19874" xr:uid="{00000000-0005-0000-0000-00009B190000}"/>
    <cellStyle name="Cálculo 4 5 3 5" xfId="27969" xr:uid="{00000000-0005-0000-0000-00009C190000}"/>
    <cellStyle name="Cálculo 4 5 3 6" xfId="17666" xr:uid="{00000000-0005-0000-0000-00009D190000}"/>
    <cellStyle name="Cálculo 4 5 3 7" xfId="24349" xr:uid="{00000000-0005-0000-0000-00009E190000}"/>
    <cellStyle name="Cálculo 4 5 3 8" xfId="30905" xr:uid="{00000000-0005-0000-0000-00009F190000}"/>
    <cellStyle name="Cálculo 4 5 3 9" xfId="34843" xr:uid="{00000000-0005-0000-0000-0000A0190000}"/>
    <cellStyle name="Cálculo 4 5 4" xfId="4225" xr:uid="{00000000-0005-0000-0000-0000A1190000}"/>
    <cellStyle name="Cálculo 4 5 4 2" xfId="5621" xr:uid="{00000000-0005-0000-0000-0000A2190000}"/>
    <cellStyle name="Cálculo 4 5 4 2 2" xfId="14775" xr:uid="{00000000-0005-0000-0000-0000A3190000}"/>
    <cellStyle name="Cálculo 4 5 4 2 3" xfId="21771" xr:uid="{00000000-0005-0000-0000-0000A4190000}"/>
    <cellStyle name="Cálculo 4 5 4 2 4" xfId="24055" xr:uid="{00000000-0005-0000-0000-0000A5190000}"/>
    <cellStyle name="Cálculo 4 5 4 2 5" xfId="32666" xr:uid="{00000000-0005-0000-0000-0000A6190000}"/>
    <cellStyle name="Cálculo 4 5 4 2 6" xfId="36341" xr:uid="{00000000-0005-0000-0000-0000A7190000}"/>
    <cellStyle name="Cálculo 4 5 4 2 7" xfId="39067" xr:uid="{00000000-0005-0000-0000-0000A8190000}"/>
    <cellStyle name="Cálculo 4 5 4 3" xfId="13379" xr:uid="{00000000-0005-0000-0000-0000A9190000}"/>
    <cellStyle name="Cálculo 4 5 4 4" xfId="20377" xr:uid="{00000000-0005-0000-0000-0000AA190000}"/>
    <cellStyle name="Cálculo 4 5 4 5" xfId="27714" xr:uid="{00000000-0005-0000-0000-0000AB190000}"/>
    <cellStyle name="Cálculo 4 5 4 6" xfId="28147" xr:uid="{00000000-0005-0000-0000-0000AC190000}"/>
    <cellStyle name="Cálculo 4 5 4 7" xfId="15497" xr:uid="{00000000-0005-0000-0000-0000AD190000}"/>
    <cellStyle name="Cálculo 4 5 4 8" xfId="33355" xr:uid="{00000000-0005-0000-0000-0000AE190000}"/>
    <cellStyle name="Cálculo 4 5 4 9" xfId="37030" xr:uid="{00000000-0005-0000-0000-0000AF190000}"/>
    <cellStyle name="Cálculo 4 5 5" xfId="3141" xr:uid="{00000000-0005-0000-0000-0000B0190000}"/>
    <cellStyle name="Cálculo 4 5 5 2" xfId="5622" xr:uid="{00000000-0005-0000-0000-0000B1190000}"/>
    <cellStyle name="Cálculo 4 5 5 2 2" xfId="14776" xr:uid="{00000000-0005-0000-0000-0000B2190000}"/>
    <cellStyle name="Cálculo 4 5 5 2 3" xfId="21772" xr:uid="{00000000-0005-0000-0000-0000B3190000}"/>
    <cellStyle name="Cálculo 4 5 5 2 4" xfId="27025" xr:uid="{00000000-0005-0000-0000-0000B4190000}"/>
    <cellStyle name="Cálculo 4 5 5 2 5" xfId="32667" xr:uid="{00000000-0005-0000-0000-0000B5190000}"/>
    <cellStyle name="Cálculo 4 5 5 2 6" xfId="36342" xr:uid="{00000000-0005-0000-0000-0000B6190000}"/>
    <cellStyle name="Cálculo 4 5 5 2 7" xfId="39068" xr:uid="{00000000-0005-0000-0000-0000B7190000}"/>
    <cellStyle name="Cálculo 4 5 5 3" xfId="12295" xr:uid="{00000000-0005-0000-0000-0000B8190000}"/>
    <cellStyle name="Cálculo 4 5 5 4" xfId="19298" xr:uid="{00000000-0005-0000-0000-0000B9190000}"/>
    <cellStyle name="Cálculo 4 5 5 5" xfId="19689" xr:uid="{00000000-0005-0000-0000-0000BA190000}"/>
    <cellStyle name="Cálculo 4 5 5 6" xfId="22618" xr:uid="{00000000-0005-0000-0000-0000BB190000}"/>
    <cellStyle name="Cálculo 4 5 5 7" xfId="29770" xr:uid="{00000000-0005-0000-0000-0000BC190000}"/>
    <cellStyle name="Cálculo 4 5 5 8" xfId="31119" xr:uid="{00000000-0005-0000-0000-0000BD190000}"/>
    <cellStyle name="Cálculo 4 5 5 9" xfId="28113" xr:uid="{00000000-0005-0000-0000-0000BE190000}"/>
    <cellStyle name="Cálculo 4 5 6" xfId="3146" xr:uid="{00000000-0005-0000-0000-0000BF190000}"/>
    <cellStyle name="Cálculo 4 5 6 2" xfId="5623" xr:uid="{00000000-0005-0000-0000-0000C0190000}"/>
    <cellStyle name="Cálculo 4 5 6 2 2" xfId="14777" xr:uid="{00000000-0005-0000-0000-0000C1190000}"/>
    <cellStyle name="Cálculo 4 5 6 2 3" xfId="21773" xr:uid="{00000000-0005-0000-0000-0000C2190000}"/>
    <cellStyle name="Cálculo 4 5 6 2 4" xfId="17494" xr:uid="{00000000-0005-0000-0000-0000C3190000}"/>
    <cellStyle name="Cálculo 4 5 6 2 5" xfId="32668" xr:uid="{00000000-0005-0000-0000-0000C4190000}"/>
    <cellStyle name="Cálculo 4 5 6 2 6" xfId="36343" xr:uid="{00000000-0005-0000-0000-0000C5190000}"/>
    <cellStyle name="Cálculo 4 5 6 2 7" xfId="39069" xr:uid="{00000000-0005-0000-0000-0000C6190000}"/>
    <cellStyle name="Cálculo 4 5 6 3" xfId="12300" xr:uid="{00000000-0005-0000-0000-0000C7190000}"/>
    <cellStyle name="Cálculo 4 5 6 4" xfId="19303" xr:uid="{00000000-0005-0000-0000-0000C8190000}"/>
    <cellStyle name="Cálculo 4 5 6 5" xfId="22737" xr:uid="{00000000-0005-0000-0000-0000C9190000}"/>
    <cellStyle name="Cálculo 4 5 6 6" xfId="21342" xr:uid="{00000000-0005-0000-0000-0000CA190000}"/>
    <cellStyle name="Cálculo 4 5 6 7" xfId="25197" xr:uid="{00000000-0005-0000-0000-0000CB190000}"/>
    <cellStyle name="Cálculo 4 5 6 8" xfId="31582" xr:uid="{00000000-0005-0000-0000-0000CC190000}"/>
    <cellStyle name="Cálculo 4 5 6 9" xfId="35292" xr:uid="{00000000-0005-0000-0000-0000CD190000}"/>
    <cellStyle name="Cálculo 4 5 7" xfId="5618" xr:uid="{00000000-0005-0000-0000-0000CE190000}"/>
    <cellStyle name="Cálculo 4 5 7 2" xfId="14772" xr:uid="{00000000-0005-0000-0000-0000CF190000}"/>
    <cellStyle name="Cálculo 4 5 7 3" xfId="21768" xr:uid="{00000000-0005-0000-0000-0000D0190000}"/>
    <cellStyle name="Cálculo 4 5 7 4" xfId="17257" xr:uid="{00000000-0005-0000-0000-0000D1190000}"/>
    <cellStyle name="Cálculo 4 5 7 5" xfId="32663" xr:uid="{00000000-0005-0000-0000-0000D2190000}"/>
    <cellStyle name="Cálculo 4 5 7 6" xfId="36338" xr:uid="{00000000-0005-0000-0000-0000D3190000}"/>
    <cellStyle name="Cálculo 4 5 7 7" xfId="39064" xr:uid="{00000000-0005-0000-0000-0000D4190000}"/>
    <cellStyle name="Cálculo 4 5 8" xfId="10957" xr:uid="{00000000-0005-0000-0000-0000D5190000}"/>
    <cellStyle name="Cálculo 4 5 9" xfId="9603" xr:uid="{00000000-0005-0000-0000-0000D6190000}"/>
    <cellStyle name="Cálculo 4 6" xfId="2030" xr:uid="{00000000-0005-0000-0000-0000D7190000}"/>
    <cellStyle name="Cálculo 4 6 10" xfId="28483" xr:uid="{00000000-0005-0000-0000-0000D8190000}"/>
    <cellStyle name="Cálculo 4 6 11" xfId="28060" xr:uid="{00000000-0005-0000-0000-0000D9190000}"/>
    <cellStyle name="Cálculo 4 6 12" xfId="30862" xr:uid="{00000000-0005-0000-0000-0000DA190000}"/>
    <cellStyle name="Cálculo 4 6 13" xfId="34802" xr:uid="{00000000-0005-0000-0000-0000DB190000}"/>
    <cellStyle name="Cálculo 4 6 14" xfId="38345" xr:uid="{00000000-0005-0000-0000-0000DC190000}"/>
    <cellStyle name="Cálculo 4 6 2" xfId="2575" xr:uid="{00000000-0005-0000-0000-0000DD190000}"/>
    <cellStyle name="Cálculo 4 6 2 2" xfId="5625" xr:uid="{00000000-0005-0000-0000-0000DE190000}"/>
    <cellStyle name="Cálculo 4 6 2 2 2" xfId="14779" xr:uid="{00000000-0005-0000-0000-0000DF190000}"/>
    <cellStyle name="Cálculo 4 6 2 2 3" xfId="21775" xr:uid="{00000000-0005-0000-0000-0000E0190000}"/>
    <cellStyle name="Cálculo 4 6 2 2 4" xfId="20055" xr:uid="{00000000-0005-0000-0000-0000E1190000}"/>
    <cellStyle name="Cálculo 4 6 2 2 5" xfId="32670" xr:uid="{00000000-0005-0000-0000-0000E2190000}"/>
    <cellStyle name="Cálculo 4 6 2 2 6" xfId="36345" xr:uid="{00000000-0005-0000-0000-0000E3190000}"/>
    <cellStyle name="Cálculo 4 6 2 2 7" xfId="39071" xr:uid="{00000000-0005-0000-0000-0000E4190000}"/>
    <cellStyle name="Cálculo 4 6 2 3" xfId="11729" xr:uid="{00000000-0005-0000-0000-0000E5190000}"/>
    <cellStyle name="Cálculo 4 6 2 4" xfId="18732" xr:uid="{00000000-0005-0000-0000-0000E6190000}"/>
    <cellStyle name="Cálculo 4 6 2 5" xfId="23071" xr:uid="{00000000-0005-0000-0000-0000E7190000}"/>
    <cellStyle name="Cálculo 4 6 2 6" xfId="20024" xr:uid="{00000000-0005-0000-0000-0000E8190000}"/>
    <cellStyle name="Cálculo 4 6 2 7" xfId="30045" xr:uid="{00000000-0005-0000-0000-0000E9190000}"/>
    <cellStyle name="Cálculo 4 6 2 8" xfId="34022" xr:uid="{00000000-0005-0000-0000-0000EA190000}"/>
    <cellStyle name="Cálculo 4 6 2 9" xfId="37584" xr:uid="{00000000-0005-0000-0000-0000EB190000}"/>
    <cellStyle name="Cálculo 4 6 3" xfId="3807" xr:uid="{00000000-0005-0000-0000-0000EC190000}"/>
    <cellStyle name="Cálculo 4 6 3 2" xfId="5626" xr:uid="{00000000-0005-0000-0000-0000ED190000}"/>
    <cellStyle name="Cálculo 4 6 3 2 2" xfId="14780" xr:uid="{00000000-0005-0000-0000-0000EE190000}"/>
    <cellStyle name="Cálculo 4 6 3 2 3" xfId="21776" xr:uid="{00000000-0005-0000-0000-0000EF190000}"/>
    <cellStyle name="Cálculo 4 6 3 2 4" xfId="27027" xr:uid="{00000000-0005-0000-0000-0000F0190000}"/>
    <cellStyle name="Cálculo 4 6 3 2 5" xfId="32671" xr:uid="{00000000-0005-0000-0000-0000F1190000}"/>
    <cellStyle name="Cálculo 4 6 3 2 6" xfId="36346" xr:uid="{00000000-0005-0000-0000-0000F2190000}"/>
    <cellStyle name="Cálculo 4 6 3 2 7" xfId="39072" xr:uid="{00000000-0005-0000-0000-0000F3190000}"/>
    <cellStyle name="Cálculo 4 6 3 3" xfId="12961" xr:uid="{00000000-0005-0000-0000-0000F4190000}"/>
    <cellStyle name="Cálculo 4 6 3 4" xfId="19960" xr:uid="{00000000-0005-0000-0000-0000F5190000}"/>
    <cellStyle name="Cálculo 4 6 3 5" xfId="17172" xr:uid="{00000000-0005-0000-0000-0000F6190000}"/>
    <cellStyle name="Cálculo 4 6 3 6" xfId="28541" xr:uid="{00000000-0005-0000-0000-0000F7190000}"/>
    <cellStyle name="Cálculo 4 6 3 7" xfId="22983" xr:uid="{00000000-0005-0000-0000-0000F8190000}"/>
    <cellStyle name="Cálculo 4 6 3 8" xfId="31649" xr:uid="{00000000-0005-0000-0000-0000F9190000}"/>
    <cellStyle name="Cálculo 4 6 3 9" xfId="35323" xr:uid="{00000000-0005-0000-0000-0000FA190000}"/>
    <cellStyle name="Cálculo 4 6 4" xfId="4283" xr:uid="{00000000-0005-0000-0000-0000FB190000}"/>
    <cellStyle name="Cálculo 4 6 4 2" xfId="5627" xr:uid="{00000000-0005-0000-0000-0000FC190000}"/>
    <cellStyle name="Cálculo 4 6 4 2 2" xfId="14781" xr:uid="{00000000-0005-0000-0000-0000FD190000}"/>
    <cellStyle name="Cálculo 4 6 4 2 3" xfId="21777" xr:uid="{00000000-0005-0000-0000-0000FE190000}"/>
    <cellStyle name="Cálculo 4 6 4 2 4" xfId="27020" xr:uid="{00000000-0005-0000-0000-0000FF190000}"/>
    <cellStyle name="Cálculo 4 6 4 2 5" xfId="32672" xr:uid="{00000000-0005-0000-0000-0000001A0000}"/>
    <cellStyle name="Cálculo 4 6 4 2 6" xfId="36347" xr:uid="{00000000-0005-0000-0000-0000011A0000}"/>
    <cellStyle name="Cálculo 4 6 4 2 7" xfId="39073" xr:uid="{00000000-0005-0000-0000-0000021A0000}"/>
    <cellStyle name="Cálculo 4 6 4 3" xfId="13437" xr:uid="{00000000-0005-0000-0000-0000031A0000}"/>
    <cellStyle name="Cálculo 4 6 4 4" xfId="20435" xr:uid="{00000000-0005-0000-0000-0000041A0000}"/>
    <cellStyle name="Cálculo 4 6 4 5" xfId="17220" xr:uid="{00000000-0005-0000-0000-0000051A0000}"/>
    <cellStyle name="Cálculo 4 6 4 6" xfId="21360" xr:uid="{00000000-0005-0000-0000-0000061A0000}"/>
    <cellStyle name="Cálculo 4 6 4 7" xfId="9325" xr:uid="{00000000-0005-0000-0000-0000071A0000}"/>
    <cellStyle name="Cálculo 4 6 4 8" xfId="25828" xr:uid="{00000000-0005-0000-0000-0000081A0000}"/>
    <cellStyle name="Cálculo 4 6 4 9" xfId="28954" xr:uid="{00000000-0005-0000-0000-0000091A0000}"/>
    <cellStyle name="Cálculo 4 6 5" xfId="4557" xr:uid="{00000000-0005-0000-0000-00000A1A0000}"/>
    <cellStyle name="Cálculo 4 6 5 2" xfId="5628" xr:uid="{00000000-0005-0000-0000-00000B1A0000}"/>
    <cellStyle name="Cálculo 4 6 5 2 2" xfId="14782" xr:uid="{00000000-0005-0000-0000-00000C1A0000}"/>
    <cellStyle name="Cálculo 4 6 5 2 3" xfId="21778" xr:uid="{00000000-0005-0000-0000-00000D1A0000}"/>
    <cellStyle name="Cálculo 4 6 5 2 4" xfId="24910" xr:uid="{00000000-0005-0000-0000-00000E1A0000}"/>
    <cellStyle name="Cálculo 4 6 5 2 5" xfId="32673" xr:uid="{00000000-0005-0000-0000-00000F1A0000}"/>
    <cellStyle name="Cálculo 4 6 5 2 6" xfId="36348" xr:uid="{00000000-0005-0000-0000-0000101A0000}"/>
    <cellStyle name="Cálculo 4 6 5 2 7" xfId="39074" xr:uid="{00000000-0005-0000-0000-0000111A0000}"/>
    <cellStyle name="Cálculo 4 6 5 3" xfId="13711" xr:uid="{00000000-0005-0000-0000-0000121A0000}"/>
    <cellStyle name="Cálculo 4 6 5 4" xfId="20709" xr:uid="{00000000-0005-0000-0000-0000131A0000}"/>
    <cellStyle name="Cálculo 4 6 5 5" xfId="27555" xr:uid="{00000000-0005-0000-0000-0000141A0000}"/>
    <cellStyle name="Cálculo 4 6 5 6" xfId="26717" xr:uid="{00000000-0005-0000-0000-0000151A0000}"/>
    <cellStyle name="Cálculo 4 6 5 7" xfId="25985" xr:uid="{00000000-0005-0000-0000-0000161A0000}"/>
    <cellStyle name="Cálculo 4 6 5 8" xfId="32239" xr:uid="{00000000-0005-0000-0000-0000171A0000}"/>
    <cellStyle name="Cálculo 4 6 5 9" xfId="35914" xr:uid="{00000000-0005-0000-0000-0000181A0000}"/>
    <cellStyle name="Cálculo 4 6 6" xfId="4807" xr:uid="{00000000-0005-0000-0000-0000191A0000}"/>
    <cellStyle name="Cálculo 4 6 6 2" xfId="5629" xr:uid="{00000000-0005-0000-0000-00001A1A0000}"/>
    <cellStyle name="Cálculo 4 6 6 2 2" xfId="14783" xr:uid="{00000000-0005-0000-0000-00001B1A0000}"/>
    <cellStyle name="Cálculo 4 6 6 2 3" xfId="21779" xr:uid="{00000000-0005-0000-0000-00001C1A0000}"/>
    <cellStyle name="Cálculo 4 6 6 2 4" xfId="27028" xr:uid="{00000000-0005-0000-0000-00001D1A0000}"/>
    <cellStyle name="Cálculo 4 6 6 2 5" xfId="32674" xr:uid="{00000000-0005-0000-0000-00001E1A0000}"/>
    <cellStyle name="Cálculo 4 6 6 2 6" xfId="36349" xr:uid="{00000000-0005-0000-0000-00001F1A0000}"/>
    <cellStyle name="Cálculo 4 6 6 2 7" xfId="39075" xr:uid="{00000000-0005-0000-0000-0000201A0000}"/>
    <cellStyle name="Cálculo 4 6 6 3" xfId="13961" xr:uid="{00000000-0005-0000-0000-0000211A0000}"/>
    <cellStyle name="Cálculo 4 6 6 4" xfId="20959" xr:uid="{00000000-0005-0000-0000-0000221A0000}"/>
    <cellStyle name="Cálculo 4 6 6 5" xfId="27435" xr:uid="{00000000-0005-0000-0000-0000231A0000}"/>
    <cellStyle name="Cálculo 4 6 6 6" xfId="28610" xr:uid="{00000000-0005-0000-0000-0000241A0000}"/>
    <cellStyle name="Cálculo 4 6 6 7" xfId="17350" xr:uid="{00000000-0005-0000-0000-0000251A0000}"/>
    <cellStyle name="Cálculo 4 6 6 8" xfId="32124" xr:uid="{00000000-0005-0000-0000-0000261A0000}"/>
    <cellStyle name="Cálculo 4 6 6 9" xfId="35799" xr:uid="{00000000-0005-0000-0000-0000271A0000}"/>
    <cellStyle name="Cálculo 4 6 7" xfId="5624" xr:uid="{00000000-0005-0000-0000-0000281A0000}"/>
    <cellStyle name="Cálculo 4 6 7 2" xfId="14778" xr:uid="{00000000-0005-0000-0000-0000291A0000}"/>
    <cellStyle name="Cálculo 4 6 7 3" xfId="21774" xr:uid="{00000000-0005-0000-0000-00002A1A0000}"/>
    <cellStyle name="Cálculo 4 6 7 4" xfId="27026" xr:uid="{00000000-0005-0000-0000-00002B1A0000}"/>
    <cellStyle name="Cálculo 4 6 7 5" xfId="32669" xr:uid="{00000000-0005-0000-0000-00002C1A0000}"/>
    <cellStyle name="Cálculo 4 6 7 6" xfId="36344" xr:uid="{00000000-0005-0000-0000-00002D1A0000}"/>
    <cellStyle name="Cálculo 4 6 7 7" xfId="39070" xr:uid="{00000000-0005-0000-0000-00002E1A0000}"/>
    <cellStyle name="Cálculo 4 6 8" xfId="11184" xr:uid="{00000000-0005-0000-0000-00002F1A0000}"/>
    <cellStyle name="Cálculo 4 6 9" xfId="9498" xr:uid="{00000000-0005-0000-0000-0000301A0000}"/>
    <cellStyle name="Cálculo 4 7" xfId="1623" xr:uid="{00000000-0005-0000-0000-0000311A0000}"/>
    <cellStyle name="Cálculo 4 7 10" xfId="29051" xr:uid="{00000000-0005-0000-0000-0000321A0000}"/>
    <cellStyle name="Cálculo 4 7 11" xfId="31010" xr:uid="{00000000-0005-0000-0000-0000331A0000}"/>
    <cellStyle name="Cálculo 4 7 12" xfId="26496" xr:uid="{00000000-0005-0000-0000-0000341A0000}"/>
    <cellStyle name="Cálculo 4 7 13" xfId="31622" xr:uid="{00000000-0005-0000-0000-0000351A0000}"/>
    <cellStyle name="Cálculo 4 7 2" xfId="3279" xr:uid="{00000000-0005-0000-0000-0000361A0000}"/>
    <cellStyle name="Cálculo 4 7 2 2" xfId="5631" xr:uid="{00000000-0005-0000-0000-0000371A0000}"/>
    <cellStyle name="Cálculo 4 7 2 2 2" xfId="14785" xr:uid="{00000000-0005-0000-0000-0000381A0000}"/>
    <cellStyle name="Cálculo 4 7 2 2 3" xfId="21781" xr:uid="{00000000-0005-0000-0000-0000391A0000}"/>
    <cellStyle name="Cálculo 4 7 2 2 4" xfId="10000" xr:uid="{00000000-0005-0000-0000-00003A1A0000}"/>
    <cellStyle name="Cálculo 4 7 2 2 5" xfId="32676" xr:uid="{00000000-0005-0000-0000-00003B1A0000}"/>
    <cellStyle name="Cálculo 4 7 2 2 6" xfId="36351" xr:uid="{00000000-0005-0000-0000-00003C1A0000}"/>
    <cellStyle name="Cálculo 4 7 2 2 7" xfId="39077" xr:uid="{00000000-0005-0000-0000-00003D1A0000}"/>
    <cellStyle name="Cálculo 4 7 2 3" xfId="12433" xr:uid="{00000000-0005-0000-0000-00003E1A0000}"/>
    <cellStyle name="Cálculo 4 7 2 4" xfId="19435" xr:uid="{00000000-0005-0000-0000-00003F1A0000}"/>
    <cellStyle name="Cálculo 4 7 2 5" xfId="19459" xr:uid="{00000000-0005-0000-0000-0000401A0000}"/>
    <cellStyle name="Cálculo 4 7 2 6" xfId="28518" xr:uid="{00000000-0005-0000-0000-0000411A0000}"/>
    <cellStyle name="Cálculo 4 7 2 7" xfId="26024" xr:uid="{00000000-0005-0000-0000-0000421A0000}"/>
    <cellStyle name="Cálculo 4 7 2 8" xfId="33687" xr:uid="{00000000-0005-0000-0000-0000431A0000}"/>
    <cellStyle name="Cálculo 4 7 2 9" xfId="37275" xr:uid="{00000000-0005-0000-0000-0000441A0000}"/>
    <cellStyle name="Cálculo 4 7 3" xfId="2898" xr:uid="{00000000-0005-0000-0000-0000451A0000}"/>
    <cellStyle name="Cálculo 4 7 3 2" xfId="5632" xr:uid="{00000000-0005-0000-0000-0000461A0000}"/>
    <cellStyle name="Cálculo 4 7 3 2 2" xfId="14786" xr:uid="{00000000-0005-0000-0000-0000471A0000}"/>
    <cellStyle name="Cálculo 4 7 3 2 3" xfId="21782" xr:uid="{00000000-0005-0000-0000-0000481A0000}"/>
    <cellStyle name="Cálculo 4 7 3 2 4" xfId="27030" xr:uid="{00000000-0005-0000-0000-0000491A0000}"/>
    <cellStyle name="Cálculo 4 7 3 2 5" xfId="32677" xr:uid="{00000000-0005-0000-0000-00004A1A0000}"/>
    <cellStyle name="Cálculo 4 7 3 2 6" xfId="36352" xr:uid="{00000000-0005-0000-0000-00004B1A0000}"/>
    <cellStyle name="Cálculo 4 7 3 2 7" xfId="39078" xr:uid="{00000000-0005-0000-0000-00004C1A0000}"/>
    <cellStyle name="Cálculo 4 7 3 3" xfId="12052" xr:uid="{00000000-0005-0000-0000-00004D1A0000}"/>
    <cellStyle name="Cálculo 4 7 3 4" xfId="19055" xr:uid="{00000000-0005-0000-0000-00004E1A0000}"/>
    <cellStyle name="Cálculo 4 7 3 5" xfId="15498" xr:uid="{00000000-0005-0000-0000-00004F1A0000}"/>
    <cellStyle name="Cálculo 4 7 3 6" xfId="28494" xr:uid="{00000000-0005-0000-0000-0000501A0000}"/>
    <cellStyle name="Cálculo 4 7 3 7" xfId="25368" xr:uid="{00000000-0005-0000-0000-0000511A0000}"/>
    <cellStyle name="Cálculo 4 7 3 8" xfId="31101" xr:uid="{00000000-0005-0000-0000-0000521A0000}"/>
    <cellStyle name="Cálculo 4 7 3 9" xfId="34992" xr:uid="{00000000-0005-0000-0000-0000531A0000}"/>
    <cellStyle name="Cálculo 4 7 4" xfId="2914" xr:uid="{00000000-0005-0000-0000-0000541A0000}"/>
    <cellStyle name="Cálculo 4 7 4 2" xfId="5633" xr:uid="{00000000-0005-0000-0000-0000551A0000}"/>
    <cellStyle name="Cálculo 4 7 4 2 2" xfId="14787" xr:uid="{00000000-0005-0000-0000-0000561A0000}"/>
    <cellStyle name="Cálculo 4 7 4 2 3" xfId="21783" xr:uid="{00000000-0005-0000-0000-0000571A0000}"/>
    <cellStyle name="Cálculo 4 7 4 2 4" xfId="24307" xr:uid="{00000000-0005-0000-0000-0000581A0000}"/>
    <cellStyle name="Cálculo 4 7 4 2 5" xfId="32678" xr:uid="{00000000-0005-0000-0000-0000591A0000}"/>
    <cellStyle name="Cálculo 4 7 4 2 6" xfId="36353" xr:uid="{00000000-0005-0000-0000-00005A1A0000}"/>
    <cellStyle name="Cálculo 4 7 4 2 7" xfId="39079" xr:uid="{00000000-0005-0000-0000-00005B1A0000}"/>
    <cellStyle name="Cálculo 4 7 4 3" xfId="12068" xr:uid="{00000000-0005-0000-0000-00005C1A0000}"/>
    <cellStyle name="Cálculo 4 7 4 4" xfId="19071" xr:uid="{00000000-0005-0000-0000-00005D1A0000}"/>
    <cellStyle name="Cálculo 4 7 4 5" xfId="28332" xr:uid="{00000000-0005-0000-0000-00005E1A0000}"/>
    <cellStyle name="Cálculo 4 7 4 6" xfId="29130" xr:uid="{00000000-0005-0000-0000-00005F1A0000}"/>
    <cellStyle name="Cálculo 4 7 4 7" xfId="29877" xr:uid="{00000000-0005-0000-0000-0000601A0000}"/>
    <cellStyle name="Cálculo 4 7 4 8" xfId="22488" xr:uid="{00000000-0005-0000-0000-0000611A0000}"/>
    <cellStyle name="Cálculo 4 7 4 9" xfId="34999" xr:uid="{00000000-0005-0000-0000-0000621A0000}"/>
    <cellStyle name="Cálculo 4 7 5" xfId="4237" xr:uid="{00000000-0005-0000-0000-0000631A0000}"/>
    <cellStyle name="Cálculo 4 7 5 2" xfId="5634" xr:uid="{00000000-0005-0000-0000-0000641A0000}"/>
    <cellStyle name="Cálculo 4 7 5 2 2" xfId="14788" xr:uid="{00000000-0005-0000-0000-0000651A0000}"/>
    <cellStyle name="Cálculo 4 7 5 2 3" xfId="21784" xr:uid="{00000000-0005-0000-0000-0000661A0000}"/>
    <cellStyle name="Cálculo 4 7 5 2 4" xfId="27031" xr:uid="{00000000-0005-0000-0000-0000671A0000}"/>
    <cellStyle name="Cálculo 4 7 5 2 5" xfId="32679" xr:uid="{00000000-0005-0000-0000-0000681A0000}"/>
    <cellStyle name="Cálculo 4 7 5 2 6" xfId="36354" xr:uid="{00000000-0005-0000-0000-0000691A0000}"/>
    <cellStyle name="Cálculo 4 7 5 2 7" xfId="39080" xr:uid="{00000000-0005-0000-0000-00006A1A0000}"/>
    <cellStyle name="Cálculo 4 7 5 3" xfId="13391" xr:uid="{00000000-0005-0000-0000-00006B1A0000}"/>
    <cellStyle name="Cálculo 4 7 5 4" xfId="20389" xr:uid="{00000000-0005-0000-0000-00006C1A0000}"/>
    <cellStyle name="Cálculo 4 7 5 5" xfId="27708" xr:uid="{00000000-0005-0000-0000-00006D1A0000}"/>
    <cellStyle name="Cálculo 4 7 5 6" xfId="29503" xr:uid="{00000000-0005-0000-0000-00006E1A0000}"/>
    <cellStyle name="Cálculo 4 7 5 7" xfId="17589" xr:uid="{00000000-0005-0000-0000-00006F1A0000}"/>
    <cellStyle name="Cálculo 4 7 5 8" xfId="31158" xr:uid="{00000000-0005-0000-0000-0000701A0000}"/>
    <cellStyle name="Cálculo 4 7 5 9" xfId="35038" xr:uid="{00000000-0005-0000-0000-0000711A0000}"/>
    <cellStyle name="Cálculo 4 7 6" xfId="5630" xr:uid="{00000000-0005-0000-0000-0000721A0000}"/>
    <cellStyle name="Cálculo 4 7 6 2" xfId="14784" xr:uid="{00000000-0005-0000-0000-0000731A0000}"/>
    <cellStyle name="Cálculo 4 7 6 3" xfId="21780" xr:uid="{00000000-0005-0000-0000-0000741A0000}"/>
    <cellStyle name="Cálculo 4 7 6 4" xfId="27029" xr:uid="{00000000-0005-0000-0000-0000751A0000}"/>
    <cellStyle name="Cálculo 4 7 6 5" xfId="32675" xr:uid="{00000000-0005-0000-0000-0000761A0000}"/>
    <cellStyle name="Cálculo 4 7 6 6" xfId="36350" xr:uid="{00000000-0005-0000-0000-0000771A0000}"/>
    <cellStyle name="Cálculo 4 7 6 7" xfId="39076" xr:uid="{00000000-0005-0000-0000-0000781A0000}"/>
    <cellStyle name="Cálculo 4 7 7" xfId="10777" xr:uid="{00000000-0005-0000-0000-0000791A0000}"/>
    <cellStyle name="Cálculo 4 7 8" xfId="16538" xr:uid="{00000000-0005-0000-0000-00007A1A0000}"/>
    <cellStyle name="Cálculo 4 7 9" xfId="28690" xr:uid="{00000000-0005-0000-0000-00007B1A0000}"/>
    <cellStyle name="Cálculo 4 8" xfId="2451" xr:uid="{00000000-0005-0000-0000-00007C1A0000}"/>
    <cellStyle name="Cálculo 4 8 2" xfId="5635" xr:uid="{00000000-0005-0000-0000-00007D1A0000}"/>
    <cellStyle name="Cálculo 4 8 2 2" xfId="14789" xr:uid="{00000000-0005-0000-0000-00007E1A0000}"/>
    <cellStyle name="Cálculo 4 8 2 3" xfId="21785" xr:uid="{00000000-0005-0000-0000-00007F1A0000}"/>
    <cellStyle name="Cálculo 4 8 2 4" xfId="27034" xr:uid="{00000000-0005-0000-0000-0000801A0000}"/>
    <cellStyle name="Cálculo 4 8 2 5" xfId="32680" xr:uid="{00000000-0005-0000-0000-0000811A0000}"/>
    <cellStyle name="Cálculo 4 8 2 6" xfId="36355" xr:uid="{00000000-0005-0000-0000-0000821A0000}"/>
    <cellStyle name="Cálculo 4 8 2 7" xfId="39081" xr:uid="{00000000-0005-0000-0000-0000831A0000}"/>
    <cellStyle name="Cálculo 4 8 3" xfId="11605" xr:uid="{00000000-0005-0000-0000-0000841A0000}"/>
    <cellStyle name="Cálculo 4 8 4" xfId="18608" xr:uid="{00000000-0005-0000-0000-0000851A0000}"/>
    <cellStyle name="Cálculo 4 8 5" xfId="18167" xr:uid="{00000000-0005-0000-0000-0000861A0000}"/>
    <cellStyle name="Cálculo 4 8 6" xfId="23147" xr:uid="{00000000-0005-0000-0000-0000871A0000}"/>
    <cellStyle name="Cálculo 4 8 7" xfId="30106" xr:uid="{00000000-0005-0000-0000-0000881A0000}"/>
    <cellStyle name="Cálculo 4 8 8" xfId="31491" xr:uid="{00000000-0005-0000-0000-0000891A0000}"/>
    <cellStyle name="Cálculo 4 8 9" xfId="35201" xr:uid="{00000000-0005-0000-0000-00008A1A0000}"/>
    <cellStyle name="Cálculo 4 9" xfId="2927" xr:uid="{00000000-0005-0000-0000-00008B1A0000}"/>
    <cellStyle name="Cálculo 4 9 2" xfId="5636" xr:uid="{00000000-0005-0000-0000-00008C1A0000}"/>
    <cellStyle name="Cálculo 4 9 2 2" xfId="14790" xr:uid="{00000000-0005-0000-0000-00008D1A0000}"/>
    <cellStyle name="Cálculo 4 9 2 3" xfId="21786" xr:uid="{00000000-0005-0000-0000-00008E1A0000}"/>
    <cellStyle name="Cálculo 4 9 2 4" xfId="19697" xr:uid="{00000000-0005-0000-0000-00008F1A0000}"/>
    <cellStyle name="Cálculo 4 9 2 5" xfId="32681" xr:uid="{00000000-0005-0000-0000-0000901A0000}"/>
    <cellStyle name="Cálculo 4 9 2 6" xfId="36356" xr:uid="{00000000-0005-0000-0000-0000911A0000}"/>
    <cellStyle name="Cálculo 4 9 2 7" xfId="39082" xr:uid="{00000000-0005-0000-0000-0000921A0000}"/>
    <cellStyle name="Cálculo 4 9 3" xfId="12081" xr:uid="{00000000-0005-0000-0000-0000931A0000}"/>
    <cellStyle name="Cálculo 4 9 4" xfId="19084" xr:uid="{00000000-0005-0000-0000-0000941A0000}"/>
    <cellStyle name="Cálculo 4 9 5" xfId="28325" xr:uid="{00000000-0005-0000-0000-0000951A0000}"/>
    <cellStyle name="Cálculo 4 9 6" xfId="18148" xr:uid="{00000000-0005-0000-0000-0000961A0000}"/>
    <cellStyle name="Cálculo 4 9 7" xfId="25661" xr:uid="{00000000-0005-0000-0000-0000971A0000}"/>
    <cellStyle name="Cálculo 4 9 8" xfId="31553" xr:uid="{00000000-0005-0000-0000-0000981A0000}"/>
    <cellStyle name="Cálculo 4 9 9" xfId="35259" xr:uid="{00000000-0005-0000-0000-0000991A0000}"/>
    <cellStyle name="Cálculo 5" xfId="324" xr:uid="{00000000-0005-0000-0000-00009A1A0000}"/>
    <cellStyle name="Cálculo 5 10" xfId="3751" xr:uid="{00000000-0005-0000-0000-00009B1A0000}"/>
    <cellStyle name="Cálculo 5 10 2" xfId="5638" xr:uid="{00000000-0005-0000-0000-00009C1A0000}"/>
    <cellStyle name="Cálculo 5 10 2 2" xfId="14792" xr:uid="{00000000-0005-0000-0000-00009D1A0000}"/>
    <cellStyle name="Cálculo 5 10 2 3" xfId="21788" xr:uid="{00000000-0005-0000-0000-00009E1A0000}"/>
    <cellStyle name="Cálculo 5 10 2 4" xfId="17725" xr:uid="{00000000-0005-0000-0000-00009F1A0000}"/>
    <cellStyle name="Cálculo 5 10 2 5" xfId="32683" xr:uid="{00000000-0005-0000-0000-0000A01A0000}"/>
    <cellStyle name="Cálculo 5 10 2 6" xfId="36358" xr:uid="{00000000-0005-0000-0000-0000A11A0000}"/>
    <cellStyle name="Cálculo 5 10 2 7" xfId="39084" xr:uid="{00000000-0005-0000-0000-0000A21A0000}"/>
    <cellStyle name="Cálculo 5 10 3" xfId="12905" xr:uid="{00000000-0005-0000-0000-0000A31A0000}"/>
    <cellStyle name="Cálculo 5 10 4" xfId="19904" xr:uid="{00000000-0005-0000-0000-0000A41A0000}"/>
    <cellStyle name="Cálculo 5 10 5" xfId="17163" xr:uid="{00000000-0005-0000-0000-0000A51A0000}"/>
    <cellStyle name="Cálculo 5 10 6" xfId="18054" xr:uid="{00000000-0005-0000-0000-0000A61A0000}"/>
    <cellStyle name="Cálculo 5 10 7" xfId="17659" xr:uid="{00000000-0005-0000-0000-0000A71A0000}"/>
    <cellStyle name="Cálculo 5 10 8" xfId="25866" xr:uid="{00000000-0005-0000-0000-0000A81A0000}"/>
    <cellStyle name="Cálculo 5 10 9" xfId="28911" xr:uid="{00000000-0005-0000-0000-0000A91A0000}"/>
    <cellStyle name="Cálculo 5 11" xfId="4270" xr:uid="{00000000-0005-0000-0000-0000AA1A0000}"/>
    <cellStyle name="Cálculo 5 11 2" xfId="5639" xr:uid="{00000000-0005-0000-0000-0000AB1A0000}"/>
    <cellStyle name="Cálculo 5 11 2 2" xfId="14793" xr:uid="{00000000-0005-0000-0000-0000AC1A0000}"/>
    <cellStyle name="Cálculo 5 11 2 3" xfId="21789" xr:uid="{00000000-0005-0000-0000-0000AD1A0000}"/>
    <cellStyle name="Cálculo 5 11 2 4" xfId="27033" xr:uid="{00000000-0005-0000-0000-0000AE1A0000}"/>
    <cellStyle name="Cálculo 5 11 2 5" xfId="32684" xr:uid="{00000000-0005-0000-0000-0000AF1A0000}"/>
    <cellStyle name="Cálculo 5 11 2 6" xfId="36359" xr:uid="{00000000-0005-0000-0000-0000B01A0000}"/>
    <cellStyle name="Cálculo 5 11 2 7" xfId="39085" xr:uid="{00000000-0005-0000-0000-0000B11A0000}"/>
    <cellStyle name="Cálculo 5 11 3" xfId="13424" xr:uid="{00000000-0005-0000-0000-0000B21A0000}"/>
    <cellStyle name="Cálculo 5 11 4" xfId="20422" xr:uid="{00000000-0005-0000-0000-0000B31A0000}"/>
    <cellStyle name="Cálculo 5 11 5" xfId="27697" xr:uid="{00000000-0005-0000-0000-0000B41A0000}"/>
    <cellStyle name="Cálculo 5 11 6" xfId="28841" xr:uid="{00000000-0005-0000-0000-0000B51A0000}"/>
    <cellStyle name="Cálculo 5 11 7" xfId="17515" xr:uid="{00000000-0005-0000-0000-0000B61A0000}"/>
    <cellStyle name="Cálculo 5 11 8" xfId="31703" xr:uid="{00000000-0005-0000-0000-0000B71A0000}"/>
    <cellStyle name="Cálculo 5 11 9" xfId="35383" xr:uid="{00000000-0005-0000-0000-0000B81A0000}"/>
    <cellStyle name="Cálculo 5 12" xfId="5637" xr:uid="{00000000-0005-0000-0000-0000B91A0000}"/>
    <cellStyle name="Cálculo 5 12 2" xfId="14791" xr:uid="{00000000-0005-0000-0000-0000BA1A0000}"/>
    <cellStyle name="Cálculo 5 12 3" xfId="21787" xr:uid="{00000000-0005-0000-0000-0000BB1A0000}"/>
    <cellStyle name="Cálculo 5 12 4" xfId="27032" xr:uid="{00000000-0005-0000-0000-0000BC1A0000}"/>
    <cellStyle name="Cálculo 5 12 5" xfId="32682" xr:uid="{00000000-0005-0000-0000-0000BD1A0000}"/>
    <cellStyle name="Cálculo 5 12 6" xfId="36357" xr:uid="{00000000-0005-0000-0000-0000BE1A0000}"/>
    <cellStyle name="Cálculo 5 12 7" xfId="39083" xr:uid="{00000000-0005-0000-0000-0000BF1A0000}"/>
    <cellStyle name="Cálculo 5 13" xfId="9482" xr:uid="{00000000-0005-0000-0000-0000C01A0000}"/>
    <cellStyle name="Cálculo 5 14" xfId="17966" xr:uid="{00000000-0005-0000-0000-0000C11A0000}"/>
    <cellStyle name="Cálculo 5 15" xfId="20036" xr:uid="{00000000-0005-0000-0000-0000C21A0000}"/>
    <cellStyle name="Cálculo 5 16" xfId="25450" xr:uid="{00000000-0005-0000-0000-0000C31A0000}"/>
    <cellStyle name="Cálculo 5 17" xfId="9670" xr:uid="{00000000-0005-0000-0000-0000C41A0000}"/>
    <cellStyle name="Cálculo 5 18" xfId="22620" xr:uid="{00000000-0005-0000-0000-0000C51A0000}"/>
    <cellStyle name="Cálculo 5 19" xfId="35066" xr:uid="{00000000-0005-0000-0000-0000C61A0000}"/>
    <cellStyle name="Cálculo 5 2" xfId="1680" xr:uid="{00000000-0005-0000-0000-0000C71A0000}"/>
    <cellStyle name="Cálculo 5 2 10" xfId="24477" xr:uid="{00000000-0005-0000-0000-0000C81A0000}"/>
    <cellStyle name="Cálculo 5 2 11" xfId="28048" xr:uid="{00000000-0005-0000-0000-0000C91A0000}"/>
    <cellStyle name="Cálculo 5 2 12" xfId="19578" xr:uid="{00000000-0005-0000-0000-0000CA1A0000}"/>
    <cellStyle name="Cálculo 5 2 13" xfId="34912" xr:uid="{00000000-0005-0000-0000-0000CB1A0000}"/>
    <cellStyle name="Cálculo 5 2 14" xfId="38375" xr:uid="{00000000-0005-0000-0000-0000CC1A0000}"/>
    <cellStyle name="Cálculo 5 2 2" xfId="2507" xr:uid="{00000000-0005-0000-0000-0000CD1A0000}"/>
    <cellStyle name="Cálculo 5 2 2 2" xfId="5641" xr:uid="{00000000-0005-0000-0000-0000CE1A0000}"/>
    <cellStyle name="Cálculo 5 2 2 2 2" xfId="14795" xr:uid="{00000000-0005-0000-0000-0000CF1A0000}"/>
    <cellStyle name="Cálculo 5 2 2 2 3" xfId="21791" xr:uid="{00000000-0005-0000-0000-0000D01A0000}"/>
    <cellStyle name="Cálculo 5 2 2 2 4" xfId="27019" xr:uid="{00000000-0005-0000-0000-0000D11A0000}"/>
    <cellStyle name="Cálculo 5 2 2 2 5" xfId="32686" xr:uid="{00000000-0005-0000-0000-0000D21A0000}"/>
    <cellStyle name="Cálculo 5 2 2 2 6" xfId="36361" xr:uid="{00000000-0005-0000-0000-0000D31A0000}"/>
    <cellStyle name="Cálculo 5 2 2 2 7" xfId="39087" xr:uid="{00000000-0005-0000-0000-0000D41A0000}"/>
    <cellStyle name="Cálculo 5 2 2 3" xfId="11661" xr:uid="{00000000-0005-0000-0000-0000D51A0000}"/>
    <cellStyle name="Cálculo 5 2 2 4" xfId="18664" xr:uid="{00000000-0005-0000-0000-0000D61A0000}"/>
    <cellStyle name="Cálculo 5 2 2 5" xfId="24159" xr:uid="{00000000-0005-0000-0000-0000D71A0000}"/>
    <cellStyle name="Cálculo 5 2 2 6" xfId="26223" xr:uid="{00000000-0005-0000-0000-0000D81A0000}"/>
    <cellStyle name="Cálculo 5 2 2 7" xfId="25664" xr:uid="{00000000-0005-0000-0000-0000D91A0000}"/>
    <cellStyle name="Cálculo 5 2 2 8" xfId="30875" xr:uid="{00000000-0005-0000-0000-0000DA1A0000}"/>
    <cellStyle name="Cálculo 5 2 2 9" xfId="34815" xr:uid="{00000000-0005-0000-0000-0000DB1A0000}"/>
    <cellStyle name="Cálculo 5 2 3" xfId="3657" xr:uid="{00000000-0005-0000-0000-0000DC1A0000}"/>
    <cellStyle name="Cálculo 5 2 3 2" xfId="5642" xr:uid="{00000000-0005-0000-0000-0000DD1A0000}"/>
    <cellStyle name="Cálculo 5 2 3 2 2" xfId="14796" xr:uid="{00000000-0005-0000-0000-0000DE1A0000}"/>
    <cellStyle name="Cálculo 5 2 3 2 3" xfId="21792" xr:uid="{00000000-0005-0000-0000-0000DF1A0000}"/>
    <cellStyle name="Cálculo 5 2 3 2 4" xfId="24909" xr:uid="{00000000-0005-0000-0000-0000E01A0000}"/>
    <cellStyle name="Cálculo 5 2 3 2 5" xfId="32687" xr:uid="{00000000-0005-0000-0000-0000E11A0000}"/>
    <cellStyle name="Cálculo 5 2 3 2 6" xfId="36362" xr:uid="{00000000-0005-0000-0000-0000E21A0000}"/>
    <cellStyle name="Cálculo 5 2 3 2 7" xfId="39088" xr:uid="{00000000-0005-0000-0000-0000E31A0000}"/>
    <cellStyle name="Cálculo 5 2 3 3" xfId="12811" xr:uid="{00000000-0005-0000-0000-0000E41A0000}"/>
    <cellStyle name="Cálculo 5 2 3 4" xfId="19810" xr:uid="{00000000-0005-0000-0000-0000E51A0000}"/>
    <cellStyle name="Cálculo 5 2 3 5" xfId="17233" xr:uid="{00000000-0005-0000-0000-0000E61A0000}"/>
    <cellStyle name="Cálculo 5 2 3 6" xfId="9231" xr:uid="{00000000-0005-0000-0000-0000E71A0000}"/>
    <cellStyle name="Cálculo 5 2 3 7" xfId="25365" xr:uid="{00000000-0005-0000-0000-0000E81A0000}"/>
    <cellStyle name="Cálculo 5 2 3 8" xfId="26526" xr:uid="{00000000-0005-0000-0000-0000E91A0000}"/>
    <cellStyle name="Cálculo 5 2 3 9" xfId="30853" xr:uid="{00000000-0005-0000-0000-0000EA1A0000}"/>
    <cellStyle name="Cálculo 5 2 4" xfId="4166" xr:uid="{00000000-0005-0000-0000-0000EB1A0000}"/>
    <cellStyle name="Cálculo 5 2 4 2" xfId="5643" xr:uid="{00000000-0005-0000-0000-0000EC1A0000}"/>
    <cellStyle name="Cálculo 5 2 4 2 2" xfId="14797" xr:uid="{00000000-0005-0000-0000-0000ED1A0000}"/>
    <cellStyle name="Cálculo 5 2 4 2 3" xfId="21793" xr:uid="{00000000-0005-0000-0000-0000EE1A0000}"/>
    <cellStyle name="Cálculo 5 2 4 2 4" xfId="28925" xr:uid="{00000000-0005-0000-0000-0000EF1A0000}"/>
    <cellStyle name="Cálculo 5 2 4 2 5" xfId="32688" xr:uid="{00000000-0005-0000-0000-0000F01A0000}"/>
    <cellStyle name="Cálculo 5 2 4 2 6" xfId="36363" xr:uid="{00000000-0005-0000-0000-0000F11A0000}"/>
    <cellStyle name="Cálculo 5 2 4 2 7" xfId="39089" xr:uid="{00000000-0005-0000-0000-0000F21A0000}"/>
    <cellStyle name="Cálculo 5 2 4 3" xfId="13320" xr:uid="{00000000-0005-0000-0000-0000F31A0000}"/>
    <cellStyle name="Cálculo 5 2 4 4" xfId="20318" xr:uid="{00000000-0005-0000-0000-0000F41A0000}"/>
    <cellStyle name="Cálculo 5 2 4 5" xfId="27749" xr:uid="{00000000-0005-0000-0000-0000F51A0000}"/>
    <cellStyle name="Cálculo 5 2 4 6" xfId="22896" xr:uid="{00000000-0005-0000-0000-0000F61A0000}"/>
    <cellStyle name="Cálculo 5 2 4 7" xfId="27264" xr:uid="{00000000-0005-0000-0000-0000F71A0000}"/>
    <cellStyle name="Cálculo 5 2 4 8" xfId="33387" xr:uid="{00000000-0005-0000-0000-0000F81A0000}"/>
    <cellStyle name="Cálculo 5 2 4 9" xfId="37062" xr:uid="{00000000-0005-0000-0000-0000F91A0000}"/>
    <cellStyle name="Cálculo 5 2 5" xfId="3832" xr:uid="{00000000-0005-0000-0000-0000FA1A0000}"/>
    <cellStyle name="Cálculo 5 2 5 2" xfId="5644" xr:uid="{00000000-0005-0000-0000-0000FB1A0000}"/>
    <cellStyle name="Cálculo 5 2 5 2 2" xfId="14798" xr:uid="{00000000-0005-0000-0000-0000FC1A0000}"/>
    <cellStyle name="Cálculo 5 2 5 2 3" xfId="21794" xr:uid="{00000000-0005-0000-0000-0000FD1A0000}"/>
    <cellStyle name="Cálculo 5 2 5 2 4" xfId="24908" xr:uid="{00000000-0005-0000-0000-0000FE1A0000}"/>
    <cellStyle name="Cálculo 5 2 5 2 5" xfId="32689" xr:uid="{00000000-0005-0000-0000-0000FF1A0000}"/>
    <cellStyle name="Cálculo 5 2 5 2 6" xfId="36364" xr:uid="{00000000-0005-0000-0000-0000001B0000}"/>
    <cellStyle name="Cálculo 5 2 5 2 7" xfId="39090" xr:uid="{00000000-0005-0000-0000-0000011B0000}"/>
    <cellStyle name="Cálculo 5 2 5 3" xfId="12986" xr:uid="{00000000-0005-0000-0000-0000021B0000}"/>
    <cellStyle name="Cálculo 5 2 5 4" xfId="19985" xr:uid="{00000000-0005-0000-0000-0000031B0000}"/>
    <cellStyle name="Cálculo 5 2 5 5" xfId="27914" xr:uid="{00000000-0005-0000-0000-0000041B0000}"/>
    <cellStyle name="Cálculo 5 2 5 6" xfId="22595" xr:uid="{00000000-0005-0000-0000-0000051B0000}"/>
    <cellStyle name="Cálculo 5 2 5 7" xfId="26011" xr:uid="{00000000-0005-0000-0000-0000061B0000}"/>
    <cellStyle name="Cálculo 5 2 5 8" xfId="33501" xr:uid="{00000000-0005-0000-0000-0000071B0000}"/>
    <cellStyle name="Cálculo 5 2 5 9" xfId="37169" xr:uid="{00000000-0005-0000-0000-0000081B0000}"/>
    <cellStyle name="Cálculo 5 2 6" xfId="2902" xr:uid="{00000000-0005-0000-0000-0000091B0000}"/>
    <cellStyle name="Cálculo 5 2 6 2" xfId="5645" xr:uid="{00000000-0005-0000-0000-00000A1B0000}"/>
    <cellStyle name="Cálculo 5 2 6 2 2" xfId="14799" xr:uid="{00000000-0005-0000-0000-00000B1B0000}"/>
    <cellStyle name="Cálculo 5 2 6 2 3" xfId="21795" xr:uid="{00000000-0005-0000-0000-00000C1B0000}"/>
    <cellStyle name="Cálculo 5 2 6 2 4" xfId="17496" xr:uid="{00000000-0005-0000-0000-00000D1B0000}"/>
    <cellStyle name="Cálculo 5 2 6 2 5" xfId="32690" xr:uid="{00000000-0005-0000-0000-00000E1B0000}"/>
    <cellStyle name="Cálculo 5 2 6 2 6" xfId="36365" xr:uid="{00000000-0005-0000-0000-00000F1B0000}"/>
    <cellStyle name="Cálculo 5 2 6 2 7" xfId="39091" xr:uid="{00000000-0005-0000-0000-0000101B0000}"/>
    <cellStyle name="Cálculo 5 2 6 3" xfId="12056" xr:uid="{00000000-0005-0000-0000-0000111B0000}"/>
    <cellStyle name="Cálculo 5 2 6 4" xfId="19059" xr:uid="{00000000-0005-0000-0000-0000121B0000}"/>
    <cellStyle name="Cálculo 5 2 6 5" xfId="28338" xr:uid="{00000000-0005-0000-0000-0000131B0000}"/>
    <cellStyle name="Cálculo 5 2 6 6" xfId="26374" xr:uid="{00000000-0005-0000-0000-0000141B0000}"/>
    <cellStyle name="Cálculo 5 2 6 7" xfId="26035" xr:uid="{00000000-0005-0000-0000-0000151B0000}"/>
    <cellStyle name="Cálculo 5 2 6 8" xfId="29524" xr:uid="{00000000-0005-0000-0000-0000161B0000}"/>
    <cellStyle name="Cálculo 5 2 6 9" xfId="31417" xr:uid="{00000000-0005-0000-0000-0000171B0000}"/>
    <cellStyle name="Cálculo 5 2 7" xfId="5640" xr:uid="{00000000-0005-0000-0000-0000181B0000}"/>
    <cellStyle name="Cálculo 5 2 7 2" xfId="14794" xr:uid="{00000000-0005-0000-0000-0000191B0000}"/>
    <cellStyle name="Cálculo 5 2 7 3" xfId="21790" xr:uid="{00000000-0005-0000-0000-00001A1B0000}"/>
    <cellStyle name="Cálculo 5 2 7 4" xfId="24309" xr:uid="{00000000-0005-0000-0000-00001B1B0000}"/>
    <cellStyle name="Cálculo 5 2 7 5" xfId="32685" xr:uid="{00000000-0005-0000-0000-00001C1B0000}"/>
    <cellStyle name="Cálculo 5 2 7 6" xfId="36360" xr:uid="{00000000-0005-0000-0000-00001D1B0000}"/>
    <cellStyle name="Cálculo 5 2 7 7" xfId="39086" xr:uid="{00000000-0005-0000-0000-00001E1B0000}"/>
    <cellStyle name="Cálculo 5 2 8" xfId="10834" xr:uid="{00000000-0005-0000-0000-00001F1B0000}"/>
    <cellStyle name="Cálculo 5 2 9" xfId="10281" xr:uid="{00000000-0005-0000-0000-0000201B0000}"/>
    <cellStyle name="Cálculo 5 3" xfId="2276" xr:uid="{00000000-0005-0000-0000-0000211B0000}"/>
    <cellStyle name="Cálculo 5 3 10" xfId="17171" xr:uid="{00000000-0005-0000-0000-0000221B0000}"/>
    <cellStyle name="Cálculo 5 3 11" xfId="26109" xr:uid="{00000000-0005-0000-0000-0000231B0000}"/>
    <cellStyle name="Cálculo 5 3 12" xfId="30192" xr:uid="{00000000-0005-0000-0000-0000241B0000}"/>
    <cellStyle name="Cálculo 5 3 13" xfId="34168" xr:uid="{00000000-0005-0000-0000-0000251B0000}"/>
    <cellStyle name="Cálculo 5 3 14" xfId="37730" xr:uid="{00000000-0005-0000-0000-0000261B0000}"/>
    <cellStyle name="Cálculo 5 3 2" xfId="2676" xr:uid="{00000000-0005-0000-0000-0000271B0000}"/>
    <cellStyle name="Cálculo 5 3 2 2" xfId="5647" xr:uid="{00000000-0005-0000-0000-0000281B0000}"/>
    <cellStyle name="Cálculo 5 3 2 2 2" xfId="14801" xr:uid="{00000000-0005-0000-0000-0000291B0000}"/>
    <cellStyle name="Cálculo 5 3 2 2 3" xfId="21797" xr:uid="{00000000-0005-0000-0000-00002A1B0000}"/>
    <cellStyle name="Cálculo 5 3 2 2 4" xfId="27036" xr:uid="{00000000-0005-0000-0000-00002B1B0000}"/>
    <cellStyle name="Cálculo 5 3 2 2 5" xfId="32692" xr:uid="{00000000-0005-0000-0000-00002C1B0000}"/>
    <cellStyle name="Cálculo 5 3 2 2 6" xfId="36367" xr:uid="{00000000-0005-0000-0000-00002D1B0000}"/>
    <cellStyle name="Cálculo 5 3 2 2 7" xfId="39093" xr:uid="{00000000-0005-0000-0000-00002E1B0000}"/>
    <cellStyle name="Cálculo 5 3 2 3" xfId="11830" xr:uid="{00000000-0005-0000-0000-00002F1B0000}"/>
    <cellStyle name="Cálculo 5 3 2 4" xfId="18833" xr:uid="{00000000-0005-0000-0000-0000301B0000}"/>
    <cellStyle name="Cálculo 5 3 2 5" xfId="24620" xr:uid="{00000000-0005-0000-0000-0000311B0000}"/>
    <cellStyle name="Cálculo 5 3 2 6" xfId="28072" xr:uid="{00000000-0005-0000-0000-0000321B0000}"/>
    <cellStyle name="Cálculo 5 3 2 7" xfId="29995" xr:uid="{00000000-0005-0000-0000-0000331B0000}"/>
    <cellStyle name="Cálculo 5 3 2 8" xfId="33972" xr:uid="{00000000-0005-0000-0000-0000341B0000}"/>
    <cellStyle name="Cálculo 5 3 2 9" xfId="37534" xr:uid="{00000000-0005-0000-0000-0000351B0000}"/>
    <cellStyle name="Cálculo 5 3 3" xfId="3958" xr:uid="{00000000-0005-0000-0000-0000361B0000}"/>
    <cellStyle name="Cálculo 5 3 3 2" xfId="5648" xr:uid="{00000000-0005-0000-0000-0000371B0000}"/>
    <cellStyle name="Cálculo 5 3 3 2 2" xfId="14802" xr:uid="{00000000-0005-0000-0000-0000381B0000}"/>
    <cellStyle name="Cálculo 5 3 3 2 3" xfId="21798" xr:uid="{00000000-0005-0000-0000-0000391B0000}"/>
    <cellStyle name="Cálculo 5 3 3 2 4" xfId="22816" xr:uid="{00000000-0005-0000-0000-00003A1B0000}"/>
    <cellStyle name="Cálculo 5 3 3 2 5" xfId="32693" xr:uid="{00000000-0005-0000-0000-00003B1B0000}"/>
    <cellStyle name="Cálculo 5 3 3 2 6" xfId="36368" xr:uid="{00000000-0005-0000-0000-00003C1B0000}"/>
    <cellStyle name="Cálculo 5 3 3 2 7" xfId="39094" xr:uid="{00000000-0005-0000-0000-00003D1B0000}"/>
    <cellStyle name="Cálculo 5 3 3 3" xfId="13112" xr:uid="{00000000-0005-0000-0000-00003E1B0000}"/>
    <cellStyle name="Cálculo 5 3 3 4" xfId="20110" xr:uid="{00000000-0005-0000-0000-00003F1B0000}"/>
    <cellStyle name="Cálculo 5 3 3 5" xfId="18146" xr:uid="{00000000-0005-0000-0000-0000401B0000}"/>
    <cellStyle name="Cálculo 5 3 3 6" xfId="9547" xr:uid="{00000000-0005-0000-0000-0000411B0000}"/>
    <cellStyle name="Cálculo 5 3 3 7" xfId="22796" xr:uid="{00000000-0005-0000-0000-0000421B0000}"/>
    <cellStyle name="Cálculo 5 3 3 8" xfId="31663" xr:uid="{00000000-0005-0000-0000-0000431B0000}"/>
    <cellStyle name="Cálculo 5 3 3 9" xfId="35343" xr:uid="{00000000-0005-0000-0000-0000441B0000}"/>
    <cellStyle name="Cálculo 5 3 4" xfId="4396" xr:uid="{00000000-0005-0000-0000-0000451B0000}"/>
    <cellStyle name="Cálculo 5 3 4 2" xfId="5649" xr:uid="{00000000-0005-0000-0000-0000461B0000}"/>
    <cellStyle name="Cálculo 5 3 4 2 2" xfId="14803" xr:uid="{00000000-0005-0000-0000-0000471B0000}"/>
    <cellStyle name="Cálculo 5 3 4 2 3" xfId="21799" xr:uid="{00000000-0005-0000-0000-0000481B0000}"/>
    <cellStyle name="Cálculo 5 3 4 2 4" xfId="27038" xr:uid="{00000000-0005-0000-0000-0000491B0000}"/>
    <cellStyle name="Cálculo 5 3 4 2 5" xfId="32694" xr:uid="{00000000-0005-0000-0000-00004A1B0000}"/>
    <cellStyle name="Cálculo 5 3 4 2 6" xfId="36369" xr:uid="{00000000-0005-0000-0000-00004B1B0000}"/>
    <cellStyle name="Cálculo 5 3 4 2 7" xfId="39095" xr:uid="{00000000-0005-0000-0000-00004C1B0000}"/>
    <cellStyle name="Cálculo 5 3 4 3" xfId="13550" xr:uid="{00000000-0005-0000-0000-00004D1B0000}"/>
    <cellStyle name="Cálculo 5 3 4 4" xfId="20548" xr:uid="{00000000-0005-0000-0000-00004E1B0000}"/>
    <cellStyle name="Cálculo 5 3 4 5" xfId="27637" xr:uid="{00000000-0005-0000-0000-00004F1B0000}"/>
    <cellStyle name="Cálculo 5 3 4 6" xfId="25234" xr:uid="{00000000-0005-0000-0000-0000501B0000}"/>
    <cellStyle name="Cálculo 5 3 4 7" xfId="28025" xr:uid="{00000000-0005-0000-0000-0000511B0000}"/>
    <cellStyle name="Cálculo 5 3 4 8" xfId="31864" xr:uid="{00000000-0005-0000-0000-0000521B0000}"/>
    <cellStyle name="Cálculo 5 3 4 9" xfId="35518" xr:uid="{00000000-0005-0000-0000-0000531B0000}"/>
    <cellStyle name="Cálculo 5 3 5" xfId="4650" xr:uid="{00000000-0005-0000-0000-0000541B0000}"/>
    <cellStyle name="Cálculo 5 3 5 2" xfId="5650" xr:uid="{00000000-0005-0000-0000-0000551B0000}"/>
    <cellStyle name="Cálculo 5 3 5 2 2" xfId="14804" xr:uid="{00000000-0005-0000-0000-0000561B0000}"/>
    <cellStyle name="Cálculo 5 3 5 2 3" xfId="21800" xr:uid="{00000000-0005-0000-0000-0000571B0000}"/>
    <cellStyle name="Cálculo 5 3 5 2 4" xfId="24303" xr:uid="{00000000-0005-0000-0000-0000581B0000}"/>
    <cellStyle name="Cálculo 5 3 5 2 5" xfId="32695" xr:uid="{00000000-0005-0000-0000-0000591B0000}"/>
    <cellStyle name="Cálculo 5 3 5 2 6" xfId="36370" xr:uid="{00000000-0005-0000-0000-00005A1B0000}"/>
    <cellStyle name="Cálculo 5 3 5 2 7" xfId="39096" xr:uid="{00000000-0005-0000-0000-00005B1B0000}"/>
    <cellStyle name="Cálculo 5 3 5 3" xfId="13804" xr:uid="{00000000-0005-0000-0000-00005C1B0000}"/>
    <cellStyle name="Cálculo 5 3 5 4" xfId="20802" xr:uid="{00000000-0005-0000-0000-00005D1B0000}"/>
    <cellStyle name="Cálculo 5 3 5 5" xfId="27512" xr:uid="{00000000-0005-0000-0000-00005E1B0000}"/>
    <cellStyle name="Cálculo 5 3 5 6" xfId="29262" xr:uid="{00000000-0005-0000-0000-00005F1B0000}"/>
    <cellStyle name="Cálculo 5 3 5 7" xfId="26460" xr:uid="{00000000-0005-0000-0000-0000601B0000}"/>
    <cellStyle name="Cálculo 5 3 5 8" xfId="31176" xr:uid="{00000000-0005-0000-0000-0000611B0000}"/>
    <cellStyle name="Cálculo 5 3 5 9" xfId="35052" xr:uid="{00000000-0005-0000-0000-0000621B0000}"/>
    <cellStyle name="Cálculo 5 3 6" xfId="4896" xr:uid="{00000000-0005-0000-0000-0000631B0000}"/>
    <cellStyle name="Cálculo 5 3 6 2" xfId="5651" xr:uid="{00000000-0005-0000-0000-0000641B0000}"/>
    <cellStyle name="Cálculo 5 3 6 2 2" xfId="14805" xr:uid="{00000000-0005-0000-0000-0000651B0000}"/>
    <cellStyle name="Cálculo 5 3 6 2 3" xfId="21801" xr:uid="{00000000-0005-0000-0000-0000661B0000}"/>
    <cellStyle name="Cálculo 5 3 6 2 4" xfId="27039" xr:uid="{00000000-0005-0000-0000-0000671B0000}"/>
    <cellStyle name="Cálculo 5 3 6 2 5" xfId="32696" xr:uid="{00000000-0005-0000-0000-0000681B0000}"/>
    <cellStyle name="Cálculo 5 3 6 2 6" xfId="36371" xr:uid="{00000000-0005-0000-0000-0000691B0000}"/>
    <cellStyle name="Cálculo 5 3 6 2 7" xfId="39097" xr:uid="{00000000-0005-0000-0000-00006A1B0000}"/>
    <cellStyle name="Cálculo 5 3 6 3" xfId="14050" xr:uid="{00000000-0005-0000-0000-00006B1B0000}"/>
    <cellStyle name="Cálculo 5 3 6 4" xfId="21048" xr:uid="{00000000-0005-0000-0000-00006C1B0000}"/>
    <cellStyle name="Cálculo 5 3 6 5" xfId="27390" xr:uid="{00000000-0005-0000-0000-00006D1B0000}"/>
    <cellStyle name="Cálculo 5 3 6 6" xfId="29285" xr:uid="{00000000-0005-0000-0000-00006E1B0000}"/>
    <cellStyle name="Cálculo 5 3 6 7" xfId="31942" xr:uid="{00000000-0005-0000-0000-00006F1B0000}"/>
    <cellStyle name="Cálculo 5 3 6 8" xfId="35620" xr:uid="{00000000-0005-0000-0000-0000701B0000}"/>
    <cellStyle name="Cálculo 5 3 6 9" xfId="38531" xr:uid="{00000000-0005-0000-0000-0000711B0000}"/>
    <cellStyle name="Cálculo 5 3 7" xfId="5646" xr:uid="{00000000-0005-0000-0000-0000721B0000}"/>
    <cellStyle name="Cálculo 5 3 7 2" xfId="14800" xr:uid="{00000000-0005-0000-0000-0000731B0000}"/>
    <cellStyle name="Cálculo 5 3 7 3" xfId="21796" xr:uid="{00000000-0005-0000-0000-0000741B0000}"/>
    <cellStyle name="Cálculo 5 3 7 4" xfId="27037" xr:uid="{00000000-0005-0000-0000-0000751B0000}"/>
    <cellStyle name="Cálculo 5 3 7 5" xfId="32691" xr:uid="{00000000-0005-0000-0000-0000761B0000}"/>
    <cellStyle name="Cálculo 5 3 7 6" xfId="36366" xr:uid="{00000000-0005-0000-0000-0000771B0000}"/>
    <cellStyle name="Cálculo 5 3 7 7" xfId="39092" xr:uid="{00000000-0005-0000-0000-0000781B0000}"/>
    <cellStyle name="Cálculo 5 3 8" xfId="11430" xr:uid="{00000000-0005-0000-0000-0000791B0000}"/>
    <cellStyle name="Cálculo 5 3 9" xfId="18433" xr:uid="{00000000-0005-0000-0000-00007A1B0000}"/>
    <cellStyle name="Cálculo 5 4" xfId="1673" xr:uid="{00000000-0005-0000-0000-00007B1B0000}"/>
    <cellStyle name="Cálculo 5 4 10" xfId="24481" xr:uid="{00000000-0005-0000-0000-00007C1B0000}"/>
    <cellStyle name="Cálculo 5 4 11" xfId="25976" xr:uid="{00000000-0005-0000-0000-00007D1B0000}"/>
    <cellStyle name="Cálculo 5 4 12" xfId="24154" xr:uid="{00000000-0005-0000-0000-00007E1B0000}"/>
    <cellStyle name="Cálculo 5 4 13" xfId="31377" xr:uid="{00000000-0005-0000-0000-00007F1B0000}"/>
    <cellStyle name="Cálculo 5 4 14" xfId="35137" xr:uid="{00000000-0005-0000-0000-0000801B0000}"/>
    <cellStyle name="Cálculo 5 4 2" xfId="2500" xr:uid="{00000000-0005-0000-0000-0000811B0000}"/>
    <cellStyle name="Cálculo 5 4 2 2" xfId="5653" xr:uid="{00000000-0005-0000-0000-0000821B0000}"/>
    <cellStyle name="Cálculo 5 4 2 2 2" xfId="14807" xr:uid="{00000000-0005-0000-0000-0000831B0000}"/>
    <cellStyle name="Cálculo 5 4 2 2 3" xfId="21803" xr:uid="{00000000-0005-0000-0000-0000841B0000}"/>
    <cellStyle name="Cálculo 5 4 2 2 4" xfId="17495" xr:uid="{00000000-0005-0000-0000-0000851B0000}"/>
    <cellStyle name="Cálculo 5 4 2 2 5" xfId="32698" xr:uid="{00000000-0005-0000-0000-0000861B0000}"/>
    <cellStyle name="Cálculo 5 4 2 2 6" xfId="36373" xr:uid="{00000000-0005-0000-0000-0000871B0000}"/>
    <cellStyle name="Cálculo 5 4 2 2 7" xfId="39099" xr:uid="{00000000-0005-0000-0000-0000881B0000}"/>
    <cellStyle name="Cálculo 5 4 2 3" xfId="11654" xr:uid="{00000000-0005-0000-0000-0000891B0000}"/>
    <cellStyle name="Cálculo 5 4 2 4" xfId="18657" xr:uid="{00000000-0005-0000-0000-00008A1B0000}"/>
    <cellStyle name="Cálculo 5 4 2 5" xfId="22632" xr:uid="{00000000-0005-0000-0000-00008B1B0000}"/>
    <cellStyle name="Cálculo 5 4 2 6" xfId="17811" xr:uid="{00000000-0005-0000-0000-00008C1B0000}"/>
    <cellStyle name="Cálculo 5 4 2 7" xfId="22494" xr:uid="{00000000-0005-0000-0000-00008D1B0000}"/>
    <cellStyle name="Cálculo 5 4 2 8" xfId="31492" xr:uid="{00000000-0005-0000-0000-00008E1B0000}"/>
    <cellStyle name="Cálculo 5 4 2 9" xfId="35208" xr:uid="{00000000-0005-0000-0000-00008F1B0000}"/>
    <cellStyle name="Cálculo 5 4 3" xfId="3650" xr:uid="{00000000-0005-0000-0000-0000901B0000}"/>
    <cellStyle name="Cálculo 5 4 3 2" xfId="5654" xr:uid="{00000000-0005-0000-0000-0000911B0000}"/>
    <cellStyle name="Cálculo 5 4 3 2 2" xfId="14808" xr:uid="{00000000-0005-0000-0000-0000921B0000}"/>
    <cellStyle name="Cálculo 5 4 3 2 3" xfId="21804" xr:uid="{00000000-0005-0000-0000-0000931B0000}"/>
    <cellStyle name="Cálculo 5 4 3 2 4" xfId="27040" xr:uid="{00000000-0005-0000-0000-0000941B0000}"/>
    <cellStyle name="Cálculo 5 4 3 2 5" xfId="32699" xr:uid="{00000000-0005-0000-0000-0000951B0000}"/>
    <cellStyle name="Cálculo 5 4 3 2 6" xfId="36374" xr:uid="{00000000-0005-0000-0000-0000961B0000}"/>
    <cellStyle name="Cálculo 5 4 3 2 7" xfId="39100" xr:uid="{00000000-0005-0000-0000-0000971B0000}"/>
    <cellStyle name="Cálculo 5 4 3 3" xfId="12804" xr:uid="{00000000-0005-0000-0000-0000981B0000}"/>
    <cellStyle name="Cálculo 5 4 3 4" xfId="19803" xr:uid="{00000000-0005-0000-0000-0000991B0000}"/>
    <cellStyle name="Cálculo 5 4 3 5" xfId="23251" xr:uid="{00000000-0005-0000-0000-00009A1B0000}"/>
    <cellStyle name="Cálculo 5 4 3 6" xfId="26555" xr:uid="{00000000-0005-0000-0000-00009B1B0000}"/>
    <cellStyle name="Cálculo 5 4 3 7" xfId="28054" xr:uid="{00000000-0005-0000-0000-00009C1B0000}"/>
    <cellStyle name="Cálculo 5 4 3 8" xfId="30912" xr:uid="{00000000-0005-0000-0000-00009D1B0000}"/>
    <cellStyle name="Cálculo 5 4 3 9" xfId="34838" xr:uid="{00000000-0005-0000-0000-00009E1B0000}"/>
    <cellStyle name="Cálculo 5 4 4" xfId="4159" xr:uid="{00000000-0005-0000-0000-00009F1B0000}"/>
    <cellStyle name="Cálculo 5 4 4 2" xfId="5655" xr:uid="{00000000-0005-0000-0000-0000A01B0000}"/>
    <cellStyle name="Cálculo 5 4 4 2 2" xfId="14809" xr:uid="{00000000-0005-0000-0000-0000A11B0000}"/>
    <cellStyle name="Cálculo 5 4 4 2 3" xfId="21805" xr:uid="{00000000-0005-0000-0000-0000A21B0000}"/>
    <cellStyle name="Cálculo 5 4 4 2 4" xfId="22815" xr:uid="{00000000-0005-0000-0000-0000A31B0000}"/>
    <cellStyle name="Cálculo 5 4 4 2 5" xfId="32700" xr:uid="{00000000-0005-0000-0000-0000A41B0000}"/>
    <cellStyle name="Cálculo 5 4 4 2 6" xfId="36375" xr:uid="{00000000-0005-0000-0000-0000A51B0000}"/>
    <cellStyle name="Cálculo 5 4 4 2 7" xfId="39101" xr:uid="{00000000-0005-0000-0000-0000A61B0000}"/>
    <cellStyle name="Cálculo 5 4 4 3" xfId="13313" xr:uid="{00000000-0005-0000-0000-0000A71B0000}"/>
    <cellStyle name="Cálculo 5 4 4 4" xfId="20311" xr:uid="{00000000-0005-0000-0000-0000A81B0000}"/>
    <cellStyle name="Cálculo 5 4 4 5" xfId="22481" xr:uid="{00000000-0005-0000-0000-0000A91B0000}"/>
    <cellStyle name="Cálculo 5 4 4 6" xfId="23517" xr:uid="{00000000-0005-0000-0000-0000AA1B0000}"/>
    <cellStyle name="Cálculo 5 4 4 7" xfId="24168" xr:uid="{00000000-0005-0000-0000-0000AB1B0000}"/>
    <cellStyle name="Cálculo 5 4 4 8" xfId="33390" xr:uid="{00000000-0005-0000-0000-0000AC1B0000}"/>
    <cellStyle name="Cálculo 5 4 4 9" xfId="37065" xr:uid="{00000000-0005-0000-0000-0000AD1B0000}"/>
    <cellStyle name="Cálculo 5 4 5" xfId="2854" xr:uid="{00000000-0005-0000-0000-0000AE1B0000}"/>
    <cellStyle name="Cálculo 5 4 5 2" xfId="5656" xr:uid="{00000000-0005-0000-0000-0000AF1B0000}"/>
    <cellStyle name="Cálculo 5 4 5 2 2" xfId="14810" xr:uid="{00000000-0005-0000-0000-0000B01B0000}"/>
    <cellStyle name="Cálculo 5 4 5 2 3" xfId="21806" xr:uid="{00000000-0005-0000-0000-0000B11B0000}"/>
    <cellStyle name="Cálculo 5 4 5 2 4" xfId="27041" xr:uid="{00000000-0005-0000-0000-0000B21B0000}"/>
    <cellStyle name="Cálculo 5 4 5 2 5" xfId="32701" xr:uid="{00000000-0005-0000-0000-0000B31B0000}"/>
    <cellStyle name="Cálculo 5 4 5 2 6" xfId="36376" xr:uid="{00000000-0005-0000-0000-0000B41B0000}"/>
    <cellStyle name="Cálculo 5 4 5 2 7" xfId="39102" xr:uid="{00000000-0005-0000-0000-0000B51B0000}"/>
    <cellStyle name="Cálculo 5 4 5 3" xfId="12008" xr:uid="{00000000-0005-0000-0000-0000B61B0000}"/>
    <cellStyle name="Cálculo 5 4 5 4" xfId="19011" xr:uid="{00000000-0005-0000-0000-0000B71B0000}"/>
    <cellStyle name="Cálculo 5 4 5 5" xfId="28357" xr:uid="{00000000-0005-0000-0000-0000B81B0000}"/>
    <cellStyle name="Cálculo 5 4 5 6" xfId="26366" xr:uid="{00000000-0005-0000-0000-0000B91B0000}"/>
    <cellStyle name="Cálculo 5 4 5 7" xfId="23302" xr:uid="{00000000-0005-0000-0000-0000BA1B0000}"/>
    <cellStyle name="Cálculo 5 4 5 8" xfId="33883" xr:uid="{00000000-0005-0000-0000-0000BB1B0000}"/>
    <cellStyle name="Cálculo 5 4 5 9" xfId="37445" xr:uid="{00000000-0005-0000-0000-0000BC1B0000}"/>
    <cellStyle name="Cálculo 5 4 6" xfId="4264" xr:uid="{00000000-0005-0000-0000-0000BD1B0000}"/>
    <cellStyle name="Cálculo 5 4 6 2" xfId="5657" xr:uid="{00000000-0005-0000-0000-0000BE1B0000}"/>
    <cellStyle name="Cálculo 5 4 6 2 2" xfId="14811" xr:uid="{00000000-0005-0000-0000-0000BF1B0000}"/>
    <cellStyle name="Cálculo 5 4 6 2 3" xfId="21807" xr:uid="{00000000-0005-0000-0000-0000C01B0000}"/>
    <cellStyle name="Cálculo 5 4 6 2 4" xfId="10141" xr:uid="{00000000-0005-0000-0000-0000C11B0000}"/>
    <cellStyle name="Cálculo 5 4 6 2 5" xfId="32702" xr:uid="{00000000-0005-0000-0000-0000C21B0000}"/>
    <cellStyle name="Cálculo 5 4 6 2 6" xfId="36377" xr:uid="{00000000-0005-0000-0000-0000C31B0000}"/>
    <cellStyle name="Cálculo 5 4 6 2 7" xfId="39103" xr:uid="{00000000-0005-0000-0000-0000C41B0000}"/>
    <cellStyle name="Cálculo 5 4 6 3" xfId="13418" xr:uid="{00000000-0005-0000-0000-0000C51B0000}"/>
    <cellStyle name="Cálculo 5 4 6 4" xfId="20416" xr:uid="{00000000-0005-0000-0000-0000C61B0000}"/>
    <cellStyle name="Cálculo 5 4 6 5" xfId="22956" xr:uid="{00000000-0005-0000-0000-0000C71B0000}"/>
    <cellStyle name="Cálculo 5 4 6 6" xfId="22556" xr:uid="{00000000-0005-0000-0000-0000C81B0000}"/>
    <cellStyle name="Cálculo 5 4 6 7" xfId="19542" xr:uid="{00000000-0005-0000-0000-0000C91B0000}"/>
    <cellStyle name="Cálculo 5 4 6 8" xfId="25865" xr:uid="{00000000-0005-0000-0000-0000CA1B0000}"/>
    <cellStyle name="Cálculo 5 4 6 9" xfId="31195" xr:uid="{00000000-0005-0000-0000-0000CB1B0000}"/>
    <cellStyle name="Cálculo 5 4 7" xfId="5652" xr:uid="{00000000-0005-0000-0000-0000CC1B0000}"/>
    <cellStyle name="Cálculo 5 4 7 2" xfId="14806" xr:uid="{00000000-0005-0000-0000-0000CD1B0000}"/>
    <cellStyle name="Cálculo 5 4 7 3" xfId="21802" xr:uid="{00000000-0005-0000-0000-0000CE1B0000}"/>
    <cellStyle name="Cálculo 5 4 7 4" xfId="27042" xr:uid="{00000000-0005-0000-0000-0000CF1B0000}"/>
    <cellStyle name="Cálculo 5 4 7 5" xfId="32697" xr:uid="{00000000-0005-0000-0000-0000D01B0000}"/>
    <cellStyle name="Cálculo 5 4 7 6" xfId="36372" xr:uid="{00000000-0005-0000-0000-0000D11B0000}"/>
    <cellStyle name="Cálculo 5 4 7 7" xfId="39098" xr:uid="{00000000-0005-0000-0000-0000D21B0000}"/>
    <cellStyle name="Cálculo 5 4 8" xfId="10827" xr:uid="{00000000-0005-0000-0000-0000D31B0000}"/>
    <cellStyle name="Cálculo 5 4 9" xfId="9264" xr:uid="{00000000-0005-0000-0000-0000D41B0000}"/>
    <cellStyle name="Cálculo 5 5" xfId="1697" xr:uid="{00000000-0005-0000-0000-0000D51B0000}"/>
    <cellStyle name="Cálculo 5 5 10" xfId="24488" xr:uid="{00000000-0005-0000-0000-0000D61B0000}"/>
    <cellStyle name="Cálculo 5 5 11" xfId="19465" xr:uid="{00000000-0005-0000-0000-0000D71B0000}"/>
    <cellStyle name="Cálculo 5 5 12" xfId="28993" xr:uid="{00000000-0005-0000-0000-0000D81B0000}"/>
    <cellStyle name="Cálculo 5 5 13" xfId="34906" xr:uid="{00000000-0005-0000-0000-0000D91B0000}"/>
    <cellStyle name="Cálculo 5 5 14" xfId="38370" xr:uid="{00000000-0005-0000-0000-0000DA1B0000}"/>
    <cellStyle name="Cálculo 5 5 2" xfId="2520" xr:uid="{00000000-0005-0000-0000-0000DB1B0000}"/>
    <cellStyle name="Cálculo 5 5 2 2" xfId="5659" xr:uid="{00000000-0005-0000-0000-0000DC1B0000}"/>
    <cellStyle name="Cálculo 5 5 2 2 2" xfId="14813" xr:uid="{00000000-0005-0000-0000-0000DD1B0000}"/>
    <cellStyle name="Cálculo 5 5 2 2 3" xfId="21809" xr:uid="{00000000-0005-0000-0000-0000DE1B0000}"/>
    <cellStyle name="Cálculo 5 5 2 2 4" xfId="27035" xr:uid="{00000000-0005-0000-0000-0000DF1B0000}"/>
    <cellStyle name="Cálculo 5 5 2 2 5" xfId="32704" xr:uid="{00000000-0005-0000-0000-0000E01B0000}"/>
    <cellStyle name="Cálculo 5 5 2 2 6" xfId="36379" xr:uid="{00000000-0005-0000-0000-0000E11B0000}"/>
    <cellStyle name="Cálculo 5 5 2 2 7" xfId="39105" xr:uid="{00000000-0005-0000-0000-0000E21B0000}"/>
    <cellStyle name="Cálculo 5 5 2 3" xfId="11674" xr:uid="{00000000-0005-0000-0000-0000E31B0000}"/>
    <cellStyle name="Cálculo 5 5 2 4" xfId="18677" xr:uid="{00000000-0005-0000-0000-0000E41B0000}"/>
    <cellStyle name="Cálculo 5 5 2 5" xfId="21211" xr:uid="{00000000-0005-0000-0000-0000E51B0000}"/>
    <cellStyle name="Cálculo 5 5 2 6" xfId="26224" xr:uid="{00000000-0005-0000-0000-0000E61B0000}"/>
    <cellStyle name="Cálculo 5 5 2 7" xfId="29167" xr:uid="{00000000-0005-0000-0000-0000E71B0000}"/>
    <cellStyle name="Cálculo 5 5 2 8" xfId="34048" xr:uid="{00000000-0005-0000-0000-0000E81B0000}"/>
    <cellStyle name="Cálculo 5 5 2 9" xfId="37610" xr:uid="{00000000-0005-0000-0000-0000E91B0000}"/>
    <cellStyle name="Cálculo 5 5 3" xfId="3674" xr:uid="{00000000-0005-0000-0000-0000EA1B0000}"/>
    <cellStyle name="Cálculo 5 5 3 2" xfId="5660" xr:uid="{00000000-0005-0000-0000-0000EB1B0000}"/>
    <cellStyle name="Cálculo 5 5 3 2 2" xfId="14814" xr:uid="{00000000-0005-0000-0000-0000EC1B0000}"/>
    <cellStyle name="Cálculo 5 5 3 2 3" xfId="21810" xr:uid="{00000000-0005-0000-0000-0000ED1B0000}"/>
    <cellStyle name="Cálculo 5 5 3 2 4" xfId="24907" xr:uid="{00000000-0005-0000-0000-0000EE1B0000}"/>
    <cellStyle name="Cálculo 5 5 3 2 5" xfId="32705" xr:uid="{00000000-0005-0000-0000-0000EF1B0000}"/>
    <cellStyle name="Cálculo 5 5 3 2 6" xfId="36380" xr:uid="{00000000-0005-0000-0000-0000F01B0000}"/>
    <cellStyle name="Cálculo 5 5 3 2 7" xfId="39106" xr:uid="{00000000-0005-0000-0000-0000F11B0000}"/>
    <cellStyle name="Cálculo 5 5 3 3" xfId="12828" xr:uid="{00000000-0005-0000-0000-0000F21B0000}"/>
    <cellStyle name="Cálculo 5 5 3 4" xfId="19827" xr:uid="{00000000-0005-0000-0000-0000F31B0000}"/>
    <cellStyle name="Cálculo 5 5 3 5" xfId="15432" xr:uid="{00000000-0005-0000-0000-0000F41B0000}"/>
    <cellStyle name="Cálculo 5 5 3 6" xfId="28122" xr:uid="{00000000-0005-0000-0000-0000F51B0000}"/>
    <cellStyle name="Cálculo 5 5 3 7" xfId="10077" xr:uid="{00000000-0005-0000-0000-0000F61B0000}"/>
    <cellStyle name="Cálculo 5 5 3 8" xfId="33575" xr:uid="{00000000-0005-0000-0000-0000F71B0000}"/>
    <cellStyle name="Cálculo 5 5 3 9" xfId="37243" xr:uid="{00000000-0005-0000-0000-0000F81B0000}"/>
    <cellStyle name="Cálculo 5 5 4" xfId="4179" xr:uid="{00000000-0005-0000-0000-0000F91B0000}"/>
    <cellStyle name="Cálculo 5 5 4 2" xfId="5661" xr:uid="{00000000-0005-0000-0000-0000FA1B0000}"/>
    <cellStyle name="Cálculo 5 5 4 2 2" xfId="14815" xr:uid="{00000000-0005-0000-0000-0000FB1B0000}"/>
    <cellStyle name="Cálculo 5 5 4 2 3" xfId="21811" xr:uid="{00000000-0005-0000-0000-0000FC1B0000}"/>
    <cellStyle name="Cálculo 5 5 4 2 4" xfId="17497" xr:uid="{00000000-0005-0000-0000-0000FD1B0000}"/>
    <cellStyle name="Cálculo 5 5 4 2 5" xfId="32706" xr:uid="{00000000-0005-0000-0000-0000FE1B0000}"/>
    <cellStyle name="Cálculo 5 5 4 2 6" xfId="36381" xr:uid="{00000000-0005-0000-0000-0000FF1B0000}"/>
    <cellStyle name="Cálculo 5 5 4 2 7" xfId="39107" xr:uid="{00000000-0005-0000-0000-0000001C0000}"/>
    <cellStyle name="Cálculo 5 5 4 3" xfId="13333" xr:uid="{00000000-0005-0000-0000-0000011C0000}"/>
    <cellStyle name="Cálculo 5 5 4 4" xfId="20331" xr:uid="{00000000-0005-0000-0000-0000021C0000}"/>
    <cellStyle name="Cálculo 5 5 4 5" xfId="10028" xr:uid="{00000000-0005-0000-0000-0000031C0000}"/>
    <cellStyle name="Cálculo 5 5 4 6" xfId="29498" xr:uid="{00000000-0005-0000-0000-0000041C0000}"/>
    <cellStyle name="Cálculo 5 5 4 7" xfId="29364" xr:uid="{00000000-0005-0000-0000-0000051C0000}"/>
    <cellStyle name="Cálculo 5 5 4 8" xfId="31162" xr:uid="{00000000-0005-0000-0000-0000061C0000}"/>
    <cellStyle name="Cálculo 5 5 4 9" xfId="25505" xr:uid="{00000000-0005-0000-0000-0000071C0000}"/>
    <cellStyle name="Cálculo 5 5 5" xfId="2865" xr:uid="{00000000-0005-0000-0000-0000081C0000}"/>
    <cellStyle name="Cálculo 5 5 5 2" xfId="5662" xr:uid="{00000000-0005-0000-0000-0000091C0000}"/>
    <cellStyle name="Cálculo 5 5 5 2 2" xfId="14816" xr:uid="{00000000-0005-0000-0000-00000A1C0000}"/>
    <cellStyle name="Cálculo 5 5 5 2 3" xfId="21812" xr:uid="{00000000-0005-0000-0000-00000B1C0000}"/>
    <cellStyle name="Cálculo 5 5 5 2 4" xfId="27044" xr:uid="{00000000-0005-0000-0000-00000C1C0000}"/>
    <cellStyle name="Cálculo 5 5 5 2 5" xfId="32707" xr:uid="{00000000-0005-0000-0000-00000D1C0000}"/>
    <cellStyle name="Cálculo 5 5 5 2 6" xfId="36382" xr:uid="{00000000-0005-0000-0000-00000E1C0000}"/>
    <cellStyle name="Cálculo 5 5 5 2 7" xfId="39108" xr:uid="{00000000-0005-0000-0000-00000F1C0000}"/>
    <cellStyle name="Cálculo 5 5 5 3" xfId="12019" xr:uid="{00000000-0005-0000-0000-0000101C0000}"/>
    <cellStyle name="Cálculo 5 5 5 4" xfId="19022" xr:uid="{00000000-0005-0000-0000-0000111C0000}"/>
    <cellStyle name="Cálculo 5 5 5 5" xfId="28352" xr:uid="{00000000-0005-0000-0000-0000121C0000}"/>
    <cellStyle name="Cálculo 5 5 5 6" xfId="21319" xr:uid="{00000000-0005-0000-0000-0000131C0000}"/>
    <cellStyle name="Cálculo 5 5 5 7" xfId="29901" xr:uid="{00000000-0005-0000-0000-0000141C0000}"/>
    <cellStyle name="Cálculo 5 5 5 8" xfId="33878" xr:uid="{00000000-0005-0000-0000-0000151C0000}"/>
    <cellStyle name="Cálculo 5 5 5 9" xfId="37440" xr:uid="{00000000-0005-0000-0000-0000161C0000}"/>
    <cellStyle name="Cálculo 5 5 6" xfId="2901" xr:uid="{00000000-0005-0000-0000-0000171C0000}"/>
    <cellStyle name="Cálculo 5 5 6 2" xfId="5663" xr:uid="{00000000-0005-0000-0000-0000181C0000}"/>
    <cellStyle name="Cálculo 5 5 6 2 2" xfId="14817" xr:uid="{00000000-0005-0000-0000-0000191C0000}"/>
    <cellStyle name="Cálculo 5 5 6 2 3" xfId="21813" xr:uid="{00000000-0005-0000-0000-00001A1C0000}"/>
    <cellStyle name="Cálculo 5 5 6 2 4" xfId="19359" xr:uid="{00000000-0005-0000-0000-00001B1C0000}"/>
    <cellStyle name="Cálculo 5 5 6 2 5" xfId="32708" xr:uid="{00000000-0005-0000-0000-00001C1C0000}"/>
    <cellStyle name="Cálculo 5 5 6 2 6" xfId="36383" xr:uid="{00000000-0005-0000-0000-00001D1C0000}"/>
    <cellStyle name="Cálculo 5 5 6 2 7" xfId="39109" xr:uid="{00000000-0005-0000-0000-00001E1C0000}"/>
    <cellStyle name="Cálculo 5 5 6 3" xfId="12055" xr:uid="{00000000-0005-0000-0000-00001F1C0000}"/>
    <cellStyle name="Cálculo 5 5 6 4" xfId="19058" xr:uid="{00000000-0005-0000-0000-0000201C0000}"/>
    <cellStyle name="Cálculo 5 5 6 5" xfId="28335" xr:uid="{00000000-0005-0000-0000-0000211C0000}"/>
    <cellStyle name="Cálculo 5 5 6 6" xfId="24379" xr:uid="{00000000-0005-0000-0000-0000221C0000}"/>
    <cellStyle name="Cálculo 5 5 6 7" xfId="29883" xr:uid="{00000000-0005-0000-0000-0000231C0000}"/>
    <cellStyle name="Cálculo 5 5 6 8" xfId="33860" xr:uid="{00000000-0005-0000-0000-0000241C0000}"/>
    <cellStyle name="Cálculo 5 5 6 9" xfId="37422" xr:uid="{00000000-0005-0000-0000-0000251C0000}"/>
    <cellStyle name="Cálculo 5 5 7" xfId="5658" xr:uid="{00000000-0005-0000-0000-0000261C0000}"/>
    <cellStyle name="Cálculo 5 5 7 2" xfId="14812" xr:uid="{00000000-0005-0000-0000-0000271C0000}"/>
    <cellStyle name="Cálculo 5 5 7 3" xfId="21808" xr:uid="{00000000-0005-0000-0000-0000281C0000}"/>
    <cellStyle name="Cálculo 5 5 7 4" xfId="27045" xr:uid="{00000000-0005-0000-0000-0000291C0000}"/>
    <cellStyle name="Cálculo 5 5 7 5" xfId="32703" xr:uid="{00000000-0005-0000-0000-00002A1C0000}"/>
    <cellStyle name="Cálculo 5 5 7 6" xfId="36378" xr:uid="{00000000-0005-0000-0000-00002B1C0000}"/>
    <cellStyle name="Cálculo 5 5 7 7" xfId="39104" xr:uid="{00000000-0005-0000-0000-00002C1C0000}"/>
    <cellStyle name="Cálculo 5 5 8" xfId="10851" xr:uid="{00000000-0005-0000-0000-00002D1C0000}"/>
    <cellStyle name="Cálculo 5 5 9" xfId="9727" xr:uid="{00000000-0005-0000-0000-00002E1C0000}"/>
    <cellStyle name="Cálculo 5 6" xfId="1626" xr:uid="{00000000-0005-0000-0000-00002F1C0000}"/>
    <cellStyle name="Cálculo 5 6 10" xfId="29052" xr:uid="{00000000-0005-0000-0000-0000301C0000}"/>
    <cellStyle name="Cálculo 5 6 11" xfId="28752" xr:uid="{00000000-0005-0000-0000-0000311C0000}"/>
    <cellStyle name="Cálculo 5 6 12" xfId="31361" xr:uid="{00000000-0005-0000-0000-0000321C0000}"/>
    <cellStyle name="Cálculo 5 6 13" xfId="35121" xr:uid="{00000000-0005-0000-0000-0000331C0000}"/>
    <cellStyle name="Cálculo 5 6 2" xfId="3282" xr:uid="{00000000-0005-0000-0000-0000341C0000}"/>
    <cellStyle name="Cálculo 5 6 2 2" xfId="5665" xr:uid="{00000000-0005-0000-0000-0000351C0000}"/>
    <cellStyle name="Cálculo 5 6 2 2 2" xfId="14819" xr:uid="{00000000-0005-0000-0000-0000361C0000}"/>
    <cellStyle name="Cálculo 5 6 2 2 3" xfId="21815" xr:uid="{00000000-0005-0000-0000-0000371C0000}"/>
    <cellStyle name="Cálculo 5 6 2 2 4" xfId="24306" xr:uid="{00000000-0005-0000-0000-0000381C0000}"/>
    <cellStyle name="Cálculo 5 6 2 2 5" xfId="32710" xr:uid="{00000000-0005-0000-0000-0000391C0000}"/>
    <cellStyle name="Cálculo 5 6 2 2 6" xfId="36385" xr:uid="{00000000-0005-0000-0000-00003A1C0000}"/>
    <cellStyle name="Cálculo 5 6 2 2 7" xfId="39111" xr:uid="{00000000-0005-0000-0000-00003B1C0000}"/>
    <cellStyle name="Cálculo 5 6 2 3" xfId="12436" xr:uid="{00000000-0005-0000-0000-00003C1C0000}"/>
    <cellStyle name="Cálculo 5 6 2 4" xfId="19438" xr:uid="{00000000-0005-0000-0000-00003D1C0000}"/>
    <cellStyle name="Cálculo 5 6 2 5" xfId="28186" xr:uid="{00000000-0005-0000-0000-00003E1C0000}"/>
    <cellStyle name="Cálculo 5 6 2 6" xfId="17079" xr:uid="{00000000-0005-0000-0000-00003F1C0000}"/>
    <cellStyle name="Cálculo 5 6 2 7" xfId="25400" xr:uid="{00000000-0005-0000-0000-0000401C0000}"/>
    <cellStyle name="Cálculo 5 6 2 8" xfId="33678" xr:uid="{00000000-0005-0000-0000-0000411C0000}"/>
    <cellStyle name="Cálculo 5 6 2 9" xfId="37266" xr:uid="{00000000-0005-0000-0000-0000421C0000}"/>
    <cellStyle name="Cálculo 5 6 3" xfId="2951" xr:uid="{00000000-0005-0000-0000-0000431C0000}"/>
    <cellStyle name="Cálculo 5 6 3 2" xfId="5666" xr:uid="{00000000-0005-0000-0000-0000441C0000}"/>
    <cellStyle name="Cálculo 5 6 3 2 2" xfId="14820" xr:uid="{00000000-0005-0000-0000-0000451C0000}"/>
    <cellStyle name="Cálculo 5 6 3 2 3" xfId="21816" xr:uid="{00000000-0005-0000-0000-0000461C0000}"/>
    <cellStyle name="Cálculo 5 6 3 2 4" xfId="27046" xr:uid="{00000000-0005-0000-0000-0000471C0000}"/>
    <cellStyle name="Cálculo 5 6 3 2 5" xfId="32711" xr:uid="{00000000-0005-0000-0000-0000481C0000}"/>
    <cellStyle name="Cálculo 5 6 3 2 6" xfId="36386" xr:uid="{00000000-0005-0000-0000-0000491C0000}"/>
    <cellStyle name="Cálculo 5 6 3 2 7" xfId="39112" xr:uid="{00000000-0005-0000-0000-00004A1C0000}"/>
    <cellStyle name="Cálculo 5 6 3 3" xfId="12105" xr:uid="{00000000-0005-0000-0000-00004B1C0000}"/>
    <cellStyle name="Cálculo 5 6 3 4" xfId="19108" xr:uid="{00000000-0005-0000-0000-00004C1C0000}"/>
    <cellStyle name="Cálculo 5 6 3 5" xfId="28314" xr:uid="{00000000-0005-0000-0000-00004D1C0000}"/>
    <cellStyle name="Cálculo 5 6 3 6" xfId="26386" xr:uid="{00000000-0005-0000-0000-00004E1C0000}"/>
    <cellStyle name="Cálculo 5 6 3 7" xfId="29859" xr:uid="{00000000-0005-0000-0000-00004F1C0000}"/>
    <cellStyle name="Cálculo 5 6 3 8" xfId="33832" xr:uid="{00000000-0005-0000-0000-0000501C0000}"/>
    <cellStyle name="Cálculo 5 6 3 9" xfId="37394" xr:uid="{00000000-0005-0000-0000-0000511C0000}"/>
    <cellStyle name="Cálculo 5 6 4" xfId="4252" xr:uid="{00000000-0005-0000-0000-0000521C0000}"/>
    <cellStyle name="Cálculo 5 6 4 2" xfId="5667" xr:uid="{00000000-0005-0000-0000-0000531C0000}"/>
    <cellStyle name="Cálculo 5 6 4 2 2" xfId="14821" xr:uid="{00000000-0005-0000-0000-0000541C0000}"/>
    <cellStyle name="Cálculo 5 6 4 2 3" xfId="21817" xr:uid="{00000000-0005-0000-0000-0000551C0000}"/>
    <cellStyle name="Cálculo 5 6 4 2 4" xfId="27043" xr:uid="{00000000-0005-0000-0000-0000561C0000}"/>
    <cellStyle name="Cálculo 5 6 4 2 5" xfId="32712" xr:uid="{00000000-0005-0000-0000-0000571C0000}"/>
    <cellStyle name="Cálculo 5 6 4 2 6" xfId="36387" xr:uid="{00000000-0005-0000-0000-0000581C0000}"/>
    <cellStyle name="Cálculo 5 6 4 2 7" xfId="39113" xr:uid="{00000000-0005-0000-0000-0000591C0000}"/>
    <cellStyle name="Cálculo 5 6 4 3" xfId="13406" xr:uid="{00000000-0005-0000-0000-00005A1C0000}"/>
    <cellStyle name="Cálculo 5 6 4 4" xfId="20404" xr:uid="{00000000-0005-0000-0000-00005B1C0000}"/>
    <cellStyle name="Cálculo 5 6 4 5" xfId="27706" xr:uid="{00000000-0005-0000-0000-00005C1C0000}"/>
    <cellStyle name="Cálculo 5 6 4 6" xfId="29220" xr:uid="{00000000-0005-0000-0000-00005D1C0000}"/>
    <cellStyle name="Cálculo 5 6 4 7" xfId="27891" xr:uid="{00000000-0005-0000-0000-00005E1C0000}"/>
    <cellStyle name="Cálculo 5 6 4 8" xfId="17472" xr:uid="{00000000-0005-0000-0000-00005F1C0000}"/>
    <cellStyle name="Cálculo 5 6 4 9" xfId="35039" xr:uid="{00000000-0005-0000-0000-0000601C0000}"/>
    <cellStyle name="Cálculo 5 6 5" xfId="2964" xr:uid="{00000000-0005-0000-0000-0000611C0000}"/>
    <cellStyle name="Cálculo 5 6 5 2" xfId="5668" xr:uid="{00000000-0005-0000-0000-0000621C0000}"/>
    <cellStyle name="Cálculo 5 6 5 2 2" xfId="14822" xr:uid="{00000000-0005-0000-0000-0000631C0000}"/>
    <cellStyle name="Cálculo 5 6 5 2 3" xfId="21818" xr:uid="{00000000-0005-0000-0000-0000641C0000}"/>
    <cellStyle name="Cálculo 5 6 5 2 4" xfId="24900" xr:uid="{00000000-0005-0000-0000-0000651C0000}"/>
    <cellStyle name="Cálculo 5 6 5 2 5" xfId="32713" xr:uid="{00000000-0005-0000-0000-0000661C0000}"/>
    <cellStyle name="Cálculo 5 6 5 2 6" xfId="36388" xr:uid="{00000000-0005-0000-0000-0000671C0000}"/>
    <cellStyle name="Cálculo 5 6 5 2 7" xfId="39114" xr:uid="{00000000-0005-0000-0000-0000681C0000}"/>
    <cellStyle name="Cálculo 5 6 5 3" xfId="12118" xr:uid="{00000000-0005-0000-0000-0000691C0000}"/>
    <cellStyle name="Cálculo 5 6 5 4" xfId="19121" xr:uid="{00000000-0005-0000-0000-00006A1C0000}"/>
    <cellStyle name="Cálculo 5 6 5 5" xfId="25156" xr:uid="{00000000-0005-0000-0000-00006B1C0000}"/>
    <cellStyle name="Cálculo 5 6 5 6" xfId="26387" xr:uid="{00000000-0005-0000-0000-00006C1C0000}"/>
    <cellStyle name="Cálculo 5 6 5 7" xfId="29852" xr:uid="{00000000-0005-0000-0000-00006D1C0000}"/>
    <cellStyle name="Cálculo 5 6 5 8" xfId="33829" xr:uid="{00000000-0005-0000-0000-00006E1C0000}"/>
    <cellStyle name="Cálculo 5 6 5 9" xfId="37391" xr:uid="{00000000-0005-0000-0000-00006F1C0000}"/>
    <cellStyle name="Cálculo 5 6 6" xfId="5664" xr:uid="{00000000-0005-0000-0000-0000701C0000}"/>
    <cellStyle name="Cálculo 5 6 6 2" xfId="14818" xr:uid="{00000000-0005-0000-0000-0000711C0000}"/>
    <cellStyle name="Cálculo 5 6 6 3" xfId="21814" xr:uid="{00000000-0005-0000-0000-0000721C0000}"/>
    <cellStyle name="Cálculo 5 6 6 4" xfId="27047" xr:uid="{00000000-0005-0000-0000-0000731C0000}"/>
    <cellStyle name="Cálculo 5 6 6 5" xfId="32709" xr:uid="{00000000-0005-0000-0000-0000741C0000}"/>
    <cellStyle name="Cálculo 5 6 6 6" xfId="36384" xr:uid="{00000000-0005-0000-0000-0000751C0000}"/>
    <cellStyle name="Cálculo 5 6 6 7" xfId="39110" xr:uid="{00000000-0005-0000-0000-0000761C0000}"/>
    <cellStyle name="Cálculo 5 6 7" xfId="10780" xr:uid="{00000000-0005-0000-0000-0000771C0000}"/>
    <cellStyle name="Cálculo 5 6 8" xfId="16493" xr:uid="{00000000-0005-0000-0000-0000781C0000}"/>
    <cellStyle name="Cálculo 5 6 9" xfId="28689" xr:uid="{00000000-0005-0000-0000-0000791C0000}"/>
    <cellStyle name="Cálculo 5 7" xfId="2454" xr:uid="{00000000-0005-0000-0000-00007A1C0000}"/>
    <cellStyle name="Cálculo 5 7 2" xfId="5669" xr:uid="{00000000-0005-0000-0000-00007B1C0000}"/>
    <cellStyle name="Cálculo 5 7 2 2" xfId="14823" xr:uid="{00000000-0005-0000-0000-00007C1C0000}"/>
    <cellStyle name="Cálculo 5 7 2 3" xfId="21819" xr:uid="{00000000-0005-0000-0000-00007D1C0000}"/>
    <cellStyle name="Cálculo 5 7 2 4" xfId="9469" xr:uid="{00000000-0005-0000-0000-00007E1C0000}"/>
    <cellStyle name="Cálculo 5 7 2 5" xfId="32714" xr:uid="{00000000-0005-0000-0000-00007F1C0000}"/>
    <cellStyle name="Cálculo 5 7 2 6" xfId="36389" xr:uid="{00000000-0005-0000-0000-0000801C0000}"/>
    <cellStyle name="Cálculo 5 7 2 7" xfId="39115" xr:uid="{00000000-0005-0000-0000-0000811C0000}"/>
    <cellStyle name="Cálculo 5 7 3" xfId="11608" xr:uid="{00000000-0005-0000-0000-0000821C0000}"/>
    <cellStyle name="Cálculo 5 7 4" xfId="18611" xr:uid="{00000000-0005-0000-0000-0000831C0000}"/>
    <cellStyle name="Cálculo 5 7 5" xfId="9557" xr:uid="{00000000-0005-0000-0000-0000841C0000}"/>
    <cellStyle name="Cálculo 5 7 6" xfId="26197" xr:uid="{00000000-0005-0000-0000-0000851C0000}"/>
    <cellStyle name="Cálculo 5 7 7" xfId="26516" xr:uid="{00000000-0005-0000-0000-0000861C0000}"/>
    <cellStyle name="Cálculo 5 7 8" xfId="31080" xr:uid="{00000000-0005-0000-0000-0000871C0000}"/>
    <cellStyle name="Cálculo 5 7 9" xfId="31320" xr:uid="{00000000-0005-0000-0000-0000881C0000}"/>
    <cellStyle name="Cálculo 5 8" xfId="2930" xr:uid="{00000000-0005-0000-0000-0000891C0000}"/>
    <cellStyle name="Cálculo 5 8 2" xfId="5670" xr:uid="{00000000-0005-0000-0000-00008A1C0000}"/>
    <cellStyle name="Cálculo 5 8 2 2" xfId="14824" xr:uid="{00000000-0005-0000-0000-00008B1C0000}"/>
    <cellStyle name="Cálculo 5 8 2 3" xfId="21820" xr:uid="{00000000-0005-0000-0000-00008C1C0000}"/>
    <cellStyle name="Cálculo 5 8 2 4" xfId="10226" xr:uid="{00000000-0005-0000-0000-00008D1C0000}"/>
    <cellStyle name="Cálculo 5 8 2 5" xfId="32715" xr:uid="{00000000-0005-0000-0000-00008E1C0000}"/>
    <cellStyle name="Cálculo 5 8 2 6" xfId="36390" xr:uid="{00000000-0005-0000-0000-00008F1C0000}"/>
    <cellStyle name="Cálculo 5 8 2 7" xfId="39116" xr:uid="{00000000-0005-0000-0000-0000901C0000}"/>
    <cellStyle name="Cálculo 5 8 3" xfId="12084" xr:uid="{00000000-0005-0000-0000-0000911C0000}"/>
    <cellStyle name="Cálculo 5 8 4" xfId="19087" xr:uid="{00000000-0005-0000-0000-0000921C0000}"/>
    <cellStyle name="Cálculo 5 8 5" xfId="17190" xr:uid="{00000000-0005-0000-0000-0000931C0000}"/>
    <cellStyle name="Cálculo 5 8 6" xfId="24155" xr:uid="{00000000-0005-0000-0000-0000941C0000}"/>
    <cellStyle name="Cálculo 5 8 7" xfId="29868" xr:uid="{00000000-0005-0000-0000-0000951C0000}"/>
    <cellStyle name="Cálculo 5 8 8" xfId="31108" xr:uid="{00000000-0005-0000-0000-0000961C0000}"/>
    <cellStyle name="Cálculo 5 8 9" xfId="34995" xr:uid="{00000000-0005-0000-0000-0000971C0000}"/>
    <cellStyle name="Cálculo 5 9" xfId="3104" xr:uid="{00000000-0005-0000-0000-0000981C0000}"/>
    <cellStyle name="Cálculo 5 9 2" xfId="5671" xr:uid="{00000000-0005-0000-0000-0000991C0000}"/>
    <cellStyle name="Cálculo 5 9 2 2" xfId="14825" xr:uid="{00000000-0005-0000-0000-00009A1C0000}"/>
    <cellStyle name="Cálculo 5 9 2 3" xfId="21821" xr:uid="{00000000-0005-0000-0000-00009B1C0000}"/>
    <cellStyle name="Cálculo 5 9 2 4" xfId="18160" xr:uid="{00000000-0005-0000-0000-00009C1C0000}"/>
    <cellStyle name="Cálculo 5 9 2 5" xfId="32716" xr:uid="{00000000-0005-0000-0000-00009D1C0000}"/>
    <cellStyle name="Cálculo 5 9 2 6" xfId="36391" xr:uid="{00000000-0005-0000-0000-00009E1C0000}"/>
    <cellStyle name="Cálculo 5 9 2 7" xfId="39117" xr:uid="{00000000-0005-0000-0000-00009F1C0000}"/>
    <cellStyle name="Cálculo 5 9 3" xfId="12258" xr:uid="{00000000-0005-0000-0000-0000A01C0000}"/>
    <cellStyle name="Cálculo 5 9 4" xfId="19261" xr:uid="{00000000-0005-0000-0000-0000A11C0000}"/>
    <cellStyle name="Cálculo 5 9 5" xfId="28271" xr:uid="{00000000-0005-0000-0000-0000A21C0000}"/>
    <cellStyle name="Cálculo 5 9 6" xfId="28506" xr:uid="{00000000-0005-0000-0000-0000A31C0000}"/>
    <cellStyle name="Cálculo 5 9 7" xfId="19417" xr:uid="{00000000-0005-0000-0000-0000A41C0000}"/>
    <cellStyle name="Cálculo 5 9 8" xfId="19374" xr:uid="{00000000-0005-0000-0000-0000A51C0000}"/>
    <cellStyle name="Cálculo 5 9 9" xfId="25752" xr:uid="{00000000-0005-0000-0000-0000A61C0000}"/>
    <cellStyle name="Cálculo 6" xfId="1140" xr:uid="{00000000-0005-0000-0000-0000A71C0000}"/>
    <cellStyle name="Cálculo 6 10" xfId="2863" xr:uid="{00000000-0005-0000-0000-0000A81C0000}"/>
    <cellStyle name="Cálculo 6 10 2" xfId="5672" xr:uid="{00000000-0005-0000-0000-0000A91C0000}"/>
    <cellStyle name="Cálculo 6 10 2 2" xfId="14826" xr:uid="{00000000-0005-0000-0000-0000AA1C0000}"/>
    <cellStyle name="Cálculo 6 10 2 3" xfId="21822" xr:uid="{00000000-0005-0000-0000-0000AB1C0000}"/>
    <cellStyle name="Cálculo 6 10 2 4" xfId="27048" xr:uid="{00000000-0005-0000-0000-0000AC1C0000}"/>
    <cellStyle name="Cálculo 6 10 2 5" xfId="32717" xr:uid="{00000000-0005-0000-0000-0000AD1C0000}"/>
    <cellStyle name="Cálculo 6 10 2 6" xfId="36392" xr:uid="{00000000-0005-0000-0000-0000AE1C0000}"/>
    <cellStyle name="Cálculo 6 10 2 7" xfId="39118" xr:uid="{00000000-0005-0000-0000-0000AF1C0000}"/>
    <cellStyle name="Cálculo 6 10 3" xfId="12017" xr:uid="{00000000-0005-0000-0000-0000B01C0000}"/>
    <cellStyle name="Cálculo 6 10 4" xfId="19020" xr:uid="{00000000-0005-0000-0000-0000B11C0000}"/>
    <cellStyle name="Cálculo 6 10 5" xfId="28353" xr:uid="{00000000-0005-0000-0000-0000B21C0000}"/>
    <cellStyle name="Cálculo 6 10 6" xfId="22889" xr:uid="{00000000-0005-0000-0000-0000B31C0000}"/>
    <cellStyle name="Cálculo 6 10 7" xfId="25087" xr:uid="{00000000-0005-0000-0000-0000B41C0000}"/>
    <cellStyle name="Cálculo 6 10 8" xfId="31545" xr:uid="{00000000-0005-0000-0000-0000B51C0000}"/>
    <cellStyle name="Cálculo 6 10 9" xfId="35255" xr:uid="{00000000-0005-0000-0000-0000B61C0000}"/>
    <cellStyle name="Cálculo 6 11" xfId="2175" xr:uid="{00000000-0005-0000-0000-0000B71C0000}"/>
    <cellStyle name="Cálculo 6 11 2" xfId="5673" xr:uid="{00000000-0005-0000-0000-0000B81C0000}"/>
    <cellStyle name="Cálculo 6 11 2 2" xfId="14827" xr:uid="{00000000-0005-0000-0000-0000B91C0000}"/>
    <cellStyle name="Cálculo 6 11 2 3" xfId="21823" xr:uid="{00000000-0005-0000-0000-0000BA1C0000}"/>
    <cellStyle name="Cálculo 6 11 2 4" xfId="24311" xr:uid="{00000000-0005-0000-0000-0000BB1C0000}"/>
    <cellStyle name="Cálculo 6 11 2 5" xfId="32718" xr:uid="{00000000-0005-0000-0000-0000BC1C0000}"/>
    <cellStyle name="Cálculo 6 11 2 6" xfId="36393" xr:uid="{00000000-0005-0000-0000-0000BD1C0000}"/>
    <cellStyle name="Cálculo 6 11 2 7" xfId="39119" xr:uid="{00000000-0005-0000-0000-0000BE1C0000}"/>
    <cellStyle name="Cálculo 6 11 3" xfId="11329" xr:uid="{00000000-0005-0000-0000-0000BF1C0000}"/>
    <cellStyle name="Cálculo 6 11 4" xfId="18332" xr:uid="{00000000-0005-0000-0000-0000C01C0000}"/>
    <cellStyle name="Cálculo 6 11 5" xfId="22500" xr:uid="{00000000-0005-0000-0000-0000C11C0000}"/>
    <cellStyle name="Cálculo 6 11 6" xfId="21269" xr:uid="{00000000-0005-0000-0000-0000C21C0000}"/>
    <cellStyle name="Cálculo 6 11 7" xfId="18202" xr:uid="{00000000-0005-0000-0000-0000C31C0000}"/>
    <cellStyle name="Cálculo 6 11 8" xfId="34206" xr:uid="{00000000-0005-0000-0000-0000C41C0000}"/>
    <cellStyle name="Cálculo 6 11 9" xfId="37758" xr:uid="{00000000-0005-0000-0000-0000C51C0000}"/>
    <cellStyle name="Cálculo 6 12" xfId="10294" xr:uid="{00000000-0005-0000-0000-0000C61C0000}"/>
    <cellStyle name="Cálculo 6 13" xfId="17273" xr:uid="{00000000-0005-0000-0000-0000C71C0000}"/>
    <cellStyle name="Cálculo 6 14" xfId="17585" xr:uid="{00000000-0005-0000-0000-0000C81C0000}"/>
    <cellStyle name="Cálculo 6 15" xfId="22484" xr:uid="{00000000-0005-0000-0000-0000C91C0000}"/>
    <cellStyle name="Cálculo 6 16" xfId="31277" xr:uid="{00000000-0005-0000-0000-0000CA1C0000}"/>
    <cellStyle name="Cálculo 6 17" xfId="35101" xr:uid="{00000000-0005-0000-0000-0000CB1C0000}"/>
    <cellStyle name="Cálculo 6 2" xfId="2330" xr:uid="{00000000-0005-0000-0000-0000CC1C0000}"/>
    <cellStyle name="Cálculo 6 2 10" xfId="21289" xr:uid="{00000000-0005-0000-0000-0000CD1C0000}"/>
    <cellStyle name="Cálculo 6 2 11" xfId="26136" xr:uid="{00000000-0005-0000-0000-0000CE1C0000}"/>
    <cellStyle name="Cálculo 6 2 12" xfId="30166" xr:uid="{00000000-0005-0000-0000-0000CF1C0000}"/>
    <cellStyle name="Cálculo 6 2 13" xfId="29104" xr:uid="{00000000-0005-0000-0000-0000D01C0000}"/>
    <cellStyle name="Cálculo 6 2 14" xfId="31430" xr:uid="{00000000-0005-0000-0000-0000D11C0000}"/>
    <cellStyle name="Cálculo 6 2 2" xfId="2730" xr:uid="{00000000-0005-0000-0000-0000D21C0000}"/>
    <cellStyle name="Cálculo 6 2 2 2" xfId="5675" xr:uid="{00000000-0005-0000-0000-0000D31C0000}"/>
    <cellStyle name="Cálculo 6 2 2 2 2" xfId="14829" xr:uid="{00000000-0005-0000-0000-0000D41C0000}"/>
    <cellStyle name="Cálculo 6 2 2 2 3" xfId="21825" xr:uid="{00000000-0005-0000-0000-0000D51C0000}"/>
    <cellStyle name="Cálculo 6 2 2 2 4" xfId="24905" xr:uid="{00000000-0005-0000-0000-0000D61C0000}"/>
    <cellStyle name="Cálculo 6 2 2 2 5" xfId="32720" xr:uid="{00000000-0005-0000-0000-0000D71C0000}"/>
    <cellStyle name="Cálculo 6 2 2 2 6" xfId="36395" xr:uid="{00000000-0005-0000-0000-0000D81C0000}"/>
    <cellStyle name="Cálculo 6 2 2 2 7" xfId="39121" xr:uid="{00000000-0005-0000-0000-0000D91C0000}"/>
    <cellStyle name="Cálculo 6 2 2 3" xfId="11884" xr:uid="{00000000-0005-0000-0000-0000DA1C0000}"/>
    <cellStyle name="Cálculo 6 2 2 4" xfId="18887" xr:uid="{00000000-0005-0000-0000-0000DB1C0000}"/>
    <cellStyle name="Cálculo 6 2 2 5" xfId="24637" xr:uid="{00000000-0005-0000-0000-0000DC1C0000}"/>
    <cellStyle name="Cálculo 6 2 2 6" xfId="26324" xr:uid="{00000000-0005-0000-0000-0000DD1C0000}"/>
    <cellStyle name="Cálculo 6 2 2 7" xfId="29967" xr:uid="{00000000-0005-0000-0000-0000DE1C0000}"/>
    <cellStyle name="Cálculo 6 2 2 8" xfId="31096" xr:uid="{00000000-0005-0000-0000-0000DF1C0000}"/>
    <cellStyle name="Cálculo 6 2 2 9" xfId="18033" xr:uid="{00000000-0005-0000-0000-0000E01C0000}"/>
    <cellStyle name="Cálculo 6 2 3" xfId="4012" xr:uid="{00000000-0005-0000-0000-0000E11C0000}"/>
    <cellStyle name="Cálculo 6 2 3 2" xfId="5676" xr:uid="{00000000-0005-0000-0000-0000E21C0000}"/>
    <cellStyle name="Cálculo 6 2 3 2 2" xfId="14830" xr:uid="{00000000-0005-0000-0000-0000E31C0000}"/>
    <cellStyle name="Cálculo 6 2 3 2 3" xfId="21826" xr:uid="{00000000-0005-0000-0000-0000E41C0000}"/>
    <cellStyle name="Cálculo 6 2 3 2 4" xfId="27052" xr:uid="{00000000-0005-0000-0000-0000E51C0000}"/>
    <cellStyle name="Cálculo 6 2 3 2 5" xfId="32721" xr:uid="{00000000-0005-0000-0000-0000E61C0000}"/>
    <cellStyle name="Cálculo 6 2 3 2 6" xfId="36396" xr:uid="{00000000-0005-0000-0000-0000E71C0000}"/>
    <cellStyle name="Cálculo 6 2 3 2 7" xfId="39122" xr:uid="{00000000-0005-0000-0000-0000E81C0000}"/>
    <cellStyle name="Cálculo 6 2 3 3" xfId="13166" xr:uid="{00000000-0005-0000-0000-0000E91C0000}"/>
    <cellStyle name="Cálculo 6 2 3 4" xfId="20164" xr:uid="{00000000-0005-0000-0000-0000EA1C0000}"/>
    <cellStyle name="Cálculo 6 2 3 5" xfId="9667" xr:uid="{00000000-0005-0000-0000-0000EB1C0000}"/>
    <cellStyle name="Cálculo 6 2 3 6" xfId="25496" xr:uid="{00000000-0005-0000-0000-0000EC1C0000}"/>
    <cellStyle name="Cálculo 6 2 3 7" xfId="24605" xr:uid="{00000000-0005-0000-0000-0000ED1C0000}"/>
    <cellStyle name="Cálculo 6 2 3 8" xfId="31680" xr:uid="{00000000-0005-0000-0000-0000EE1C0000}"/>
    <cellStyle name="Cálculo 6 2 3 9" xfId="35360" xr:uid="{00000000-0005-0000-0000-0000EF1C0000}"/>
    <cellStyle name="Cálculo 6 2 4" xfId="4450" xr:uid="{00000000-0005-0000-0000-0000F01C0000}"/>
    <cellStyle name="Cálculo 6 2 4 2" xfId="5677" xr:uid="{00000000-0005-0000-0000-0000F11C0000}"/>
    <cellStyle name="Cálculo 6 2 4 2 2" xfId="14831" xr:uid="{00000000-0005-0000-0000-0000F21C0000}"/>
    <cellStyle name="Cálculo 6 2 4 2 3" xfId="21827" xr:uid="{00000000-0005-0000-0000-0000F31C0000}"/>
    <cellStyle name="Cálculo 6 2 4 2 4" xfId="27051" xr:uid="{00000000-0005-0000-0000-0000F41C0000}"/>
    <cellStyle name="Cálculo 6 2 4 2 5" xfId="32722" xr:uid="{00000000-0005-0000-0000-0000F51C0000}"/>
    <cellStyle name="Cálculo 6 2 4 2 6" xfId="36397" xr:uid="{00000000-0005-0000-0000-0000F61C0000}"/>
    <cellStyle name="Cálculo 6 2 4 2 7" xfId="39123" xr:uid="{00000000-0005-0000-0000-0000F71C0000}"/>
    <cellStyle name="Cálculo 6 2 4 3" xfId="13604" xr:uid="{00000000-0005-0000-0000-0000F81C0000}"/>
    <cellStyle name="Cálculo 6 2 4 4" xfId="20602" xr:uid="{00000000-0005-0000-0000-0000F91C0000}"/>
    <cellStyle name="Cálculo 6 2 4 5" xfId="27611" xr:uid="{00000000-0005-0000-0000-0000FA1C0000}"/>
    <cellStyle name="Cálculo 6 2 4 6" xfId="29235" xr:uid="{00000000-0005-0000-0000-0000FB1C0000}"/>
    <cellStyle name="Cálculo 6 2 4 7" xfId="28961" xr:uid="{00000000-0005-0000-0000-0000FC1C0000}"/>
    <cellStyle name="Cálculo 6 2 4 8" xfId="31766" xr:uid="{00000000-0005-0000-0000-0000FD1C0000}"/>
    <cellStyle name="Cálculo 6 2 4 9" xfId="35446" xr:uid="{00000000-0005-0000-0000-0000FE1C0000}"/>
    <cellStyle name="Cálculo 6 2 5" xfId="4704" xr:uid="{00000000-0005-0000-0000-0000FF1C0000}"/>
    <cellStyle name="Cálculo 6 2 5 2" xfId="5678" xr:uid="{00000000-0005-0000-0000-0000001D0000}"/>
    <cellStyle name="Cálculo 6 2 5 2 2" xfId="14832" xr:uid="{00000000-0005-0000-0000-0000011D0000}"/>
    <cellStyle name="Cálculo 6 2 5 2 3" xfId="21828" xr:uid="{00000000-0005-0000-0000-0000021D0000}"/>
    <cellStyle name="Cálculo 6 2 5 2 4" xfId="10073" xr:uid="{00000000-0005-0000-0000-0000031D0000}"/>
    <cellStyle name="Cálculo 6 2 5 2 5" xfId="32723" xr:uid="{00000000-0005-0000-0000-0000041D0000}"/>
    <cellStyle name="Cálculo 6 2 5 2 6" xfId="36398" xr:uid="{00000000-0005-0000-0000-0000051D0000}"/>
    <cellStyle name="Cálculo 6 2 5 2 7" xfId="39124" xr:uid="{00000000-0005-0000-0000-0000061D0000}"/>
    <cellStyle name="Cálculo 6 2 5 3" xfId="13858" xr:uid="{00000000-0005-0000-0000-0000071D0000}"/>
    <cellStyle name="Cálculo 6 2 5 4" xfId="20856" xr:uid="{00000000-0005-0000-0000-0000081D0000}"/>
    <cellStyle name="Cálculo 6 2 5 5" xfId="27485" xr:uid="{00000000-0005-0000-0000-0000091D0000}"/>
    <cellStyle name="Cálculo 6 2 5 6" xfId="26733" xr:uid="{00000000-0005-0000-0000-00000A1D0000}"/>
    <cellStyle name="Cálculo 6 2 5 7" xfId="29153" xr:uid="{00000000-0005-0000-0000-00000B1D0000}"/>
    <cellStyle name="Cálculo 6 2 5 8" xfId="32172" xr:uid="{00000000-0005-0000-0000-00000C1D0000}"/>
    <cellStyle name="Cálculo 6 2 5 9" xfId="35847" xr:uid="{00000000-0005-0000-0000-00000D1D0000}"/>
    <cellStyle name="Cálculo 6 2 6" xfId="4950" xr:uid="{00000000-0005-0000-0000-00000E1D0000}"/>
    <cellStyle name="Cálculo 6 2 6 2" xfId="5679" xr:uid="{00000000-0005-0000-0000-00000F1D0000}"/>
    <cellStyle name="Cálculo 6 2 6 2 2" xfId="14833" xr:uid="{00000000-0005-0000-0000-0000101D0000}"/>
    <cellStyle name="Cálculo 6 2 6 2 3" xfId="21829" xr:uid="{00000000-0005-0000-0000-0000111D0000}"/>
    <cellStyle name="Cálculo 6 2 6 2 4" xfId="17066" xr:uid="{00000000-0005-0000-0000-0000121D0000}"/>
    <cellStyle name="Cálculo 6 2 6 2 5" xfId="32724" xr:uid="{00000000-0005-0000-0000-0000131D0000}"/>
    <cellStyle name="Cálculo 6 2 6 2 6" xfId="36399" xr:uid="{00000000-0005-0000-0000-0000141D0000}"/>
    <cellStyle name="Cálculo 6 2 6 2 7" xfId="39125" xr:uid="{00000000-0005-0000-0000-0000151D0000}"/>
    <cellStyle name="Cálculo 6 2 6 3" xfId="14104" xr:uid="{00000000-0005-0000-0000-0000161D0000}"/>
    <cellStyle name="Cálculo 6 2 6 4" xfId="21102" xr:uid="{00000000-0005-0000-0000-0000171D0000}"/>
    <cellStyle name="Cálculo 6 2 6 5" xfId="27364" xr:uid="{00000000-0005-0000-0000-0000181D0000}"/>
    <cellStyle name="Cálculo 6 2 6 6" xfId="28872" xr:uid="{00000000-0005-0000-0000-0000191D0000}"/>
    <cellStyle name="Cálculo 6 2 6 7" xfId="31996" xr:uid="{00000000-0005-0000-0000-00001A1D0000}"/>
    <cellStyle name="Cálculo 6 2 6 8" xfId="35674" xr:uid="{00000000-0005-0000-0000-00001B1D0000}"/>
    <cellStyle name="Cálculo 6 2 6 9" xfId="38585" xr:uid="{00000000-0005-0000-0000-00001C1D0000}"/>
    <cellStyle name="Cálculo 6 2 7" xfId="5674" xr:uid="{00000000-0005-0000-0000-00001D1D0000}"/>
    <cellStyle name="Cálculo 6 2 7 2" xfId="14828" xr:uid="{00000000-0005-0000-0000-00001E1D0000}"/>
    <cellStyle name="Cálculo 6 2 7 3" xfId="21824" xr:uid="{00000000-0005-0000-0000-00001F1D0000}"/>
    <cellStyle name="Cálculo 6 2 7 4" xfId="27049" xr:uid="{00000000-0005-0000-0000-0000201D0000}"/>
    <cellStyle name="Cálculo 6 2 7 5" xfId="32719" xr:uid="{00000000-0005-0000-0000-0000211D0000}"/>
    <cellStyle name="Cálculo 6 2 7 6" xfId="36394" xr:uid="{00000000-0005-0000-0000-0000221D0000}"/>
    <cellStyle name="Cálculo 6 2 7 7" xfId="39120" xr:uid="{00000000-0005-0000-0000-0000231D0000}"/>
    <cellStyle name="Cálculo 6 2 8" xfId="11484" xr:uid="{00000000-0005-0000-0000-0000241D0000}"/>
    <cellStyle name="Cálculo 6 2 9" xfId="18487" xr:uid="{00000000-0005-0000-0000-0000251D0000}"/>
    <cellStyle name="Cálculo 6 3" xfId="2357" xr:uid="{00000000-0005-0000-0000-0000261D0000}"/>
    <cellStyle name="Cálculo 6 3 10" xfId="25401" xr:uid="{00000000-0005-0000-0000-0000271D0000}"/>
    <cellStyle name="Cálculo 6 3 11" xfId="26152" xr:uid="{00000000-0005-0000-0000-0000281D0000}"/>
    <cellStyle name="Cálculo 6 3 12" xfId="22998" xr:uid="{00000000-0005-0000-0000-0000291D0000}"/>
    <cellStyle name="Cálculo 6 3 13" xfId="34128" xr:uid="{00000000-0005-0000-0000-00002A1D0000}"/>
    <cellStyle name="Cálculo 6 3 14" xfId="37690" xr:uid="{00000000-0005-0000-0000-00002B1D0000}"/>
    <cellStyle name="Cálculo 6 3 2" xfId="2757" xr:uid="{00000000-0005-0000-0000-00002C1D0000}"/>
    <cellStyle name="Cálculo 6 3 2 2" xfId="5681" xr:uid="{00000000-0005-0000-0000-00002D1D0000}"/>
    <cellStyle name="Cálculo 6 3 2 2 2" xfId="14835" xr:uid="{00000000-0005-0000-0000-00002E1D0000}"/>
    <cellStyle name="Cálculo 6 3 2 2 3" xfId="21831" xr:uid="{00000000-0005-0000-0000-00002F1D0000}"/>
    <cellStyle name="Cálculo 6 3 2 2 4" xfId="24415" xr:uid="{00000000-0005-0000-0000-0000301D0000}"/>
    <cellStyle name="Cálculo 6 3 2 2 5" xfId="32726" xr:uid="{00000000-0005-0000-0000-0000311D0000}"/>
    <cellStyle name="Cálculo 6 3 2 2 6" xfId="36401" xr:uid="{00000000-0005-0000-0000-0000321D0000}"/>
    <cellStyle name="Cálculo 6 3 2 2 7" xfId="39127" xr:uid="{00000000-0005-0000-0000-0000331D0000}"/>
    <cellStyle name="Cálculo 6 3 2 3" xfId="11911" xr:uid="{00000000-0005-0000-0000-0000341D0000}"/>
    <cellStyle name="Cálculo 6 3 2 4" xfId="18914" xr:uid="{00000000-0005-0000-0000-0000351D0000}"/>
    <cellStyle name="Cálculo 6 3 2 5" xfId="28404" xr:uid="{00000000-0005-0000-0000-0000361D0000}"/>
    <cellStyle name="Cálculo 6 3 2 6" xfId="10071" xr:uid="{00000000-0005-0000-0000-0000371D0000}"/>
    <cellStyle name="Cálculo 6 3 2 7" xfId="25212" xr:uid="{00000000-0005-0000-0000-0000381D0000}"/>
    <cellStyle name="Cálculo 6 3 2 8" xfId="17214" xr:uid="{00000000-0005-0000-0000-0000391D0000}"/>
    <cellStyle name="Cálculo 6 3 2 9" xfId="34827" xr:uid="{00000000-0005-0000-0000-00003A1D0000}"/>
    <cellStyle name="Cálculo 6 3 3" xfId="4039" xr:uid="{00000000-0005-0000-0000-00003B1D0000}"/>
    <cellStyle name="Cálculo 6 3 3 2" xfId="5682" xr:uid="{00000000-0005-0000-0000-00003C1D0000}"/>
    <cellStyle name="Cálculo 6 3 3 2 2" xfId="14836" xr:uid="{00000000-0005-0000-0000-00003D1D0000}"/>
    <cellStyle name="Cálculo 6 3 3 2 3" xfId="21832" xr:uid="{00000000-0005-0000-0000-00003E1D0000}"/>
    <cellStyle name="Cálculo 6 3 3 2 4" xfId="27050" xr:uid="{00000000-0005-0000-0000-00003F1D0000}"/>
    <cellStyle name="Cálculo 6 3 3 2 5" xfId="32727" xr:uid="{00000000-0005-0000-0000-0000401D0000}"/>
    <cellStyle name="Cálculo 6 3 3 2 6" xfId="36402" xr:uid="{00000000-0005-0000-0000-0000411D0000}"/>
    <cellStyle name="Cálculo 6 3 3 2 7" xfId="39128" xr:uid="{00000000-0005-0000-0000-0000421D0000}"/>
    <cellStyle name="Cálculo 6 3 3 3" xfId="13193" xr:uid="{00000000-0005-0000-0000-0000431D0000}"/>
    <cellStyle name="Cálculo 6 3 3 4" xfId="20191" xr:uid="{00000000-0005-0000-0000-0000441D0000}"/>
    <cellStyle name="Cálculo 6 3 3 5" xfId="19522" xr:uid="{00000000-0005-0000-0000-0000451D0000}"/>
    <cellStyle name="Cálculo 6 3 3 6" xfId="27881" xr:uid="{00000000-0005-0000-0000-0000461D0000}"/>
    <cellStyle name="Cálculo 6 3 3 7" xfId="17039" xr:uid="{00000000-0005-0000-0000-0000471D0000}"/>
    <cellStyle name="Cálculo 6 3 3 8" xfId="31155" xr:uid="{00000000-0005-0000-0000-0000481D0000}"/>
    <cellStyle name="Cálculo 6 3 3 9" xfId="35028" xr:uid="{00000000-0005-0000-0000-0000491D0000}"/>
    <cellStyle name="Cálculo 6 3 4" xfId="4477" xr:uid="{00000000-0005-0000-0000-00004A1D0000}"/>
    <cellStyle name="Cálculo 6 3 4 2" xfId="5683" xr:uid="{00000000-0005-0000-0000-00004B1D0000}"/>
    <cellStyle name="Cálculo 6 3 4 2 2" xfId="14837" xr:uid="{00000000-0005-0000-0000-00004C1D0000}"/>
    <cellStyle name="Cálculo 6 3 4 2 3" xfId="21833" xr:uid="{00000000-0005-0000-0000-00004D1D0000}"/>
    <cellStyle name="Cálculo 6 3 4 2 4" xfId="24410" xr:uid="{00000000-0005-0000-0000-00004E1D0000}"/>
    <cellStyle name="Cálculo 6 3 4 2 5" xfId="32728" xr:uid="{00000000-0005-0000-0000-00004F1D0000}"/>
    <cellStyle name="Cálculo 6 3 4 2 6" xfId="36403" xr:uid="{00000000-0005-0000-0000-0000501D0000}"/>
    <cellStyle name="Cálculo 6 3 4 2 7" xfId="39129" xr:uid="{00000000-0005-0000-0000-0000511D0000}"/>
    <cellStyle name="Cálculo 6 3 4 3" xfId="13631" xr:uid="{00000000-0005-0000-0000-0000521D0000}"/>
    <cellStyle name="Cálculo 6 3 4 4" xfId="20629" xr:uid="{00000000-0005-0000-0000-0000531D0000}"/>
    <cellStyle name="Cálculo 6 3 4 5" xfId="24746" xr:uid="{00000000-0005-0000-0000-0000541D0000}"/>
    <cellStyle name="Cálculo 6 3 4 6" xfId="17238" xr:uid="{00000000-0005-0000-0000-0000551D0000}"/>
    <cellStyle name="Cálculo 6 3 4 7" xfId="17754" xr:uid="{00000000-0005-0000-0000-0000561D0000}"/>
    <cellStyle name="Cálculo 6 3 4 8" xfId="32275" xr:uid="{00000000-0005-0000-0000-0000571D0000}"/>
    <cellStyle name="Cálculo 6 3 4 9" xfId="35950" xr:uid="{00000000-0005-0000-0000-0000581D0000}"/>
    <cellStyle name="Cálculo 6 3 5" xfId="4731" xr:uid="{00000000-0005-0000-0000-0000591D0000}"/>
    <cellStyle name="Cálculo 6 3 5 2" xfId="5684" xr:uid="{00000000-0005-0000-0000-00005A1D0000}"/>
    <cellStyle name="Cálculo 6 3 5 2 2" xfId="14838" xr:uid="{00000000-0005-0000-0000-00005B1D0000}"/>
    <cellStyle name="Cálculo 6 3 5 2 3" xfId="21834" xr:uid="{00000000-0005-0000-0000-00005C1D0000}"/>
    <cellStyle name="Cálculo 6 3 5 2 4" xfId="19637" xr:uid="{00000000-0005-0000-0000-00005D1D0000}"/>
    <cellStyle name="Cálculo 6 3 5 2 5" xfId="32729" xr:uid="{00000000-0005-0000-0000-00005E1D0000}"/>
    <cellStyle name="Cálculo 6 3 5 2 6" xfId="36404" xr:uid="{00000000-0005-0000-0000-00005F1D0000}"/>
    <cellStyle name="Cálculo 6 3 5 2 7" xfId="39130" xr:uid="{00000000-0005-0000-0000-0000601D0000}"/>
    <cellStyle name="Cálculo 6 3 5 3" xfId="13885" xr:uid="{00000000-0005-0000-0000-0000611D0000}"/>
    <cellStyle name="Cálculo 6 3 5 4" xfId="20883" xr:uid="{00000000-0005-0000-0000-0000621D0000}"/>
    <cellStyle name="Cálculo 6 3 5 5" xfId="19532" xr:uid="{00000000-0005-0000-0000-0000631D0000}"/>
    <cellStyle name="Cálculo 6 3 5 6" xfId="26736" xr:uid="{00000000-0005-0000-0000-0000641D0000}"/>
    <cellStyle name="Cálculo 6 3 5 7" xfId="26803" xr:uid="{00000000-0005-0000-0000-0000651D0000}"/>
    <cellStyle name="Cálculo 6 3 5 8" xfId="32160" xr:uid="{00000000-0005-0000-0000-0000661D0000}"/>
    <cellStyle name="Cálculo 6 3 5 9" xfId="35835" xr:uid="{00000000-0005-0000-0000-0000671D0000}"/>
    <cellStyle name="Cálculo 6 3 6" xfId="4977" xr:uid="{00000000-0005-0000-0000-0000681D0000}"/>
    <cellStyle name="Cálculo 6 3 6 2" xfId="5685" xr:uid="{00000000-0005-0000-0000-0000691D0000}"/>
    <cellStyle name="Cálculo 6 3 6 2 2" xfId="14839" xr:uid="{00000000-0005-0000-0000-00006A1D0000}"/>
    <cellStyle name="Cálculo 6 3 6 2 3" xfId="21835" xr:uid="{00000000-0005-0000-0000-00006B1D0000}"/>
    <cellStyle name="Cálculo 6 3 6 2 4" xfId="27054" xr:uid="{00000000-0005-0000-0000-00006C1D0000}"/>
    <cellStyle name="Cálculo 6 3 6 2 5" xfId="32730" xr:uid="{00000000-0005-0000-0000-00006D1D0000}"/>
    <cellStyle name="Cálculo 6 3 6 2 6" xfId="36405" xr:uid="{00000000-0005-0000-0000-00006E1D0000}"/>
    <cellStyle name="Cálculo 6 3 6 2 7" xfId="39131" xr:uid="{00000000-0005-0000-0000-00006F1D0000}"/>
    <cellStyle name="Cálculo 6 3 6 3" xfId="14131" xr:uid="{00000000-0005-0000-0000-0000701D0000}"/>
    <cellStyle name="Cálculo 6 3 6 4" xfId="21129" xr:uid="{00000000-0005-0000-0000-0000711D0000}"/>
    <cellStyle name="Cálculo 6 3 6 5" xfId="27351" xr:uid="{00000000-0005-0000-0000-0000721D0000}"/>
    <cellStyle name="Cálculo 6 3 6 6" xfId="17564" xr:uid="{00000000-0005-0000-0000-0000731D0000}"/>
    <cellStyle name="Cálculo 6 3 6 7" xfId="32023" xr:uid="{00000000-0005-0000-0000-0000741D0000}"/>
    <cellStyle name="Cálculo 6 3 6 8" xfId="35701" xr:uid="{00000000-0005-0000-0000-0000751D0000}"/>
    <cellStyle name="Cálculo 6 3 6 9" xfId="38612" xr:uid="{00000000-0005-0000-0000-0000761D0000}"/>
    <cellStyle name="Cálculo 6 3 7" xfId="5680" xr:uid="{00000000-0005-0000-0000-0000771D0000}"/>
    <cellStyle name="Cálculo 6 3 7 2" xfId="14834" xr:uid="{00000000-0005-0000-0000-0000781D0000}"/>
    <cellStyle name="Cálculo 6 3 7 3" xfId="21830" xr:uid="{00000000-0005-0000-0000-0000791D0000}"/>
    <cellStyle name="Cálculo 6 3 7 4" xfId="27053" xr:uid="{00000000-0005-0000-0000-00007A1D0000}"/>
    <cellStyle name="Cálculo 6 3 7 5" xfId="32725" xr:uid="{00000000-0005-0000-0000-00007B1D0000}"/>
    <cellStyle name="Cálculo 6 3 7 6" xfId="36400" xr:uid="{00000000-0005-0000-0000-00007C1D0000}"/>
    <cellStyle name="Cálculo 6 3 7 7" xfId="39126" xr:uid="{00000000-0005-0000-0000-00007D1D0000}"/>
    <cellStyle name="Cálculo 6 3 8" xfId="11511" xr:uid="{00000000-0005-0000-0000-00007E1D0000}"/>
    <cellStyle name="Cálculo 6 3 9" xfId="18514" xr:uid="{00000000-0005-0000-0000-00007F1D0000}"/>
    <cellStyle name="Cálculo 6 4" xfId="2384" xr:uid="{00000000-0005-0000-0000-0000801D0000}"/>
    <cellStyle name="Cálculo 6 4 10" xfId="25417" xr:uid="{00000000-0005-0000-0000-0000811D0000}"/>
    <cellStyle name="Cálculo 6 4 11" xfId="26163" xr:uid="{00000000-0005-0000-0000-0000821D0000}"/>
    <cellStyle name="Cálculo 6 4 12" xfId="26037" xr:uid="{00000000-0005-0000-0000-0000831D0000}"/>
    <cellStyle name="Cálculo 6 4 13" xfId="25940" xr:uid="{00000000-0005-0000-0000-0000841D0000}"/>
    <cellStyle name="Cálculo 6 4 14" xfId="31919" xr:uid="{00000000-0005-0000-0000-0000851D0000}"/>
    <cellStyle name="Cálculo 6 4 2" xfId="2784" xr:uid="{00000000-0005-0000-0000-0000861D0000}"/>
    <cellStyle name="Cálculo 6 4 2 2" xfId="5687" xr:uid="{00000000-0005-0000-0000-0000871D0000}"/>
    <cellStyle name="Cálculo 6 4 2 2 2" xfId="14841" xr:uid="{00000000-0005-0000-0000-0000881D0000}"/>
    <cellStyle name="Cálculo 6 4 2 2 3" xfId="21837" xr:uid="{00000000-0005-0000-0000-0000891D0000}"/>
    <cellStyle name="Cálculo 6 4 2 2 4" xfId="25484" xr:uid="{00000000-0005-0000-0000-00008A1D0000}"/>
    <cellStyle name="Cálculo 6 4 2 2 5" xfId="32732" xr:uid="{00000000-0005-0000-0000-00008B1D0000}"/>
    <cellStyle name="Cálculo 6 4 2 2 6" xfId="36407" xr:uid="{00000000-0005-0000-0000-00008C1D0000}"/>
    <cellStyle name="Cálculo 6 4 2 2 7" xfId="39133" xr:uid="{00000000-0005-0000-0000-00008D1D0000}"/>
    <cellStyle name="Cálculo 6 4 2 3" xfId="11938" xr:uid="{00000000-0005-0000-0000-00008E1D0000}"/>
    <cellStyle name="Cálculo 6 4 2 4" xfId="18941" xr:uid="{00000000-0005-0000-0000-00008F1D0000}"/>
    <cellStyle name="Cálculo 6 4 2 5" xfId="17751" xr:uid="{00000000-0005-0000-0000-0000901D0000}"/>
    <cellStyle name="Cálculo 6 4 2 6" xfId="22590" xr:uid="{00000000-0005-0000-0000-0000911D0000}"/>
    <cellStyle name="Cálculo 6 4 2 7" xfId="29942" xr:uid="{00000000-0005-0000-0000-0000921D0000}"/>
    <cellStyle name="Cálculo 6 4 2 8" xfId="33918" xr:uid="{00000000-0005-0000-0000-0000931D0000}"/>
    <cellStyle name="Cálculo 6 4 2 9" xfId="37480" xr:uid="{00000000-0005-0000-0000-0000941D0000}"/>
    <cellStyle name="Cálculo 6 4 3" xfId="4066" xr:uid="{00000000-0005-0000-0000-0000951D0000}"/>
    <cellStyle name="Cálculo 6 4 3 2" xfId="5688" xr:uid="{00000000-0005-0000-0000-0000961D0000}"/>
    <cellStyle name="Cálculo 6 4 3 2 2" xfId="14842" xr:uid="{00000000-0005-0000-0000-0000971D0000}"/>
    <cellStyle name="Cálculo 6 4 3 2 3" xfId="21838" xr:uid="{00000000-0005-0000-0000-0000981D0000}"/>
    <cellStyle name="Cálculo 6 4 3 2 4" xfId="25217" xr:uid="{00000000-0005-0000-0000-0000991D0000}"/>
    <cellStyle name="Cálculo 6 4 3 2 5" xfId="32733" xr:uid="{00000000-0005-0000-0000-00009A1D0000}"/>
    <cellStyle name="Cálculo 6 4 3 2 6" xfId="36408" xr:uid="{00000000-0005-0000-0000-00009B1D0000}"/>
    <cellStyle name="Cálculo 6 4 3 2 7" xfId="39134" xr:uid="{00000000-0005-0000-0000-00009C1D0000}"/>
    <cellStyle name="Cálculo 6 4 3 3" xfId="13220" xr:uid="{00000000-0005-0000-0000-00009D1D0000}"/>
    <cellStyle name="Cálculo 6 4 3 4" xfId="20218" xr:uid="{00000000-0005-0000-0000-00009E1D0000}"/>
    <cellStyle name="Cálculo 6 4 3 5" xfId="27798" xr:uid="{00000000-0005-0000-0000-00009F1D0000}"/>
    <cellStyle name="Cálculo 6 4 3 6" xfId="25383" xr:uid="{00000000-0005-0000-0000-0000A01D0000}"/>
    <cellStyle name="Cálculo 6 4 3 7" xfId="28053" xr:uid="{00000000-0005-0000-0000-0000A11D0000}"/>
    <cellStyle name="Cálculo 6 4 3 8" xfId="17045" xr:uid="{00000000-0005-0000-0000-0000A21D0000}"/>
    <cellStyle name="Cálculo 6 4 3 9" xfId="29604" xr:uid="{00000000-0005-0000-0000-0000A31D0000}"/>
    <cellStyle name="Cálculo 6 4 4" xfId="4504" xr:uid="{00000000-0005-0000-0000-0000A41D0000}"/>
    <cellStyle name="Cálculo 6 4 4 2" xfId="5689" xr:uid="{00000000-0005-0000-0000-0000A51D0000}"/>
    <cellStyle name="Cálculo 6 4 4 2 2" xfId="14843" xr:uid="{00000000-0005-0000-0000-0000A61D0000}"/>
    <cellStyle name="Cálculo 6 4 4 2 3" xfId="21839" xr:uid="{00000000-0005-0000-0000-0000A71D0000}"/>
    <cellStyle name="Cálculo 6 4 4 2 4" xfId="24904" xr:uid="{00000000-0005-0000-0000-0000A81D0000}"/>
    <cellStyle name="Cálculo 6 4 4 2 5" xfId="32734" xr:uid="{00000000-0005-0000-0000-0000A91D0000}"/>
    <cellStyle name="Cálculo 6 4 4 2 6" xfId="36409" xr:uid="{00000000-0005-0000-0000-0000AA1D0000}"/>
    <cellStyle name="Cálculo 6 4 4 2 7" xfId="39135" xr:uid="{00000000-0005-0000-0000-0000AB1D0000}"/>
    <cellStyle name="Cálculo 6 4 4 3" xfId="13658" xr:uid="{00000000-0005-0000-0000-0000AC1D0000}"/>
    <cellStyle name="Cálculo 6 4 4 4" xfId="20656" xr:uid="{00000000-0005-0000-0000-0000AD1D0000}"/>
    <cellStyle name="Cálculo 6 4 4 5" xfId="27583" xr:uid="{00000000-0005-0000-0000-0000AE1D0000}"/>
    <cellStyle name="Cálculo 6 4 4 6" xfId="17479" xr:uid="{00000000-0005-0000-0000-0000AF1D0000}"/>
    <cellStyle name="Cálculo 6 4 4 7" xfId="19391" xr:uid="{00000000-0005-0000-0000-0000B01D0000}"/>
    <cellStyle name="Cálculo 6 4 4 8" xfId="32263" xr:uid="{00000000-0005-0000-0000-0000B11D0000}"/>
    <cellStyle name="Cálculo 6 4 4 9" xfId="35938" xr:uid="{00000000-0005-0000-0000-0000B21D0000}"/>
    <cellStyle name="Cálculo 6 4 5" xfId="4758" xr:uid="{00000000-0005-0000-0000-0000B31D0000}"/>
    <cellStyle name="Cálculo 6 4 5 2" xfId="5690" xr:uid="{00000000-0005-0000-0000-0000B41D0000}"/>
    <cellStyle name="Cálculo 6 4 5 2 2" xfId="14844" xr:uid="{00000000-0005-0000-0000-0000B51D0000}"/>
    <cellStyle name="Cálculo 6 4 5 2 3" xfId="21840" xr:uid="{00000000-0005-0000-0000-0000B61D0000}"/>
    <cellStyle name="Cálculo 6 4 5 2 4" xfId="18090" xr:uid="{00000000-0005-0000-0000-0000B71D0000}"/>
    <cellStyle name="Cálculo 6 4 5 2 5" xfId="32735" xr:uid="{00000000-0005-0000-0000-0000B81D0000}"/>
    <cellStyle name="Cálculo 6 4 5 2 6" xfId="36410" xr:uid="{00000000-0005-0000-0000-0000B91D0000}"/>
    <cellStyle name="Cálculo 6 4 5 2 7" xfId="39136" xr:uid="{00000000-0005-0000-0000-0000BA1D0000}"/>
    <cellStyle name="Cálculo 6 4 5 3" xfId="13912" xr:uid="{00000000-0005-0000-0000-0000BB1D0000}"/>
    <cellStyle name="Cálculo 6 4 5 4" xfId="20910" xr:uid="{00000000-0005-0000-0000-0000BC1D0000}"/>
    <cellStyle name="Cálculo 6 4 5 5" xfId="24790" xr:uid="{00000000-0005-0000-0000-0000BD1D0000}"/>
    <cellStyle name="Cálculo 6 4 5 6" xfId="24196" xr:uid="{00000000-0005-0000-0000-0000BE1D0000}"/>
    <cellStyle name="Cálculo 6 4 5 7" xfId="24981" xr:uid="{00000000-0005-0000-0000-0000BF1D0000}"/>
    <cellStyle name="Cálculo 6 4 5 8" xfId="17054" xr:uid="{00000000-0005-0000-0000-0000C01D0000}"/>
    <cellStyle name="Cálculo 6 4 5 9" xfId="19466" xr:uid="{00000000-0005-0000-0000-0000C11D0000}"/>
    <cellStyle name="Cálculo 6 4 6" xfId="5004" xr:uid="{00000000-0005-0000-0000-0000C21D0000}"/>
    <cellStyle name="Cálculo 6 4 6 2" xfId="5691" xr:uid="{00000000-0005-0000-0000-0000C31D0000}"/>
    <cellStyle name="Cálculo 6 4 6 2 2" xfId="14845" xr:uid="{00000000-0005-0000-0000-0000C41D0000}"/>
    <cellStyle name="Cálculo 6 4 6 2 3" xfId="21841" xr:uid="{00000000-0005-0000-0000-0000C51D0000}"/>
    <cellStyle name="Cálculo 6 4 6 2 4" xfId="22573" xr:uid="{00000000-0005-0000-0000-0000C61D0000}"/>
    <cellStyle name="Cálculo 6 4 6 2 5" xfId="32736" xr:uid="{00000000-0005-0000-0000-0000C71D0000}"/>
    <cellStyle name="Cálculo 6 4 6 2 6" xfId="36411" xr:uid="{00000000-0005-0000-0000-0000C81D0000}"/>
    <cellStyle name="Cálculo 6 4 6 2 7" xfId="39137" xr:uid="{00000000-0005-0000-0000-0000C91D0000}"/>
    <cellStyle name="Cálculo 6 4 6 3" xfId="14158" xr:uid="{00000000-0005-0000-0000-0000CA1D0000}"/>
    <cellStyle name="Cálculo 6 4 6 4" xfId="21156" xr:uid="{00000000-0005-0000-0000-0000CB1D0000}"/>
    <cellStyle name="Cálculo 6 4 6 5" xfId="27337" xr:uid="{00000000-0005-0000-0000-0000CC1D0000}"/>
    <cellStyle name="Cálculo 6 4 6 6" xfId="29309" xr:uid="{00000000-0005-0000-0000-0000CD1D0000}"/>
    <cellStyle name="Cálculo 6 4 6 7" xfId="32050" xr:uid="{00000000-0005-0000-0000-0000CE1D0000}"/>
    <cellStyle name="Cálculo 6 4 6 8" xfId="35728" xr:uid="{00000000-0005-0000-0000-0000CF1D0000}"/>
    <cellStyle name="Cálculo 6 4 6 9" xfId="38639" xr:uid="{00000000-0005-0000-0000-0000D01D0000}"/>
    <cellStyle name="Cálculo 6 4 7" xfId="5686" xr:uid="{00000000-0005-0000-0000-0000D11D0000}"/>
    <cellStyle name="Cálculo 6 4 7 2" xfId="14840" xr:uid="{00000000-0005-0000-0000-0000D21D0000}"/>
    <cellStyle name="Cálculo 6 4 7 3" xfId="21836" xr:uid="{00000000-0005-0000-0000-0000D31D0000}"/>
    <cellStyle name="Cálculo 6 4 7 4" xfId="27057" xr:uid="{00000000-0005-0000-0000-0000D41D0000}"/>
    <cellStyle name="Cálculo 6 4 7 5" xfId="32731" xr:uid="{00000000-0005-0000-0000-0000D51D0000}"/>
    <cellStyle name="Cálculo 6 4 7 6" xfId="36406" xr:uid="{00000000-0005-0000-0000-0000D61D0000}"/>
    <cellStyle name="Cálculo 6 4 7 7" xfId="39132" xr:uid="{00000000-0005-0000-0000-0000D71D0000}"/>
    <cellStyle name="Cálculo 6 4 8" xfId="11538" xr:uid="{00000000-0005-0000-0000-0000D81D0000}"/>
    <cellStyle name="Cálculo 6 4 9" xfId="18541" xr:uid="{00000000-0005-0000-0000-0000D91D0000}"/>
    <cellStyle name="Cálculo 6 5" xfId="2408" xr:uid="{00000000-0005-0000-0000-0000DA1D0000}"/>
    <cellStyle name="Cálculo 6 5 10" xfId="17119" xr:uid="{00000000-0005-0000-0000-0000DB1D0000}"/>
    <cellStyle name="Cálculo 6 5 11" xfId="26178" xr:uid="{00000000-0005-0000-0000-0000DC1D0000}"/>
    <cellStyle name="Cálculo 6 5 12" xfId="30126" xr:uid="{00000000-0005-0000-0000-0000DD1D0000}"/>
    <cellStyle name="Cálculo 6 5 13" xfId="29083" xr:uid="{00000000-0005-0000-0000-0000DE1D0000}"/>
    <cellStyle name="Cálculo 6 5 14" xfId="30904" xr:uid="{00000000-0005-0000-0000-0000DF1D0000}"/>
    <cellStyle name="Cálculo 6 5 2" xfId="2808" xr:uid="{00000000-0005-0000-0000-0000E01D0000}"/>
    <cellStyle name="Cálculo 6 5 2 2" xfId="5693" xr:uid="{00000000-0005-0000-0000-0000E11D0000}"/>
    <cellStyle name="Cálculo 6 5 2 2 2" xfId="14847" xr:uid="{00000000-0005-0000-0000-0000E21D0000}"/>
    <cellStyle name="Cálculo 6 5 2 2 3" xfId="21843" xr:uid="{00000000-0005-0000-0000-0000E31D0000}"/>
    <cellStyle name="Cálculo 6 5 2 2 4" xfId="18372" xr:uid="{00000000-0005-0000-0000-0000E41D0000}"/>
    <cellStyle name="Cálculo 6 5 2 2 5" xfId="32738" xr:uid="{00000000-0005-0000-0000-0000E51D0000}"/>
    <cellStyle name="Cálculo 6 5 2 2 6" xfId="36413" xr:uid="{00000000-0005-0000-0000-0000E61D0000}"/>
    <cellStyle name="Cálculo 6 5 2 2 7" xfId="39139" xr:uid="{00000000-0005-0000-0000-0000E71D0000}"/>
    <cellStyle name="Cálculo 6 5 2 3" xfId="11962" xr:uid="{00000000-0005-0000-0000-0000E81D0000}"/>
    <cellStyle name="Cálculo 6 5 2 4" xfId="18965" xr:uid="{00000000-0005-0000-0000-0000E91D0000}"/>
    <cellStyle name="Cálculo 6 5 2 5" xfId="28379" xr:uid="{00000000-0005-0000-0000-0000EA1D0000}"/>
    <cellStyle name="Cálculo 6 5 2 6" xfId="29124" xr:uid="{00000000-0005-0000-0000-0000EB1D0000}"/>
    <cellStyle name="Cálculo 6 5 2 7" xfId="28734" xr:uid="{00000000-0005-0000-0000-0000EC1D0000}"/>
    <cellStyle name="Cálculo 6 5 2 8" xfId="33905" xr:uid="{00000000-0005-0000-0000-0000ED1D0000}"/>
    <cellStyle name="Cálculo 6 5 2 9" xfId="37467" xr:uid="{00000000-0005-0000-0000-0000EE1D0000}"/>
    <cellStyle name="Cálculo 6 5 3" xfId="4090" xr:uid="{00000000-0005-0000-0000-0000EF1D0000}"/>
    <cellStyle name="Cálculo 6 5 3 2" xfId="5694" xr:uid="{00000000-0005-0000-0000-0000F01D0000}"/>
    <cellStyle name="Cálculo 6 5 3 2 2" xfId="14848" xr:uid="{00000000-0005-0000-0000-0000F11D0000}"/>
    <cellStyle name="Cálculo 6 5 3 2 3" xfId="21844" xr:uid="{00000000-0005-0000-0000-0000F21D0000}"/>
    <cellStyle name="Cálculo 6 5 3 2 4" xfId="27058" xr:uid="{00000000-0005-0000-0000-0000F31D0000}"/>
    <cellStyle name="Cálculo 6 5 3 2 5" xfId="32739" xr:uid="{00000000-0005-0000-0000-0000F41D0000}"/>
    <cellStyle name="Cálculo 6 5 3 2 6" xfId="36414" xr:uid="{00000000-0005-0000-0000-0000F51D0000}"/>
    <cellStyle name="Cálculo 6 5 3 2 7" xfId="39140" xr:uid="{00000000-0005-0000-0000-0000F61D0000}"/>
    <cellStyle name="Cálculo 6 5 3 3" xfId="13244" xr:uid="{00000000-0005-0000-0000-0000F71D0000}"/>
    <cellStyle name="Cálculo 6 5 3 4" xfId="20242" xr:uid="{00000000-0005-0000-0000-0000F81D0000}"/>
    <cellStyle name="Cálculo 6 5 3 5" xfId="24232" xr:uid="{00000000-0005-0000-0000-0000F91D0000}"/>
    <cellStyle name="Cálculo 6 5 3 6" xfId="25408" xr:uid="{00000000-0005-0000-0000-0000FA1D0000}"/>
    <cellStyle name="Cálculo 6 5 3 7" xfId="24366" xr:uid="{00000000-0005-0000-0000-0000FB1D0000}"/>
    <cellStyle name="Cálculo 6 5 3 8" xfId="33423" xr:uid="{00000000-0005-0000-0000-0000FC1D0000}"/>
    <cellStyle name="Cálculo 6 5 3 9" xfId="37098" xr:uid="{00000000-0005-0000-0000-0000FD1D0000}"/>
    <cellStyle name="Cálculo 6 5 4" xfId="4528" xr:uid="{00000000-0005-0000-0000-0000FE1D0000}"/>
    <cellStyle name="Cálculo 6 5 4 2" xfId="5695" xr:uid="{00000000-0005-0000-0000-0000FF1D0000}"/>
    <cellStyle name="Cálculo 6 5 4 2 2" xfId="14849" xr:uid="{00000000-0005-0000-0000-0000001E0000}"/>
    <cellStyle name="Cálculo 6 5 4 2 3" xfId="21845" xr:uid="{00000000-0005-0000-0000-0000011E0000}"/>
    <cellStyle name="Cálculo 6 5 4 2 4" xfId="27056" xr:uid="{00000000-0005-0000-0000-0000021E0000}"/>
    <cellStyle name="Cálculo 6 5 4 2 5" xfId="32740" xr:uid="{00000000-0005-0000-0000-0000031E0000}"/>
    <cellStyle name="Cálculo 6 5 4 2 6" xfId="36415" xr:uid="{00000000-0005-0000-0000-0000041E0000}"/>
    <cellStyle name="Cálculo 6 5 4 2 7" xfId="39141" xr:uid="{00000000-0005-0000-0000-0000051E0000}"/>
    <cellStyle name="Cálculo 6 5 4 3" xfId="13682" xr:uid="{00000000-0005-0000-0000-0000061E0000}"/>
    <cellStyle name="Cálculo 6 5 4 4" xfId="20680" xr:uid="{00000000-0005-0000-0000-0000071E0000}"/>
    <cellStyle name="Cálculo 6 5 4 5" xfId="22761" xr:uid="{00000000-0005-0000-0000-0000081E0000}"/>
    <cellStyle name="Cálculo 6 5 4 6" xfId="26711" xr:uid="{00000000-0005-0000-0000-0000091E0000}"/>
    <cellStyle name="Cálculo 6 5 4 7" xfId="15439" xr:uid="{00000000-0005-0000-0000-00000A1E0000}"/>
    <cellStyle name="Cálculo 6 5 4 8" xfId="9688" xr:uid="{00000000-0005-0000-0000-00000B1E0000}"/>
    <cellStyle name="Cálculo 6 5 4 9" xfId="35045" xr:uid="{00000000-0005-0000-0000-00000C1E0000}"/>
    <cellStyle name="Cálculo 6 5 5" xfId="4782" xr:uid="{00000000-0005-0000-0000-00000D1E0000}"/>
    <cellStyle name="Cálculo 6 5 5 2" xfId="5696" xr:uid="{00000000-0005-0000-0000-00000E1E0000}"/>
    <cellStyle name="Cálculo 6 5 5 2 2" xfId="14850" xr:uid="{00000000-0005-0000-0000-00000F1E0000}"/>
    <cellStyle name="Cálculo 6 5 5 2 3" xfId="21846" xr:uid="{00000000-0005-0000-0000-0000101E0000}"/>
    <cellStyle name="Cálculo 6 5 5 2 4" xfId="17492" xr:uid="{00000000-0005-0000-0000-0000111E0000}"/>
    <cellStyle name="Cálculo 6 5 5 2 5" xfId="32741" xr:uid="{00000000-0005-0000-0000-0000121E0000}"/>
    <cellStyle name="Cálculo 6 5 5 2 6" xfId="36416" xr:uid="{00000000-0005-0000-0000-0000131E0000}"/>
    <cellStyle name="Cálculo 6 5 5 2 7" xfId="39142" xr:uid="{00000000-0005-0000-0000-0000141E0000}"/>
    <cellStyle name="Cálculo 6 5 5 3" xfId="13936" xr:uid="{00000000-0005-0000-0000-0000151E0000}"/>
    <cellStyle name="Cálculo 6 5 5 4" xfId="20934" xr:uid="{00000000-0005-0000-0000-0000161E0000}"/>
    <cellStyle name="Cálculo 6 5 5 5" xfId="27444" xr:uid="{00000000-0005-0000-0000-0000171E0000}"/>
    <cellStyle name="Cálculo 6 5 5 6" xfId="28172" xr:uid="{00000000-0005-0000-0000-0000181E0000}"/>
    <cellStyle name="Cálculo 6 5 5 7" xfId="18323" xr:uid="{00000000-0005-0000-0000-0000191E0000}"/>
    <cellStyle name="Cálculo 6 5 5 8" xfId="32136" xr:uid="{00000000-0005-0000-0000-00001A1E0000}"/>
    <cellStyle name="Cálculo 6 5 5 9" xfId="35811" xr:uid="{00000000-0005-0000-0000-00001B1E0000}"/>
    <cellStyle name="Cálculo 6 5 6" xfId="5028" xr:uid="{00000000-0005-0000-0000-00001C1E0000}"/>
    <cellStyle name="Cálculo 6 5 6 2" xfId="5697" xr:uid="{00000000-0005-0000-0000-00001D1E0000}"/>
    <cellStyle name="Cálculo 6 5 6 2 2" xfId="14851" xr:uid="{00000000-0005-0000-0000-00001E1E0000}"/>
    <cellStyle name="Cálculo 6 5 6 2 3" xfId="21847" xr:uid="{00000000-0005-0000-0000-00001F1E0000}"/>
    <cellStyle name="Cálculo 6 5 6 2 4" xfId="27059" xr:uid="{00000000-0005-0000-0000-0000201E0000}"/>
    <cellStyle name="Cálculo 6 5 6 2 5" xfId="32742" xr:uid="{00000000-0005-0000-0000-0000211E0000}"/>
    <cellStyle name="Cálculo 6 5 6 2 6" xfId="36417" xr:uid="{00000000-0005-0000-0000-0000221E0000}"/>
    <cellStyle name="Cálculo 6 5 6 2 7" xfId="39143" xr:uid="{00000000-0005-0000-0000-0000231E0000}"/>
    <cellStyle name="Cálculo 6 5 6 3" xfId="14182" xr:uid="{00000000-0005-0000-0000-0000241E0000}"/>
    <cellStyle name="Cálculo 6 5 6 4" xfId="21180" xr:uid="{00000000-0005-0000-0000-0000251E0000}"/>
    <cellStyle name="Cálculo 6 5 6 5" xfId="27322" xr:uid="{00000000-0005-0000-0000-0000261E0000}"/>
    <cellStyle name="Cálculo 6 5 6 6" xfId="26788" xr:uid="{00000000-0005-0000-0000-0000271E0000}"/>
    <cellStyle name="Cálculo 6 5 6 7" xfId="32074" xr:uid="{00000000-0005-0000-0000-0000281E0000}"/>
    <cellStyle name="Cálculo 6 5 6 8" xfId="35752" xr:uid="{00000000-0005-0000-0000-0000291E0000}"/>
    <cellStyle name="Cálculo 6 5 6 9" xfId="38663" xr:uid="{00000000-0005-0000-0000-00002A1E0000}"/>
    <cellStyle name="Cálculo 6 5 7" xfId="5692" xr:uid="{00000000-0005-0000-0000-00002B1E0000}"/>
    <cellStyle name="Cálculo 6 5 7 2" xfId="14846" xr:uid="{00000000-0005-0000-0000-00002C1E0000}"/>
    <cellStyle name="Cálculo 6 5 7 3" xfId="21842" xr:uid="{00000000-0005-0000-0000-00002D1E0000}"/>
    <cellStyle name="Cálculo 6 5 7 4" xfId="15469" xr:uid="{00000000-0005-0000-0000-00002E1E0000}"/>
    <cellStyle name="Cálculo 6 5 7 5" xfId="32737" xr:uid="{00000000-0005-0000-0000-00002F1E0000}"/>
    <cellStyle name="Cálculo 6 5 7 6" xfId="36412" xr:uid="{00000000-0005-0000-0000-0000301E0000}"/>
    <cellStyle name="Cálculo 6 5 7 7" xfId="39138" xr:uid="{00000000-0005-0000-0000-0000311E0000}"/>
    <cellStyle name="Cálculo 6 5 8" xfId="11562" xr:uid="{00000000-0005-0000-0000-0000321E0000}"/>
    <cellStyle name="Cálculo 6 5 9" xfId="18565" xr:uid="{00000000-0005-0000-0000-0000331E0000}"/>
    <cellStyle name="Cálculo 6 6" xfId="2610" xr:uid="{00000000-0005-0000-0000-0000341E0000}"/>
    <cellStyle name="Cálculo 6 6 10" xfId="9939" xr:uid="{00000000-0005-0000-0000-0000351E0000}"/>
    <cellStyle name="Cálculo 6 6 11" xfId="25070" xr:uid="{00000000-0005-0000-0000-0000361E0000}"/>
    <cellStyle name="Cálculo 6 6 12" xfId="31504" xr:uid="{00000000-0005-0000-0000-0000371E0000}"/>
    <cellStyle name="Cálculo 6 6 13" xfId="35220" xr:uid="{00000000-0005-0000-0000-0000381E0000}"/>
    <cellStyle name="Cálculo 6 6 2" xfId="3869" xr:uid="{00000000-0005-0000-0000-0000391E0000}"/>
    <cellStyle name="Cálculo 6 6 2 2" xfId="5699" xr:uid="{00000000-0005-0000-0000-00003A1E0000}"/>
    <cellStyle name="Cálculo 6 6 2 2 2" xfId="14853" xr:uid="{00000000-0005-0000-0000-00003B1E0000}"/>
    <cellStyle name="Cálculo 6 6 2 2 3" xfId="21849" xr:uid="{00000000-0005-0000-0000-00003C1E0000}"/>
    <cellStyle name="Cálculo 6 6 2 2 4" xfId="27060" xr:uid="{00000000-0005-0000-0000-00003D1E0000}"/>
    <cellStyle name="Cálculo 6 6 2 2 5" xfId="32744" xr:uid="{00000000-0005-0000-0000-00003E1E0000}"/>
    <cellStyle name="Cálculo 6 6 2 2 6" xfId="36419" xr:uid="{00000000-0005-0000-0000-00003F1E0000}"/>
    <cellStyle name="Cálculo 6 6 2 2 7" xfId="39145" xr:uid="{00000000-0005-0000-0000-0000401E0000}"/>
    <cellStyle name="Cálculo 6 6 2 3" xfId="13023" xr:uid="{00000000-0005-0000-0000-0000411E0000}"/>
    <cellStyle name="Cálculo 6 6 2 4" xfId="20022" xr:uid="{00000000-0005-0000-0000-0000421E0000}"/>
    <cellStyle name="Cálculo 6 6 2 5" xfId="22557" xr:uid="{00000000-0005-0000-0000-0000431E0000}"/>
    <cellStyle name="Cálculo 6 6 2 6" xfId="17636" xr:uid="{00000000-0005-0000-0000-0000441E0000}"/>
    <cellStyle name="Cálculo 6 6 2 7" xfId="28643" xr:uid="{00000000-0005-0000-0000-0000451E0000}"/>
    <cellStyle name="Cálculo 6 6 2 8" xfId="31151" xr:uid="{00000000-0005-0000-0000-0000461E0000}"/>
    <cellStyle name="Cálculo 6 6 2 9" xfId="35016" xr:uid="{00000000-0005-0000-0000-0000471E0000}"/>
    <cellStyle name="Cálculo 6 6 3" xfId="4333" xr:uid="{00000000-0005-0000-0000-0000481E0000}"/>
    <cellStyle name="Cálculo 6 6 3 2" xfId="5700" xr:uid="{00000000-0005-0000-0000-0000491E0000}"/>
    <cellStyle name="Cálculo 6 6 3 2 2" xfId="14854" xr:uid="{00000000-0005-0000-0000-00004A1E0000}"/>
    <cellStyle name="Cálculo 6 6 3 2 3" xfId="21850" xr:uid="{00000000-0005-0000-0000-00004B1E0000}"/>
    <cellStyle name="Cálculo 6 6 3 2 4" xfId="19731" xr:uid="{00000000-0005-0000-0000-00004C1E0000}"/>
    <cellStyle name="Cálculo 6 6 3 2 5" xfId="32745" xr:uid="{00000000-0005-0000-0000-00004D1E0000}"/>
    <cellStyle name="Cálculo 6 6 3 2 6" xfId="36420" xr:uid="{00000000-0005-0000-0000-00004E1E0000}"/>
    <cellStyle name="Cálculo 6 6 3 2 7" xfId="39146" xr:uid="{00000000-0005-0000-0000-00004F1E0000}"/>
    <cellStyle name="Cálculo 6 6 3 3" xfId="13487" xr:uid="{00000000-0005-0000-0000-0000501E0000}"/>
    <cellStyle name="Cálculo 6 6 3 4" xfId="20485" xr:uid="{00000000-0005-0000-0000-0000511E0000}"/>
    <cellStyle name="Cálculo 6 6 3 5" xfId="21320" xr:uid="{00000000-0005-0000-0000-0000521E0000}"/>
    <cellStyle name="Cálculo 6 6 3 6" xfId="17336" xr:uid="{00000000-0005-0000-0000-0000531E0000}"/>
    <cellStyle name="Cálculo 6 6 3 7" xfId="17091" xr:uid="{00000000-0005-0000-0000-0000541E0000}"/>
    <cellStyle name="Cálculo 6 6 3 8" xfId="33329" xr:uid="{00000000-0005-0000-0000-0000551E0000}"/>
    <cellStyle name="Cálculo 6 6 3 9" xfId="37004" xr:uid="{00000000-0005-0000-0000-0000561E0000}"/>
    <cellStyle name="Cálculo 6 6 4" xfId="4592" xr:uid="{00000000-0005-0000-0000-0000571E0000}"/>
    <cellStyle name="Cálculo 6 6 4 2" xfId="5701" xr:uid="{00000000-0005-0000-0000-0000581E0000}"/>
    <cellStyle name="Cálculo 6 6 4 2 2" xfId="14855" xr:uid="{00000000-0005-0000-0000-0000591E0000}"/>
    <cellStyle name="Cálculo 6 6 4 2 3" xfId="21851" xr:uid="{00000000-0005-0000-0000-00005A1E0000}"/>
    <cellStyle name="Cálculo 6 6 4 2 4" xfId="27061" xr:uid="{00000000-0005-0000-0000-00005B1E0000}"/>
    <cellStyle name="Cálculo 6 6 4 2 5" xfId="32746" xr:uid="{00000000-0005-0000-0000-00005C1E0000}"/>
    <cellStyle name="Cálculo 6 6 4 2 6" xfId="36421" xr:uid="{00000000-0005-0000-0000-00005D1E0000}"/>
    <cellStyle name="Cálculo 6 6 4 2 7" xfId="39147" xr:uid="{00000000-0005-0000-0000-00005E1E0000}"/>
    <cellStyle name="Cálculo 6 6 4 3" xfId="13746" xr:uid="{00000000-0005-0000-0000-00005F1E0000}"/>
    <cellStyle name="Cálculo 6 6 4 4" xfId="20744" xr:uid="{00000000-0005-0000-0000-0000601E0000}"/>
    <cellStyle name="Cálculo 6 6 4 5" xfId="17185" xr:uid="{00000000-0005-0000-0000-0000611E0000}"/>
    <cellStyle name="Cálculo 6 6 4 6" xfId="29245" xr:uid="{00000000-0005-0000-0000-0000621E0000}"/>
    <cellStyle name="Cálculo 6 6 4 7" xfId="25566" xr:uid="{00000000-0005-0000-0000-0000631E0000}"/>
    <cellStyle name="Cálculo 6 6 4 8" xfId="32223" xr:uid="{00000000-0005-0000-0000-0000641E0000}"/>
    <cellStyle name="Cálculo 6 6 4 9" xfId="35898" xr:uid="{00000000-0005-0000-0000-0000651E0000}"/>
    <cellStyle name="Cálculo 6 6 5" xfId="4842" xr:uid="{00000000-0005-0000-0000-0000661E0000}"/>
    <cellStyle name="Cálculo 6 6 5 2" xfId="5702" xr:uid="{00000000-0005-0000-0000-0000671E0000}"/>
    <cellStyle name="Cálculo 6 6 5 2 2" xfId="14856" xr:uid="{00000000-0005-0000-0000-0000681E0000}"/>
    <cellStyle name="Cálculo 6 6 5 2 3" xfId="21852" xr:uid="{00000000-0005-0000-0000-0000691E0000}"/>
    <cellStyle name="Cálculo 6 6 5 2 4" xfId="27055" xr:uid="{00000000-0005-0000-0000-00006A1E0000}"/>
    <cellStyle name="Cálculo 6 6 5 2 5" xfId="32747" xr:uid="{00000000-0005-0000-0000-00006B1E0000}"/>
    <cellStyle name="Cálculo 6 6 5 2 6" xfId="36422" xr:uid="{00000000-0005-0000-0000-00006C1E0000}"/>
    <cellStyle name="Cálculo 6 6 5 2 7" xfId="39148" xr:uid="{00000000-0005-0000-0000-00006D1E0000}"/>
    <cellStyle name="Cálculo 6 6 5 3" xfId="13996" xr:uid="{00000000-0005-0000-0000-00006E1E0000}"/>
    <cellStyle name="Cálculo 6 6 5 4" xfId="20994" xr:uid="{00000000-0005-0000-0000-00006F1E0000}"/>
    <cellStyle name="Cálculo 6 6 5 5" xfId="24802" xr:uid="{00000000-0005-0000-0000-0000701E0000}"/>
    <cellStyle name="Cálculo 6 6 5 6" xfId="17060" xr:uid="{00000000-0005-0000-0000-0000711E0000}"/>
    <cellStyle name="Cálculo 6 6 5 7" xfId="26454" xr:uid="{00000000-0005-0000-0000-0000721E0000}"/>
    <cellStyle name="Cálculo 6 6 5 8" xfId="32107" xr:uid="{00000000-0005-0000-0000-0000731E0000}"/>
    <cellStyle name="Cálculo 6 6 5 9" xfId="35782" xr:uid="{00000000-0005-0000-0000-0000741E0000}"/>
    <cellStyle name="Cálculo 6 6 6" xfId="5698" xr:uid="{00000000-0005-0000-0000-0000751E0000}"/>
    <cellStyle name="Cálculo 6 6 6 2" xfId="14852" xr:uid="{00000000-0005-0000-0000-0000761E0000}"/>
    <cellStyle name="Cálculo 6 6 6 3" xfId="21848" xr:uid="{00000000-0005-0000-0000-0000771E0000}"/>
    <cellStyle name="Cálculo 6 6 6 4" xfId="9369" xr:uid="{00000000-0005-0000-0000-0000781E0000}"/>
    <cellStyle name="Cálculo 6 6 6 5" xfId="32743" xr:uid="{00000000-0005-0000-0000-0000791E0000}"/>
    <cellStyle name="Cálculo 6 6 6 6" xfId="36418" xr:uid="{00000000-0005-0000-0000-00007A1E0000}"/>
    <cellStyle name="Cálculo 6 6 6 7" xfId="39144" xr:uid="{00000000-0005-0000-0000-00007B1E0000}"/>
    <cellStyle name="Cálculo 6 6 7" xfId="11764" xr:uid="{00000000-0005-0000-0000-00007C1E0000}"/>
    <cellStyle name="Cálculo 6 6 8" xfId="18767" xr:uid="{00000000-0005-0000-0000-00007D1E0000}"/>
    <cellStyle name="Cálculo 6 6 9" xfId="25415" xr:uid="{00000000-0005-0000-0000-00007E1E0000}"/>
    <cellStyle name="Cálculo 6 7" xfId="3173" xr:uid="{00000000-0005-0000-0000-00007F1E0000}"/>
    <cellStyle name="Cálculo 6 7 2" xfId="5703" xr:uid="{00000000-0005-0000-0000-0000801E0000}"/>
    <cellStyle name="Cálculo 6 7 2 2" xfId="14857" xr:uid="{00000000-0005-0000-0000-0000811E0000}"/>
    <cellStyle name="Cálculo 6 7 2 3" xfId="21853" xr:uid="{00000000-0005-0000-0000-0000821E0000}"/>
    <cellStyle name="Cálculo 6 7 2 4" xfId="24411" xr:uid="{00000000-0005-0000-0000-0000831E0000}"/>
    <cellStyle name="Cálculo 6 7 2 5" xfId="32748" xr:uid="{00000000-0005-0000-0000-0000841E0000}"/>
    <cellStyle name="Cálculo 6 7 2 6" xfId="36423" xr:uid="{00000000-0005-0000-0000-0000851E0000}"/>
    <cellStyle name="Cálculo 6 7 2 7" xfId="39149" xr:uid="{00000000-0005-0000-0000-0000861E0000}"/>
    <cellStyle name="Cálculo 6 7 3" xfId="12327" xr:uid="{00000000-0005-0000-0000-0000871E0000}"/>
    <cellStyle name="Cálculo 6 7 4" xfId="19330" xr:uid="{00000000-0005-0000-0000-0000881E0000}"/>
    <cellStyle name="Cálculo 6 7 5" xfId="28240" xr:uid="{00000000-0005-0000-0000-0000891E0000}"/>
    <cellStyle name="Cálculo 6 7 6" xfId="26456" xr:uid="{00000000-0005-0000-0000-00008A1E0000}"/>
    <cellStyle name="Cálculo 6 7 7" xfId="25399" xr:uid="{00000000-0005-0000-0000-00008B1E0000}"/>
    <cellStyle name="Cálculo 6 7 8" xfId="9166" xr:uid="{00000000-0005-0000-0000-00008C1E0000}"/>
    <cellStyle name="Cálculo 6 7 9" xfId="31460" xr:uid="{00000000-0005-0000-0000-00008D1E0000}"/>
    <cellStyle name="Cálculo 6 8" xfId="2979" xr:uid="{00000000-0005-0000-0000-00008E1E0000}"/>
    <cellStyle name="Cálculo 6 8 2" xfId="5704" xr:uid="{00000000-0005-0000-0000-00008F1E0000}"/>
    <cellStyle name="Cálculo 6 8 2 2" xfId="14858" xr:uid="{00000000-0005-0000-0000-0000901E0000}"/>
    <cellStyle name="Cálculo 6 8 2 3" xfId="21854" xr:uid="{00000000-0005-0000-0000-0000911E0000}"/>
    <cellStyle name="Cálculo 6 8 2 4" xfId="18156" xr:uid="{00000000-0005-0000-0000-0000921E0000}"/>
    <cellStyle name="Cálculo 6 8 2 5" xfId="32749" xr:uid="{00000000-0005-0000-0000-0000931E0000}"/>
    <cellStyle name="Cálculo 6 8 2 6" xfId="36424" xr:uid="{00000000-0005-0000-0000-0000941E0000}"/>
    <cellStyle name="Cálculo 6 8 2 7" xfId="39150" xr:uid="{00000000-0005-0000-0000-0000951E0000}"/>
    <cellStyle name="Cálculo 6 8 3" xfId="12133" xr:uid="{00000000-0005-0000-0000-0000961E0000}"/>
    <cellStyle name="Cálculo 6 8 4" xfId="19136" xr:uid="{00000000-0005-0000-0000-0000971E0000}"/>
    <cellStyle name="Cálculo 6 8 5" xfId="24677" xr:uid="{00000000-0005-0000-0000-0000981E0000}"/>
    <cellStyle name="Cálculo 6 8 6" xfId="23045" xr:uid="{00000000-0005-0000-0000-0000991E0000}"/>
    <cellStyle name="Cálculo 6 8 7" xfId="29845" xr:uid="{00000000-0005-0000-0000-00009A1E0000}"/>
    <cellStyle name="Cálculo 6 8 8" xfId="33821" xr:uid="{00000000-0005-0000-0000-00009B1E0000}"/>
    <cellStyle name="Cálculo 6 8 9" xfId="37383" xr:uid="{00000000-0005-0000-0000-00009C1E0000}"/>
    <cellStyle name="Cálculo 6 9" xfId="3183" xr:uid="{00000000-0005-0000-0000-00009D1E0000}"/>
    <cellStyle name="Cálculo 6 9 2" xfId="5705" xr:uid="{00000000-0005-0000-0000-00009E1E0000}"/>
    <cellStyle name="Cálculo 6 9 2 2" xfId="14859" xr:uid="{00000000-0005-0000-0000-00009F1E0000}"/>
    <cellStyle name="Cálculo 6 9 2 3" xfId="21855" xr:uid="{00000000-0005-0000-0000-0000A01E0000}"/>
    <cellStyle name="Cálculo 6 9 2 4" xfId="27063" xr:uid="{00000000-0005-0000-0000-0000A11E0000}"/>
    <cellStyle name="Cálculo 6 9 2 5" xfId="32750" xr:uid="{00000000-0005-0000-0000-0000A21E0000}"/>
    <cellStyle name="Cálculo 6 9 2 6" xfId="36425" xr:uid="{00000000-0005-0000-0000-0000A31E0000}"/>
    <cellStyle name="Cálculo 6 9 2 7" xfId="39151" xr:uid="{00000000-0005-0000-0000-0000A41E0000}"/>
    <cellStyle name="Cálculo 6 9 3" xfId="12337" xr:uid="{00000000-0005-0000-0000-0000A51E0000}"/>
    <cellStyle name="Cálculo 6 9 4" xfId="19340" xr:uid="{00000000-0005-0000-0000-0000A61E0000}"/>
    <cellStyle name="Cálculo 6 9 5" xfId="28235" xr:uid="{00000000-0005-0000-0000-0000A71E0000}"/>
    <cellStyle name="Cálculo 6 9 6" xfId="28783" xr:uid="{00000000-0005-0000-0000-0000A81E0000}"/>
    <cellStyle name="Cálculo 6 9 7" xfId="26455" xr:uid="{00000000-0005-0000-0000-0000A91E0000}"/>
    <cellStyle name="Cálculo 6 9 8" xfId="25710" xr:uid="{00000000-0005-0000-0000-0000AA1E0000}"/>
    <cellStyle name="Cálculo 6 9 9" xfId="23198" xr:uid="{00000000-0005-0000-0000-0000AB1E0000}"/>
    <cellStyle name="Cálculo 7" xfId="9120" xr:uid="{00000000-0005-0000-0000-0000AC1E0000}"/>
    <cellStyle name="Cálculo 7 2" xfId="18251" xr:uid="{00000000-0005-0000-0000-0000AD1E0000}"/>
    <cellStyle name="Cálculo 7 3" xfId="25237" xr:uid="{00000000-0005-0000-0000-0000AE1E0000}"/>
    <cellStyle name="Cálculo 7 4" xfId="25503" xr:uid="{00000000-0005-0000-0000-0000AF1E0000}"/>
    <cellStyle name="Cálculo 7 5" xfId="35541" xr:uid="{00000000-0005-0000-0000-0000B01E0000}"/>
    <cellStyle name="Cálculo 7 6" xfId="38463" xr:uid="{00000000-0005-0000-0000-0000B11E0000}"/>
    <cellStyle name="Cálculo 8" xfId="9121" xr:uid="{00000000-0005-0000-0000-0000B21E0000}"/>
    <cellStyle name="Cálculo 8 2" xfId="18252" xr:uid="{00000000-0005-0000-0000-0000B31E0000}"/>
    <cellStyle name="Cálculo 8 3" xfId="25238" xr:uid="{00000000-0005-0000-0000-0000B41E0000}"/>
    <cellStyle name="Cálculo 8 4" xfId="22876" xr:uid="{00000000-0005-0000-0000-0000B51E0000}"/>
    <cellStyle name="Cálculo 8 5" xfId="35542" xr:uid="{00000000-0005-0000-0000-0000B61E0000}"/>
    <cellStyle name="Cálculo 8 6" xfId="38464" xr:uid="{00000000-0005-0000-0000-0000B71E0000}"/>
    <cellStyle name="Cálculo 9" xfId="9122" xr:uid="{00000000-0005-0000-0000-0000B81E0000}"/>
    <cellStyle name="Cálculo 9 2" xfId="18253" xr:uid="{00000000-0005-0000-0000-0000B91E0000}"/>
    <cellStyle name="Cálculo 9 3" xfId="25239" xr:uid="{00000000-0005-0000-0000-0000BA1E0000}"/>
    <cellStyle name="Cálculo 9 4" xfId="25502" xr:uid="{00000000-0005-0000-0000-0000BB1E0000}"/>
    <cellStyle name="Cálculo 9 5" xfId="35543" xr:uid="{00000000-0005-0000-0000-0000BC1E0000}"/>
    <cellStyle name="Cálculo 9 6" xfId="38465" xr:uid="{00000000-0005-0000-0000-0000BD1E0000}"/>
    <cellStyle name="Célula de Verificação 2" xfId="34" xr:uid="{00000000-0005-0000-0000-0000BE1E0000}"/>
    <cellStyle name="Célula Vinculada 2" xfId="35" xr:uid="{00000000-0005-0000-0000-0000BF1E0000}"/>
    <cellStyle name="Célula Vinculada 3" xfId="325" xr:uid="{00000000-0005-0000-0000-0000C01E0000}"/>
    <cellStyle name="Comma [0]" xfId="36" xr:uid="{00000000-0005-0000-0000-0000C11E0000}"/>
    <cellStyle name="Comma [0] 2" xfId="326" xr:uid="{00000000-0005-0000-0000-0000C21E0000}"/>
    <cellStyle name="Comma [0] 2 2" xfId="327" xr:uid="{00000000-0005-0000-0000-0000C31E0000}"/>
    <cellStyle name="Comma [0] 3" xfId="328" xr:uid="{00000000-0005-0000-0000-0000C41E0000}"/>
    <cellStyle name="Currency [0]" xfId="37" xr:uid="{00000000-0005-0000-0000-0000C51E0000}"/>
    <cellStyle name="Currency [0] 2" xfId="329" xr:uid="{00000000-0005-0000-0000-0000C61E0000}"/>
    <cellStyle name="Currency [0] 2 2" xfId="330" xr:uid="{00000000-0005-0000-0000-0000C71E0000}"/>
    <cellStyle name="Currency [0] 3" xfId="331" xr:uid="{00000000-0005-0000-0000-0000C81E0000}"/>
    <cellStyle name="Ênfase1 2" xfId="38" xr:uid="{00000000-0005-0000-0000-0000C91E0000}"/>
    <cellStyle name="Ênfase1 3" xfId="332" xr:uid="{00000000-0005-0000-0000-0000CA1E0000}"/>
    <cellStyle name="Ênfase2 2" xfId="39" xr:uid="{00000000-0005-0000-0000-0000CB1E0000}"/>
    <cellStyle name="Ênfase2 2 2" xfId="333" xr:uid="{00000000-0005-0000-0000-0000CC1E0000}"/>
    <cellStyle name="Ênfase2 3" xfId="334" xr:uid="{00000000-0005-0000-0000-0000CD1E0000}"/>
    <cellStyle name="Ênfase3 2" xfId="40" xr:uid="{00000000-0005-0000-0000-0000CE1E0000}"/>
    <cellStyle name="Ênfase3 2 2" xfId="335" xr:uid="{00000000-0005-0000-0000-0000CF1E0000}"/>
    <cellStyle name="Ênfase3 3" xfId="336" xr:uid="{00000000-0005-0000-0000-0000D01E0000}"/>
    <cellStyle name="Ênfase4 2" xfId="41" xr:uid="{00000000-0005-0000-0000-0000D11E0000}"/>
    <cellStyle name="Ênfase4 2 2" xfId="337" xr:uid="{00000000-0005-0000-0000-0000D21E0000}"/>
    <cellStyle name="Ênfase4 3" xfId="338" xr:uid="{00000000-0005-0000-0000-0000D31E0000}"/>
    <cellStyle name="Ênfase5 2" xfId="42" xr:uid="{00000000-0005-0000-0000-0000D41E0000}"/>
    <cellStyle name="Ênfase5 2 2" xfId="339" xr:uid="{00000000-0005-0000-0000-0000D51E0000}"/>
    <cellStyle name="Ênfase5 3" xfId="340" xr:uid="{00000000-0005-0000-0000-0000D61E0000}"/>
    <cellStyle name="Ênfase6 2" xfId="43" xr:uid="{00000000-0005-0000-0000-0000D71E0000}"/>
    <cellStyle name="Ênfase6 3" xfId="341" xr:uid="{00000000-0005-0000-0000-0000D81E0000}"/>
    <cellStyle name="Entrada 10" xfId="9123" xr:uid="{00000000-0005-0000-0000-0000D91E0000}"/>
    <cellStyle name="Entrada 10 2" xfId="18254" xr:uid="{00000000-0005-0000-0000-0000DA1E0000}"/>
    <cellStyle name="Entrada 10 3" xfId="25240" xr:uid="{00000000-0005-0000-0000-0000DB1E0000}"/>
    <cellStyle name="Entrada 10 4" xfId="24132" xr:uid="{00000000-0005-0000-0000-0000DC1E0000}"/>
    <cellStyle name="Entrada 10 5" xfId="35544" xr:uid="{00000000-0005-0000-0000-0000DD1E0000}"/>
    <cellStyle name="Entrada 10 6" xfId="38466" xr:uid="{00000000-0005-0000-0000-0000DE1E0000}"/>
    <cellStyle name="Entrada 11" xfId="9124" xr:uid="{00000000-0005-0000-0000-0000DF1E0000}"/>
    <cellStyle name="Entrada 11 2" xfId="18255" xr:uid="{00000000-0005-0000-0000-0000E01E0000}"/>
    <cellStyle name="Entrada 11 3" xfId="25241" xr:uid="{00000000-0005-0000-0000-0000E11E0000}"/>
    <cellStyle name="Entrada 11 4" xfId="25117" xr:uid="{00000000-0005-0000-0000-0000E21E0000}"/>
    <cellStyle name="Entrada 11 5" xfId="35545" xr:uid="{00000000-0005-0000-0000-0000E31E0000}"/>
    <cellStyle name="Entrada 11 6" xfId="38467" xr:uid="{00000000-0005-0000-0000-0000E41E0000}"/>
    <cellStyle name="Entrada 2" xfId="44" xr:uid="{00000000-0005-0000-0000-0000E51E0000}"/>
    <cellStyle name="Entrada 2 10" xfId="24419" xr:uid="{00000000-0005-0000-0000-0000E61E0000}"/>
    <cellStyle name="Entrada 2 11" xfId="25350" xr:uid="{00000000-0005-0000-0000-0000E71E0000}"/>
    <cellStyle name="Entrada 2 12" xfId="28983" xr:uid="{00000000-0005-0000-0000-0000E81E0000}"/>
    <cellStyle name="Entrada 2 13" xfId="25811" xr:uid="{00000000-0005-0000-0000-0000E91E0000}"/>
    <cellStyle name="Entrada 2 14" xfId="31270" xr:uid="{00000000-0005-0000-0000-0000EA1E0000}"/>
    <cellStyle name="Entrada 2 2" xfId="342" xr:uid="{00000000-0005-0000-0000-0000EB1E0000}"/>
    <cellStyle name="Entrada 2 2 10" xfId="3101" xr:uid="{00000000-0005-0000-0000-0000EC1E0000}"/>
    <cellStyle name="Entrada 2 2 10 2" xfId="5707" xr:uid="{00000000-0005-0000-0000-0000ED1E0000}"/>
    <cellStyle name="Entrada 2 2 10 2 2" xfId="14861" xr:uid="{00000000-0005-0000-0000-0000EE1E0000}"/>
    <cellStyle name="Entrada 2 2 10 2 3" xfId="21857" xr:uid="{00000000-0005-0000-0000-0000EF1E0000}"/>
    <cellStyle name="Entrada 2 2 10 2 4" xfId="27064" xr:uid="{00000000-0005-0000-0000-0000F01E0000}"/>
    <cellStyle name="Entrada 2 2 10 2 5" xfId="32752" xr:uid="{00000000-0005-0000-0000-0000F11E0000}"/>
    <cellStyle name="Entrada 2 2 10 2 6" xfId="36427" xr:uid="{00000000-0005-0000-0000-0000F21E0000}"/>
    <cellStyle name="Entrada 2 2 10 2 7" xfId="39153" xr:uid="{00000000-0005-0000-0000-0000F31E0000}"/>
    <cellStyle name="Entrada 2 2 10 3" xfId="12255" xr:uid="{00000000-0005-0000-0000-0000F41E0000}"/>
    <cellStyle name="Entrada 2 2 10 4" xfId="19258" xr:uid="{00000000-0005-0000-0000-0000F51E0000}"/>
    <cellStyle name="Entrada 2 2 10 5" xfId="24005" xr:uid="{00000000-0005-0000-0000-0000F61E0000}"/>
    <cellStyle name="Entrada 2 2 10 6" xfId="26422" xr:uid="{00000000-0005-0000-0000-0000F71E0000}"/>
    <cellStyle name="Entrada 2 2 10 7" xfId="25652" xr:uid="{00000000-0005-0000-0000-0000F81E0000}"/>
    <cellStyle name="Entrada 2 2 10 8" xfId="31577" xr:uid="{00000000-0005-0000-0000-0000F91E0000}"/>
    <cellStyle name="Entrada 2 2 10 9" xfId="35287" xr:uid="{00000000-0005-0000-0000-0000FA1E0000}"/>
    <cellStyle name="Entrada 2 2 11" xfId="2996" xr:uid="{00000000-0005-0000-0000-0000FB1E0000}"/>
    <cellStyle name="Entrada 2 2 11 2" xfId="5708" xr:uid="{00000000-0005-0000-0000-0000FC1E0000}"/>
    <cellStyle name="Entrada 2 2 11 2 2" xfId="14862" xr:uid="{00000000-0005-0000-0000-0000FD1E0000}"/>
    <cellStyle name="Entrada 2 2 11 2 3" xfId="21858" xr:uid="{00000000-0005-0000-0000-0000FE1E0000}"/>
    <cellStyle name="Entrada 2 2 11 2 4" xfId="27062" xr:uid="{00000000-0005-0000-0000-0000FF1E0000}"/>
    <cellStyle name="Entrada 2 2 11 2 5" xfId="32753" xr:uid="{00000000-0005-0000-0000-0000001F0000}"/>
    <cellStyle name="Entrada 2 2 11 2 6" xfId="36428" xr:uid="{00000000-0005-0000-0000-0000011F0000}"/>
    <cellStyle name="Entrada 2 2 11 2 7" xfId="39154" xr:uid="{00000000-0005-0000-0000-0000021F0000}"/>
    <cellStyle name="Entrada 2 2 11 3" xfId="12150" xr:uid="{00000000-0005-0000-0000-0000031F0000}"/>
    <cellStyle name="Entrada 2 2 11 4" xfId="19153" xr:uid="{00000000-0005-0000-0000-0000041F0000}"/>
    <cellStyle name="Entrada 2 2 11 5" xfId="25164" xr:uid="{00000000-0005-0000-0000-0000051F0000}"/>
    <cellStyle name="Entrada 2 2 11 6" xfId="10068" xr:uid="{00000000-0005-0000-0000-0000061F0000}"/>
    <cellStyle name="Entrada 2 2 11 7" xfId="29836" xr:uid="{00000000-0005-0000-0000-0000071F0000}"/>
    <cellStyle name="Entrada 2 2 11 8" xfId="33813" xr:uid="{00000000-0005-0000-0000-0000081F0000}"/>
    <cellStyle name="Entrada 2 2 11 9" xfId="37375" xr:uid="{00000000-0005-0000-0000-0000091F0000}"/>
    <cellStyle name="Entrada 2 2 12" xfId="3792" xr:uid="{00000000-0005-0000-0000-00000A1F0000}"/>
    <cellStyle name="Entrada 2 2 12 2" xfId="5709" xr:uid="{00000000-0005-0000-0000-00000B1F0000}"/>
    <cellStyle name="Entrada 2 2 12 2 2" xfId="14863" xr:uid="{00000000-0005-0000-0000-00000C1F0000}"/>
    <cellStyle name="Entrada 2 2 12 2 3" xfId="21859" xr:uid="{00000000-0005-0000-0000-00000D1F0000}"/>
    <cellStyle name="Entrada 2 2 12 2 4" xfId="24372" xr:uid="{00000000-0005-0000-0000-00000E1F0000}"/>
    <cellStyle name="Entrada 2 2 12 2 5" xfId="32754" xr:uid="{00000000-0005-0000-0000-00000F1F0000}"/>
    <cellStyle name="Entrada 2 2 12 2 6" xfId="36429" xr:uid="{00000000-0005-0000-0000-0000101F0000}"/>
    <cellStyle name="Entrada 2 2 12 2 7" xfId="39155" xr:uid="{00000000-0005-0000-0000-0000111F0000}"/>
    <cellStyle name="Entrada 2 2 12 3" xfId="12946" xr:uid="{00000000-0005-0000-0000-0000121F0000}"/>
    <cellStyle name="Entrada 2 2 12 4" xfId="19945" xr:uid="{00000000-0005-0000-0000-0000131F0000}"/>
    <cellStyle name="Entrada 2 2 12 5" xfId="19672" xr:uid="{00000000-0005-0000-0000-0000141F0000}"/>
    <cellStyle name="Entrada 2 2 12 6" xfId="21271" xr:uid="{00000000-0005-0000-0000-0000151F0000}"/>
    <cellStyle name="Entrada 2 2 12 7" xfId="17567" xr:uid="{00000000-0005-0000-0000-0000161F0000}"/>
    <cellStyle name="Entrada 2 2 12 8" xfId="24136" xr:uid="{00000000-0005-0000-0000-0000171F0000}"/>
    <cellStyle name="Entrada 2 2 12 9" xfId="35017" xr:uid="{00000000-0005-0000-0000-0000181F0000}"/>
    <cellStyle name="Entrada 2 2 13" xfId="5706" xr:uid="{00000000-0005-0000-0000-0000191F0000}"/>
    <cellStyle name="Entrada 2 2 13 2" xfId="14860" xr:uid="{00000000-0005-0000-0000-00001A1F0000}"/>
    <cellStyle name="Entrada 2 2 13 3" xfId="21856" xr:uid="{00000000-0005-0000-0000-00001B1F0000}"/>
    <cellStyle name="Entrada 2 2 13 4" xfId="9206" xr:uid="{00000000-0005-0000-0000-00001C1F0000}"/>
    <cellStyle name="Entrada 2 2 13 5" xfId="32751" xr:uid="{00000000-0005-0000-0000-00001D1F0000}"/>
    <cellStyle name="Entrada 2 2 13 6" xfId="36426" xr:uid="{00000000-0005-0000-0000-00001E1F0000}"/>
    <cellStyle name="Entrada 2 2 13 7" xfId="39152" xr:uid="{00000000-0005-0000-0000-00001F1F0000}"/>
    <cellStyle name="Entrada 2 2 14" xfId="9500" xr:uid="{00000000-0005-0000-0000-0000201F0000}"/>
    <cellStyle name="Entrada 2 2 15" xfId="17952" xr:uid="{00000000-0005-0000-0000-0000211F0000}"/>
    <cellStyle name="Entrada 2 2 16" xfId="29312" xr:uid="{00000000-0005-0000-0000-0000221F0000}"/>
    <cellStyle name="Entrada 2 2 17" xfId="25581" xr:uid="{00000000-0005-0000-0000-0000231F0000}"/>
    <cellStyle name="Entrada 2 2 18" xfId="31733" xr:uid="{00000000-0005-0000-0000-0000241F0000}"/>
    <cellStyle name="Entrada 2 2 19" xfId="35413" xr:uid="{00000000-0005-0000-0000-0000251F0000}"/>
    <cellStyle name="Entrada 2 2 2" xfId="343" xr:uid="{00000000-0005-0000-0000-0000261F0000}"/>
    <cellStyle name="Entrada 2 2 2 10" xfId="2997" xr:uid="{00000000-0005-0000-0000-0000271F0000}"/>
    <cellStyle name="Entrada 2 2 2 10 2" xfId="5711" xr:uid="{00000000-0005-0000-0000-0000281F0000}"/>
    <cellStyle name="Entrada 2 2 2 10 2 2" xfId="14865" xr:uid="{00000000-0005-0000-0000-0000291F0000}"/>
    <cellStyle name="Entrada 2 2 2 10 2 3" xfId="21861" xr:uid="{00000000-0005-0000-0000-00002A1F0000}"/>
    <cellStyle name="Entrada 2 2 2 10 2 4" xfId="27065" xr:uid="{00000000-0005-0000-0000-00002B1F0000}"/>
    <cellStyle name="Entrada 2 2 2 10 2 5" xfId="32756" xr:uid="{00000000-0005-0000-0000-00002C1F0000}"/>
    <cellStyle name="Entrada 2 2 2 10 2 6" xfId="36431" xr:uid="{00000000-0005-0000-0000-00002D1F0000}"/>
    <cellStyle name="Entrada 2 2 2 10 2 7" xfId="39157" xr:uid="{00000000-0005-0000-0000-00002E1F0000}"/>
    <cellStyle name="Entrada 2 2 2 10 3" xfId="12151" xr:uid="{00000000-0005-0000-0000-00002F1F0000}"/>
    <cellStyle name="Entrada 2 2 2 10 4" xfId="19154" xr:uid="{00000000-0005-0000-0000-0000301F0000}"/>
    <cellStyle name="Entrada 2 2 2 10 5" xfId="24684" xr:uid="{00000000-0005-0000-0000-0000311F0000}"/>
    <cellStyle name="Entrada 2 2 2 10 6" xfId="17595" xr:uid="{00000000-0005-0000-0000-0000321F0000}"/>
    <cellStyle name="Entrada 2 2 2 10 7" xfId="22668" xr:uid="{00000000-0005-0000-0000-0000331F0000}"/>
    <cellStyle name="Entrada 2 2 2 10 8" xfId="20063" xr:uid="{00000000-0005-0000-0000-0000341F0000}"/>
    <cellStyle name="Entrada 2 2 2 10 9" xfId="31412" xr:uid="{00000000-0005-0000-0000-0000351F0000}"/>
    <cellStyle name="Entrada 2 2 2 11" xfId="2965" xr:uid="{00000000-0005-0000-0000-0000361F0000}"/>
    <cellStyle name="Entrada 2 2 2 11 2" xfId="5712" xr:uid="{00000000-0005-0000-0000-0000371F0000}"/>
    <cellStyle name="Entrada 2 2 2 11 2 2" xfId="14866" xr:uid="{00000000-0005-0000-0000-0000381F0000}"/>
    <cellStyle name="Entrada 2 2 2 11 2 3" xfId="21862" xr:uid="{00000000-0005-0000-0000-0000391F0000}"/>
    <cellStyle name="Entrada 2 2 2 11 2 4" xfId="29506" xr:uid="{00000000-0005-0000-0000-00003A1F0000}"/>
    <cellStyle name="Entrada 2 2 2 11 2 5" xfId="32757" xr:uid="{00000000-0005-0000-0000-00003B1F0000}"/>
    <cellStyle name="Entrada 2 2 2 11 2 6" xfId="36432" xr:uid="{00000000-0005-0000-0000-00003C1F0000}"/>
    <cellStyle name="Entrada 2 2 2 11 2 7" xfId="39158" xr:uid="{00000000-0005-0000-0000-00003D1F0000}"/>
    <cellStyle name="Entrada 2 2 2 11 3" xfId="12119" xr:uid="{00000000-0005-0000-0000-00003E1F0000}"/>
    <cellStyle name="Entrada 2 2 2 11 4" xfId="19122" xr:uid="{00000000-0005-0000-0000-00003F1F0000}"/>
    <cellStyle name="Entrada 2 2 2 11 5" xfId="25154" xr:uid="{00000000-0005-0000-0000-0000401F0000}"/>
    <cellStyle name="Entrada 2 2 2 11 6" xfId="26389" xr:uid="{00000000-0005-0000-0000-0000411F0000}"/>
    <cellStyle name="Entrada 2 2 2 11 7" xfId="22453" xr:uid="{00000000-0005-0000-0000-0000421F0000}"/>
    <cellStyle name="Entrada 2 2 2 11 8" xfId="9910" xr:uid="{00000000-0005-0000-0000-0000431F0000}"/>
    <cellStyle name="Entrada 2 2 2 11 9" xfId="31414" xr:uid="{00000000-0005-0000-0000-0000441F0000}"/>
    <cellStyle name="Entrada 2 2 2 12" xfId="5710" xr:uid="{00000000-0005-0000-0000-0000451F0000}"/>
    <cellStyle name="Entrada 2 2 2 12 2" xfId="14864" xr:uid="{00000000-0005-0000-0000-0000461F0000}"/>
    <cellStyle name="Entrada 2 2 2 12 3" xfId="21860" xr:uid="{00000000-0005-0000-0000-0000471F0000}"/>
    <cellStyle name="Entrada 2 2 2 12 4" xfId="27066" xr:uid="{00000000-0005-0000-0000-0000481F0000}"/>
    <cellStyle name="Entrada 2 2 2 12 5" xfId="32755" xr:uid="{00000000-0005-0000-0000-0000491F0000}"/>
    <cellStyle name="Entrada 2 2 2 12 6" xfId="36430" xr:uid="{00000000-0005-0000-0000-00004A1F0000}"/>
    <cellStyle name="Entrada 2 2 2 12 7" xfId="39156" xr:uid="{00000000-0005-0000-0000-00004B1F0000}"/>
    <cellStyle name="Entrada 2 2 2 13" xfId="9501" xr:uid="{00000000-0005-0000-0000-00004C1F0000}"/>
    <cellStyle name="Entrada 2 2 2 14" xfId="17951" xr:uid="{00000000-0005-0000-0000-00004D1F0000}"/>
    <cellStyle name="Entrada 2 2 2 15" xfId="29315" xr:uid="{00000000-0005-0000-0000-00004E1F0000}"/>
    <cellStyle name="Entrada 2 2 2 16" xfId="25583" xr:uid="{00000000-0005-0000-0000-00004F1F0000}"/>
    <cellStyle name="Entrada 2 2 2 17" xfId="31736" xr:uid="{00000000-0005-0000-0000-0000501F0000}"/>
    <cellStyle name="Entrada 2 2 2 18" xfId="35416" xr:uid="{00000000-0005-0000-0000-0000511F0000}"/>
    <cellStyle name="Entrada 2 2 2 19" xfId="38451" xr:uid="{00000000-0005-0000-0000-0000521F0000}"/>
    <cellStyle name="Entrada 2 2 2 2" xfId="1870" xr:uid="{00000000-0005-0000-0000-0000531F0000}"/>
    <cellStyle name="Entrada 2 2 2 2 10" xfId="28565" xr:uid="{00000000-0005-0000-0000-0000541F0000}"/>
    <cellStyle name="Entrada 2 2 2 2 11" xfId="22539" xr:uid="{00000000-0005-0000-0000-0000551F0000}"/>
    <cellStyle name="Entrada 2 2 2 2 12" xfId="25942" xr:uid="{00000000-0005-0000-0000-0000561F0000}"/>
    <cellStyle name="Entrada 2 2 2 2 13" xfId="31056" xr:uid="{00000000-0005-0000-0000-0000571F0000}"/>
    <cellStyle name="Entrada 2 2 2 2 14" xfId="34948" xr:uid="{00000000-0005-0000-0000-0000581F0000}"/>
    <cellStyle name="Entrada 2 2 2 2 2" xfId="2567" xr:uid="{00000000-0005-0000-0000-0000591F0000}"/>
    <cellStyle name="Entrada 2 2 2 2 2 2" xfId="5714" xr:uid="{00000000-0005-0000-0000-00005A1F0000}"/>
    <cellStyle name="Entrada 2 2 2 2 2 2 2" xfId="14868" xr:uid="{00000000-0005-0000-0000-00005B1F0000}"/>
    <cellStyle name="Entrada 2 2 2 2 2 2 3" xfId="21864" xr:uid="{00000000-0005-0000-0000-00005C1F0000}"/>
    <cellStyle name="Entrada 2 2 2 2 2 2 4" xfId="27067" xr:uid="{00000000-0005-0000-0000-00005D1F0000}"/>
    <cellStyle name="Entrada 2 2 2 2 2 2 5" xfId="32759" xr:uid="{00000000-0005-0000-0000-00005E1F0000}"/>
    <cellStyle name="Entrada 2 2 2 2 2 2 6" xfId="36434" xr:uid="{00000000-0005-0000-0000-00005F1F0000}"/>
    <cellStyle name="Entrada 2 2 2 2 2 2 7" xfId="39160" xr:uid="{00000000-0005-0000-0000-0000601F0000}"/>
    <cellStyle name="Entrada 2 2 2 2 2 3" xfId="11721" xr:uid="{00000000-0005-0000-0000-0000611F0000}"/>
    <cellStyle name="Entrada 2 2 2 2 2 4" xfId="18724" xr:uid="{00000000-0005-0000-0000-0000621F0000}"/>
    <cellStyle name="Entrada 2 2 2 2 2 5" xfId="21341" xr:uid="{00000000-0005-0000-0000-0000631F0000}"/>
    <cellStyle name="Entrada 2 2 2 2 2 6" xfId="19595" xr:uid="{00000000-0005-0000-0000-0000641F0000}"/>
    <cellStyle name="Entrada 2 2 2 2 2 7" xfId="30048" xr:uid="{00000000-0005-0000-0000-0000651F0000}"/>
    <cellStyle name="Entrada 2 2 2 2 2 8" xfId="9609" xr:uid="{00000000-0005-0000-0000-0000661F0000}"/>
    <cellStyle name="Entrada 2 2 2 2 2 9" xfId="34973" xr:uid="{00000000-0005-0000-0000-0000671F0000}"/>
    <cellStyle name="Entrada 2 2 2 2 3" xfId="3756" xr:uid="{00000000-0005-0000-0000-0000681F0000}"/>
    <cellStyle name="Entrada 2 2 2 2 3 2" xfId="5715" xr:uid="{00000000-0005-0000-0000-0000691F0000}"/>
    <cellStyle name="Entrada 2 2 2 2 3 2 2" xfId="14869" xr:uid="{00000000-0005-0000-0000-00006A1F0000}"/>
    <cellStyle name="Entrada 2 2 2 2 3 2 3" xfId="21865" xr:uid="{00000000-0005-0000-0000-00006B1F0000}"/>
    <cellStyle name="Entrada 2 2 2 2 3 2 4" xfId="25161" xr:uid="{00000000-0005-0000-0000-00006C1F0000}"/>
    <cellStyle name="Entrada 2 2 2 2 3 2 5" xfId="32760" xr:uid="{00000000-0005-0000-0000-00006D1F0000}"/>
    <cellStyle name="Entrada 2 2 2 2 3 2 6" xfId="36435" xr:uid="{00000000-0005-0000-0000-00006E1F0000}"/>
    <cellStyle name="Entrada 2 2 2 2 3 2 7" xfId="39161" xr:uid="{00000000-0005-0000-0000-00006F1F0000}"/>
    <cellStyle name="Entrada 2 2 2 2 3 3" xfId="12910" xr:uid="{00000000-0005-0000-0000-0000701F0000}"/>
    <cellStyle name="Entrada 2 2 2 2 3 4" xfId="19909" xr:uid="{00000000-0005-0000-0000-0000711F0000}"/>
    <cellStyle name="Entrada 2 2 2 2 3 5" xfId="24160" xr:uid="{00000000-0005-0000-0000-0000721F0000}"/>
    <cellStyle name="Entrada 2 2 2 2 3 6" xfId="9625" xr:uid="{00000000-0005-0000-0000-0000731F0000}"/>
    <cellStyle name="Entrada 2 2 2 2 3 7" xfId="27307" xr:uid="{00000000-0005-0000-0000-0000741F0000}"/>
    <cellStyle name="Entrada 2 2 2 2 3 8" xfId="33536" xr:uid="{00000000-0005-0000-0000-0000751F0000}"/>
    <cellStyle name="Entrada 2 2 2 2 3 9" xfId="37204" xr:uid="{00000000-0005-0000-0000-0000761F0000}"/>
    <cellStyle name="Entrada 2 2 2 2 4" xfId="4258" xr:uid="{00000000-0005-0000-0000-0000771F0000}"/>
    <cellStyle name="Entrada 2 2 2 2 4 2" xfId="5716" xr:uid="{00000000-0005-0000-0000-0000781F0000}"/>
    <cellStyle name="Entrada 2 2 2 2 4 2 2" xfId="14870" xr:uid="{00000000-0005-0000-0000-0000791F0000}"/>
    <cellStyle name="Entrada 2 2 2 2 4 2 3" xfId="21866" xr:uid="{00000000-0005-0000-0000-00007A1F0000}"/>
    <cellStyle name="Entrada 2 2 2 2 4 2 4" xfId="24903" xr:uid="{00000000-0005-0000-0000-00007B1F0000}"/>
    <cellStyle name="Entrada 2 2 2 2 4 2 5" xfId="32761" xr:uid="{00000000-0005-0000-0000-00007C1F0000}"/>
    <cellStyle name="Entrada 2 2 2 2 4 2 6" xfId="36436" xr:uid="{00000000-0005-0000-0000-00007D1F0000}"/>
    <cellStyle name="Entrada 2 2 2 2 4 2 7" xfId="39162" xr:uid="{00000000-0005-0000-0000-00007E1F0000}"/>
    <cellStyle name="Entrada 2 2 2 2 4 3" xfId="13412" xr:uid="{00000000-0005-0000-0000-00007F1F0000}"/>
    <cellStyle name="Entrada 2 2 2 2 4 4" xfId="20410" xr:uid="{00000000-0005-0000-0000-0000801F0000}"/>
    <cellStyle name="Entrada 2 2 2 2 4 5" xfId="27703" xr:uid="{00000000-0005-0000-0000-0000811F0000}"/>
    <cellStyle name="Entrada 2 2 2 2 4 6" xfId="19761" xr:uid="{00000000-0005-0000-0000-0000821F0000}"/>
    <cellStyle name="Entrada 2 2 2 2 4 7" xfId="31905" xr:uid="{00000000-0005-0000-0000-0000831F0000}"/>
    <cellStyle name="Entrada 2 2 2 2 4 8" xfId="31890" xr:uid="{00000000-0005-0000-0000-0000841F0000}"/>
    <cellStyle name="Entrada 2 2 2 2 4 9" xfId="35538" xr:uid="{00000000-0005-0000-0000-0000851F0000}"/>
    <cellStyle name="Entrada 2 2 2 2 5" xfId="2872" xr:uid="{00000000-0005-0000-0000-0000861F0000}"/>
    <cellStyle name="Entrada 2 2 2 2 5 2" xfId="5717" xr:uid="{00000000-0005-0000-0000-0000871F0000}"/>
    <cellStyle name="Entrada 2 2 2 2 5 2 2" xfId="14871" xr:uid="{00000000-0005-0000-0000-0000881F0000}"/>
    <cellStyle name="Entrada 2 2 2 2 5 2 3" xfId="21867" xr:uid="{00000000-0005-0000-0000-0000891F0000}"/>
    <cellStyle name="Entrada 2 2 2 2 5 2 4" xfId="25176" xr:uid="{00000000-0005-0000-0000-00008A1F0000}"/>
    <cellStyle name="Entrada 2 2 2 2 5 2 5" xfId="32762" xr:uid="{00000000-0005-0000-0000-00008B1F0000}"/>
    <cellStyle name="Entrada 2 2 2 2 5 2 6" xfId="36437" xr:uid="{00000000-0005-0000-0000-00008C1F0000}"/>
    <cellStyle name="Entrada 2 2 2 2 5 2 7" xfId="39163" xr:uid="{00000000-0005-0000-0000-00008D1F0000}"/>
    <cellStyle name="Entrada 2 2 2 2 5 3" xfId="12026" xr:uid="{00000000-0005-0000-0000-00008E1F0000}"/>
    <cellStyle name="Entrada 2 2 2 2 5 4" xfId="19029" xr:uid="{00000000-0005-0000-0000-00008F1F0000}"/>
    <cellStyle name="Entrada 2 2 2 2 5 5" xfId="17438" xr:uid="{00000000-0005-0000-0000-0000901F0000}"/>
    <cellStyle name="Entrada 2 2 2 2 5 6" xfId="18373" xr:uid="{00000000-0005-0000-0000-0000911F0000}"/>
    <cellStyle name="Entrada 2 2 2 2 5 7" xfId="29898" xr:uid="{00000000-0005-0000-0000-0000921F0000}"/>
    <cellStyle name="Entrada 2 2 2 2 5 8" xfId="33875" xr:uid="{00000000-0005-0000-0000-0000931F0000}"/>
    <cellStyle name="Entrada 2 2 2 2 5 9" xfId="37437" xr:uid="{00000000-0005-0000-0000-0000941F0000}"/>
    <cellStyle name="Entrada 2 2 2 2 6" xfId="2975" xr:uid="{00000000-0005-0000-0000-0000951F0000}"/>
    <cellStyle name="Entrada 2 2 2 2 6 2" xfId="5718" xr:uid="{00000000-0005-0000-0000-0000961F0000}"/>
    <cellStyle name="Entrada 2 2 2 2 6 2 2" xfId="14872" xr:uid="{00000000-0005-0000-0000-0000971F0000}"/>
    <cellStyle name="Entrada 2 2 2 2 6 2 3" xfId="21868" xr:uid="{00000000-0005-0000-0000-0000981F0000}"/>
    <cellStyle name="Entrada 2 2 2 2 6 2 4" xfId="29507" xr:uid="{00000000-0005-0000-0000-0000991F0000}"/>
    <cellStyle name="Entrada 2 2 2 2 6 2 5" xfId="32763" xr:uid="{00000000-0005-0000-0000-00009A1F0000}"/>
    <cellStyle name="Entrada 2 2 2 2 6 2 6" xfId="36438" xr:uid="{00000000-0005-0000-0000-00009B1F0000}"/>
    <cellStyle name="Entrada 2 2 2 2 6 2 7" xfId="39164" xr:uid="{00000000-0005-0000-0000-00009C1F0000}"/>
    <cellStyle name="Entrada 2 2 2 2 6 3" xfId="12129" xr:uid="{00000000-0005-0000-0000-00009D1F0000}"/>
    <cellStyle name="Entrada 2 2 2 2 6 4" xfId="19132" xr:uid="{00000000-0005-0000-0000-00009E1F0000}"/>
    <cellStyle name="Entrada 2 2 2 2 6 5" xfId="17436" xr:uid="{00000000-0005-0000-0000-00009F1F0000}"/>
    <cellStyle name="Entrada 2 2 2 2 6 6" xfId="23145" xr:uid="{00000000-0005-0000-0000-0000A01F0000}"/>
    <cellStyle name="Entrada 2 2 2 2 6 7" xfId="29847" xr:uid="{00000000-0005-0000-0000-0000A11F0000}"/>
    <cellStyle name="Entrada 2 2 2 2 6 8" xfId="31554" xr:uid="{00000000-0005-0000-0000-0000A21F0000}"/>
    <cellStyle name="Entrada 2 2 2 2 6 9" xfId="35270" xr:uid="{00000000-0005-0000-0000-0000A31F0000}"/>
    <cellStyle name="Entrada 2 2 2 2 7" xfId="5713" xr:uid="{00000000-0005-0000-0000-0000A41F0000}"/>
    <cellStyle name="Entrada 2 2 2 2 7 2" xfId="14867" xr:uid="{00000000-0005-0000-0000-0000A51F0000}"/>
    <cellStyle name="Entrada 2 2 2 2 7 3" xfId="21863" xr:uid="{00000000-0005-0000-0000-0000A61F0000}"/>
    <cellStyle name="Entrada 2 2 2 2 7 4" xfId="24305" xr:uid="{00000000-0005-0000-0000-0000A71F0000}"/>
    <cellStyle name="Entrada 2 2 2 2 7 5" xfId="32758" xr:uid="{00000000-0005-0000-0000-0000A81F0000}"/>
    <cellStyle name="Entrada 2 2 2 2 7 6" xfId="36433" xr:uid="{00000000-0005-0000-0000-0000A91F0000}"/>
    <cellStyle name="Entrada 2 2 2 2 7 7" xfId="39159" xr:uid="{00000000-0005-0000-0000-0000AA1F0000}"/>
    <cellStyle name="Entrada 2 2 2 2 8" xfId="11024" xr:uid="{00000000-0005-0000-0000-0000AB1F0000}"/>
    <cellStyle name="Entrada 2 2 2 2 9" xfId="15493" xr:uid="{00000000-0005-0000-0000-0000AC1F0000}"/>
    <cellStyle name="Entrada 2 2 2 3" xfId="2274" xr:uid="{00000000-0005-0000-0000-0000AD1F0000}"/>
    <cellStyle name="Entrada 2 2 2 3 10" xfId="17282" xr:uid="{00000000-0005-0000-0000-0000AE1F0000}"/>
    <cellStyle name="Entrada 2 2 2 3 11" xfId="25055" xr:uid="{00000000-0005-0000-0000-0000AF1F0000}"/>
    <cellStyle name="Entrada 2 2 2 3 12" xfId="22472" xr:uid="{00000000-0005-0000-0000-0000B01F0000}"/>
    <cellStyle name="Entrada 2 2 2 3 13" xfId="23110" xr:uid="{00000000-0005-0000-0000-0000B11F0000}"/>
    <cellStyle name="Entrada 2 2 2 3 14" xfId="18116" xr:uid="{00000000-0005-0000-0000-0000B21F0000}"/>
    <cellStyle name="Entrada 2 2 2 3 2" xfId="2674" xr:uid="{00000000-0005-0000-0000-0000B31F0000}"/>
    <cellStyle name="Entrada 2 2 2 3 2 2" xfId="5720" xr:uid="{00000000-0005-0000-0000-0000B41F0000}"/>
    <cellStyle name="Entrada 2 2 2 3 2 2 2" xfId="14874" xr:uid="{00000000-0005-0000-0000-0000B51F0000}"/>
    <cellStyle name="Entrada 2 2 2 3 2 2 3" xfId="21870" xr:uid="{00000000-0005-0000-0000-0000B61F0000}"/>
    <cellStyle name="Entrada 2 2 2 3 2 2 4" xfId="24902" xr:uid="{00000000-0005-0000-0000-0000B71F0000}"/>
    <cellStyle name="Entrada 2 2 2 3 2 2 5" xfId="32765" xr:uid="{00000000-0005-0000-0000-0000B81F0000}"/>
    <cellStyle name="Entrada 2 2 2 3 2 2 6" xfId="36440" xr:uid="{00000000-0005-0000-0000-0000B91F0000}"/>
    <cellStyle name="Entrada 2 2 2 3 2 2 7" xfId="39166" xr:uid="{00000000-0005-0000-0000-0000BA1F0000}"/>
    <cellStyle name="Entrada 2 2 2 3 2 3" xfId="11828" xr:uid="{00000000-0005-0000-0000-0000BB1F0000}"/>
    <cellStyle name="Entrada 2 2 2 3 2 4" xfId="18831" xr:uid="{00000000-0005-0000-0000-0000BC1F0000}"/>
    <cellStyle name="Entrada 2 2 2 3 2 5" xfId="18239" xr:uid="{00000000-0005-0000-0000-0000BD1F0000}"/>
    <cellStyle name="Entrada 2 2 2 3 2 6" xfId="19468" xr:uid="{00000000-0005-0000-0000-0000BE1F0000}"/>
    <cellStyle name="Entrada 2 2 2 3 2 7" xfId="29996" xr:uid="{00000000-0005-0000-0000-0000BF1F0000}"/>
    <cellStyle name="Entrada 2 2 2 3 2 8" xfId="33973" xr:uid="{00000000-0005-0000-0000-0000C01F0000}"/>
    <cellStyle name="Entrada 2 2 2 3 2 9" xfId="37535" xr:uid="{00000000-0005-0000-0000-0000C11F0000}"/>
    <cellStyle name="Entrada 2 2 2 3 3" xfId="3956" xr:uid="{00000000-0005-0000-0000-0000C21F0000}"/>
    <cellStyle name="Entrada 2 2 2 3 3 2" xfId="5721" xr:uid="{00000000-0005-0000-0000-0000C31F0000}"/>
    <cellStyle name="Entrada 2 2 2 3 3 2 2" xfId="14875" xr:uid="{00000000-0005-0000-0000-0000C41F0000}"/>
    <cellStyle name="Entrada 2 2 2 3 3 2 3" xfId="21871" xr:uid="{00000000-0005-0000-0000-0000C51F0000}"/>
    <cellStyle name="Entrada 2 2 2 3 3 2 4" xfId="17024" xr:uid="{00000000-0005-0000-0000-0000C61F0000}"/>
    <cellStyle name="Entrada 2 2 2 3 3 2 5" xfId="32766" xr:uid="{00000000-0005-0000-0000-0000C71F0000}"/>
    <cellStyle name="Entrada 2 2 2 3 3 2 6" xfId="36441" xr:uid="{00000000-0005-0000-0000-0000C81F0000}"/>
    <cellStyle name="Entrada 2 2 2 3 3 2 7" xfId="39167" xr:uid="{00000000-0005-0000-0000-0000C91F0000}"/>
    <cellStyle name="Entrada 2 2 2 3 3 3" xfId="13110" xr:uid="{00000000-0005-0000-0000-0000CA1F0000}"/>
    <cellStyle name="Entrada 2 2 2 3 3 4" xfId="20108" xr:uid="{00000000-0005-0000-0000-0000CB1F0000}"/>
    <cellStyle name="Entrada 2 2 2 3 3 5" xfId="22964" xr:uid="{00000000-0005-0000-0000-0000CC1F0000}"/>
    <cellStyle name="Entrada 2 2 2 3 3 6" xfId="17090" xr:uid="{00000000-0005-0000-0000-0000CD1F0000}"/>
    <cellStyle name="Entrada 2 2 2 3 3 7" xfId="24489" xr:uid="{00000000-0005-0000-0000-0000CE1F0000}"/>
    <cellStyle name="Entrada 2 2 2 3 3 8" xfId="31662" xr:uid="{00000000-0005-0000-0000-0000CF1F0000}"/>
    <cellStyle name="Entrada 2 2 2 3 3 9" xfId="35342" xr:uid="{00000000-0005-0000-0000-0000D01F0000}"/>
    <cellStyle name="Entrada 2 2 2 3 4" xfId="4394" xr:uid="{00000000-0005-0000-0000-0000D11F0000}"/>
    <cellStyle name="Entrada 2 2 2 3 4 2" xfId="5722" xr:uid="{00000000-0005-0000-0000-0000D21F0000}"/>
    <cellStyle name="Entrada 2 2 2 3 4 2 2" xfId="14876" xr:uid="{00000000-0005-0000-0000-0000D31F0000}"/>
    <cellStyle name="Entrada 2 2 2 3 4 2 3" xfId="21872" xr:uid="{00000000-0005-0000-0000-0000D41F0000}"/>
    <cellStyle name="Entrada 2 2 2 3 4 2 4" xfId="24901" xr:uid="{00000000-0005-0000-0000-0000D51F0000}"/>
    <cellStyle name="Entrada 2 2 2 3 4 2 5" xfId="32767" xr:uid="{00000000-0005-0000-0000-0000D61F0000}"/>
    <cellStyle name="Entrada 2 2 2 3 4 2 6" xfId="36442" xr:uid="{00000000-0005-0000-0000-0000D71F0000}"/>
    <cellStyle name="Entrada 2 2 2 3 4 2 7" xfId="39168" xr:uid="{00000000-0005-0000-0000-0000D81F0000}"/>
    <cellStyle name="Entrada 2 2 2 3 4 3" xfId="13548" xr:uid="{00000000-0005-0000-0000-0000D91F0000}"/>
    <cellStyle name="Entrada 2 2 2 3 4 4" xfId="20546" xr:uid="{00000000-0005-0000-0000-0000DA1F0000}"/>
    <cellStyle name="Entrada 2 2 2 3 4 5" xfId="24744" xr:uid="{00000000-0005-0000-0000-0000DB1F0000}"/>
    <cellStyle name="Entrada 2 2 2 3 4 6" xfId="29229" xr:uid="{00000000-0005-0000-0000-0000DC1F0000}"/>
    <cellStyle name="Entrada 2 2 2 3 4 7" xfId="17920" xr:uid="{00000000-0005-0000-0000-0000DD1F0000}"/>
    <cellStyle name="Entrada 2 2 2 3 4 8" xfId="19616" xr:uid="{00000000-0005-0000-0000-0000DE1F0000}"/>
    <cellStyle name="Entrada 2 2 2 3 4 9" xfId="31251" xr:uid="{00000000-0005-0000-0000-0000DF1F0000}"/>
    <cellStyle name="Entrada 2 2 2 3 5" xfId="4648" xr:uid="{00000000-0005-0000-0000-0000E01F0000}"/>
    <cellStyle name="Entrada 2 2 2 3 5 2" xfId="5723" xr:uid="{00000000-0005-0000-0000-0000E11F0000}"/>
    <cellStyle name="Entrada 2 2 2 3 5 2 2" xfId="14877" xr:uid="{00000000-0005-0000-0000-0000E21F0000}"/>
    <cellStyle name="Entrada 2 2 2 3 5 2 3" xfId="21873" xr:uid="{00000000-0005-0000-0000-0000E31F0000}"/>
    <cellStyle name="Entrada 2 2 2 3 5 2 4" xfId="24897" xr:uid="{00000000-0005-0000-0000-0000E41F0000}"/>
    <cellStyle name="Entrada 2 2 2 3 5 2 5" xfId="32768" xr:uid="{00000000-0005-0000-0000-0000E51F0000}"/>
    <cellStyle name="Entrada 2 2 2 3 5 2 6" xfId="36443" xr:uid="{00000000-0005-0000-0000-0000E61F0000}"/>
    <cellStyle name="Entrada 2 2 2 3 5 2 7" xfId="39169" xr:uid="{00000000-0005-0000-0000-0000E71F0000}"/>
    <cellStyle name="Entrada 2 2 2 3 5 3" xfId="13802" xr:uid="{00000000-0005-0000-0000-0000E81F0000}"/>
    <cellStyle name="Entrada 2 2 2 3 5 4" xfId="20800" xr:uid="{00000000-0005-0000-0000-0000E91F0000}"/>
    <cellStyle name="Entrada 2 2 2 3 5 5" xfId="27513" xr:uid="{00000000-0005-0000-0000-0000EA1F0000}"/>
    <cellStyle name="Entrada 2 2 2 3 5 6" xfId="29258" xr:uid="{00000000-0005-0000-0000-0000EB1F0000}"/>
    <cellStyle name="Entrada 2 2 2 3 5 7" xfId="29398" xr:uid="{00000000-0005-0000-0000-0000EC1F0000}"/>
    <cellStyle name="Entrada 2 2 2 3 5 8" xfId="32194" xr:uid="{00000000-0005-0000-0000-0000ED1F0000}"/>
    <cellStyle name="Entrada 2 2 2 3 5 9" xfId="35869" xr:uid="{00000000-0005-0000-0000-0000EE1F0000}"/>
    <cellStyle name="Entrada 2 2 2 3 6" xfId="4894" xr:uid="{00000000-0005-0000-0000-0000EF1F0000}"/>
    <cellStyle name="Entrada 2 2 2 3 6 2" xfId="5724" xr:uid="{00000000-0005-0000-0000-0000F01F0000}"/>
    <cellStyle name="Entrada 2 2 2 3 6 2 2" xfId="14878" xr:uid="{00000000-0005-0000-0000-0000F11F0000}"/>
    <cellStyle name="Entrada 2 2 2 3 6 2 3" xfId="21874" xr:uid="{00000000-0005-0000-0000-0000F21F0000}"/>
    <cellStyle name="Entrada 2 2 2 3 6 2 4" xfId="24894" xr:uid="{00000000-0005-0000-0000-0000F31F0000}"/>
    <cellStyle name="Entrada 2 2 2 3 6 2 5" xfId="32769" xr:uid="{00000000-0005-0000-0000-0000F41F0000}"/>
    <cellStyle name="Entrada 2 2 2 3 6 2 6" xfId="36444" xr:uid="{00000000-0005-0000-0000-0000F51F0000}"/>
    <cellStyle name="Entrada 2 2 2 3 6 2 7" xfId="39170" xr:uid="{00000000-0005-0000-0000-0000F61F0000}"/>
    <cellStyle name="Entrada 2 2 2 3 6 3" xfId="14048" xr:uid="{00000000-0005-0000-0000-0000F71F0000}"/>
    <cellStyle name="Entrada 2 2 2 3 6 4" xfId="21046" xr:uid="{00000000-0005-0000-0000-0000F81F0000}"/>
    <cellStyle name="Entrada 2 2 2 3 6 5" xfId="27391" xr:uid="{00000000-0005-0000-0000-0000F91F0000}"/>
    <cellStyle name="Entrada 2 2 2 3 6 6" xfId="29282" xr:uid="{00000000-0005-0000-0000-0000FA1F0000}"/>
    <cellStyle name="Entrada 2 2 2 3 6 7" xfId="31940" xr:uid="{00000000-0005-0000-0000-0000FB1F0000}"/>
    <cellStyle name="Entrada 2 2 2 3 6 8" xfId="35618" xr:uid="{00000000-0005-0000-0000-0000FC1F0000}"/>
    <cellStyle name="Entrada 2 2 2 3 6 9" xfId="38529" xr:uid="{00000000-0005-0000-0000-0000FD1F0000}"/>
    <cellStyle name="Entrada 2 2 2 3 7" xfId="5719" xr:uid="{00000000-0005-0000-0000-0000FE1F0000}"/>
    <cellStyle name="Entrada 2 2 2 3 7 2" xfId="14873" xr:uid="{00000000-0005-0000-0000-0000FF1F0000}"/>
    <cellStyle name="Entrada 2 2 2 3 7 3" xfId="21869" xr:uid="{00000000-0005-0000-0000-000000200000}"/>
    <cellStyle name="Entrada 2 2 2 3 7 4" xfId="25177" xr:uid="{00000000-0005-0000-0000-000001200000}"/>
    <cellStyle name="Entrada 2 2 2 3 7 5" xfId="32764" xr:uid="{00000000-0005-0000-0000-000002200000}"/>
    <cellStyle name="Entrada 2 2 2 3 7 6" xfId="36439" xr:uid="{00000000-0005-0000-0000-000003200000}"/>
    <cellStyle name="Entrada 2 2 2 3 7 7" xfId="39165" xr:uid="{00000000-0005-0000-0000-000004200000}"/>
    <cellStyle name="Entrada 2 2 2 3 8" xfId="11428" xr:uid="{00000000-0005-0000-0000-000005200000}"/>
    <cellStyle name="Entrada 2 2 2 3 9" xfId="18431" xr:uid="{00000000-0005-0000-0000-000006200000}"/>
    <cellStyle name="Entrada 2 2 2 4" xfId="1797" xr:uid="{00000000-0005-0000-0000-000007200000}"/>
    <cellStyle name="Entrada 2 2 2 4 10" xfId="28603" xr:uid="{00000000-0005-0000-0000-000008200000}"/>
    <cellStyle name="Entrada 2 2 2 4 11" xfId="19718" xr:uid="{00000000-0005-0000-0000-000009200000}"/>
    <cellStyle name="Entrada 2 2 2 4 12" xfId="30932" xr:uid="{00000000-0005-0000-0000-00000A200000}"/>
    <cellStyle name="Entrada 2 2 2 4 13" xfId="31054" xr:uid="{00000000-0005-0000-0000-00000B200000}"/>
    <cellStyle name="Entrada 2 2 2 4 14" xfId="34944" xr:uid="{00000000-0005-0000-0000-00000C200000}"/>
    <cellStyle name="Entrada 2 2 2 4 2" xfId="2545" xr:uid="{00000000-0005-0000-0000-00000D200000}"/>
    <cellStyle name="Entrada 2 2 2 4 2 2" xfId="5726" xr:uid="{00000000-0005-0000-0000-00000E200000}"/>
    <cellStyle name="Entrada 2 2 2 4 2 2 2" xfId="14880" xr:uid="{00000000-0005-0000-0000-00000F200000}"/>
    <cellStyle name="Entrada 2 2 2 4 2 2 3" xfId="21876" xr:uid="{00000000-0005-0000-0000-000010200000}"/>
    <cellStyle name="Entrada 2 2 2 4 2 2 4" xfId="24899" xr:uid="{00000000-0005-0000-0000-000011200000}"/>
    <cellStyle name="Entrada 2 2 2 4 2 2 5" xfId="32771" xr:uid="{00000000-0005-0000-0000-000012200000}"/>
    <cellStyle name="Entrada 2 2 2 4 2 2 6" xfId="36446" xr:uid="{00000000-0005-0000-0000-000013200000}"/>
    <cellStyle name="Entrada 2 2 2 4 2 2 7" xfId="39172" xr:uid="{00000000-0005-0000-0000-000014200000}"/>
    <cellStyle name="Entrada 2 2 2 4 2 3" xfId="11699" xr:uid="{00000000-0005-0000-0000-000015200000}"/>
    <cellStyle name="Entrada 2 2 2 4 2 4" xfId="18702" xr:uid="{00000000-0005-0000-0000-000016200000}"/>
    <cellStyle name="Entrada 2 2 2 4 2 5" xfId="17958" xr:uid="{00000000-0005-0000-0000-000017200000}"/>
    <cellStyle name="Entrada 2 2 2 4 2 6" xfId="9219" xr:uid="{00000000-0005-0000-0000-000018200000}"/>
    <cellStyle name="Entrada 2 2 2 4 2 7" xfId="29094" xr:uid="{00000000-0005-0000-0000-000019200000}"/>
    <cellStyle name="Entrada 2 2 2 4 2 8" xfId="28476" xr:uid="{00000000-0005-0000-0000-00001A200000}"/>
    <cellStyle name="Entrada 2 2 2 4 2 9" xfId="31433" xr:uid="{00000000-0005-0000-0000-00001B200000}"/>
    <cellStyle name="Entrada 2 2 2 4 3" xfId="3716" xr:uid="{00000000-0005-0000-0000-00001C200000}"/>
    <cellStyle name="Entrada 2 2 2 4 3 2" xfId="5727" xr:uid="{00000000-0005-0000-0000-00001D200000}"/>
    <cellStyle name="Entrada 2 2 2 4 3 2 2" xfId="14881" xr:uid="{00000000-0005-0000-0000-00001E200000}"/>
    <cellStyle name="Entrada 2 2 2 4 3 2 3" xfId="21877" xr:uid="{00000000-0005-0000-0000-00001F200000}"/>
    <cellStyle name="Entrada 2 2 2 4 3 2 4" xfId="25175" xr:uid="{00000000-0005-0000-0000-000020200000}"/>
    <cellStyle name="Entrada 2 2 2 4 3 2 5" xfId="32772" xr:uid="{00000000-0005-0000-0000-000021200000}"/>
    <cellStyle name="Entrada 2 2 2 4 3 2 6" xfId="36447" xr:uid="{00000000-0005-0000-0000-000022200000}"/>
    <cellStyle name="Entrada 2 2 2 4 3 2 7" xfId="39173" xr:uid="{00000000-0005-0000-0000-000023200000}"/>
    <cellStyle name="Entrada 2 2 2 4 3 3" xfId="12870" xr:uid="{00000000-0005-0000-0000-000024200000}"/>
    <cellStyle name="Entrada 2 2 2 4 3 4" xfId="19869" xr:uid="{00000000-0005-0000-0000-000025200000}"/>
    <cellStyle name="Entrada 2 2 2 4 3 5" xfId="27966" xr:uid="{00000000-0005-0000-0000-000026200000}"/>
    <cellStyle name="Entrada 2 2 2 4 3 6" xfId="23237" xr:uid="{00000000-0005-0000-0000-000027200000}"/>
    <cellStyle name="Entrada 2 2 2 4 3 7" xfId="29000" xr:uid="{00000000-0005-0000-0000-000028200000}"/>
    <cellStyle name="Entrada 2 2 2 4 3 8" xfId="33556" xr:uid="{00000000-0005-0000-0000-000029200000}"/>
    <cellStyle name="Entrada 2 2 2 4 3 9" xfId="37224" xr:uid="{00000000-0005-0000-0000-00002A200000}"/>
    <cellStyle name="Entrada 2 2 2 4 4" xfId="4221" xr:uid="{00000000-0005-0000-0000-00002B200000}"/>
    <cellStyle name="Entrada 2 2 2 4 4 2" xfId="5728" xr:uid="{00000000-0005-0000-0000-00002C200000}"/>
    <cellStyle name="Entrada 2 2 2 4 4 2 2" xfId="14882" xr:uid="{00000000-0005-0000-0000-00002D200000}"/>
    <cellStyle name="Entrada 2 2 2 4 4 2 3" xfId="21878" xr:uid="{00000000-0005-0000-0000-00002E200000}"/>
    <cellStyle name="Entrada 2 2 2 4 4 2 4" xfId="24898" xr:uid="{00000000-0005-0000-0000-00002F200000}"/>
    <cellStyle name="Entrada 2 2 2 4 4 2 5" xfId="32773" xr:uid="{00000000-0005-0000-0000-000030200000}"/>
    <cellStyle name="Entrada 2 2 2 4 4 2 6" xfId="36448" xr:uid="{00000000-0005-0000-0000-000031200000}"/>
    <cellStyle name="Entrada 2 2 2 4 4 2 7" xfId="39174" xr:uid="{00000000-0005-0000-0000-000032200000}"/>
    <cellStyle name="Entrada 2 2 2 4 4 3" xfId="13375" xr:uid="{00000000-0005-0000-0000-000033200000}"/>
    <cellStyle name="Entrada 2 2 2 4 4 4" xfId="20373" xr:uid="{00000000-0005-0000-0000-000034200000}"/>
    <cellStyle name="Entrada 2 2 2 4 4 5" xfId="22674" xr:uid="{00000000-0005-0000-0000-000035200000}"/>
    <cellStyle name="Entrada 2 2 2 4 4 6" xfId="25043" xr:uid="{00000000-0005-0000-0000-000036200000}"/>
    <cellStyle name="Entrada 2 2 2 4 4 7" xfId="29150" xr:uid="{00000000-0005-0000-0000-000037200000}"/>
    <cellStyle name="Entrada 2 2 2 4 4 8" xfId="33360" xr:uid="{00000000-0005-0000-0000-000038200000}"/>
    <cellStyle name="Entrada 2 2 2 4 4 9" xfId="37035" xr:uid="{00000000-0005-0000-0000-000039200000}"/>
    <cellStyle name="Entrada 2 2 2 4 5" xfId="3126" xr:uid="{00000000-0005-0000-0000-00003A200000}"/>
    <cellStyle name="Entrada 2 2 2 4 5 2" xfId="5729" xr:uid="{00000000-0005-0000-0000-00003B200000}"/>
    <cellStyle name="Entrada 2 2 2 4 5 2 2" xfId="14883" xr:uid="{00000000-0005-0000-0000-00003C200000}"/>
    <cellStyle name="Entrada 2 2 2 4 5 2 3" xfId="21879" xr:uid="{00000000-0005-0000-0000-00003D200000}"/>
    <cellStyle name="Entrada 2 2 2 4 5 2 4" xfId="27070" xr:uid="{00000000-0005-0000-0000-00003E200000}"/>
    <cellStyle name="Entrada 2 2 2 4 5 2 5" xfId="32774" xr:uid="{00000000-0005-0000-0000-00003F200000}"/>
    <cellStyle name="Entrada 2 2 2 4 5 2 6" xfId="36449" xr:uid="{00000000-0005-0000-0000-000040200000}"/>
    <cellStyle name="Entrada 2 2 2 4 5 2 7" xfId="39175" xr:uid="{00000000-0005-0000-0000-000041200000}"/>
    <cellStyle name="Entrada 2 2 2 4 5 3" xfId="12280" xr:uid="{00000000-0005-0000-0000-000042200000}"/>
    <cellStyle name="Entrada 2 2 2 4 5 4" xfId="19283" xr:uid="{00000000-0005-0000-0000-000043200000}"/>
    <cellStyle name="Entrada 2 2 2 4 5 5" xfId="24708" xr:uid="{00000000-0005-0000-0000-000044200000}"/>
    <cellStyle name="Entrada 2 2 2 4 5 6" xfId="10274" xr:uid="{00000000-0005-0000-0000-000045200000}"/>
    <cellStyle name="Entrada 2 2 2 4 5 7" xfId="29777" xr:uid="{00000000-0005-0000-0000-000046200000}"/>
    <cellStyle name="Entrada 2 2 2 4 5 8" xfId="33754" xr:uid="{00000000-0005-0000-0000-000047200000}"/>
    <cellStyle name="Entrada 2 2 2 4 5 9" xfId="37316" xr:uid="{00000000-0005-0000-0000-000048200000}"/>
    <cellStyle name="Entrada 2 2 2 4 6" xfId="4312" xr:uid="{00000000-0005-0000-0000-000049200000}"/>
    <cellStyle name="Entrada 2 2 2 4 6 2" xfId="5730" xr:uid="{00000000-0005-0000-0000-00004A200000}"/>
    <cellStyle name="Entrada 2 2 2 4 6 2 2" xfId="14884" xr:uid="{00000000-0005-0000-0000-00004B200000}"/>
    <cellStyle name="Entrada 2 2 2 4 6 2 3" xfId="21880" xr:uid="{00000000-0005-0000-0000-00004C200000}"/>
    <cellStyle name="Entrada 2 2 2 4 6 2 4" xfId="17387" xr:uid="{00000000-0005-0000-0000-00004D200000}"/>
    <cellStyle name="Entrada 2 2 2 4 6 2 5" xfId="32775" xr:uid="{00000000-0005-0000-0000-00004E200000}"/>
    <cellStyle name="Entrada 2 2 2 4 6 2 6" xfId="36450" xr:uid="{00000000-0005-0000-0000-00004F200000}"/>
    <cellStyle name="Entrada 2 2 2 4 6 2 7" xfId="39176" xr:uid="{00000000-0005-0000-0000-000050200000}"/>
    <cellStyle name="Entrada 2 2 2 4 6 3" xfId="13466" xr:uid="{00000000-0005-0000-0000-000051200000}"/>
    <cellStyle name="Entrada 2 2 2 4 6 4" xfId="20464" xr:uid="{00000000-0005-0000-0000-000052200000}"/>
    <cellStyle name="Entrada 2 2 2 4 6 5" xfId="24138" xr:uid="{00000000-0005-0000-0000-000053200000}"/>
    <cellStyle name="Entrada 2 2 2 4 6 6" xfId="25305" xr:uid="{00000000-0005-0000-0000-000054200000}"/>
    <cellStyle name="Entrada 2 2 2 4 6 7" xfId="22634" xr:uid="{00000000-0005-0000-0000-000055200000}"/>
    <cellStyle name="Entrada 2 2 2 4 6 8" xfId="29031" xr:uid="{00000000-0005-0000-0000-000056200000}"/>
    <cellStyle name="Entrada 2 2 2 4 6 9" xfId="29603" xr:uid="{00000000-0005-0000-0000-000057200000}"/>
    <cellStyle name="Entrada 2 2 2 4 7" xfId="5725" xr:uid="{00000000-0005-0000-0000-000058200000}"/>
    <cellStyle name="Entrada 2 2 2 4 7 2" xfId="14879" xr:uid="{00000000-0005-0000-0000-000059200000}"/>
    <cellStyle name="Entrada 2 2 2 4 7 3" xfId="21875" xr:uid="{00000000-0005-0000-0000-00005A200000}"/>
    <cellStyle name="Entrada 2 2 2 4 7 4" xfId="19784" xr:uid="{00000000-0005-0000-0000-00005B200000}"/>
    <cellStyle name="Entrada 2 2 2 4 7 5" xfId="32770" xr:uid="{00000000-0005-0000-0000-00005C200000}"/>
    <cellStyle name="Entrada 2 2 2 4 7 6" xfId="36445" xr:uid="{00000000-0005-0000-0000-00005D200000}"/>
    <cellStyle name="Entrada 2 2 2 4 7 7" xfId="39171" xr:uid="{00000000-0005-0000-0000-00005E200000}"/>
    <cellStyle name="Entrada 2 2 2 4 8" xfId="10951" xr:uid="{00000000-0005-0000-0000-00005F200000}"/>
    <cellStyle name="Entrada 2 2 2 4 9" xfId="9607" xr:uid="{00000000-0005-0000-0000-000060200000}"/>
    <cellStyle name="Entrada 2 2 2 5" xfId="2035" xr:uid="{00000000-0005-0000-0000-000061200000}"/>
    <cellStyle name="Entrada 2 2 2 5 10" xfId="28484" xr:uid="{00000000-0005-0000-0000-000062200000}"/>
    <cellStyle name="Entrada 2 2 2 5 11" xfId="17580" xr:uid="{00000000-0005-0000-0000-000063200000}"/>
    <cellStyle name="Entrada 2 2 2 5 12" xfId="25699" xr:uid="{00000000-0005-0000-0000-000064200000}"/>
    <cellStyle name="Entrada 2 2 2 5 13" xfId="30860" xr:uid="{00000000-0005-0000-0000-000065200000}"/>
    <cellStyle name="Entrada 2 2 2 5 14" xfId="34799" xr:uid="{00000000-0005-0000-0000-000066200000}"/>
    <cellStyle name="Entrada 2 2 2 5 2" xfId="2576" xr:uid="{00000000-0005-0000-0000-000067200000}"/>
    <cellStyle name="Entrada 2 2 2 5 2 2" xfId="5732" xr:uid="{00000000-0005-0000-0000-000068200000}"/>
    <cellStyle name="Entrada 2 2 2 5 2 2 2" xfId="14886" xr:uid="{00000000-0005-0000-0000-000069200000}"/>
    <cellStyle name="Entrada 2 2 2 5 2 2 3" xfId="21882" xr:uid="{00000000-0005-0000-0000-00006A200000}"/>
    <cellStyle name="Entrada 2 2 2 5 2 2 4" xfId="19481" xr:uid="{00000000-0005-0000-0000-00006B200000}"/>
    <cellStyle name="Entrada 2 2 2 5 2 2 5" xfId="32777" xr:uid="{00000000-0005-0000-0000-00006C200000}"/>
    <cellStyle name="Entrada 2 2 2 5 2 2 6" xfId="36452" xr:uid="{00000000-0005-0000-0000-00006D200000}"/>
    <cellStyle name="Entrada 2 2 2 5 2 2 7" xfId="39178" xr:uid="{00000000-0005-0000-0000-00006E200000}"/>
    <cellStyle name="Entrada 2 2 2 5 2 3" xfId="11730" xr:uid="{00000000-0005-0000-0000-00006F200000}"/>
    <cellStyle name="Entrada 2 2 2 5 2 4" xfId="18733" xr:uid="{00000000-0005-0000-0000-000070200000}"/>
    <cellStyle name="Entrada 2 2 2 5 2 5" xfId="23266" xr:uid="{00000000-0005-0000-0000-000071200000}"/>
    <cellStyle name="Entrada 2 2 2 5 2 6" xfId="26257" xr:uid="{00000000-0005-0000-0000-000072200000}"/>
    <cellStyle name="Entrada 2 2 2 5 2 7" xfId="17668" xr:uid="{00000000-0005-0000-0000-000073200000}"/>
    <cellStyle name="Entrada 2 2 2 5 2 8" xfId="26491" xr:uid="{00000000-0005-0000-0000-000074200000}"/>
    <cellStyle name="Entrada 2 2 2 5 2 9" xfId="33624" xr:uid="{00000000-0005-0000-0000-000075200000}"/>
    <cellStyle name="Entrada 2 2 2 5 3" xfId="3809" xr:uid="{00000000-0005-0000-0000-000076200000}"/>
    <cellStyle name="Entrada 2 2 2 5 3 2" xfId="5733" xr:uid="{00000000-0005-0000-0000-000077200000}"/>
    <cellStyle name="Entrada 2 2 2 5 3 2 2" xfId="14887" xr:uid="{00000000-0005-0000-0000-000078200000}"/>
    <cellStyle name="Entrada 2 2 2 5 3 2 3" xfId="21883" xr:uid="{00000000-0005-0000-0000-000079200000}"/>
    <cellStyle name="Entrada 2 2 2 5 3 2 4" xfId="27069" xr:uid="{00000000-0005-0000-0000-00007A200000}"/>
    <cellStyle name="Entrada 2 2 2 5 3 2 5" xfId="32778" xr:uid="{00000000-0005-0000-0000-00007B200000}"/>
    <cellStyle name="Entrada 2 2 2 5 3 2 6" xfId="36453" xr:uid="{00000000-0005-0000-0000-00007C200000}"/>
    <cellStyle name="Entrada 2 2 2 5 3 2 7" xfId="39179" xr:uid="{00000000-0005-0000-0000-00007D200000}"/>
    <cellStyle name="Entrada 2 2 2 5 3 3" xfId="12963" xr:uid="{00000000-0005-0000-0000-00007E200000}"/>
    <cellStyle name="Entrada 2 2 2 5 3 4" xfId="19962" xr:uid="{00000000-0005-0000-0000-00007F200000}"/>
    <cellStyle name="Entrada 2 2 2 5 3 5" xfId="23049" xr:uid="{00000000-0005-0000-0000-000080200000}"/>
    <cellStyle name="Entrada 2 2 2 5 3 6" xfId="26590" xr:uid="{00000000-0005-0000-0000-000081200000}"/>
    <cellStyle name="Entrada 2 2 2 5 3 7" xfId="22646" xr:uid="{00000000-0005-0000-0000-000082200000}"/>
    <cellStyle name="Entrada 2 2 2 5 3 8" xfId="24004" xr:uid="{00000000-0005-0000-0000-000083200000}"/>
    <cellStyle name="Entrada 2 2 2 5 3 9" xfId="29076" xr:uid="{00000000-0005-0000-0000-000084200000}"/>
    <cellStyle name="Entrada 2 2 2 5 4" xfId="4285" xr:uid="{00000000-0005-0000-0000-000085200000}"/>
    <cellStyle name="Entrada 2 2 2 5 4 2" xfId="5734" xr:uid="{00000000-0005-0000-0000-000086200000}"/>
    <cellStyle name="Entrada 2 2 2 5 4 2 2" xfId="14888" xr:uid="{00000000-0005-0000-0000-000087200000}"/>
    <cellStyle name="Entrada 2 2 2 5 4 2 3" xfId="21884" xr:uid="{00000000-0005-0000-0000-000088200000}"/>
    <cellStyle name="Entrada 2 2 2 5 4 2 4" xfId="23361" xr:uid="{00000000-0005-0000-0000-000089200000}"/>
    <cellStyle name="Entrada 2 2 2 5 4 2 5" xfId="32779" xr:uid="{00000000-0005-0000-0000-00008A200000}"/>
    <cellStyle name="Entrada 2 2 2 5 4 2 6" xfId="36454" xr:uid="{00000000-0005-0000-0000-00008B200000}"/>
    <cellStyle name="Entrada 2 2 2 5 4 2 7" xfId="39180" xr:uid="{00000000-0005-0000-0000-00008C200000}"/>
    <cellStyle name="Entrada 2 2 2 5 4 3" xfId="13439" xr:uid="{00000000-0005-0000-0000-00008D200000}"/>
    <cellStyle name="Entrada 2 2 2 5 4 4" xfId="20437" xr:uid="{00000000-0005-0000-0000-00008E200000}"/>
    <cellStyle name="Entrada 2 2 2 5 4 5" xfId="22683" xr:uid="{00000000-0005-0000-0000-00008F200000}"/>
    <cellStyle name="Entrada 2 2 2 5 4 6" xfId="22792" xr:uid="{00000000-0005-0000-0000-000090200000}"/>
    <cellStyle name="Entrada 2 2 2 5 4 7" xfId="24120" xr:uid="{00000000-0005-0000-0000-000091200000}"/>
    <cellStyle name="Entrada 2 2 2 5 4 8" xfId="26059" xr:uid="{00000000-0005-0000-0000-000092200000}"/>
    <cellStyle name="Entrada 2 2 2 5 4 9" xfId="30323" xr:uid="{00000000-0005-0000-0000-000093200000}"/>
    <cellStyle name="Entrada 2 2 2 5 5" xfId="4558" xr:uid="{00000000-0005-0000-0000-000094200000}"/>
    <cellStyle name="Entrada 2 2 2 5 5 2" xfId="5735" xr:uid="{00000000-0005-0000-0000-000095200000}"/>
    <cellStyle name="Entrada 2 2 2 5 5 2 2" xfId="14889" xr:uid="{00000000-0005-0000-0000-000096200000}"/>
    <cellStyle name="Entrada 2 2 2 5 5 2 3" xfId="21885" xr:uid="{00000000-0005-0000-0000-000097200000}"/>
    <cellStyle name="Entrada 2 2 2 5 5 2 4" xfId="22579" xr:uid="{00000000-0005-0000-0000-000098200000}"/>
    <cellStyle name="Entrada 2 2 2 5 5 2 5" xfId="32780" xr:uid="{00000000-0005-0000-0000-000099200000}"/>
    <cellStyle name="Entrada 2 2 2 5 5 2 6" xfId="36455" xr:uid="{00000000-0005-0000-0000-00009A200000}"/>
    <cellStyle name="Entrada 2 2 2 5 5 2 7" xfId="39181" xr:uid="{00000000-0005-0000-0000-00009B200000}"/>
    <cellStyle name="Entrada 2 2 2 5 5 3" xfId="13712" xr:uid="{00000000-0005-0000-0000-00009C200000}"/>
    <cellStyle name="Entrada 2 2 2 5 5 4" xfId="20710" xr:uid="{00000000-0005-0000-0000-00009D200000}"/>
    <cellStyle name="Entrada 2 2 2 5 5 5" xfId="27558" xr:uid="{00000000-0005-0000-0000-00009E200000}"/>
    <cellStyle name="Entrada 2 2 2 5 5 6" xfId="22448" xr:uid="{00000000-0005-0000-0000-00009F200000}"/>
    <cellStyle name="Entrada 2 2 2 5 5 7" xfId="9455" xr:uid="{00000000-0005-0000-0000-0000A0200000}"/>
    <cellStyle name="Entrada 2 2 2 5 5 8" xfId="17673" xr:uid="{00000000-0005-0000-0000-0000A1200000}"/>
    <cellStyle name="Entrada 2 2 2 5 5 9" xfId="34886" xr:uid="{00000000-0005-0000-0000-0000A2200000}"/>
    <cellStyle name="Entrada 2 2 2 5 6" xfId="4808" xr:uid="{00000000-0005-0000-0000-0000A3200000}"/>
    <cellStyle name="Entrada 2 2 2 5 6 2" xfId="5736" xr:uid="{00000000-0005-0000-0000-0000A4200000}"/>
    <cellStyle name="Entrada 2 2 2 5 6 2 2" xfId="14890" xr:uid="{00000000-0005-0000-0000-0000A5200000}"/>
    <cellStyle name="Entrada 2 2 2 5 6 2 3" xfId="21886" xr:uid="{00000000-0005-0000-0000-0000A6200000}"/>
    <cellStyle name="Entrada 2 2 2 5 6 2 4" xfId="27068" xr:uid="{00000000-0005-0000-0000-0000A7200000}"/>
    <cellStyle name="Entrada 2 2 2 5 6 2 5" xfId="32781" xr:uid="{00000000-0005-0000-0000-0000A8200000}"/>
    <cellStyle name="Entrada 2 2 2 5 6 2 6" xfId="36456" xr:uid="{00000000-0005-0000-0000-0000A9200000}"/>
    <cellStyle name="Entrada 2 2 2 5 6 2 7" xfId="39182" xr:uid="{00000000-0005-0000-0000-0000AA200000}"/>
    <cellStyle name="Entrada 2 2 2 5 6 3" xfId="13962" xr:uid="{00000000-0005-0000-0000-0000AB200000}"/>
    <cellStyle name="Entrada 2 2 2 5 6 4" xfId="20960" xr:uid="{00000000-0005-0000-0000-0000AC200000}"/>
    <cellStyle name="Entrada 2 2 2 5 6 5" xfId="10149" xr:uid="{00000000-0005-0000-0000-0000AD200000}"/>
    <cellStyle name="Entrada 2 2 2 5 6 6" xfId="29275" xr:uid="{00000000-0005-0000-0000-0000AE200000}"/>
    <cellStyle name="Entrada 2 2 2 5 6 7" xfId="17821" xr:uid="{00000000-0005-0000-0000-0000AF200000}"/>
    <cellStyle name="Entrada 2 2 2 5 6 8" xfId="19596" xr:uid="{00000000-0005-0000-0000-0000B0200000}"/>
    <cellStyle name="Entrada 2 2 2 5 6 9" xfId="28537" xr:uid="{00000000-0005-0000-0000-0000B1200000}"/>
    <cellStyle name="Entrada 2 2 2 5 7" xfId="5731" xr:uid="{00000000-0005-0000-0000-0000B2200000}"/>
    <cellStyle name="Entrada 2 2 2 5 7 2" xfId="14885" xr:uid="{00000000-0005-0000-0000-0000B3200000}"/>
    <cellStyle name="Entrada 2 2 2 5 7 3" xfId="21881" xr:uid="{00000000-0005-0000-0000-0000B4200000}"/>
    <cellStyle name="Entrada 2 2 2 5 7 4" xfId="24394" xr:uid="{00000000-0005-0000-0000-0000B5200000}"/>
    <cellStyle name="Entrada 2 2 2 5 7 5" xfId="32776" xr:uid="{00000000-0005-0000-0000-0000B6200000}"/>
    <cellStyle name="Entrada 2 2 2 5 7 6" xfId="36451" xr:uid="{00000000-0005-0000-0000-0000B7200000}"/>
    <cellStyle name="Entrada 2 2 2 5 7 7" xfId="39177" xr:uid="{00000000-0005-0000-0000-0000B8200000}"/>
    <cellStyle name="Entrada 2 2 2 5 8" xfId="11189" xr:uid="{00000000-0005-0000-0000-0000B9200000}"/>
    <cellStyle name="Entrada 2 2 2 5 9" xfId="9201" xr:uid="{00000000-0005-0000-0000-0000BA200000}"/>
    <cellStyle name="Entrada 2 2 2 6" xfId="1628" xr:uid="{00000000-0005-0000-0000-0000BB200000}"/>
    <cellStyle name="Entrada 2 2 2 6 10" xfId="25376" xr:uid="{00000000-0005-0000-0000-0000BC200000}"/>
    <cellStyle name="Entrada 2 2 2 6 11" xfId="19405" xr:uid="{00000000-0005-0000-0000-0000BD200000}"/>
    <cellStyle name="Entrada 2 2 2 6 12" xfId="34930" xr:uid="{00000000-0005-0000-0000-0000BE200000}"/>
    <cellStyle name="Entrada 2 2 2 6 13" xfId="38393" xr:uid="{00000000-0005-0000-0000-0000BF200000}"/>
    <cellStyle name="Entrada 2 2 2 6 2" xfId="3284" xr:uid="{00000000-0005-0000-0000-0000C0200000}"/>
    <cellStyle name="Entrada 2 2 2 6 2 2" xfId="5738" xr:uid="{00000000-0005-0000-0000-0000C1200000}"/>
    <cellStyle name="Entrada 2 2 2 6 2 2 2" xfId="14892" xr:uid="{00000000-0005-0000-0000-0000C2200000}"/>
    <cellStyle name="Entrada 2 2 2 6 2 2 3" xfId="21888" xr:uid="{00000000-0005-0000-0000-0000C3200000}"/>
    <cellStyle name="Entrada 2 2 2 6 2 2 4" xfId="24174" xr:uid="{00000000-0005-0000-0000-0000C4200000}"/>
    <cellStyle name="Entrada 2 2 2 6 2 2 5" xfId="32783" xr:uid="{00000000-0005-0000-0000-0000C5200000}"/>
    <cellStyle name="Entrada 2 2 2 6 2 2 6" xfId="36458" xr:uid="{00000000-0005-0000-0000-0000C6200000}"/>
    <cellStyle name="Entrada 2 2 2 6 2 2 7" xfId="39184" xr:uid="{00000000-0005-0000-0000-0000C7200000}"/>
    <cellStyle name="Entrada 2 2 2 6 2 3" xfId="12438" xr:uid="{00000000-0005-0000-0000-0000C8200000}"/>
    <cellStyle name="Entrada 2 2 2 6 2 4" xfId="19440" xr:uid="{00000000-0005-0000-0000-0000C9200000}"/>
    <cellStyle name="Entrada 2 2 2 6 2 5" xfId="9463" xr:uid="{00000000-0005-0000-0000-0000CA200000}"/>
    <cellStyle name="Entrada 2 2 2 6 2 6" xfId="15519" xr:uid="{00000000-0005-0000-0000-0000CB200000}"/>
    <cellStyle name="Entrada 2 2 2 6 2 7" xfId="18047" xr:uid="{00000000-0005-0000-0000-0000CC200000}"/>
    <cellStyle name="Entrada 2 2 2 6 2 8" xfId="31125" xr:uid="{00000000-0005-0000-0000-0000CD200000}"/>
    <cellStyle name="Entrada 2 2 2 6 2 9" xfId="31200" xr:uid="{00000000-0005-0000-0000-0000CE200000}"/>
    <cellStyle name="Entrada 2 2 2 6 3" xfId="2950" xr:uid="{00000000-0005-0000-0000-0000CF200000}"/>
    <cellStyle name="Entrada 2 2 2 6 3 2" xfId="5739" xr:uid="{00000000-0005-0000-0000-0000D0200000}"/>
    <cellStyle name="Entrada 2 2 2 6 3 2 2" xfId="14893" xr:uid="{00000000-0005-0000-0000-0000D1200000}"/>
    <cellStyle name="Entrada 2 2 2 6 3 2 3" xfId="21889" xr:uid="{00000000-0005-0000-0000-0000D2200000}"/>
    <cellStyle name="Entrada 2 2 2 6 3 2 4" xfId="27071" xr:uid="{00000000-0005-0000-0000-0000D3200000}"/>
    <cellStyle name="Entrada 2 2 2 6 3 2 5" xfId="32784" xr:uid="{00000000-0005-0000-0000-0000D4200000}"/>
    <cellStyle name="Entrada 2 2 2 6 3 2 6" xfId="36459" xr:uid="{00000000-0005-0000-0000-0000D5200000}"/>
    <cellStyle name="Entrada 2 2 2 6 3 2 7" xfId="39185" xr:uid="{00000000-0005-0000-0000-0000D6200000}"/>
    <cellStyle name="Entrada 2 2 2 6 3 3" xfId="12104" xr:uid="{00000000-0005-0000-0000-0000D7200000}"/>
    <cellStyle name="Entrada 2 2 2 6 3 4" xfId="19107" xr:uid="{00000000-0005-0000-0000-0000D8200000}"/>
    <cellStyle name="Entrada 2 2 2 6 3 5" xfId="24223" xr:uid="{00000000-0005-0000-0000-0000D9200000}"/>
    <cellStyle name="Entrada 2 2 2 6 3 6" xfId="28773" xr:uid="{00000000-0005-0000-0000-0000DA200000}"/>
    <cellStyle name="Entrada 2 2 2 6 3 7" xfId="29856" xr:uid="{00000000-0005-0000-0000-0000DB200000}"/>
    <cellStyle name="Entrada 2 2 2 6 3 8" xfId="17080" xr:uid="{00000000-0005-0000-0000-0000DC200000}"/>
    <cellStyle name="Entrada 2 2 2 6 3 9" xfId="31823" xr:uid="{00000000-0005-0000-0000-0000DD200000}"/>
    <cellStyle name="Entrada 2 2 2 6 4" xfId="3061" xr:uid="{00000000-0005-0000-0000-0000DE200000}"/>
    <cellStyle name="Entrada 2 2 2 6 4 2" xfId="5740" xr:uid="{00000000-0005-0000-0000-0000DF200000}"/>
    <cellStyle name="Entrada 2 2 2 6 4 2 2" xfId="14894" xr:uid="{00000000-0005-0000-0000-0000E0200000}"/>
    <cellStyle name="Entrada 2 2 2 6 4 2 3" xfId="21890" xr:uid="{00000000-0005-0000-0000-0000E1200000}"/>
    <cellStyle name="Entrada 2 2 2 6 4 2 4" xfId="24395" xr:uid="{00000000-0005-0000-0000-0000E2200000}"/>
    <cellStyle name="Entrada 2 2 2 6 4 2 5" xfId="32785" xr:uid="{00000000-0005-0000-0000-0000E3200000}"/>
    <cellStyle name="Entrada 2 2 2 6 4 2 6" xfId="36460" xr:uid="{00000000-0005-0000-0000-0000E4200000}"/>
    <cellStyle name="Entrada 2 2 2 6 4 2 7" xfId="39186" xr:uid="{00000000-0005-0000-0000-0000E5200000}"/>
    <cellStyle name="Entrada 2 2 2 6 4 3" xfId="12215" xr:uid="{00000000-0005-0000-0000-0000E6200000}"/>
    <cellStyle name="Entrada 2 2 2 6 4 4" xfId="19218" xr:uid="{00000000-0005-0000-0000-0000E7200000}"/>
    <cellStyle name="Entrada 2 2 2 6 4 5" xfId="24704" xr:uid="{00000000-0005-0000-0000-0000E8200000}"/>
    <cellStyle name="Entrada 2 2 2 6 4 6" xfId="28776" xr:uid="{00000000-0005-0000-0000-0000E9200000}"/>
    <cellStyle name="Entrada 2 2 2 6 4 7" xfId="29797" xr:uid="{00000000-0005-0000-0000-0000EA200000}"/>
    <cellStyle name="Entrada 2 2 2 6 4 8" xfId="31570" xr:uid="{00000000-0005-0000-0000-0000EB200000}"/>
    <cellStyle name="Entrada 2 2 2 6 4 9" xfId="35280" xr:uid="{00000000-0005-0000-0000-0000EC200000}"/>
    <cellStyle name="Entrada 2 2 2 6 5" xfId="3779" xr:uid="{00000000-0005-0000-0000-0000ED200000}"/>
    <cellStyle name="Entrada 2 2 2 6 5 2" xfId="5741" xr:uid="{00000000-0005-0000-0000-0000EE200000}"/>
    <cellStyle name="Entrada 2 2 2 6 5 2 2" xfId="14895" xr:uid="{00000000-0005-0000-0000-0000EF200000}"/>
    <cellStyle name="Entrada 2 2 2 6 5 2 3" xfId="21891" xr:uid="{00000000-0005-0000-0000-0000F0200000}"/>
    <cellStyle name="Entrada 2 2 2 6 5 2 4" xfId="27073" xr:uid="{00000000-0005-0000-0000-0000F1200000}"/>
    <cellStyle name="Entrada 2 2 2 6 5 2 5" xfId="32786" xr:uid="{00000000-0005-0000-0000-0000F2200000}"/>
    <cellStyle name="Entrada 2 2 2 6 5 2 6" xfId="36461" xr:uid="{00000000-0005-0000-0000-0000F3200000}"/>
    <cellStyle name="Entrada 2 2 2 6 5 2 7" xfId="39187" xr:uid="{00000000-0005-0000-0000-0000F4200000}"/>
    <cellStyle name="Entrada 2 2 2 6 5 3" xfId="12933" xr:uid="{00000000-0005-0000-0000-0000F5200000}"/>
    <cellStyle name="Entrada 2 2 2 6 5 4" xfId="19932" xr:uid="{00000000-0005-0000-0000-0000F6200000}"/>
    <cellStyle name="Entrada 2 2 2 6 5 5" xfId="17117" xr:uid="{00000000-0005-0000-0000-0000F7200000}"/>
    <cellStyle name="Entrada 2 2 2 6 5 6" xfId="19670" xr:uid="{00000000-0005-0000-0000-0000F8200000}"/>
    <cellStyle name="Entrada 2 2 2 6 5 7" xfId="9256" xr:uid="{00000000-0005-0000-0000-0000F9200000}"/>
    <cellStyle name="Entrada 2 2 2 6 5 8" xfId="33524" xr:uid="{00000000-0005-0000-0000-0000FA200000}"/>
    <cellStyle name="Entrada 2 2 2 6 5 9" xfId="37192" xr:uid="{00000000-0005-0000-0000-0000FB200000}"/>
    <cellStyle name="Entrada 2 2 2 6 6" xfId="5737" xr:uid="{00000000-0005-0000-0000-0000FC200000}"/>
    <cellStyle name="Entrada 2 2 2 6 6 2" xfId="14891" xr:uid="{00000000-0005-0000-0000-0000FD200000}"/>
    <cellStyle name="Entrada 2 2 2 6 6 3" xfId="21887" xr:uid="{00000000-0005-0000-0000-0000FE200000}"/>
    <cellStyle name="Entrada 2 2 2 6 6 4" xfId="17500" xr:uid="{00000000-0005-0000-0000-0000FF200000}"/>
    <cellStyle name="Entrada 2 2 2 6 6 5" xfId="32782" xr:uid="{00000000-0005-0000-0000-000000210000}"/>
    <cellStyle name="Entrada 2 2 2 6 6 6" xfId="36457" xr:uid="{00000000-0005-0000-0000-000001210000}"/>
    <cellStyle name="Entrada 2 2 2 6 6 7" xfId="39183" xr:uid="{00000000-0005-0000-0000-000002210000}"/>
    <cellStyle name="Entrada 2 2 2 6 7" xfId="10782" xr:uid="{00000000-0005-0000-0000-000003210000}"/>
    <cellStyle name="Entrada 2 2 2 6 8" xfId="16499" xr:uid="{00000000-0005-0000-0000-000004210000}"/>
    <cellStyle name="Entrada 2 2 2 6 9" xfId="28688" xr:uid="{00000000-0005-0000-0000-000005210000}"/>
    <cellStyle name="Entrada 2 2 2 7" xfId="2456" xr:uid="{00000000-0005-0000-0000-000006210000}"/>
    <cellStyle name="Entrada 2 2 2 7 2" xfId="5742" xr:uid="{00000000-0005-0000-0000-000007210000}"/>
    <cellStyle name="Entrada 2 2 2 7 2 2" xfId="14896" xr:uid="{00000000-0005-0000-0000-000008210000}"/>
    <cellStyle name="Entrada 2 2 2 7 2 3" xfId="21892" xr:uid="{00000000-0005-0000-0000-000009210000}"/>
    <cellStyle name="Entrada 2 2 2 7 2 4" xfId="23368" xr:uid="{00000000-0005-0000-0000-00000A210000}"/>
    <cellStyle name="Entrada 2 2 2 7 2 5" xfId="32787" xr:uid="{00000000-0005-0000-0000-00000B210000}"/>
    <cellStyle name="Entrada 2 2 2 7 2 6" xfId="36462" xr:uid="{00000000-0005-0000-0000-00000C210000}"/>
    <cellStyle name="Entrada 2 2 2 7 2 7" xfId="39188" xr:uid="{00000000-0005-0000-0000-00000D210000}"/>
    <cellStyle name="Entrada 2 2 2 7 3" xfId="11610" xr:uid="{00000000-0005-0000-0000-00000E210000}"/>
    <cellStyle name="Entrada 2 2 2 7 4" xfId="18613" xr:uid="{00000000-0005-0000-0000-00000F210000}"/>
    <cellStyle name="Entrada 2 2 2 7 5" xfId="24612" xr:uid="{00000000-0005-0000-0000-000010210000}"/>
    <cellStyle name="Entrada 2 2 2 7 6" xfId="17464" xr:uid="{00000000-0005-0000-0000-000011210000}"/>
    <cellStyle name="Entrada 2 2 2 7 7" xfId="17664" xr:uid="{00000000-0005-0000-0000-000012210000}"/>
    <cellStyle name="Entrada 2 2 2 7 8" xfId="17323" xr:uid="{00000000-0005-0000-0000-000013210000}"/>
    <cellStyle name="Entrada 2 2 2 7 9" xfId="30903" xr:uid="{00000000-0005-0000-0000-000014210000}"/>
    <cellStyle name="Entrada 2 2 2 8" xfId="2934" xr:uid="{00000000-0005-0000-0000-000015210000}"/>
    <cellStyle name="Entrada 2 2 2 8 2" xfId="5743" xr:uid="{00000000-0005-0000-0000-000016210000}"/>
    <cellStyle name="Entrada 2 2 2 8 2 2" xfId="14897" xr:uid="{00000000-0005-0000-0000-000017210000}"/>
    <cellStyle name="Entrada 2 2 2 8 2 3" xfId="21893" xr:uid="{00000000-0005-0000-0000-000018210000}"/>
    <cellStyle name="Entrada 2 2 2 8 2 4" xfId="27074" xr:uid="{00000000-0005-0000-0000-000019210000}"/>
    <cellStyle name="Entrada 2 2 2 8 2 5" xfId="32788" xr:uid="{00000000-0005-0000-0000-00001A210000}"/>
    <cellStyle name="Entrada 2 2 2 8 2 6" xfId="36463" xr:uid="{00000000-0005-0000-0000-00001B210000}"/>
    <cellStyle name="Entrada 2 2 2 8 2 7" xfId="39189" xr:uid="{00000000-0005-0000-0000-00001C210000}"/>
    <cellStyle name="Entrada 2 2 2 8 3" xfId="12088" xr:uid="{00000000-0005-0000-0000-00001D210000}"/>
    <cellStyle name="Entrada 2 2 2 8 4" xfId="19091" xr:uid="{00000000-0005-0000-0000-00001E210000}"/>
    <cellStyle name="Entrada 2 2 2 8 5" xfId="28322" xr:uid="{00000000-0005-0000-0000-00001F210000}"/>
    <cellStyle name="Entrada 2 2 2 8 6" xfId="26382" xr:uid="{00000000-0005-0000-0000-000020210000}"/>
    <cellStyle name="Entrada 2 2 2 8 7" xfId="25660" xr:uid="{00000000-0005-0000-0000-000021210000}"/>
    <cellStyle name="Entrada 2 2 2 8 8" xfId="18289" xr:uid="{00000000-0005-0000-0000-000022210000}"/>
    <cellStyle name="Entrada 2 2 2 8 9" xfId="17374" xr:uid="{00000000-0005-0000-0000-000023210000}"/>
    <cellStyle name="Entrada 2 2 2 9" xfId="3100" xr:uid="{00000000-0005-0000-0000-000024210000}"/>
    <cellStyle name="Entrada 2 2 2 9 2" xfId="5744" xr:uid="{00000000-0005-0000-0000-000025210000}"/>
    <cellStyle name="Entrada 2 2 2 9 2 2" xfId="14898" xr:uid="{00000000-0005-0000-0000-000026210000}"/>
    <cellStyle name="Entrada 2 2 2 9 2 3" xfId="21894" xr:uid="{00000000-0005-0000-0000-000027210000}"/>
    <cellStyle name="Entrada 2 2 2 9 2 4" xfId="27076" xr:uid="{00000000-0005-0000-0000-000028210000}"/>
    <cellStyle name="Entrada 2 2 2 9 2 5" xfId="32789" xr:uid="{00000000-0005-0000-0000-000029210000}"/>
    <cellStyle name="Entrada 2 2 2 9 2 6" xfId="36464" xr:uid="{00000000-0005-0000-0000-00002A210000}"/>
    <cellStyle name="Entrada 2 2 2 9 2 7" xfId="39190" xr:uid="{00000000-0005-0000-0000-00002B210000}"/>
    <cellStyle name="Entrada 2 2 2 9 3" xfId="12254" xr:uid="{00000000-0005-0000-0000-00002C210000}"/>
    <cellStyle name="Entrada 2 2 2 9 4" xfId="19257" xr:uid="{00000000-0005-0000-0000-00002D210000}"/>
    <cellStyle name="Entrada 2 2 2 9 5" xfId="28273" xr:uid="{00000000-0005-0000-0000-00002E210000}"/>
    <cellStyle name="Entrada 2 2 2 9 6" xfId="28772" xr:uid="{00000000-0005-0000-0000-00002F210000}"/>
    <cellStyle name="Entrada 2 2 2 9 7" xfId="10059" xr:uid="{00000000-0005-0000-0000-000030210000}"/>
    <cellStyle name="Entrada 2 2 2 9 8" xfId="31915" xr:uid="{00000000-0005-0000-0000-000031210000}"/>
    <cellStyle name="Entrada 2 2 2 9 9" xfId="31406" xr:uid="{00000000-0005-0000-0000-000032210000}"/>
    <cellStyle name="Entrada 2 2 20" xfId="38448" xr:uid="{00000000-0005-0000-0000-000033210000}"/>
    <cellStyle name="Entrada 2 2 3" xfId="1871" xr:uid="{00000000-0005-0000-0000-000034210000}"/>
    <cellStyle name="Entrada 2 2 3 10" xfId="28567" xr:uid="{00000000-0005-0000-0000-000035210000}"/>
    <cellStyle name="Entrada 2 2 3 11" xfId="18063" xr:uid="{00000000-0005-0000-0000-000036210000}"/>
    <cellStyle name="Entrada 2 2 3 12" xfId="30907" xr:uid="{00000000-0005-0000-0000-000037210000}"/>
    <cellStyle name="Entrada 2 2 3 13" xfId="34834" xr:uid="{00000000-0005-0000-0000-000038210000}"/>
    <cellStyle name="Entrada 2 2 3 14" xfId="38347" xr:uid="{00000000-0005-0000-0000-000039210000}"/>
    <cellStyle name="Entrada 2 2 3 2" xfId="2568" xr:uid="{00000000-0005-0000-0000-00003A210000}"/>
    <cellStyle name="Entrada 2 2 3 2 2" xfId="5746" xr:uid="{00000000-0005-0000-0000-00003B210000}"/>
    <cellStyle name="Entrada 2 2 3 2 2 2" xfId="14900" xr:uid="{00000000-0005-0000-0000-00003C210000}"/>
    <cellStyle name="Entrada 2 2 3 2 2 3" xfId="21896" xr:uid="{00000000-0005-0000-0000-00003D210000}"/>
    <cellStyle name="Entrada 2 2 3 2 2 4" xfId="9192" xr:uid="{00000000-0005-0000-0000-00003E210000}"/>
    <cellStyle name="Entrada 2 2 3 2 2 5" xfId="32791" xr:uid="{00000000-0005-0000-0000-00003F210000}"/>
    <cellStyle name="Entrada 2 2 3 2 2 6" xfId="36466" xr:uid="{00000000-0005-0000-0000-000040210000}"/>
    <cellStyle name="Entrada 2 2 3 2 2 7" xfId="39192" xr:uid="{00000000-0005-0000-0000-000041210000}"/>
    <cellStyle name="Entrada 2 2 3 2 3" xfId="11722" xr:uid="{00000000-0005-0000-0000-000042210000}"/>
    <cellStyle name="Entrada 2 2 3 2 4" xfId="18725" xr:uid="{00000000-0005-0000-0000-000043210000}"/>
    <cellStyle name="Entrada 2 2 3 2 5" xfId="19469" xr:uid="{00000000-0005-0000-0000-000044210000}"/>
    <cellStyle name="Entrada 2 2 3 2 6" xfId="26253" xr:uid="{00000000-0005-0000-0000-000045210000}"/>
    <cellStyle name="Entrada 2 2 3 2 7" xfId="26511" xr:uid="{00000000-0005-0000-0000-000046210000}"/>
    <cellStyle name="Entrada 2 2 3 2 8" xfId="34025" xr:uid="{00000000-0005-0000-0000-000047210000}"/>
    <cellStyle name="Entrada 2 2 3 2 9" xfId="37587" xr:uid="{00000000-0005-0000-0000-000048210000}"/>
    <cellStyle name="Entrada 2 2 3 3" xfId="3757" xr:uid="{00000000-0005-0000-0000-000049210000}"/>
    <cellStyle name="Entrada 2 2 3 3 2" xfId="5747" xr:uid="{00000000-0005-0000-0000-00004A210000}"/>
    <cellStyle name="Entrada 2 2 3 3 2 2" xfId="14901" xr:uid="{00000000-0005-0000-0000-00004B210000}"/>
    <cellStyle name="Entrada 2 2 3 3 2 3" xfId="21897" xr:uid="{00000000-0005-0000-0000-00004C210000}"/>
    <cellStyle name="Entrada 2 2 3 3 2 4" xfId="27075" xr:uid="{00000000-0005-0000-0000-00004D210000}"/>
    <cellStyle name="Entrada 2 2 3 3 2 5" xfId="32792" xr:uid="{00000000-0005-0000-0000-00004E210000}"/>
    <cellStyle name="Entrada 2 2 3 3 2 6" xfId="36467" xr:uid="{00000000-0005-0000-0000-00004F210000}"/>
    <cellStyle name="Entrada 2 2 3 3 2 7" xfId="39193" xr:uid="{00000000-0005-0000-0000-000050210000}"/>
    <cellStyle name="Entrada 2 2 3 3 3" xfId="12911" xr:uid="{00000000-0005-0000-0000-000051210000}"/>
    <cellStyle name="Entrada 2 2 3 3 4" xfId="19910" xr:uid="{00000000-0005-0000-0000-000052210000}"/>
    <cellStyle name="Entrada 2 2 3 3 5" xfId="27946" xr:uid="{00000000-0005-0000-0000-000053210000}"/>
    <cellStyle name="Entrada 2 2 3 3 6" xfId="26579" xr:uid="{00000000-0005-0000-0000-000054210000}"/>
    <cellStyle name="Entrada 2 2 3 3 7" xfId="28448" xr:uid="{00000000-0005-0000-0000-000055210000}"/>
    <cellStyle name="Entrada 2 2 3 3 8" xfId="31142" xr:uid="{00000000-0005-0000-0000-000056210000}"/>
    <cellStyle name="Entrada 2 2 3 3 9" xfId="35018" xr:uid="{00000000-0005-0000-0000-000057210000}"/>
    <cellStyle name="Entrada 2 2 3 4" xfId="4259" xr:uid="{00000000-0005-0000-0000-000058210000}"/>
    <cellStyle name="Entrada 2 2 3 4 2" xfId="5748" xr:uid="{00000000-0005-0000-0000-000059210000}"/>
    <cellStyle name="Entrada 2 2 3 4 2 2" xfId="14902" xr:uid="{00000000-0005-0000-0000-00005A210000}"/>
    <cellStyle name="Entrada 2 2 3 4 2 3" xfId="21898" xr:uid="{00000000-0005-0000-0000-00005B210000}"/>
    <cellStyle name="Entrada 2 2 3 4 2 4" xfId="10283" xr:uid="{00000000-0005-0000-0000-00005C210000}"/>
    <cellStyle name="Entrada 2 2 3 4 2 5" xfId="32793" xr:uid="{00000000-0005-0000-0000-00005D210000}"/>
    <cellStyle name="Entrada 2 2 3 4 2 6" xfId="36468" xr:uid="{00000000-0005-0000-0000-00005E210000}"/>
    <cellStyle name="Entrada 2 2 3 4 2 7" xfId="39194" xr:uid="{00000000-0005-0000-0000-00005F210000}"/>
    <cellStyle name="Entrada 2 2 3 4 3" xfId="13413" xr:uid="{00000000-0005-0000-0000-000060210000}"/>
    <cellStyle name="Entrada 2 2 3 4 4" xfId="20411" xr:uid="{00000000-0005-0000-0000-000061210000}"/>
    <cellStyle name="Entrada 2 2 3 4 5" xfId="17118" xr:uid="{00000000-0005-0000-0000-000062210000}"/>
    <cellStyle name="Entrada 2 2 3 4 6" xfId="24205" xr:uid="{00000000-0005-0000-0000-000063210000}"/>
    <cellStyle name="Entrada 2 2 3 4 7" xfId="31904" xr:uid="{00000000-0005-0000-0000-000064210000}"/>
    <cellStyle name="Entrada 2 2 3 4 8" xfId="25962" xr:uid="{00000000-0005-0000-0000-000065210000}"/>
    <cellStyle name="Entrada 2 2 3 4 9" xfId="25384" xr:uid="{00000000-0005-0000-0000-000066210000}"/>
    <cellStyle name="Entrada 2 2 3 5" xfId="3135" xr:uid="{00000000-0005-0000-0000-000067210000}"/>
    <cellStyle name="Entrada 2 2 3 5 2" xfId="5749" xr:uid="{00000000-0005-0000-0000-000068210000}"/>
    <cellStyle name="Entrada 2 2 3 5 2 2" xfId="14903" xr:uid="{00000000-0005-0000-0000-000069210000}"/>
    <cellStyle name="Entrada 2 2 3 5 2 3" xfId="21899" xr:uid="{00000000-0005-0000-0000-00006A210000}"/>
    <cellStyle name="Entrada 2 2 3 5 2 4" xfId="22572" xr:uid="{00000000-0005-0000-0000-00006B210000}"/>
    <cellStyle name="Entrada 2 2 3 5 2 5" xfId="32794" xr:uid="{00000000-0005-0000-0000-00006C210000}"/>
    <cellStyle name="Entrada 2 2 3 5 2 6" xfId="36469" xr:uid="{00000000-0005-0000-0000-00006D210000}"/>
    <cellStyle name="Entrada 2 2 3 5 2 7" xfId="39195" xr:uid="{00000000-0005-0000-0000-00006E210000}"/>
    <cellStyle name="Entrada 2 2 3 5 3" xfId="12289" xr:uid="{00000000-0005-0000-0000-00006F210000}"/>
    <cellStyle name="Entrada 2 2 3 5 4" xfId="19292" xr:uid="{00000000-0005-0000-0000-000070210000}"/>
    <cellStyle name="Entrada 2 2 3 5 5" xfId="28249" xr:uid="{00000000-0005-0000-0000-000071210000}"/>
    <cellStyle name="Entrada 2 2 3 5 6" xfId="26425" xr:uid="{00000000-0005-0000-0000-000072210000}"/>
    <cellStyle name="Entrada 2 2 3 5 7" xfId="28106" xr:uid="{00000000-0005-0000-0000-000073210000}"/>
    <cellStyle name="Entrada 2 2 3 5 8" xfId="33749" xr:uid="{00000000-0005-0000-0000-000074210000}"/>
    <cellStyle name="Entrada 2 2 3 5 9" xfId="37311" xr:uid="{00000000-0005-0000-0000-000075210000}"/>
    <cellStyle name="Entrada 2 2 3 6" xfId="4338" xr:uid="{00000000-0005-0000-0000-000076210000}"/>
    <cellStyle name="Entrada 2 2 3 6 2" xfId="5750" xr:uid="{00000000-0005-0000-0000-000077210000}"/>
    <cellStyle name="Entrada 2 2 3 6 2 2" xfId="14904" xr:uid="{00000000-0005-0000-0000-000078210000}"/>
    <cellStyle name="Entrada 2 2 3 6 2 3" xfId="21900" xr:uid="{00000000-0005-0000-0000-000079210000}"/>
    <cellStyle name="Entrada 2 2 3 6 2 4" xfId="24304" xr:uid="{00000000-0005-0000-0000-00007A210000}"/>
    <cellStyle name="Entrada 2 2 3 6 2 5" xfId="32795" xr:uid="{00000000-0005-0000-0000-00007B210000}"/>
    <cellStyle name="Entrada 2 2 3 6 2 6" xfId="36470" xr:uid="{00000000-0005-0000-0000-00007C210000}"/>
    <cellStyle name="Entrada 2 2 3 6 2 7" xfId="39196" xr:uid="{00000000-0005-0000-0000-00007D210000}"/>
    <cellStyle name="Entrada 2 2 3 6 3" xfId="13492" xr:uid="{00000000-0005-0000-0000-00007E210000}"/>
    <cellStyle name="Entrada 2 2 3 6 4" xfId="20490" xr:uid="{00000000-0005-0000-0000-00007F210000}"/>
    <cellStyle name="Entrada 2 2 3 6 5" xfId="24739" xr:uid="{00000000-0005-0000-0000-000080210000}"/>
    <cellStyle name="Entrada 2 2 3 6 6" xfId="28581" xr:uid="{00000000-0005-0000-0000-000081210000}"/>
    <cellStyle name="Entrada 2 2 3 6 7" xfId="22864" xr:uid="{00000000-0005-0000-0000-000082210000}"/>
    <cellStyle name="Entrada 2 2 3 6 8" xfId="30952" xr:uid="{00000000-0005-0000-0000-000083210000}"/>
    <cellStyle name="Entrada 2 2 3 6 9" xfId="34869" xr:uid="{00000000-0005-0000-0000-000084210000}"/>
    <cellStyle name="Entrada 2 2 3 7" xfId="5745" xr:uid="{00000000-0005-0000-0000-000085210000}"/>
    <cellStyle name="Entrada 2 2 3 7 2" xfId="14899" xr:uid="{00000000-0005-0000-0000-000086210000}"/>
    <cellStyle name="Entrada 2 2 3 7 3" xfId="21895" xr:uid="{00000000-0005-0000-0000-000087210000}"/>
    <cellStyle name="Entrada 2 2 3 7 4" xfId="27072" xr:uid="{00000000-0005-0000-0000-000088210000}"/>
    <cellStyle name="Entrada 2 2 3 7 5" xfId="32790" xr:uid="{00000000-0005-0000-0000-000089210000}"/>
    <cellStyle name="Entrada 2 2 3 7 6" xfId="36465" xr:uid="{00000000-0005-0000-0000-00008A210000}"/>
    <cellStyle name="Entrada 2 2 3 7 7" xfId="39191" xr:uid="{00000000-0005-0000-0000-00008B210000}"/>
    <cellStyle name="Entrada 2 2 3 8" xfId="11025" xr:uid="{00000000-0005-0000-0000-00008C210000}"/>
    <cellStyle name="Entrada 2 2 3 9" xfId="15500" xr:uid="{00000000-0005-0000-0000-00008D210000}"/>
    <cellStyle name="Entrada 2 2 4" xfId="2275" xr:uid="{00000000-0005-0000-0000-00008E210000}"/>
    <cellStyle name="Entrada 2 2 4 10" xfId="23043" xr:uid="{00000000-0005-0000-0000-00008F210000}"/>
    <cellStyle name="Entrada 2 2 4 11" xfId="22977" xr:uid="{00000000-0005-0000-0000-000090210000}"/>
    <cellStyle name="Entrada 2 2 4 12" xfId="30189" xr:uid="{00000000-0005-0000-0000-000091210000}"/>
    <cellStyle name="Entrada 2 2 4 13" xfId="34165" xr:uid="{00000000-0005-0000-0000-000092210000}"/>
    <cellStyle name="Entrada 2 2 4 14" xfId="37727" xr:uid="{00000000-0005-0000-0000-000093210000}"/>
    <cellStyle name="Entrada 2 2 4 2" xfId="2675" xr:uid="{00000000-0005-0000-0000-000094210000}"/>
    <cellStyle name="Entrada 2 2 4 2 2" xfId="5752" xr:uid="{00000000-0005-0000-0000-000095210000}"/>
    <cellStyle name="Entrada 2 2 4 2 2 2" xfId="14906" xr:uid="{00000000-0005-0000-0000-000096210000}"/>
    <cellStyle name="Entrada 2 2 4 2 2 3" xfId="21902" xr:uid="{00000000-0005-0000-0000-000097210000}"/>
    <cellStyle name="Entrada 2 2 4 2 2 4" xfId="24896" xr:uid="{00000000-0005-0000-0000-000098210000}"/>
    <cellStyle name="Entrada 2 2 4 2 2 5" xfId="32797" xr:uid="{00000000-0005-0000-0000-000099210000}"/>
    <cellStyle name="Entrada 2 2 4 2 2 6" xfId="36472" xr:uid="{00000000-0005-0000-0000-00009A210000}"/>
    <cellStyle name="Entrada 2 2 4 2 2 7" xfId="39198" xr:uid="{00000000-0005-0000-0000-00009B210000}"/>
    <cellStyle name="Entrada 2 2 4 2 3" xfId="11829" xr:uid="{00000000-0005-0000-0000-00009C210000}"/>
    <cellStyle name="Entrada 2 2 4 2 4" xfId="18832" xr:uid="{00000000-0005-0000-0000-00009D210000}"/>
    <cellStyle name="Entrada 2 2 4 2 5" xfId="17391" xr:uid="{00000000-0005-0000-0000-00009E210000}"/>
    <cellStyle name="Entrada 2 2 4 2 6" xfId="26300" xr:uid="{00000000-0005-0000-0000-00009F210000}"/>
    <cellStyle name="Entrada 2 2 4 2 7" xfId="24529" xr:uid="{00000000-0005-0000-0000-0000A0210000}"/>
    <cellStyle name="Entrada 2 2 4 2 8" xfId="29641" xr:uid="{00000000-0005-0000-0000-0000A1210000}"/>
    <cellStyle name="Entrada 2 2 4 2 9" xfId="33627" xr:uid="{00000000-0005-0000-0000-0000A2210000}"/>
    <cellStyle name="Entrada 2 2 4 3" xfId="3957" xr:uid="{00000000-0005-0000-0000-0000A3210000}"/>
    <cellStyle name="Entrada 2 2 4 3 2" xfId="5753" xr:uid="{00000000-0005-0000-0000-0000A4210000}"/>
    <cellStyle name="Entrada 2 2 4 3 2 2" xfId="14907" xr:uid="{00000000-0005-0000-0000-0000A5210000}"/>
    <cellStyle name="Entrada 2 2 4 3 2 3" xfId="21903" xr:uid="{00000000-0005-0000-0000-0000A6210000}"/>
    <cellStyle name="Entrada 2 2 4 3 2 4" xfId="9170" xr:uid="{00000000-0005-0000-0000-0000A7210000}"/>
    <cellStyle name="Entrada 2 2 4 3 2 5" xfId="32798" xr:uid="{00000000-0005-0000-0000-0000A8210000}"/>
    <cellStyle name="Entrada 2 2 4 3 2 6" xfId="36473" xr:uid="{00000000-0005-0000-0000-0000A9210000}"/>
    <cellStyle name="Entrada 2 2 4 3 2 7" xfId="39199" xr:uid="{00000000-0005-0000-0000-0000AA210000}"/>
    <cellStyle name="Entrada 2 2 4 3 3" xfId="13111" xr:uid="{00000000-0005-0000-0000-0000AB210000}"/>
    <cellStyle name="Entrada 2 2 4 3 4" xfId="20109" xr:uid="{00000000-0005-0000-0000-0000AC210000}"/>
    <cellStyle name="Entrada 2 2 4 3 5" xfId="27851" xr:uid="{00000000-0005-0000-0000-0000AD210000}"/>
    <cellStyle name="Entrada 2 2 4 3 6" xfId="24145" xr:uid="{00000000-0005-0000-0000-0000AE210000}"/>
    <cellStyle name="Entrada 2 2 4 3 7" xfId="24594" xr:uid="{00000000-0005-0000-0000-0000AF210000}"/>
    <cellStyle name="Entrada 2 2 4 3 8" xfId="25822" xr:uid="{00000000-0005-0000-0000-0000B0210000}"/>
    <cellStyle name="Entrada 2 2 4 3 9" xfId="23030" xr:uid="{00000000-0005-0000-0000-0000B1210000}"/>
    <cellStyle name="Entrada 2 2 4 4" xfId="4395" xr:uid="{00000000-0005-0000-0000-0000B2210000}"/>
    <cellStyle name="Entrada 2 2 4 4 2" xfId="5754" xr:uid="{00000000-0005-0000-0000-0000B3210000}"/>
    <cellStyle name="Entrada 2 2 4 4 2 2" xfId="14908" xr:uid="{00000000-0005-0000-0000-0000B4210000}"/>
    <cellStyle name="Entrada 2 2 4 4 2 3" xfId="21904" xr:uid="{00000000-0005-0000-0000-0000B5210000}"/>
    <cellStyle name="Entrada 2 2 4 4 2 4" xfId="17396" xr:uid="{00000000-0005-0000-0000-0000B6210000}"/>
    <cellStyle name="Entrada 2 2 4 4 2 5" xfId="32799" xr:uid="{00000000-0005-0000-0000-0000B7210000}"/>
    <cellStyle name="Entrada 2 2 4 4 2 6" xfId="36474" xr:uid="{00000000-0005-0000-0000-0000B8210000}"/>
    <cellStyle name="Entrada 2 2 4 4 2 7" xfId="39200" xr:uid="{00000000-0005-0000-0000-0000B9210000}"/>
    <cellStyle name="Entrada 2 2 4 4 3" xfId="13549" xr:uid="{00000000-0005-0000-0000-0000BA210000}"/>
    <cellStyle name="Entrada 2 2 4 4 4" xfId="20547" xr:uid="{00000000-0005-0000-0000-0000BB210000}"/>
    <cellStyle name="Entrada 2 2 4 4 5" xfId="27634" xr:uid="{00000000-0005-0000-0000-0000BC210000}"/>
    <cellStyle name="Entrada 2 2 4 4 6" xfId="25462" xr:uid="{00000000-0005-0000-0000-0000BD210000}"/>
    <cellStyle name="Entrada 2 2 4 4 7" xfId="19772" xr:uid="{00000000-0005-0000-0000-0000BE210000}"/>
    <cellStyle name="Entrada 2 2 4 4 8" xfId="31740" xr:uid="{00000000-0005-0000-0000-0000BF210000}"/>
    <cellStyle name="Entrada 2 2 4 4 9" xfId="35420" xr:uid="{00000000-0005-0000-0000-0000C0210000}"/>
    <cellStyle name="Entrada 2 2 4 5" xfId="4649" xr:uid="{00000000-0005-0000-0000-0000C1210000}"/>
    <cellStyle name="Entrada 2 2 4 5 2" xfId="5755" xr:uid="{00000000-0005-0000-0000-0000C2210000}"/>
    <cellStyle name="Entrada 2 2 4 5 2 2" xfId="14909" xr:uid="{00000000-0005-0000-0000-0000C3210000}"/>
    <cellStyle name="Entrada 2 2 4 5 2 3" xfId="21905" xr:uid="{00000000-0005-0000-0000-0000C4210000}"/>
    <cellStyle name="Entrada 2 2 4 5 2 4" xfId="19719" xr:uid="{00000000-0005-0000-0000-0000C5210000}"/>
    <cellStyle name="Entrada 2 2 4 5 2 5" xfId="32800" xr:uid="{00000000-0005-0000-0000-0000C6210000}"/>
    <cellStyle name="Entrada 2 2 4 5 2 6" xfId="36475" xr:uid="{00000000-0005-0000-0000-0000C7210000}"/>
    <cellStyle name="Entrada 2 2 4 5 2 7" xfId="39201" xr:uid="{00000000-0005-0000-0000-0000C8210000}"/>
    <cellStyle name="Entrada 2 2 4 5 3" xfId="13803" xr:uid="{00000000-0005-0000-0000-0000C9210000}"/>
    <cellStyle name="Entrada 2 2 4 5 4" xfId="20801" xr:uid="{00000000-0005-0000-0000-0000CA210000}"/>
    <cellStyle name="Entrada 2 2 4 5 5" xfId="22753" xr:uid="{00000000-0005-0000-0000-0000CB210000}"/>
    <cellStyle name="Entrada 2 2 4 5 6" xfId="23399" xr:uid="{00000000-0005-0000-0000-0000CC210000}"/>
    <cellStyle name="Entrada 2 2 4 5 7" xfId="24331" xr:uid="{00000000-0005-0000-0000-0000CD210000}"/>
    <cellStyle name="Entrada 2 2 4 5 8" xfId="32197" xr:uid="{00000000-0005-0000-0000-0000CE210000}"/>
    <cellStyle name="Entrada 2 2 4 5 9" xfId="35872" xr:uid="{00000000-0005-0000-0000-0000CF210000}"/>
    <cellStyle name="Entrada 2 2 4 6" xfId="4895" xr:uid="{00000000-0005-0000-0000-0000D0210000}"/>
    <cellStyle name="Entrada 2 2 4 6 2" xfId="5756" xr:uid="{00000000-0005-0000-0000-0000D1210000}"/>
    <cellStyle name="Entrada 2 2 4 6 2 2" xfId="14910" xr:uid="{00000000-0005-0000-0000-0000D2210000}"/>
    <cellStyle name="Entrada 2 2 4 6 2 3" xfId="21906" xr:uid="{00000000-0005-0000-0000-0000D3210000}"/>
    <cellStyle name="Entrada 2 2 4 6 2 4" xfId="27079" xr:uid="{00000000-0005-0000-0000-0000D4210000}"/>
    <cellStyle name="Entrada 2 2 4 6 2 5" xfId="32801" xr:uid="{00000000-0005-0000-0000-0000D5210000}"/>
    <cellStyle name="Entrada 2 2 4 6 2 6" xfId="36476" xr:uid="{00000000-0005-0000-0000-0000D6210000}"/>
    <cellStyle name="Entrada 2 2 4 6 2 7" xfId="39202" xr:uid="{00000000-0005-0000-0000-0000D7210000}"/>
    <cellStyle name="Entrada 2 2 4 6 3" xfId="14049" xr:uid="{00000000-0005-0000-0000-0000D8210000}"/>
    <cellStyle name="Entrada 2 2 4 6 4" xfId="21047" xr:uid="{00000000-0005-0000-0000-0000D9210000}"/>
    <cellStyle name="Entrada 2 2 4 6 5" xfId="17731" xr:uid="{00000000-0005-0000-0000-0000DA210000}"/>
    <cellStyle name="Entrada 2 2 4 6 6" xfId="19663" xr:uid="{00000000-0005-0000-0000-0000DB210000}"/>
    <cellStyle name="Entrada 2 2 4 6 7" xfId="31941" xr:uid="{00000000-0005-0000-0000-0000DC210000}"/>
    <cellStyle name="Entrada 2 2 4 6 8" xfId="35619" xr:uid="{00000000-0005-0000-0000-0000DD210000}"/>
    <cellStyle name="Entrada 2 2 4 6 9" xfId="38530" xr:uid="{00000000-0005-0000-0000-0000DE210000}"/>
    <cellStyle name="Entrada 2 2 4 7" xfId="5751" xr:uid="{00000000-0005-0000-0000-0000DF210000}"/>
    <cellStyle name="Entrada 2 2 4 7 2" xfId="14905" xr:uid="{00000000-0005-0000-0000-0000E0210000}"/>
    <cellStyle name="Entrada 2 2 4 7 3" xfId="21901" xr:uid="{00000000-0005-0000-0000-0000E1210000}"/>
    <cellStyle name="Entrada 2 2 4 7 4" xfId="27077" xr:uid="{00000000-0005-0000-0000-0000E2210000}"/>
    <cellStyle name="Entrada 2 2 4 7 5" xfId="32796" xr:uid="{00000000-0005-0000-0000-0000E3210000}"/>
    <cellStyle name="Entrada 2 2 4 7 6" xfId="36471" xr:uid="{00000000-0005-0000-0000-0000E4210000}"/>
    <cellStyle name="Entrada 2 2 4 7 7" xfId="39197" xr:uid="{00000000-0005-0000-0000-0000E5210000}"/>
    <cellStyle name="Entrada 2 2 4 8" xfId="11429" xr:uid="{00000000-0005-0000-0000-0000E6210000}"/>
    <cellStyle name="Entrada 2 2 4 9" xfId="18432" xr:uid="{00000000-0005-0000-0000-0000E7210000}"/>
    <cellStyle name="Entrada 2 2 5" xfId="1672" xr:uid="{00000000-0005-0000-0000-0000E8210000}"/>
    <cellStyle name="Entrada 2 2 5 10" xfId="28666" xr:uid="{00000000-0005-0000-0000-0000E9210000}"/>
    <cellStyle name="Entrada 2 2 5 11" xfId="24724" xr:uid="{00000000-0005-0000-0000-0000EA210000}"/>
    <cellStyle name="Entrada 2 2 5 12" xfId="30992" xr:uid="{00000000-0005-0000-0000-0000EB210000}"/>
    <cellStyle name="Entrada 2 2 5 13" xfId="31376" xr:uid="{00000000-0005-0000-0000-0000EC210000}"/>
    <cellStyle name="Entrada 2 2 5 14" xfId="35131" xr:uid="{00000000-0005-0000-0000-0000ED210000}"/>
    <cellStyle name="Entrada 2 2 5 2" xfId="2499" xr:uid="{00000000-0005-0000-0000-0000EE210000}"/>
    <cellStyle name="Entrada 2 2 5 2 2" xfId="5758" xr:uid="{00000000-0005-0000-0000-0000EF210000}"/>
    <cellStyle name="Entrada 2 2 5 2 2 2" xfId="14912" xr:uid="{00000000-0005-0000-0000-0000F0210000}"/>
    <cellStyle name="Entrada 2 2 5 2 2 3" xfId="21908" xr:uid="{00000000-0005-0000-0000-0000F1210000}"/>
    <cellStyle name="Entrada 2 2 5 2 2 4" xfId="27080" xr:uid="{00000000-0005-0000-0000-0000F2210000}"/>
    <cellStyle name="Entrada 2 2 5 2 2 5" xfId="32803" xr:uid="{00000000-0005-0000-0000-0000F3210000}"/>
    <cellStyle name="Entrada 2 2 5 2 2 6" xfId="36478" xr:uid="{00000000-0005-0000-0000-0000F4210000}"/>
    <cellStyle name="Entrada 2 2 5 2 2 7" xfId="39204" xr:uid="{00000000-0005-0000-0000-0000F5210000}"/>
    <cellStyle name="Entrada 2 2 5 2 3" xfId="11653" xr:uid="{00000000-0005-0000-0000-0000F6210000}"/>
    <cellStyle name="Entrada 2 2 5 2 4" xfId="18656" xr:uid="{00000000-0005-0000-0000-0000F7210000}"/>
    <cellStyle name="Entrada 2 2 5 2 5" xfId="17399" xr:uid="{00000000-0005-0000-0000-0000F8210000}"/>
    <cellStyle name="Entrada 2 2 5 2 6" xfId="26219" xr:uid="{00000000-0005-0000-0000-0000F9210000}"/>
    <cellStyle name="Entrada 2 2 5 2 7" xfId="30081" xr:uid="{00000000-0005-0000-0000-0000FA210000}"/>
    <cellStyle name="Entrada 2 2 5 2 8" xfId="25037" xr:uid="{00000000-0005-0000-0000-0000FB210000}"/>
    <cellStyle name="Entrada 2 2 5 2 9" xfId="34814" xr:uid="{00000000-0005-0000-0000-0000FC210000}"/>
    <cellStyle name="Entrada 2 2 5 3" xfId="3649" xr:uid="{00000000-0005-0000-0000-0000FD210000}"/>
    <cellStyle name="Entrada 2 2 5 3 2" xfId="5759" xr:uid="{00000000-0005-0000-0000-0000FE210000}"/>
    <cellStyle name="Entrada 2 2 5 3 2 2" xfId="14913" xr:uid="{00000000-0005-0000-0000-0000FF210000}"/>
    <cellStyle name="Entrada 2 2 5 3 2 3" xfId="21909" xr:uid="{00000000-0005-0000-0000-000000220000}"/>
    <cellStyle name="Entrada 2 2 5 3 2 4" xfId="27078" xr:uid="{00000000-0005-0000-0000-000001220000}"/>
    <cellStyle name="Entrada 2 2 5 3 2 5" xfId="32804" xr:uid="{00000000-0005-0000-0000-000002220000}"/>
    <cellStyle name="Entrada 2 2 5 3 2 6" xfId="36479" xr:uid="{00000000-0005-0000-0000-000003220000}"/>
    <cellStyle name="Entrada 2 2 5 3 2 7" xfId="39205" xr:uid="{00000000-0005-0000-0000-000004220000}"/>
    <cellStyle name="Entrada 2 2 5 3 3" xfId="12803" xr:uid="{00000000-0005-0000-0000-000005220000}"/>
    <cellStyle name="Entrada 2 2 5 3 4" xfId="19802" xr:uid="{00000000-0005-0000-0000-000006220000}"/>
    <cellStyle name="Entrada 2 2 5 3 5" xfId="17138" xr:uid="{00000000-0005-0000-0000-000007220000}"/>
    <cellStyle name="Entrada 2 2 5 3 6" xfId="26556" xr:uid="{00000000-0005-0000-0000-000008220000}"/>
    <cellStyle name="Entrada 2 2 5 3 7" xfId="29565" xr:uid="{00000000-0005-0000-0000-000009220000}"/>
    <cellStyle name="Entrada 2 2 5 3 8" xfId="33583" xr:uid="{00000000-0005-0000-0000-00000A220000}"/>
    <cellStyle name="Entrada 2 2 5 3 9" xfId="37251" xr:uid="{00000000-0005-0000-0000-00000B220000}"/>
    <cellStyle name="Entrada 2 2 5 4" xfId="4158" xr:uid="{00000000-0005-0000-0000-00000C220000}"/>
    <cellStyle name="Entrada 2 2 5 4 2" xfId="5760" xr:uid="{00000000-0005-0000-0000-00000D220000}"/>
    <cellStyle name="Entrada 2 2 5 4 2 2" xfId="14914" xr:uid="{00000000-0005-0000-0000-00000E220000}"/>
    <cellStyle name="Entrada 2 2 5 4 2 3" xfId="21910" xr:uid="{00000000-0005-0000-0000-00000F220000}"/>
    <cellStyle name="Entrada 2 2 5 4 2 4" xfId="17501" xr:uid="{00000000-0005-0000-0000-000010220000}"/>
    <cellStyle name="Entrada 2 2 5 4 2 5" xfId="32805" xr:uid="{00000000-0005-0000-0000-000011220000}"/>
    <cellStyle name="Entrada 2 2 5 4 2 6" xfId="36480" xr:uid="{00000000-0005-0000-0000-000012220000}"/>
    <cellStyle name="Entrada 2 2 5 4 2 7" xfId="39206" xr:uid="{00000000-0005-0000-0000-000013220000}"/>
    <cellStyle name="Entrada 2 2 5 4 3" xfId="13312" xr:uid="{00000000-0005-0000-0000-000014220000}"/>
    <cellStyle name="Entrada 2 2 5 4 4" xfId="20310" xr:uid="{00000000-0005-0000-0000-000015220000}"/>
    <cellStyle name="Entrada 2 2 5 4 5" xfId="27753" xr:uid="{00000000-0005-0000-0000-000016220000}"/>
    <cellStyle name="Entrada 2 2 5 4 6" xfId="25278" xr:uid="{00000000-0005-0000-0000-000017220000}"/>
    <cellStyle name="Entrada 2 2 5 4 7" xfId="19552" xr:uid="{00000000-0005-0000-0000-000018220000}"/>
    <cellStyle name="Entrada 2 2 5 4 8" xfId="26023" xr:uid="{00000000-0005-0000-0000-000019220000}"/>
    <cellStyle name="Entrada 2 2 5 4 9" xfId="25324" xr:uid="{00000000-0005-0000-0000-00001A220000}"/>
    <cellStyle name="Entrada 2 2 5 5" xfId="3073" xr:uid="{00000000-0005-0000-0000-00001B220000}"/>
    <cellStyle name="Entrada 2 2 5 5 2" xfId="5761" xr:uid="{00000000-0005-0000-0000-00001C220000}"/>
    <cellStyle name="Entrada 2 2 5 5 2 2" xfId="14915" xr:uid="{00000000-0005-0000-0000-00001D220000}"/>
    <cellStyle name="Entrada 2 2 5 5 2 3" xfId="21911" xr:uid="{00000000-0005-0000-0000-00001E220000}"/>
    <cellStyle name="Entrada 2 2 5 5 2 4" xfId="27084" xr:uid="{00000000-0005-0000-0000-00001F220000}"/>
    <cellStyle name="Entrada 2 2 5 5 2 5" xfId="32806" xr:uid="{00000000-0005-0000-0000-000020220000}"/>
    <cellStyle name="Entrada 2 2 5 5 2 6" xfId="36481" xr:uid="{00000000-0005-0000-0000-000021220000}"/>
    <cellStyle name="Entrada 2 2 5 5 2 7" xfId="39207" xr:uid="{00000000-0005-0000-0000-000022220000}"/>
    <cellStyle name="Entrada 2 2 5 5 3" xfId="12227" xr:uid="{00000000-0005-0000-0000-000023220000}"/>
    <cellStyle name="Entrada 2 2 5 5 4" xfId="19230" xr:uid="{00000000-0005-0000-0000-000024220000}"/>
    <cellStyle name="Entrada 2 2 5 5 5" xfId="25224" xr:uid="{00000000-0005-0000-0000-000025220000}"/>
    <cellStyle name="Entrada 2 2 5 5 6" xfId="29140" xr:uid="{00000000-0005-0000-0000-000026220000}"/>
    <cellStyle name="Entrada 2 2 5 5 7" xfId="29799" xr:uid="{00000000-0005-0000-0000-000027220000}"/>
    <cellStyle name="Entrada 2 2 5 5 8" xfId="28536" xr:uid="{00000000-0005-0000-0000-000028220000}"/>
    <cellStyle name="Entrada 2 2 5 5 9" xfId="31043" xr:uid="{00000000-0005-0000-0000-000029220000}"/>
    <cellStyle name="Entrada 2 2 5 6" xfId="3766" xr:uid="{00000000-0005-0000-0000-00002A220000}"/>
    <cellStyle name="Entrada 2 2 5 6 2" xfId="5762" xr:uid="{00000000-0005-0000-0000-00002B220000}"/>
    <cellStyle name="Entrada 2 2 5 6 2 2" xfId="14916" xr:uid="{00000000-0005-0000-0000-00002C220000}"/>
    <cellStyle name="Entrada 2 2 5 6 2 3" xfId="21912" xr:uid="{00000000-0005-0000-0000-00002D220000}"/>
    <cellStyle name="Entrada 2 2 5 6 2 4" xfId="27081" xr:uid="{00000000-0005-0000-0000-00002E220000}"/>
    <cellStyle name="Entrada 2 2 5 6 2 5" xfId="32807" xr:uid="{00000000-0005-0000-0000-00002F220000}"/>
    <cellStyle name="Entrada 2 2 5 6 2 6" xfId="36482" xr:uid="{00000000-0005-0000-0000-000030220000}"/>
    <cellStyle name="Entrada 2 2 5 6 2 7" xfId="39208" xr:uid="{00000000-0005-0000-0000-000031220000}"/>
    <cellStyle name="Entrada 2 2 5 6 3" xfId="12920" xr:uid="{00000000-0005-0000-0000-000032220000}"/>
    <cellStyle name="Entrada 2 2 5 6 4" xfId="19919" xr:uid="{00000000-0005-0000-0000-000033220000}"/>
    <cellStyle name="Entrada 2 2 5 6 5" xfId="27947" xr:uid="{00000000-0005-0000-0000-000034220000}"/>
    <cellStyle name="Entrada 2 2 5 6 6" xfId="26581" xr:uid="{00000000-0005-0000-0000-000035220000}"/>
    <cellStyle name="Entrada 2 2 5 6 7" xfId="28790" xr:uid="{00000000-0005-0000-0000-000036220000}"/>
    <cellStyle name="Entrada 2 2 5 6 8" xfId="29681" xr:uid="{00000000-0005-0000-0000-000037220000}"/>
    <cellStyle name="Entrada 2 2 5 6 9" xfId="31920" xr:uid="{00000000-0005-0000-0000-000038220000}"/>
    <cellStyle name="Entrada 2 2 5 7" xfId="5757" xr:uid="{00000000-0005-0000-0000-000039220000}"/>
    <cellStyle name="Entrada 2 2 5 7 2" xfId="14911" xr:uid="{00000000-0005-0000-0000-00003A220000}"/>
    <cellStyle name="Entrada 2 2 5 7 3" xfId="21907" xr:uid="{00000000-0005-0000-0000-00003B220000}"/>
    <cellStyle name="Entrada 2 2 5 7 4" xfId="20061" xr:uid="{00000000-0005-0000-0000-00003C220000}"/>
    <cellStyle name="Entrada 2 2 5 7 5" xfId="32802" xr:uid="{00000000-0005-0000-0000-00003D220000}"/>
    <cellStyle name="Entrada 2 2 5 7 6" xfId="36477" xr:uid="{00000000-0005-0000-0000-00003E220000}"/>
    <cellStyle name="Entrada 2 2 5 7 7" xfId="39203" xr:uid="{00000000-0005-0000-0000-00003F220000}"/>
    <cellStyle name="Entrada 2 2 5 8" xfId="10826" xr:uid="{00000000-0005-0000-0000-000040220000}"/>
    <cellStyle name="Entrada 2 2 5 9" xfId="9265" xr:uid="{00000000-0005-0000-0000-000041220000}"/>
    <cellStyle name="Entrada 2 2 6" xfId="2323" xr:uid="{00000000-0005-0000-0000-000042220000}"/>
    <cellStyle name="Entrada 2 2 6 10" xfId="19385" xr:uid="{00000000-0005-0000-0000-000043220000}"/>
    <cellStyle name="Entrada 2 2 6 11" xfId="21339" xr:uid="{00000000-0005-0000-0000-000044220000}"/>
    <cellStyle name="Entrada 2 2 6 12" xfId="30169" xr:uid="{00000000-0005-0000-0000-000045220000}"/>
    <cellStyle name="Entrada 2 2 6 13" xfId="31474" xr:uid="{00000000-0005-0000-0000-000046220000}"/>
    <cellStyle name="Entrada 2 2 6 14" xfId="35184" xr:uid="{00000000-0005-0000-0000-000047220000}"/>
    <cellStyle name="Entrada 2 2 6 2" xfId="2723" xr:uid="{00000000-0005-0000-0000-000048220000}"/>
    <cellStyle name="Entrada 2 2 6 2 2" xfId="5764" xr:uid="{00000000-0005-0000-0000-000049220000}"/>
    <cellStyle name="Entrada 2 2 6 2 2 2" xfId="14918" xr:uid="{00000000-0005-0000-0000-00004A220000}"/>
    <cellStyle name="Entrada 2 2 6 2 2 3" xfId="21914" xr:uid="{00000000-0005-0000-0000-00004B220000}"/>
    <cellStyle name="Entrada 2 2 6 2 2 4" xfId="15547" xr:uid="{00000000-0005-0000-0000-00004C220000}"/>
    <cellStyle name="Entrada 2 2 6 2 2 5" xfId="32809" xr:uid="{00000000-0005-0000-0000-00004D220000}"/>
    <cellStyle name="Entrada 2 2 6 2 2 6" xfId="36484" xr:uid="{00000000-0005-0000-0000-00004E220000}"/>
    <cellStyle name="Entrada 2 2 6 2 2 7" xfId="39210" xr:uid="{00000000-0005-0000-0000-00004F220000}"/>
    <cellStyle name="Entrada 2 2 6 2 3" xfId="11877" xr:uid="{00000000-0005-0000-0000-000050220000}"/>
    <cellStyle name="Entrada 2 2 6 2 4" xfId="18880" xr:uid="{00000000-0005-0000-0000-000051220000}"/>
    <cellStyle name="Entrada 2 2 6 2 5" xfId="28416" xr:uid="{00000000-0005-0000-0000-000052220000}"/>
    <cellStyle name="Entrada 2 2 6 2 6" xfId="26320" xr:uid="{00000000-0005-0000-0000-000053220000}"/>
    <cellStyle name="Entrada 2 2 6 2 7" xfId="29972" xr:uid="{00000000-0005-0000-0000-000054220000}"/>
    <cellStyle name="Entrada 2 2 6 2 8" xfId="33948" xr:uid="{00000000-0005-0000-0000-000055220000}"/>
    <cellStyle name="Entrada 2 2 6 2 9" xfId="37510" xr:uid="{00000000-0005-0000-0000-000056220000}"/>
    <cellStyle name="Entrada 2 2 6 3" xfId="4005" xr:uid="{00000000-0005-0000-0000-000057220000}"/>
    <cellStyle name="Entrada 2 2 6 3 2" xfId="5765" xr:uid="{00000000-0005-0000-0000-000058220000}"/>
    <cellStyle name="Entrada 2 2 6 3 2 2" xfId="14919" xr:uid="{00000000-0005-0000-0000-000059220000}"/>
    <cellStyle name="Entrada 2 2 6 3 2 3" xfId="21915" xr:uid="{00000000-0005-0000-0000-00005A220000}"/>
    <cellStyle name="Entrada 2 2 6 3 2 4" xfId="27083" xr:uid="{00000000-0005-0000-0000-00005B220000}"/>
    <cellStyle name="Entrada 2 2 6 3 2 5" xfId="32810" xr:uid="{00000000-0005-0000-0000-00005C220000}"/>
    <cellStyle name="Entrada 2 2 6 3 2 6" xfId="36485" xr:uid="{00000000-0005-0000-0000-00005D220000}"/>
    <cellStyle name="Entrada 2 2 6 3 2 7" xfId="39211" xr:uid="{00000000-0005-0000-0000-00005E220000}"/>
    <cellStyle name="Entrada 2 2 6 3 3" xfId="13159" xr:uid="{00000000-0005-0000-0000-00005F220000}"/>
    <cellStyle name="Entrada 2 2 6 3 4" xfId="20157" xr:uid="{00000000-0005-0000-0000-000060220000}"/>
    <cellStyle name="Entrada 2 2 6 3 5" xfId="27828" xr:uid="{00000000-0005-0000-0000-000061220000}"/>
    <cellStyle name="Entrada 2 2 6 3 6" xfId="24180" xr:uid="{00000000-0005-0000-0000-000062220000}"/>
    <cellStyle name="Entrada 2 2 6 3 7" xfId="24129" xr:uid="{00000000-0005-0000-0000-000063220000}"/>
    <cellStyle name="Entrada 2 2 6 3 8" xfId="31678" xr:uid="{00000000-0005-0000-0000-000064220000}"/>
    <cellStyle name="Entrada 2 2 6 3 9" xfId="35358" xr:uid="{00000000-0005-0000-0000-000065220000}"/>
    <cellStyle name="Entrada 2 2 6 4" xfId="4443" xr:uid="{00000000-0005-0000-0000-000066220000}"/>
    <cellStyle name="Entrada 2 2 6 4 2" xfId="5766" xr:uid="{00000000-0005-0000-0000-000067220000}"/>
    <cellStyle name="Entrada 2 2 6 4 2 2" xfId="14920" xr:uid="{00000000-0005-0000-0000-000068220000}"/>
    <cellStyle name="Entrada 2 2 6 4 2 3" xfId="21916" xr:uid="{00000000-0005-0000-0000-000069220000}"/>
    <cellStyle name="Entrada 2 2 6 4 2 4" xfId="18240" xr:uid="{00000000-0005-0000-0000-00006A220000}"/>
    <cellStyle name="Entrada 2 2 6 4 2 5" xfId="32811" xr:uid="{00000000-0005-0000-0000-00006B220000}"/>
    <cellStyle name="Entrada 2 2 6 4 2 6" xfId="36486" xr:uid="{00000000-0005-0000-0000-00006C220000}"/>
    <cellStyle name="Entrada 2 2 6 4 2 7" xfId="39212" xr:uid="{00000000-0005-0000-0000-00006D220000}"/>
    <cellStyle name="Entrada 2 2 6 4 3" xfId="13597" xr:uid="{00000000-0005-0000-0000-00006E220000}"/>
    <cellStyle name="Entrada 2 2 6 4 4" xfId="20595" xr:uid="{00000000-0005-0000-0000-00006F220000}"/>
    <cellStyle name="Entrada 2 2 6 4 5" xfId="27614" xr:uid="{00000000-0005-0000-0000-000070220000}"/>
    <cellStyle name="Entrada 2 2 6 4 6" xfId="25025" xr:uid="{00000000-0005-0000-0000-000071220000}"/>
    <cellStyle name="Entrada 2 2 6 4 7" xfId="28957" xr:uid="{00000000-0005-0000-0000-000072220000}"/>
    <cellStyle name="Entrada 2 2 6 4 8" xfId="22957" xr:uid="{00000000-0005-0000-0000-000073220000}"/>
    <cellStyle name="Entrada 2 2 6 4 9" xfId="25753" xr:uid="{00000000-0005-0000-0000-000074220000}"/>
    <cellStyle name="Entrada 2 2 6 5" xfId="4697" xr:uid="{00000000-0005-0000-0000-000075220000}"/>
    <cellStyle name="Entrada 2 2 6 5 2" xfId="5767" xr:uid="{00000000-0005-0000-0000-000076220000}"/>
    <cellStyle name="Entrada 2 2 6 5 2 2" xfId="14921" xr:uid="{00000000-0005-0000-0000-000077220000}"/>
    <cellStyle name="Entrada 2 2 6 5 2 3" xfId="21917" xr:uid="{00000000-0005-0000-0000-000078220000}"/>
    <cellStyle name="Entrada 2 2 6 5 2 4" xfId="9438" xr:uid="{00000000-0005-0000-0000-000079220000}"/>
    <cellStyle name="Entrada 2 2 6 5 2 5" xfId="32812" xr:uid="{00000000-0005-0000-0000-00007A220000}"/>
    <cellStyle name="Entrada 2 2 6 5 2 6" xfId="36487" xr:uid="{00000000-0005-0000-0000-00007B220000}"/>
    <cellStyle name="Entrada 2 2 6 5 2 7" xfId="39213" xr:uid="{00000000-0005-0000-0000-00007C220000}"/>
    <cellStyle name="Entrada 2 2 6 5 3" xfId="13851" xr:uid="{00000000-0005-0000-0000-00007D220000}"/>
    <cellStyle name="Entrada 2 2 6 5 4" xfId="20849" xr:uid="{00000000-0005-0000-0000-00007E220000}"/>
    <cellStyle name="Entrada 2 2 6 5 5" xfId="24262" xr:uid="{00000000-0005-0000-0000-00007F220000}"/>
    <cellStyle name="Entrada 2 2 6 5 6" xfId="29270" xr:uid="{00000000-0005-0000-0000-000080220000}"/>
    <cellStyle name="Entrada 2 2 6 5 7" xfId="24581" xr:uid="{00000000-0005-0000-0000-000081220000}"/>
    <cellStyle name="Entrada 2 2 6 5 8" xfId="24532" xr:uid="{00000000-0005-0000-0000-000082220000}"/>
    <cellStyle name="Entrada 2 2 6 5 9" xfId="33704" xr:uid="{00000000-0005-0000-0000-000083220000}"/>
    <cellStyle name="Entrada 2 2 6 6" xfId="4943" xr:uid="{00000000-0005-0000-0000-000084220000}"/>
    <cellStyle name="Entrada 2 2 6 6 2" xfId="5768" xr:uid="{00000000-0005-0000-0000-000085220000}"/>
    <cellStyle name="Entrada 2 2 6 6 2 2" xfId="14922" xr:uid="{00000000-0005-0000-0000-000086220000}"/>
    <cellStyle name="Entrada 2 2 6 6 2 3" xfId="21918" xr:uid="{00000000-0005-0000-0000-000087220000}"/>
    <cellStyle name="Entrada 2 2 6 6 2 4" xfId="27082" xr:uid="{00000000-0005-0000-0000-000088220000}"/>
    <cellStyle name="Entrada 2 2 6 6 2 5" xfId="32813" xr:uid="{00000000-0005-0000-0000-000089220000}"/>
    <cellStyle name="Entrada 2 2 6 6 2 6" xfId="36488" xr:uid="{00000000-0005-0000-0000-00008A220000}"/>
    <cellStyle name="Entrada 2 2 6 6 2 7" xfId="39214" xr:uid="{00000000-0005-0000-0000-00008B220000}"/>
    <cellStyle name="Entrada 2 2 6 6 3" xfId="14097" xr:uid="{00000000-0005-0000-0000-00008C220000}"/>
    <cellStyle name="Entrada 2 2 6 6 4" xfId="21095" xr:uid="{00000000-0005-0000-0000-00008D220000}"/>
    <cellStyle name="Entrada 2 2 6 6 5" xfId="27367" xr:uid="{00000000-0005-0000-0000-00008E220000}"/>
    <cellStyle name="Entrada 2 2 6 6 6" xfId="26778" xr:uid="{00000000-0005-0000-0000-00008F220000}"/>
    <cellStyle name="Entrada 2 2 6 6 7" xfId="31989" xr:uid="{00000000-0005-0000-0000-000090220000}"/>
    <cellStyle name="Entrada 2 2 6 6 8" xfId="35667" xr:uid="{00000000-0005-0000-0000-000091220000}"/>
    <cellStyle name="Entrada 2 2 6 6 9" xfId="38578" xr:uid="{00000000-0005-0000-0000-000092220000}"/>
    <cellStyle name="Entrada 2 2 6 7" xfId="5763" xr:uid="{00000000-0005-0000-0000-000093220000}"/>
    <cellStyle name="Entrada 2 2 6 7 2" xfId="14917" xr:uid="{00000000-0005-0000-0000-000094220000}"/>
    <cellStyle name="Entrada 2 2 6 7 3" xfId="21913" xr:uid="{00000000-0005-0000-0000-000095220000}"/>
    <cellStyle name="Entrada 2 2 6 7 4" xfId="18088" xr:uid="{00000000-0005-0000-0000-000096220000}"/>
    <cellStyle name="Entrada 2 2 6 7 5" xfId="32808" xr:uid="{00000000-0005-0000-0000-000097220000}"/>
    <cellStyle name="Entrada 2 2 6 7 6" xfId="36483" xr:uid="{00000000-0005-0000-0000-000098220000}"/>
    <cellStyle name="Entrada 2 2 6 7 7" xfId="39209" xr:uid="{00000000-0005-0000-0000-000099220000}"/>
    <cellStyle name="Entrada 2 2 6 8" xfId="11477" xr:uid="{00000000-0005-0000-0000-00009A220000}"/>
    <cellStyle name="Entrada 2 2 6 9" xfId="18480" xr:uid="{00000000-0005-0000-0000-00009B220000}"/>
    <cellStyle name="Entrada 2 2 7" xfId="1627" xr:uid="{00000000-0005-0000-0000-00009C220000}"/>
    <cellStyle name="Entrada 2 2 7 10" xfId="25965" xr:uid="{00000000-0005-0000-0000-00009D220000}"/>
    <cellStyle name="Entrada 2 2 7 11" xfId="25850" xr:uid="{00000000-0005-0000-0000-00009E220000}"/>
    <cellStyle name="Entrada 2 2 7 12" xfId="34923" xr:uid="{00000000-0005-0000-0000-00009F220000}"/>
    <cellStyle name="Entrada 2 2 7 13" xfId="38386" xr:uid="{00000000-0005-0000-0000-0000A0220000}"/>
    <cellStyle name="Entrada 2 2 7 2" xfId="3283" xr:uid="{00000000-0005-0000-0000-0000A1220000}"/>
    <cellStyle name="Entrada 2 2 7 2 2" xfId="5770" xr:uid="{00000000-0005-0000-0000-0000A2220000}"/>
    <cellStyle name="Entrada 2 2 7 2 2 2" xfId="14924" xr:uid="{00000000-0005-0000-0000-0000A3220000}"/>
    <cellStyle name="Entrada 2 2 7 2 2 3" xfId="21920" xr:uid="{00000000-0005-0000-0000-0000A4220000}"/>
    <cellStyle name="Entrada 2 2 7 2 2 4" xfId="27085" xr:uid="{00000000-0005-0000-0000-0000A5220000}"/>
    <cellStyle name="Entrada 2 2 7 2 2 5" xfId="32815" xr:uid="{00000000-0005-0000-0000-0000A6220000}"/>
    <cellStyle name="Entrada 2 2 7 2 2 6" xfId="36490" xr:uid="{00000000-0005-0000-0000-0000A7220000}"/>
    <cellStyle name="Entrada 2 2 7 2 2 7" xfId="39216" xr:uid="{00000000-0005-0000-0000-0000A8220000}"/>
    <cellStyle name="Entrada 2 2 7 2 3" xfId="12437" xr:uid="{00000000-0005-0000-0000-0000A9220000}"/>
    <cellStyle name="Entrada 2 2 7 2 4" xfId="19439" xr:uid="{00000000-0005-0000-0000-0000AA220000}"/>
    <cellStyle name="Entrada 2 2 7 2 5" xfId="23201" xr:uid="{00000000-0005-0000-0000-0000AB220000}"/>
    <cellStyle name="Entrada 2 2 7 2 6" xfId="26467" xr:uid="{00000000-0005-0000-0000-0000AC220000}"/>
    <cellStyle name="Entrada 2 2 7 2 7" xfId="29707" xr:uid="{00000000-0005-0000-0000-0000AD220000}"/>
    <cellStyle name="Entrada 2 2 7 2 8" xfId="33685" xr:uid="{00000000-0005-0000-0000-0000AE220000}"/>
    <cellStyle name="Entrada 2 2 7 2 9" xfId="37273" xr:uid="{00000000-0005-0000-0000-0000AF220000}"/>
    <cellStyle name="Entrada 2 2 7 3" xfId="2842" xr:uid="{00000000-0005-0000-0000-0000B0220000}"/>
    <cellStyle name="Entrada 2 2 7 3 2" xfId="5771" xr:uid="{00000000-0005-0000-0000-0000B1220000}"/>
    <cellStyle name="Entrada 2 2 7 3 2 2" xfId="14925" xr:uid="{00000000-0005-0000-0000-0000B2220000}"/>
    <cellStyle name="Entrada 2 2 7 3 2 3" xfId="21921" xr:uid="{00000000-0005-0000-0000-0000B3220000}"/>
    <cellStyle name="Entrada 2 2 7 3 2 4" xfId="22887" xr:uid="{00000000-0005-0000-0000-0000B4220000}"/>
    <cellStyle name="Entrada 2 2 7 3 2 5" xfId="32816" xr:uid="{00000000-0005-0000-0000-0000B5220000}"/>
    <cellStyle name="Entrada 2 2 7 3 2 6" xfId="36491" xr:uid="{00000000-0005-0000-0000-0000B6220000}"/>
    <cellStyle name="Entrada 2 2 7 3 2 7" xfId="39217" xr:uid="{00000000-0005-0000-0000-0000B7220000}"/>
    <cellStyle name="Entrada 2 2 7 3 3" xfId="11996" xr:uid="{00000000-0005-0000-0000-0000B8220000}"/>
    <cellStyle name="Entrada 2 2 7 3 4" xfId="18999" xr:uid="{00000000-0005-0000-0000-0000B9220000}"/>
    <cellStyle name="Entrada 2 2 7 3 5" xfId="28362" xr:uid="{00000000-0005-0000-0000-0000BA220000}"/>
    <cellStyle name="Entrada 2 2 7 3 6" xfId="22603" xr:uid="{00000000-0005-0000-0000-0000BB220000}"/>
    <cellStyle name="Entrada 2 2 7 3 7" xfId="24590" xr:uid="{00000000-0005-0000-0000-0000BC220000}"/>
    <cellStyle name="Entrada 2 2 7 3 8" xfId="28953" xr:uid="{00000000-0005-0000-0000-0000BD220000}"/>
    <cellStyle name="Entrada 2 2 7 3 9" xfId="34989" xr:uid="{00000000-0005-0000-0000-0000BE220000}"/>
    <cellStyle name="Entrada 2 2 7 4" xfId="3060" xr:uid="{00000000-0005-0000-0000-0000BF220000}"/>
    <cellStyle name="Entrada 2 2 7 4 2" xfId="5772" xr:uid="{00000000-0005-0000-0000-0000C0220000}"/>
    <cellStyle name="Entrada 2 2 7 4 2 2" xfId="14926" xr:uid="{00000000-0005-0000-0000-0000C1220000}"/>
    <cellStyle name="Entrada 2 2 7 4 2 3" xfId="21922" xr:uid="{00000000-0005-0000-0000-0000C2220000}"/>
    <cellStyle name="Entrada 2 2 7 4 2 4" xfId="27086" xr:uid="{00000000-0005-0000-0000-0000C3220000}"/>
    <cellStyle name="Entrada 2 2 7 4 2 5" xfId="32817" xr:uid="{00000000-0005-0000-0000-0000C4220000}"/>
    <cellStyle name="Entrada 2 2 7 4 2 6" xfId="36492" xr:uid="{00000000-0005-0000-0000-0000C5220000}"/>
    <cellStyle name="Entrada 2 2 7 4 2 7" xfId="39218" xr:uid="{00000000-0005-0000-0000-0000C6220000}"/>
    <cellStyle name="Entrada 2 2 7 4 3" xfId="12214" xr:uid="{00000000-0005-0000-0000-0000C7220000}"/>
    <cellStyle name="Entrada 2 2 7 4 4" xfId="19217" xr:uid="{00000000-0005-0000-0000-0000C8220000}"/>
    <cellStyle name="Entrada 2 2 7 4 5" xfId="24703" xr:uid="{00000000-0005-0000-0000-0000C9220000}"/>
    <cellStyle name="Entrada 2 2 7 4 6" xfId="17573" xr:uid="{00000000-0005-0000-0000-0000CA220000}"/>
    <cellStyle name="Entrada 2 2 7 4 7" xfId="25653" xr:uid="{00000000-0005-0000-0000-0000CB220000}"/>
    <cellStyle name="Entrada 2 2 7 4 8" xfId="31569" xr:uid="{00000000-0005-0000-0000-0000CC220000}"/>
    <cellStyle name="Entrada 2 2 7 4 9" xfId="35273" xr:uid="{00000000-0005-0000-0000-0000CD220000}"/>
    <cellStyle name="Entrada 2 2 7 5" xfId="4125" xr:uid="{00000000-0005-0000-0000-0000CE220000}"/>
    <cellStyle name="Entrada 2 2 7 5 2" xfId="5773" xr:uid="{00000000-0005-0000-0000-0000CF220000}"/>
    <cellStyle name="Entrada 2 2 7 5 2 2" xfId="14927" xr:uid="{00000000-0005-0000-0000-0000D0220000}"/>
    <cellStyle name="Entrada 2 2 7 5 2 3" xfId="21923" xr:uid="{00000000-0005-0000-0000-0000D1220000}"/>
    <cellStyle name="Entrada 2 2 7 5 2 4" xfId="27088" xr:uid="{00000000-0005-0000-0000-0000D2220000}"/>
    <cellStyle name="Entrada 2 2 7 5 2 5" xfId="32818" xr:uid="{00000000-0005-0000-0000-0000D3220000}"/>
    <cellStyle name="Entrada 2 2 7 5 2 6" xfId="36493" xr:uid="{00000000-0005-0000-0000-0000D4220000}"/>
    <cellStyle name="Entrada 2 2 7 5 2 7" xfId="39219" xr:uid="{00000000-0005-0000-0000-0000D5220000}"/>
    <cellStyle name="Entrada 2 2 7 5 3" xfId="13279" xr:uid="{00000000-0005-0000-0000-0000D6220000}"/>
    <cellStyle name="Entrada 2 2 7 5 4" xfId="20277" xr:uid="{00000000-0005-0000-0000-0000D7220000}"/>
    <cellStyle name="Entrada 2 2 7 5 5" xfId="9569" xr:uid="{00000000-0005-0000-0000-0000D8220000}"/>
    <cellStyle name="Entrada 2 2 7 5 6" xfId="28564" xr:uid="{00000000-0005-0000-0000-0000D9220000}"/>
    <cellStyle name="Entrada 2 2 7 5 7" xfId="28204" xr:uid="{00000000-0005-0000-0000-0000DA220000}"/>
    <cellStyle name="Entrada 2 2 7 5 8" xfId="33404" xr:uid="{00000000-0005-0000-0000-0000DB220000}"/>
    <cellStyle name="Entrada 2 2 7 5 9" xfId="37079" xr:uid="{00000000-0005-0000-0000-0000DC220000}"/>
    <cellStyle name="Entrada 2 2 7 6" xfId="5769" xr:uid="{00000000-0005-0000-0000-0000DD220000}"/>
    <cellStyle name="Entrada 2 2 7 6 2" xfId="14923" xr:uid="{00000000-0005-0000-0000-0000DE220000}"/>
    <cellStyle name="Entrada 2 2 7 6 3" xfId="21919" xr:uid="{00000000-0005-0000-0000-0000DF220000}"/>
    <cellStyle name="Entrada 2 2 7 6 4" xfId="24135" xr:uid="{00000000-0005-0000-0000-0000E0220000}"/>
    <cellStyle name="Entrada 2 2 7 6 5" xfId="32814" xr:uid="{00000000-0005-0000-0000-0000E1220000}"/>
    <cellStyle name="Entrada 2 2 7 6 6" xfId="36489" xr:uid="{00000000-0005-0000-0000-0000E2220000}"/>
    <cellStyle name="Entrada 2 2 7 6 7" xfId="39215" xr:uid="{00000000-0005-0000-0000-0000E3220000}"/>
    <cellStyle name="Entrada 2 2 7 7" xfId="10781" xr:uid="{00000000-0005-0000-0000-0000E4220000}"/>
    <cellStyle name="Entrada 2 2 7 8" xfId="16500" xr:uid="{00000000-0005-0000-0000-0000E5220000}"/>
    <cellStyle name="Entrada 2 2 7 9" xfId="18068" xr:uid="{00000000-0005-0000-0000-0000E6220000}"/>
    <cellStyle name="Entrada 2 2 8" xfId="2455" xr:uid="{00000000-0005-0000-0000-0000E7220000}"/>
    <cellStyle name="Entrada 2 2 8 2" xfId="5774" xr:uid="{00000000-0005-0000-0000-0000E8220000}"/>
    <cellStyle name="Entrada 2 2 8 2 2" xfId="14928" xr:uid="{00000000-0005-0000-0000-0000E9220000}"/>
    <cellStyle name="Entrada 2 2 8 2 3" xfId="21924" xr:uid="{00000000-0005-0000-0000-0000EA220000}"/>
    <cellStyle name="Entrada 2 2 8 2 4" xfId="27087" xr:uid="{00000000-0005-0000-0000-0000EB220000}"/>
    <cellStyle name="Entrada 2 2 8 2 5" xfId="32819" xr:uid="{00000000-0005-0000-0000-0000EC220000}"/>
    <cellStyle name="Entrada 2 2 8 2 6" xfId="36494" xr:uid="{00000000-0005-0000-0000-0000ED220000}"/>
    <cellStyle name="Entrada 2 2 8 2 7" xfId="39220" xr:uid="{00000000-0005-0000-0000-0000EE220000}"/>
    <cellStyle name="Entrada 2 2 8 3" xfId="11609" xr:uid="{00000000-0005-0000-0000-0000EF220000}"/>
    <cellStyle name="Entrada 2 2 8 4" xfId="18612" xr:uid="{00000000-0005-0000-0000-0000F0220000}"/>
    <cellStyle name="Entrada 2 2 8 5" xfId="17784" xr:uid="{00000000-0005-0000-0000-0000F1220000}"/>
    <cellStyle name="Entrada 2 2 8 6" xfId="17937" xr:uid="{00000000-0005-0000-0000-0000F2220000}"/>
    <cellStyle name="Entrada 2 2 8 7" xfId="30104" xr:uid="{00000000-0005-0000-0000-0000F3220000}"/>
    <cellStyle name="Entrada 2 2 8 8" xfId="34080" xr:uid="{00000000-0005-0000-0000-0000F4220000}"/>
    <cellStyle name="Entrada 2 2 8 9" xfId="37642" xr:uid="{00000000-0005-0000-0000-0000F5220000}"/>
    <cellStyle name="Entrada 2 2 9" xfId="2933" xr:uid="{00000000-0005-0000-0000-0000F6220000}"/>
    <cellStyle name="Entrada 2 2 9 2" xfId="5775" xr:uid="{00000000-0005-0000-0000-0000F7220000}"/>
    <cellStyle name="Entrada 2 2 9 2 2" xfId="14929" xr:uid="{00000000-0005-0000-0000-0000F8220000}"/>
    <cellStyle name="Entrada 2 2 9 2 3" xfId="21925" xr:uid="{00000000-0005-0000-0000-0000F9220000}"/>
    <cellStyle name="Entrada 2 2 9 2 4" xfId="24373" xr:uid="{00000000-0005-0000-0000-0000FA220000}"/>
    <cellStyle name="Entrada 2 2 9 2 5" xfId="32820" xr:uid="{00000000-0005-0000-0000-0000FB220000}"/>
    <cellStyle name="Entrada 2 2 9 2 6" xfId="36495" xr:uid="{00000000-0005-0000-0000-0000FC220000}"/>
    <cellStyle name="Entrada 2 2 9 2 7" xfId="39221" xr:uid="{00000000-0005-0000-0000-0000FD220000}"/>
    <cellStyle name="Entrada 2 2 9 3" xfId="12087" xr:uid="{00000000-0005-0000-0000-0000FE220000}"/>
    <cellStyle name="Entrada 2 2 9 4" xfId="19090" xr:uid="{00000000-0005-0000-0000-0000FF220000}"/>
    <cellStyle name="Entrada 2 2 9 5" xfId="28319" xr:uid="{00000000-0005-0000-0000-000000230000}"/>
    <cellStyle name="Entrada 2 2 9 6" xfId="18005" xr:uid="{00000000-0005-0000-0000-000001230000}"/>
    <cellStyle name="Entrada 2 2 9 7" xfId="21221" xr:uid="{00000000-0005-0000-0000-000002230000}"/>
    <cellStyle name="Entrada 2 2 9 8" xfId="33844" xr:uid="{00000000-0005-0000-0000-000003230000}"/>
    <cellStyle name="Entrada 2 2 9 9" xfId="37406" xr:uid="{00000000-0005-0000-0000-000004230000}"/>
    <cellStyle name="Entrada 2 3" xfId="344" xr:uid="{00000000-0005-0000-0000-000005230000}"/>
    <cellStyle name="Entrada 2 3 10" xfId="2998" xr:uid="{00000000-0005-0000-0000-000006230000}"/>
    <cellStyle name="Entrada 2 3 10 2" xfId="5777" xr:uid="{00000000-0005-0000-0000-000007230000}"/>
    <cellStyle name="Entrada 2 3 10 2 2" xfId="14931" xr:uid="{00000000-0005-0000-0000-000008230000}"/>
    <cellStyle name="Entrada 2 3 10 2 3" xfId="21927" xr:uid="{00000000-0005-0000-0000-000009230000}"/>
    <cellStyle name="Entrada 2 3 10 2 4" xfId="29484" xr:uid="{00000000-0005-0000-0000-00000A230000}"/>
    <cellStyle name="Entrada 2 3 10 2 5" xfId="32822" xr:uid="{00000000-0005-0000-0000-00000B230000}"/>
    <cellStyle name="Entrada 2 3 10 2 6" xfId="36497" xr:uid="{00000000-0005-0000-0000-00000C230000}"/>
    <cellStyle name="Entrada 2 3 10 2 7" xfId="39223" xr:uid="{00000000-0005-0000-0000-00000D230000}"/>
    <cellStyle name="Entrada 2 3 10 3" xfId="12152" xr:uid="{00000000-0005-0000-0000-00000E230000}"/>
    <cellStyle name="Entrada 2 3 10 4" xfId="19155" xr:uid="{00000000-0005-0000-0000-00000F230000}"/>
    <cellStyle name="Entrada 2 3 10 5" xfId="24685" xr:uid="{00000000-0005-0000-0000-000010230000}"/>
    <cellStyle name="Entrada 2 3 10 6" xfId="26397" xr:uid="{00000000-0005-0000-0000-000011230000}"/>
    <cellStyle name="Entrada 2 3 10 7" xfId="29832" xr:uid="{00000000-0005-0000-0000-000012230000}"/>
    <cellStyle name="Entrada 2 3 10 8" xfId="33809" xr:uid="{00000000-0005-0000-0000-000013230000}"/>
    <cellStyle name="Entrada 2 3 10 9" xfId="37371" xr:uid="{00000000-0005-0000-0000-000014230000}"/>
    <cellStyle name="Entrada 2 3 11" xfId="3036" xr:uid="{00000000-0005-0000-0000-000015230000}"/>
    <cellStyle name="Entrada 2 3 11 2" xfId="5778" xr:uid="{00000000-0005-0000-0000-000016230000}"/>
    <cellStyle name="Entrada 2 3 11 2 2" xfId="14932" xr:uid="{00000000-0005-0000-0000-000017230000}"/>
    <cellStyle name="Entrada 2 3 11 2 3" xfId="21928" xr:uid="{00000000-0005-0000-0000-000018230000}"/>
    <cellStyle name="Entrada 2 3 11 2 4" xfId="29488" xr:uid="{00000000-0005-0000-0000-000019230000}"/>
    <cellStyle name="Entrada 2 3 11 2 5" xfId="32823" xr:uid="{00000000-0005-0000-0000-00001A230000}"/>
    <cellStyle name="Entrada 2 3 11 2 6" xfId="36498" xr:uid="{00000000-0005-0000-0000-00001B230000}"/>
    <cellStyle name="Entrada 2 3 11 2 7" xfId="39224" xr:uid="{00000000-0005-0000-0000-00001C230000}"/>
    <cellStyle name="Entrada 2 3 11 3" xfId="12190" xr:uid="{00000000-0005-0000-0000-00001D230000}"/>
    <cellStyle name="Entrada 2 3 11 4" xfId="19193" xr:uid="{00000000-0005-0000-0000-00001E230000}"/>
    <cellStyle name="Entrada 2 3 11 5" xfId="28297" xr:uid="{00000000-0005-0000-0000-00001F230000}"/>
    <cellStyle name="Entrada 2 3 11 6" xfId="17925" xr:uid="{00000000-0005-0000-0000-000020230000}"/>
    <cellStyle name="Entrada 2 3 11 7" xfId="29815" xr:uid="{00000000-0005-0000-0000-000021230000}"/>
    <cellStyle name="Entrada 2 3 11 8" xfId="25805" xr:uid="{00000000-0005-0000-0000-000022230000}"/>
    <cellStyle name="Entrada 2 3 11 9" xfId="31271" xr:uid="{00000000-0005-0000-0000-000023230000}"/>
    <cellStyle name="Entrada 2 3 12" xfId="5776" xr:uid="{00000000-0005-0000-0000-000024230000}"/>
    <cellStyle name="Entrada 2 3 12 2" xfId="14930" xr:uid="{00000000-0005-0000-0000-000025230000}"/>
    <cellStyle name="Entrada 2 3 12 3" xfId="21926" xr:uid="{00000000-0005-0000-0000-000026230000}"/>
    <cellStyle name="Entrada 2 3 12 4" xfId="29508" xr:uid="{00000000-0005-0000-0000-000027230000}"/>
    <cellStyle name="Entrada 2 3 12 5" xfId="32821" xr:uid="{00000000-0005-0000-0000-000028230000}"/>
    <cellStyle name="Entrada 2 3 12 6" xfId="36496" xr:uid="{00000000-0005-0000-0000-000029230000}"/>
    <cellStyle name="Entrada 2 3 12 7" xfId="39222" xr:uid="{00000000-0005-0000-0000-00002A230000}"/>
    <cellStyle name="Entrada 2 3 13" xfId="9502" xr:uid="{00000000-0005-0000-0000-00002B230000}"/>
    <cellStyle name="Entrada 2 3 14" xfId="17950" xr:uid="{00000000-0005-0000-0000-00002C230000}"/>
    <cellStyle name="Entrada 2 3 15" xfId="24188" xr:uid="{00000000-0005-0000-0000-00002D230000}"/>
    <cellStyle name="Entrada 2 3 16" xfId="28717" xr:uid="{00000000-0005-0000-0000-00002E230000}"/>
    <cellStyle name="Entrada 2 3 17" xfId="19569" xr:uid="{00000000-0005-0000-0000-00002F230000}"/>
    <cellStyle name="Entrada 2 3 18" xfId="31027" xr:uid="{00000000-0005-0000-0000-000030230000}"/>
    <cellStyle name="Entrada 2 3 19" xfId="31346" xr:uid="{00000000-0005-0000-0000-000031230000}"/>
    <cellStyle name="Entrada 2 3 2" xfId="1868" xr:uid="{00000000-0005-0000-0000-000032230000}"/>
    <cellStyle name="Entrada 2 3 2 10" xfId="28568" xr:uid="{00000000-0005-0000-0000-000033230000}"/>
    <cellStyle name="Entrada 2 3 2 11" xfId="28741" xr:uid="{00000000-0005-0000-0000-000034230000}"/>
    <cellStyle name="Entrada 2 3 2 12" xfId="30906" xr:uid="{00000000-0005-0000-0000-000035230000}"/>
    <cellStyle name="Entrada 2 3 2 13" xfId="34832" xr:uid="{00000000-0005-0000-0000-000036230000}"/>
    <cellStyle name="Entrada 2 3 2 14" xfId="38346" xr:uid="{00000000-0005-0000-0000-000037230000}"/>
    <cellStyle name="Entrada 2 3 2 2" xfId="2566" xr:uid="{00000000-0005-0000-0000-000038230000}"/>
    <cellStyle name="Entrada 2 3 2 2 2" xfId="5780" xr:uid="{00000000-0005-0000-0000-000039230000}"/>
    <cellStyle name="Entrada 2 3 2 2 2 2" xfId="14934" xr:uid="{00000000-0005-0000-0000-00003A230000}"/>
    <cellStyle name="Entrada 2 3 2 2 2 3" xfId="21930" xr:uid="{00000000-0005-0000-0000-00003B230000}"/>
    <cellStyle name="Entrada 2 3 2 2 2 4" xfId="18123" xr:uid="{00000000-0005-0000-0000-00003C230000}"/>
    <cellStyle name="Entrada 2 3 2 2 2 5" xfId="32825" xr:uid="{00000000-0005-0000-0000-00003D230000}"/>
    <cellStyle name="Entrada 2 3 2 2 2 6" xfId="36500" xr:uid="{00000000-0005-0000-0000-00003E230000}"/>
    <cellStyle name="Entrada 2 3 2 2 2 7" xfId="39226" xr:uid="{00000000-0005-0000-0000-00003F230000}"/>
    <cellStyle name="Entrada 2 3 2 2 3" xfId="11720" xr:uid="{00000000-0005-0000-0000-000040230000}"/>
    <cellStyle name="Entrada 2 3 2 2 4" xfId="18723" xr:uid="{00000000-0005-0000-0000-000041230000}"/>
    <cellStyle name="Entrada 2 3 2 2 5" xfId="21228" xr:uid="{00000000-0005-0000-0000-000042230000}"/>
    <cellStyle name="Entrada 2 3 2 2 6" xfId="17592" xr:uid="{00000000-0005-0000-0000-000043230000}"/>
    <cellStyle name="Entrada 2 3 2 2 7" xfId="29399" xr:uid="{00000000-0005-0000-0000-000044230000}"/>
    <cellStyle name="Entrada 2 3 2 2 8" xfId="34026" xr:uid="{00000000-0005-0000-0000-000045230000}"/>
    <cellStyle name="Entrada 2 3 2 2 9" xfId="37588" xr:uid="{00000000-0005-0000-0000-000046230000}"/>
    <cellStyle name="Entrada 2 3 2 3" xfId="3754" xr:uid="{00000000-0005-0000-0000-000047230000}"/>
    <cellStyle name="Entrada 2 3 2 3 2" xfId="5781" xr:uid="{00000000-0005-0000-0000-000048230000}"/>
    <cellStyle name="Entrada 2 3 2 3 2 2" xfId="14935" xr:uid="{00000000-0005-0000-0000-000049230000}"/>
    <cellStyle name="Entrada 2 3 2 3 2 3" xfId="21931" xr:uid="{00000000-0005-0000-0000-00004A230000}"/>
    <cellStyle name="Entrada 2 3 2 3 2 4" xfId="29530" xr:uid="{00000000-0005-0000-0000-00004B230000}"/>
    <cellStyle name="Entrada 2 3 2 3 2 5" xfId="32826" xr:uid="{00000000-0005-0000-0000-00004C230000}"/>
    <cellStyle name="Entrada 2 3 2 3 2 6" xfId="36501" xr:uid="{00000000-0005-0000-0000-00004D230000}"/>
    <cellStyle name="Entrada 2 3 2 3 2 7" xfId="39227" xr:uid="{00000000-0005-0000-0000-00004E230000}"/>
    <cellStyle name="Entrada 2 3 2 3 3" xfId="12908" xr:uid="{00000000-0005-0000-0000-00004F230000}"/>
    <cellStyle name="Entrada 2 3 2 3 4" xfId="19907" xr:uid="{00000000-0005-0000-0000-000050230000}"/>
    <cellStyle name="Entrada 2 3 2 3 5" xfId="27953" xr:uid="{00000000-0005-0000-0000-000051230000}"/>
    <cellStyle name="Entrada 2 3 2 3 6" xfId="18172" xr:uid="{00000000-0005-0000-0000-000052230000}"/>
    <cellStyle name="Entrada 2 3 2 3 7" xfId="25095" xr:uid="{00000000-0005-0000-0000-000053230000}"/>
    <cellStyle name="Entrada 2 3 2 3 8" xfId="31639" xr:uid="{00000000-0005-0000-0000-000054230000}"/>
    <cellStyle name="Entrada 2 3 2 3 9" xfId="35319" xr:uid="{00000000-0005-0000-0000-000055230000}"/>
    <cellStyle name="Entrada 2 3 2 4" xfId="4257" xr:uid="{00000000-0005-0000-0000-000056230000}"/>
    <cellStyle name="Entrada 2 3 2 4 2" xfId="5782" xr:uid="{00000000-0005-0000-0000-000057230000}"/>
    <cellStyle name="Entrada 2 3 2 4 2 2" xfId="14936" xr:uid="{00000000-0005-0000-0000-000058230000}"/>
    <cellStyle name="Entrada 2 3 2 4 2 3" xfId="21932" xr:uid="{00000000-0005-0000-0000-000059230000}"/>
    <cellStyle name="Entrada 2 3 2 4 2 4" xfId="19795" xr:uid="{00000000-0005-0000-0000-00005A230000}"/>
    <cellStyle name="Entrada 2 3 2 4 2 5" xfId="32827" xr:uid="{00000000-0005-0000-0000-00005B230000}"/>
    <cellStyle name="Entrada 2 3 2 4 2 6" xfId="36502" xr:uid="{00000000-0005-0000-0000-00005C230000}"/>
    <cellStyle name="Entrada 2 3 2 4 2 7" xfId="39228" xr:uid="{00000000-0005-0000-0000-00005D230000}"/>
    <cellStyle name="Entrada 2 3 2 4 3" xfId="13411" xr:uid="{00000000-0005-0000-0000-00005E230000}"/>
    <cellStyle name="Entrada 2 3 2 4 4" xfId="20409" xr:uid="{00000000-0005-0000-0000-00005F230000}"/>
    <cellStyle name="Entrada 2 3 2 4 5" xfId="22552" xr:uid="{00000000-0005-0000-0000-000060230000}"/>
    <cellStyle name="Entrada 2 3 2 4 6" xfId="28149" xr:uid="{00000000-0005-0000-0000-000061230000}"/>
    <cellStyle name="Entrada 2 3 2 4 7" xfId="25523" xr:uid="{00000000-0005-0000-0000-000062230000}"/>
    <cellStyle name="Entrada 2 3 2 4 8" xfId="31686" xr:uid="{00000000-0005-0000-0000-000063230000}"/>
    <cellStyle name="Entrada 2 3 2 4 9" xfId="35366" xr:uid="{00000000-0005-0000-0000-000064230000}"/>
    <cellStyle name="Entrada 2 3 2 5" xfId="3692" xr:uid="{00000000-0005-0000-0000-000065230000}"/>
    <cellStyle name="Entrada 2 3 2 5 2" xfId="5783" xr:uid="{00000000-0005-0000-0000-000066230000}"/>
    <cellStyle name="Entrada 2 3 2 5 2 2" xfId="14937" xr:uid="{00000000-0005-0000-0000-000067230000}"/>
    <cellStyle name="Entrada 2 3 2 5 2 3" xfId="21933" xr:uid="{00000000-0005-0000-0000-000068230000}"/>
    <cellStyle name="Entrada 2 3 2 5 2 4" xfId="24895" xr:uid="{00000000-0005-0000-0000-000069230000}"/>
    <cellStyle name="Entrada 2 3 2 5 2 5" xfId="32828" xr:uid="{00000000-0005-0000-0000-00006A230000}"/>
    <cellStyle name="Entrada 2 3 2 5 2 6" xfId="36503" xr:uid="{00000000-0005-0000-0000-00006B230000}"/>
    <cellStyle name="Entrada 2 3 2 5 2 7" xfId="39229" xr:uid="{00000000-0005-0000-0000-00006C230000}"/>
    <cellStyle name="Entrada 2 3 2 5 3" xfId="12846" xr:uid="{00000000-0005-0000-0000-00006D230000}"/>
    <cellStyle name="Entrada 2 3 2 5 4" xfId="19845" xr:uid="{00000000-0005-0000-0000-00006E230000}"/>
    <cellStyle name="Entrada 2 3 2 5 5" xfId="27983" xr:uid="{00000000-0005-0000-0000-00006F230000}"/>
    <cellStyle name="Entrada 2 3 2 5 6" xfId="29424" xr:uid="{00000000-0005-0000-0000-000070230000}"/>
    <cellStyle name="Entrada 2 3 2 5 7" xfId="28526" xr:uid="{00000000-0005-0000-0000-000071230000}"/>
    <cellStyle name="Entrada 2 3 2 5 8" xfId="33560" xr:uid="{00000000-0005-0000-0000-000072230000}"/>
    <cellStyle name="Entrada 2 3 2 5 9" xfId="37228" xr:uid="{00000000-0005-0000-0000-000073230000}"/>
    <cellStyle name="Entrada 2 3 2 6" xfId="4260" xr:uid="{00000000-0005-0000-0000-000074230000}"/>
    <cellStyle name="Entrada 2 3 2 6 2" xfId="5784" xr:uid="{00000000-0005-0000-0000-000075230000}"/>
    <cellStyle name="Entrada 2 3 2 6 2 2" xfId="14938" xr:uid="{00000000-0005-0000-0000-000076230000}"/>
    <cellStyle name="Entrada 2 3 2 6 2 3" xfId="21934" xr:uid="{00000000-0005-0000-0000-000077230000}"/>
    <cellStyle name="Entrada 2 3 2 6 2 4" xfId="27090" xr:uid="{00000000-0005-0000-0000-000078230000}"/>
    <cellStyle name="Entrada 2 3 2 6 2 5" xfId="32829" xr:uid="{00000000-0005-0000-0000-000079230000}"/>
    <cellStyle name="Entrada 2 3 2 6 2 6" xfId="36504" xr:uid="{00000000-0005-0000-0000-00007A230000}"/>
    <cellStyle name="Entrada 2 3 2 6 2 7" xfId="39230" xr:uid="{00000000-0005-0000-0000-00007B230000}"/>
    <cellStyle name="Entrada 2 3 2 6 3" xfId="13414" xr:uid="{00000000-0005-0000-0000-00007C230000}"/>
    <cellStyle name="Entrada 2 3 2 6 4" xfId="20412" xr:uid="{00000000-0005-0000-0000-00007D230000}"/>
    <cellStyle name="Entrada 2 3 2 6 5" xfId="20046" xr:uid="{00000000-0005-0000-0000-00007E230000}"/>
    <cellStyle name="Entrada 2 3 2 6 6" xfId="22845" xr:uid="{00000000-0005-0000-0000-00007F230000}"/>
    <cellStyle name="Entrada 2 3 2 6 7" xfId="31886" xr:uid="{00000000-0005-0000-0000-000080230000}"/>
    <cellStyle name="Entrada 2 3 2 6 8" xfId="25827" xr:uid="{00000000-0005-0000-0000-000081230000}"/>
    <cellStyle name="Entrada 2 3 2 6 9" xfId="31257" xr:uid="{00000000-0005-0000-0000-000082230000}"/>
    <cellStyle name="Entrada 2 3 2 7" xfId="5779" xr:uid="{00000000-0005-0000-0000-000083230000}"/>
    <cellStyle name="Entrada 2 3 2 7 2" xfId="14933" xr:uid="{00000000-0005-0000-0000-000084230000}"/>
    <cellStyle name="Entrada 2 3 2 7 3" xfId="21929" xr:uid="{00000000-0005-0000-0000-000085230000}"/>
    <cellStyle name="Entrada 2 3 2 7 4" xfId="29485" xr:uid="{00000000-0005-0000-0000-000086230000}"/>
    <cellStyle name="Entrada 2 3 2 7 5" xfId="32824" xr:uid="{00000000-0005-0000-0000-000087230000}"/>
    <cellStyle name="Entrada 2 3 2 7 6" xfId="36499" xr:uid="{00000000-0005-0000-0000-000088230000}"/>
    <cellStyle name="Entrada 2 3 2 7 7" xfId="39225" xr:uid="{00000000-0005-0000-0000-000089230000}"/>
    <cellStyle name="Entrada 2 3 2 8" xfId="11022" xr:uid="{00000000-0005-0000-0000-00008A230000}"/>
    <cellStyle name="Entrada 2 3 2 9" xfId="15503" xr:uid="{00000000-0005-0000-0000-00008B230000}"/>
    <cellStyle name="Entrada 2 3 3" xfId="2273" xr:uid="{00000000-0005-0000-0000-00008C230000}"/>
    <cellStyle name="Entrada 2 3 3 10" xfId="22726" xr:uid="{00000000-0005-0000-0000-00008D230000}"/>
    <cellStyle name="Entrada 2 3 3 11" xfId="26104" xr:uid="{00000000-0005-0000-0000-00008E230000}"/>
    <cellStyle name="Entrada 2 3 3 12" xfId="26609" xr:uid="{00000000-0005-0000-0000-00008F230000}"/>
    <cellStyle name="Entrada 2 3 3 13" xfId="34169" xr:uid="{00000000-0005-0000-0000-000090230000}"/>
    <cellStyle name="Entrada 2 3 3 14" xfId="37731" xr:uid="{00000000-0005-0000-0000-000091230000}"/>
    <cellStyle name="Entrada 2 3 3 2" xfId="2673" xr:uid="{00000000-0005-0000-0000-000092230000}"/>
    <cellStyle name="Entrada 2 3 3 2 2" xfId="5786" xr:uid="{00000000-0005-0000-0000-000093230000}"/>
    <cellStyle name="Entrada 2 3 3 2 2 2" xfId="14940" xr:uid="{00000000-0005-0000-0000-000094230000}"/>
    <cellStyle name="Entrada 2 3 3 2 2 3" xfId="21936" xr:uid="{00000000-0005-0000-0000-000095230000}"/>
    <cellStyle name="Entrada 2 3 3 2 2 4" xfId="22812" xr:uid="{00000000-0005-0000-0000-000096230000}"/>
    <cellStyle name="Entrada 2 3 3 2 2 5" xfId="32831" xr:uid="{00000000-0005-0000-0000-000097230000}"/>
    <cellStyle name="Entrada 2 3 3 2 2 6" xfId="36506" xr:uid="{00000000-0005-0000-0000-000098230000}"/>
    <cellStyle name="Entrada 2 3 3 2 2 7" xfId="39232" xr:uid="{00000000-0005-0000-0000-000099230000}"/>
    <cellStyle name="Entrada 2 3 3 2 3" xfId="11827" xr:uid="{00000000-0005-0000-0000-00009A230000}"/>
    <cellStyle name="Entrada 2 3 3 2 4" xfId="18830" xr:uid="{00000000-0005-0000-0000-00009B230000}"/>
    <cellStyle name="Entrada 2 3 3 2 5" xfId="28437" xr:uid="{00000000-0005-0000-0000-00009C230000}"/>
    <cellStyle name="Entrada 2 3 3 2 6" xfId="25322" xr:uid="{00000000-0005-0000-0000-00009D230000}"/>
    <cellStyle name="Entrada 2 3 3 2 7" xfId="9520" xr:uid="{00000000-0005-0000-0000-00009E230000}"/>
    <cellStyle name="Entrada 2 3 3 2 8" xfId="25783" xr:uid="{00000000-0005-0000-0000-00009F230000}"/>
    <cellStyle name="Entrada 2 3 3 2 9" xfId="31315" xr:uid="{00000000-0005-0000-0000-0000A0230000}"/>
    <cellStyle name="Entrada 2 3 3 3" xfId="3955" xr:uid="{00000000-0005-0000-0000-0000A1230000}"/>
    <cellStyle name="Entrada 2 3 3 3 2" xfId="5787" xr:uid="{00000000-0005-0000-0000-0000A2230000}"/>
    <cellStyle name="Entrada 2 3 3 3 2 2" xfId="14941" xr:uid="{00000000-0005-0000-0000-0000A3230000}"/>
    <cellStyle name="Entrada 2 3 3 3 2 3" xfId="21937" xr:uid="{00000000-0005-0000-0000-0000A4230000}"/>
    <cellStyle name="Entrada 2 3 3 3 2 4" xfId="27091" xr:uid="{00000000-0005-0000-0000-0000A5230000}"/>
    <cellStyle name="Entrada 2 3 3 3 2 5" xfId="32832" xr:uid="{00000000-0005-0000-0000-0000A6230000}"/>
    <cellStyle name="Entrada 2 3 3 3 2 6" xfId="36507" xr:uid="{00000000-0005-0000-0000-0000A7230000}"/>
    <cellStyle name="Entrada 2 3 3 3 2 7" xfId="39233" xr:uid="{00000000-0005-0000-0000-0000A8230000}"/>
    <cellStyle name="Entrada 2 3 3 3 3" xfId="13109" xr:uid="{00000000-0005-0000-0000-0000A9230000}"/>
    <cellStyle name="Entrada 2 3 3 3 4" xfId="20107" xr:uid="{00000000-0005-0000-0000-0000AA230000}"/>
    <cellStyle name="Entrada 2 3 3 3 5" xfId="27852" xr:uid="{00000000-0005-0000-0000-0000AB230000}"/>
    <cellStyle name="Entrada 2 3 3 3 6" xfId="28898" xr:uid="{00000000-0005-0000-0000-0000AC230000}"/>
    <cellStyle name="Entrada 2 3 3 3 7" xfId="29330" xr:uid="{00000000-0005-0000-0000-0000AD230000}"/>
    <cellStyle name="Entrada 2 3 3 3 8" xfId="25354" xr:uid="{00000000-0005-0000-0000-0000AE230000}"/>
    <cellStyle name="Entrada 2 3 3 3 9" xfId="31261" xr:uid="{00000000-0005-0000-0000-0000AF230000}"/>
    <cellStyle name="Entrada 2 3 3 4" xfId="4393" xr:uid="{00000000-0005-0000-0000-0000B0230000}"/>
    <cellStyle name="Entrada 2 3 3 4 2" xfId="5788" xr:uid="{00000000-0005-0000-0000-0000B1230000}"/>
    <cellStyle name="Entrada 2 3 3 4 2 2" xfId="14942" xr:uid="{00000000-0005-0000-0000-0000B2230000}"/>
    <cellStyle name="Entrada 2 3 3 4 2 3" xfId="21938" xr:uid="{00000000-0005-0000-0000-0000B3230000}"/>
    <cellStyle name="Entrada 2 3 3 4 2 4" xfId="17408" xr:uid="{00000000-0005-0000-0000-0000B4230000}"/>
    <cellStyle name="Entrada 2 3 3 4 2 5" xfId="32833" xr:uid="{00000000-0005-0000-0000-0000B5230000}"/>
    <cellStyle name="Entrada 2 3 3 4 2 6" xfId="36508" xr:uid="{00000000-0005-0000-0000-0000B6230000}"/>
    <cellStyle name="Entrada 2 3 3 4 2 7" xfId="39234" xr:uid="{00000000-0005-0000-0000-0000B7230000}"/>
    <cellStyle name="Entrada 2 3 3 4 3" xfId="13547" xr:uid="{00000000-0005-0000-0000-0000B8230000}"/>
    <cellStyle name="Entrada 2 3 3 4 4" xfId="20545" xr:uid="{00000000-0005-0000-0000-0000B9230000}"/>
    <cellStyle name="Entrada 2 3 3 4 5" xfId="24404" xr:uid="{00000000-0005-0000-0000-0000BA230000}"/>
    <cellStyle name="Entrada 2 3 3 4 6" xfId="21234" xr:uid="{00000000-0005-0000-0000-0000BB230000}"/>
    <cellStyle name="Entrada 2 3 3 4 7" xfId="31883" xr:uid="{00000000-0005-0000-0000-0000BC230000}"/>
    <cellStyle name="Entrada 2 3 3 4 8" xfId="28804" xr:uid="{00000000-0005-0000-0000-0000BD230000}"/>
    <cellStyle name="Entrada 2 3 3 4 9" xfId="27885" xr:uid="{00000000-0005-0000-0000-0000BE230000}"/>
    <cellStyle name="Entrada 2 3 3 5" xfId="4647" xr:uid="{00000000-0005-0000-0000-0000BF230000}"/>
    <cellStyle name="Entrada 2 3 3 5 2" xfId="5789" xr:uid="{00000000-0005-0000-0000-0000C0230000}"/>
    <cellStyle name="Entrada 2 3 3 5 2 2" xfId="14943" xr:uid="{00000000-0005-0000-0000-0000C1230000}"/>
    <cellStyle name="Entrada 2 3 3 5 2 3" xfId="21939" xr:uid="{00000000-0005-0000-0000-0000C2230000}"/>
    <cellStyle name="Entrada 2 3 3 5 2 4" xfId="27092" xr:uid="{00000000-0005-0000-0000-0000C3230000}"/>
    <cellStyle name="Entrada 2 3 3 5 2 5" xfId="32834" xr:uid="{00000000-0005-0000-0000-0000C4230000}"/>
    <cellStyle name="Entrada 2 3 3 5 2 6" xfId="36509" xr:uid="{00000000-0005-0000-0000-0000C5230000}"/>
    <cellStyle name="Entrada 2 3 3 5 2 7" xfId="39235" xr:uid="{00000000-0005-0000-0000-0000C6230000}"/>
    <cellStyle name="Entrada 2 3 3 5 3" xfId="13801" xr:uid="{00000000-0005-0000-0000-0000C7230000}"/>
    <cellStyle name="Entrada 2 3 3 5 4" xfId="20799" xr:uid="{00000000-0005-0000-0000-0000C8230000}"/>
    <cellStyle name="Entrada 2 3 3 5 5" xfId="10152" xr:uid="{00000000-0005-0000-0000-0000C9230000}"/>
    <cellStyle name="Entrada 2 3 3 5 6" xfId="24098" xr:uid="{00000000-0005-0000-0000-0000CA230000}"/>
    <cellStyle name="Entrada 2 3 3 5 7" xfId="26821" xr:uid="{00000000-0005-0000-0000-0000CB230000}"/>
    <cellStyle name="Entrada 2 3 3 5 8" xfId="31783" xr:uid="{00000000-0005-0000-0000-0000CC230000}"/>
    <cellStyle name="Entrada 2 3 3 5 9" xfId="35463" xr:uid="{00000000-0005-0000-0000-0000CD230000}"/>
    <cellStyle name="Entrada 2 3 3 6" xfId="4893" xr:uid="{00000000-0005-0000-0000-0000CE230000}"/>
    <cellStyle name="Entrada 2 3 3 6 2" xfId="5790" xr:uid="{00000000-0005-0000-0000-0000CF230000}"/>
    <cellStyle name="Entrada 2 3 3 6 2 2" xfId="14944" xr:uid="{00000000-0005-0000-0000-0000D0230000}"/>
    <cellStyle name="Entrada 2 3 3 6 2 3" xfId="21940" xr:uid="{00000000-0005-0000-0000-0000D1230000}"/>
    <cellStyle name="Entrada 2 3 3 6 2 4" xfId="27089" xr:uid="{00000000-0005-0000-0000-0000D2230000}"/>
    <cellStyle name="Entrada 2 3 3 6 2 5" xfId="32835" xr:uid="{00000000-0005-0000-0000-0000D3230000}"/>
    <cellStyle name="Entrada 2 3 3 6 2 6" xfId="36510" xr:uid="{00000000-0005-0000-0000-0000D4230000}"/>
    <cellStyle name="Entrada 2 3 3 6 2 7" xfId="39236" xr:uid="{00000000-0005-0000-0000-0000D5230000}"/>
    <cellStyle name="Entrada 2 3 3 6 3" xfId="14047" xr:uid="{00000000-0005-0000-0000-0000D6230000}"/>
    <cellStyle name="Entrada 2 3 3 6 4" xfId="21045" xr:uid="{00000000-0005-0000-0000-0000D7230000}"/>
    <cellStyle name="Entrada 2 3 3 6 5" xfId="10147" xr:uid="{00000000-0005-0000-0000-0000D8230000}"/>
    <cellStyle name="Entrada 2 3 3 6 6" xfId="20026" xr:uid="{00000000-0005-0000-0000-0000D9230000}"/>
    <cellStyle name="Entrada 2 3 3 6 7" xfId="31939" xr:uid="{00000000-0005-0000-0000-0000DA230000}"/>
    <cellStyle name="Entrada 2 3 3 6 8" xfId="35617" xr:uid="{00000000-0005-0000-0000-0000DB230000}"/>
    <cellStyle name="Entrada 2 3 3 6 9" xfId="38528" xr:uid="{00000000-0005-0000-0000-0000DC230000}"/>
    <cellStyle name="Entrada 2 3 3 7" xfId="5785" xr:uid="{00000000-0005-0000-0000-0000DD230000}"/>
    <cellStyle name="Entrada 2 3 3 7 2" xfId="14939" xr:uid="{00000000-0005-0000-0000-0000DE230000}"/>
    <cellStyle name="Entrada 2 3 3 7 3" xfId="21935" xr:uid="{00000000-0005-0000-0000-0000DF230000}"/>
    <cellStyle name="Entrada 2 3 3 7 4" xfId="24888" xr:uid="{00000000-0005-0000-0000-0000E0230000}"/>
    <cellStyle name="Entrada 2 3 3 7 5" xfId="32830" xr:uid="{00000000-0005-0000-0000-0000E1230000}"/>
    <cellStyle name="Entrada 2 3 3 7 6" xfId="36505" xr:uid="{00000000-0005-0000-0000-0000E2230000}"/>
    <cellStyle name="Entrada 2 3 3 7 7" xfId="39231" xr:uid="{00000000-0005-0000-0000-0000E3230000}"/>
    <cellStyle name="Entrada 2 3 3 8" xfId="11427" xr:uid="{00000000-0005-0000-0000-0000E4230000}"/>
    <cellStyle name="Entrada 2 3 3 9" xfId="18430" xr:uid="{00000000-0005-0000-0000-0000E5230000}"/>
    <cellStyle name="Entrada 2 3 4" xfId="1796" xr:uid="{00000000-0005-0000-0000-0000E6230000}"/>
    <cellStyle name="Entrada 2 3 4 10" xfId="22882" xr:uid="{00000000-0005-0000-0000-0000E7230000}"/>
    <cellStyle name="Entrada 2 3 4 11" xfId="23186" xr:uid="{00000000-0005-0000-0000-0000E8230000}"/>
    <cellStyle name="Entrada 2 3 4 12" xfId="23015" xr:uid="{00000000-0005-0000-0000-0000E9230000}"/>
    <cellStyle name="Entrada 2 3 4 13" xfId="34860" xr:uid="{00000000-0005-0000-0000-0000EA230000}"/>
    <cellStyle name="Entrada 2 3 4 14" xfId="38355" xr:uid="{00000000-0005-0000-0000-0000EB230000}"/>
    <cellStyle name="Entrada 2 3 4 2" xfId="2544" xr:uid="{00000000-0005-0000-0000-0000EC230000}"/>
    <cellStyle name="Entrada 2 3 4 2 2" xfId="5792" xr:uid="{00000000-0005-0000-0000-0000ED230000}"/>
    <cellStyle name="Entrada 2 3 4 2 2 2" xfId="14946" xr:uid="{00000000-0005-0000-0000-0000EE230000}"/>
    <cellStyle name="Entrada 2 3 4 2 2 3" xfId="21942" xr:uid="{00000000-0005-0000-0000-0000EF230000}"/>
    <cellStyle name="Entrada 2 3 4 2 2 4" xfId="10227" xr:uid="{00000000-0005-0000-0000-0000F0230000}"/>
    <cellStyle name="Entrada 2 3 4 2 2 5" xfId="32837" xr:uid="{00000000-0005-0000-0000-0000F1230000}"/>
    <cellStyle name="Entrada 2 3 4 2 2 6" xfId="36512" xr:uid="{00000000-0005-0000-0000-0000F2230000}"/>
    <cellStyle name="Entrada 2 3 4 2 2 7" xfId="39238" xr:uid="{00000000-0005-0000-0000-0000F3230000}"/>
    <cellStyle name="Entrada 2 3 4 2 3" xfId="11698" xr:uid="{00000000-0005-0000-0000-0000F4230000}"/>
    <cellStyle name="Entrada 2 3 4 2 4" xfId="18701" xr:uid="{00000000-0005-0000-0000-0000F5230000}"/>
    <cellStyle name="Entrada 2 3 4 2 5" xfId="9642" xr:uid="{00000000-0005-0000-0000-0000F6230000}"/>
    <cellStyle name="Entrada 2 3 4 2 6" xfId="26241" xr:uid="{00000000-0005-0000-0000-0000F7230000}"/>
    <cellStyle name="Entrada 2 3 4 2 7" xfId="30060" xr:uid="{00000000-0005-0000-0000-0000F8230000}"/>
    <cellStyle name="Entrada 2 3 4 2 8" xfId="34037" xr:uid="{00000000-0005-0000-0000-0000F9230000}"/>
    <cellStyle name="Entrada 2 3 4 2 9" xfId="37599" xr:uid="{00000000-0005-0000-0000-0000FA230000}"/>
    <cellStyle name="Entrada 2 3 4 3" xfId="3715" xr:uid="{00000000-0005-0000-0000-0000FB230000}"/>
    <cellStyle name="Entrada 2 3 4 3 2" xfId="5793" xr:uid="{00000000-0005-0000-0000-0000FC230000}"/>
    <cellStyle name="Entrada 2 3 4 3 2 2" xfId="14947" xr:uid="{00000000-0005-0000-0000-0000FD230000}"/>
    <cellStyle name="Entrada 2 3 4 3 2 3" xfId="21943" xr:uid="{00000000-0005-0000-0000-0000FE230000}"/>
    <cellStyle name="Entrada 2 3 4 3 2 4" xfId="27094" xr:uid="{00000000-0005-0000-0000-0000FF230000}"/>
    <cellStyle name="Entrada 2 3 4 3 2 5" xfId="32838" xr:uid="{00000000-0005-0000-0000-000000240000}"/>
    <cellStyle name="Entrada 2 3 4 3 2 6" xfId="36513" xr:uid="{00000000-0005-0000-0000-000001240000}"/>
    <cellStyle name="Entrada 2 3 4 3 2 7" xfId="39239" xr:uid="{00000000-0005-0000-0000-000002240000}"/>
    <cellStyle name="Entrada 2 3 4 3 3" xfId="12869" xr:uid="{00000000-0005-0000-0000-000003240000}"/>
    <cellStyle name="Entrada 2 3 4 3 4" xfId="19868" xr:uid="{00000000-0005-0000-0000-000004240000}"/>
    <cellStyle name="Entrada 2 3 4 3 5" xfId="23260" xr:uid="{00000000-0005-0000-0000-000005240000}"/>
    <cellStyle name="Entrada 2 3 4 3 6" xfId="21325" xr:uid="{00000000-0005-0000-0000-000006240000}"/>
    <cellStyle name="Entrada 2 3 4 3 7" xfId="29536" xr:uid="{00000000-0005-0000-0000-000007240000}"/>
    <cellStyle name="Entrada 2 3 4 3 8" xfId="33553" xr:uid="{00000000-0005-0000-0000-000008240000}"/>
    <cellStyle name="Entrada 2 3 4 3 9" xfId="37221" xr:uid="{00000000-0005-0000-0000-000009240000}"/>
    <cellStyle name="Entrada 2 3 4 4" xfId="4220" xr:uid="{00000000-0005-0000-0000-00000A240000}"/>
    <cellStyle name="Entrada 2 3 4 4 2" xfId="5794" xr:uid="{00000000-0005-0000-0000-00000B240000}"/>
    <cellStyle name="Entrada 2 3 4 4 2 2" xfId="14948" xr:uid="{00000000-0005-0000-0000-00000C240000}"/>
    <cellStyle name="Entrada 2 3 4 4 2 3" xfId="21944" xr:uid="{00000000-0005-0000-0000-00000D240000}"/>
    <cellStyle name="Entrada 2 3 4 4 2 4" xfId="22814" xr:uid="{00000000-0005-0000-0000-00000E240000}"/>
    <cellStyle name="Entrada 2 3 4 4 2 5" xfId="32839" xr:uid="{00000000-0005-0000-0000-00000F240000}"/>
    <cellStyle name="Entrada 2 3 4 4 2 6" xfId="36514" xr:uid="{00000000-0005-0000-0000-000010240000}"/>
    <cellStyle name="Entrada 2 3 4 4 2 7" xfId="39240" xr:uid="{00000000-0005-0000-0000-000011240000}"/>
    <cellStyle name="Entrada 2 3 4 4 3" xfId="13374" xr:uid="{00000000-0005-0000-0000-000012240000}"/>
    <cellStyle name="Entrada 2 3 4 4 4" xfId="20372" xr:uid="{00000000-0005-0000-0000-000013240000}"/>
    <cellStyle name="Entrada 2 3 4 4 5" xfId="27722" xr:uid="{00000000-0005-0000-0000-000014240000}"/>
    <cellStyle name="Entrada 2 3 4 4 6" xfId="29218" xr:uid="{00000000-0005-0000-0000-000015240000}"/>
    <cellStyle name="Entrada 2 3 4 4 7" xfId="27266" xr:uid="{00000000-0005-0000-0000-000016240000}"/>
    <cellStyle name="Entrada 2 3 4 4 8" xfId="29405" xr:uid="{00000000-0005-0000-0000-000017240000}"/>
    <cellStyle name="Entrada 2 3 4 4 9" xfId="35034" xr:uid="{00000000-0005-0000-0000-000018240000}"/>
    <cellStyle name="Entrada 2 3 4 5" xfId="4197" xr:uid="{00000000-0005-0000-0000-000019240000}"/>
    <cellStyle name="Entrada 2 3 4 5 2" xfId="5795" xr:uid="{00000000-0005-0000-0000-00001A240000}"/>
    <cellStyle name="Entrada 2 3 4 5 2 2" xfId="14949" xr:uid="{00000000-0005-0000-0000-00001B240000}"/>
    <cellStyle name="Entrada 2 3 4 5 2 3" xfId="21945" xr:uid="{00000000-0005-0000-0000-00001C240000}"/>
    <cellStyle name="Entrada 2 3 4 5 2 4" xfId="27095" xr:uid="{00000000-0005-0000-0000-00001D240000}"/>
    <cellStyle name="Entrada 2 3 4 5 2 5" xfId="32840" xr:uid="{00000000-0005-0000-0000-00001E240000}"/>
    <cellStyle name="Entrada 2 3 4 5 2 6" xfId="36515" xr:uid="{00000000-0005-0000-0000-00001F240000}"/>
    <cellStyle name="Entrada 2 3 4 5 2 7" xfId="39241" xr:uid="{00000000-0005-0000-0000-000020240000}"/>
    <cellStyle name="Entrada 2 3 4 5 3" xfId="13351" xr:uid="{00000000-0005-0000-0000-000021240000}"/>
    <cellStyle name="Entrada 2 3 4 5 4" xfId="20349" xr:uid="{00000000-0005-0000-0000-000022240000}"/>
    <cellStyle name="Entrada 2 3 4 5 5" xfId="24736" xr:uid="{00000000-0005-0000-0000-000023240000}"/>
    <cellStyle name="Entrada 2 3 4 5 6" xfId="25204" xr:uid="{00000000-0005-0000-0000-000024240000}"/>
    <cellStyle name="Entrada 2 3 4 5 7" xfId="29363" xr:uid="{00000000-0005-0000-0000-000025240000}"/>
    <cellStyle name="Entrada 2 3 4 5 8" xfId="33372" xr:uid="{00000000-0005-0000-0000-000026240000}"/>
    <cellStyle name="Entrada 2 3 4 5 9" xfId="37047" xr:uid="{00000000-0005-0000-0000-000027240000}"/>
    <cellStyle name="Entrada 2 3 4 6" xfId="2887" xr:uid="{00000000-0005-0000-0000-000028240000}"/>
    <cellStyle name="Entrada 2 3 4 6 2" xfId="5796" xr:uid="{00000000-0005-0000-0000-000029240000}"/>
    <cellStyle name="Entrada 2 3 4 6 2 2" xfId="14950" xr:uid="{00000000-0005-0000-0000-00002A240000}"/>
    <cellStyle name="Entrada 2 3 4 6 2 3" xfId="21946" xr:uid="{00000000-0005-0000-0000-00002B240000}"/>
    <cellStyle name="Entrada 2 3 4 6 2 4" xfId="24295" xr:uid="{00000000-0005-0000-0000-00002C240000}"/>
    <cellStyle name="Entrada 2 3 4 6 2 5" xfId="32841" xr:uid="{00000000-0005-0000-0000-00002D240000}"/>
    <cellStyle name="Entrada 2 3 4 6 2 6" xfId="36516" xr:uid="{00000000-0005-0000-0000-00002E240000}"/>
    <cellStyle name="Entrada 2 3 4 6 2 7" xfId="39242" xr:uid="{00000000-0005-0000-0000-00002F240000}"/>
    <cellStyle name="Entrada 2 3 4 6 3" xfId="12041" xr:uid="{00000000-0005-0000-0000-000030240000}"/>
    <cellStyle name="Entrada 2 3 4 6 4" xfId="19044" xr:uid="{00000000-0005-0000-0000-000031240000}"/>
    <cellStyle name="Entrada 2 3 4 6 5" xfId="24658" xr:uid="{00000000-0005-0000-0000-000032240000}"/>
    <cellStyle name="Entrada 2 3 4 6 6" xfId="17682" xr:uid="{00000000-0005-0000-0000-000033240000}"/>
    <cellStyle name="Entrada 2 3 4 6 7" xfId="29891" xr:uid="{00000000-0005-0000-0000-000034240000}"/>
    <cellStyle name="Entrada 2 3 4 6 8" xfId="22926" xr:uid="{00000000-0005-0000-0000-000035240000}"/>
    <cellStyle name="Entrada 2 3 4 6 9" xfId="31416" xr:uid="{00000000-0005-0000-0000-000036240000}"/>
    <cellStyle name="Entrada 2 3 4 7" xfId="5791" xr:uid="{00000000-0005-0000-0000-000037240000}"/>
    <cellStyle name="Entrada 2 3 4 7 2" xfId="14945" xr:uid="{00000000-0005-0000-0000-000038240000}"/>
    <cellStyle name="Entrada 2 3 4 7 3" xfId="21941" xr:uid="{00000000-0005-0000-0000-000039240000}"/>
    <cellStyle name="Entrada 2 3 4 7 4" xfId="27096" xr:uid="{00000000-0005-0000-0000-00003A240000}"/>
    <cellStyle name="Entrada 2 3 4 7 5" xfId="32836" xr:uid="{00000000-0005-0000-0000-00003B240000}"/>
    <cellStyle name="Entrada 2 3 4 7 6" xfId="36511" xr:uid="{00000000-0005-0000-0000-00003C240000}"/>
    <cellStyle name="Entrada 2 3 4 7 7" xfId="39237" xr:uid="{00000000-0005-0000-0000-00003D240000}"/>
    <cellStyle name="Entrada 2 3 4 8" xfId="10950" xr:uid="{00000000-0005-0000-0000-00003E240000}"/>
    <cellStyle name="Entrada 2 3 4 9" xfId="9228" xr:uid="{00000000-0005-0000-0000-00003F240000}"/>
    <cellStyle name="Entrada 2 3 5" xfId="2242" xr:uid="{00000000-0005-0000-0000-000040240000}"/>
    <cellStyle name="Entrada 2 3 5 10" xfId="17262" xr:uid="{00000000-0005-0000-0000-000041240000}"/>
    <cellStyle name="Entrada 2 3 5 11" xfId="25062" xr:uid="{00000000-0005-0000-0000-000042240000}"/>
    <cellStyle name="Entrada 2 3 5 12" xfId="30209" xr:uid="{00000000-0005-0000-0000-000043240000}"/>
    <cellStyle name="Entrada 2 3 5 13" xfId="34184" xr:uid="{00000000-0005-0000-0000-000044240000}"/>
    <cellStyle name="Entrada 2 3 5 14" xfId="37746" xr:uid="{00000000-0005-0000-0000-000045240000}"/>
    <cellStyle name="Entrada 2 3 5 2" xfId="2642" xr:uid="{00000000-0005-0000-0000-000046240000}"/>
    <cellStyle name="Entrada 2 3 5 2 2" xfId="5798" xr:uid="{00000000-0005-0000-0000-000047240000}"/>
    <cellStyle name="Entrada 2 3 5 2 2 2" xfId="14952" xr:uid="{00000000-0005-0000-0000-000048240000}"/>
    <cellStyle name="Entrada 2 3 5 2 2 3" xfId="21948" xr:uid="{00000000-0005-0000-0000-000049240000}"/>
    <cellStyle name="Entrada 2 3 5 2 2 4" xfId="27093" xr:uid="{00000000-0005-0000-0000-00004A240000}"/>
    <cellStyle name="Entrada 2 3 5 2 2 5" xfId="32843" xr:uid="{00000000-0005-0000-0000-00004B240000}"/>
    <cellStyle name="Entrada 2 3 5 2 2 6" xfId="36518" xr:uid="{00000000-0005-0000-0000-00004C240000}"/>
    <cellStyle name="Entrada 2 3 5 2 2 7" xfId="39244" xr:uid="{00000000-0005-0000-0000-00004D240000}"/>
    <cellStyle name="Entrada 2 3 5 2 3" xfId="11796" xr:uid="{00000000-0005-0000-0000-00004E240000}"/>
    <cellStyle name="Entrada 2 3 5 2 4" xfId="18799" xr:uid="{00000000-0005-0000-0000-00004F240000}"/>
    <cellStyle name="Entrada 2 3 5 2 5" xfId="19369" xr:uid="{00000000-0005-0000-0000-000050240000}"/>
    <cellStyle name="Entrada 2 3 5 2 6" xfId="26284" xr:uid="{00000000-0005-0000-0000-000051240000}"/>
    <cellStyle name="Entrada 2 3 5 2 7" xfId="17633" xr:uid="{00000000-0005-0000-0000-000052240000}"/>
    <cellStyle name="Entrada 2 3 5 2 8" xfId="31087" xr:uid="{00000000-0005-0000-0000-000053240000}"/>
    <cellStyle name="Entrada 2 3 5 2 9" xfId="31317" xr:uid="{00000000-0005-0000-0000-000054240000}"/>
    <cellStyle name="Entrada 2 3 5 3" xfId="3924" xr:uid="{00000000-0005-0000-0000-000055240000}"/>
    <cellStyle name="Entrada 2 3 5 3 2" xfId="5799" xr:uid="{00000000-0005-0000-0000-000056240000}"/>
    <cellStyle name="Entrada 2 3 5 3 2 2" xfId="14953" xr:uid="{00000000-0005-0000-0000-000057240000}"/>
    <cellStyle name="Entrada 2 3 5 3 2 3" xfId="21949" xr:uid="{00000000-0005-0000-0000-000058240000}"/>
    <cellStyle name="Entrada 2 3 5 3 2 4" xfId="24893" xr:uid="{00000000-0005-0000-0000-000059240000}"/>
    <cellStyle name="Entrada 2 3 5 3 2 5" xfId="32844" xr:uid="{00000000-0005-0000-0000-00005A240000}"/>
    <cellStyle name="Entrada 2 3 5 3 2 6" xfId="36519" xr:uid="{00000000-0005-0000-0000-00005B240000}"/>
    <cellStyle name="Entrada 2 3 5 3 2 7" xfId="39245" xr:uid="{00000000-0005-0000-0000-00005C240000}"/>
    <cellStyle name="Entrada 2 3 5 3 3" xfId="13078" xr:uid="{00000000-0005-0000-0000-00005D240000}"/>
    <cellStyle name="Entrada 2 3 5 3 4" xfId="20076" xr:uid="{00000000-0005-0000-0000-00005E240000}"/>
    <cellStyle name="Entrada 2 3 5 3 5" xfId="24105" xr:uid="{00000000-0005-0000-0000-00005F240000}"/>
    <cellStyle name="Entrada 2 3 5 3 6" xfId="26618" xr:uid="{00000000-0005-0000-0000-000060240000}"/>
    <cellStyle name="Entrada 2 3 5 3 7" xfId="28641" xr:uid="{00000000-0005-0000-0000-000061240000}"/>
    <cellStyle name="Entrada 2 3 5 3 8" xfId="31660" xr:uid="{00000000-0005-0000-0000-000062240000}"/>
    <cellStyle name="Entrada 2 3 5 3 9" xfId="35340" xr:uid="{00000000-0005-0000-0000-000063240000}"/>
    <cellStyle name="Entrada 2 3 5 4" xfId="4362" xr:uid="{00000000-0005-0000-0000-000064240000}"/>
    <cellStyle name="Entrada 2 3 5 4 2" xfId="5800" xr:uid="{00000000-0005-0000-0000-000065240000}"/>
    <cellStyle name="Entrada 2 3 5 4 2 2" xfId="14954" xr:uid="{00000000-0005-0000-0000-000066240000}"/>
    <cellStyle name="Entrada 2 3 5 4 2 3" xfId="21950" xr:uid="{00000000-0005-0000-0000-000067240000}"/>
    <cellStyle name="Entrada 2 3 5 4 2 4" xfId="18124" xr:uid="{00000000-0005-0000-0000-000068240000}"/>
    <cellStyle name="Entrada 2 3 5 4 2 5" xfId="32845" xr:uid="{00000000-0005-0000-0000-000069240000}"/>
    <cellStyle name="Entrada 2 3 5 4 2 6" xfId="36520" xr:uid="{00000000-0005-0000-0000-00006A240000}"/>
    <cellStyle name="Entrada 2 3 5 4 2 7" xfId="39246" xr:uid="{00000000-0005-0000-0000-00006B240000}"/>
    <cellStyle name="Entrada 2 3 5 4 3" xfId="13516" xr:uid="{00000000-0005-0000-0000-00006C240000}"/>
    <cellStyle name="Entrada 2 3 5 4 4" xfId="20514" xr:uid="{00000000-0005-0000-0000-00006D240000}"/>
    <cellStyle name="Entrada 2 3 5 4 5" xfId="27654" xr:uid="{00000000-0005-0000-0000-00006E240000}"/>
    <cellStyle name="Entrada 2 3 5 4 6" xfId="29227" xr:uid="{00000000-0005-0000-0000-00006F240000}"/>
    <cellStyle name="Entrada 2 3 5 4 7" xfId="25590" xr:uid="{00000000-0005-0000-0000-000070240000}"/>
    <cellStyle name="Entrada 2 3 5 4 8" xfId="31724" xr:uid="{00000000-0005-0000-0000-000071240000}"/>
    <cellStyle name="Entrada 2 3 5 4 9" xfId="35404" xr:uid="{00000000-0005-0000-0000-000072240000}"/>
    <cellStyle name="Entrada 2 3 5 5" xfId="4616" xr:uid="{00000000-0005-0000-0000-000073240000}"/>
    <cellStyle name="Entrada 2 3 5 5 2" xfId="5801" xr:uid="{00000000-0005-0000-0000-000074240000}"/>
    <cellStyle name="Entrada 2 3 5 5 2 2" xfId="14955" xr:uid="{00000000-0005-0000-0000-000075240000}"/>
    <cellStyle name="Entrada 2 3 5 5 2 3" xfId="21951" xr:uid="{00000000-0005-0000-0000-000076240000}"/>
    <cellStyle name="Entrada 2 3 5 5 2 4" xfId="27098" xr:uid="{00000000-0005-0000-0000-000077240000}"/>
    <cellStyle name="Entrada 2 3 5 5 2 5" xfId="32846" xr:uid="{00000000-0005-0000-0000-000078240000}"/>
    <cellStyle name="Entrada 2 3 5 5 2 6" xfId="36521" xr:uid="{00000000-0005-0000-0000-000079240000}"/>
    <cellStyle name="Entrada 2 3 5 5 2 7" xfId="39247" xr:uid="{00000000-0005-0000-0000-00007A240000}"/>
    <cellStyle name="Entrada 2 3 5 5 3" xfId="13770" xr:uid="{00000000-0005-0000-0000-00007B240000}"/>
    <cellStyle name="Entrada 2 3 5 5 4" xfId="20768" xr:uid="{00000000-0005-0000-0000-00007C240000}"/>
    <cellStyle name="Entrada 2 3 5 5 5" xfId="17427" xr:uid="{00000000-0005-0000-0000-00007D240000}"/>
    <cellStyle name="Entrada 2 3 5 5 6" xfId="24422" xr:uid="{00000000-0005-0000-0000-00007E240000}"/>
    <cellStyle name="Entrada 2 3 5 5 7" xfId="26461" xr:uid="{00000000-0005-0000-0000-00007F240000}"/>
    <cellStyle name="Entrada 2 3 5 5 8" xfId="22435" xr:uid="{00000000-0005-0000-0000-000080240000}"/>
    <cellStyle name="Entrada 2 3 5 5 9" xfId="17422" xr:uid="{00000000-0005-0000-0000-000081240000}"/>
    <cellStyle name="Entrada 2 3 5 6" xfId="4862" xr:uid="{00000000-0005-0000-0000-000082240000}"/>
    <cellStyle name="Entrada 2 3 5 6 2" xfId="5802" xr:uid="{00000000-0005-0000-0000-000083240000}"/>
    <cellStyle name="Entrada 2 3 5 6 2 2" xfId="14956" xr:uid="{00000000-0005-0000-0000-000084240000}"/>
    <cellStyle name="Entrada 2 3 5 6 2 3" xfId="21952" xr:uid="{00000000-0005-0000-0000-000085240000}"/>
    <cellStyle name="Entrada 2 3 5 6 2 4" xfId="18342" xr:uid="{00000000-0005-0000-0000-000086240000}"/>
    <cellStyle name="Entrada 2 3 5 6 2 5" xfId="32847" xr:uid="{00000000-0005-0000-0000-000087240000}"/>
    <cellStyle name="Entrada 2 3 5 6 2 6" xfId="36522" xr:uid="{00000000-0005-0000-0000-000088240000}"/>
    <cellStyle name="Entrada 2 3 5 6 2 7" xfId="39248" xr:uid="{00000000-0005-0000-0000-000089240000}"/>
    <cellStyle name="Entrada 2 3 5 6 3" xfId="14016" xr:uid="{00000000-0005-0000-0000-00008A240000}"/>
    <cellStyle name="Entrada 2 3 5 6 4" xfId="21014" xr:uid="{00000000-0005-0000-0000-00008B240000}"/>
    <cellStyle name="Entrada 2 3 5 6 5" xfId="27407" xr:uid="{00000000-0005-0000-0000-00008C240000}"/>
    <cellStyle name="Entrada 2 3 5 6 6" xfId="29279" xr:uid="{00000000-0005-0000-0000-00008D240000}"/>
    <cellStyle name="Entrada 2 3 5 6 7" xfId="19790" xr:uid="{00000000-0005-0000-0000-00008E240000}"/>
    <cellStyle name="Entrada 2 3 5 6 8" xfId="35586" xr:uid="{00000000-0005-0000-0000-00008F240000}"/>
    <cellStyle name="Entrada 2 3 5 6 9" xfId="38497" xr:uid="{00000000-0005-0000-0000-000090240000}"/>
    <cellStyle name="Entrada 2 3 5 7" xfId="5797" xr:uid="{00000000-0005-0000-0000-000091240000}"/>
    <cellStyle name="Entrada 2 3 5 7 2" xfId="14951" xr:uid="{00000000-0005-0000-0000-000092240000}"/>
    <cellStyle name="Entrada 2 3 5 7 3" xfId="21947" xr:uid="{00000000-0005-0000-0000-000093240000}"/>
    <cellStyle name="Entrada 2 3 5 7 4" xfId="27099" xr:uid="{00000000-0005-0000-0000-000094240000}"/>
    <cellStyle name="Entrada 2 3 5 7 5" xfId="32842" xr:uid="{00000000-0005-0000-0000-000095240000}"/>
    <cellStyle name="Entrada 2 3 5 7 6" xfId="36517" xr:uid="{00000000-0005-0000-0000-000096240000}"/>
    <cellStyle name="Entrada 2 3 5 7 7" xfId="39243" xr:uid="{00000000-0005-0000-0000-000097240000}"/>
    <cellStyle name="Entrada 2 3 5 8" xfId="11396" xr:uid="{00000000-0005-0000-0000-000098240000}"/>
    <cellStyle name="Entrada 2 3 5 9" xfId="18399" xr:uid="{00000000-0005-0000-0000-000099240000}"/>
    <cellStyle name="Entrada 2 3 6" xfId="1629" xr:uid="{00000000-0005-0000-0000-00009A240000}"/>
    <cellStyle name="Entrada 2 3 6 10" xfId="29048" xr:uid="{00000000-0005-0000-0000-00009B240000}"/>
    <cellStyle name="Entrada 2 3 6 11" xfId="31004" xr:uid="{00000000-0005-0000-0000-00009C240000}"/>
    <cellStyle name="Entrada 2 3 6 12" xfId="31047" xr:uid="{00000000-0005-0000-0000-00009D240000}"/>
    <cellStyle name="Entrada 2 3 6 13" xfId="31340" xr:uid="{00000000-0005-0000-0000-00009E240000}"/>
    <cellStyle name="Entrada 2 3 6 2" xfId="3285" xr:uid="{00000000-0005-0000-0000-00009F240000}"/>
    <cellStyle name="Entrada 2 3 6 2 2" xfId="5804" xr:uid="{00000000-0005-0000-0000-0000A0240000}"/>
    <cellStyle name="Entrada 2 3 6 2 2 2" xfId="14958" xr:uid="{00000000-0005-0000-0000-0000A1240000}"/>
    <cellStyle name="Entrada 2 3 6 2 2 3" xfId="21954" xr:uid="{00000000-0005-0000-0000-0000A2240000}"/>
    <cellStyle name="Entrada 2 3 6 2 2 4" xfId="24302" xr:uid="{00000000-0005-0000-0000-0000A3240000}"/>
    <cellStyle name="Entrada 2 3 6 2 2 5" xfId="32849" xr:uid="{00000000-0005-0000-0000-0000A4240000}"/>
    <cellStyle name="Entrada 2 3 6 2 2 6" xfId="36524" xr:uid="{00000000-0005-0000-0000-0000A5240000}"/>
    <cellStyle name="Entrada 2 3 6 2 2 7" xfId="39250" xr:uid="{00000000-0005-0000-0000-0000A6240000}"/>
    <cellStyle name="Entrada 2 3 6 2 3" xfId="12439" xr:uid="{00000000-0005-0000-0000-0000A7240000}"/>
    <cellStyle name="Entrada 2 3 6 2 4" xfId="19441" xr:uid="{00000000-0005-0000-0000-0000A8240000}"/>
    <cellStyle name="Entrada 2 3 6 2 5" xfId="28179" xr:uid="{00000000-0005-0000-0000-0000A9240000}"/>
    <cellStyle name="Entrada 2 3 6 2 6" xfId="22622" xr:uid="{00000000-0005-0000-0000-0000AA240000}"/>
    <cellStyle name="Entrada 2 3 6 2 7" xfId="29706" xr:uid="{00000000-0005-0000-0000-0000AB240000}"/>
    <cellStyle name="Entrada 2 3 6 2 8" xfId="33684" xr:uid="{00000000-0005-0000-0000-0000AC240000}"/>
    <cellStyle name="Entrada 2 3 6 2 9" xfId="37272" xr:uid="{00000000-0005-0000-0000-0000AD240000}"/>
    <cellStyle name="Entrada 2 3 6 3" xfId="2949" xr:uid="{00000000-0005-0000-0000-0000AE240000}"/>
    <cellStyle name="Entrada 2 3 6 3 2" xfId="5805" xr:uid="{00000000-0005-0000-0000-0000AF240000}"/>
    <cellStyle name="Entrada 2 3 6 3 2 2" xfId="14959" xr:uid="{00000000-0005-0000-0000-0000B0240000}"/>
    <cellStyle name="Entrada 2 3 6 3 2 3" xfId="21955" xr:uid="{00000000-0005-0000-0000-0000B1240000}"/>
    <cellStyle name="Entrada 2 3 6 3 2 4" xfId="27100" xr:uid="{00000000-0005-0000-0000-0000B2240000}"/>
    <cellStyle name="Entrada 2 3 6 3 2 5" xfId="32850" xr:uid="{00000000-0005-0000-0000-0000B3240000}"/>
    <cellStyle name="Entrada 2 3 6 3 2 6" xfId="36525" xr:uid="{00000000-0005-0000-0000-0000B4240000}"/>
    <cellStyle name="Entrada 2 3 6 3 2 7" xfId="39251" xr:uid="{00000000-0005-0000-0000-0000B5240000}"/>
    <cellStyle name="Entrada 2 3 6 3 3" xfId="12103" xr:uid="{00000000-0005-0000-0000-0000B6240000}"/>
    <cellStyle name="Entrada 2 3 6 3 4" xfId="19106" xr:uid="{00000000-0005-0000-0000-0000B7240000}"/>
    <cellStyle name="Entrada 2 3 6 3 5" xfId="28315" xr:uid="{00000000-0005-0000-0000-0000B8240000}"/>
    <cellStyle name="Entrada 2 3 6 3 6" xfId="22935" xr:uid="{00000000-0005-0000-0000-0000B9240000}"/>
    <cellStyle name="Entrada 2 3 6 3 7" xfId="22465" xr:uid="{00000000-0005-0000-0000-0000BA240000}"/>
    <cellStyle name="Entrada 2 3 6 3 8" xfId="33836" xr:uid="{00000000-0005-0000-0000-0000BB240000}"/>
    <cellStyle name="Entrada 2 3 6 3 9" xfId="37398" xr:uid="{00000000-0005-0000-0000-0000BC240000}"/>
    <cellStyle name="Entrada 2 3 6 4" xfId="3815" xr:uid="{00000000-0005-0000-0000-0000BD240000}"/>
    <cellStyle name="Entrada 2 3 6 4 2" xfId="5806" xr:uid="{00000000-0005-0000-0000-0000BE240000}"/>
    <cellStyle name="Entrada 2 3 6 4 2 2" xfId="14960" xr:uid="{00000000-0005-0000-0000-0000BF240000}"/>
    <cellStyle name="Entrada 2 3 6 4 2 3" xfId="21956" xr:uid="{00000000-0005-0000-0000-0000C0240000}"/>
    <cellStyle name="Entrada 2 3 6 4 2 4" xfId="27097" xr:uid="{00000000-0005-0000-0000-0000C1240000}"/>
    <cellStyle name="Entrada 2 3 6 4 2 5" xfId="32851" xr:uid="{00000000-0005-0000-0000-0000C2240000}"/>
    <cellStyle name="Entrada 2 3 6 4 2 6" xfId="36526" xr:uid="{00000000-0005-0000-0000-0000C3240000}"/>
    <cellStyle name="Entrada 2 3 6 4 2 7" xfId="39252" xr:uid="{00000000-0005-0000-0000-0000C4240000}"/>
    <cellStyle name="Entrada 2 3 6 4 3" xfId="12969" xr:uid="{00000000-0005-0000-0000-0000C5240000}"/>
    <cellStyle name="Entrada 2 3 6 4 4" xfId="19968" xr:uid="{00000000-0005-0000-0000-0000C6240000}"/>
    <cellStyle name="Entrada 2 3 6 4 5" xfId="27918" xr:uid="{00000000-0005-0000-0000-0000C7240000}"/>
    <cellStyle name="Entrada 2 3 6 4 6" xfId="25136" xr:uid="{00000000-0005-0000-0000-0000C8240000}"/>
    <cellStyle name="Entrada 2 3 6 4 7" xfId="24492" xr:uid="{00000000-0005-0000-0000-0000C9240000}"/>
    <cellStyle name="Entrada 2 3 6 4 8" xfId="29682" xr:uid="{00000000-0005-0000-0000-0000CA240000}"/>
    <cellStyle name="Entrada 2 3 6 4 9" xfId="33664" xr:uid="{00000000-0005-0000-0000-0000CB240000}"/>
    <cellStyle name="Entrada 2 3 6 5" xfId="3022" xr:uid="{00000000-0005-0000-0000-0000CC240000}"/>
    <cellStyle name="Entrada 2 3 6 5 2" xfId="5807" xr:uid="{00000000-0005-0000-0000-0000CD240000}"/>
    <cellStyle name="Entrada 2 3 6 5 2 2" xfId="14961" xr:uid="{00000000-0005-0000-0000-0000CE240000}"/>
    <cellStyle name="Entrada 2 3 6 5 2 3" xfId="21957" xr:uid="{00000000-0005-0000-0000-0000CF240000}"/>
    <cellStyle name="Entrada 2 3 6 5 2 4" xfId="18318" xr:uid="{00000000-0005-0000-0000-0000D0240000}"/>
    <cellStyle name="Entrada 2 3 6 5 2 5" xfId="32852" xr:uid="{00000000-0005-0000-0000-0000D1240000}"/>
    <cellStyle name="Entrada 2 3 6 5 2 6" xfId="36527" xr:uid="{00000000-0005-0000-0000-0000D2240000}"/>
    <cellStyle name="Entrada 2 3 6 5 2 7" xfId="39253" xr:uid="{00000000-0005-0000-0000-0000D3240000}"/>
    <cellStyle name="Entrada 2 3 6 5 3" xfId="12176" xr:uid="{00000000-0005-0000-0000-0000D4240000}"/>
    <cellStyle name="Entrada 2 3 6 5 4" xfId="19179" xr:uid="{00000000-0005-0000-0000-0000D5240000}"/>
    <cellStyle name="Entrada 2 3 6 5 5" xfId="28304" xr:uid="{00000000-0005-0000-0000-0000D6240000}"/>
    <cellStyle name="Entrada 2 3 6 5 6" xfId="18347" xr:uid="{00000000-0005-0000-0000-0000D7240000}"/>
    <cellStyle name="Entrada 2 3 6 5 7" xfId="25654" xr:uid="{00000000-0005-0000-0000-0000D8240000}"/>
    <cellStyle name="Entrada 2 3 6 5 8" xfId="33800" xr:uid="{00000000-0005-0000-0000-0000D9240000}"/>
    <cellStyle name="Entrada 2 3 6 5 9" xfId="37362" xr:uid="{00000000-0005-0000-0000-0000DA240000}"/>
    <cellStyle name="Entrada 2 3 6 6" xfId="5803" xr:uid="{00000000-0005-0000-0000-0000DB240000}"/>
    <cellStyle name="Entrada 2 3 6 6 2" xfId="14957" xr:uid="{00000000-0005-0000-0000-0000DC240000}"/>
    <cellStyle name="Entrada 2 3 6 6 3" xfId="21953" xr:uid="{00000000-0005-0000-0000-0000DD240000}"/>
    <cellStyle name="Entrada 2 3 6 6 4" xfId="24892" xr:uid="{00000000-0005-0000-0000-0000DE240000}"/>
    <cellStyle name="Entrada 2 3 6 6 5" xfId="32848" xr:uid="{00000000-0005-0000-0000-0000DF240000}"/>
    <cellStyle name="Entrada 2 3 6 6 6" xfId="36523" xr:uid="{00000000-0005-0000-0000-0000E0240000}"/>
    <cellStyle name="Entrada 2 3 6 6 7" xfId="39249" xr:uid="{00000000-0005-0000-0000-0000E1240000}"/>
    <cellStyle name="Entrada 2 3 6 7" xfId="10783" xr:uid="{00000000-0005-0000-0000-0000E2240000}"/>
    <cellStyle name="Entrada 2 3 6 8" xfId="16498" xr:uid="{00000000-0005-0000-0000-0000E3240000}"/>
    <cellStyle name="Entrada 2 3 6 9" xfId="24465" xr:uid="{00000000-0005-0000-0000-0000E4240000}"/>
    <cellStyle name="Entrada 2 3 7" xfId="2457" xr:uid="{00000000-0005-0000-0000-0000E5240000}"/>
    <cellStyle name="Entrada 2 3 7 2" xfId="5808" xr:uid="{00000000-0005-0000-0000-0000E6240000}"/>
    <cellStyle name="Entrada 2 3 7 2 2" xfId="14962" xr:uid="{00000000-0005-0000-0000-0000E7240000}"/>
    <cellStyle name="Entrada 2 3 7 2 3" xfId="21958" xr:uid="{00000000-0005-0000-0000-0000E8240000}"/>
    <cellStyle name="Entrada 2 3 7 2 4" xfId="25174" xr:uid="{00000000-0005-0000-0000-0000E9240000}"/>
    <cellStyle name="Entrada 2 3 7 2 5" xfId="32853" xr:uid="{00000000-0005-0000-0000-0000EA240000}"/>
    <cellStyle name="Entrada 2 3 7 2 6" xfId="36528" xr:uid="{00000000-0005-0000-0000-0000EB240000}"/>
    <cellStyle name="Entrada 2 3 7 2 7" xfId="39254" xr:uid="{00000000-0005-0000-0000-0000EC240000}"/>
    <cellStyle name="Entrada 2 3 7 3" xfId="11611" xr:uid="{00000000-0005-0000-0000-0000ED240000}"/>
    <cellStyle name="Entrada 2 3 7 4" xfId="18614" xr:uid="{00000000-0005-0000-0000-0000EE240000}"/>
    <cellStyle name="Entrada 2 3 7 5" xfId="18238" xr:uid="{00000000-0005-0000-0000-0000EF240000}"/>
    <cellStyle name="Entrada 2 3 7 6" xfId="18227" xr:uid="{00000000-0005-0000-0000-0000F0240000}"/>
    <cellStyle name="Entrada 2 3 7 7" xfId="30100" xr:uid="{00000000-0005-0000-0000-0000F1240000}"/>
    <cellStyle name="Entrada 2 3 7 8" xfId="34079" xr:uid="{00000000-0005-0000-0000-0000F2240000}"/>
    <cellStyle name="Entrada 2 3 7 9" xfId="37641" xr:uid="{00000000-0005-0000-0000-0000F3240000}"/>
    <cellStyle name="Entrada 2 3 8" xfId="2935" xr:uid="{00000000-0005-0000-0000-0000F4240000}"/>
    <cellStyle name="Entrada 2 3 8 2" xfId="5809" xr:uid="{00000000-0005-0000-0000-0000F5240000}"/>
    <cellStyle name="Entrada 2 3 8 2 2" xfId="14963" xr:uid="{00000000-0005-0000-0000-0000F6240000}"/>
    <cellStyle name="Entrada 2 3 8 2 3" xfId="21959" xr:uid="{00000000-0005-0000-0000-0000F7240000}"/>
    <cellStyle name="Entrada 2 3 8 2 4" xfId="24891" xr:uid="{00000000-0005-0000-0000-0000F8240000}"/>
    <cellStyle name="Entrada 2 3 8 2 5" xfId="32854" xr:uid="{00000000-0005-0000-0000-0000F9240000}"/>
    <cellStyle name="Entrada 2 3 8 2 6" xfId="36529" xr:uid="{00000000-0005-0000-0000-0000FA240000}"/>
    <cellStyle name="Entrada 2 3 8 2 7" xfId="39255" xr:uid="{00000000-0005-0000-0000-0000FB240000}"/>
    <cellStyle name="Entrada 2 3 8 3" xfId="12089" xr:uid="{00000000-0005-0000-0000-0000FC240000}"/>
    <cellStyle name="Entrada 2 3 8 4" xfId="19092" xr:uid="{00000000-0005-0000-0000-0000FD240000}"/>
    <cellStyle name="Entrada 2 3 8 5" xfId="9346" xr:uid="{00000000-0005-0000-0000-0000FE240000}"/>
    <cellStyle name="Entrada 2 3 8 6" xfId="22628" xr:uid="{00000000-0005-0000-0000-0000FF240000}"/>
    <cellStyle name="Entrada 2 3 8 7" xfId="29863" xr:uid="{00000000-0005-0000-0000-000000250000}"/>
    <cellStyle name="Entrada 2 3 8 8" xfId="33840" xr:uid="{00000000-0005-0000-0000-000001250000}"/>
    <cellStyle name="Entrada 2 3 8 9" xfId="37402" xr:uid="{00000000-0005-0000-0000-000002250000}"/>
    <cellStyle name="Entrada 2 3 9" xfId="3099" xr:uid="{00000000-0005-0000-0000-000003250000}"/>
    <cellStyle name="Entrada 2 3 9 2" xfId="5810" xr:uid="{00000000-0005-0000-0000-000004250000}"/>
    <cellStyle name="Entrada 2 3 9 2 2" xfId="14964" xr:uid="{00000000-0005-0000-0000-000005250000}"/>
    <cellStyle name="Entrada 2 3 9 2 3" xfId="21960" xr:uid="{00000000-0005-0000-0000-000006250000}"/>
    <cellStyle name="Entrada 2 3 9 2 4" xfId="25261" xr:uid="{00000000-0005-0000-0000-000007250000}"/>
    <cellStyle name="Entrada 2 3 9 2 5" xfId="32855" xr:uid="{00000000-0005-0000-0000-000008250000}"/>
    <cellStyle name="Entrada 2 3 9 2 6" xfId="36530" xr:uid="{00000000-0005-0000-0000-000009250000}"/>
    <cellStyle name="Entrada 2 3 9 2 7" xfId="39256" xr:uid="{00000000-0005-0000-0000-00000A250000}"/>
    <cellStyle name="Entrada 2 3 9 3" xfId="12253" xr:uid="{00000000-0005-0000-0000-00000B250000}"/>
    <cellStyle name="Entrada 2 3 9 4" xfId="19256" xr:uid="{00000000-0005-0000-0000-00000C250000}"/>
    <cellStyle name="Entrada 2 3 9 5" xfId="19523" xr:uid="{00000000-0005-0000-0000-00000D250000}"/>
    <cellStyle name="Entrada 2 3 9 6" xfId="9635" xr:uid="{00000000-0005-0000-0000-00000E250000}"/>
    <cellStyle name="Entrada 2 3 9 7" xfId="29790" xr:uid="{00000000-0005-0000-0000-00000F250000}"/>
    <cellStyle name="Entrada 2 3 9 8" xfId="33767" xr:uid="{00000000-0005-0000-0000-000010250000}"/>
    <cellStyle name="Entrada 2 3 9 9" xfId="37329" xr:uid="{00000000-0005-0000-0000-000011250000}"/>
    <cellStyle name="Entrada 2 4" xfId="1123" xr:uid="{00000000-0005-0000-0000-000012250000}"/>
    <cellStyle name="Entrada 2 4 10" xfId="2999" xr:uid="{00000000-0005-0000-0000-000013250000}"/>
    <cellStyle name="Entrada 2 4 10 2" xfId="5811" xr:uid="{00000000-0005-0000-0000-000014250000}"/>
    <cellStyle name="Entrada 2 4 10 2 2" xfId="14965" xr:uid="{00000000-0005-0000-0000-000015250000}"/>
    <cellStyle name="Entrada 2 4 10 2 3" xfId="21961" xr:uid="{00000000-0005-0000-0000-000016250000}"/>
    <cellStyle name="Entrada 2 4 10 2 4" xfId="27104" xr:uid="{00000000-0005-0000-0000-000017250000}"/>
    <cellStyle name="Entrada 2 4 10 2 5" xfId="32856" xr:uid="{00000000-0005-0000-0000-000018250000}"/>
    <cellStyle name="Entrada 2 4 10 2 6" xfId="36531" xr:uid="{00000000-0005-0000-0000-000019250000}"/>
    <cellStyle name="Entrada 2 4 10 2 7" xfId="39257" xr:uid="{00000000-0005-0000-0000-00001A250000}"/>
    <cellStyle name="Entrada 2 4 10 3" xfId="12153" xr:uid="{00000000-0005-0000-0000-00001B250000}"/>
    <cellStyle name="Entrada 2 4 10 4" xfId="19156" xr:uid="{00000000-0005-0000-0000-00001C250000}"/>
    <cellStyle name="Entrada 2 4 10 5" xfId="24686" xr:uid="{00000000-0005-0000-0000-00001D250000}"/>
    <cellStyle name="Entrada 2 4 10 6" xfId="18203" xr:uid="{00000000-0005-0000-0000-00001E250000}"/>
    <cellStyle name="Entrada 2 4 10 7" xfId="29835" xr:uid="{00000000-0005-0000-0000-00001F250000}"/>
    <cellStyle name="Entrada 2 4 10 8" xfId="33812" xr:uid="{00000000-0005-0000-0000-000020250000}"/>
    <cellStyle name="Entrada 2 4 10 9" xfId="37374" xr:uid="{00000000-0005-0000-0000-000021250000}"/>
    <cellStyle name="Entrada 2 4 11" xfId="3797" xr:uid="{00000000-0005-0000-0000-000022250000}"/>
    <cellStyle name="Entrada 2 4 11 2" xfId="5812" xr:uid="{00000000-0005-0000-0000-000023250000}"/>
    <cellStyle name="Entrada 2 4 11 2 2" xfId="14966" xr:uid="{00000000-0005-0000-0000-000024250000}"/>
    <cellStyle name="Entrada 2 4 11 2 3" xfId="21962" xr:uid="{00000000-0005-0000-0000-000025250000}"/>
    <cellStyle name="Entrada 2 4 11 2 4" xfId="10107" xr:uid="{00000000-0005-0000-0000-000026250000}"/>
    <cellStyle name="Entrada 2 4 11 2 5" xfId="32857" xr:uid="{00000000-0005-0000-0000-000027250000}"/>
    <cellStyle name="Entrada 2 4 11 2 6" xfId="36532" xr:uid="{00000000-0005-0000-0000-000028250000}"/>
    <cellStyle name="Entrada 2 4 11 2 7" xfId="39258" xr:uid="{00000000-0005-0000-0000-000029250000}"/>
    <cellStyle name="Entrada 2 4 11 3" xfId="12951" xr:uid="{00000000-0005-0000-0000-00002A250000}"/>
    <cellStyle name="Entrada 2 4 11 4" xfId="19950" xr:uid="{00000000-0005-0000-0000-00002B250000}"/>
    <cellStyle name="Entrada 2 4 11 5" xfId="21305" xr:uid="{00000000-0005-0000-0000-00002C250000}"/>
    <cellStyle name="Entrada 2 4 11 6" xfId="22921" xr:uid="{00000000-0005-0000-0000-00002D250000}"/>
    <cellStyle name="Entrada 2 4 11 7" xfId="28890" xr:uid="{00000000-0005-0000-0000-00002E250000}"/>
    <cellStyle name="Entrada 2 4 11 8" xfId="33513" xr:uid="{00000000-0005-0000-0000-00002F250000}"/>
    <cellStyle name="Entrada 2 4 11 9" xfId="37181" xr:uid="{00000000-0005-0000-0000-000030250000}"/>
    <cellStyle name="Entrada 2 4 12" xfId="1245" xr:uid="{00000000-0005-0000-0000-000031250000}"/>
    <cellStyle name="Entrada 2 4 12 2" xfId="5813" xr:uid="{00000000-0005-0000-0000-000032250000}"/>
    <cellStyle name="Entrada 2 4 12 2 2" xfId="14967" xr:uid="{00000000-0005-0000-0000-000033250000}"/>
    <cellStyle name="Entrada 2 4 12 2 3" xfId="21963" xr:uid="{00000000-0005-0000-0000-000034250000}"/>
    <cellStyle name="Entrada 2 4 12 2 4" xfId="27107" xr:uid="{00000000-0005-0000-0000-000035250000}"/>
    <cellStyle name="Entrada 2 4 12 2 5" xfId="32858" xr:uid="{00000000-0005-0000-0000-000036250000}"/>
    <cellStyle name="Entrada 2 4 12 2 6" xfId="36533" xr:uid="{00000000-0005-0000-0000-000037250000}"/>
    <cellStyle name="Entrada 2 4 12 2 7" xfId="39259" xr:uid="{00000000-0005-0000-0000-000038250000}"/>
    <cellStyle name="Entrada 2 4 12 3" xfId="10399" xr:uid="{00000000-0005-0000-0000-000039250000}"/>
    <cellStyle name="Entrada 2 4 12 4" xfId="17227" xr:uid="{00000000-0005-0000-0000-00003A250000}"/>
    <cellStyle name="Entrada 2 4 12 5" xfId="28874" xr:uid="{00000000-0005-0000-0000-00003B250000}"/>
    <cellStyle name="Entrada 2 4 12 6" xfId="25878" xr:uid="{00000000-0005-0000-0000-00003C250000}"/>
    <cellStyle name="Entrada 2 4 12 7" xfId="25862" xr:uid="{00000000-0005-0000-0000-00003D250000}"/>
    <cellStyle name="Entrada 2 4 12 8" xfId="23132" xr:uid="{00000000-0005-0000-0000-00003E250000}"/>
    <cellStyle name="Entrada 2 4 12 9" xfId="33590" xr:uid="{00000000-0005-0000-0000-00003F250000}"/>
    <cellStyle name="Entrada 2 4 13" xfId="10277" xr:uid="{00000000-0005-0000-0000-000040250000}"/>
    <cellStyle name="Entrada 2 4 14" xfId="17285" xr:uid="{00000000-0005-0000-0000-000041250000}"/>
    <cellStyle name="Entrada 2 4 15" xfId="9305" xr:uid="{00000000-0005-0000-0000-000042250000}"/>
    <cellStyle name="Entrada 2 4 16" xfId="31226" xr:uid="{00000000-0005-0000-0000-000043250000}"/>
    <cellStyle name="Entrada 2 4 17" xfId="35090" xr:uid="{00000000-0005-0000-0000-000044250000}"/>
    <cellStyle name="Entrada 2 4 18" xfId="38418" xr:uid="{00000000-0005-0000-0000-000045250000}"/>
    <cellStyle name="Entrada 2 4 2" xfId="1867" xr:uid="{00000000-0005-0000-0000-000046250000}"/>
    <cellStyle name="Entrada 2 4 2 10" xfId="17708" xr:uid="{00000000-0005-0000-0000-000047250000}"/>
    <cellStyle name="Entrada 2 4 2 11" xfId="25332" xr:uid="{00000000-0005-0000-0000-000048250000}"/>
    <cellStyle name="Entrada 2 4 2 12" xfId="29422" xr:uid="{00000000-0005-0000-0000-000049250000}"/>
    <cellStyle name="Entrada 2 4 2 13" xfId="31404" xr:uid="{00000000-0005-0000-0000-00004A250000}"/>
    <cellStyle name="Entrada 2 4 2 14" xfId="35148" xr:uid="{00000000-0005-0000-0000-00004B250000}"/>
    <cellStyle name="Entrada 2 4 2 2" xfId="2565" xr:uid="{00000000-0005-0000-0000-00004C250000}"/>
    <cellStyle name="Entrada 2 4 2 2 2" xfId="5815" xr:uid="{00000000-0005-0000-0000-00004D250000}"/>
    <cellStyle name="Entrada 2 4 2 2 2 2" xfId="14969" xr:uid="{00000000-0005-0000-0000-00004E250000}"/>
    <cellStyle name="Entrada 2 4 2 2 2 3" xfId="21965" xr:uid="{00000000-0005-0000-0000-00004F250000}"/>
    <cellStyle name="Entrada 2 4 2 2 2 4" xfId="19729" xr:uid="{00000000-0005-0000-0000-000050250000}"/>
    <cellStyle name="Entrada 2 4 2 2 2 5" xfId="32860" xr:uid="{00000000-0005-0000-0000-000051250000}"/>
    <cellStyle name="Entrada 2 4 2 2 2 6" xfId="36535" xr:uid="{00000000-0005-0000-0000-000052250000}"/>
    <cellStyle name="Entrada 2 4 2 2 2 7" xfId="39261" xr:uid="{00000000-0005-0000-0000-000053250000}"/>
    <cellStyle name="Entrada 2 4 2 2 3" xfId="11719" xr:uid="{00000000-0005-0000-0000-000054250000}"/>
    <cellStyle name="Entrada 2 4 2 2 4" xfId="18722" xr:uid="{00000000-0005-0000-0000-000055250000}"/>
    <cellStyle name="Entrada 2 4 2 2 5" xfId="25476" xr:uid="{00000000-0005-0000-0000-000056250000}"/>
    <cellStyle name="Entrada 2 4 2 2 6" xfId="26246" xr:uid="{00000000-0005-0000-0000-000057250000}"/>
    <cellStyle name="Entrada 2 4 2 2 7" xfId="30049" xr:uid="{00000000-0005-0000-0000-000058250000}"/>
    <cellStyle name="Entrada 2 4 2 2 8" xfId="34019" xr:uid="{00000000-0005-0000-0000-000059250000}"/>
    <cellStyle name="Entrada 2 4 2 2 9" xfId="37581" xr:uid="{00000000-0005-0000-0000-00005A250000}"/>
    <cellStyle name="Entrada 2 4 2 3" xfId="3753" xr:uid="{00000000-0005-0000-0000-00005B250000}"/>
    <cellStyle name="Entrada 2 4 2 3 2" xfId="5816" xr:uid="{00000000-0005-0000-0000-00005C250000}"/>
    <cellStyle name="Entrada 2 4 2 3 2 2" xfId="14970" xr:uid="{00000000-0005-0000-0000-00005D250000}"/>
    <cellStyle name="Entrada 2 4 2 3 2 3" xfId="21966" xr:uid="{00000000-0005-0000-0000-00005E250000}"/>
    <cellStyle name="Entrada 2 4 2 3 2 4" xfId="27106" xr:uid="{00000000-0005-0000-0000-00005F250000}"/>
    <cellStyle name="Entrada 2 4 2 3 2 5" xfId="32861" xr:uid="{00000000-0005-0000-0000-000060250000}"/>
    <cellStyle name="Entrada 2 4 2 3 2 6" xfId="36536" xr:uid="{00000000-0005-0000-0000-000061250000}"/>
    <cellStyle name="Entrada 2 4 2 3 2 7" xfId="39262" xr:uid="{00000000-0005-0000-0000-000062250000}"/>
    <cellStyle name="Entrada 2 4 2 3 3" xfId="12907" xr:uid="{00000000-0005-0000-0000-000063250000}"/>
    <cellStyle name="Entrada 2 4 2 3 4" xfId="19906" xr:uid="{00000000-0005-0000-0000-000064250000}"/>
    <cellStyle name="Entrada 2 4 2 3 5" xfId="17856" xr:uid="{00000000-0005-0000-0000-000065250000}"/>
    <cellStyle name="Entrada 2 4 2 3 6" xfId="28543" xr:uid="{00000000-0005-0000-0000-000066250000}"/>
    <cellStyle name="Entrada 2 4 2 3 7" xfId="25629" xr:uid="{00000000-0005-0000-0000-000067250000}"/>
    <cellStyle name="Entrada 2 4 2 3 8" xfId="25716" xr:uid="{00000000-0005-0000-0000-000068250000}"/>
    <cellStyle name="Entrada 2 4 2 3 9" xfId="30850" xr:uid="{00000000-0005-0000-0000-000069250000}"/>
    <cellStyle name="Entrada 2 4 2 4" xfId="4256" xr:uid="{00000000-0005-0000-0000-00006A250000}"/>
    <cellStyle name="Entrada 2 4 2 4 2" xfId="5817" xr:uid="{00000000-0005-0000-0000-00006B250000}"/>
    <cellStyle name="Entrada 2 4 2 4 2 2" xfId="14971" xr:uid="{00000000-0005-0000-0000-00006C250000}"/>
    <cellStyle name="Entrada 2 4 2 4 2 3" xfId="21967" xr:uid="{00000000-0005-0000-0000-00006D250000}"/>
    <cellStyle name="Entrada 2 4 2 4 2 4" xfId="27103" xr:uid="{00000000-0005-0000-0000-00006E250000}"/>
    <cellStyle name="Entrada 2 4 2 4 2 5" xfId="32862" xr:uid="{00000000-0005-0000-0000-00006F250000}"/>
    <cellStyle name="Entrada 2 4 2 4 2 6" xfId="36537" xr:uid="{00000000-0005-0000-0000-000070250000}"/>
    <cellStyle name="Entrada 2 4 2 4 2 7" xfId="39263" xr:uid="{00000000-0005-0000-0000-000071250000}"/>
    <cellStyle name="Entrada 2 4 2 4 3" xfId="13410" xr:uid="{00000000-0005-0000-0000-000072250000}"/>
    <cellStyle name="Entrada 2 4 2 4 4" xfId="20408" xr:uid="{00000000-0005-0000-0000-000073250000}"/>
    <cellStyle name="Entrada 2 4 2 4 5" xfId="27704" xr:uid="{00000000-0005-0000-0000-000074250000}"/>
    <cellStyle name="Entrada 2 4 2 4 6" xfId="25042" xr:uid="{00000000-0005-0000-0000-000075250000}"/>
    <cellStyle name="Entrada 2 4 2 4 7" xfId="19612" xr:uid="{00000000-0005-0000-0000-000076250000}"/>
    <cellStyle name="Entrada 2 4 2 4 8" xfId="21233" xr:uid="{00000000-0005-0000-0000-000077250000}"/>
    <cellStyle name="Entrada 2 4 2 4 9" xfId="34871" xr:uid="{00000000-0005-0000-0000-000078250000}"/>
    <cellStyle name="Entrada 2 4 2 5" xfId="2871" xr:uid="{00000000-0005-0000-0000-000079250000}"/>
    <cellStyle name="Entrada 2 4 2 5 2" xfId="5818" xr:uid="{00000000-0005-0000-0000-00007A250000}"/>
    <cellStyle name="Entrada 2 4 2 5 2 2" xfId="14972" xr:uid="{00000000-0005-0000-0000-00007B250000}"/>
    <cellStyle name="Entrada 2 4 2 5 2 3" xfId="21968" xr:uid="{00000000-0005-0000-0000-00007C250000}"/>
    <cellStyle name="Entrada 2 4 2 5 2 4" xfId="25262" xr:uid="{00000000-0005-0000-0000-00007D250000}"/>
    <cellStyle name="Entrada 2 4 2 5 2 5" xfId="32863" xr:uid="{00000000-0005-0000-0000-00007E250000}"/>
    <cellStyle name="Entrada 2 4 2 5 2 6" xfId="36538" xr:uid="{00000000-0005-0000-0000-00007F250000}"/>
    <cellStyle name="Entrada 2 4 2 5 2 7" xfId="39264" xr:uid="{00000000-0005-0000-0000-000080250000}"/>
    <cellStyle name="Entrada 2 4 2 5 3" xfId="12025" xr:uid="{00000000-0005-0000-0000-000081250000}"/>
    <cellStyle name="Entrada 2 4 2 5 4" xfId="19028" xr:uid="{00000000-0005-0000-0000-000082250000}"/>
    <cellStyle name="Entrada 2 4 2 5 5" xfId="28348" xr:uid="{00000000-0005-0000-0000-000083250000}"/>
    <cellStyle name="Entrada 2 4 2 5 6" xfId="26376" xr:uid="{00000000-0005-0000-0000-000084250000}"/>
    <cellStyle name="Entrada 2 4 2 5 7" xfId="29895" xr:uid="{00000000-0005-0000-0000-000085250000}"/>
    <cellStyle name="Entrada 2 4 2 5 8" xfId="33872" xr:uid="{00000000-0005-0000-0000-000086250000}"/>
    <cellStyle name="Entrada 2 4 2 5 9" xfId="37434" xr:uid="{00000000-0005-0000-0000-000087250000}"/>
    <cellStyle name="Entrada 2 4 2 6" xfId="2990" xr:uid="{00000000-0005-0000-0000-000088250000}"/>
    <cellStyle name="Entrada 2 4 2 6 2" xfId="5819" xr:uid="{00000000-0005-0000-0000-000089250000}"/>
    <cellStyle name="Entrada 2 4 2 6 2 2" xfId="14973" xr:uid="{00000000-0005-0000-0000-00008A250000}"/>
    <cellStyle name="Entrada 2 4 2 6 2 3" xfId="21969" xr:uid="{00000000-0005-0000-0000-00008B250000}"/>
    <cellStyle name="Entrada 2 4 2 6 2 4" xfId="24890" xr:uid="{00000000-0005-0000-0000-00008C250000}"/>
    <cellStyle name="Entrada 2 4 2 6 2 5" xfId="32864" xr:uid="{00000000-0005-0000-0000-00008D250000}"/>
    <cellStyle name="Entrada 2 4 2 6 2 6" xfId="36539" xr:uid="{00000000-0005-0000-0000-00008E250000}"/>
    <cellStyle name="Entrada 2 4 2 6 2 7" xfId="39265" xr:uid="{00000000-0005-0000-0000-00008F250000}"/>
    <cellStyle name="Entrada 2 4 2 6 3" xfId="12144" xr:uid="{00000000-0005-0000-0000-000090250000}"/>
    <cellStyle name="Entrada 2 4 2 6 4" xfId="19147" xr:uid="{00000000-0005-0000-0000-000091250000}"/>
    <cellStyle name="Entrada 2 4 2 6 5" xfId="9329" xr:uid="{00000000-0005-0000-0000-000092250000}"/>
    <cellStyle name="Entrada 2 4 2 6 6" xfId="26395" xr:uid="{00000000-0005-0000-0000-000093250000}"/>
    <cellStyle name="Entrada 2 4 2 6 7" xfId="24350" xr:uid="{00000000-0005-0000-0000-000094250000}"/>
    <cellStyle name="Entrada 2 4 2 6 8" xfId="31561" xr:uid="{00000000-0005-0000-0000-000095250000}"/>
    <cellStyle name="Entrada 2 4 2 6 9" xfId="35271" xr:uid="{00000000-0005-0000-0000-000096250000}"/>
    <cellStyle name="Entrada 2 4 2 7" xfId="5814" xr:uid="{00000000-0005-0000-0000-000097250000}"/>
    <cellStyle name="Entrada 2 4 2 7 2" xfId="14968" xr:uid="{00000000-0005-0000-0000-000098250000}"/>
    <cellStyle name="Entrada 2 4 2 7 3" xfId="21964" xr:uid="{00000000-0005-0000-0000-000099250000}"/>
    <cellStyle name="Entrada 2 4 2 7 4" xfId="27105" xr:uid="{00000000-0005-0000-0000-00009A250000}"/>
    <cellStyle name="Entrada 2 4 2 7 5" xfId="32859" xr:uid="{00000000-0005-0000-0000-00009B250000}"/>
    <cellStyle name="Entrada 2 4 2 7 6" xfId="36534" xr:uid="{00000000-0005-0000-0000-00009C250000}"/>
    <cellStyle name="Entrada 2 4 2 7 7" xfId="39260" xr:uid="{00000000-0005-0000-0000-00009D250000}"/>
    <cellStyle name="Entrada 2 4 2 8" xfId="11021" xr:uid="{00000000-0005-0000-0000-00009E250000}"/>
    <cellStyle name="Entrada 2 4 2 9" xfId="15504" xr:uid="{00000000-0005-0000-0000-00009F250000}"/>
    <cellStyle name="Entrada 2 4 3" xfId="2272" xr:uid="{00000000-0005-0000-0000-0000A0250000}"/>
    <cellStyle name="Entrada 2 4 3 10" xfId="22497" xr:uid="{00000000-0005-0000-0000-0000A1250000}"/>
    <cellStyle name="Entrada 2 4 3 11" xfId="26110" xr:uid="{00000000-0005-0000-0000-0000A2250000}"/>
    <cellStyle name="Entrada 2 4 3 12" xfId="30194" xr:uid="{00000000-0005-0000-0000-0000A3250000}"/>
    <cellStyle name="Entrada 2 4 3 13" xfId="25232" xr:uid="{00000000-0005-0000-0000-0000A4250000}"/>
    <cellStyle name="Entrada 2 4 3 14" xfId="29674" xr:uid="{00000000-0005-0000-0000-0000A5250000}"/>
    <cellStyle name="Entrada 2 4 3 2" xfId="2672" xr:uid="{00000000-0005-0000-0000-0000A6250000}"/>
    <cellStyle name="Entrada 2 4 3 2 2" xfId="5821" xr:uid="{00000000-0005-0000-0000-0000A7250000}"/>
    <cellStyle name="Entrada 2 4 3 2 2 2" xfId="14975" xr:uid="{00000000-0005-0000-0000-0000A8250000}"/>
    <cellStyle name="Entrada 2 4 3 2 2 3" xfId="21971" xr:uid="{00000000-0005-0000-0000-0000A9250000}"/>
    <cellStyle name="Entrada 2 4 3 2 2 4" xfId="27108" xr:uid="{00000000-0005-0000-0000-0000AA250000}"/>
    <cellStyle name="Entrada 2 4 3 2 2 5" xfId="32866" xr:uid="{00000000-0005-0000-0000-0000AB250000}"/>
    <cellStyle name="Entrada 2 4 3 2 2 6" xfId="36541" xr:uid="{00000000-0005-0000-0000-0000AC250000}"/>
    <cellStyle name="Entrada 2 4 3 2 2 7" xfId="39267" xr:uid="{00000000-0005-0000-0000-0000AD250000}"/>
    <cellStyle name="Entrada 2 4 3 2 3" xfId="11826" xr:uid="{00000000-0005-0000-0000-0000AE250000}"/>
    <cellStyle name="Entrada 2 4 3 2 4" xfId="18829" xr:uid="{00000000-0005-0000-0000-0000AF250000}"/>
    <cellStyle name="Entrada 2 4 3 2 5" xfId="9586" xr:uid="{00000000-0005-0000-0000-0000B0250000}"/>
    <cellStyle name="Entrada 2 4 3 2 6" xfId="26303" xr:uid="{00000000-0005-0000-0000-0000B1250000}"/>
    <cellStyle name="Entrada 2 4 3 2 7" xfId="29997" xr:uid="{00000000-0005-0000-0000-0000B2250000}"/>
    <cellStyle name="Entrada 2 4 3 2 8" xfId="33974" xr:uid="{00000000-0005-0000-0000-0000B3250000}"/>
    <cellStyle name="Entrada 2 4 3 2 9" xfId="37536" xr:uid="{00000000-0005-0000-0000-0000B4250000}"/>
    <cellStyle name="Entrada 2 4 3 3" xfId="3954" xr:uid="{00000000-0005-0000-0000-0000B5250000}"/>
    <cellStyle name="Entrada 2 4 3 3 2" xfId="5822" xr:uid="{00000000-0005-0000-0000-0000B6250000}"/>
    <cellStyle name="Entrada 2 4 3 3 2 2" xfId="14976" xr:uid="{00000000-0005-0000-0000-0000B7250000}"/>
    <cellStyle name="Entrada 2 4 3 3 2 3" xfId="21972" xr:uid="{00000000-0005-0000-0000-0000B8250000}"/>
    <cellStyle name="Entrada 2 4 3 3 2 4" xfId="24301" xr:uid="{00000000-0005-0000-0000-0000B9250000}"/>
    <cellStyle name="Entrada 2 4 3 3 2 5" xfId="32867" xr:uid="{00000000-0005-0000-0000-0000BA250000}"/>
    <cellStyle name="Entrada 2 4 3 3 2 6" xfId="36542" xr:uid="{00000000-0005-0000-0000-0000BB250000}"/>
    <cellStyle name="Entrada 2 4 3 3 2 7" xfId="39268" xr:uid="{00000000-0005-0000-0000-0000BC250000}"/>
    <cellStyle name="Entrada 2 4 3 3 3" xfId="13108" xr:uid="{00000000-0005-0000-0000-0000BD250000}"/>
    <cellStyle name="Entrada 2 4 3 3 4" xfId="20106" xr:uid="{00000000-0005-0000-0000-0000BE250000}"/>
    <cellStyle name="Entrada 2 4 3 3 5" xfId="15455" xr:uid="{00000000-0005-0000-0000-0000BF250000}"/>
    <cellStyle name="Entrada 2 4 3 3 6" xfId="26617" xr:uid="{00000000-0005-0000-0000-0000C0250000}"/>
    <cellStyle name="Entrada 2 4 3 3 7" xfId="19673" xr:uid="{00000000-0005-0000-0000-0000C1250000}"/>
    <cellStyle name="Entrada 2 4 3 3 8" xfId="31661" xr:uid="{00000000-0005-0000-0000-0000C2250000}"/>
    <cellStyle name="Entrada 2 4 3 3 9" xfId="35341" xr:uid="{00000000-0005-0000-0000-0000C3250000}"/>
    <cellStyle name="Entrada 2 4 3 4" xfId="4392" xr:uid="{00000000-0005-0000-0000-0000C4250000}"/>
    <cellStyle name="Entrada 2 4 3 4 2" xfId="5823" xr:uid="{00000000-0005-0000-0000-0000C5250000}"/>
    <cellStyle name="Entrada 2 4 3 4 2 2" xfId="14977" xr:uid="{00000000-0005-0000-0000-0000C6250000}"/>
    <cellStyle name="Entrada 2 4 3 4 2 3" xfId="21973" xr:uid="{00000000-0005-0000-0000-0000C7250000}"/>
    <cellStyle name="Entrada 2 4 3 4 2 4" xfId="27109" xr:uid="{00000000-0005-0000-0000-0000C8250000}"/>
    <cellStyle name="Entrada 2 4 3 4 2 5" xfId="32868" xr:uid="{00000000-0005-0000-0000-0000C9250000}"/>
    <cellStyle name="Entrada 2 4 3 4 2 6" xfId="36543" xr:uid="{00000000-0005-0000-0000-0000CA250000}"/>
    <cellStyle name="Entrada 2 4 3 4 2 7" xfId="39269" xr:uid="{00000000-0005-0000-0000-0000CB250000}"/>
    <cellStyle name="Entrada 2 4 3 4 3" xfId="13546" xr:uid="{00000000-0005-0000-0000-0000CC250000}"/>
    <cellStyle name="Entrada 2 4 3 4 4" xfId="20544" xr:uid="{00000000-0005-0000-0000-0000CD250000}"/>
    <cellStyle name="Entrada 2 4 3 4 5" xfId="22586" xr:uid="{00000000-0005-0000-0000-0000CE250000}"/>
    <cellStyle name="Entrada 2 4 3 4 6" xfId="28582" xr:uid="{00000000-0005-0000-0000-0000CF250000}"/>
    <cellStyle name="Entrada 2 4 3 4 7" xfId="25519" xr:uid="{00000000-0005-0000-0000-0000D0250000}"/>
    <cellStyle name="Entrada 2 4 3 4 8" xfId="31708" xr:uid="{00000000-0005-0000-0000-0000D1250000}"/>
    <cellStyle name="Entrada 2 4 3 4 9" xfId="35388" xr:uid="{00000000-0005-0000-0000-0000D2250000}"/>
    <cellStyle name="Entrada 2 4 3 5" xfId="4646" xr:uid="{00000000-0005-0000-0000-0000D3250000}"/>
    <cellStyle name="Entrada 2 4 3 5 2" xfId="5824" xr:uid="{00000000-0005-0000-0000-0000D4250000}"/>
    <cellStyle name="Entrada 2 4 3 5 2 2" xfId="14978" xr:uid="{00000000-0005-0000-0000-0000D5250000}"/>
    <cellStyle name="Entrada 2 4 3 5 2 3" xfId="21974" xr:uid="{00000000-0005-0000-0000-0000D6250000}"/>
    <cellStyle name="Entrada 2 4 3 5 2 4" xfId="27102" xr:uid="{00000000-0005-0000-0000-0000D7250000}"/>
    <cellStyle name="Entrada 2 4 3 5 2 5" xfId="32869" xr:uid="{00000000-0005-0000-0000-0000D8250000}"/>
    <cellStyle name="Entrada 2 4 3 5 2 6" xfId="36544" xr:uid="{00000000-0005-0000-0000-0000D9250000}"/>
    <cellStyle name="Entrada 2 4 3 5 2 7" xfId="39270" xr:uid="{00000000-0005-0000-0000-0000DA250000}"/>
    <cellStyle name="Entrada 2 4 3 5 3" xfId="13800" xr:uid="{00000000-0005-0000-0000-0000DB250000}"/>
    <cellStyle name="Entrada 2 4 3 5 4" xfId="20798" xr:uid="{00000000-0005-0000-0000-0000DC250000}"/>
    <cellStyle name="Entrada 2 4 3 5 5" xfId="27514" xr:uid="{00000000-0005-0000-0000-0000DD250000}"/>
    <cellStyle name="Entrada 2 4 3 5 6" xfId="24421" xr:uid="{00000000-0005-0000-0000-0000DE250000}"/>
    <cellStyle name="Entrada 2 4 3 5 7" xfId="18091" xr:uid="{00000000-0005-0000-0000-0000DF250000}"/>
    <cellStyle name="Entrada 2 4 3 5 8" xfId="25959" xr:uid="{00000000-0005-0000-0000-0000E0250000}"/>
    <cellStyle name="Entrada 2 4 3 5 9" xfId="22855" xr:uid="{00000000-0005-0000-0000-0000E1250000}"/>
    <cellStyle name="Entrada 2 4 3 6" xfId="4892" xr:uid="{00000000-0005-0000-0000-0000E2250000}"/>
    <cellStyle name="Entrada 2 4 3 6 2" xfId="5825" xr:uid="{00000000-0005-0000-0000-0000E3250000}"/>
    <cellStyle name="Entrada 2 4 3 6 2 2" xfId="14979" xr:uid="{00000000-0005-0000-0000-0000E4250000}"/>
    <cellStyle name="Entrada 2 4 3 6 2 3" xfId="21975" xr:uid="{00000000-0005-0000-0000-0000E5250000}"/>
    <cellStyle name="Entrada 2 4 3 6 2 4" xfId="27113" xr:uid="{00000000-0005-0000-0000-0000E6250000}"/>
    <cellStyle name="Entrada 2 4 3 6 2 5" xfId="32870" xr:uid="{00000000-0005-0000-0000-0000E7250000}"/>
    <cellStyle name="Entrada 2 4 3 6 2 6" xfId="36545" xr:uid="{00000000-0005-0000-0000-0000E8250000}"/>
    <cellStyle name="Entrada 2 4 3 6 2 7" xfId="39271" xr:uid="{00000000-0005-0000-0000-0000E9250000}"/>
    <cellStyle name="Entrada 2 4 3 6 3" xfId="14046" xr:uid="{00000000-0005-0000-0000-0000EA250000}"/>
    <cellStyle name="Entrada 2 4 3 6 4" xfId="21044" xr:uid="{00000000-0005-0000-0000-0000EB250000}"/>
    <cellStyle name="Entrada 2 4 3 6 5" xfId="27392" xr:uid="{00000000-0005-0000-0000-0000EC250000}"/>
    <cellStyle name="Entrada 2 4 3 6 6" xfId="29284" xr:uid="{00000000-0005-0000-0000-0000ED250000}"/>
    <cellStyle name="Entrada 2 4 3 6 7" xfId="31938" xr:uid="{00000000-0005-0000-0000-0000EE250000}"/>
    <cellStyle name="Entrada 2 4 3 6 8" xfId="35616" xr:uid="{00000000-0005-0000-0000-0000EF250000}"/>
    <cellStyle name="Entrada 2 4 3 6 9" xfId="38527" xr:uid="{00000000-0005-0000-0000-0000F0250000}"/>
    <cellStyle name="Entrada 2 4 3 7" xfId="5820" xr:uid="{00000000-0005-0000-0000-0000F1250000}"/>
    <cellStyle name="Entrada 2 4 3 7 2" xfId="14974" xr:uid="{00000000-0005-0000-0000-0000F2250000}"/>
    <cellStyle name="Entrada 2 4 3 7 3" xfId="21970" xr:uid="{00000000-0005-0000-0000-0000F3250000}"/>
    <cellStyle name="Entrada 2 4 3 7 4" xfId="20032" xr:uid="{00000000-0005-0000-0000-0000F4250000}"/>
    <cellStyle name="Entrada 2 4 3 7 5" xfId="32865" xr:uid="{00000000-0005-0000-0000-0000F5250000}"/>
    <cellStyle name="Entrada 2 4 3 7 6" xfId="36540" xr:uid="{00000000-0005-0000-0000-0000F6250000}"/>
    <cellStyle name="Entrada 2 4 3 7 7" xfId="39266" xr:uid="{00000000-0005-0000-0000-0000F7250000}"/>
    <cellStyle name="Entrada 2 4 3 8" xfId="11426" xr:uid="{00000000-0005-0000-0000-0000F8250000}"/>
    <cellStyle name="Entrada 2 4 3 9" xfId="18429" xr:uid="{00000000-0005-0000-0000-0000F9250000}"/>
    <cellStyle name="Entrada 2 4 4" xfId="1795" xr:uid="{00000000-0005-0000-0000-0000FA250000}"/>
    <cellStyle name="Entrada 2 4 4 10" xfId="28604" xr:uid="{00000000-0005-0000-0000-0000FB250000}"/>
    <cellStyle name="Entrada 2 4 4 11" xfId="29077" xr:uid="{00000000-0005-0000-0000-0000FC250000}"/>
    <cellStyle name="Entrada 2 4 4 12" xfId="25506" xr:uid="{00000000-0005-0000-0000-0000FD250000}"/>
    <cellStyle name="Entrada 2 4 4 13" xfId="34853" xr:uid="{00000000-0005-0000-0000-0000FE250000}"/>
    <cellStyle name="Entrada 2 4 4 14" xfId="38350" xr:uid="{00000000-0005-0000-0000-0000FF250000}"/>
    <cellStyle name="Entrada 2 4 4 2" xfId="2543" xr:uid="{00000000-0005-0000-0000-000000260000}"/>
    <cellStyle name="Entrada 2 4 4 2 2" xfId="5827" xr:uid="{00000000-0005-0000-0000-000001260000}"/>
    <cellStyle name="Entrada 2 4 4 2 2 2" xfId="14981" xr:uid="{00000000-0005-0000-0000-000002260000}"/>
    <cellStyle name="Entrada 2 4 4 2 2 3" xfId="21977" xr:uid="{00000000-0005-0000-0000-000003260000}"/>
    <cellStyle name="Entrada 2 4 4 2 2 4" xfId="27111" xr:uid="{00000000-0005-0000-0000-000004260000}"/>
    <cellStyle name="Entrada 2 4 4 2 2 5" xfId="32872" xr:uid="{00000000-0005-0000-0000-000005260000}"/>
    <cellStyle name="Entrada 2 4 4 2 2 6" xfId="36547" xr:uid="{00000000-0005-0000-0000-000006260000}"/>
    <cellStyle name="Entrada 2 4 4 2 2 7" xfId="39273" xr:uid="{00000000-0005-0000-0000-000007260000}"/>
    <cellStyle name="Entrada 2 4 4 2 3" xfId="11697" xr:uid="{00000000-0005-0000-0000-000008260000}"/>
    <cellStyle name="Entrada 2 4 4 2 4" xfId="18700" xr:uid="{00000000-0005-0000-0000-000009260000}"/>
    <cellStyle name="Entrada 2 4 4 2 5" xfId="25310" xr:uid="{00000000-0005-0000-0000-00000A260000}"/>
    <cellStyle name="Entrada 2 4 4 2 6" xfId="18345" xr:uid="{00000000-0005-0000-0000-00000B260000}"/>
    <cellStyle name="Entrada 2 4 4 2 7" xfId="19627" xr:uid="{00000000-0005-0000-0000-00000C260000}"/>
    <cellStyle name="Entrada 2 4 4 2 8" xfId="29637" xr:uid="{00000000-0005-0000-0000-00000D260000}"/>
    <cellStyle name="Entrada 2 4 4 2 9" xfId="33619" xr:uid="{00000000-0005-0000-0000-00000E260000}"/>
    <cellStyle name="Entrada 2 4 4 3" xfId="3714" xr:uid="{00000000-0005-0000-0000-00000F260000}"/>
    <cellStyle name="Entrada 2 4 4 3 2" xfId="5828" xr:uid="{00000000-0005-0000-0000-000010260000}"/>
    <cellStyle name="Entrada 2 4 4 3 2 2" xfId="14982" xr:uid="{00000000-0005-0000-0000-000011260000}"/>
    <cellStyle name="Entrada 2 4 4 3 2 3" xfId="21978" xr:uid="{00000000-0005-0000-0000-000012260000}"/>
    <cellStyle name="Entrada 2 4 4 3 2 4" xfId="22805" xr:uid="{00000000-0005-0000-0000-000013260000}"/>
    <cellStyle name="Entrada 2 4 4 3 2 5" xfId="32873" xr:uid="{00000000-0005-0000-0000-000014260000}"/>
    <cellStyle name="Entrada 2 4 4 3 2 6" xfId="36548" xr:uid="{00000000-0005-0000-0000-000015260000}"/>
    <cellStyle name="Entrada 2 4 4 3 2 7" xfId="39274" xr:uid="{00000000-0005-0000-0000-000016260000}"/>
    <cellStyle name="Entrada 2 4 4 3 3" xfId="12868" xr:uid="{00000000-0005-0000-0000-000017260000}"/>
    <cellStyle name="Entrada 2 4 4 3 4" xfId="19867" xr:uid="{00000000-0005-0000-0000-000018260000}"/>
    <cellStyle name="Entrada 2 4 4 3 5" xfId="23065" xr:uid="{00000000-0005-0000-0000-000019260000}"/>
    <cellStyle name="Entrada 2 4 4 3 6" xfId="26564" xr:uid="{00000000-0005-0000-0000-00001A260000}"/>
    <cellStyle name="Entrada 2 4 4 3 7" xfId="29533" xr:uid="{00000000-0005-0000-0000-00001B260000}"/>
    <cellStyle name="Entrada 2 4 4 3 8" xfId="25720" xr:uid="{00000000-0005-0000-0000-00001C260000}"/>
    <cellStyle name="Entrada 2 4 4 3 9" xfId="34841" xr:uid="{00000000-0005-0000-0000-00001D260000}"/>
    <cellStyle name="Entrada 2 4 4 4" xfId="4219" xr:uid="{00000000-0005-0000-0000-00001E260000}"/>
    <cellStyle name="Entrada 2 4 4 4 2" xfId="5829" xr:uid="{00000000-0005-0000-0000-00001F260000}"/>
    <cellStyle name="Entrada 2 4 4 4 2 2" xfId="14983" xr:uid="{00000000-0005-0000-0000-000020260000}"/>
    <cellStyle name="Entrada 2 4 4 4 2 3" xfId="21979" xr:uid="{00000000-0005-0000-0000-000021260000}"/>
    <cellStyle name="Entrada 2 4 4 4 2 4" xfId="27112" xr:uid="{00000000-0005-0000-0000-000022260000}"/>
    <cellStyle name="Entrada 2 4 4 4 2 5" xfId="32874" xr:uid="{00000000-0005-0000-0000-000023260000}"/>
    <cellStyle name="Entrada 2 4 4 4 2 6" xfId="36549" xr:uid="{00000000-0005-0000-0000-000024260000}"/>
    <cellStyle name="Entrada 2 4 4 4 2 7" xfId="39275" xr:uid="{00000000-0005-0000-0000-000025260000}"/>
    <cellStyle name="Entrada 2 4 4 4 3" xfId="13373" xr:uid="{00000000-0005-0000-0000-000026260000}"/>
    <cellStyle name="Entrada 2 4 4 4 4" xfId="20371" xr:uid="{00000000-0005-0000-0000-000027260000}"/>
    <cellStyle name="Entrada 2 4 4 4 5" xfId="10048" xr:uid="{00000000-0005-0000-0000-000028260000}"/>
    <cellStyle name="Entrada 2 4 4 4 6" xfId="25412" xr:uid="{00000000-0005-0000-0000-000029260000}"/>
    <cellStyle name="Entrada 2 4 4 4 7" xfId="28904" xr:uid="{00000000-0005-0000-0000-00002A260000}"/>
    <cellStyle name="Entrada 2 4 4 4 8" xfId="33361" xr:uid="{00000000-0005-0000-0000-00002B260000}"/>
    <cellStyle name="Entrada 2 4 4 4 9" xfId="37036" xr:uid="{00000000-0005-0000-0000-00002C260000}"/>
    <cellStyle name="Entrada 2 4 4 5" xfId="2956" xr:uid="{00000000-0005-0000-0000-00002D260000}"/>
    <cellStyle name="Entrada 2 4 4 5 2" xfId="5830" xr:uid="{00000000-0005-0000-0000-00002E260000}"/>
    <cellStyle name="Entrada 2 4 4 5 2 2" xfId="14984" xr:uid="{00000000-0005-0000-0000-00002F260000}"/>
    <cellStyle name="Entrada 2 4 4 5 2 3" xfId="21980" xr:uid="{00000000-0005-0000-0000-000030260000}"/>
    <cellStyle name="Entrada 2 4 4 5 2 4" xfId="24300" xr:uid="{00000000-0005-0000-0000-000031260000}"/>
    <cellStyle name="Entrada 2 4 4 5 2 5" xfId="32875" xr:uid="{00000000-0005-0000-0000-000032260000}"/>
    <cellStyle name="Entrada 2 4 4 5 2 6" xfId="36550" xr:uid="{00000000-0005-0000-0000-000033260000}"/>
    <cellStyle name="Entrada 2 4 4 5 2 7" xfId="39276" xr:uid="{00000000-0005-0000-0000-000034260000}"/>
    <cellStyle name="Entrada 2 4 4 5 3" xfId="12110" xr:uid="{00000000-0005-0000-0000-000035260000}"/>
    <cellStyle name="Entrada 2 4 4 5 4" xfId="19113" xr:uid="{00000000-0005-0000-0000-000036260000}"/>
    <cellStyle name="Entrada 2 4 4 5 5" xfId="24669" xr:uid="{00000000-0005-0000-0000-000037260000}"/>
    <cellStyle name="Entrada 2 4 4 5 6" xfId="22535" xr:uid="{00000000-0005-0000-0000-000038260000}"/>
    <cellStyle name="Entrada 2 4 4 5 7" xfId="26033" xr:uid="{00000000-0005-0000-0000-000039260000}"/>
    <cellStyle name="Entrada 2 4 4 5 8" xfId="33833" xr:uid="{00000000-0005-0000-0000-00003A260000}"/>
    <cellStyle name="Entrada 2 4 4 5 9" xfId="37395" xr:uid="{00000000-0005-0000-0000-00003B260000}"/>
    <cellStyle name="Entrada 2 4 4 6" xfId="3058" xr:uid="{00000000-0005-0000-0000-00003C260000}"/>
    <cellStyle name="Entrada 2 4 4 6 2" xfId="5831" xr:uid="{00000000-0005-0000-0000-00003D260000}"/>
    <cellStyle name="Entrada 2 4 4 6 2 2" xfId="14985" xr:uid="{00000000-0005-0000-0000-00003E260000}"/>
    <cellStyle name="Entrada 2 4 4 6 2 3" xfId="21981" xr:uid="{00000000-0005-0000-0000-00003F260000}"/>
    <cellStyle name="Entrada 2 4 4 6 2 4" xfId="9932" xr:uid="{00000000-0005-0000-0000-000040260000}"/>
    <cellStyle name="Entrada 2 4 4 6 2 5" xfId="32876" xr:uid="{00000000-0005-0000-0000-000041260000}"/>
    <cellStyle name="Entrada 2 4 4 6 2 6" xfId="36551" xr:uid="{00000000-0005-0000-0000-000042260000}"/>
    <cellStyle name="Entrada 2 4 4 6 2 7" xfId="39277" xr:uid="{00000000-0005-0000-0000-000043260000}"/>
    <cellStyle name="Entrada 2 4 4 6 3" xfId="12212" xr:uid="{00000000-0005-0000-0000-000044260000}"/>
    <cellStyle name="Entrada 2 4 4 6 4" xfId="19215" xr:uid="{00000000-0005-0000-0000-000045260000}"/>
    <cellStyle name="Entrada 2 4 4 6 5" xfId="24700" xr:uid="{00000000-0005-0000-0000-000046260000}"/>
    <cellStyle name="Entrada 2 4 4 6 6" xfId="18175" xr:uid="{00000000-0005-0000-0000-000047260000}"/>
    <cellStyle name="Entrada 2 4 4 6 7" xfId="29806" xr:uid="{00000000-0005-0000-0000-000048260000}"/>
    <cellStyle name="Entrada 2 4 4 6 8" xfId="33783" xr:uid="{00000000-0005-0000-0000-000049260000}"/>
    <cellStyle name="Entrada 2 4 4 6 9" xfId="37345" xr:uid="{00000000-0005-0000-0000-00004A260000}"/>
    <cellStyle name="Entrada 2 4 4 7" xfId="5826" xr:uid="{00000000-0005-0000-0000-00004B260000}"/>
    <cellStyle name="Entrada 2 4 4 7 2" xfId="14980" xr:uid="{00000000-0005-0000-0000-00004C260000}"/>
    <cellStyle name="Entrada 2 4 4 7 3" xfId="21976" xr:uid="{00000000-0005-0000-0000-00004D260000}"/>
    <cellStyle name="Entrada 2 4 4 7 4" xfId="18125" xr:uid="{00000000-0005-0000-0000-00004E260000}"/>
    <cellStyle name="Entrada 2 4 4 7 5" xfId="32871" xr:uid="{00000000-0005-0000-0000-00004F260000}"/>
    <cellStyle name="Entrada 2 4 4 7 6" xfId="36546" xr:uid="{00000000-0005-0000-0000-000050260000}"/>
    <cellStyle name="Entrada 2 4 4 7 7" xfId="39272" xr:uid="{00000000-0005-0000-0000-000051260000}"/>
    <cellStyle name="Entrada 2 4 4 8" xfId="10949" xr:uid="{00000000-0005-0000-0000-000052260000}"/>
    <cellStyle name="Entrada 2 4 4 9" xfId="9608" xr:uid="{00000000-0005-0000-0000-000053260000}"/>
    <cellStyle name="Entrada 2 4 5" xfId="2322" xr:uid="{00000000-0005-0000-0000-000054260000}"/>
    <cellStyle name="Entrada 2 4 5 10" xfId="23303" xr:uid="{00000000-0005-0000-0000-000055260000}"/>
    <cellStyle name="Entrada 2 4 5 11" xfId="26132" xr:uid="{00000000-0005-0000-0000-000056260000}"/>
    <cellStyle name="Entrada 2 4 5 12" xfId="30162" xr:uid="{00000000-0005-0000-0000-000057260000}"/>
    <cellStyle name="Entrada 2 4 5 13" xfId="31473" xr:uid="{00000000-0005-0000-0000-000058260000}"/>
    <cellStyle name="Entrada 2 4 5 14" xfId="35177" xr:uid="{00000000-0005-0000-0000-000059260000}"/>
    <cellStyle name="Entrada 2 4 5 2" xfId="2722" xr:uid="{00000000-0005-0000-0000-00005A260000}"/>
    <cellStyle name="Entrada 2 4 5 2 2" xfId="5833" xr:uid="{00000000-0005-0000-0000-00005B260000}"/>
    <cellStyle name="Entrada 2 4 5 2 2 2" xfId="14987" xr:uid="{00000000-0005-0000-0000-00005C260000}"/>
    <cellStyle name="Entrada 2 4 5 2 2 3" xfId="21983" xr:uid="{00000000-0005-0000-0000-00005D260000}"/>
    <cellStyle name="Entrada 2 4 5 2 2 4" xfId="10721" xr:uid="{00000000-0005-0000-0000-00005E260000}"/>
    <cellStyle name="Entrada 2 4 5 2 2 5" xfId="32878" xr:uid="{00000000-0005-0000-0000-00005F260000}"/>
    <cellStyle name="Entrada 2 4 5 2 2 6" xfId="36553" xr:uid="{00000000-0005-0000-0000-000060260000}"/>
    <cellStyle name="Entrada 2 4 5 2 2 7" xfId="39279" xr:uid="{00000000-0005-0000-0000-000061260000}"/>
    <cellStyle name="Entrada 2 4 5 2 3" xfId="11876" xr:uid="{00000000-0005-0000-0000-000062260000}"/>
    <cellStyle name="Entrada 2 4 5 2 4" xfId="18879" xr:uid="{00000000-0005-0000-0000-000063260000}"/>
    <cellStyle name="Entrada 2 4 5 2 5" xfId="24385" xr:uid="{00000000-0005-0000-0000-000064260000}"/>
    <cellStyle name="Entrada 2 4 5 2 6" xfId="22641" xr:uid="{00000000-0005-0000-0000-000065260000}"/>
    <cellStyle name="Entrada 2 4 5 2 7" xfId="26508" xr:uid="{00000000-0005-0000-0000-000066260000}"/>
    <cellStyle name="Entrada 2 4 5 2 8" xfId="31095" xr:uid="{00000000-0005-0000-0000-000067260000}"/>
    <cellStyle name="Entrada 2 4 5 2 9" xfId="31312" xr:uid="{00000000-0005-0000-0000-000068260000}"/>
    <cellStyle name="Entrada 2 4 5 3" xfId="4004" xr:uid="{00000000-0005-0000-0000-000069260000}"/>
    <cellStyle name="Entrada 2 4 5 3 2" xfId="5834" xr:uid="{00000000-0005-0000-0000-00006A260000}"/>
    <cellStyle name="Entrada 2 4 5 3 2 2" xfId="14988" xr:uid="{00000000-0005-0000-0000-00006B260000}"/>
    <cellStyle name="Entrada 2 4 5 3 2 3" xfId="21984" xr:uid="{00000000-0005-0000-0000-00006C260000}"/>
    <cellStyle name="Entrada 2 4 5 3 2 4" xfId="27114" xr:uid="{00000000-0005-0000-0000-00006D260000}"/>
    <cellStyle name="Entrada 2 4 5 3 2 5" xfId="32879" xr:uid="{00000000-0005-0000-0000-00006E260000}"/>
    <cellStyle name="Entrada 2 4 5 3 2 6" xfId="36554" xr:uid="{00000000-0005-0000-0000-00006F260000}"/>
    <cellStyle name="Entrada 2 4 5 3 2 7" xfId="39280" xr:uid="{00000000-0005-0000-0000-000070260000}"/>
    <cellStyle name="Entrada 2 4 5 3 3" xfId="13158" xr:uid="{00000000-0005-0000-0000-000071260000}"/>
    <cellStyle name="Entrada 2 4 5 3 4" xfId="20156" xr:uid="{00000000-0005-0000-0000-000072260000}"/>
    <cellStyle name="Entrada 2 4 5 3 5" xfId="17855" xr:uid="{00000000-0005-0000-0000-000073260000}"/>
    <cellStyle name="Entrada 2 4 5 3 6" xfId="22904" xr:uid="{00000000-0005-0000-0000-000074260000}"/>
    <cellStyle name="Entrada 2 4 5 3 7" xfId="25611" xr:uid="{00000000-0005-0000-0000-000075260000}"/>
    <cellStyle name="Entrada 2 4 5 3 8" xfId="25954" xr:uid="{00000000-0005-0000-0000-000076260000}"/>
    <cellStyle name="Entrada 2 4 5 3 9" xfId="31033" xr:uid="{00000000-0005-0000-0000-000077260000}"/>
    <cellStyle name="Entrada 2 4 5 4" xfId="4442" xr:uid="{00000000-0005-0000-0000-000078260000}"/>
    <cellStyle name="Entrada 2 4 5 4 2" xfId="5835" xr:uid="{00000000-0005-0000-0000-000079260000}"/>
    <cellStyle name="Entrada 2 4 5 4 2 2" xfId="14989" xr:uid="{00000000-0005-0000-0000-00007A260000}"/>
    <cellStyle name="Entrada 2 4 5 4 2 3" xfId="21985" xr:uid="{00000000-0005-0000-0000-00007B260000}"/>
    <cellStyle name="Entrada 2 4 5 4 2 4" xfId="22813" xr:uid="{00000000-0005-0000-0000-00007C260000}"/>
    <cellStyle name="Entrada 2 4 5 4 2 5" xfId="32880" xr:uid="{00000000-0005-0000-0000-00007D260000}"/>
    <cellStyle name="Entrada 2 4 5 4 2 6" xfId="36555" xr:uid="{00000000-0005-0000-0000-00007E260000}"/>
    <cellStyle name="Entrada 2 4 5 4 2 7" xfId="39281" xr:uid="{00000000-0005-0000-0000-00007F260000}"/>
    <cellStyle name="Entrada 2 4 5 4 3" xfId="13596" xr:uid="{00000000-0005-0000-0000-000080260000}"/>
    <cellStyle name="Entrada 2 4 5 4 4" xfId="20594" xr:uid="{00000000-0005-0000-0000-000081260000}"/>
    <cellStyle name="Entrada 2 4 5 4 5" xfId="24239" xr:uid="{00000000-0005-0000-0000-000082260000}"/>
    <cellStyle name="Entrada 2 4 5 4 6" xfId="17341" xr:uid="{00000000-0005-0000-0000-000083260000}"/>
    <cellStyle name="Entrada 2 4 5 4 7" xfId="23181" xr:uid="{00000000-0005-0000-0000-000084260000}"/>
    <cellStyle name="Entrada 2 4 5 4 8" xfId="31763" xr:uid="{00000000-0005-0000-0000-000085260000}"/>
    <cellStyle name="Entrada 2 4 5 4 9" xfId="35443" xr:uid="{00000000-0005-0000-0000-000086260000}"/>
    <cellStyle name="Entrada 2 4 5 5" xfId="4696" xr:uid="{00000000-0005-0000-0000-000087260000}"/>
    <cellStyle name="Entrada 2 4 5 5 2" xfId="5836" xr:uid="{00000000-0005-0000-0000-000088260000}"/>
    <cellStyle name="Entrada 2 4 5 5 2 2" xfId="14990" xr:uid="{00000000-0005-0000-0000-000089260000}"/>
    <cellStyle name="Entrada 2 4 5 5 2 3" xfId="21986" xr:uid="{00000000-0005-0000-0000-00008A260000}"/>
    <cellStyle name="Entrada 2 4 5 5 2 4" xfId="27115" xr:uid="{00000000-0005-0000-0000-00008B260000}"/>
    <cellStyle name="Entrada 2 4 5 5 2 5" xfId="32881" xr:uid="{00000000-0005-0000-0000-00008C260000}"/>
    <cellStyle name="Entrada 2 4 5 5 2 6" xfId="36556" xr:uid="{00000000-0005-0000-0000-00008D260000}"/>
    <cellStyle name="Entrada 2 4 5 5 2 7" xfId="39282" xr:uid="{00000000-0005-0000-0000-00008E260000}"/>
    <cellStyle name="Entrada 2 4 5 5 3" xfId="13850" xr:uid="{00000000-0005-0000-0000-00008F260000}"/>
    <cellStyle name="Entrada 2 4 5 5 4" xfId="20848" xr:uid="{00000000-0005-0000-0000-000090260000}"/>
    <cellStyle name="Entrada 2 4 5 5 5" xfId="27488" xr:uid="{00000000-0005-0000-0000-000091260000}"/>
    <cellStyle name="Entrada 2 4 5 5 6" xfId="17442" xr:uid="{00000000-0005-0000-0000-000092260000}"/>
    <cellStyle name="Entrada 2 4 5 5 7" xfId="17481" xr:uid="{00000000-0005-0000-0000-000093260000}"/>
    <cellStyle name="Entrada 2 4 5 5 8" xfId="32176" xr:uid="{00000000-0005-0000-0000-000094260000}"/>
    <cellStyle name="Entrada 2 4 5 5 9" xfId="35851" xr:uid="{00000000-0005-0000-0000-000095260000}"/>
    <cellStyle name="Entrada 2 4 5 6" xfId="4942" xr:uid="{00000000-0005-0000-0000-000096260000}"/>
    <cellStyle name="Entrada 2 4 5 6 2" xfId="5837" xr:uid="{00000000-0005-0000-0000-000097260000}"/>
    <cellStyle name="Entrada 2 4 5 6 2 2" xfId="14991" xr:uid="{00000000-0005-0000-0000-000098260000}"/>
    <cellStyle name="Entrada 2 4 5 6 2 3" xfId="21987" xr:uid="{00000000-0005-0000-0000-000099260000}"/>
    <cellStyle name="Entrada 2 4 5 6 2 4" xfId="27116" xr:uid="{00000000-0005-0000-0000-00009A260000}"/>
    <cellStyle name="Entrada 2 4 5 6 2 5" xfId="32882" xr:uid="{00000000-0005-0000-0000-00009B260000}"/>
    <cellStyle name="Entrada 2 4 5 6 2 6" xfId="36557" xr:uid="{00000000-0005-0000-0000-00009C260000}"/>
    <cellStyle name="Entrada 2 4 5 6 2 7" xfId="39283" xr:uid="{00000000-0005-0000-0000-00009D260000}"/>
    <cellStyle name="Entrada 2 4 5 6 3" xfId="14096" xr:uid="{00000000-0005-0000-0000-00009E260000}"/>
    <cellStyle name="Entrada 2 4 5 6 4" xfId="21094" xr:uid="{00000000-0005-0000-0000-00009F260000}"/>
    <cellStyle name="Entrada 2 4 5 6 5" xfId="22787" xr:uid="{00000000-0005-0000-0000-0000A0260000}"/>
    <cellStyle name="Entrada 2 4 5 6 6" xfId="22718" xr:uid="{00000000-0005-0000-0000-0000A1260000}"/>
    <cellStyle name="Entrada 2 4 5 6 7" xfId="31988" xr:uid="{00000000-0005-0000-0000-0000A2260000}"/>
    <cellStyle name="Entrada 2 4 5 6 8" xfId="35666" xr:uid="{00000000-0005-0000-0000-0000A3260000}"/>
    <cellStyle name="Entrada 2 4 5 6 9" xfId="38577" xr:uid="{00000000-0005-0000-0000-0000A4260000}"/>
    <cellStyle name="Entrada 2 4 5 7" xfId="5832" xr:uid="{00000000-0005-0000-0000-0000A5260000}"/>
    <cellStyle name="Entrada 2 4 5 7 2" xfId="14986" xr:uid="{00000000-0005-0000-0000-0000A6260000}"/>
    <cellStyle name="Entrada 2 4 5 7 3" xfId="21982" xr:uid="{00000000-0005-0000-0000-0000A7260000}"/>
    <cellStyle name="Entrada 2 4 5 7 4" xfId="27110" xr:uid="{00000000-0005-0000-0000-0000A8260000}"/>
    <cellStyle name="Entrada 2 4 5 7 5" xfId="32877" xr:uid="{00000000-0005-0000-0000-0000A9260000}"/>
    <cellStyle name="Entrada 2 4 5 7 6" xfId="36552" xr:uid="{00000000-0005-0000-0000-0000AA260000}"/>
    <cellStyle name="Entrada 2 4 5 7 7" xfId="39278" xr:uid="{00000000-0005-0000-0000-0000AB260000}"/>
    <cellStyle name="Entrada 2 4 5 8" xfId="11476" xr:uid="{00000000-0005-0000-0000-0000AC260000}"/>
    <cellStyle name="Entrada 2 4 5 9" xfId="18479" xr:uid="{00000000-0005-0000-0000-0000AD260000}"/>
    <cellStyle name="Entrada 2 4 6" xfId="1630" xr:uid="{00000000-0005-0000-0000-0000AE260000}"/>
    <cellStyle name="Entrada 2 4 6 10" xfId="25970" xr:uid="{00000000-0005-0000-0000-0000AF260000}"/>
    <cellStyle name="Entrada 2 4 6 11" xfId="31007" xr:uid="{00000000-0005-0000-0000-0000B0260000}"/>
    <cellStyle name="Entrada 2 4 6 12" xfId="34929" xr:uid="{00000000-0005-0000-0000-0000B1260000}"/>
    <cellStyle name="Entrada 2 4 6 13" xfId="38392" xr:uid="{00000000-0005-0000-0000-0000B2260000}"/>
    <cellStyle name="Entrada 2 4 6 2" xfId="3286" xr:uid="{00000000-0005-0000-0000-0000B3260000}"/>
    <cellStyle name="Entrada 2 4 6 2 2" xfId="5839" xr:uid="{00000000-0005-0000-0000-0000B4260000}"/>
    <cellStyle name="Entrada 2 4 6 2 2 2" xfId="14993" xr:uid="{00000000-0005-0000-0000-0000B5260000}"/>
    <cellStyle name="Entrada 2 4 6 2 2 3" xfId="21989" xr:uid="{00000000-0005-0000-0000-0000B6260000}"/>
    <cellStyle name="Entrada 2 4 6 2 2 4" xfId="28923" xr:uid="{00000000-0005-0000-0000-0000B7260000}"/>
    <cellStyle name="Entrada 2 4 6 2 2 5" xfId="32884" xr:uid="{00000000-0005-0000-0000-0000B8260000}"/>
    <cellStyle name="Entrada 2 4 6 2 2 6" xfId="36559" xr:uid="{00000000-0005-0000-0000-0000B9260000}"/>
    <cellStyle name="Entrada 2 4 6 2 2 7" xfId="39285" xr:uid="{00000000-0005-0000-0000-0000BA260000}"/>
    <cellStyle name="Entrada 2 4 6 2 3" xfId="12440" xr:uid="{00000000-0005-0000-0000-0000BB260000}"/>
    <cellStyle name="Entrada 2 4 6 2 4" xfId="19442" xr:uid="{00000000-0005-0000-0000-0000BC260000}"/>
    <cellStyle name="Entrada 2 4 6 2 5" xfId="28184" xr:uid="{00000000-0005-0000-0000-0000BD260000}"/>
    <cellStyle name="Entrada 2 4 6 2 6" xfId="28503" xr:uid="{00000000-0005-0000-0000-0000BE260000}"/>
    <cellStyle name="Entrada 2 4 6 2 7" xfId="28108" xr:uid="{00000000-0005-0000-0000-0000BF260000}"/>
    <cellStyle name="Entrada 2 4 6 2 8" xfId="29667" xr:uid="{00000000-0005-0000-0000-0000C0260000}"/>
    <cellStyle name="Entrada 2 4 6 2 9" xfId="35555" xr:uid="{00000000-0005-0000-0000-0000C1260000}"/>
    <cellStyle name="Entrada 2 4 6 3" xfId="2841" xr:uid="{00000000-0005-0000-0000-0000C2260000}"/>
    <cellStyle name="Entrada 2 4 6 3 2" xfId="5840" xr:uid="{00000000-0005-0000-0000-0000C3260000}"/>
    <cellStyle name="Entrada 2 4 6 3 2 2" xfId="14994" xr:uid="{00000000-0005-0000-0000-0000C4260000}"/>
    <cellStyle name="Entrada 2 4 6 3 2 3" xfId="21990" xr:uid="{00000000-0005-0000-0000-0000C5260000}"/>
    <cellStyle name="Entrada 2 4 6 3 2 4" xfId="24887" xr:uid="{00000000-0005-0000-0000-0000C6260000}"/>
    <cellStyle name="Entrada 2 4 6 3 2 5" xfId="32885" xr:uid="{00000000-0005-0000-0000-0000C7260000}"/>
    <cellStyle name="Entrada 2 4 6 3 2 6" xfId="36560" xr:uid="{00000000-0005-0000-0000-0000C8260000}"/>
    <cellStyle name="Entrada 2 4 6 3 2 7" xfId="39286" xr:uid="{00000000-0005-0000-0000-0000C9260000}"/>
    <cellStyle name="Entrada 2 4 6 3 3" xfId="11995" xr:uid="{00000000-0005-0000-0000-0000CA260000}"/>
    <cellStyle name="Entrada 2 4 6 3 4" xfId="18998" xr:uid="{00000000-0005-0000-0000-0000CB260000}"/>
    <cellStyle name="Entrada 2 4 6 3 5" xfId="17745" xr:uid="{00000000-0005-0000-0000-0000CC260000}"/>
    <cellStyle name="Entrada 2 4 6 3 6" xfId="26359" xr:uid="{00000000-0005-0000-0000-0000CD260000}"/>
    <cellStyle name="Entrada 2 4 6 3 7" xfId="29913" xr:uid="{00000000-0005-0000-0000-0000CE260000}"/>
    <cellStyle name="Entrada 2 4 6 3 8" xfId="33890" xr:uid="{00000000-0005-0000-0000-0000CF260000}"/>
    <cellStyle name="Entrada 2 4 6 3 9" xfId="37452" xr:uid="{00000000-0005-0000-0000-0000D0260000}"/>
    <cellStyle name="Entrada 2 4 6 4" xfId="2917" xr:uid="{00000000-0005-0000-0000-0000D1260000}"/>
    <cellStyle name="Entrada 2 4 6 4 2" xfId="5841" xr:uid="{00000000-0005-0000-0000-0000D2260000}"/>
    <cellStyle name="Entrada 2 4 6 4 2 2" xfId="14995" xr:uid="{00000000-0005-0000-0000-0000D3260000}"/>
    <cellStyle name="Entrada 2 4 6 4 2 3" xfId="21991" xr:uid="{00000000-0005-0000-0000-0000D4260000}"/>
    <cellStyle name="Entrada 2 4 6 4 2 4" xfId="27121" xr:uid="{00000000-0005-0000-0000-0000D5260000}"/>
    <cellStyle name="Entrada 2 4 6 4 2 5" xfId="32886" xr:uid="{00000000-0005-0000-0000-0000D6260000}"/>
    <cellStyle name="Entrada 2 4 6 4 2 6" xfId="36561" xr:uid="{00000000-0005-0000-0000-0000D7260000}"/>
    <cellStyle name="Entrada 2 4 6 4 2 7" xfId="39287" xr:uid="{00000000-0005-0000-0000-0000D8260000}"/>
    <cellStyle name="Entrada 2 4 6 4 3" xfId="12071" xr:uid="{00000000-0005-0000-0000-0000D9260000}"/>
    <cellStyle name="Entrada 2 4 6 4 4" xfId="19074" xr:uid="{00000000-0005-0000-0000-0000DA260000}"/>
    <cellStyle name="Entrada 2 4 6 4 5" xfId="28331" xr:uid="{00000000-0005-0000-0000-0000DB260000}"/>
    <cellStyle name="Entrada 2 4 6 4 6" xfId="28769" xr:uid="{00000000-0005-0000-0000-0000DC260000}"/>
    <cellStyle name="Entrada 2 4 6 4 7" xfId="17662" xr:uid="{00000000-0005-0000-0000-0000DD260000}"/>
    <cellStyle name="Entrada 2 4 6 4 8" xfId="33851" xr:uid="{00000000-0005-0000-0000-0000DE260000}"/>
    <cellStyle name="Entrada 2 4 6 4 9" xfId="37413" xr:uid="{00000000-0005-0000-0000-0000DF260000}"/>
    <cellStyle name="Entrada 2 4 6 5" xfId="3143" xr:uid="{00000000-0005-0000-0000-0000E0260000}"/>
    <cellStyle name="Entrada 2 4 6 5 2" xfId="5842" xr:uid="{00000000-0005-0000-0000-0000E1260000}"/>
    <cellStyle name="Entrada 2 4 6 5 2 2" xfId="14996" xr:uid="{00000000-0005-0000-0000-0000E2260000}"/>
    <cellStyle name="Entrada 2 4 6 5 2 3" xfId="21992" xr:uid="{00000000-0005-0000-0000-0000E3260000}"/>
    <cellStyle name="Entrada 2 4 6 5 2 4" xfId="24886" xr:uid="{00000000-0005-0000-0000-0000E4260000}"/>
    <cellStyle name="Entrada 2 4 6 5 2 5" xfId="32887" xr:uid="{00000000-0005-0000-0000-0000E5260000}"/>
    <cellStyle name="Entrada 2 4 6 5 2 6" xfId="36562" xr:uid="{00000000-0005-0000-0000-0000E6260000}"/>
    <cellStyle name="Entrada 2 4 6 5 2 7" xfId="39288" xr:uid="{00000000-0005-0000-0000-0000E7260000}"/>
    <cellStyle name="Entrada 2 4 6 5 3" xfId="12297" xr:uid="{00000000-0005-0000-0000-0000E8260000}"/>
    <cellStyle name="Entrada 2 4 6 5 4" xfId="19300" xr:uid="{00000000-0005-0000-0000-0000E9260000}"/>
    <cellStyle name="Entrada 2 4 6 5 5" xfId="28253" xr:uid="{00000000-0005-0000-0000-0000EA260000}"/>
    <cellStyle name="Entrada 2 4 6 5 6" xfId="25463" xr:uid="{00000000-0005-0000-0000-0000EB260000}"/>
    <cellStyle name="Entrada 2 4 6 5 7" xfId="29769" xr:uid="{00000000-0005-0000-0000-0000EC260000}"/>
    <cellStyle name="Entrada 2 4 6 5 8" xfId="31907" xr:uid="{00000000-0005-0000-0000-0000ED260000}"/>
    <cellStyle name="Entrada 2 4 6 5 9" xfId="25803" xr:uid="{00000000-0005-0000-0000-0000EE260000}"/>
    <cellStyle name="Entrada 2 4 6 6" xfId="5838" xr:uid="{00000000-0005-0000-0000-0000EF260000}"/>
    <cellStyle name="Entrada 2 4 6 6 2" xfId="14992" xr:uid="{00000000-0005-0000-0000-0000F0260000}"/>
    <cellStyle name="Entrada 2 4 6 6 3" xfId="21988" xr:uid="{00000000-0005-0000-0000-0000F1260000}"/>
    <cellStyle name="Entrada 2 4 6 6 4" xfId="24889" xr:uid="{00000000-0005-0000-0000-0000F2260000}"/>
    <cellStyle name="Entrada 2 4 6 6 5" xfId="32883" xr:uid="{00000000-0005-0000-0000-0000F3260000}"/>
    <cellStyle name="Entrada 2 4 6 6 6" xfId="36558" xr:uid="{00000000-0005-0000-0000-0000F4260000}"/>
    <cellStyle name="Entrada 2 4 6 6 7" xfId="39284" xr:uid="{00000000-0005-0000-0000-0000F5260000}"/>
    <cellStyle name="Entrada 2 4 6 7" xfId="10784" xr:uid="{00000000-0005-0000-0000-0000F6260000}"/>
    <cellStyle name="Entrada 2 4 6 8" xfId="16494" xr:uid="{00000000-0005-0000-0000-0000F7260000}"/>
    <cellStyle name="Entrada 2 4 6 9" xfId="17364" xr:uid="{00000000-0005-0000-0000-0000F8260000}"/>
    <cellStyle name="Entrada 2 4 7" xfId="2458" xr:uid="{00000000-0005-0000-0000-0000F9260000}"/>
    <cellStyle name="Entrada 2 4 7 2" xfId="5843" xr:uid="{00000000-0005-0000-0000-0000FA260000}"/>
    <cellStyle name="Entrada 2 4 7 2 2" xfId="14997" xr:uid="{00000000-0005-0000-0000-0000FB260000}"/>
    <cellStyle name="Entrada 2 4 7 2 3" xfId="21993" xr:uid="{00000000-0005-0000-0000-0000FC260000}"/>
    <cellStyle name="Entrada 2 4 7 2 4" xfId="9368" xr:uid="{00000000-0005-0000-0000-0000FD260000}"/>
    <cellStyle name="Entrada 2 4 7 2 5" xfId="32888" xr:uid="{00000000-0005-0000-0000-0000FE260000}"/>
    <cellStyle name="Entrada 2 4 7 2 6" xfId="36563" xr:uid="{00000000-0005-0000-0000-0000FF260000}"/>
    <cellStyle name="Entrada 2 4 7 2 7" xfId="39289" xr:uid="{00000000-0005-0000-0000-000000270000}"/>
    <cellStyle name="Entrada 2 4 7 3" xfId="11612" xr:uid="{00000000-0005-0000-0000-000001270000}"/>
    <cellStyle name="Entrada 2 4 7 4" xfId="18615" xr:uid="{00000000-0005-0000-0000-000002270000}"/>
    <cellStyle name="Entrada 2 4 7 5" xfId="22961" xr:uid="{00000000-0005-0000-0000-000003270000}"/>
    <cellStyle name="Entrada 2 4 7 6" xfId="26199" xr:uid="{00000000-0005-0000-0000-000004270000}"/>
    <cellStyle name="Entrada 2 4 7 7" xfId="30103" xr:uid="{00000000-0005-0000-0000-000005270000}"/>
    <cellStyle name="Entrada 2 4 7 8" xfId="28809" xr:uid="{00000000-0005-0000-0000-000006270000}"/>
    <cellStyle name="Entrada 2 4 7 9" xfId="34813" xr:uid="{00000000-0005-0000-0000-000007270000}"/>
    <cellStyle name="Entrada 2 4 8" xfId="2936" xr:uid="{00000000-0005-0000-0000-000008270000}"/>
    <cellStyle name="Entrada 2 4 8 2" xfId="5844" xr:uid="{00000000-0005-0000-0000-000009270000}"/>
    <cellStyle name="Entrada 2 4 8 2 2" xfId="14998" xr:uid="{00000000-0005-0000-0000-00000A270000}"/>
    <cellStyle name="Entrada 2 4 8 2 3" xfId="21994" xr:uid="{00000000-0005-0000-0000-00000B270000}"/>
    <cellStyle name="Entrada 2 4 8 2 4" xfId="27120" xr:uid="{00000000-0005-0000-0000-00000C270000}"/>
    <cellStyle name="Entrada 2 4 8 2 5" xfId="32889" xr:uid="{00000000-0005-0000-0000-00000D270000}"/>
    <cellStyle name="Entrada 2 4 8 2 6" xfId="36564" xr:uid="{00000000-0005-0000-0000-00000E270000}"/>
    <cellStyle name="Entrada 2 4 8 2 7" xfId="39290" xr:uid="{00000000-0005-0000-0000-00000F270000}"/>
    <cellStyle name="Entrada 2 4 8 3" xfId="12090" xr:uid="{00000000-0005-0000-0000-000010270000}"/>
    <cellStyle name="Entrada 2 4 8 4" xfId="19093" xr:uid="{00000000-0005-0000-0000-000011270000}"/>
    <cellStyle name="Entrada 2 4 8 5" xfId="28321" xr:uid="{00000000-0005-0000-0000-000012270000}"/>
    <cellStyle name="Entrada 2 4 8 6" xfId="22909" xr:uid="{00000000-0005-0000-0000-000013270000}"/>
    <cellStyle name="Entrada 2 4 8 7" xfId="29866" xr:uid="{00000000-0005-0000-0000-000014270000}"/>
    <cellStyle name="Entrada 2 4 8 8" xfId="33843" xr:uid="{00000000-0005-0000-0000-000015270000}"/>
    <cellStyle name="Entrada 2 4 8 9" xfId="37405" xr:uid="{00000000-0005-0000-0000-000016270000}"/>
    <cellStyle name="Entrada 2 4 9" xfId="3098" xr:uid="{00000000-0005-0000-0000-000017270000}"/>
    <cellStyle name="Entrada 2 4 9 2" xfId="5845" xr:uid="{00000000-0005-0000-0000-000018270000}"/>
    <cellStyle name="Entrada 2 4 9 2 2" xfId="14999" xr:uid="{00000000-0005-0000-0000-000019270000}"/>
    <cellStyle name="Entrada 2 4 9 2 3" xfId="21995" xr:uid="{00000000-0005-0000-0000-00001A270000}"/>
    <cellStyle name="Entrada 2 4 9 2 4" xfId="22810" xr:uid="{00000000-0005-0000-0000-00001B270000}"/>
    <cellStyle name="Entrada 2 4 9 2 5" xfId="32890" xr:uid="{00000000-0005-0000-0000-00001C270000}"/>
    <cellStyle name="Entrada 2 4 9 2 6" xfId="36565" xr:uid="{00000000-0005-0000-0000-00001D270000}"/>
    <cellStyle name="Entrada 2 4 9 2 7" xfId="39291" xr:uid="{00000000-0005-0000-0000-00001E270000}"/>
    <cellStyle name="Entrada 2 4 9 3" xfId="12252" xr:uid="{00000000-0005-0000-0000-00001F270000}"/>
    <cellStyle name="Entrada 2 4 9 4" xfId="19255" xr:uid="{00000000-0005-0000-0000-000020270000}"/>
    <cellStyle name="Entrada 2 4 9 5" xfId="28274" xr:uid="{00000000-0005-0000-0000-000021270000}"/>
    <cellStyle name="Entrada 2 4 9 6" xfId="26423" xr:uid="{00000000-0005-0000-0000-000022270000}"/>
    <cellStyle name="Entrada 2 4 9 7" xfId="28796" xr:uid="{00000000-0005-0000-0000-000023270000}"/>
    <cellStyle name="Entrada 2 4 9 8" xfId="22522" xr:uid="{00000000-0005-0000-0000-000024270000}"/>
    <cellStyle name="Entrada 2 4 9 9" xfId="31889" xr:uid="{00000000-0005-0000-0000-000025270000}"/>
    <cellStyle name="Entrada 2 5" xfId="1141" xr:uid="{00000000-0005-0000-0000-000026270000}"/>
    <cellStyle name="Entrada 2 5 10" xfId="3161" xr:uid="{00000000-0005-0000-0000-000027270000}"/>
    <cellStyle name="Entrada 2 5 10 2" xfId="5846" xr:uid="{00000000-0005-0000-0000-000028270000}"/>
    <cellStyle name="Entrada 2 5 10 2 2" xfId="15000" xr:uid="{00000000-0005-0000-0000-000029270000}"/>
    <cellStyle name="Entrada 2 5 10 2 3" xfId="21996" xr:uid="{00000000-0005-0000-0000-00002A270000}"/>
    <cellStyle name="Entrada 2 5 10 2 4" xfId="9307" xr:uid="{00000000-0005-0000-0000-00002B270000}"/>
    <cellStyle name="Entrada 2 5 10 2 5" xfId="32891" xr:uid="{00000000-0005-0000-0000-00002C270000}"/>
    <cellStyle name="Entrada 2 5 10 2 6" xfId="36566" xr:uid="{00000000-0005-0000-0000-00002D270000}"/>
    <cellStyle name="Entrada 2 5 10 2 7" xfId="39292" xr:uid="{00000000-0005-0000-0000-00002E270000}"/>
    <cellStyle name="Entrada 2 5 10 3" xfId="12315" xr:uid="{00000000-0005-0000-0000-00002F270000}"/>
    <cellStyle name="Entrada 2 5 10 4" xfId="19318" xr:uid="{00000000-0005-0000-0000-000030270000}"/>
    <cellStyle name="Entrada 2 5 10 5" xfId="29513" xr:uid="{00000000-0005-0000-0000-000031270000}"/>
    <cellStyle name="Entrada 2 5 10 6" xfId="23156" xr:uid="{00000000-0005-0000-0000-000032270000}"/>
    <cellStyle name="Entrada 2 5 10 7" xfId="9993" xr:uid="{00000000-0005-0000-0000-000033270000}"/>
    <cellStyle name="Entrada 2 5 10 8" xfId="31578" xr:uid="{00000000-0005-0000-0000-000034270000}"/>
    <cellStyle name="Entrada 2 5 10 9" xfId="35293" xr:uid="{00000000-0005-0000-0000-000035270000}"/>
    <cellStyle name="Entrada 2 5 11" xfId="2222" xr:uid="{00000000-0005-0000-0000-000036270000}"/>
    <cellStyle name="Entrada 2 5 11 2" xfId="5847" xr:uid="{00000000-0005-0000-0000-000037270000}"/>
    <cellStyle name="Entrada 2 5 11 2 2" xfId="15001" xr:uid="{00000000-0005-0000-0000-000038270000}"/>
    <cellStyle name="Entrada 2 5 11 2 3" xfId="21997" xr:uid="{00000000-0005-0000-0000-000039270000}"/>
    <cellStyle name="Entrada 2 5 11 2 4" xfId="24299" xr:uid="{00000000-0005-0000-0000-00003A270000}"/>
    <cellStyle name="Entrada 2 5 11 2 5" xfId="32892" xr:uid="{00000000-0005-0000-0000-00003B270000}"/>
    <cellStyle name="Entrada 2 5 11 2 6" xfId="36567" xr:uid="{00000000-0005-0000-0000-00003C270000}"/>
    <cellStyle name="Entrada 2 5 11 2 7" xfId="39293" xr:uid="{00000000-0005-0000-0000-00003D270000}"/>
    <cellStyle name="Entrada 2 5 11 3" xfId="11376" xr:uid="{00000000-0005-0000-0000-00003E270000}"/>
    <cellStyle name="Entrada 2 5 11 4" xfId="18379" xr:uid="{00000000-0005-0000-0000-00003F270000}"/>
    <cellStyle name="Entrada 2 5 11 5" xfId="19609" xr:uid="{00000000-0005-0000-0000-000040270000}"/>
    <cellStyle name="Entrada 2 5 11 6" xfId="26099" xr:uid="{00000000-0005-0000-0000-000041270000}"/>
    <cellStyle name="Entrada 2 5 11 7" xfId="25685" xr:uid="{00000000-0005-0000-0000-000042270000}"/>
    <cellStyle name="Entrada 2 5 11 8" xfId="34189" xr:uid="{00000000-0005-0000-0000-000043270000}"/>
    <cellStyle name="Entrada 2 5 11 9" xfId="37751" xr:uid="{00000000-0005-0000-0000-000044270000}"/>
    <cellStyle name="Entrada 2 5 12" xfId="10295" xr:uid="{00000000-0005-0000-0000-000045270000}"/>
    <cellStyle name="Entrada 2 5 13" xfId="17276" xr:uid="{00000000-0005-0000-0000-000046270000}"/>
    <cellStyle name="Entrada 2 5 14" xfId="18046" xr:uid="{00000000-0005-0000-0000-000047270000}"/>
    <cellStyle name="Entrada 2 5 15" xfId="19462" xr:uid="{00000000-0005-0000-0000-000048270000}"/>
    <cellStyle name="Entrada 2 5 16" xfId="26069" xr:uid="{00000000-0005-0000-0000-000049270000}"/>
    <cellStyle name="Entrada 2 5 17" xfId="30243" xr:uid="{00000000-0005-0000-0000-00004A270000}"/>
    <cellStyle name="Entrada 2 5 2" xfId="2345" xr:uid="{00000000-0005-0000-0000-00004B270000}"/>
    <cellStyle name="Entrada 2 5 2 10" xfId="25453" xr:uid="{00000000-0005-0000-0000-00004C270000}"/>
    <cellStyle name="Entrada 2 5 2 11" xfId="23187" xr:uid="{00000000-0005-0000-0000-00004D270000}"/>
    <cellStyle name="Entrada 2 5 2 12" xfId="29100" xr:uid="{00000000-0005-0000-0000-00004E270000}"/>
    <cellStyle name="Entrada 2 5 2 13" xfId="34134" xr:uid="{00000000-0005-0000-0000-00004F270000}"/>
    <cellStyle name="Entrada 2 5 2 14" xfId="37696" xr:uid="{00000000-0005-0000-0000-000050270000}"/>
    <cellStyle name="Entrada 2 5 2 2" xfId="2745" xr:uid="{00000000-0005-0000-0000-000051270000}"/>
    <cellStyle name="Entrada 2 5 2 2 2" xfId="5849" xr:uid="{00000000-0005-0000-0000-000052270000}"/>
    <cellStyle name="Entrada 2 5 2 2 2 2" xfId="15003" xr:uid="{00000000-0005-0000-0000-000053270000}"/>
    <cellStyle name="Entrada 2 5 2 2 2 3" xfId="21999" xr:uid="{00000000-0005-0000-0000-000054270000}"/>
    <cellStyle name="Entrada 2 5 2 2 2 4" xfId="27119" xr:uid="{00000000-0005-0000-0000-000055270000}"/>
    <cellStyle name="Entrada 2 5 2 2 2 5" xfId="32894" xr:uid="{00000000-0005-0000-0000-000056270000}"/>
    <cellStyle name="Entrada 2 5 2 2 2 6" xfId="36569" xr:uid="{00000000-0005-0000-0000-000057270000}"/>
    <cellStyle name="Entrada 2 5 2 2 2 7" xfId="39295" xr:uid="{00000000-0005-0000-0000-000058270000}"/>
    <cellStyle name="Entrada 2 5 2 2 3" xfId="11899" xr:uid="{00000000-0005-0000-0000-000059270000}"/>
    <cellStyle name="Entrada 2 5 2 2 4" xfId="18902" xr:uid="{00000000-0005-0000-0000-00005A270000}"/>
    <cellStyle name="Entrada 2 5 2 2 5" xfId="24386" xr:uid="{00000000-0005-0000-0000-00005B270000}"/>
    <cellStyle name="Entrada 2 5 2 2 6" xfId="22597" xr:uid="{00000000-0005-0000-0000-00005C270000}"/>
    <cellStyle name="Entrada 2 5 2 2 7" xfId="22915" xr:uid="{00000000-0005-0000-0000-00005D270000}"/>
    <cellStyle name="Entrada 2 5 2 2 8" xfId="33937" xr:uid="{00000000-0005-0000-0000-00005E270000}"/>
    <cellStyle name="Entrada 2 5 2 2 9" xfId="37499" xr:uid="{00000000-0005-0000-0000-00005F270000}"/>
    <cellStyle name="Entrada 2 5 2 3" xfId="4027" xr:uid="{00000000-0005-0000-0000-000060270000}"/>
    <cellStyle name="Entrada 2 5 2 3 2" xfId="5850" xr:uid="{00000000-0005-0000-0000-000061270000}"/>
    <cellStyle name="Entrada 2 5 2 3 2 2" xfId="15004" xr:uid="{00000000-0005-0000-0000-000062270000}"/>
    <cellStyle name="Entrada 2 5 2 3 2 3" xfId="22000" xr:uid="{00000000-0005-0000-0000-000063270000}"/>
    <cellStyle name="Entrada 2 5 2 3 2 4" xfId="24051" xr:uid="{00000000-0005-0000-0000-000064270000}"/>
    <cellStyle name="Entrada 2 5 2 3 2 5" xfId="32895" xr:uid="{00000000-0005-0000-0000-000065270000}"/>
    <cellStyle name="Entrada 2 5 2 3 2 6" xfId="36570" xr:uid="{00000000-0005-0000-0000-000066270000}"/>
    <cellStyle name="Entrada 2 5 2 3 2 7" xfId="39296" xr:uid="{00000000-0005-0000-0000-000067270000}"/>
    <cellStyle name="Entrada 2 5 2 3 3" xfId="13181" xr:uid="{00000000-0005-0000-0000-000068270000}"/>
    <cellStyle name="Entrada 2 5 2 3 4" xfId="20179" xr:uid="{00000000-0005-0000-0000-000069270000}"/>
    <cellStyle name="Entrada 2 5 2 3 5" xfId="27817" xr:uid="{00000000-0005-0000-0000-00006A270000}"/>
    <cellStyle name="Entrada 2 5 2 3 6" xfId="19387" xr:uid="{00000000-0005-0000-0000-00006B270000}"/>
    <cellStyle name="Entrada 2 5 2 3 7" xfId="25216" xr:uid="{00000000-0005-0000-0000-00006C270000}"/>
    <cellStyle name="Entrada 2 5 2 3 8" xfId="31849" xr:uid="{00000000-0005-0000-0000-00006D270000}"/>
    <cellStyle name="Entrada 2 5 2 3 9" xfId="35503" xr:uid="{00000000-0005-0000-0000-00006E270000}"/>
    <cellStyle name="Entrada 2 5 2 4" xfId="4465" xr:uid="{00000000-0005-0000-0000-00006F270000}"/>
    <cellStyle name="Entrada 2 5 2 4 2" xfId="5851" xr:uid="{00000000-0005-0000-0000-000070270000}"/>
    <cellStyle name="Entrada 2 5 2 4 2 2" xfId="15005" xr:uid="{00000000-0005-0000-0000-000071270000}"/>
    <cellStyle name="Entrada 2 5 2 4 2 3" xfId="22001" xr:uid="{00000000-0005-0000-0000-000072270000}"/>
    <cellStyle name="Entrada 2 5 2 4 2 4" xfId="27123" xr:uid="{00000000-0005-0000-0000-000073270000}"/>
    <cellStyle name="Entrada 2 5 2 4 2 5" xfId="32896" xr:uid="{00000000-0005-0000-0000-000074270000}"/>
    <cellStyle name="Entrada 2 5 2 4 2 6" xfId="36571" xr:uid="{00000000-0005-0000-0000-000075270000}"/>
    <cellStyle name="Entrada 2 5 2 4 2 7" xfId="39297" xr:uid="{00000000-0005-0000-0000-000076270000}"/>
    <cellStyle name="Entrada 2 5 2 4 3" xfId="13619" xr:uid="{00000000-0005-0000-0000-000077270000}"/>
    <cellStyle name="Entrada 2 5 2 4 4" xfId="20617" xr:uid="{00000000-0005-0000-0000-000078270000}"/>
    <cellStyle name="Entrada 2 5 2 4 5" xfId="27603" xr:uid="{00000000-0005-0000-0000-000079270000}"/>
    <cellStyle name="Entrada 2 5 2 4 6" xfId="26695" xr:uid="{00000000-0005-0000-0000-00007A270000}"/>
    <cellStyle name="Entrada 2 5 2 4 7" xfId="25514" xr:uid="{00000000-0005-0000-0000-00007B270000}"/>
    <cellStyle name="Entrada 2 5 2 4 8" xfId="25434" xr:uid="{00000000-0005-0000-0000-00007C270000}"/>
    <cellStyle name="Entrada 2 5 2 4 9" xfId="35044" xr:uid="{00000000-0005-0000-0000-00007D270000}"/>
    <cellStyle name="Entrada 2 5 2 5" xfId="4719" xr:uid="{00000000-0005-0000-0000-00007E270000}"/>
    <cellStyle name="Entrada 2 5 2 5 2" xfId="5852" xr:uid="{00000000-0005-0000-0000-00007F270000}"/>
    <cellStyle name="Entrada 2 5 2 5 2 2" xfId="15006" xr:uid="{00000000-0005-0000-0000-000080270000}"/>
    <cellStyle name="Entrada 2 5 2 5 2 3" xfId="22002" xr:uid="{00000000-0005-0000-0000-000081270000}"/>
    <cellStyle name="Entrada 2 5 2 5 2 4" xfId="24050" xr:uid="{00000000-0005-0000-0000-000082270000}"/>
    <cellStyle name="Entrada 2 5 2 5 2 5" xfId="32897" xr:uid="{00000000-0005-0000-0000-000083270000}"/>
    <cellStyle name="Entrada 2 5 2 5 2 6" xfId="36572" xr:uid="{00000000-0005-0000-0000-000084270000}"/>
    <cellStyle name="Entrada 2 5 2 5 2 7" xfId="39298" xr:uid="{00000000-0005-0000-0000-000085270000}"/>
    <cellStyle name="Entrada 2 5 2 5 3" xfId="13873" xr:uid="{00000000-0005-0000-0000-000086270000}"/>
    <cellStyle name="Entrada 2 5 2 5 4" xfId="20871" xr:uid="{00000000-0005-0000-0000-000087270000}"/>
    <cellStyle name="Entrada 2 5 2 5 5" xfId="27478" xr:uid="{00000000-0005-0000-0000-000088270000}"/>
    <cellStyle name="Entrada 2 5 2 5 6" xfId="28933" xr:uid="{00000000-0005-0000-0000-000089270000}"/>
    <cellStyle name="Entrada 2 5 2 5 7" xfId="19736" xr:uid="{00000000-0005-0000-0000-00008A270000}"/>
    <cellStyle name="Entrada 2 5 2 5 8" xfId="32165" xr:uid="{00000000-0005-0000-0000-00008B270000}"/>
    <cellStyle name="Entrada 2 5 2 5 9" xfId="35840" xr:uid="{00000000-0005-0000-0000-00008C270000}"/>
    <cellStyle name="Entrada 2 5 2 6" xfId="4965" xr:uid="{00000000-0005-0000-0000-00008D270000}"/>
    <cellStyle name="Entrada 2 5 2 6 2" xfId="5853" xr:uid="{00000000-0005-0000-0000-00008E270000}"/>
    <cellStyle name="Entrada 2 5 2 6 2 2" xfId="15007" xr:uid="{00000000-0005-0000-0000-00008F270000}"/>
    <cellStyle name="Entrada 2 5 2 6 2 3" xfId="22003" xr:uid="{00000000-0005-0000-0000-000090270000}"/>
    <cellStyle name="Entrada 2 5 2 6 2 4" xfId="27124" xr:uid="{00000000-0005-0000-0000-000091270000}"/>
    <cellStyle name="Entrada 2 5 2 6 2 5" xfId="32898" xr:uid="{00000000-0005-0000-0000-000092270000}"/>
    <cellStyle name="Entrada 2 5 2 6 2 6" xfId="36573" xr:uid="{00000000-0005-0000-0000-000093270000}"/>
    <cellStyle name="Entrada 2 5 2 6 2 7" xfId="39299" xr:uid="{00000000-0005-0000-0000-000094270000}"/>
    <cellStyle name="Entrada 2 5 2 6 3" xfId="14119" xr:uid="{00000000-0005-0000-0000-000095270000}"/>
    <cellStyle name="Entrada 2 5 2 6 4" xfId="21117" xr:uid="{00000000-0005-0000-0000-000096270000}"/>
    <cellStyle name="Entrada 2 5 2 6 5" xfId="19536" xr:uid="{00000000-0005-0000-0000-000097270000}"/>
    <cellStyle name="Entrada 2 5 2 6 6" xfId="28867" xr:uid="{00000000-0005-0000-0000-000098270000}"/>
    <cellStyle name="Entrada 2 5 2 6 7" xfId="32011" xr:uid="{00000000-0005-0000-0000-000099270000}"/>
    <cellStyle name="Entrada 2 5 2 6 8" xfId="35689" xr:uid="{00000000-0005-0000-0000-00009A270000}"/>
    <cellStyle name="Entrada 2 5 2 6 9" xfId="38600" xr:uid="{00000000-0005-0000-0000-00009B270000}"/>
    <cellStyle name="Entrada 2 5 2 7" xfId="5848" xr:uid="{00000000-0005-0000-0000-00009C270000}"/>
    <cellStyle name="Entrada 2 5 2 7 2" xfId="15002" xr:uid="{00000000-0005-0000-0000-00009D270000}"/>
    <cellStyle name="Entrada 2 5 2 7 3" xfId="21998" xr:uid="{00000000-0005-0000-0000-00009E270000}"/>
    <cellStyle name="Entrada 2 5 2 7 4" xfId="27122" xr:uid="{00000000-0005-0000-0000-00009F270000}"/>
    <cellStyle name="Entrada 2 5 2 7 5" xfId="32893" xr:uid="{00000000-0005-0000-0000-0000A0270000}"/>
    <cellStyle name="Entrada 2 5 2 7 6" xfId="36568" xr:uid="{00000000-0005-0000-0000-0000A1270000}"/>
    <cellStyle name="Entrada 2 5 2 7 7" xfId="39294" xr:uid="{00000000-0005-0000-0000-0000A2270000}"/>
    <cellStyle name="Entrada 2 5 2 8" xfId="11499" xr:uid="{00000000-0005-0000-0000-0000A3270000}"/>
    <cellStyle name="Entrada 2 5 2 9" xfId="18502" xr:uid="{00000000-0005-0000-0000-0000A4270000}"/>
    <cellStyle name="Entrada 2 5 3" xfId="2373" xr:uid="{00000000-0005-0000-0000-0000A5270000}"/>
    <cellStyle name="Entrada 2 5 3 10" xfId="18052" xr:uid="{00000000-0005-0000-0000-0000A6270000}"/>
    <cellStyle name="Entrada 2 5 3 11" xfId="17219" xr:uid="{00000000-0005-0000-0000-0000A7270000}"/>
    <cellStyle name="Entrada 2 5 3 12" xfId="18186" xr:uid="{00000000-0005-0000-0000-0000A8270000}"/>
    <cellStyle name="Entrada 2 5 3 13" xfId="31074" xr:uid="{00000000-0005-0000-0000-0000A9270000}"/>
    <cellStyle name="Entrada 2 5 3 14" xfId="34954" xr:uid="{00000000-0005-0000-0000-0000AA270000}"/>
    <cellStyle name="Entrada 2 5 3 2" xfId="2773" xr:uid="{00000000-0005-0000-0000-0000AB270000}"/>
    <cellStyle name="Entrada 2 5 3 2 2" xfId="5855" xr:uid="{00000000-0005-0000-0000-0000AC270000}"/>
    <cellStyle name="Entrada 2 5 3 2 2 2" xfId="15009" xr:uid="{00000000-0005-0000-0000-0000AD270000}"/>
    <cellStyle name="Entrada 2 5 3 2 2 3" xfId="22005" xr:uid="{00000000-0005-0000-0000-0000AE270000}"/>
    <cellStyle name="Entrada 2 5 3 2 2 4" xfId="27125" xr:uid="{00000000-0005-0000-0000-0000AF270000}"/>
    <cellStyle name="Entrada 2 5 3 2 2 5" xfId="32900" xr:uid="{00000000-0005-0000-0000-0000B0270000}"/>
    <cellStyle name="Entrada 2 5 3 2 2 6" xfId="36575" xr:uid="{00000000-0005-0000-0000-0000B1270000}"/>
    <cellStyle name="Entrada 2 5 3 2 2 7" xfId="39301" xr:uid="{00000000-0005-0000-0000-0000B2270000}"/>
    <cellStyle name="Entrada 2 5 3 2 3" xfId="11927" xr:uid="{00000000-0005-0000-0000-0000B3270000}"/>
    <cellStyle name="Entrada 2 5 3 2 4" xfId="18930" xr:uid="{00000000-0005-0000-0000-0000B4270000}"/>
    <cellStyle name="Entrada 2 5 3 2 5" xfId="28393" xr:uid="{00000000-0005-0000-0000-0000B5270000}"/>
    <cellStyle name="Entrada 2 5 3 2 6" xfId="24561" xr:uid="{00000000-0005-0000-0000-0000B6270000}"/>
    <cellStyle name="Entrada 2 5 3 2 7" xfId="25081" xr:uid="{00000000-0005-0000-0000-0000B7270000}"/>
    <cellStyle name="Entrada 2 5 3 2 8" xfId="31532" xr:uid="{00000000-0005-0000-0000-0000B8270000}"/>
    <cellStyle name="Entrada 2 5 3 2 9" xfId="35242" xr:uid="{00000000-0005-0000-0000-0000B9270000}"/>
    <cellStyle name="Entrada 2 5 3 3" xfId="4055" xr:uid="{00000000-0005-0000-0000-0000BA270000}"/>
    <cellStyle name="Entrada 2 5 3 3 2" xfId="5856" xr:uid="{00000000-0005-0000-0000-0000BB270000}"/>
    <cellStyle name="Entrada 2 5 3 3 2 2" xfId="15010" xr:uid="{00000000-0005-0000-0000-0000BC270000}"/>
    <cellStyle name="Entrada 2 5 3 3 2 3" xfId="22006" xr:uid="{00000000-0005-0000-0000-0000BD270000}"/>
    <cellStyle name="Entrada 2 5 3 3 2 4" xfId="27118" xr:uid="{00000000-0005-0000-0000-0000BE270000}"/>
    <cellStyle name="Entrada 2 5 3 3 2 5" xfId="32901" xr:uid="{00000000-0005-0000-0000-0000BF270000}"/>
    <cellStyle name="Entrada 2 5 3 3 2 6" xfId="36576" xr:uid="{00000000-0005-0000-0000-0000C0270000}"/>
    <cellStyle name="Entrada 2 5 3 3 2 7" xfId="39302" xr:uid="{00000000-0005-0000-0000-0000C1270000}"/>
    <cellStyle name="Entrada 2 5 3 3 3" xfId="13209" xr:uid="{00000000-0005-0000-0000-0000C2270000}"/>
    <cellStyle name="Entrada 2 5 3 3 4" xfId="20207" xr:uid="{00000000-0005-0000-0000-0000C3270000}"/>
    <cellStyle name="Entrada 2 5 3 3 5" xfId="25289" xr:uid="{00000000-0005-0000-0000-0000C4270000}"/>
    <cellStyle name="Entrada 2 5 3 3 6" xfId="29205" xr:uid="{00000000-0005-0000-0000-0000C5270000}"/>
    <cellStyle name="Entrada 2 5 3 3 7" xfId="17645" xr:uid="{00000000-0005-0000-0000-0000C6270000}"/>
    <cellStyle name="Entrada 2 5 3 3 8" xfId="17482" xr:uid="{00000000-0005-0000-0000-0000C7270000}"/>
    <cellStyle name="Entrada 2 5 3 3 9" xfId="35027" xr:uid="{00000000-0005-0000-0000-0000C8270000}"/>
    <cellStyle name="Entrada 2 5 3 4" xfId="4493" xr:uid="{00000000-0005-0000-0000-0000C9270000}"/>
    <cellStyle name="Entrada 2 5 3 4 2" xfId="5857" xr:uid="{00000000-0005-0000-0000-0000CA270000}"/>
    <cellStyle name="Entrada 2 5 3 4 2 2" xfId="15011" xr:uid="{00000000-0005-0000-0000-0000CB270000}"/>
    <cellStyle name="Entrada 2 5 3 4 2 3" xfId="22007" xr:uid="{00000000-0005-0000-0000-0000CC270000}"/>
    <cellStyle name="Entrada 2 5 3 4 2 4" xfId="24881" xr:uid="{00000000-0005-0000-0000-0000CD270000}"/>
    <cellStyle name="Entrada 2 5 3 4 2 5" xfId="32902" xr:uid="{00000000-0005-0000-0000-0000CE270000}"/>
    <cellStyle name="Entrada 2 5 3 4 2 6" xfId="36577" xr:uid="{00000000-0005-0000-0000-0000CF270000}"/>
    <cellStyle name="Entrada 2 5 3 4 2 7" xfId="39303" xr:uid="{00000000-0005-0000-0000-0000D0270000}"/>
    <cellStyle name="Entrada 2 5 3 4 3" xfId="13647" xr:uid="{00000000-0005-0000-0000-0000D1270000}"/>
    <cellStyle name="Entrada 2 5 3 4 4" xfId="20645" xr:uid="{00000000-0005-0000-0000-0000D2270000}"/>
    <cellStyle name="Entrada 2 5 3 4 5" xfId="24754" xr:uid="{00000000-0005-0000-0000-0000D3270000}"/>
    <cellStyle name="Entrada 2 5 3 4 6" xfId="25359" xr:uid="{00000000-0005-0000-0000-0000D4270000}"/>
    <cellStyle name="Entrada 2 5 3 4 7" xfId="18363" xr:uid="{00000000-0005-0000-0000-0000D5270000}"/>
    <cellStyle name="Entrada 2 5 3 4 8" xfId="32268" xr:uid="{00000000-0005-0000-0000-0000D6270000}"/>
    <cellStyle name="Entrada 2 5 3 4 9" xfId="35943" xr:uid="{00000000-0005-0000-0000-0000D7270000}"/>
    <cellStyle name="Entrada 2 5 3 5" xfId="4747" xr:uid="{00000000-0005-0000-0000-0000D8270000}"/>
    <cellStyle name="Entrada 2 5 3 5 2" xfId="5858" xr:uid="{00000000-0005-0000-0000-0000D9270000}"/>
    <cellStyle name="Entrada 2 5 3 5 2 2" xfId="15012" xr:uid="{00000000-0005-0000-0000-0000DA270000}"/>
    <cellStyle name="Entrada 2 5 3 5 2 3" xfId="22008" xr:uid="{00000000-0005-0000-0000-0000DB270000}"/>
    <cellStyle name="Entrada 2 5 3 5 2 4" xfId="27126" xr:uid="{00000000-0005-0000-0000-0000DC270000}"/>
    <cellStyle name="Entrada 2 5 3 5 2 5" xfId="32903" xr:uid="{00000000-0005-0000-0000-0000DD270000}"/>
    <cellStyle name="Entrada 2 5 3 5 2 6" xfId="36578" xr:uid="{00000000-0005-0000-0000-0000DE270000}"/>
    <cellStyle name="Entrada 2 5 3 5 2 7" xfId="39304" xr:uid="{00000000-0005-0000-0000-0000DF270000}"/>
    <cellStyle name="Entrada 2 5 3 5 3" xfId="13901" xr:uid="{00000000-0005-0000-0000-0000E0270000}"/>
    <cellStyle name="Entrada 2 5 3 5 4" xfId="20899" xr:uid="{00000000-0005-0000-0000-0000E1270000}"/>
    <cellStyle name="Entrada 2 5 3 5 5" xfId="27464" xr:uid="{00000000-0005-0000-0000-0000E2270000}"/>
    <cellStyle name="Entrada 2 5 3 5 6" xfId="17342" xr:uid="{00000000-0005-0000-0000-0000E3270000}"/>
    <cellStyle name="Entrada 2 5 3 5 7" xfId="19571" xr:uid="{00000000-0005-0000-0000-0000E4270000}"/>
    <cellStyle name="Entrada 2 5 3 5 8" xfId="32152" xr:uid="{00000000-0005-0000-0000-0000E5270000}"/>
    <cellStyle name="Entrada 2 5 3 5 9" xfId="35827" xr:uid="{00000000-0005-0000-0000-0000E6270000}"/>
    <cellStyle name="Entrada 2 5 3 6" xfId="4993" xr:uid="{00000000-0005-0000-0000-0000E7270000}"/>
    <cellStyle name="Entrada 2 5 3 6 2" xfId="5859" xr:uid="{00000000-0005-0000-0000-0000E8270000}"/>
    <cellStyle name="Entrada 2 5 3 6 2 2" xfId="15013" xr:uid="{00000000-0005-0000-0000-0000E9270000}"/>
    <cellStyle name="Entrada 2 5 3 6 2 3" xfId="22009" xr:uid="{00000000-0005-0000-0000-0000EA270000}"/>
    <cellStyle name="Entrada 2 5 3 6 2 4" xfId="27127" xr:uid="{00000000-0005-0000-0000-0000EB270000}"/>
    <cellStyle name="Entrada 2 5 3 6 2 5" xfId="32904" xr:uid="{00000000-0005-0000-0000-0000EC270000}"/>
    <cellStyle name="Entrada 2 5 3 6 2 6" xfId="36579" xr:uid="{00000000-0005-0000-0000-0000ED270000}"/>
    <cellStyle name="Entrada 2 5 3 6 2 7" xfId="39305" xr:uid="{00000000-0005-0000-0000-0000EE270000}"/>
    <cellStyle name="Entrada 2 5 3 6 3" xfId="14147" xr:uid="{00000000-0005-0000-0000-0000EF270000}"/>
    <cellStyle name="Entrada 2 5 3 6 4" xfId="21145" xr:uid="{00000000-0005-0000-0000-0000F0270000}"/>
    <cellStyle name="Entrada 2 5 3 6 5" xfId="27339" xr:uid="{00000000-0005-0000-0000-0000F1270000}"/>
    <cellStyle name="Entrada 2 5 3 6 6" xfId="19518" xr:uid="{00000000-0005-0000-0000-0000F2270000}"/>
    <cellStyle name="Entrada 2 5 3 6 7" xfId="32039" xr:uid="{00000000-0005-0000-0000-0000F3270000}"/>
    <cellStyle name="Entrada 2 5 3 6 8" xfId="35717" xr:uid="{00000000-0005-0000-0000-0000F4270000}"/>
    <cellStyle name="Entrada 2 5 3 6 9" xfId="38628" xr:uid="{00000000-0005-0000-0000-0000F5270000}"/>
    <cellStyle name="Entrada 2 5 3 7" xfId="5854" xr:uid="{00000000-0005-0000-0000-0000F6270000}"/>
    <cellStyle name="Entrada 2 5 3 7 2" xfId="15008" xr:uid="{00000000-0005-0000-0000-0000F7270000}"/>
    <cellStyle name="Entrada 2 5 3 7 3" xfId="22004" xr:uid="{00000000-0005-0000-0000-0000F8270000}"/>
    <cellStyle name="Entrada 2 5 3 7 4" xfId="24296" xr:uid="{00000000-0005-0000-0000-0000F9270000}"/>
    <cellStyle name="Entrada 2 5 3 7 5" xfId="32899" xr:uid="{00000000-0005-0000-0000-0000FA270000}"/>
    <cellStyle name="Entrada 2 5 3 7 6" xfId="36574" xr:uid="{00000000-0005-0000-0000-0000FB270000}"/>
    <cellStyle name="Entrada 2 5 3 7 7" xfId="39300" xr:uid="{00000000-0005-0000-0000-0000FC270000}"/>
    <cellStyle name="Entrada 2 5 3 8" xfId="11527" xr:uid="{00000000-0005-0000-0000-0000FD270000}"/>
    <cellStyle name="Entrada 2 5 3 9" xfId="18530" xr:uid="{00000000-0005-0000-0000-0000FE270000}"/>
    <cellStyle name="Entrada 2 5 4" xfId="2397" xr:uid="{00000000-0005-0000-0000-0000FF270000}"/>
    <cellStyle name="Entrada 2 5 4 10" xfId="18338" xr:uid="{00000000-0005-0000-0000-000000280000}"/>
    <cellStyle name="Entrada 2 5 4 11" xfId="22951" xr:uid="{00000000-0005-0000-0000-000001280000}"/>
    <cellStyle name="Entrada 2 5 4 12" xfId="10056" xr:uid="{00000000-0005-0000-0000-000002280000}"/>
    <cellStyle name="Entrada 2 5 4 13" xfId="34108" xr:uid="{00000000-0005-0000-0000-000003280000}"/>
    <cellStyle name="Entrada 2 5 4 14" xfId="37670" xr:uid="{00000000-0005-0000-0000-000004280000}"/>
    <cellStyle name="Entrada 2 5 4 2" xfId="2797" xr:uid="{00000000-0005-0000-0000-000005280000}"/>
    <cellStyle name="Entrada 2 5 4 2 2" xfId="5861" xr:uid="{00000000-0005-0000-0000-000006280000}"/>
    <cellStyle name="Entrada 2 5 4 2 2 2" xfId="15015" xr:uid="{00000000-0005-0000-0000-000007280000}"/>
    <cellStyle name="Entrada 2 5 4 2 2 3" xfId="22011" xr:uid="{00000000-0005-0000-0000-000008280000}"/>
    <cellStyle name="Entrada 2 5 4 2 2 4" xfId="27128" xr:uid="{00000000-0005-0000-0000-000009280000}"/>
    <cellStyle name="Entrada 2 5 4 2 2 5" xfId="32906" xr:uid="{00000000-0005-0000-0000-00000A280000}"/>
    <cellStyle name="Entrada 2 5 4 2 2 6" xfId="36581" xr:uid="{00000000-0005-0000-0000-00000B280000}"/>
    <cellStyle name="Entrada 2 5 4 2 2 7" xfId="39307" xr:uid="{00000000-0005-0000-0000-00000C280000}"/>
    <cellStyle name="Entrada 2 5 4 2 3" xfId="11951" xr:uid="{00000000-0005-0000-0000-00000D280000}"/>
    <cellStyle name="Entrada 2 5 4 2 4" xfId="18954" xr:uid="{00000000-0005-0000-0000-00000E280000}"/>
    <cellStyle name="Entrada 2 5 4 2 5" xfId="28385" xr:uid="{00000000-0005-0000-0000-00000F280000}"/>
    <cellStyle name="Entrada 2 5 4 2 6" xfId="17685" xr:uid="{00000000-0005-0000-0000-000010280000}"/>
    <cellStyle name="Entrada 2 5 4 2 7" xfId="29089" xr:uid="{00000000-0005-0000-0000-000011280000}"/>
    <cellStyle name="Entrada 2 5 4 2 8" xfId="24128" xr:uid="{00000000-0005-0000-0000-000012280000}"/>
    <cellStyle name="Entrada 2 5 4 2 9" xfId="31428" xr:uid="{00000000-0005-0000-0000-000013280000}"/>
    <cellStyle name="Entrada 2 5 4 3" xfId="4079" xr:uid="{00000000-0005-0000-0000-000014280000}"/>
    <cellStyle name="Entrada 2 5 4 3 2" xfId="5862" xr:uid="{00000000-0005-0000-0000-000015280000}"/>
    <cellStyle name="Entrada 2 5 4 3 2 2" xfId="15016" xr:uid="{00000000-0005-0000-0000-000016280000}"/>
    <cellStyle name="Entrada 2 5 4 3 2 3" xfId="22012" xr:uid="{00000000-0005-0000-0000-000017280000}"/>
    <cellStyle name="Entrada 2 5 4 3 2 4" xfId="9282" xr:uid="{00000000-0005-0000-0000-000018280000}"/>
    <cellStyle name="Entrada 2 5 4 3 2 5" xfId="32907" xr:uid="{00000000-0005-0000-0000-000019280000}"/>
    <cellStyle name="Entrada 2 5 4 3 2 6" xfId="36582" xr:uid="{00000000-0005-0000-0000-00001A280000}"/>
    <cellStyle name="Entrada 2 5 4 3 2 7" xfId="39308" xr:uid="{00000000-0005-0000-0000-00001B280000}"/>
    <cellStyle name="Entrada 2 5 4 3 3" xfId="13233" xr:uid="{00000000-0005-0000-0000-00001C280000}"/>
    <cellStyle name="Entrada 2 5 4 3 4" xfId="20231" xr:uid="{00000000-0005-0000-0000-00001D280000}"/>
    <cellStyle name="Entrada 2 5 4 3 5" xfId="25300" xr:uid="{00000000-0005-0000-0000-00001E280000}"/>
    <cellStyle name="Entrada 2 5 4 3 6" xfId="22540" xr:uid="{00000000-0005-0000-0000-00001F280000}"/>
    <cellStyle name="Entrada 2 5 4 3 7" xfId="17785" xr:uid="{00000000-0005-0000-0000-000020280000}"/>
    <cellStyle name="Entrada 2 5 4 3 8" xfId="33427" xr:uid="{00000000-0005-0000-0000-000021280000}"/>
    <cellStyle name="Entrada 2 5 4 3 9" xfId="37102" xr:uid="{00000000-0005-0000-0000-000022280000}"/>
    <cellStyle name="Entrada 2 5 4 4" xfId="4517" xr:uid="{00000000-0005-0000-0000-000023280000}"/>
    <cellStyle name="Entrada 2 5 4 4 2" xfId="5863" xr:uid="{00000000-0005-0000-0000-000024280000}"/>
    <cellStyle name="Entrada 2 5 4 4 2 2" xfId="15017" xr:uid="{00000000-0005-0000-0000-000025280000}"/>
    <cellStyle name="Entrada 2 5 4 4 2 3" xfId="22013" xr:uid="{00000000-0005-0000-0000-000026280000}"/>
    <cellStyle name="Entrada 2 5 4 4 2 4" xfId="27129" xr:uid="{00000000-0005-0000-0000-000027280000}"/>
    <cellStyle name="Entrada 2 5 4 4 2 5" xfId="32908" xr:uid="{00000000-0005-0000-0000-000028280000}"/>
    <cellStyle name="Entrada 2 5 4 4 2 6" xfId="36583" xr:uid="{00000000-0005-0000-0000-000029280000}"/>
    <cellStyle name="Entrada 2 5 4 4 2 7" xfId="39309" xr:uid="{00000000-0005-0000-0000-00002A280000}"/>
    <cellStyle name="Entrada 2 5 4 4 3" xfId="13671" xr:uid="{00000000-0005-0000-0000-00002B280000}"/>
    <cellStyle name="Entrada 2 5 4 4 4" xfId="20669" xr:uid="{00000000-0005-0000-0000-00002C280000}"/>
    <cellStyle name="Entrada 2 5 4 4 5" xfId="27570" xr:uid="{00000000-0005-0000-0000-00002D280000}"/>
    <cellStyle name="Entrada 2 5 4 4 6" xfId="29434" xr:uid="{00000000-0005-0000-0000-00002E280000}"/>
    <cellStyle name="Entrada 2 5 4 4 7" xfId="25410" xr:uid="{00000000-0005-0000-0000-00002F280000}"/>
    <cellStyle name="Entrada 2 5 4 4 8" xfId="32254" xr:uid="{00000000-0005-0000-0000-000030280000}"/>
    <cellStyle name="Entrada 2 5 4 4 9" xfId="35929" xr:uid="{00000000-0005-0000-0000-000031280000}"/>
    <cellStyle name="Entrada 2 5 4 5" xfId="4771" xr:uid="{00000000-0005-0000-0000-000032280000}"/>
    <cellStyle name="Entrada 2 5 4 5 2" xfId="5864" xr:uid="{00000000-0005-0000-0000-000033280000}"/>
    <cellStyle name="Entrada 2 5 4 5 2 2" xfId="15018" xr:uid="{00000000-0005-0000-0000-000034280000}"/>
    <cellStyle name="Entrada 2 5 4 5 2 3" xfId="22014" xr:uid="{00000000-0005-0000-0000-000035280000}"/>
    <cellStyle name="Entrada 2 5 4 5 2 4" xfId="23279" xr:uid="{00000000-0005-0000-0000-000036280000}"/>
    <cellStyle name="Entrada 2 5 4 5 2 5" xfId="32909" xr:uid="{00000000-0005-0000-0000-000037280000}"/>
    <cellStyle name="Entrada 2 5 4 5 2 6" xfId="36584" xr:uid="{00000000-0005-0000-0000-000038280000}"/>
    <cellStyle name="Entrada 2 5 4 5 2 7" xfId="39310" xr:uid="{00000000-0005-0000-0000-000039280000}"/>
    <cellStyle name="Entrada 2 5 4 5 3" xfId="13925" xr:uid="{00000000-0005-0000-0000-00003A280000}"/>
    <cellStyle name="Entrada 2 5 4 5 4" xfId="20923" xr:uid="{00000000-0005-0000-0000-00003B280000}"/>
    <cellStyle name="Entrada 2 5 4 5 5" xfId="22776" xr:uid="{00000000-0005-0000-0000-00003C280000}"/>
    <cellStyle name="Entrada 2 5 4 5 6" xfId="23364" xr:uid="{00000000-0005-0000-0000-00003D280000}"/>
    <cellStyle name="Entrada 2 5 4 5 7" xfId="28994" xr:uid="{00000000-0005-0000-0000-00003E280000}"/>
    <cellStyle name="Entrada 2 5 4 5 8" xfId="32138" xr:uid="{00000000-0005-0000-0000-00003F280000}"/>
    <cellStyle name="Entrada 2 5 4 5 9" xfId="35813" xr:uid="{00000000-0005-0000-0000-000040280000}"/>
    <cellStyle name="Entrada 2 5 4 6" xfId="5017" xr:uid="{00000000-0005-0000-0000-000041280000}"/>
    <cellStyle name="Entrada 2 5 4 6 2" xfId="5865" xr:uid="{00000000-0005-0000-0000-000042280000}"/>
    <cellStyle name="Entrada 2 5 4 6 2 2" xfId="15019" xr:uid="{00000000-0005-0000-0000-000043280000}"/>
    <cellStyle name="Entrada 2 5 4 6 2 3" xfId="22015" xr:uid="{00000000-0005-0000-0000-000044280000}"/>
    <cellStyle name="Entrada 2 5 4 6 2 4" xfId="18087" xr:uid="{00000000-0005-0000-0000-000045280000}"/>
    <cellStyle name="Entrada 2 5 4 6 2 5" xfId="32910" xr:uid="{00000000-0005-0000-0000-000046280000}"/>
    <cellStyle name="Entrada 2 5 4 6 2 6" xfId="36585" xr:uid="{00000000-0005-0000-0000-000047280000}"/>
    <cellStyle name="Entrada 2 5 4 6 2 7" xfId="39311" xr:uid="{00000000-0005-0000-0000-000048280000}"/>
    <cellStyle name="Entrada 2 5 4 6 3" xfId="14171" xr:uid="{00000000-0005-0000-0000-000049280000}"/>
    <cellStyle name="Entrada 2 5 4 6 4" xfId="21169" xr:uid="{00000000-0005-0000-0000-00004A280000}"/>
    <cellStyle name="Entrada 2 5 4 6 5" xfId="24824" xr:uid="{00000000-0005-0000-0000-00004B280000}"/>
    <cellStyle name="Entrada 2 5 4 6 6" xfId="26786" xr:uid="{00000000-0005-0000-0000-00004C280000}"/>
    <cellStyle name="Entrada 2 5 4 6 7" xfId="32063" xr:uid="{00000000-0005-0000-0000-00004D280000}"/>
    <cellStyle name="Entrada 2 5 4 6 8" xfId="35741" xr:uid="{00000000-0005-0000-0000-00004E280000}"/>
    <cellStyle name="Entrada 2 5 4 6 9" xfId="38652" xr:uid="{00000000-0005-0000-0000-00004F280000}"/>
    <cellStyle name="Entrada 2 5 4 7" xfId="5860" xr:uid="{00000000-0005-0000-0000-000050280000}"/>
    <cellStyle name="Entrada 2 5 4 7 2" xfId="15014" xr:uid="{00000000-0005-0000-0000-000051280000}"/>
    <cellStyle name="Entrada 2 5 4 7 3" xfId="22010" xr:uid="{00000000-0005-0000-0000-000052280000}"/>
    <cellStyle name="Entrada 2 5 4 7 4" xfId="19376" xr:uid="{00000000-0005-0000-0000-000053280000}"/>
    <cellStyle name="Entrada 2 5 4 7 5" xfId="32905" xr:uid="{00000000-0005-0000-0000-000054280000}"/>
    <cellStyle name="Entrada 2 5 4 7 6" xfId="36580" xr:uid="{00000000-0005-0000-0000-000055280000}"/>
    <cellStyle name="Entrada 2 5 4 7 7" xfId="39306" xr:uid="{00000000-0005-0000-0000-000056280000}"/>
    <cellStyle name="Entrada 2 5 4 8" xfId="11551" xr:uid="{00000000-0005-0000-0000-000057280000}"/>
    <cellStyle name="Entrada 2 5 4 9" xfId="18554" xr:uid="{00000000-0005-0000-0000-000058280000}"/>
    <cellStyle name="Entrada 2 5 5" xfId="2421" xr:uid="{00000000-0005-0000-0000-000059280000}"/>
    <cellStyle name="Entrada 2 5 5 10" xfId="23321" xr:uid="{00000000-0005-0000-0000-00005A280000}"/>
    <cellStyle name="Entrada 2 5 5 11" xfId="26181" xr:uid="{00000000-0005-0000-0000-00005B280000}"/>
    <cellStyle name="Entrada 2 5 5 12" xfId="25928" xr:uid="{00000000-0005-0000-0000-00005C280000}"/>
    <cellStyle name="Entrada 2 5 5 13" xfId="34096" xr:uid="{00000000-0005-0000-0000-00005D280000}"/>
    <cellStyle name="Entrada 2 5 5 14" xfId="37658" xr:uid="{00000000-0005-0000-0000-00005E280000}"/>
    <cellStyle name="Entrada 2 5 5 2" xfId="2821" xr:uid="{00000000-0005-0000-0000-00005F280000}"/>
    <cellStyle name="Entrada 2 5 5 2 2" xfId="5867" xr:uid="{00000000-0005-0000-0000-000060280000}"/>
    <cellStyle name="Entrada 2 5 5 2 2 2" xfId="15021" xr:uid="{00000000-0005-0000-0000-000061280000}"/>
    <cellStyle name="Entrada 2 5 5 2 2 3" xfId="22017" xr:uid="{00000000-0005-0000-0000-000062280000}"/>
    <cellStyle name="Entrada 2 5 5 2 2 4" xfId="27117" xr:uid="{00000000-0005-0000-0000-000063280000}"/>
    <cellStyle name="Entrada 2 5 5 2 2 5" xfId="32912" xr:uid="{00000000-0005-0000-0000-000064280000}"/>
    <cellStyle name="Entrada 2 5 5 2 2 6" xfId="36587" xr:uid="{00000000-0005-0000-0000-000065280000}"/>
    <cellStyle name="Entrada 2 5 5 2 2 7" xfId="39313" xr:uid="{00000000-0005-0000-0000-000066280000}"/>
    <cellStyle name="Entrada 2 5 5 2 3" xfId="11975" xr:uid="{00000000-0005-0000-0000-000067280000}"/>
    <cellStyle name="Entrada 2 5 5 2 4" xfId="18978" xr:uid="{00000000-0005-0000-0000-000068280000}"/>
    <cellStyle name="Entrada 2 5 5 2 5" xfId="28373" xr:uid="{00000000-0005-0000-0000-000069280000}"/>
    <cellStyle name="Entrada 2 5 5 2 6" xfId="17919" xr:uid="{00000000-0005-0000-0000-00006A280000}"/>
    <cellStyle name="Entrada 2 5 5 2 7" xfId="17326" xr:uid="{00000000-0005-0000-0000-00006B280000}"/>
    <cellStyle name="Entrada 2 5 5 2 8" xfId="33899" xr:uid="{00000000-0005-0000-0000-00006C280000}"/>
    <cellStyle name="Entrada 2 5 5 2 9" xfId="37461" xr:uid="{00000000-0005-0000-0000-00006D280000}"/>
    <cellStyle name="Entrada 2 5 5 3" xfId="4103" xr:uid="{00000000-0005-0000-0000-00006E280000}"/>
    <cellStyle name="Entrada 2 5 5 3 2" xfId="5868" xr:uid="{00000000-0005-0000-0000-00006F280000}"/>
    <cellStyle name="Entrada 2 5 5 3 2 2" xfId="15022" xr:uid="{00000000-0005-0000-0000-000070280000}"/>
    <cellStyle name="Entrada 2 5 5 3 2 3" xfId="22018" xr:uid="{00000000-0005-0000-0000-000071280000}"/>
    <cellStyle name="Entrada 2 5 5 3 2 4" xfId="22811" xr:uid="{00000000-0005-0000-0000-000072280000}"/>
    <cellStyle name="Entrada 2 5 5 3 2 5" xfId="32913" xr:uid="{00000000-0005-0000-0000-000073280000}"/>
    <cellStyle name="Entrada 2 5 5 3 2 6" xfId="36588" xr:uid="{00000000-0005-0000-0000-000074280000}"/>
    <cellStyle name="Entrada 2 5 5 3 2 7" xfId="39314" xr:uid="{00000000-0005-0000-0000-000075280000}"/>
    <cellStyle name="Entrada 2 5 5 3 3" xfId="13257" xr:uid="{00000000-0005-0000-0000-000076280000}"/>
    <cellStyle name="Entrada 2 5 5 3 4" xfId="20255" xr:uid="{00000000-0005-0000-0000-000077280000}"/>
    <cellStyle name="Entrada 2 5 5 3 5" xfId="24726" xr:uid="{00000000-0005-0000-0000-000078280000}"/>
    <cellStyle name="Entrada 2 5 5 3 6" xfId="19801" xr:uid="{00000000-0005-0000-0000-000079280000}"/>
    <cellStyle name="Entrada 2 5 5 3 7" xfId="17176" xr:uid="{00000000-0005-0000-0000-00007A280000}"/>
    <cellStyle name="Entrada 2 5 5 3 8" xfId="29402" xr:uid="{00000000-0005-0000-0000-00007B280000}"/>
    <cellStyle name="Entrada 2 5 5 3 9" xfId="27543" xr:uid="{00000000-0005-0000-0000-00007C280000}"/>
    <cellStyle name="Entrada 2 5 5 4" xfId="4541" xr:uid="{00000000-0005-0000-0000-00007D280000}"/>
    <cellStyle name="Entrada 2 5 5 4 2" xfId="5869" xr:uid="{00000000-0005-0000-0000-00007E280000}"/>
    <cellStyle name="Entrada 2 5 5 4 2 2" xfId="15023" xr:uid="{00000000-0005-0000-0000-00007F280000}"/>
    <cellStyle name="Entrada 2 5 5 4 2 3" xfId="22019" xr:uid="{00000000-0005-0000-0000-000080280000}"/>
    <cellStyle name="Entrada 2 5 5 4 2 4" xfId="27131" xr:uid="{00000000-0005-0000-0000-000081280000}"/>
    <cellStyle name="Entrada 2 5 5 4 2 5" xfId="32914" xr:uid="{00000000-0005-0000-0000-000082280000}"/>
    <cellStyle name="Entrada 2 5 5 4 2 6" xfId="36589" xr:uid="{00000000-0005-0000-0000-000083280000}"/>
    <cellStyle name="Entrada 2 5 5 4 2 7" xfId="39315" xr:uid="{00000000-0005-0000-0000-000084280000}"/>
    <cellStyle name="Entrada 2 5 5 4 3" xfId="13695" xr:uid="{00000000-0005-0000-0000-000085280000}"/>
    <cellStyle name="Entrada 2 5 5 4 4" xfId="20693" xr:uid="{00000000-0005-0000-0000-000086280000}"/>
    <cellStyle name="Entrada 2 5 5 4 5" xfId="24758" xr:uid="{00000000-0005-0000-0000-000087280000}"/>
    <cellStyle name="Entrada 2 5 5 4 6" xfId="26714" xr:uid="{00000000-0005-0000-0000-000088280000}"/>
    <cellStyle name="Entrada 2 5 5 4 7" xfId="10191" xr:uid="{00000000-0005-0000-0000-000089280000}"/>
    <cellStyle name="Entrada 2 5 5 4 8" xfId="32247" xr:uid="{00000000-0005-0000-0000-00008A280000}"/>
    <cellStyle name="Entrada 2 5 5 4 9" xfId="35922" xr:uid="{00000000-0005-0000-0000-00008B280000}"/>
    <cellStyle name="Entrada 2 5 5 5" xfId="4795" xr:uid="{00000000-0005-0000-0000-00008C280000}"/>
    <cellStyle name="Entrada 2 5 5 5 2" xfId="5870" xr:uid="{00000000-0005-0000-0000-00008D280000}"/>
    <cellStyle name="Entrada 2 5 5 5 2 2" xfId="15024" xr:uid="{00000000-0005-0000-0000-00008E280000}"/>
    <cellStyle name="Entrada 2 5 5 5 2 3" xfId="22020" xr:uid="{00000000-0005-0000-0000-00008F280000}"/>
    <cellStyle name="Entrada 2 5 5 5 2 4" xfId="9441" xr:uid="{00000000-0005-0000-0000-000090280000}"/>
    <cellStyle name="Entrada 2 5 5 5 2 5" xfId="32915" xr:uid="{00000000-0005-0000-0000-000091280000}"/>
    <cellStyle name="Entrada 2 5 5 5 2 6" xfId="36590" xr:uid="{00000000-0005-0000-0000-000092280000}"/>
    <cellStyle name="Entrada 2 5 5 5 2 7" xfId="39316" xr:uid="{00000000-0005-0000-0000-000093280000}"/>
    <cellStyle name="Entrada 2 5 5 5 3" xfId="13949" xr:uid="{00000000-0005-0000-0000-000094280000}"/>
    <cellStyle name="Entrada 2 5 5 5 4" xfId="20947" xr:uid="{00000000-0005-0000-0000-000095280000}"/>
    <cellStyle name="Entrada 2 5 5 5 5" xfId="22779" xr:uid="{00000000-0005-0000-0000-000096280000}"/>
    <cellStyle name="Entrada 2 5 5 5 6" xfId="25231" xr:uid="{00000000-0005-0000-0000-000097280000}"/>
    <cellStyle name="Entrada 2 5 5 5 7" xfId="21227" xr:uid="{00000000-0005-0000-0000-000098280000}"/>
    <cellStyle name="Entrada 2 5 5 5 8" xfId="32126" xr:uid="{00000000-0005-0000-0000-000099280000}"/>
    <cellStyle name="Entrada 2 5 5 5 9" xfId="35801" xr:uid="{00000000-0005-0000-0000-00009A280000}"/>
    <cellStyle name="Entrada 2 5 5 6" xfId="5041" xr:uid="{00000000-0005-0000-0000-00009B280000}"/>
    <cellStyle name="Entrada 2 5 5 6 2" xfId="5871" xr:uid="{00000000-0005-0000-0000-00009C280000}"/>
    <cellStyle name="Entrada 2 5 5 6 2 2" xfId="15025" xr:uid="{00000000-0005-0000-0000-00009D280000}"/>
    <cellStyle name="Entrada 2 5 5 6 2 3" xfId="22021" xr:uid="{00000000-0005-0000-0000-00009E280000}"/>
    <cellStyle name="Entrada 2 5 5 6 2 4" xfId="27132" xr:uid="{00000000-0005-0000-0000-00009F280000}"/>
    <cellStyle name="Entrada 2 5 5 6 2 5" xfId="32916" xr:uid="{00000000-0005-0000-0000-0000A0280000}"/>
    <cellStyle name="Entrada 2 5 5 6 2 6" xfId="36591" xr:uid="{00000000-0005-0000-0000-0000A1280000}"/>
    <cellStyle name="Entrada 2 5 5 6 2 7" xfId="39317" xr:uid="{00000000-0005-0000-0000-0000A2280000}"/>
    <cellStyle name="Entrada 2 5 5 6 3" xfId="14195" xr:uid="{00000000-0005-0000-0000-0000A3280000}"/>
    <cellStyle name="Entrada 2 5 5 6 4" xfId="21193" xr:uid="{00000000-0005-0000-0000-0000A4280000}"/>
    <cellStyle name="Entrada 2 5 5 6 5" xfId="24044" xr:uid="{00000000-0005-0000-0000-0000A5280000}"/>
    <cellStyle name="Entrada 2 5 5 6 6" xfId="18069" xr:uid="{00000000-0005-0000-0000-0000A6280000}"/>
    <cellStyle name="Entrada 2 5 5 6 7" xfId="32087" xr:uid="{00000000-0005-0000-0000-0000A7280000}"/>
    <cellStyle name="Entrada 2 5 5 6 8" xfId="35765" xr:uid="{00000000-0005-0000-0000-0000A8280000}"/>
    <cellStyle name="Entrada 2 5 5 6 9" xfId="38676" xr:uid="{00000000-0005-0000-0000-0000A9280000}"/>
    <cellStyle name="Entrada 2 5 5 7" xfId="5866" xr:uid="{00000000-0005-0000-0000-0000AA280000}"/>
    <cellStyle name="Entrada 2 5 5 7 2" xfId="15020" xr:uid="{00000000-0005-0000-0000-0000AB280000}"/>
    <cellStyle name="Entrada 2 5 5 7 3" xfId="22016" xr:uid="{00000000-0005-0000-0000-0000AC280000}"/>
    <cellStyle name="Entrada 2 5 5 7 4" xfId="27130" xr:uid="{00000000-0005-0000-0000-0000AD280000}"/>
    <cellStyle name="Entrada 2 5 5 7 5" xfId="32911" xr:uid="{00000000-0005-0000-0000-0000AE280000}"/>
    <cellStyle name="Entrada 2 5 5 7 6" xfId="36586" xr:uid="{00000000-0005-0000-0000-0000AF280000}"/>
    <cellStyle name="Entrada 2 5 5 7 7" xfId="39312" xr:uid="{00000000-0005-0000-0000-0000B0280000}"/>
    <cellStyle name="Entrada 2 5 5 8" xfId="11575" xr:uid="{00000000-0005-0000-0000-0000B1280000}"/>
    <cellStyle name="Entrada 2 5 5 9" xfId="18578" xr:uid="{00000000-0005-0000-0000-0000B2280000}"/>
    <cellStyle name="Entrada 2 5 6" xfId="2623" xr:uid="{00000000-0005-0000-0000-0000B3280000}"/>
    <cellStyle name="Entrada 2 5 6 2" xfId="5872" xr:uid="{00000000-0005-0000-0000-0000B4280000}"/>
    <cellStyle name="Entrada 2 5 6 2 2" xfId="15026" xr:uid="{00000000-0005-0000-0000-0000B5280000}"/>
    <cellStyle name="Entrada 2 5 6 2 3" xfId="22022" xr:uid="{00000000-0005-0000-0000-0000B6280000}"/>
    <cellStyle name="Entrada 2 5 6 2 4" xfId="27136" xr:uid="{00000000-0005-0000-0000-0000B7280000}"/>
    <cellStyle name="Entrada 2 5 6 2 5" xfId="32917" xr:uid="{00000000-0005-0000-0000-0000B8280000}"/>
    <cellStyle name="Entrada 2 5 6 2 6" xfId="36592" xr:uid="{00000000-0005-0000-0000-0000B9280000}"/>
    <cellStyle name="Entrada 2 5 6 2 7" xfId="39318" xr:uid="{00000000-0005-0000-0000-0000BA280000}"/>
    <cellStyle name="Entrada 2 5 6 3" xfId="11777" xr:uid="{00000000-0005-0000-0000-0000BB280000}"/>
    <cellStyle name="Entrada 2 5 6 4" xfId="18780" xr:uid="{00000000-0005-0000-0000-0000BC280000}"/>
    <cellStyle name="Entrada 2 5 6 5" xfId="17752" xr:uid="{00000000-0005-0000-0000-0000BD280000}"/>
    <cellStyle name="Entrada 2 5 6 6" xfId="26278" xr:uid="{00000000-0005-0000-0000-0000BE280000}"/>
    <cellStyle name="Entrada 2 5 6 7" xfId="30022" xr:uid="{00000000-0005-0000-0000-0000BF280000}"/>
    <cellStyle name="Entrada 2 5 6 8" xfId="31211" xr:uid="{00000000-0005-0000-0000-0000C0280000}"/>
    <cellStyle name="Entrada 2 5 6 9" xfId="31282" xr:uid="{00000000-0005-0000-0000-0000C1280000}"/>
    <cellStyle name="Entrada 2 5 7" xfId="3191" xr:uid="{00000000-0005-0000-0000-0000C2280000}"/>
    <cellStyle name="Entrada 2 5 7 2" xfId="5873" xr:uid="{00000000-0005-0000-0000-0000C3280000}"/>
    <cellStyle name="Entrada 2 5 7 2 2" xfId="15027" xr:uid="{00000000-0005-0000-0000-0000C4280000}"/>
    <cellStyle name="Entrada 2 5 7 2 3" xfId="22023" xr:uid="{00000000-0005-0000-0000-0000C5280000}"/>
    <cellStyle name="Entrada 2 5 7 2 4" xfId="24885" xr:uid="{00000000-0005-0000-0000-0000C6280000}"/>
    <cellStyle name="Entrada 2 5 7 2 5" xfId="32918" xr:uid="{00000000-0005-0000-0000-0000C7280000}"/>
    <cellStyle name="Entrada 2 5 7 2 6" xfId="36593" xr:uid="{00000000-0005-0000-0000-0000C8280000}"/>
    <cellStyle name="Entrada 2 5 7 2 7" xfId="39319" xr:uid="{00000000-0005-0000-0000-0000C9280000}"/>
    <cellStyle name="Entrada 2 5 7 3" xfId="12345" xr:uid="{00000000-0005-0000-0000-0000CA280000}"/>
    <cellStyle name="Entrada 2 5 7 4" xfId="19348" xr:uid="{00000000-0005-0000-0000-0000CB280000}"/>
    <cellStyle name="Entrada 2 5 7 5" xfId="19635" xr:uid="{00000000-0005-0000-0000-0000CC280000}"/>
    <cellStyle name="Entrada 2 5 7 6" xfId="19613" xr:uid="{00000000-0005-0000-0000-0000CD280000}"/>
    <cellStyle name="Entrada 2 5 7 7" xfId="25857" xr:uid="{00000000-0005-0000-0000-0000CE280000}"/>
    <cellStyle name="Entrada 2 5 7 8" xfId="19648" xr:uid="{00000000-0005-0000-0000-0000CF280000}"/>
    <cellStyle name="Entrada 2 5 7 9" xfId="35566" xr:uid="{00000000-0005-0000-0000-0000D0280000}"/>
    <cellStyle name="Entrada 2 5 8" xfId="3710" xr:uid="{00000000-0005-0000-0000-0000D1280000}"/>
    <cellStyle name="Entrada 2 5 8 2" xfId="5874" xr:uid="{00000000-0005-0000-0000-0000D2280000}"/>
    <cellStyle name="Entrada 2 5 8 2 2" xfId="15028" xr:uid="{00000000-0005-0000-0000-0000D3280000}"/>
    <cellStyle name="Entrada 2 5 8 2 3" xfId="22024" xr:uid="{00000000-0005-0000-0000-0000D4280000}"/>
    <cellStyle name="Entrada 2 5 8 2 4" xfId="24884" xr:uid="{00000000-0005-0000-0000-0000D5280000}"/>
    <cellStyle name="Entrada 2 5 8 2 5" xfId="32919" xr:uid="{00000000-0005-0000-0000-0000D6280000}"/>
    <cellStyle name="Entrada 2 5 8 2 6" xfId="36594" xr:uid="{00000000-0005-0000-0000-0000D7280000}"/>
    <cellStyle name="Entrada 2 5 8 2 7" xfId="39320" xr:uid="{00000000-0005-0000-0000-0000D8280000}"/>
    <cellStyle name="Entrada 2 5 8 3" xfId="12864" xr:uid="{00000000-0005-0000-0000-0000D9280000}"/>
    <cellStyle name="Entrada 2 5 8 4" xfId="19863" xr:uid="{00000000-0005-0000-0000-0000DA280000}"/>
    <cellStyle name="Entrada 2 5 8 5" xfId="9637" xr:uid="{00000000-0005-0000-0000-0000DB280000}"/>
    <cellStyle name="Entrada 2 5 8 6" xfId="29178" xr:uid="{00000000-0005-0000-0000-0000DC280000}"/>
    <cellStyle name="Entrada 2 5 8 7" xfId="29538" xr:uid="{00000000-0005-0000-0000-0000DD280000}"/>
    <cellStyle name="Entrada 2 5 8 8" xfId="31144" xr:uid="{00000000-0005-0000-0000-0000DE280000}"/>
    <cellStyle name="Entrada 2 5 8 9" xfId="31298" xr:uid="{00000000-0005-0000-0000-0000DF280000}"/>
    <cellStyle name="Entrada 2 5 9" xfId="3040" xr:uid="{00000000-0005-0000-0000-0000E0280000}"/>
    <cellStyle name="Entrada 2 5 9 2" xfId="5875" xr:uid="{00000000-0005-0000-0000-0000E1280000}"/>
    <cellStyle name="Entrada 2 5 9 2 2" xfId="15029" xr:uid="{00000000-0005-0000-0000-0000E2280000}"/>
    <cellStyle name="Entrada 2 5 9 2 3" xfId="22025" xr:uid="{00000000-0005-0000-0000-0000E3280000}"/>
    <cellStyle name="Entrada 2 5 9 2 4" xfId="18131" xr:uid="{00000000-0005-0000-0000-0000E4280000}"/>
    <cellStyle name="Entrada 2 5 9 2 5" xfId="32920" xr:uid="{00000000-0005-0000-0000-0000E5280000}"/>
    <cellStyle name="Entrada 2 5 9 2 6" xfId="36595" xr:uid="{00000000-0005-0000-0000-0000E6280000}"/>
    <cellStyle name="Entrada 2 5 9 2 7" xfId="39321" xr:uid="{00000000-0005-0000-0000-0000E7280000}"/>
    <cellStyle name="Entrada 2 5 9 3" xfId="12194" xr:uid="{00000000-0005-0000-0000-0000E8280000}"/>
    <cellStyle name="Entrada 2 5 9 4" xfId="19197" xr:uid="{00000000-0005-0000-0000-0000E9280000}"/>
    <cellStyle name="Entrada 2 5 9 5" xfId="28295" xr:uid="{00000000-0005-0000-0000-0000EA280000}"/>
    <cellStyle name="Entrada 2 5 9 6" xfId="18290" xr:uid="{00000000-0005-0000-0000-0000EB280000}"/>
    <cellStyle name="Entrada 2 5 9 7" xfId="29812" xr:uid="{00000000-0005-0000-0000-0000EC280000}"/>
    <cellStyle name="Entrada 2 5 9 8" xfId="26539" xr:uid="{00000000-0005-0000-0000-0000ED280000}"/>
    <cellStyle name="Entrada 2 5 9 9" xfId="31303" xr:uid="{00000000-0005-0000-0000-0000EE280000}"/>
    <cellStyle name="Entrada 2 6" xfId="1602" xr:uid="{00000000-0005-0000-0000-0000EF280000}"/>
    <cellStyle name="Entrada 2 6 2" xfId="5876" xr:uid="{00000000-0005-0000-0000-0000F0280000}"/>
    <cellStyle name="Entrada 2 6 2 2" xfId="15030" xr:uid="{00000000-0005-0000-0000-0000F1280000}"/>
    <cellStyle name="Entrada 2 6 2 3" xfId="22026" xr:uid="{00000000-0005-0000-0000-0000F2280000}"/>
    <cellStyle name="Entrada 2 6 2 4" xfId="27135" xr:uid="{00000000-0005-0000-0000-0000F3280000}"/>
    <cellStyle name="Entrada 2 6 2 5" xfId="32921" xr:uid="{00000000-0005-0000-0000-0000F4280000}"/>
    <cellStyle name="Entrada 2 6 2 6" xfId="36596" xr:uid="{00000000-0005-0000-0000-0000F5280000}"/>
    <cellStyle name="Entrada 2 6 2 7" xfId="39322" xr:uid="{00000000-0005-0000-0000-0000F6280000}"/>
    <cellStyle name="Entrada 2 6 3" xfId="10756" xr:uid="{00000000-0005-0000-0000-0000F7280000}"/>
    <cellStyle name="Entrada 2 6 4" xfId="17020" xr:uid="{00000000-0005-0000-0000-0000F8280000}"/>
    <cellStyle name="Entrada 2 6 5" xfId="24461" xr:uid="{00000000-0005-0000-0000-0000F9280000}"/>
    <cellStyle name="Entrada 2 6 6" xfId="25963" xr:uid="{00000000-0005-0000-0000-0000FA280000}"/>
    <cellStyle name="Entrada 2 6 7" xfId="9525" xr:uid="{00000000-0005-0000-0000-0000FB280000}"/>
    <cellStyle name="Entrada 2 6 8" xfId="31348" xr:uid="{00000000-0005-0000-0000-0000FC280000}"/>
    <cellStyle name="Entrada 2 6 9" xfId="35108" xr:uid="{00000000-0005-0000-0000-0000FD280000}"/>
    <cellStyle name="Entrada 2 7" xfId="2435" xr:uid="{00000000-0005-0000-0000-0000FE280000}"/>
    <cellStyle name="Entrada 2 7 2" xfId="5877" xr:uid="{00000000-0005-0000-0000-0000FF280000}"/>
    <cellStyle name="Entrada 2 7 2 2" xfId="15031" xr:uid="{00000000-0005-0000-0000-000000290000}"/>
    <cellStyle name="Entrada 2 7 2 3" xfId="22027" xr:uid="{00000000-0005-0000-0000-000001290000}"/>
    <cellStyle name="Entrada 2 7 2 4" xfId="15484" xr:uid="{00000000-0005-0000-0000-000002290000}"/>
    <cellStyle name="Entrada 2 7 2 5" xfId="32922" xr:uid="{00000000-0005-0000-0000-000003290000}"/>
    <cellStyle name="Entrada 2 7 2 6" xfId="36597" xr:uid="{00000000-0005-0000-0000-000004290000}"/>
    <cellStyle name="Entrada 2 7 2 7" xfId="39323" xr:uid="{00000000-0005-0000-0000-000005290000}"/>
    <cellStyle name="Entrada 2 7 3" xfId="11589" xr:uid="{00000000-0005-0000-0000-000006290000}"/>
    <cellStyle name="Entrada 2 7 4" xfId="18592" xr:uid="{00000000-0005-0000-0000-000007290000}"/>
    <cellStyle name="Entrada 2 7 5" xfId="19652" xr:uid="{00000000-0005-0000-0000-000008290000}"/>
    <cellStyle name="Entrada 2 7 6" xfId="26191" xr:uid="{00000000-0005-0000-0000-000009290000}"/>
    <cellStyle name="Entrada 2 7 7" xfId="30098" xr:uid="{00000000-0005-0000-0000-00000A290000}"/>
    <cellStyle name="Entrada 2 7 8" xfId="34083" xr:uid="{00000000-0005-0000-0000-00000B290000}"/>
    <cellStyle name="Entrada 2 7 9" xfId="37645" xr:uid="{00000000-0005-0000-0000-00000C290000}"/>
    <cellStyle name="Entrada 2 8" xfId="9204" xr:uid="{00000000-0005-0000-0000-00000D290000}"/>
    <cellStyle name="Entrada 2 9" xfId="10252" xr:uid="{00000000-0005-0000-0000-00000E290000}"/>
    <cellStyle name="Entrada 3" xfId="345" xr:uid="{00000000-0005-0000-0000-00000F290000}"/>
    <cellStyle name="Entrada 3 10" xfId="1615" xr:uid="{00000000-0005-0000-0000-000010290000}"/>
    <cellStyle name="Entrada 3 10 2" xfId="5878" xr:uid="{00000000-0005-0000-0000-000011290000}"/>
    <cellStyle name="Entrada 3 10 2 2" xfId="15032" xr:uid="{00000000-0005-0000-0000-000012290000}"/>
    <cellStyle name="Entrada 3 10 2 3" xfId="22028" xr:uid="{00000000-0005-0000-0000-000013290000}"/>
    <cellStyle name="Entrada 3 10 2 4" xfId="22809" xr:uid="{00000000-0005-0000-0000-000014290000}"/>
    <cellStyle name="Entrada 3 10 2 5" xfId="32923" xr:uid="{00000000-0005-0000-0000-000015290000}"/>
    <cellStyle name="Entrada 3 10 2 6" xfId="36598" xr:uid="{00000000-0005-0000-0000-000016290000}"/>
    <cellStyle name="Entrada 3 10 2 7" xfId="39324" xr:uid="{00000000-0005-0000-0000-000017290000}"/>
    <cellStyle name="Entrada 3 10 3" xfId="10769" xr:uid="{00000000-0005-0000-0000-000018290000}"/>
    <cellStyle name="Entrada 3 10 4" xfId="9909" xr:uid="{00000000-0005-0000-0000-000019290000}"/>
    <cellStyle name="Entrada 3 10 5" xfId="19775" xr:uid="{00000000-0005-0000-0000-00001A290000}"/>
    <cellStyle name="Entrada 3 10 6" xfId="17841" xr:uid="{00000000-0005-0000-0000-00001B290000}"/>
    <cellStyle name="Entrada 3 10 7" xfId="31012" xr:uid="{00000000-0005-0000-0000-00001C290000}"/>
    <cellStyle name="Entrada 3 10 8" xfId="34935" xr:uid="{00000000-0005-0000-0000-00001D290000}"/>
    <cellStyle name="Entrada 3 10 9" xfId="38398" xr:uid="{00000000-0005-0000-0000-00001E290000}"/>
    <cellStyle name="Entrada 3 11" xfId="2443" xr:uid="{00000000-0005-0000-0000-00001F290000}"/>
    <cellStyle name="Entrada 3 11 2" xfId="5879" xr:uid="{00000000-0005-0000-0000-000020290000}"/>
    <cellStyle name="Entrada 3 11 2 2" xfId="15033" xr:uid="{00000000-0005-0000-0000-000021290000}"/>
    <cellStyle name="Entrada 3 11 2 3" xfId="22029" xr:uid="{00000000-0005-0000-0000-000022290000}"/>
    <cellStyle name="Entrada 3 11 2 4" xfId="19730" xr:uid="{00000000-0005-0000-0000-000023290000}"/>
    <cellStyle name="Entrada 3 11 2 5" xfId="32924" xr:uid="{00000000-0005-0000-0000-000024290000}"/>
    <cellStyle name="Entrada 3 11 2 6" xfId="36599" xr:uid="{00000000-0005-0000-0000-000025290000}"/>
    <cellStyle name="Entrada 3 11 2 7" xfId="39325" xr:uid="{00000000-0005-0000-0000-000026290000}"/>
    <cellStyle name="Entrada 3 11 3" xfId="11597" xr:uid="{00000000-0005-0000-0000-000027290000}"/>
    <cellStyle name="Entrada 3 11 4" xfId="18600" xr:uid="{00000000-0005-0000-0000-000028290000}"/>
    <cellStyle name="Entrada 3 11 5" xfId="17165" xr:uid="{00000000-0005-0000-0000-000029290000}"/>
    <cellStyle name="Entrada 3 11 6" xfId="26192" xr:uid="{00000000-0005-0000-0000-00002A290000}"/>
    <cellStyle name="Entrada 3 11 7" xfId="30110" xr:uid="{00000000-0005-0000-0000-00002B290000}"/>
    <cellStyle name="Entrada 3 11 8" xfId="34087" xr:uid="{00000000-0005-0000-0000-00002C290000}"/>
    <cellStyle name="Entrada 3 11 9" xfId="37649" xr:uid="{00000000-0005-0000-0000-00002D290000}"/>
    <cellStyle name="Entrada 3 12" xfId="2937" xr:uid="{00000000-0005-0000-0000-00002E290000}"/>
    <cellStyle name="Entrada 3 12 2" xfId="5880" xr:uid="{00000000-0005-0000-0000-00002F290000}"/>
    <cellStyle name="Entrada 3 12 2 2" xfId="15034" xr:uid="{00000000-0005-0000-0000-000030290000}"/>
    <cellStyle name="Entrada 3 12 2 3" xfId="22030" xr:uid="{00000000-0005-0000-0000-000031290000}"/>
    <cellStyle name="Entrada 3 12 2 4" xfId="27137" xr:uid="{00000000-0005-0000-0000-000032290000}"/>
    <cellStyle name="Entrada 3 12 2 5" xfId="32925" xr:uid="{00000000-0005-0000-0000-000033290000}"/>
    <cellStyle name="Entrada 3 12 2 6" xfId="36600" xr:uid="{00000000-0005-0000-0000-000034290000}"/>
    <cellStyle name="Entrada 3 12 2 7" xfId="39326" xr:uid="{00000000-0005-0000-0000-000035290000}"/>
    <cellStyle name="Entrada 3 12 3" xfId="12091" xr:uid="{00000000-0005-0000-0000-000036290000}"/>
    <cellStyle name="Entrada 3 12 4" xfId="19094" xr:uid="{00000000-0005-0000-0000-000037290000}"/>
    <cellStyle name="Entrada 3 12 5" xfId="22739" xr:uid="{00000000-0005-0000-0000-000038290000}"/>
    <cellStyle name="Entrada 3 12 6" xfId="28496" xr:uid="{00000000-0005-0000-0000-000039290000}"/>
    <cellStyle name="Entrada 3 12 7" xfId="25912" xr:uid="{00000000-0005-0000-0000-00003A290000}"/>
    <cellStyle name="Entrada 3 12 8" xfId="22978" xr:uid="{00000000-0005-0000-0000-00003B290000}"/>
    <cellStyle name="Entrada 3 12 9" xfId="31304" xr:uid="{00000000-0005-0000-0000-00003C290000}"/>
    <cellStyle name="Entrada 3 13" xfId="3097" xr:uid="{00000000-0005-0000-0000-00003D290000}"/>
    <cellStyle name="Entrada 3 13 2" xfId="5881" xr:uid="{00000000-0005-0000-0000-00003E290000}"/>
    <cellStyle name="Entrada 3 13 2 2" xfId="15035" xr:uid="{00000000-0005-0000-0000-00003F290000}"/>
    <cellStyle name="Entrada 3 13 2 3" xfId="22031" xr:uid="{00000000-0005-0000-0000-000040290000}"/>
    <cellStyle name="Entrada 3 13 2 4" xfId="27134" xr:uid="{00000000-0005-0000-0000-000041290000}"/>
    <cellStyle name="Entrada 3 13 2 5" xfId="32926" xr:uid="{00000000-0005-0000-0000-000042290000}"/>
    <cellStyle name="Entrada 3 13 2 6" xfId="36601" xr:uid="{00000000-0005-0000-0000-000043290000}"/>
    <cellStyle name="Entrada 3 13 2 7" xfId="39327" xr:uid="{00000000-0005-0000-0000-000044290000}"/>
    <cellStyle name="Entrada 3 13 3" xfId="12251" xr:uid="{00000000-0005-0000-0000-000045290000}"/>
    <cellStyle name="Entrada 3 13 4" xfId="19254" xr:uid="{00000000-0005-0000-0000-000046290000}"/>
    <cellStyle name="Entrada 3 13 5" xfId="9345" xr:uid="{00000000-0005-0000-0000-000047290000}"/>
    <cellStyle name="Entrada 3 13 6" xfId="24542" xr:uid="{00000000-0005-0000-0000-000048290000}"/>
    <cellStyle name="Entrada 3 13 7" xfId="29791" xr:uid="{00000000-0005-0000-0000-000049290000}"/>
    <cellStyle name="Entrada 3 13 8" xfId="33768" xr:uid="{00000000-0005-0000-0000-00004A290000}"/>
    <cellStyle name="Entrada 3 13 9" xfId="37330" xr:uid="{00000000-0005-0000-0000-00004B290000}"/>
    <cellStyle name="Entrada 3 14" xfId="3000" xr:uid="{00000000-0005-0000-0000-00004C290000}"/>
    <cellStyle name="Entrada 3 14 2" xfId="5882" xr:uid="{00000000-0005-0000-0000-00004D290000}"/>
    <cellStyle name="Entrada 3 14 2 2" xfId="15036" xr:uid="{00000000-0005-0000-0000-00004E290000}"/>
    <cellStyle name="Entrada 3 14 2 3" xfId="22032" xr:uid="{00000000-0005-0000-0000-00004F290000}"/>
    <cellStyle name="Entrada 3 14 2 4" xfId="9951" xr:uid="{00000000-0005-0000-0000-000050290000}"/>
    <cellStyle name="Entrada 3 14 2 5" xfId="32927" xr:uid="{00000000-0005-0000-0000-000051290000}"/>
    <cellStyle name="Entrada 3 14 2 6" xfId="36602" xr:uid="{00000000-0005-0000-0000-000052290000}"/>
    <cellStyle name="Entrada 3 14 2 7" xfId="39328" xr:uid="{00000000-0005-0000-0000-000053290000}"/>
    <cellStyle name="Entrada 3 14 3" xfId="12154" xr:uid="{00000000-0005-0000-0000-000054290000}"/>
    <cellStyle name="Entrada 3 14 4" xfId="19157" xr:uid="{00000000-0005-0000-0000-000055290000}"/>
    <cellStyle name="Entrada 3 14 5" xfId="24687" xr:uid="{00000000-0005-0000-0000-000056290000}"/>
    <cellStyle name="Entrada 3 14 6" xfId="25443" xr:uid="{00000000-0005-0000-0000-000057290000}"/>
    <cellStyle name="Entrada 3 14 7" xfId="15446" xr:uid="{00000000-0005-0000-0000-000058290000}"/>
    <cellStyle name="Entrada 3 14 8" xfId="25788" xr:uid="{00000000-0005-0000-0000-000059290000}"/>
    <cellStyle name="Entrada 3 14 9" xfId="34996" xr:uid="{00000000-0005-0000-0000-00005A290000}"/>
    <cellStyle name="Entrada 3 15" xfId="3035" xr:uid="{00000000-0005-0000-0000-00005B290000}"/>
    <cellStyle name="Entrada 3 15 2" xfId="5883" xr:uid="{00000000-0005-0000-0000-00005C290000}"/>
    <cellStyle name="Entrada 3 15 2 2" xfId="15037" xr:uid="{00000000-0005-0000-0000-00005D290000}"/>
    <cellStyle name="Entrada 3 15 2 3" xfId="22033" xr:uid="{00000000-0005-0000-0000-00005E290000}"/>
    <cellStyle name="Entrada 3 15 2 4" xfId="27138" xr:uid="{00000000-0005-0000-0000-00005F290000}"/>
    <cellStyle name="Entrada 3 15 2 5" xfId="32928" xr:uid="{00000000-0005-0000-0000-000060290000}"/>
    <cellStyle name="Entrada 3 15 2 6" xfId="36603" xr:uid="{00000000-0005-0000-0000-000061290000}"/>
    <cellStyle name="Entrada 3 15 2 7" xfId="39329" xr:uid="{00000000-0005-0000-0000-000062290000}"/>
    <cellStyle name="Entrada 3 15 3" xfId="12189" xr:uid="{00000000-0005-0000-0000-000063290000}"/>
    <cellStyle name="Entrada 3 15 4" xfId="19192" xr:uid="{00000000-0005-0000-0000-000064290000}"/>
    <cellStyle name="Entrada 3 15 5" xfId="28294" xr:uid="{00000000-0005-0000-0000-000065290000}"/>
    <cellStyle name="Entrada 3 15 6" xfId="26408" xr:uid="{00000000-0005-0000-0000-000066290000}"/>
    <cellStyle name="Entrada 3 15 7" xfId="26449" xr:uid="{00000000-0005-0000-0000-000067290000}"/>
    <cellStyle name="Entrada 3 15 8" xfId="29079" xr:uid="{00000000-0005-0000-0000-000068290000}"/>
    <cellStyle name="Entrada 3 15 9" xfId="33482" xr:uid="{00000000-0005-0000-0000-000069290000}"/>
    <cellStyle name="Entrada 3 16" xfId="9503" xr:uid="{00000000-0005-0000-0000-00006A290000}"/>
    <cellStyle name="Entrada 3 17" xfId="17949" xr:uid="{00000000-0005-0000-0000-00006B290000}"/>
    <cellStyle name="Entrada 3 18" xfId="29314" xr:uid="{00000000-0005-0000-0000-00006C290000}"/>
    <cellStyle name="Entrada 3 19" xfId="18359" xr:uid="{00000000-0005-0000-0000-00006D290000}"/>
    <cellStyle name="Entrada 3 2" xfId="346" xr:uid="{00000000-0005-0000-0000-00006E290000}"/>
    <cellStyle name="Entrada 3 2 10" xfId="3096" xr:uid="{00000000-0005-0000-0000-00006F290000}"/>
    <cellStyle name="Entrada 3 2 10 2" xfId="5885" xr:uid="{00000000-0005-0000-0000-000070290000}"/>
    <cellStyle name="Entrada 3 2 10 2 2" xfId="15039" xr:uid="{00000000-0005-0000-0000-000071290000}"/>
    <cellStyle name="Entrada 3 2 10 2 3" xfId="22035" xr:uid="{00000000-0005-0000-0000-000072290000}"/>
    <cellStyle name="Entrada 3 2 10 2 4" xfId="27139" xr:uid="{00000000-0005-0000-0000-000073290000}"/>
    <cellStyle name="Entrada 3 2 10 2 5" xfId="32930" xr:uid="{00000000-0005-0000-0000-000074290000}"/>
    <cellStyle name="Entrada 3 2 10 2 6" xfId="36605" xr:uid="{00000000-0005-0000-0000-000075290000}"/>
    <cellStyle name="Entrada 3 2 10 2 7" xfId="39331" xr:uid="{00000000-0005-0000-0000-000076290000}"/>
    <cellStyle name="Entrada 3 2 10 3" xfId="12250" xr:uid="{00000000-0005-0000-0000-000077290000}"/>
    <cellStyle name="Entrada 3 2 10 4" xfId="19253" xr:uid="{00000000-0005-0000-0000-000078290000}"/>
    <cellStyle name="Entrada 3 2 10 5" xfId="28275" xr:uid="{00000000-0005-0000-0000-000079290000}"/>
    <cellStyle name="Entrada 3 2 10 6" xfId="26421" xr:uid="{00000000-0005-0000-0000-00007A290000}"/>
    <cellStyle name="Entrada 3 2 10 7" xfId="25908" xr:uid="{00000000-0005-0000-0000-00007B290000}"/>
    <cellStyle name="Entrada 3 2 10 8" xfId="19600" xr:uid="{00000000-0005-0000-0000-00007C290000}"/>
    <cellStyle name="Entrada 3 2 10 9" xfId="25637" xr:uid="{00000000-0005-0000-0000-00007D290000}"/>
    <cellStyle name="Entrada 3 2 11" xfId="3759" xr:uid="{00000000-0005-0000-0000-00007E290000}"/>
    <cellStyle name="Entrada 3 2 11 2" xfId="5886" xr:uid="{00000000-0005-0000-0000-00007F290000}"/>
    <cellStyle name="Entrada 3 2 11 2 2" xfId="15040" xr:uid="{00000000-0005-0000-0000-000080290000}"/>
    <cellStyle name="Entrada 3 2 11 2 3" xfId="22036" xr:uid="{00000000-0005-0000-0000-000081290000}"/>
    <cellStyle name="Entrada 3 2 11 2 4" xfId="24298" xr:uid="{00000000-0005-0000-0000-000082290000}"/>
    <cellStyle name="Entrada 3 2 11 2 5" xfId="32931" xr:uid="{00000000-0005-0000-0000-000083290000}"/>
    <cellStyle name="Entrada 3 2 11 2 6" xfId="36606" xr:uid="{00000000-0005-0000-0000-000084290000}"/>
    <cellStyle name="Entrada 3 2 11 2 7" xfId="39332" xr:uid="{00000000-0005-0000-0000-000085290000}"/>
    <cellStyle name="Entrada 3 2 11 3" xfId="12913" xr:uid="{00000000-0005-0000-0000-000086290000}"/>
    <cellStyle name="Entrada 3 2 11 4" xfId="19912" xr:uid="{00000000-0005-0000-0000-000087290000}"/>
    <cellStyle name="Entrada 3 2 11 5" xfId="17655" xr:uid="{00000000-0005-0000-0000-000088290000}"/>
    <cellStyle name="Entrada 3 2 11 6" xfId="17803" xr:uid="{00000000-0005-0000-0000-000089290000}"/>
    <cellStyle name="Entrada 3 2 11 7" xfId="29159" xr:uid="{00000000-0005-0000-0000-00008A290000}"/>
    <cellStyle name="Entrada 3 2 11 8" xfId="31884" xr:uid="{00000000-0005-0000-0000-00008B290000}"/>
    <cellStyle name="Entrada 3 2 11 9" xfId="33660" xr:uid="{00000000-0005-0000-0000-00008C290000}"/>
    <cellStyle name="Entrada 3 2 12" xfId="3795" xr:uid="{00000000-0005-0000-0000-00008D290000}"/>
    <cellStyle name="Entrada 3 2 12 2" xfId="5887" xr:uid="{00000000-0005-0000-0000-00008E290000}"/>
    <cellStyle name="Entrada 3 2 12 2 2" xfId="15041" xr:uid="{00000000-0005-0000-0000-00008F290000}"/>
    <cellStyle name="Entrada 3 2 12 2 3" xfId="22037" xr:uid="{00000000-0005-0000-0000-000090290000}"/>
    <cellStyle name="Entrada 3 2 12 2 4" xfId="27140" xr:uid="{00000000-0005-0000-0000-000091290000}"/>
    <cellStyle name="Entrada 3 2 12 2 5" xfId="32932" xr:uid="{00000000-0005-0000-0000-000092290000}"/>
    <cellStyle name="Entrada 3 2 12 2 6" xfId="36607" xr:uid="{00000000-0005-0000-0000-000093290000}"/>
    <cellStyle name="Entrada 3 2 12 2 7" xfId="39333" xr:uid="{00000000-0005-0000-0000-000094290000}"/>
    <cellStyle name="Entrada 3 2 12 3" xfId="12949" xr:uid="{00000000-0005-0000-0000-000095290000}"/>
    <cellStyle name="Entrada 3 2 12 4" xfId="19948" xr:uid="{00000000-0005-0000-0000-000096290000}"/>
    <cellStyle name="Entrada 3 2 12 5" xfId="25304" xr:uid="{00000000-0005-0000-0000-000097290000}"/>
    <cellStyle name="Entrada 3 2 12 6" xfId="26584" xr:uid="{00000000-0005-0000-0000-000098290000}"/>
    <cellStyle name="Entrada 3 2 12 7" xfId="28055" xr:uid="{00000000-0005-0000-0000-000099290000}"/>
    <cellStyle name="Entrada 3 2 12 8" xfId="33517" xr:uid="{00000000-0005-0000-0000-00009A290000}"/>
    <cellStyle name="Entrada 3 2 12 9" xfId="37185" xr:uid="{00000000-0005-0000-0000-00009B290000}"/>
    <cellStyle name="Entrada 3 2 13" xfId="5884" xr:uid="{00000000-0005-0000-0000-00009C290000}"/>
    <cellStyle name="Entrada 3 2 13 2" xfId="15038" xr:uid="{00000000-0005-0000-0000-00009D290000}"/>
    <cellStyle name="Entrada 3 2 13 3" xfId="22034" xr:uid="{00000000-0005-0000-0000-00009E290000}"/>
    <cellStyle name="Entrada 3 2 13 4" xfId="17301" xr:uid="{00000000-0005-0000-0000-00009F290000}"/>
    <cellStyle name="Entrada 3 2 13 5" xfId="32929" xr:uid="{00000000-0005-0000-0000-0000A0290000}"/>
    <cellStyle name="Entrada 3 2 13 6" xfId="36604" xr:uid="{00000000-0005-0000-0000-0000A1290000}"/>
    <cellStyle name="Entrada 3 2 13 7" xfId="39330" xr:uid="{00000000-0005-0000-0000-0000A2290000}"/>
    <cellStyle name="Entrada 3 2 14" xfId="9504" xr:uid="{00000000-0005-0000-0000-0000A3290000}"/>
    <cellStyle name="Entrada 3 2 15" xfId="17948" xr:uid="{00000000-0005-0000-0000-0000A4290000}"/>
    <cellStyle name="Entrada 3 2 16" xfId="22708" xr:uid="{00000000-0005-0000-0000-0000A5290000}"/>
    <cellStyle name="Entrada 3 2 17" xfId="28024" xr:uid="{00000000-0005-0000-0000-0000A6290000}"/>
    <cellStyle name="Entrada 3 2 18" xfId="26546" xr:uid="{00000000-0005-0000-0000-0000A7290000}"/>
    <cellStyle name="Entrada 3 2 19" xfId="25636" xr:uid="{00000000-0005-0000-0000-0000A8290000}"/>
    <cellStyle name="Entrada 3 2 2" xfId="347" xr:uid="{00000000-0005-0000-0000-0000A9290000}"/>
    <cellStyle name="Entrada 3 2 2 10" xfId="3758" xr:uid="{00000000-0005-0000-0000-0000AA290000}"/>
    <cellStyle name="Entrada 3 2 2 10 2" xfId="5889" xr:uid="{00000000-0005-0000-0000-0000AB290000}"/>
    <cellStyle name="Entrada 3 2 2 10 2 2" xfId="15043" xr:uid="{00000000-0005-0000-0000-0000AC290000}"/>
    <cellStyle name="Entrada 3 2 2 10 2 3" xfId="22039" xr:uid="{00000000-0005-0000-0000-0000AD290000}"/>
    <cellStyle name="Entrada 3 2 2 10 2 4" xfId="27101" xr:uid="{00000000-0005-0000-0000-0000AE290000}"/>
    <cellStyle name="Entrada 3 2 2 10 2 5" xfId="32934" xr:uid="{00000000-0005-0000-0000-0000AF290000}"/>
    <cellStyle name="Entrada 3 2 2 10 2 6" xfId="36609" xr:uid="{00000000-0005-0000-0000-0000B0290000}"/>
    <cellStyle name="Entrada 3 2 2 10 2 7" xfId="39335" xr:uid="{00000000-0005-0000-0000-0000B1290000}"/>
    <cellStyle name="Entrada 3 2 2 10 3" xfId="12912" xr:uid="{00000000-0005-0000-0000-0000B2290000}"/>
    <cellStyle name="Entrada 3 2 2 10 4" xfId="19911" xr:uid="{00000000-0005-0000-0000-0000B3290000}"/>
    <cellStyle name="Entrada 3 2 2 10 5" xfId="27951" xr:uid="{00000000-0005-0000-0000-0000B4290000}"/>
    <cellStyle name="Entrada 3 2 2 10 6" xfId="28816" xr:uid="{00000000-0005-0000-0000-0000B5290000}"/>
    <cellStyle name="Entrada 3 2 2 10 7" xfId="24278" xr:uid="{00000000-0005-0000-0000-0000B6290000}"/>
    <cellStyle name="Entrada 3 2 2 10 8" xfId="33535" xr:uid="{00000000-0005-0000-0000-0000B7290000}"/>
    <cellStyle name="Entrada 3 2 2 10 9" xfId="37203" xr:uid="{00000000-0005-0000-0000-0000B8290000}"/>
    <cellStyle name="Entrada 3 2 2 11" xfId="4275" xr:uid="{00000000-0005-0000-0000-0000B9290000}"/>
    <cellStyle name="Entrada 3 2 2 11 2" xfId="5890" xr:uid="{00000000-0005-0000-0000-0000BA290000}"/>
    <cellStyle name="Entrada 3 2 2 11 2 2" xfId="15044" xr:uid="{00000000-0005-0000-0000-0000BB290000}"/>
    <cellStyle name="Entrada 3 2 2 11 2 3" xfId="22040" xr:uid="{00000000-0005-0000-0000-0000BC290000}"/>
    <cellStyle name="Entrada 3 2 2 11 2 4" xfId="17029" xr:uid="{00000000-0005-0000-0000-0000BD290000}"/>
    <cellStyle name="Entrada 3 2 2 11 2 5" xfId="32935" xr:uid="{00000000-0005-0000-0000-0000BE290000}"/>
    <cellStyle name="Entrada 3 2 2 11 2 6" xfId="36610" xr:uid="{00000000-0005-0000-0000-0000BF290000}"/>
    <cellStyle name="Entrada 3 2 2 11 2 7" xfId="39336" xr:uid="{00000000-0005-0000-0000-0000C0290000}"/>
    <cellStyle name="Entrada 3 2 2 11 3" xfId="13429" xr:uid="{00000000-0005-0000-0000-0000C1290000}"/>
    <cellStyle name="Entrada 3 2 2 11 4" xfId="20427" xr:uid="{00000000-0005-0000-0000-0000C2290000}"/>
    <cellStyle name="Entrada 3 2 2 11 5" xfId="22752" xr:uid="{00000000-0005-0000-0000-0000C3290000}"/>
    <cellStyle name="Entrada 3 2 2 11 6" xfId="9996" xr:uid="{00000000-0005-0000-0000-0000C4290000}"/>
    <cellStyle name="Entrada 3 2 2 11 7" xfId="19651" xr:uid="{00000000-0005-0000-0000-0000C5290000}"/>
    <cellStyle name="Entrada 3 2 2 11 8" xfId="9946" xr:uid="{00000000-0005-0000-0000-0000C6290000}"/>
    <cellStyle name="Entrada 3 2 2 11 9" xfId="29570" xr:uid="{00000000-0005-0000-0000-0000C7290000}"/>
    <cellStyle name="Entrada 3 2 2 12" xfId="5888" xr:uid="{00000000-0005-0000-0000-0000C8290000}"/>
    <cellStyle name="Entrada 3 2 2 12 2" xfId="15042" xr:uid="{00000000-0005-0000-0000-0000C9290000}"/>
    <cellStyle name="Entrada 3 2 2 12 3" xfId="22038" xr:uid="{00000000-0005-0000-0000-0000CA290000}"/>
    <cellStyle name="Entrada 3 2 2 12 4" xfId="27133" xr:uid="{00000000-0005-0000-0000-0000CB290000}"/>
    <cellStyle name="Entrada 3 2 2 12 5" xfId="32933" xr:uid="{00000000-0005-0000-0000-0000CC290000}"/>
    <cellStyle name="Entrada 3 2 2 12 6" xfId="36608" xr:uid="{00000000-0005-0000-0000-0000CD290000}"/>
    <cellStyle name="Entrada 3 2 2 12 7" xfId="39334" xr:uid="{00000000-0005-0000-0000-0000CE290000}"/>
    <cellStyle name="Entrada 3 2 2 13" xfId="9505" xr:uid="{00000000-0005-0000-0000-0000CF290000}"/>
    <cellStyle name="Entrada 3 2 2 14" xfId="17941" xr:uid="{00000000-0005-0000-0000-0000D0290000}"/>
    <cellStyle name="Entrada 3 2 2 15" xfId="29313" xr:uid="{00000000-0005-0000-0000-0000D1290000}"/>
    <cellStyle name="Entrada 3 2 2 16" xfId="25584" xr:uid="{00000000-0005-0000-0000-0000D2290000}"/>
    <cellStyle name="Entrada 3 2 2 17" xfId="31734" xr:uid="{00000000-0005-0000-0000-0000D3290000}"/>
    <cellStyle name="Entrada 3 2 2 18" xfId="35414" xr:uid="{00000000-0005-0000-0000-0000D4290000}"/>
    <cellStyle name="Entrada 3 2 2 19" xfId="38449" xr:uid="{00000000-0005-0000-0000-0000D5290000}"/>
    <cellStyle name="Entrada 3 2 2 2" xfId="1851" xr:uid="{00000000-0005-0000-0000-0000D6290000}"/>
    <cellStyle name="Entrada 3 2 2 2 10" xfId="28577" xr:uid="{00000000-0005-0000-0000-0000D7290000}"/>
    <cellStyle name="Entrada 3 2 2 2 11" xfId="17809" xr:uid="{00000000-0005-0000-0000-0000D8290000}"/>
    <cellStyle name="Entrada 3 2 2 2 12" xfId="30914" xr:uid="{00000000-0005-0000-0000-0000D9290000}"/>
    <cellStyle name="Entrada 3 2 2 2 13" xfId="34836" xr:uid="{00000000-0005-0000-0000-0000DA290000}"/>
    <cellStyle name="Entrada 3 2 2 2 14" xfId="38348" xr:uid="{00000000-0005-0000-0000-0000DB290000}"/>
    <cellStyle name="Entrada 3 2 2 2 2" xfId="2562" xr:uid="{00000000-0005-0000-0000-0000DC290000}"/>
    <cellStyle name="Entrada 3 2 2 2 2 2" xfId="5892" xr:uid="{00000000-0005-0000-0000-0000DD290000}"/>
    <cellStyle name="Entrada 3 2 2 2 2 2 2" xfId="15046" xr:uid="{00000000-0005-0000-0000-0000DE290000}"/>
    <cellStyle name="Entrada 3 2 2 2 2 2 3" xfId="22042" xr:uid="{00000000-0005-0000-0000-0000DF290000}"/>
    <cellStyle name="Entrada 3 2 2 2 2 2 4" xfId="25170" xr:uid="{00000000-0005-0000-0000-0000E0290000}"/>
    <cellStyle name="Entrada 3 2 2 2 2 2 5" xfId="32937" xr:uid="{00000000-0005-0000-0000-0000E1290000}"/>
    <cellStyle name="Entrada 3 2 2 2 2 2 6" xfId="36612" xr:uid="{00000000-0005-0000-0000-0000E2290000}"/>
    <cellStyle name="Entrada 3 2 2 2 2 2 7" xfId="39338" xr:uid="{00000000-0005-0000-0000-0000E3290000}"/>
    <cellStyle name="Entrada 3 2 2 2 2 3" xfId="11716" xr:uid="{00000000-0005-0000-0000-0000E4290000}"/>
    <cellStyle name="Entrada 3 2 2 2 2 4" xfId="18719" xr:uid="{00000000-0005-0000-0000-0000E5290000}"/>
    <cellStyle name="Entrada 3 2 2 2 2 5" xfId="22988" xr:uid="{00000000-0005-0000-0000-0000E6290000}"/>
    <cellStyle name="Entrada 3 2 2 2 2 6" xfId="26250" xr:uid="{00000000-0005-0000-0000-0000E7290000}"/>
    <cellStyle name="Entrada 3 2 2 2 2 7" xfId="29493" xr:uid="{00000000-0005-0000-0000-0000E8290000}"/>
    <cellStyle name="Entrada 3 2 2 2 2 8" xfId="34028" xr:uid="{00000000-0005-0000-0000-0000E9290000}"/>
    <cellStyle name="Entrada 3 2 2 2 2 9" xfId="37590" xr:uid="{00000000-0005-0000-0000-0000EA290000}"/>
    <cellStyle name="Entrada 3 2 2 2 3" xfId="3746" xr:uid="{00000000-0005-0000-0000-0000EB290000}"/>
    <cellStyle name="Entrada 3 2 2 2 3 2" xfId="5893" xr:uid="{00000000-0005-0000-0000-0000EC290000}"/>
    <cellStyle name="Entrada 3 2 2 2 3 2 2" xfId="15047" xr:uid="{00000000-0005-0000-0000-0000ED290000}"/>
    <cellStyle name="Entrada 3 2 2 2 3 2 3" xfId="22043" xr:uid="{00000000-0005-0000-0000-0000EE290000}"/>
    <cellStyle name="Entrada 3 2 2 2 3 2 4" xfId="24882" xr:uid="{00000000-0005-0000-0000-0000EF290000}"/>
    <cellStyle name="Entrada 3 2 2 2 3 2 5" xfId="32938" xr:uid="{00000000-0005-0000-0000-0000F0290000}"/>
    <cellStyle name="Entrada 3 2 2 2 3 2 6" xfId="36613" xr:uid="{00000000-0005-0000-0000-0000F1290000}"/>
    <cellStyle name="Entrada 3 2 2 2 3 2 7" xfId="39339" xr:uid="{00000000-0005-0000-0000-0000F2290000}"/>
    <cellStyle name="Entrada 3 2 2 2 3 3" xfId="12900" xr:uid="{00000000-0005-0000-0000-0000F3290000}"/>
    <cellStyle name="Entrada 3 2 2 2 3 4" xfId="19899" xr:uid="{00000000-0005-0000-0000-0000F4290000}"/>
    <cellStyle name="Entrada 3 2 2 2 3 5" xfId="17114" xr:uid="{00000000-0005-0000-0000-0000F5290000}"/>
    <cellStyle name="Entrada 3 2 2 2 3 6" xfId="28542" xr:uid="{00000000-0005-0000-0000-0000F6290000}"/>
    <cellStyle name="Entrada 3 2 2 2 3 7" xfId="29377" xr:uid="{00000000-0005-0000-0000-0000F7290000}"/>
    <cellStyle name="Entrada 3 2 2 2 3 8" xfId="15475" xr:uid="{00000000-0005-0000-0000-0000F8290000}"/>
    <cellStyle name="Entrada 3 2 2 2 3 9" xfId="34846" xr:uid="{00000000-0005-0000-0000-0000F9290000}"/>
    <cellStyle name="Entrada 3 2 2 2 4" xfId="4243" xr:uid="{00000000-0005-0000-0000-0000FA290000}"/>
    <cellStyle name="Entrada 3 2 2 2 4 2" xfId="5894" xr:uid="{00000000-0005-0000-0000-0000FB290000}"/>
    <cellStyle name="Entrada 3 2 2 2 4 2 2" xfId="15048" xr:uid="{00000000-0005-0000-0000-0000FC290000}"/>
    <cellStyle name="Entrada 3 2 2 2 4 2 3" xfId="22044" xr:uid="{00000000-0005-0000-0000-0000FD290000}"/>
    <cellStyle name="Entrada 3 2 2 2 4 2 4" xfId="25173" xr:uid="{00000000-0005-0000-0000-0000FE290000}"/>
    <cellStyle name="Entrada 3 2 2 2 4 2 5" xfId="32939" xr:uid="{00000000-0005-0000-0000-0000FF290000}"/>
    <cellStyle name="Entrada 3 2 2 2 4 2 6" xfId="36614" xr:uid="{00000000-0005-0000-0000-0000002A0000}"/>
    <cellStyle name="Entrada 3 2 2 2 4 2 7" xfId="39340" xr:uid="{00000000-0005-0000-0000-0000012A0000}"/>
    <cellStyle name="Entrada 3 2 2 2 4 3" xfId="13397" xr:uid="{00000000-0005-0000-0000-0000022A0000}"/>
    <cellStyle name="Entrada 3 2 2 2 4 4" xfId="20395" xr:uid="{00000000-0005-0000-0000-0000032A0000}"/>
    <cellStyle name="Entrada 3 2 2 2 4 5" xfId="22439" xr:uid="{00000000-0005-0000-0000-0000042A0000}"/>
    <cellStyle name="Entrada 3 2 2 2 4 6" xfId="18295" xr:uid="{00000000-0005-0000-0000-0000052A0000}"/>
    <cellStyle name="Entrada 3 2 2 2 4 7" xfId="28201" xr:uid="{00000000-0005-0000-0000-0000062A0000}"/>
    <cellStyle name="Entrada 3 2 2 2 4 8" xfId="35553" xr:uid="{00000000-0005-0000-0000-0000072A0000}"/>
    <cellStyle name="Entrada 3 2 2 2 4 9" xfId="38475" xr:uid="{00000000-0005-0000-0000-0000082A0000}"/>
    <cellStyle name="Entrada 3 2 2 2 5" xfId="4193" xr:uid="{00000000-0005-0000-0000-0000092A0000}"/>
    <cellStyle name="Entrada 3 2 2 2 5 2" xfId="5895" xr:uid="{00000000-0005-0000-0000-00000A2A0000}"/>
    <cellStyle name="Entrada 3 2 2 2 5 2 2" xfId="15049" xr:uid="{00000000-0005-0000-0000-00000B2A0000}"/>
    <cellStyle name="Entrada 3 2 2 2 5 2 3" xfId="22045" xr:uid="{00000000-0005-0000-0000-00000C2A0000}"/>
    <cellStyle name="Entrada 3 2 2 2 5 2 4" xfId="24875" xr:uid="{00000000-0005-0000-0000-00000D2A0000}"/>
    <cellStyle name="Entrada 3 2 2 2 5 2 5" xfId="32940" xr:uid="{00000000-0005-0000-0000-00000E2A0000}"/>
    <cellStyle name="Entrada 3 2 2 2 5 2 6" xfId="36615" xr:uid="{00000000-0005-0000-0000-00000F2A0000}"/>
    <cellStyle name="Entrada 3 2 2 2 5 2 7" xfId="39341" xr:uid="{00000000-0005-0000-0000-0000102A0000}"/>
    <cellStyle name="Entrada 3 2 2 2 5 3" xfId="13347" xr:uid="{00000000-0005-0000-0000-0000112A0000}"/>
    <cellStyle name="Entrada 3 2 2 2 5 4" xfId="20345" xr:uid="{00000000-0005-0000-0000-0000122A0000}"/>
    <cellStyle name="Entrada 3 2 2 2 5 5" xfId="27736" xr:uid="{00000000-0005-0000-0000-0000132A0000}"/>
    <cellStyle name="Entrada 3 2 2 2 5 6" xfId="21308" xr:uid="{00000000-0005-0000-0000-0000142A0000}"/>
    <cellStyle name="Entrada 3 2 2 2 5 7" xfId="18137" xr:uid="{00000000-0005-0000-0000-0000152A0000}"/>
    <cellStyle name="Entrada 3 2 2 2 5 8" xfId="33374" xr:uid="{00000000-0005-0000-0000-0000162A0000}"/>
    <cellStyle name="Entrada 3 2 2 2 5 9" xfId="37049" xr:uid="{00000000-0005-0000-0000-0000172A0000}"/>
    <cellStyle name="Entrada 3 2 2 2 6" xfId="3138" xr:uid="{00000000-0005-0000-0000-0000182A0000}"/>
    <cellStyle name="Entrada 3 2 2 2 6 2" xfId="5896" xr:uid="{00000000-0005-0000-0000-0000192A0000}"/>
    <cellStyle name="Entrada 3 2 2 2 6 2 2" xfId="15050" xr:uid="{00000000-0005-0000-0000-00001A2A0000}"/>
    <cellStyle name="Entrada 3 2 2 2 6 2 3" xfId="22046" xr:uid="{00000000-0005-0000-0000-00001B2A0000}"/>
    <cellStyle name="Entrada 3 2 2 2 6 2 4" xfId="24880" xr:uid="{00000000-0005-0000-0000-00001C2A0000}"/>
    <cellStyle name="Entrada 3 2 2 2 6 2 5" xfId="32941" xr:uid="{00000000-0005-0000-0000-00001D2A0000}"/>
    <cellStyle name="Entrada 3 2 2 2 6 2 6" xfId="36616" xr:uid="{00000000-0005-0000-0000-00001E2A0000}"/>
    <cellStyle name="Entrada 3 2 2 2 6 2 7" xfId="39342" xr:uid="{00000000-0005-0000-0000-00001F2A0000}"/>
    <cellStyle name="Entrada 3 2 2 2 6 3" xfId="12292" xr:uid="{00000000-0005-0000-0000-0000202A0000}"/>
    <cellStyle name="Entrada 3 2 2 2 6 4" xfId="19295" xr:uid="{00000000-0005-0000-0000-0000212A0000}"/>
    <cellStyle name="Entrada 3 2 2 2 6 5" xfId="28255" xr:uid="{00000000-0005-0000-0000-0000222A0000}"/>
    <cellStyle name="Entrada 3 2 2 2 6 6" xfId="28505" xr:uid="{00000000-0005-0000-0000-0000232A0000}"/>
    <cellStyle name="Entrada 3 2 2 2 6 7" xfId="29768" xr:uid="{00000000-0005-0000-0000-0000242A0000}"/>
    <cellStyle name="Entrada 3 2 2 2 6 8" xfId="25715" xr:uid="{00000000-0005-0000-0000-0000252A0000}"/>
    <cellStyle name="Entrada 3 2 2 2 6 9" xfId="31820" xr:uid="{00000000-0005-0000-0000-0000262A0000}"/>
    <cellStyle name="Entrada 3 2 2 2 7" xfId="5891" xr:uid="{00000000-0005-0000-0000-0000272A0000}"/>
    <cellStyle name="Entrada 3 2 2 2 7 2" xfId="15045" xr:uid="{00000000-0005-0000-0000-0000282A0000}"/>
    <cellStyle name="Entrada 3 2 2 2 7 3" xfId="22041" xr:uid="{00000000-0005-0000-0000-0000292A0000}"/>
    <cellStyle name="Entrada 3 2 2 2 7 4" xfId="24883" xr:uid="{00000000-0005-0000-0000-00002A2A0000}"/>
    <cellStyle name="Entrada 3 2 2 2 7 5" xfId="32936" xr:uid="{00000000-0005-0000-0000-00002B2A0000}"/>
    <cellStyle name="Entrada 3 2 2 2 7 6" xfId="36611" xr:uid="{00000000-0005-0000-0000-00002C2A0000}"/>
    <cellStyle name="Entrada 3 2 2 2 7 7" xfId="39337" xr:uid="{00000000-0005-0000-0000-00002D2A0000}"/>
    <cellStyle name="Entrada 3 2 2 2 8" xfId="11005" xr:uid="{00000000-0005-0000-0000-00002E2A0000}"/>
    <cellStyle name="Entrada 3 2 2 2 9" xfId="15520" xr:uid="{00000000-0005-0000-0000-00002F2A0000}"/>
    <cellStyle name="Entrada 3 2 2 3" xfId="2269" xr:uid="{00000000-0005-0000-0000-0000302A0000}"/>
    <cellStyle name="Entrada 3 2 2 3 10" xfId="15435" xr:uid="{00000000-0005-0000-0000-0000312A0000}"/>
    <cellStyle name="Entrada 3 2 2 3 11" xfId="22975" xr:uid="{00000000-0005-0000-0000-0000322A0000}"/>
    <cellStyle name="Entrada 3 2 2 3 12" xfId="30193" xr:uid="{00000000-0005-0000-0000-0000332A0000}"/>
    <cellStyle name="Entrada 3 2 2 3 13" xfId="34171" xr:uid="{00000000-0005-0000-0000-0000342A0000}"/>
    <cellStyle name="Entrada 3 2 2 3 14" xfId="37733" xr:uid="{00000000-0005-0000-0000-0000352A0000}"/>
    <cellStyle name="Entrada 3 2 2 3 2" xfId="2669" xr:uid="{00000000-0005-0000-0000-0000362A0000}"/>
    <cellStyle name="Entrada 3 2 2 3 2 2" xfId="5898" xr:uid="{00000000-0005-0000-0000-0000372A0000}"/>
    <cellStyle name="Entrada 3 2 2 3 2 2 2" xfId="15052" xr:uid="{00000000-0005-0000-0000-0000382A0000}"/>
    <cellStyle name="Entrada 3 2 2 3 2 2 3" xfId="22048" xr:uid="{00000000-0005-0000-0000-0000392A0000}"/>
    <cellStyle name="Entrada 3 2 2 3 2 2 4" xfId="24879" xr:uid="{00000000-0005-0000-0000-00003A2A0000}"/>
    <cellStyle name="Entrada 3 2 2 3 2 2 5" xfId="32943" xr:uid="{00000000-0005-0000-0000-00003B2A0000}"/>
    <cellStyle name="Entrada 3 2 2 3 2 2 6" xfId="36618" xr:uid="{00000000-0005-0000-0000-00003C2A0000}"/>
    <cellStyle name="Entrada 3 2 2 3 2 2 7" xfId="39344" xr:uid="{00000000-0005-0000-0000-00003D2A0000}"/>
    <cellStyle name="Entrada 3 2 2 3 2 3" xfId="11823" xr:uid="{00000000-0005-0000-0000-00003E2A0000}"/>
    <cellStyle name="Entrada 3 2 2 3 2 4" xfId="18826" xr:uid="{00000000-0005-0000-0000-00003F2A0000}"/>
    <cellStyle name="Entrada 3 2 2 3 2 5" xfId="28439" xr:uid="{00000000-0005-0000-0000-0000402A0000}"/>
    <cellStyle name="Entrada 3 2 2 3 2 6" xfId="26299" xr:uid="{00000000-0005-0000-0000-0000412A0000}"/>
    <cellStyle name="Entrada 3 2 2 3 2 7" xfId="29998" xr:uid="{00000000-0005-0000-0000-0000422A0000}"/>
    <cellStyle name="Entrada 3 2 2 3 2 8" xfId="33975" xr:uid="{00000000-0005-0000-0000-0000432A0000}"/>
    <cellStyle name="Entrada 3 2 2 3 2 9" xfId="37537" xr:uid="{00000000-0005-0000-0000-0000442A0000}"/>
    <cellStyle name="Entrada 3 2 2 3 3" xfId="3951" xr:uid="{00000000-0005-0000-0000-0000452A0000}"/>
    <cellStyle name="Entrada 3 2 2 3 3 2" xfId="5899" xr:uid="{00000000-0005-0000-0000-0000462A0000}"/>
    <cellStyle name="Entrada 3 2 2 3 3 2 2" xfId="15053" xr:uid="{00000000-0005-0000-0000-0000472A0000}"/>
    <cellStyle name="Entrada 3 2 2 3 3 2 3" xfId="22049" xr:uid="{00000000-0005-0000-0000-0000482A0000}"/>
    <cellStyle name="Entrada 3 2 2 3 3 2 4" xfId="29490" xr:uid="{00000000-0005-0000-0000-0000492A0000}"/>
    <cellStyle name="Entrada 3 2 2 3 3 2 5" xfId="32944" xr:uid="{00000000-0005-0000-0000-00004A2A0000}"/>
    <cellStyle name="Entrada 3 2 2 3 3 2 6" xfId="36619" xr:uid="{00000000-0005-0000-0000-00004B2A0000}"/>
    <cellStyle name="Entrada 3 2 2 3 3 2 7" xfId="39345" xr:uid="{00000000-0005-0000-0000-00004C2A0000}"/>
    <cellStyle name="Entrada 3 2 2 3 3 3" xfId="13105" xr:uid="{00000000-0005-0000-0000-00004D2A0000}"/>
    <cellStyle name="Entrada 3 2 2 3 3 4" xfId="20103" xr:uid="{00000000-0005-0000-0000-00004E2A0000}"/>
    <cellStyle name="Entrada 3 2 2 3 3 5" xfId="27854" xr:uid="{00000000-0005-0000-0000-00004F2A0000}"/>
    <cellStyle name="Entrada 3 2 2 3 3 6" xfId="25507" xr:uid="{00000000-0005-0000-0000-0000502A0000}"/>
    <cellStyle name="Entrada 3 2 2 3 3 7" xfId="17671" xr:uid="{00000000-0005-0000-0000-0000512A0000}"/>
    <cellStyle name="Entrada 3 2 2 3 3 8" xfId="29685" xr:uid="{00000000-0005-0000-0000-0000522A0000}"/>
    <cellStyle name="Entrada 3 2 2 3 3 9" xfId="31598" xr:uid="{00000000-0005-0000-0000-0000532A0000}"/>
    <cellStyle name="Entrada 3 2 2 3 4" xfId="4389" xr:uid="{00000000-0005-0000-0000-0000542A0000}"/>
    <cellStyle name="Entrada 3 2 2 3 4 2" xfId="5900" xr:uid="{00000000-0005-0000-0000-0000552A0000}"/>
    <cellStyle name="Entrada 3 2 2 3 4 2 2" xfId="15054" xr:uid="{00000000-0005-0000-0000-0000562A0000}"/>
    <cellStyle name="Entrada 3 2 2 3 4 2 3" xfId="22050" xr:uid="{00000000-0005-0000-0000-0000572A0000}"/>
    <cellStyle name="Entrada 3 2 2 3 4 2 4" xfId="24878" xr:uid="{00000000-0005-0000-0000-0000582A0000}"/>
    <cellStyle name="Entrada 3 2 2 3 4 2 5" xfId="32945" xr:uid="{00000000-0005-0000-0000-0000592A0000}"/>
    <cellStyle name="Entrada 3 2 2 3 4 2 6" xfId="36620" xr:uid="{00000000-0005-0000-0000-00005A2A0000}"/>
    <cellStyle name="Entrada 3 2 2 3 4 2 7" xfId="39346" xr:uid="{00000000-0005-0000-0000-00005B2A0000}"/>
    <cellStyle name="Entrada 3 2 2 3 4 3" xfId="13543" xr:uid="{00000000-0005-0000-0000-00005C2A0000}"/>
    <cellStyle name="Entrada 3 2 2 3 4 4" xfId="20541" xr:uid="{00000000-0005-0000-0000-00005D2A0000}"/>
    <cellStyle name="Entrada 3 2 2 3 4 5" xfId="27640" xr:uid="{00000000-0005-0000-0000-00005E2A0000}"/>
    <cellStyle name="Entrada 3 2 2 3 4 6" xfId="17295" xr:uid="{00000000-0005-0000-0000-00005F2A0000}"/>
    <cellStyle name="Entrada 3 2 2 3 4 7" xfId="28702" xr:uid="{00000000-0005-0000-0000-0000602A0000}"/>
    <cellStyle name="Entrada 3 2 2 3 4 8" xfId="29406" xr:uid="{00000000-0005-0000-0000-0000612A0000}"/>
    <cellStyle name="Entrada 3 2 2 3 4 9" xfId="31030" xr:uid="{00000000-0005-0000-0000-0000622A0000}"/>
    <cellStyle name="Entrada 3 2 2 3 5" xfId="4643" xr:uid="{00000000-0005-0000-0000-0000632A0000}"/>
    <cellStyle name="Entrada 3 2 2 3 5 2" xfId="5901" xr:uid="{00000000-0005-0000-0000-0000642A0000}"/>
    <cellStyle name="Entrada 3 2 2 3 5 2 2" xfId="15055" xr:uid="{00000000-0005-0000-0000-0000652A0000}"/>
    <cellStyle name="Entrada 3 2 2 3 5 2 3" xfId="22051" xr:uid="{00000000-0005-0000-0000-0000662A0000}"/>
    <cellStyle name="Entrada 3 2 2 3 5 2 4" xfId="24877" xr:uid="{00000000-0005-0000-0000-0000672A0000}"/>
    <cellStyle name="Entrada 3 2 2 3 5 2 5" xfId="32946" xr:uid="{00000000-0005-0000-0000-0000682A0000}"/>
    <cellStyle name="Entrada 3 2 2 3 5 2 6" xfId="36621" xr:uid="{00000000-0005-0000-0000-0000692A0000}"/>
    <cellStyle name="Entrada 3 2 2 3 5 2 7" xfId="39347" xr:uid="{00000000-0005-0000-0000-00006A2A0000}"/>
    <cellStyle name="Entrada 3 2 2 3 5 3" xfId="13797" xr:uid="{00000000-0005-0000-0000-00006B2A0000}"/>
    <cellStyle name="Entrada 3 2 2 3 5 4" xfId="20795" xr:uid="{00000000-0005-0000-0000-00006C2A0000}"/>
    <cellStyle name="Entrada 3 2 2 3 5 5" xfId="10083" xr:uid="{00000000-0005-0000-0000-00006D2A0000}"/>
    <cellStyle name="Entrada 3 2 2 3 5 6" xfId="18083" xr:uid="{00000000-0005-0000-0000-00006E2A0000}"/>
    <cellStyle name="Entrada 3 2 2 3 5 7" xfId="28910" xr:uid="{00000000-0005-0000-0000-00006F2A0000}"/>
    <cellStyle name="Entrada 3 2 2 3 5 8" xfId="29723" xr:uid="{00000000-0005-0000-0000-0000702A0000}"/>
    <cellStyle name="Entrada 3 2 2 3 5 9" xfId="33701" xr:uid="{00000000-0005-0000-0000-0000712A0000}"/>
    <cellStyle name="Entrada 3 2 2 3 6" xfId="4889" xr:uid="{00000000-0005-0000-0000-0000722A0000}"/>
    <cellStyle name="Entrada 3 2 2 3 6 2" xfId="5902" xr:uid="{00000000-0005-0000-0000-0000732A0000}"/>
    <cellStyle name="Entrada 3 2 2 3 6 2 2" xfId="15056" xr:uid="{00000000-0005-0000-0000-0000742A0000}"/>
    <cellStyle name="Entrada 3 2 2 3 6 2 3" xfId="22052" xr:uid="{00000000-0005-0000-0000-0000752A0000}"/>
    <cellStyle name="Entrada 3 2 2 3 6 2 4" xfId="25222" xr:uid="{00000000-0005-0000-0000-0000762A0000}"/>
    <cellStyle name="Entrada 3 2 2 3 6 2 5" xfId="32947" xr:uid="{00000000-0005-0000-0000-0000772A0000}"/>
    <cellStyle name="Entrada 3 2 2 3 6 2 6" xfId="36622" xr:uid="{00000000-0005-0000-0000-0000782A0000}"/>
    <cellStyle name="Entrada 3 2 2 3 6 2 7" xfId="39348" xr:uid="{00000000-0005-0000-0000-0000792A0000}"/>
    <cellStyle name="Entrada 3 2 2 3 6 3" xfId="14043" xr:uid="{00000000-0005-0000-0000-00007A2A0000}"/>
    <cellStyle name="Entrada 3 2 2 3 6 4" xfId="21041" xr:uid="{00000000-0005-0000-0000-00007B2A0000}"/>
    <cellStyle name="Entrada 3 2 2 3 6 5" xfId="24801" xr:uid="{00000000-0005-0000-0000-00007C2A0000}"/>
    <cellStyle name="Entrada 3 2 2 3 6 6" xfId="17210" xr:uid="{00000000-0005-0000-0000-00007D2A0000}"/>
    <cellStyle name="Entrada 3 2 2 3 6 7" xfId="31935" xr:uid="{00000000-0005-0000-0000-00007E2A0000}"/>
    <cellStyle name="Entrada 3 2 2 3 6 8" xfId="35613" xr:uid="{00000000-0005-0000-0000-00007F2A0000}"/>
    <cellStyle name="Entrada 3 2 2 3 6 9" xfId="38524" xr:uid="{00000000-0005-0000-0000-0000802A0000}"/>
    <cellStyle name="Entrada 3 2 2 3 7" xfId="5897" xr:uid="{00000000-0005-0000-0000-0000812A0000}"/>
    <cellStyle name="Entrada 3 2 2 3 7 2" xfId="15051" xr:uid="{00000000-0005-0000-0000-0000822A0000}"/>
    <cellStyle name="Entrada 3 2 2 3 7 3" xfId="22047" xr:uid="{00000000-0005-0000-0000-0000832A0000}"/>
    <cellStyle name="Entrada 3 2 2 3 7 4" xfId="25172" xr:uid="{00000000-0005-0000-0000-0000842A0000}"/>
    <cellStyle name="Entrada 3 2 2 3 7 5" xfId="32942" xr:uid="{00000000-0005-0000-0000-0000852A0000}"/>
    <cellStyle name="Entrada 3 2 2 3 7 6" xfId="36617" xr:uid="{00000000-0005-0000-0000-0000862A0000}"/>
    <cellStyle name="Entrada 3 2 2 3 7 7" xfId="39343" xr:uid="{00000000-0005-0000-0000-0000872A0000}"/>
    <cellStyle name="Entrada 3 2 2 3 8" xfId="11423" xr:uid="{00000000-0005-0000-0000-0000882A0000}"/>
    <cellStyle name="Entrada 3 2 2 3 9" xfId="18426" xr:uid="{00000000-0005-0000-0000-0000892A0000}"/>
    <cellStyle name="Entrada 3 2 2 4" xfId="1782" xr:uid="{00000000-0005-0000-0000-00008A2A0000}"/>
    <cellStyle name="Entrada 3 2 2 4 10" xfId="22720" xr:uid="{00000000-0005-0000-0000-00008B2A0000}"/>
    <cellStyle name="Entrada 3 2 2 4 11" xfId="19619" xr:uid="{00000000-0005-0000-0000-00008C2A0000}"/>
    <cellStyle name="Entrada 3 2 2 4 12" xfId="30943" xr:uid="{00000000-0005-0000-0000-00008D2A0000}"/>
    <cellStyle name="Entrada 3 2 2 4 13" xfId="34866" xr:uid="{00000000-0005-0000-0000-00008E2A0000}"/>
    <cellStyle name="Entrada 3 2 2 4 14" xfId="38357" xr:uid="{00000000-0005-0000-0000-00008F2A0000}"/>
    <cellStyle name="Entrada 3 2 2 4 2" xfId="2541" xr:uid="{00000000-0005-0000-0000-0000902A0000}"/>
    <cellStyle name="Entrada 3 2 2 4 2 2" xfId="5904" xr:uid="{00000000-0005-0000-0000-0000912A0000}"/>
    <cellStyle name="Entrada 3 2 2 4 2 2 2" xfId="15058" xr:uid="{00000000-0005-0000-0000-0000922A0000}"/>
    <cellStyle name="Entrada 3 2 2 4 2 2 3" xfId="22054" xr:uid="{00000000-0005-0000-0000-0000932A0000}"/>
    <cellStyle name="Entrada 3 2 2 4 2 2 4" xfId="17250" xr:uid="{00000000-0005-0000-0000-0000942A0000}"/>
    <cellStyle name="Entrada 3 2 2 4 2 2 5" xfId="32949" xr:uid="{00000000-0005-0000-0000-0000952A0000}"/>
    <cellStyle name="Entrada 3 2 2 4 2 2 6" xfId="36624" xr:uid="{00000000-0005-0000-0000-0000962A0000}"/>
    <cellStyle name="Entrada 3 2 2 4 2 2 7" xfId="39350" xr:uid="{00000000-0005-0000-0000-0000972A0000}"/>
    <cellStyle name="Entrada 3 2 2 4 2 3" xfId="11695" xr:uid="{00000000-0005-0000-0000-0000982A0000}"/>
    <cellStyle name="Entrada 3 2 2 4 2 4" xfId="18698" xr:uid="{00000000-0005-0000-0000-0000992A0000}"/>
    <cellStyle name="Entrada 3 2 2 4 2 5" xfId="17267" xr:uid="{00000000-0005-0000-0000-00009A2A0000}"/>
    <cellStyle name="Entrada 3 2 2 4 2 6" xfId="26240" xr:uid="{00000000-0005-0000-0000-00009B2A0000}"/>
    <cellStyle name="Entrada 3 2 2 4 2 7" xfId="29400" xr:uid="{00000000-0005-0000-0000-00009C2A0000}"/>
    <cellStyle name="Entrada 3 2 2 4 2 8" xfId="31083" xr:uid="{00000000-0005-0000-0000-00009D2A0000}"/>
    <cellStyle name="Entrada 3 2 2 4 2 9" xfId="34967" xr:uid="{00000000-0005-0000-0000-00009E2A0000}"/>
    <cellStyle name="Entrada 3 2 2 4 3" xfId="3706" xr:uid="{00000000-0005-0000-0000-00009F2A0000}"/>
    <cellStyle name="Entrada 3 2 2 4 3 2" xfId="5905" xr:uid="{00000000-0005-0000-0000-0000A02A0000}"/>
    <cellStyle name="Entrada 3 2 2 4 3 2 2" xfId="15059" xr:uid="{00000000-0005-0000-0000-0000A12A0000}"/>
    <cellStyle name="Entrada 3 2 2 4 3 2 3" xfId="22055" xr:uid="{00000000-0005-0000-0000-0000A22A0000}"/>
    <cellStyle name="Entrada 3 2 2 4 3 2 4" xfId="25171" xr:uid="{00000000-0005-0000-0000-0000A32A0000}"/>
    <cellStyle name="Entrada 3 2 2 4 3 2 5" xfId="32950" xr:uid="{00000000-0005-0000-0000-0000A42A0000}"/>
    <cellStyle name="Entrada 3 2 2 4 3 2 6" xfId="36625" xr:uid="{00000000-0005-0000-0000-0000A52A0000}"/>
    <cellStyle name="Entrada 3 2 2 4 3 2 7" xfId="39351" xr:uid="{00000000-0005-0000-0000-0000A62A0000}"/>
    <cellStyle name="Entrada 3 2 2 4 3 3" xfId="12860" xr:uid="{00000000-0005-0000-0000-0000A72A0000}"/>
    <cellStyle name="Entrada 3 2 2 4 3 4" xfId="19859" xr:uid="{00000000-0005-0000-0000-0000A82A0000}"/>
    <cellStyle name="Entrada 3 2 2 4 3 5" xfId="25466" xr:uid="{00000000-0005-0000-0000-0000A92A0000}"/>
    <cellStyle name="Entrada 3 2 2 4 3 6" xfId="9560" xr:uid="{00000000-0005-0000-0000-0000AA2A0000}"/>
    <cellStyle name="Entrada 3 2 2 4 3 7" xfId="25632" xr:uid="{00000000-0005-0000-0000-0000AB2A0000}"/>
    <cellStyle name="Entrada 3 2 2 4 3 8" xfId="31633" xr:uid="{00000000-0005-0000-0000-0000AC2A0000}"/>
    <cellStyle name="Entrada 3 2 2 4 3 9" xfId="35313" xr:uid="{00000000-0005-0000-0000-0000AD2A0000}"/>
    <cellStyle name="Entrada 3 2 2 4 4" xfId="4216" xr:uid="{00000000-0005-0000-0000-0000AE2A0000}"/>
    <cellStyle name="Entrada 3 2 2 4 4 2" xfId="5906" xr:uid="{00000000-0005-0000-0000-0000AF2A0000}"/>
    <cellStyle name="Entrada 3 2 2 4 4 2 2" xfId="15060" xr:uid="{00000000-0005-0000-0000-0000B02A0000}"/>
    <cellStyle name="Entrada 3 2 2 4 4 2 3" xfId="22056" xr:uid="{00000000-0005-0000-0000-0000B12A0000}"/>
    <cellStyle name="Entrada 3 2 2 4 4 2 4" xfId="24876" xr:uid="{00000000-0005-0000-0000-0000B22A0000}"/>
    <cellStyle name="Entrada 3 2 2 4 4 2 5" xfId="32951" xr:uid="{00000000-0005-0000-0000-0000B32A0000}"/>
    <cellStyle name="Entrada 3 2 2 4 4 2 6" xfId="36626" xr:uid="{00000000-0005-0000-0000-0000B42A0000}"/>
    <cellStyle name="Entrada 3 2 2 4 4 2 7" xfId="39352" xr:uid="{00000000-0005-0000-0000-0000B52A0000}"/>
    <cellStyle name="Entrada 3 2 2 4 4 3" xfId="13370" xr:uid="{00000000-0005-0000-0000-0000B62A0000}"/>
    <cellStyle name="Entrada 3 2 2 4 4 4" xfId="20368" xr:uid="{00000000-0005-0000-0000-0000B72A0000}"/>
    <cellStyle name="Entrada 3 2 2 4 4 5" xfId="27724" xr:uid="{00000000-0005-0000-0000-0000B82A0000}"/>
    <cellStyle name="Entrada 3 2 2 4 4 6" xfId="28144" xr:uid="{00000000-0005-0000-0000-0000B92A0000}"/>
    <cellStyle name="Entrada 3 2 2 4 4 7" xfId="28721" xr:uid="{00000000-0005-0000-0000-0000BA2A0000}"/>
    <cellStyle name="Entrada 3 2 2 4 4 8" xfId="25945" xr:uid="{00000000-0005-0000-0000-0000BB2A0000}"/>
    <cellStyle name="Entrada 3 2 2 4 4 9" xfId="25766" xr:uid="{00000000-0005-0000-0000-0000BC2A0000}"/>
    <cellStyle name="Entrada 3 2 2 4 5" xfId="2875" xr:uid="{00000000-0005-0000-0000-0000BD2A0000}"/>
    <cellStyle name="Entrada 3 2 2 4 5 2" xfId="5907" xr:uid="{00000000-0005-0000-0000-0000BE2A0000}"/>
    <cellStyle name="Entrada 3 2 2 4 5 2 2" xfId="15061" xr:uid="{00000000-0005-0000-0000-0000BF2A0000}"/>
    <cellStyle name="Entrada 3 2 2 4 5 2 3" xfId="22057" xr:uid="{00000000-0005-0000-0000-0000C02A0000}"/>
    <cellStyle name="Entrada 3 2 2 4 5 2 4" xfId="24869" xr:uid="{00000000-0005-0000-0000-0000C12A0000}"/>
    <cellStyle name="Entrada 3 2 2 4 5 2 5" xfId="32952" xr:uid="{00000000-0005-0000-0000-0000C22A0000}"/>
    <cellStyle name="Entrada 3 2 2 4 5 2 6" xfId="36627" xr:uid="{00000000-0005-0000-0000-0000C32A0000}"/>
    <cellStyle name="Entrada 3 2 2 4 5 2 7" xfId="39353" xr:uid="{00000000-0005-0000-0000-0000C42A0000}"/>
    <cellStyle name="Entrada 3 2 2 4 5 3" xfId="12029" xr:uid="{00000000-0005-0000-0000-0000C52A0000}"/>
    <cellStyle name="Entrada 3 2 2 4 5 4" xfId="19032" xr:uid="{00000000-0005-0000-0000-0000C62A0000}"/>
    <cellStyle name="Entrada 3 2 2 4 5 5" xfId="19777" xr:uid="{00000000-0005-0000-0000-0000C72A0000}"/>
    <cellStyle name="Entrada 3 2 2 4 5 6" xfId="28213" xr:uid="{00000000-0005-0000-0000-0000C82A0000}"/>
    <cellStyle name="Entrada 3 2 2 4 5 7" xfId="22994" xr:uid="{00000000-0005-0000-0000-0000C92A0000}"/>
    <cellStyle name="Entrada 3 2 2 4 5 8" xfId="9247" xr:uid="{00000000-0005-0000-0000-0000CA2A0000}"/>
    <cellStyle name="Entrada 3 2 2 4 5 9" xfId="31605" xr:uid="{00000000-0005-0000-0000-0000CB2A0000}"/>
    <cellStyle name="Entrada 3 2 2 4 6" xfId="3738" xr:uid="{00000000-0005-0000-0000-0000CC2A0000}"/>
    <cellStyle name="Entrada 3 2 2 4 6 2" xfId="5908" xr:uid="{00000000-0005-0000-0000-0000CD2A0000}"/>
    <cellStyle name="Entrada 3 2 2 4 6 2 2" xfId="15062" xr:uid="{00000000-0005-0000-0000-0000CE2A0000}"/>
    <cellStyle name="Entrada 3 2 2 4 6 2 3" xfId="22058" xr:uid="{00000000-0005-0000-0000-0000CF2A0000}"/>
    <cellStyle name="Entrada 3 2 2 4 6 2 4" xfId="24874" xr:uid="{00000000-0005-0000-0000-0000D02A0000}"/>
    <cellStyle name="Entrada 3 2 2 4 6 2 5" xfId="32953" xr:uid="{00000000-0005-0000-0000-0000D12A0000}"/>
    <cellStyle name="Entrada 3 2 2 4 6 2 6" xfId="36628" xr:uid="{00000000-0005-0000-0000-0000D22A0000}"/>
    <cellStyle name="Entrada 3 2 2 4 6 2 7" xfId="39354" xr:uid="{00000000-0005-0000-0000-0000D32A0000}"/>
    <cellStyle name="Entrada 3 2 2 4 6 3" xfId="12892" xr:uid="{00000000-0005-0000-0000-0000D42A0000}"/>
    <cellStyle name="Entrada 3 2 2 4 6 4" xfId="19891" xr:uid="{00000000-0005-0000-0000-0000D52A0000}"/>
    <cellStyle name="Entrada 3 2 2 4 6 5" xfId="9554" xr:uid="{00000000-0005-0000-0000-0000D62A0000}"/>
    <cellStyle name="Entrada 3 2 2 4 6 6" xfId="27889" xr:uid="{00000000-0005-0000-0000-0000D72A0000}"/>
    <cellStyle name="Entrada 3 2 2 4 6 7" xfId="19537" xr:uid="{00000000-0005-0000-0000-0000D82A0000}"/>
    <cellStyle name="Entrada 3 2 2 4 6 8" xfId="31637" xr:uid="{00000000-0005-0000-0000-0000D92A0000}"/>
    <cellStyle name="Entrada 3 2 2 4 6 9" xfId="35311" xr:uid="{00000000-0005-0000-0000-0000DA2A0000}"/>
    <cellStyle name="Entrada 3 2 2 4 7" xfId="5903" xr:uid="{00000000-0005-0000-0000-0000DB2A0000}"/>
    <cellStyle name="Entrada 3 2 2 4 7 2" xfId="15057" xr:uid="{00000000-0005-0000-0000-0000DC2A0000}"/>
    <cellStyle name="Entrada 3 2 2 4 7 3" xfId="22053" xr:uid="{00000000-0005-0000-0000-0000DD2A0000}"/>
    <cellStyle name="Entrada 3 2 2 4 7 4" xfId="19787" xr:uid="{00000000-0005-0000-0000-0000DE2A0000}"/>
    <cellStyle name="Entrada 3 2 2 4 7 5" xfId="32948" xr:uid="{00000000-0005-0000-0000-0000DF2A0000}"/>
    <cellStyle name="Entrada 3 2 2 4 7 6" xfId="36623" xr:uid="{00000000-0005-0000-0000-0000E02A0000}"/>
    <cellStyle name="Entrada 3 2 2 4 7 7" xfId="39349" xr:uid="{00000000-0005-0000-0000-0000E12A0000}"/>
    <cellStyle name="Entrada 3 2 2 4 8" xfId="10936" xr:uid="{00000000-0005-0000-0000-0000E22A0000}"/>
    <cellStyle name="Entrada 3 2 2 4 9" xfId="9234" xr:uid="{00000000-0005-0000-0000-0000E32A0000}"/>
    <cellStyle name="Entrada 3 2 2 5" xfId="2336" xr:uid="{00000000-0005-0000-0000-0000E42A0000}"/>
    <cellStyle name="Entrada 3 2 2 5 10" xfId="9221" xr:uid="{00000000-0005-0000-0000-0000E52A0000}"/>
    <cellStyle name="Entrada 3 2 2 5 11" xfId="26139" xr:uid="{00000000-0005-0000-0000-0000E62A0000}"/>
    <cellStyle name="Entrada 3 2 2 5 12" xfId="17817" xr:uid="{00000000-0005-0000-0000-0000E72A0000}"/>
    <cellStyle name="Entrada 3 2 2 5 13" xfId="29625" xr:uid="{00000000-0005-0000-0000-0000E82A0000}"/>
    <cellStyle name="Entrada 3 2 2 5 14" xfId="31616" xr:uid="{00000000-0005-0000-0000-0000E92A0000}"/>
    <cellStyle name="Entrada 3 2 2 5 2" xfId="2736" xr:uid="{00000000-0005-0000-0000-0000EA2A0000}"/>
    <cellStyle name="Entrada 3 2 2 5 2 2" xfId="5910" xr:uid="{00000000-0005-0000-0000-0000EB2A0000}"/>
    <cellStyle name="Entrada 3 2 2 5 2 2 2" xfId="15064" xr:uid="{00000000-0005-0000-0000-0000EC2A0000}"/>
    <cellStyle name="Entrada 3 2 2 5 2 2 3" xfId="22060" xr:uid="{00000000-0005-0000-0000-0000ED2A0000}"/>
    <cellStyle name="Entrada 3 2 2 5 2 2 4" xfId="27143" xr:uid="{00000000-0005-0000-0000-0000EE2A0000}"/>
    <cellStyle name="Entrada 3 2 2 5 2 2 5" xfId="32955" xr:uid="{00000000-0005-0000-0000-0000EF2A0000}"/>
    <cellStyle name="Entrada 3 2 2 5 2 2 6" xfId="36630" xr:uid="{00000000-0005-0000-0000-0000F02A0000}"/>
    <cellStyle name="Entrada 3 2 2 5 2 2 7" xfId="39356" xr:uid="{00000000-0005-0000-0000-0000F12A0000}"/>
    <cellStyle name="Entrada 3 2 2 5 2 3" xfId="11890" xr:uid="{00000000-0005-0000-0000-0000F22A0000}"/>
    <cellStyle name="Entrada 3 2 2 5 2 4" xfId="18893" xr:uid="{00000000-0005-0000-0000-0000F32A0000}"/>
    <cellStyle name="Entrada 3 2 2 5 2 5" xfId="28414" xr:uid="{00000000-0005-0000-0000-0000F42A0000}"/>
    <cellStyle name="Entrada 3 2 2 5 2 6" xfId="17578" xr:uid="{00000000-0005-0000-0000-0000F52A0000}"/>
    <cellStyle name="Entrada 3 2 2 5 2 7" xfId="29965" xr:uid="{00000000-0005-0000-0000-0000F62A0000}"/>
    <cellStyle name="Entrada 3 2 2 5 2 8" xfId="33942" xr:uid="{00000000-0005-0000-0000-0000F72A0000}"/>
    <cellStyle name="Entrada 3 2 2 5 2 9" xfId="37504" xr:uid="{00000000-0005-0000-0000-0000F82A0000}"/>
    <cellStyle name="Entrada 3 2 2 5 3" xfId="4018" xr:uid="{00000000-0005-0000-0000-0000F92A0000}"/>
    <cellStyle name="Entrada 3 2 2 5 3 2" xfId="5911" xr:uid="{00000000-0005-0000-0000-0000FA2A0000}"/>
    <cellStyle name="Entrada 3 2 2 5 3 2 2" xfId="15065" xr:uid="{00000000-0005-0000-0000-0000FB2A0000}"/>
    <cellStyle name="Entrada 3 2 2 5 3 2 3" xfId="22061" xr:uid="{00000000-0005-0000-0000-0000FC2A0000}"/>
    <cellStyle name="Entrada 3 2 2 5 3 2 4" xfId="27144" xr:uid="{00000000-0005-0000-0000-0000FD2A0000}"/>
    <cellStyle name="Entrada 3 2 2 5 3 2 5" xfId="32956" xr:uid="{00000000-0005-0000-0000-0000FE2A0000}"/>
    <cellStyle name="Entrada 3 2 2 5 3 2 6" xfId="36631" xr:uid="{00000000-0005-0000-0000-0000FF2A0000}"/>
    <cellStyle name="Entrada 3 2 2 5 3 2 7" xfId="39357" xr:uid="{00000000-0005-0000-0000-0000002B0000}"/>
    <cellStyle name="Entrada 3 2 2 5 3 3" xfId="13172" xr:uid="{00000000-0005-0000-0000-0000012B0000}"/>
    <cellStyle name="Entrada 3 2 2 5 3 4" xfId="20170" xr:uid="{00000000-0005-0000-0000-0000022B0000}"/>
    <cellStyle name="Entrada 3 2 2 5 3 5" xfId="23099" xr:uid="{00000000-0005-0000-0000-0000032B0000}"/>
    <cellStyle name="Entrada 3 2 2 5 3 6" xfId="15433" xr:uid="{00000000-0005-0000-0000-0000042B0000}"/>
    <cellStyle name="Entrada 3 2 2 5 3 7" xfId="25527" xr:uid="{00000000-0005-0000-0000-0000052B0000}"/>
    <cellStyle name="Entrada 3 2 2 5 3 8" xfId="29033" xr:uid="{00000000-0005-0000-0000-0000062B0000}"/>
    <cellStyle name="Entrada 3 2 2 5 3 9" xfId="31032" xr:uid="{00000000-0005-0000-0000-0000072B0000}"/>
    <cellStyle name="Entrada 3 2 2 5 4" xfId="4456" xr:uid="{00000000-0005-0000-0000-0000082B0000}"/>
    <cellStyle name="Entrada 3 2 2 5 4 2" xfId="5912" xr:uid="{00000000-0005-0000-0000-0000092B0000}"/>
    <cellStyle name="Entrada 3 2 2 5 4 2 2" xfId="15066" xr:uid="{00000000-0005-0000-0000-00000A2B0000}"/>
    <cellStyle name="Entrada 3 2 2 5 4 2 3" xfId="22062" xr:uid="{00000000-0005-0000-0000-00000B2B0000}"/>
    <cellStyle name="Entrada 3 2 2 5 4 2 4" xfId="22808" xr:uid="{00000000-0005-0000-0000-00000C2B0000}"/>
    <cellStyle name="Entrada 3 2 2 5 4 2 5" xfId="32957" xr:uid="{00000000-0005-0000-0000-00000D2B0000}"/>
    <cellStyle name="Entrada 3 2 2 5 4 2 6" xfId="36632" xr:uid="{00000000-0005-0000-0000-00000E2B0000}"/>
    <cellStyle name="Entrada 3 2 2 5 4 2 7" xfId="39358" xr:uid="{00000000-0005-0000-0000-00000F2B0000}"/>
    <cellStyle name="Entrada 3 2 2 5 4 3" xfId="13610" xr:uid="{00000000-0005-0000-0000-0000102B0000}"/>
    <cellStyle name="Entrada 3 2 2 5 4 4" xfId="20608" xr:uid="{00000000-0005-0000-0000-0000112B0000}"/>
    <cellStyle name="Entrada 3 2 2 5 4 5" xfId="24751" xr:uid="{00000000-0005-0000-0000-0000122B0000}"/>
    <cellStyle name="Entrada 3 2 2 5 4 6" xfId="17715" xr:uid="{00000000-0005-0000-0000-0000132B0000}"/>
    <cellStyle name="Entrada 3 2 2 5 4 7" xfId="28711" xr:uid="{00000000-0005-0000-0000-0000142B0000}"/>
    <cellStyle name="Entrada 3 2 2 5 4 8" xfId="32285" xr:uid="{00000000-0005-0000-0000-0000152B0000}"/>
    <cellStyle name="Entrada 3 2 2 5 4 9" xfId="35960" xr:uid="{00000000-0005-0000-0000-0000162B0000}"/>
    <cellStyle name="Entrada 3 2 2 5 5" xfId="4710" xr:uid="{00000000-0005-0000-0000-0000172B0000}"/>
    <cellStyle name="Entrada 3 2 2 5 5 2" xfId="5913" xr:uid="{00000000-0005-0000-0000-0000182B0000}"/>
    <cellStyle name="Entrada 3 2 2 5 5 2 2" xfId="15067" xr:uid="{00000000-0005-0000-0000-0000192B0000}"/>
    <cellStyle name="Entrada 3 2 2 5 5 2 3" xfId="22063" xr:uid="{00000000-0005-0000-0000-00001A2B0000}"/>
    <cellStyle name="Entrada 3 2 2 5 5 2 4" xfId="27145" xr:uid="{00000000-0005-0000-0000-00001B2B0000}"/>
    <cellStyle name="Entrada 3 2 2 5 5 2 5" xfId="32958" xr:uid="{00000000-0005-0000-0000-00001C2B0000}"/>
    <cellStyle name="Entrada 3 2 2 5 5 2 6" xfId="36633" xr:uid="{00000000-0005-0000-0000-00001D2B0000}"/>
    <cellStyle name="Entrada 3 2 2 5 5 2 7" xfId="39359" xr:uid="{00000000-0005-0000-0000-00001E2B0000}"/>
    <cellStyle name="Entrada 3 2 2 5 5 3" xfId="13864" xr:uid="{00000000-0005-0000-0000-00001F2B0000}"/>
    <cellStyle name="Entrada 3 2 2 5 5 4" xfId="20862" xr:uid="{00000000-0005-0000-0000-0000202B0000}"/>
    <cellStyle name="Entrada 3 2 2 5 5 5" xfId="24784" xr:uid="{00000000-0005-0000-0000-0000212B0000}"/>
    <cellStyle name="Entrada 3 2 2 5 5 6" xfId="26719" xr:uid="{00000000-0005-0000-0000-0000222B0000}"/>
    <cellStyle name="Entrada 3 2 2 5 5 7" xfId="26809" xr:uid="{00000000-0005-0000-0000-0000232B0000}"/>
    <cellStyle name="Entrada 3 2 2 5 5 8" xfId="32169" xr:uid="{00000000-0005-0000-0000-0000242B0000}"/>
    <cellStyle name="Entrada 3 2 2 5 5 9" xfId="35844" xr:uid="{00000000-0005-0000-0000-0000252B0000}"/>
    <cellStyle name="Entrada 3 2 2 5 6" xfId="4956" xr:uid="{00000000-0005-0000-0000-0000262B0000}"/>
    <cellStyle name="Entrada 3 2 2 5 6 2" xfId="5914" xr:uid="{00000000-0005-0000-0000-0000272B0000}"/>
    <cellStyle name="Entrada 3 2 2 5 6 2 2" xfId="15068" xr:uid="{00000000-0005-0000-0000-0000282B0000}"/>
    <cellStyle name="Entrada 3 2 2 5 6 2 3" xfId="22064" xr:uid="{00000000-0005-0000-0000-0000292B0000}"/>
    <cellStyle name="Entrada 3 2 2 5 6 2 4" xfId="9335" xr:uid="{00000000-0005-0000-0000-00002A2B0000}"/>
    <cellStyle name="Entrada 3 2 2 5 6 2 5" xfId="32959" xr:uid="{00000000-0005-0000-0000-00002B2B0000}"/>
    <cellStyle name="Entrada 3 2 2 5 6 2 6" xfId="36634" xr:uid="{00000000-0005-0000-0000-00002C2B0000}"/>
    <cellStyle name="Entrada 3 2 2 5 6 2 7" xfId="39360" xr:uid="{00000000-0005-0000-0000-00002D2B0000}"/>
    <cellStyle name="Entrada 3 2 2 5 6 3" xfId="14110" xr:uid="{00000000-0005-0000-0000-00002E2B0000}"/>
    <cellStyle name="Entrada 3 2 2 5 6 4" xfId="21108" xr:uid="{00000000-0005-0000-0000-00002F2B0000}"/>
    <cellStyle name="Entrada 3 2 2 5 6 5" xfId="24271" xr:uid="{00000000-0005-0000-0000-0000302B0000}"/>
    <cellStyle name="Entrada 3 2 2 5 6 6" xfId="25010" xr:uid="{00000000-0005-0000-0000-0000312B0000}"/>
    <cellStyle name="Entrada 3 2 2 5 6 7" xfId="32002" xr:uid="{00000000-0005-0000-0000-0000322B0000}"/>
    <cellStyle name="Entrada 3 2 2 5 6 8" xfId="35680" xr:uid="{00000000-0005-0000-0000-0000332B0000}"/>
    <cellStyle name="Entrada 3 2 2 5 6 9" xfId="38591" xr:uid="{00000000-0005-0000-0000-0000342B0000}"/>
    <cellStyle name="Entrada 3 2 2 5 7" xfId="5909" xr:uid="{00000000-0005-0000-0000-0000352B0000}"/>
    <cellStyle name="Entrada 3 2 2 5 7 2" xfId="15063" xr:uid="{00000000-0005-0000-0000-0000362B0000}"/>
    <cellStyle name="Entrada 3 2 2 5 7 3" xfId="22059" xr:uid="{00000000-0005-0000-0000-0000372B0000}"/>
    <cellStyle name="Entrada 3 2 2 5 7 4" xfId="24873" xr:uid="{00000000-0005-0000-0000-0000382B0000}"/>
    <cellStyle name="Entrada 3 2 2 5 7 5" xfId="32954" xr:uid="{00000000-0005-0000-0000-0000392B0000}"/>
    <cellStyle name="Entrada 3 2 2 5 7 6" xfId="36629" xr:uid="{00000000-0005-0000-0000-00003A2B0000}"/>
    <cellStyle name="Entrada 3 2 2 5 7 7" xfId="39355" xr:uid="{00000000-0005-0000-0000-00003B2B0000}"/>
    <cellStyle name="Entrada 3 2 2 5 8" xfId="11490" xr:uid="{00000000-0005-0000-0000-00003C2B0000}"/>
    <cellStyle name="Entrada 3 2 2 5 9" xfId="18493" xr:uid="{00000000-0005-0000-0000-00003D2B0000}"/>
    <cellStyle name="Entrada 3 2 2 6" xfId="1632" xr:uid="{00000000-0005-0000-0000-00003E2B0000}"/>
    <cellStyle name="Entrada 3 2 2 6 10" xfId="17634" xr:uid="{00000000-0005-0000-0000-00003F2B0000}"/>
    <cellStyle name="Entrada 3 2 2 6 11" xfId="31006" xr:uid="{00000000-0005-0000-0000-0000402B0000}"/>
    <cellStyle name="Entrada 3 2 2 6 12" xfId="34928" xr:uid="{00000000-0005-0000-0000-0000412B0000}"/>
    <cellStyle name="Entrada 3 2 2 6 13" xfId="38391" xr:uid="{00000000-0005-0000-0000-0000422B0000}"/>
    <cellStyle name="Entrada 3 2 2 6 2" xfId="3288" xr:uid="{00000000-0005-0000-0000-0000432B0000}"/>
    <cellStyle name="Entrada 3 2 2 6 2 2" xfId="5916" xr:uid="{00000000-0005-0000-0000-0000442B0000}"/>
    <cellStyle name="Entrada 3 2 2 6 2 2 2" xfId="15070" xr:uid="{00000000-0005-0000-0000-0000452B0000}"/>
    <cellStyle name="Entrada 3 2 2 6 2 2 3" xfId="22066" xr:uid="{00000000-0005-0000-0000-0000462B0000}"/>
    <cellStyle name="Entrada 3 2 2 6 2 2 4" xfId="27149" xr:uid="{00000000-0005-0000-0000-0000472B0000}"/>
    <cellStyle name="Entrada 3 2 2 6 2 2 5" xfId="32961" xr:uid="{00000000-0005-0000-0000-0000482B0000}"/>
    <cellStyle name="Entrada 3 2 2 6 2 2 6" xfId="36636" xr:uid="{00000000-0005-0000-0000-0000492B0000}"/>
    <cellStyle name="Entrada 3 2 2 6 2 2 7" xfId="39362" xr:uid="{00000000-0005-0000-0000-00004A2B0000}"/>
    <cellStyle name="Entrada 3 2 2 6 2 3" xfId="12442" xr:uid="{00000000-0005-0000-0000-00004B2B0000}"/>
    <cellStyle name="Entrada 3 2 2 6 2 4" xfId="19444" xr:uid="{00000000-0005-0000-0000-00004C2B0000}"/>
    <cellStyle name="Entrada 3 2 2 6 2 5" xfId="28183" xr:uid="{00000000-0005-0000-0000-00004D2B0000}"/>
    <cellStyle name="Entrada 3 2 2 6 2 6" xfId="26472" xr:uid="{00000000-0005-0000-0000-00004E2B0000}"/>
    <cellStyle name="Entrada 3 2 2 6 2 7" xfId="22455" xr:uid="{00000000-0005-0000-0000-00004F2B0000}"/>
    <cellStyle name="Entrada 3 2 2 6 2 8" xfId="30898" xr:uid="{00000000-0005-0000-0000-0000502B0000}"/>
    <cellStyle name="Entrada 3 2 2 6 2 9" xfId="30854" xr:uid="{00000000-0005-0000-0000-0000512B0000}"/>
    <cellStyle name="Entrada 3 2 2 6 3" xfId="2947" xr:uid="{00000000-0005-0000-0000-0000522B0000}"/>
    <cellStyle name="Entrada 3 2 2 6 3 2" xfId="5917" xr:uid="{00000000-0005-0000-0000-0000532B0000}"/>
    <cellStyle name="Entrada 3 2 2 6 3 2 2" xfId="15071" xr:uid="{00000000-0005-0000-0000-0000542B0000}"/>
    <cellStyle name="Entrada 3 2 2 6 3 2 3" xfId="22067" xr:uid="{00000000-0005-0000-0000-0000552B0000}"/>
    <cellStyle name="Entrada 3 2 2 6 3 2 4" xfId="25260" xr:uid="{00000000-0005-0000-0000-0000562B0000}"/>
    <cellStyle name="Entrada 3 2 2 6 3 2 5" xfId="32962" xr:uid="{00000000-0005-0000-0000-0000572B0000}"/>
    <cellStyle name="Entrada 3 2 2 6 3 2 6" xfId="36637" xr:uid="{00000000-0005-0000-0000-0000582B0000}"/>
    <cellStyle name="Entrada 3 2 2 6 3 2 7" xfId="39363" xr:uid="{00000000-0005-0000-0000-0000592B0000}"/>
    <cellStyle name="Entrada 3 2 2 6 3 3" xfId="12101" xr:uid="{00000000-0005-0000-0000-00005A2B0000}"/>
    <cellStyle name="Entrada 3 2 2 6 3 4" xfId="19104" xr:uid="{00000000-0005-0000-0000-00005B2B0000}"/>
    <cellStyle name="Entrada 3 2 2 6 3 5" xfId="19687" xr:uid="{00000000-0005-0000-0000-00005C2B0000}"/>
    <cellStyle name="Entrada 3 2 2 6 3 6" xfId="22496" xr:uid="{00000000-0005-0000-0000-00005D2B0000}"/>
    <cellStyle name="Entrada 3 2 2 6 3 7" xfId="26503" xr:uid="{00000000-0005-0000-0000-00005E2B0000}"/>
    <cellStyle name="Entrada 3 2 2 6 3 8" xfId="33837" xr:uid="{00000000-0005-0000-0000-00005F2B0000}"/>
    <cellStyle name="Entrada 3 2 2 6 3 9" xfId="37399" xr:uid="{00000000-0005-0000-0000-0000602B0000}"/>
    <cellStyle name="Entrada 3 2 2 6 4" xfId="2836" xr:uid="{00000000-0005-0000-0000-0000612B0000}"/>
    <cellStyle name="Entrada 3 2 2 6 4 2" xfId="5918" xr:uid="{00000000-0005-0000-0000-0000622B0000}"/>
    <cellStyle name="Entrada 3 2 2 6 4 2 2" xfId="15072" xr:uid="{00000000-0005-0000-0000-0000632B0000}"/>
    <cellStyle name="Entrada 3 2 2 6 4 2 3" xfId="22068" xr:uid="{00000000-0005-0000-0000-0000642B0000}"/>
    <cellStyle name="Entrada 3 2 2 6 4 2 4" xfId="27147" xr:uid="{00000000-0005-0000-0000-0000652B0000}"/>
    <cellStyle name="Entrada 3 2 2 6 4 2 5" xfId="32963" xr:uid="{00000000-0005-0000-0000-0000662B0000}"/>
    <cellStyle name="Entrada 3 2 2 6 4 2 6" xfId="36638" xr:uid="{00000000-0005-0000-0000-0000672B0000}"/>
    <cellStyle name="Entrada 3 2 2 6 4 2 7" xfId="39364" xr:uid="{00000000-0005-0000-0000-0000682B0000}"/>
    <cellStyle name="Entrada 3 2 2 6 4 3" xfId="11990" xr:uid="{00000000-0005-0000-0000-0000692B0000}"/>
    <cellStyle name="Entrada 3 2 2 6 4 4" xfId="18993" xr:uid="{00000000-0005-0000-0000-00006A2B0000}"/>
    <cellStyle name="Entrada 3 2 2 6 4 5" xfId="24651" xr:uid="{00000000-0005-0000-0000-00006B2B0000}"/>
    <cellStyle name="Entrada 3 2 2 6 4 6" xfId="26358" xr:uid="{00000000-0005-0000-0000-00006C2B0000}"/>
    <cellStyle name="Entrada 3 2 2 6 4 7" xfId="29915" xr:uid="{00000000-0005-0000-0000-00006D2B0000}"/>
    <cellStyle name="Entrada 3 2 2 6 4 8" xfId="33892" xr:uid="{00000000-0005-0000-0000-00006E2B0000}"/>
    <cellStyle name="Entrada 3 2 2 6 4 9" xfId="37454" xr:uid="{00000000-0005-0000-0000-00006F2B0000}"/>
    <cellStyle name="Entrada 3 2 2 6 5" xfId="4236" xr:uid="{00000000-0005-0000-0000-0000702B0000}"/>
    <cellStyle name="Entrada 3 2 2 6 5 2" xfId="5919" xr:uid="{00000000-0005-0000-0000-0000712B0000}"/>
    <cellStyle name="Entrada 3 2 2 6 5 2 2" xfId="15073" xr:uid="{00000000-0005-0000-0000-0000722B0000}"/>
    <cellStyle name="Entrada 3 2 2 6 5 2 3" xfId="22069" xr:uid="{00000000-0005-0000-0000-0000732B0000}"/>
    <cellStyle name="Entrada 3 2 2 6 5 2 4" xfId="22806" xr:uid="{00000000-0005-0000-0000-0000742B0000}"/>
    <cellStyle name="Entrada 3 2 2 6 5 2 5" xfId="32964" xr:uid="{00000000-0005-0000-0000-0000752B0000}"/>
    <cellStyle name="Entrada 3 2 2 6 5 2 6" xfId="36639" xr:uid="{00000000-0005-0000-0000-0000762B0000}"/>
    <cellStyle name="Entrada 3 2 2 6 5 2 7" xfId="39365" xr:uid="{00000000-0005-0000-0000-0000772B0000}"/>
    <cellStyle name="Entrada 3 2 2 6 5 3" xfId="13390" xr:uid="{00000000-0005-0000-0000-0000782B0000}"/>
    <cellStyle name="Entrada 3 2 2 6 5 4" xfId="20388" xr:uid="{00000000-0005-0000-0000-0000792B0000}"/>
    <cellStyle name="Entrada 3 2 2 6 5 5" xfId="23298" xr:uid="{00000000-0005-0000-0000-00007A2B0000}"/>
    <cellStyle name="Entrada 3 2 2 6 5 6" xfId="25040" xr:uid="{00000000-0005-0000-0000-00007B2B0000}"/>
    <cellStyle name="Entrada 3 2 2 6 5 7" xfId="9350" xr:uid="{00000000-0005-0000-0000-00007C2B0000}"/>
    <cellStyle name="Entrada 3 2 2 6 5 8" xfId="33352" xr:uid="{00000000-0005-0000-0000-00007D2B0000}"/>
    <cellStyle name="Entrada 3 2 2 6 5 9" xfId="37027" xr:uid="{00000000-0005-0000-0000-00007E2B0000}"/>
    <cellStyle name="Entrada 3 2 2 6 6" xfId="5915" xr:uid="{00000000-0005-0000-0000-00007F2B0000}"/>
    <cellStyle name="Entrada 3 2 2 6 6 2" xfId="15069" xr:uid="{00000000-0005-0000-0000-0000802B0000}"/>
    <cellStyle name="Entrada 3 2 2 6 6 3" xfId="22065" xr:uid="{00000000-0005-0000-0000-0000812B0000}"/>
    <cellStyle name="Entrada 3 2 2 6 6 4" xfId="27146" xr:uid="{00000000-0005-0000-0000-0000822B0000}"/>
    <cellStyle name="Entrada 3 2 2 6 6 5" xfId="32960" xr:uid="{00000000-0005-0000-0000-0000832B0000}"/>
    <cellStyle name="Entrada 3 2 2 6 6 6" xfId="36635" xr:uid="{00000000-0005-0000-0000-0000842B0000}"/>
    <cellStyle name="Entrada 3 2 2 6 6 7" xfId="39361" xr:uid="{00000000-0005-0000-0000-0000852B0000}"/>
    <cellStyle name="Entrada 3 2 2 6 7" xfId="10786" xr:uid="{00000000-0005-0000-0000-0000862B0000}"/>
    <cellStyle name="Entrada 3 2 2 6 8" xfId="16496" xr:uid="{00000000-0005-0000-0000-0000872B0000}"/>
    <cellStyle name="Entrada 3 2 2 6 9" xfId="28646" xr:uid="{00000000-0005-0000-0000-0000882B0000}"/>
    <cellStyle name="Entrada 3 2 2 7" xfId="2460" xr:uid="{00000000-0005-0000-0000-0000892B0000}"/>
    <cellStyle name="Entrada 3 2 2 7 2" xfId="5920" xr:uid="{00000000-0005-0000-0000-00008A2B0000}"/>
    <cellStyle name="Entrada 3 2 2 7 2 2" xfId="15074" xr:uid="{00000000-0005-0000-0000-00008B2B0000}"/>
    <cellStyle name="Entrada 3 2 2 7 2 3" xfId="22070" xr:uid="{00000000-0005-0000-0000-00008C2B0000}"/>
    <cellStyle name="Entrada 3 2 2 7 2 4" xfId="27148" xr:uid="{00000000-0005-0000-0000-00008D2B0000}"/>
    <cellStyle name="Entrada 3 2 2 7 2 5" xfId="32965" xr:uid="{00000000-0005-0000-0000-00008E2B0000}"/>
    <cellStyle name="Entrada 3 2 2 7 2 6" xfId="36640" xr:uid="{00000000-0005-0000-0000-00008F2B0000}"/>
    <cellStyle name="Entrada 3 2 2 7 2 7" xfId="39366" xr:uid="{00000000-0005-0000-0000-0000902B0000}"/>
    <cellStyle name="Entrada 3 2 2 7 3" xfId="11614" xr:uid="{00000000-0005-0000-0000-0000912B0000}"/>
    <cellStyle name="Entrada 3 2 2 7 4" xfId="18617" xr:uid="{00000000-0005-0000-0000-0000922B0000}"/>
    <cellStyle name="Entrada 3 2 2 7 5" xfId="24613" xr:uid="{00000000-0005-0000-0000-0000932B0000}"/>
    <cellStyle name="Entrada 3 2 2 7 6" xfId="26200" xr:uid="{00000000-0005-0000-0000-0000942B0000}"/>
    <cellStyle name="Entrada 3 2 2 7 7" xfId="30102" xr:uid="{00000000-0005-0000-0000-0000952B0000}"/>
    <cellStyle name="Entrada 3 2 2 7 8" xfId="34078" xr:uid="{00000000-0005-0000-0000-0000962B0000}"/>
    <cellStyle name="Entrada 3 2 2 7 9" xfId="37640" xr:uid="{00000000-0005-0000-0000-0000972B0000}"/>
    <cellStyle name="Entrada 3 2 2 8" xfId="2939" xr:uid="{00000000-0005-0000-0000-0000982B0000}"/>
    <cellStyle name="Entrada 3 2 2 8 2" xfId="5921" xr:uid="{00000000-0005-0000-0000-0000992B0000}"/>
    <cellStyle name="Entrada 3 2 2 8 2 2" xfId="15075" xr:uid="{00000000-0005-0000-0000-00009A2B0000}"/>
    <cellStyle name="Entrada 3 2 2 8 2 3" xfId="22071" xr:uid="{00000000-0005-0000-0000-00009B2B0000}"/>
    <cellStyle name="Entrada 3 2 2 8 2 4" xfId="17407" xr:uid="{00000000-0005-0000-0000-00009C2B0000}"/>
    <cellStyle name="Entrada 3 2 2 8 2 5" xfId="32966" xr:uid="{00000000-0005-0000-0000-00009D2B0000}"/>
    <cellStyle name="Entrada 3 2 2 8 2 6" xfId="36641" xr:uid="{00000000-0005-0000-0000-00009E2B0000}"/>
    <cellStyle name="Entrada 3 2 2 8 2 7" xfId="39367" xr:uid="{00000000-0005-0000-0000-00009F2B0000}"/>
    <cellStyle name="Entrada 3 2 2 8 3" xfId="12093" xr:uid="{00000000-0005-0000-0000-0000A02B0000}"/>
    <cellStyle name="Entrada 3 2 2 8 4" xfId="19096" xr:uid="{00000000-0005-0000-0000-0000A12B0000}"/>
    <cellStyle name="Entrada 3 2 2 8 5" xfId="9489" xr:uid="{00000000-0005-0000-0000-0000A22B0000}"/>
    <cellStyle name="Entrada 3 2 2 8 6" xfId="26383" xr:uid="{00000000-0005-0000-0000-0000A32B0000}"/>
    <cellStyle name="Entrada 3 2 2 8 7" xfId="21264" xr:uid="{00000000-0005-0000-0000-0000A42B0000}"/>
    <cellStyle name="Entrada 3 2 2 8 8" xfId="9521" xr:uid="{00000000-0005-0000-0000-0000A52B0000}"/>
    <cellStyle name="Entrada 3 2 2 8 9" xfId="31232" xr:uid="{00000000-0005-0000-0000-0000A62B0000}"/>
    <cellStyle name="Entrada 3 2 2 9" xfId="3095" xr:uid="{00000000-0005-0000-0000-0000A72B0000}"/>
    <cellStyle name="Entrada 3 2 2 9 2" xfId="5922" xr:uid="{00000000-0005-0000-0000-0000A82B0000}"/>
    <cellStyle name="Entrada 3 2 2 9 2 2" xfId="15076" xr:uid="{00000000-0005-0000-0000-0000A92B0000}"/>
    <cellStyle name="Entrada 3 2 2 9 2 3" xfId="22072" xr:uid="{00000000-0005-0000-0000-0000AA2B0000}"/>
    <cellStyle name="Entrada 3 2 2 9 2 4" xfId="27152" xr:uid="{00000000-0005-0000-0000-0000AB2B0000}"/>
    <cellStyle name="Entrada 3 2 2 9 2 5" xfId="32967" xr:uid="{00000000-0005-0000-0000-0000AC2B0000}"/>
    <cellStyle name="Entrada 3 2 2 9 2 6" xfId="36642" xr:uid="{00000000-0005-0000-0000-0000AD2B0000}"/>
    <cellStyle name="Entrada 3 2 2 9 2 7" xfId="39368" xr:uid="{00000000-0005-0000-0000-0000AE2B0000}"/>
    <cellStyle name="Entrada 3 2 2 9 3" xfId="12249" xr:uid="{00000000-0005-0000-0000-0000AF2B0000}"/>
    <cellStyle name="Entrada 3 2 2 9 4" xfId="19252" xr:uid="{00000000-0005-0000-0000-0000B02B0000}"/>
    <cellStyle name="Entrada 3 2 2 9 5" xfId="28272" xr:uid="{00000000-0005-0000-0000-0000B12B0000}"/>
    <cellStyle name="Entrada 3 2 2 9 6" xfId="22437" xr:uid="{00000000-0005-0000-0000-0000B22B0000}"/>
    <cellStyle name="Entrada 3 2 2 9 7" xfId="29792" xr:uid="{00000000-0005-0000-0000-0000B32B0000}"/>
    <cellStyle name="Entrada 3 2 2 9 8" xfId="33769" xr:uid="{00000000-0005-0000-0000-0000B42B0000}"/>
    <cellStyle name="Entrada 3 2 2 9 9" xfId="37331" xr:uid="{00000000-0005-0000-0000-0000B52B0000}"/>
    <cellStyle name="Entrada 3 2 20" xfId="30910" xr:uid="{00000000-0005-0000-0000-0000B62B0000}"/>
    <cellStyle name="Entrada 3 2 3" xfId="1853" xr:uid="{00000000-0005-0000-0000-0000B72B0000}"/>
    <cellStyle name="Entrada 3 2 3 10" xfId="28573" xr:uid="{00000000-0005-0000-0000-0000B82B0000}"/>
    <cellStyle name="Entrada 3 2 3 11" xfId="21338" xr:uid="{00000000-0005-0000-0000-0000B92B0000}"/>
    <cellStyle name="Entrada 3 2 3 12" xfId="30911" xr:uid="{00000000-0005-0000-0000-0000BA2B0000}"/>
    <cellStyle name="Entrada 3 2 3 13" xfId="31057" xr:uid="{00000000-0005-0000-0000-0000BB2B0000}"/>
    <cellStyle name="Entrada 3 2 3 14" xfId="31339" xr:uid="{00000000-0005-0000-0000-0000BC2B0000}"/>
    <cellStyle name="Entrada 3 2 3 2" xfId="2563" xr:uid="{00000000-0005-0000-0000-0000BD2B0000}"/>
    <cellStyle name="Entrada 3 2 3 2 2" xfId="5924" xr:uid="{00000000-0005-0000-0000-0000BE2B0000}"/>
    <cellStyle name="Entrada 3 2 3 2 2 2" xfId="15078" xr:uid="{00000000-0005-0000-0000-0000BF2B0000}"/>
    <cellStyle name="Entrada 3 2 3 2 2 3" xfId="22074" xr:uid="{00000000-0005-0000-0000-0000C02B0000}"/>
    <cellStyle name="Entrada 3 2 3 2 2 4" xfId="24872" xr:uid="{00000000-0005-0000-0000-0000C12B0000}"/>
    <cellStyle name="Entrada 3 2 3 2 2 5" xfId="32969" xr:uid="{00000000-0005-0000-0000-0000C22B0000}"/>
    <cellStyle name="Entrada 3 2 3 2 2 6" xfId="36644" xr:uid="{00000000-0005-0000-0000-0000C32B0000}"/>
    <cellStyle name="Entrada 3 2 3 2 2 7" xfId="39370" xr:uid="{00000000-0005-0000-0000-0000C42B0000}"/>
    <cellStyle name="Entrada 3 2 3 2 3" xfId="11717" xr:uid="{00000000-0005-0000-0000-0000C52B0000}"/>
    <cellStyle name="Entrada 3 2 3 2 4" xfId="18720" xr:uid="{00000000-0005-0000-0000-0000C62B0000}"/>
    <cellStyle name="Entrada 3 2 3 2 5" xfId="18154" xr:uid="{00000000-0005-0000-0000-0000C72B0000}"/>
    <cellStyle name="Entrada 3 2 3 2 6" xfId="17854" xr:uid="{00000000-0005-0000-0000-0000C82B0000}"/>
    <cellStyle name="Entrada 3 2 3 2 7" xfId="29492" xr:uid="{00000000-0005-0000-0000-0000C92B0000}"/>
    <cellStyle name="Entrada 3 2 3 2 8" xfId="30881" xr:uid="{00000000-0005-0000-0000-0000CA2B0000}"/>
    <cellStyle name="Entrada 3 2 3 2 9" xfId="34817" xr:uid="{00000000-0005-0000-0000-0000CB2B0000}"/>
    <cellStyle name="Entrada 3 2 3 3" xfId="3748" xr:uid="{00000000-0005-0000-0000-0000CC2B0000}"/>
    <cellStyle name="Entrada 3 2 3 3 2" xfId="5925" xr:uid="{00000000-0005-0000-0000-0000CD2B0000}"/>
    <cellStyle name="Entrada 3 2 3 3 2 2" xfId="15079" xr:uid="{00000000-0005-0000-0000-0000CE2B0000}"/>
    <cellStyle name="Entrada 3 2 3 3 2 3" xfId="22075" xr:uid="{00000000-0005-0000-0000-0000CF2B0000}"/>
    <cellStyle name="Entrada 3 2 3 3 2 4" xfId="17498" xr:uid="{00000000-0005-0000-0000-0000D02B0000}"/>
    <cellStyle name="Entrada 3 2 3 3 2 5" xfId="32970" xr:uid="{00000000-0005-0000-0000-0000D12B0000}"/>
    <cellStyle name="Entrada 3 2 3 3 2 6" xfId="36645" xr:uid="{00000000-0005-0000-0000-0000D22B0000}"/>
    <cellStyle name="Entrada 3 2 3 3 2 7" xfId="39371" xr:uid="{00000000-0005-0000-0000-0000D32B0000}"/>
    <cellStyle name="Entrada 3 2 3 3 3" xfId="12902" xr:uid="{00000000-0005-0000-0000-0000D42B0000}"/>
    <cellStyle name="Entrada 3 2 3 3 4" xfId="19901" xr:uid="{00000000-0005-0000-0000-0000D52B0000}"/>
    <cellStyle name="Entrada 3 2 3 3 5" xfId="27956" xr:uid="{00000000-0005-0000-0000-0000D62B0000}"/>
    <cellStyle name="Entrada 3 2 3 3 6" xfId="22927" xr:uid="{00000000-0005-0000-0000-0000D72B0000}"/>
    <cellStyle name="Entrada 3 2 3 3 7" xfId="25142" xr:uid="{00000000-0005-0000-0000-0000D82B0000}"/>
    <cellStyle name="Entrada 3 2 3 3 8" xfId="33540" xr:uid="{00000000-0005-0000-0000-0000D92B0000}"/>
    <cellStyle name="Entrada 3 2 3 3 9" xfId="37208" xr:uid="{00000000-0005-0000-0000-0000DA2B0000}"/>
    <cellStyle name="Entrada 3 2 3 4" xfId="4244" xr:uid="{00000000-0005-0000-0000-0000DB2B0000}"/>
    <cellStyle name="Entrada 3 2 3 4 2" xfId="5926" xr:uid="{00000000-0005-0000-0000-0000DC2B0000}"/>
    <cellStyle name="Entrada 3 2 3 4 2 2" xfId="15080" xr:uid="{00000000-0005-0000-0000-0000DD2B0000}"/>
    <cellStyle name="Entrada 3 2 3 4 2 3" xfId="22076" xr:uid="{00000000-0005-0000-0000-0000DE2B0000}"/>
    <cellStyle name="Entrada 3 2 3 4 2 4" xfId="27151" xr:uid="{00000000-0005-0000-0000-0000DF2B0000}"/>
    <cellStyle name="Entrada 3 2 3 4 2 5" xfId="32971" xr:uid="{00000000-0005-0000-0000-0000E02B0000}"/>
    <cellStyle name="Entrada 3 2 3 4 2 6" xfId="36646" xr:uid="{00000000-0005-0000-0000-0000E12B0000}"/>
    <cellStyle name="Entrada 3 2 3 4 2 7" xfId="39372" xr:uid="{00000000-0005-0000-0000-0000E22B0000}"/>
    <cellStyle name="Entrada 3 2 3 4 3" xfId="13398" xr:uid="{00000000-0005-0000-0000-0000E32B0000}"/>
    <cellStyle name="Entrada 3 2 3 4 4" xfId="20396" xr:uid="{00000000-0005-0000-0000-0000E42B0000}"/>
    <cellStyle name="Entrada 3 2 3 4 5" xfId="27710" xr:uid="{00000000-0005-0000-0000-0000E52B0000}"/>
    <cellStyle name="Entrada 3 2 3 4 6" xfId="19760" xr:uid="{00000000-0005-0000-0000-0000E62B0000}"/>
    <cellStyle name="Entrada 3 2 3 4 7" xfId="19598" xr:uid="{00000000-0005-0000-0000-0000E72B0000}"/>
    <cellStyle name="Entrada 3 2 3 4 8" xfId="35552" xr:uid="{00000000-0005-0000-0000-0000E82B0000}"/>
    <cellStyle name="Entrada 3 2 3 4 9" xfId="38474" xr:uid="{00000000-0005-0000-0000-0000E92B0000}"/>
    <cellStyle name="Entrada 3 2 3 5" xfId="2962" xr:uid="{00000000-0005-0000-0000-0000EA2B0000}"/>
    <cellStyle name="Entrada 3 2 3 5 2" xfId="5927" xr:uid="{00000000-0005-0000-0000-0000EB2B0000}"/>
    <cellStyle name="Entrada 3 2 3 5 2 2" xfId="15081" xr:uid="{00000000-0005-0000-0000-0000EC2B0000}"/>
    <cellStyle name="Entrada 3 2 3 5 2 3" xfId="22077" xr:uid="{00000000-0005-0000-0000-0000ED2B0000}"/>
    <cellStyle name="Entrada 3 2 3 5 2 4" xfId="18361" xr:uid="{00000000-0005-0000-0000-0000EE2B0000}"/>
    <cellStyle name="Entrada 3 2 3 5 2 5" xfId="32972" xr:uid="{00000000-0005-0000-0000-0000EF2B0000}"/>
    <cellStyle name="Entrada 3 2 3 5 2 6" xfId="36647" xr:uid="{00000000-0005-0000-0000-0000F02B0000}"/>
    <cellStyle name="Entrada 3 2 3 5 2 7" xfId="39373" xr:uid="{00000000-0005-0000-0000-0000F12B0000}"/>
    <cellStyle name="Entrada 3 2 3 5 3" xfId="12116" xr:uid="{00000000-0005-0000-0000-0000F22B0000}"/>
    <cellStyle name="Entrada 3 2 3 5 4" xfId="19119" xr:uid="{00000000-0005-0000-0000-0000F32B0000}"/>
    <cellStyle name="Entrada 3 2 3 5 5" xfId="24674" xr:uid="{00000000-0005-0000-0000-0000F42B0000}"/>
    <cellStyle name="Entrada 3 2 3 5 6" xfId="28497" xr:uid="{00000000-0005-0000-0000-0000F52B0000}"/>
    <cellStyle name="Entrada 3 2 3 5 7" xfId="29853" xr:uid="{00000000-0005-0000-0000-0000F62B0000}"/>
    <cellStyle name="Entrada 3 2 3 5 8" xfId="33830" xr:uid="{00000000-0005-0000-0000-0000F72B0000}"/>
    <cellStyle name="Entrada 3 2 3 5 9" xfId="37392" xr:uid="{00000000-0005-0000-0000-0000F82B0000}"/>
    <cellStyle name="Entrada 3 2 3 6" xfId="3046" xr:uid="{00000000-0005-0000-0000-0000F92B0000}"/>
    <cellStyle name="Entrada 3 2 3 6 2" xfId="5928" xr:uid="{00000000-0005-0000-0000-0000FA2B0000}"/>
    <cellStyle name="Entrada 3 2 3 6 2 2" xfId="15082" xr:uid="{00000000-0005-0000-0000-0000FB2B0000}"/>
    <cellStyle name="Entrada 3 2 3 6 2 3" xfId="22078" xr:uid="{00000000-0005-0000-0000-0000FC2B0000}"/>
    <cellStyle name="Entrada 3 2 3 6 2 4" xfId="27150" xr:uid="{00000000-0005-0000-0000-0000FD2B0000}"/>
    <cellStyle name="Entrada 3 2 3 6 2 5" xfId="32973" xr:uid="{00000000-0005-0000-0000-0000FE2B0000}"/>
    <cellStyle name="Entrada 3 2 3 6 2 6" xfId="36648" xr:uid="{00000000-0005-0000-0000-0000FF2B0000}"/>
    <cellStyle name="Entrada 3 2 3 6 2 7" xfId="39374" xr:uid="{00000000-0005-0000-0000-0000002C0000}"/>
    <cellStyle name="Entrada 3 2 3 6 3" xfId="12200" xr:uid="{00000000-0005-0000-0000-0000012C0000}"/>
    <cellStyle name="Entrada 3 2 3 6 4" xfId="19203" xr:uid="{00000000-0005-0000-0000-0000022C0000}"/>
    <cellStyle name="Entrada 3 2 3 6 5" xfId="10158" xr:uid="{00000000-0005-0000-0000-0000032C0000}"/>
    <cellStyle name="Entrada 3 2 3 6 6" xfId="25439" xr:uid="{00000000-0005-0000-0000-0000042C0000}"/>
    <cellStyle name="Entrada 3 2 3 6 7" xfId="29809" xr:uid="{00000000-0005-0000-0000-0000052C0000}"/>
    <cellStyle name="Entrada 3 2 3 6 8" xfId="33781" xr:uid="{00000000-0005-0000-0000-0000062C0000}"/>
    <cellStyle name="Entrada 3 2 3 6 9" xfId="37343" xr:uid="{00000000-0005-0000-0000-0000072C0000}"/>
    <cellStyle name="Entrada 3 2 3 7" xfId="5923" xr:uid="{00000000-0005-0000-0000-0000082C0000}"/>
    <cellStyle name="Entrada 3 2 3 7 2" xfId="15077" xr:uid="{00000000-0005-0000-0000-0000092C0000}"/>
    <cellStyle name="Entrada 3 2 3 7 3" xfId="22073" xr:uid="{00000000-0005-0000-0000-00000A2C0000}"/>
    <cellStyle name="Entrada 3 2 3 7 4" xfId="27142" xr:uid="{00000000-0005-0000-0000-00000B2C0000}"/>
    <cellStyle name="Entrada 3 2 3 7 5" xfId="32968" xr:uid="{00000000-0005-0000-0000-00000C2C0000}"/>
    <cellStyle name="Entrada 3 2 3 7 6" xfId="36643" xr:uid="{00000000-0005-0000-0000-00000D2C0000}"/>
    <cellStyle name="Entrada 3 2 3 7 7" xfId="39369" xr:uid="{00000000-0005-0000-0000-00000E2C0000}"/>
    <cellStyle name="Entrada 3 2 3 8" xfId="11007" xr:uid="{00000000-0005-0000-0000-00000F2C0000}"/>
    <cellStyle name="Entrada 3 2 3 9" xfId="15518" xr:uid="{00000000-0005-0000-0000-0000102C0000}"/>
    <cellStyle name="Entrada 3 2 4" xfId="2270" xr:uid="{00000000-0005-0000-0000-0000112C0000}"/>
    <cellStyle name="Entrada 3 2 4 10" xfId="15458" xr:uid="{00000000-0005-0000-0000-0000122C0000}"/>
    <cellStyle name="Entrada 3 2 4 11" xfId="26106" xr:uid="{00000000-0005-0000-0000-0000132C0000}"/>
    <cellStyle name="Entrada 3 2 4 12" xfId="30195" xr:uid="{00000000-0005-0000-0000-0000142C0000}"/>
    <cellStyle name="Entrada 3 2 4 13" xfId="31065" xr:uid="{00000000-0005-0000-0000-0000152C0000}"/>
    <cellStyle name="Entrada 3 2 4 14" xfId="34956" xr:uid="{00000000-0005-0000-0000-0000162C0000}"/>
    <cellStyle name="Entrada 3 2 4 2" xfId="2670" xr:uid="{00000000-0005-0000-0000-0000172C0000}"/>
    <cellStyle name="Entrada 3 2 4 2 2" xfId="5930" xr:uid="{00000000-0005-0000-0000-0000182C0000}"/>
    <cellStyle name="Entrada 3 2 4 2 2 2" xfId="15084" xr:uid="{00000000-0005-0000-0000-0000192C0000}"/>
    <cellStyle name="Entrada 3 2 4 2 2 3" xfId="22080" xr:uid="{00000000-0005-0000-0000-00001A2C0000}"/>
    <cellStyle name="Entrada 3 2 4 2 2 4" xfId="27153" xr:uid="{00000000-0005-0000-0000-00001B2C0000}"/>
    <cellStyle name="Entrada 3 2 4 2 2 5" xfId="32975" xr:uid="{00000000-0005-0000-0000-00001C2C0000}"/>
    <cellStyle name="Entrada 3 2 4 2 2 6" xfId="36650" xr:uid="{00000000-0005-0000-0000-00001D2C0000}"/>
    <cellStyle name="Entrada 3 2 4 2 2 7" xfId="39376" xr:uid="{00000000-0005-0000-0000-00001E2C0000}"/>
    <cellStyle name="Entrada 3 2 4 2 3" xfId="11824" xr:uid="{00000000-0005-0000-0000-00001F2C0000}"/>
    <cellStyle name="Entrada 3 2 4 2 4" xfId="18827" xr:uid="{00000000-0005-0000-0000-0000202C0000}"/>
    <cellStyle name="Entrada 3 2 4 2 5" xfId="18115" xr:uid="{00000000-0005-0000-0000-0000212C0000}"/>
    <cellStyle name="Entrada 3 2 4 2 6" xfId="26298" xr:uid="{00000000-0005-0000-0000-0000222C0000}"/>
    <cellStyle name="Entrada 3 2 4 2 7" xfId="23382" xr:uid="{00000000-0005-0000-0000-0000232C0000}"/>
    <cellStyle name="Entrada 3 2 4 2 8" xfId="25939" xr:uid="{00000000-0005-0000-0000-0000242C0000}"/>
    <cellStyle name="Entrada 3 2 4 2 9" xfId="31228" xr:uid="{00000000-0005-0000-0000-0000252C0000}"/>
    <cellStyle name="Entrada 3 2 4 3" xfId="3952" xr:uid="{00000000-0005-0000-0000-0000262C0000}"/>
    <cellStyle name="Entrada 3 2 4 3 2" xfId="5931" xr:uid="{00000000-0005-0000-0000-0000272C0000}"/>
    <cellStyle name="Entrada 3 2 4 3 2 2" xfId="15085" xr:uid="{00000000-0005-0000-0000-0000282C0000}"/>
    <cellStyle name="Entrada 3 2 4 3 2 3" xfId="22081" xr:uid="{00000000-0005-0000-0000-0000292C0000}"/>
    <cellStyle name="Entrada 3 2 4 3 2 4" xfId="17265" xr:uid="{00000000-0005-0000-0000-00002A2C0000}"/>
    <cellStyle name="Entrada 3 2 4 3 2 5" xfId="32976" xr:uid="{00000000-0005-0000-0000-00002B2C0000}"/>
    <cellStyle name="Entrada 3 2 4 3 2 6" xfId="36651" xr:uid="{00000000-0005-0000-0000-00002C2C0000}"/>
    <cellStyle name="Entrada 3 2 4 3 2 7" xfId="39377" xr:uid="{00000000-0005-0000-0000-00002D2C0000}"/>
    <cellStyle name="Entrada 3 2 4 3 3" xfId="13106" xr:uid="{00000000-0005-0000-0000-00002E2C0000}"/>
    <cellStyle name="Entrada 3 2 4 3 4" xfId="20104" xr:uid="{00000000-0005-0000-0000-00002F2C0000}"/>
    <cellStyle name="Entrada 3 2 4 3 5" xfId="17929" xr:uid="{00000000-0005-0000-0000-0000302C0000}"/>
    <cellStyle name="Entrada 3 2 4 3 6" xfId="9190" xr:uid="{00000000-0005-0000-0000-0000312C0000}"/>
    <cellStyle name="Entrada 3 2 4 3 7" xfId="24835" xr:uid="{00000000-0005-0000-0000-0000322C0000}"/>
    <cellStyle name="Entrada 3 2 4 3 8" xfId="33451" xr:uid="{00000000-0005-0000-0000-0000332C0000}"/>
    <cellStyle name="Entrada 3 2 4 3 9" xfId="37125" xr:uid="{00000000-0005-0000-0000-0000342C0000}"/>
    <cellStyle name="Entrada 3 2 4 4" xfId="4390" xr:uid="{00000000-0005-0000-0000-0000352C0000}"/>
    <cellStyle name="Entrada 3 2 4 4 2" xfId="5932" xr:uid="{00000000-0005-0000-0000-0000362C0000}"/>
    <cellStyle name="Entrada 3 2 4 4 2 2" xfId="15086" xr:uid="{00000000-0005-0000-0000-0000372C0000}"/>
    <cellStyle name="Entrada 3 2 4 4 2 3" xfId="22082" xr:uid="{00000000-0005-0000-0000-0000382C0000}"/>
    <cellStyle name="Entrada 3 2 4 4 2 4" xfId="24392" xr:uid="{00000000-0005-0000-0000-0000392C0000}"/>
    <cellStyle name="Entrada 3 2 4 4 2 5" xfId="32977" xr:uid="{00000000-0005-0000-0000-00003A2C0000}"/>
    <cellStyle name="Entrada 3 2 4 4 2 6" xfId="36652" xr:uid="{00000000-0005-0000-0000-00003B2C0000}"/>
    <cellStyle name="Entrada 3 2 4 4 2 7" xfId="39378" xr:uid="{00000000-0005-0000-0000-00003C2C0000}"/>
    <cellStyle name="Entrada 3 2 4 4 3" xfId="13544" xr:uid="{00000000-0005-0000-0000-00003D2C0000}"/>
    <cellStyle name="Entrada 3 2 4 4 4" xfId="20542" xr:uid="{00000000-0005-0000-0000-00003E2C0000}"/>
    <cellStyle name="Entrada 3 2 4 4 5" xfId="23366" xr:uid="{00000000-0005-0000-0000-00003F2C0000}"/>
    <cellStyle name="Entrada 3 2 4 4 6" xfId="10049" xr:uid="{00000000-0005-0000-0000-0000402C0000}"/>
    <cellStyle name="Entrada 3 2 4 4 7" xfId="9287" xr:uid="{00000000-0005-0000-0000-0000412C0000}"/>
    <cellStyle name="Entrada 3 2 4 4 8" xfId="31863" xr:uid="{00000000-0005-0000-0000-0000422C0000}"/>
    <cellStyle name="Entrada 3 2 4 4 9" xfId="35517" xr:uid="{00000000-0005-0000-0000-0000432C0000}"/>
    <cellStyle name="Entrada 3 2 4 5" xfId="4644" xr:uid="{00000000-0005-0000-0000-0000442C0000}"/>
    <cellStyle name="Entrada 3 2 4 5 2" xfId="5933" xr:uid="{00000000-0005-0000-0000-0000452C0000}"/>
    <cellStyle name="Entrada 3 2 4 5 2 2" xfId="15087" xr:uid="{00000000-0005-0000-0000-0000462C0000}"/>
    <cellStyle name="Entrada 3 2 4 5 2 3" xfId="22083" xr:uid="{00000000-0005-0000-0000-0000472C0000}"/>
    <cellStyle name="Entrada 3 2 4 5 2 4" xfId="15539" xr:uid="{00000000-0005-0000-0000-0000482C0000}"/>
    <cellStyle name="Entrada 3 2 4 5 2 5" xfId="32978" xr:uid="{00000000-0005-0000-0000-0000492C0000}"/>
    <cellStyle name="Entrada 3 2 4 5 2 6" xfId="36653" xr:uid="{00000000-0005-0000-0000-00004A2C0000}"/>
    <cellStyle name="Entrada 3 2 4 5 2 7" xfId="39379" xr:uid="{00000000-0005-0000-0000-00004B2C0000}"/>
    <cellStyle name="Entrada 3 2 4 5 3" xfId="13798" xr:uid="{00000000-0005-0000-0000-00004C2C0000}"/>
    <cellStyle name="Entrada 3 2 4 5 4" xfId="20796" xr:uid="{00000000-0005-0000-0000-00004D2C0000}"/>
    <cellStyle name="Entrada 3 2 4 5 5" xfId="24774" xr:uid="{00000000-0005-0000-0000-00004E2C0000}"/>
    <cellStyle name="Entrada 3 2 4 5 6" xfId="29261" xr:uid="{00000000-0005-0000-0000-00004F2C0000}"/>
    <cellStyle name="Entrada 3 2 4 5 7" xfId="17833" xr:uid="{00000000-0005-0000-0000-0000502C0000}"/>
    <cellStyle name="Entrada 3 2 4 5 8" xfId="32199" xr:uid="{00000000-0005-0000-0000-0000512C0000}"/>
    <cellStyle name="Entrada 3 2 4 5 9" xfId="35874" xr:uid="{00000000-0005-0000-0000-0000522C0000}"/>
    <cellStyle name="Entrada 3 2 4 6" xfId="4890" xr:uid="{00000000-0005-0000-0000-0000532C0000}"/>
    <cellStyle name="Entrada 3 2 4 6 2" xfId="5934" xr:uid="{00000000-0005-0000-0000-0000542C0000}"/>
    <cellStyle name="Entrada 3 2 4 6 2 2" xfId="15088" xr:uid="{00000000-0005-0000-0000-0000552C0000}"/>
    <cellStyle name="Entrada 3 2 4 6 2 3" xfId="22084" xr:uid="{00000000-0005-0000-0000-0000562C0000}"/>
    <cellStyle name="Entrada 3 2 4 6 2 4" xfId="27155" xr:uid="{00000000-0005-0000-0000-0000572C0000}"/>
    <cellStyle name="Entrada 3 2 4 6 2 5" xfId="32979" xr:uid="{00000000-0005-0000-0000-0000582C0000}"/>
    <cellStyle name="Entrada 3 2 4 6 2 6" xfId="36654" xr:uid="{00000000-0005-0000-0000-0000592C0000}"/>
    <cellStyle name="Entrada 3 2 4 6 2 7" xfId="39380" xr:uid="{00000000-0005-0000-0000-00005A2C0000}"/>
    <cellStyle name="Entrada 3 2 4 6 3" xfId="14044" xr:uid="{00000000-0005-0000-0000-00005B2C0000}"/>
    <cellStyle name="Entrada 3 2 4 6 4" xfId="21042" xr:uid="{00000000-0005-0000-0000-00005C2C0000}"/>
    <cellStyle name="Entrada 3 2 4 6 5" xfId="24808" xr:uid="{00000000-0005-0000-0000-00005D2C0000}"/>
    <cellStyle name="Entrada 3 2 4 6 6" xfId="29283" xr:uid="{00000000-0005-0000-0000-00005E2C0000}"/>
    <cellStyle name="Entrada 3 2 4 6 7" xfId="31936" xr:uid="{00000000-0005-0000-0000-00005F2C0000}"/>
    <cellStyle name="Entrada 3 2 4 6 8" xfId="35614" xr:uid="{00000000-0005-0000-0000-0000602C0000}"/>
    <cellStyle name="Entrada 3 2 4 6 9" xfId="38525" xr:uid="{00000000-0005-0000-0000-0000612C0000}"/>
    <cellStyle name="Entrada 3 2 4 7" xfId="5929" xr:uid="{00000000-0005-0000-0000-0000622C0000}"/>
    <cellStyle name="Entrada 3 2 4 7 2" xfId="15083" xr:uid="{00000000-0005-0000-0000-0000632C0000}"/>
    <cellStyle name="Entrada 3 2 4 7 3" xfId="22079" xr:uid="{00000000-0005-0000-0000-0000642C0000}"/>
    <cellStyle name="Entrada 3 2 4 7 4" xfId="10142" xr:uid="{00000000-0005-0000-0000-0000652C0000}"/>
    <cellStyle name="Entrada 3 2 4 7 5" xfId="32974" xr:uid="{00000000-0005-0000-0000-0000662C0000}"/>
    <cellStyle name="Entrada 3 2 4 7 6" xfId="36649" xr:uid="{00000000-0005-0000-0000-0000672C0000}"/>
    <cellStyle name="Entrada 3 2 4 7 7" xfId="39375" xr:uid="{00000000-0005-0000-0000-0000682C0000}"/>
    <cellStyle name="Entrada 3 2 4 8" xfId="11424" xr:uid="{00000000-0005-0000-0000-0000692C0000}"/>
    <cellStyle name="Entrada 3 2 4 9" xfId="18427" xr:uid="{00000000-0005-0000-0000-00006A2C0000}"/>
    <cellStyle name="Entrada 3 2 5" xfId="2118" xr:uid="{00000000-0005-0000-0000-00006B2C0000}"/>
    <cellStyle name="Entrada 3 2 5 10" xfId="24592" xr:uid="{00000000-0005-0000-0000-00006C2C0000}"/>
    <cellStyle name="Entrada 3 2 5 11" xfId="22479" xr:uid="{00000000-0005-0000-0000-00006D2C0000}"/>
    <cellStyle name="Entrada 3 2 5 12" xfId="29024" xr:uid="{00000000-0005-0000-0000-00006E2C0000}"/>
    <cellStyle name="Entrada 3 2 5 13" xfId="31454" xr:uid="{00000000-0005-0000-0000-00006F2C0000}"/>
    <cellStyle name="Entrada 3 2 5 14" xfId="35165" xr:uid="{00000000-0005-0000-0000-0000702C0000}"/>
    <cellStyle name="Entrada 3 2 5 2" xfId="2602" xr:uid="{00000000-0005-0000-0000-0000712C0000}"/>
    <cellStyle name="Entrada 3 2 5 2 2" xfId="5936" xr:uid="{00000000-0005-0000-0000-0000722C0000}"/>
    <cellStyle name="Entrada 3 2 5 2 2 2" xfId="15090" xr:uid="{00000000-0005-0000-0000-0000732C0000}"/>
    <cellStyle name="Entrada 3 2 5 2 2 3" xfId="22086" xr:uid="{00000000-0005-0000-0000-0000742C0000}"/>
    <cellStyle name="Entrada 3 2 5 2 2 4" xfId="27154" xr:uid="{00000000-0005-0000-0000-0000752C0000}"/>
    <cellStyle name="Entrada 3 2 5 2 2 5" xfId="32981" xr:uid="{00000000-0005-0000-0000-0000762C0000}"/>
    <cellStyle name="Entrada 3 2 5 2 2 6" xfId="36656" xr:uid="{00000000-0005-0000-0000-0000772C0000}"/>
    <cellStyle name="Entrada 3 2 5 2 2 7" xfId="39382" xr:uid="{00000000-0005-0000-0000-0000782C0000}"/>
    <cellStyle name="Entrada 3 2 5 2 3" xfId="11756" xr:uid="{00000000-0005-0000-0000-0000792C0000}"/>
    <cellStyle name="Entrada 3 2 5 2 4" xfId="18759" xr:uid="{00000000-0005-0000-0000-00007A2C0000}"/>
    <cellStyle name="Entrada 3 2 5 2 5" xfId="23066" xr:uid="{00000000-0005-0000-0000-00007B2C0000}"/>
    <cellStyle name="Entrada 3 2 5 2 6" xfId="26264" xr:uid="{00000000-0005-0000-0000-00007C2C0000}"/>
    <cellStyle name="Entrada 3 2 5 2 7" xfId="29417" xr:uid="{00000000-0005-0000-0000-00007D2C0000}"/>
    <cellStyle name="Entrada 3 2 5 2 8" xfId="9949" xr:uid="{00000000-0005-0000-0000-00007E2C0000}"/>
    <cellStyle name="Entrada 3 2 5 2 9" xfId="34816" xr:uid="{00000000-0005-0000-0000-00007F2C0000}"/>
    <cellStyle name="Entrada 3 2 5 3" xfId="3849" xr:uid="{00000000-0005-0000-0000-0000802C0000}"/>
    <cellStyle name="Entrada 3 2 5 3 2" xfId="5937" xr:uid="{00000000-0005-0000-0000-0000812C0000}"/>
    <cellStyle name="Entrada 3 2 5 3 2 2" xfId="15091" xr:uid="{00000000-0005-0000-0000-0000822C0000}"/>
    <cellStyle name="Entrada 3 2 5 3 2 3" xfId="22087" xr:uid="{00000000-0005-0000-0000-0000832C0000}"/>
    <cellStyle name="Entrada 3 2 5 3 2 4" xfId="18233" xr:uid="{00000000-0005-0000-0000-0000842C0000}"/>
    <cellStyle name="Entrada 3 2 5 3 2 5" xfId="32982" xr:uid="{00000000-0005-0000-0000-0000852C0000}"/>
    <cellStyle name="Entrada 3 2 5 3 2 6" xfId="36657" xr:uid="{00000000-0005-0000-0000-0000862C0000}"/>
    <cellStyle name="Entrada 3 2 5 3 2 7" xfId="39383" xr:uid="{00000000-0005-0000-0000-0000872C0000}"/>
    <cellStyle name="Entrada 3 2 5 3 3" xfId="13003" xr:uid="{00000000-0005-0000-0000-0000882C0000}"/>
    <cellStyle name="Entrada 3 2 5 3 4" xfId="20002" xr:uid="{00000000-0005-0000-0000-0000892C0000}"/>
    <cellStyle name="Entrada 3 2 5 3 5" xfId="27900" xr:uid="{00000000-0005-0000-0000-00008A2C0000}"/>
    <cellStyle name="Entrada 3 2 5 3 6" xfId="23053" xr:uid="{00000000-0005-0000-0000-00008B2C0000}"/>
    <cellStyle name="Entrada 3 2 5 3 7" xfId="29374" xr:uid="{00000000-0005-0000-0000-00008C2C0000}"/>
    <cellStyle name="Entrada 3 2 5 3 8" xfId="33493" xr:uid="{00000000-0005-0000-0000-00008D2C0000}"/>
    <cellStyle name="Entrada 3 2 5 3 9" xfId="37161" xr:uid="{00000000-0005-0000-0000-00008E2C0000}"/>
    <cellStyle name="Entrada 3 2 5 4" xfId="4317" xr:uid="{00000000-0005-0000-0000-00008F2C0000}"/>
    <cellStyle name="Entrada 3 2 5 4 2" xfId="5938" xr:uid="{00000000-0005-0000-0000-0000902C0000}"/>
    <cellStyle name="Entrada 3 2 5 4 2 2" xfId="15092" xr:uid="{00000000-0005-0000-0000-0000912C0000}"/>
    <cellStyle name="Entrada 3 2 5 4 2 3" xfId="22088" xr:uid="{00000000-0005-0000-0000-0000922C0000}"/>
    <cellStyle name="Entrada 3 2 5 4 2 4" xfId="27157" xr:uid="{00000000-0005-0000-0000-0000932C0000}"/>
    <cellStyle name="Entrada 3 2 5 4 2 5" xfId="32983" xr:uid="{00000000-0005-0000-0000-0000942C0000}"/>
    <cellStyle name="Entrada 3 2 5 4 2 6" xfId="36658" xr:uid="{00000000-0005-0000-0000-0000952C0000}"/>
    <cellStyle name="Entrada 3 2 5 4 2 7" xfId="39384" xr:uid="{00000000-0005-0000-0000-0000962C0000}"/>
    <cellStyle name="Entrada 3 2 5 4 3" xfId="13471" xr:uid="{00000000-0005-0000-0000-0000972C0000}"/>
    <cellStyle name="Entrada 3 2 5 4 4" xfId="20469" xr:uid="{00000000-0005-0000-0000-0000982C0000}"/>
    <cellStyle name="Entrada 3 2 5 4 5" xfId="9315" xr:uid="{00000000-0005-0000-0000-0000992C0000}"/>
    <cellStyle name="Entrada 3 2 5 4 6" xfId="26684" xr:uid="{00000000-0005-0000-0000-00009A2C0000}"/>
    <cellStyle name="Entrada 3 2 5 4 7" xfId="22703" xr:uid="{00000000-0005-0000-0000-00009B2C0000}"/>
    <cellStyle name="Entrada 3 2 5 4 8" xfId="33336" xr:uid="{00000000-0005-0000-0000-00009C2C0000}"/>
    <cellStyle name="Entrada 3 2 5 4 9" xfId="37011" xr:uid="{00000000-0005-0000-0000-00009D2C0000}"/>
    <cellStyle name="Entrada 3 2 5 5" xfId="4584" xr:uid="{00000000-0005-0000-0000-00009E2C0000}"/>
    <cellStyle name="Entrada 3 2 5 5 2" xfId="5939" xr:uid="{00000000-0005-0000-0000-00009F2C0000}"/>
    <cellStyle name="Entrada 3 2 5 5 2 2" xfId="15093" xr:uid="{00000000-0005-0000-0000-0000A02C0000}"/>
    <cellStyle name="Entrada 3 2 5 5 2 3" xfId="22089" xr:uid="{00000000-0005-0000-0000-0000A12C0000}"/>
    <cellStyle name="Entrada 3 2 5 5 2 4" xfId="17707" xr:uid="{00000000-0005-0000-0000-0000A22C0000}"/>
    <cellStyle name="Entrada 3 2 5 5 2 5" xfId="32984" xr:uid="{00000000-0005-0000-0000-0000A32C0000}"/>
    <cellStyle name="Entrada 3 2 5 5 2 6" xfId="36659" xr:uid="{00000000-0005-0000-0000-0000A42C0000}"/>
    <cellStyle name="Entrada 3 2 5 5 2 7" xfId="39385" xr:uid="{00000000-0005-0000-0000-0000A52C0000}"/>
    <cellStyle name="Entrada 3 2 5 5 3" xfId="13738" xr:uid="{00000000-0005-0000-0000-0000A62C0000}"/>
    <cellStyle name="Entrada 3 2 5 5 4" xfId="20736" xr:uid="{00000000-0005-0000-0000-0000A72C0000}"/>
    <cellStyle name="Entrada 3 2 5 5 5" xfId="27545" xr:uid="{00000000-0005-0000-0000-0000A82C0000}"/>
    <cellStyle name="Entrada 3 2 5 5 6" xfId="29243" xr:uid="{00000000-0005-0000-0000-0000A92C0000}"/>
    <cellStyle name="Entrada 3 2 5 5 7" xfId="9923" xr:uid="{00000000-0005-0000-0000-0000AA2C0000}"/>
    <cellStyle name="Entrada 3 2 5 5 8" xfId="32227" xr:uid="{00000000-0005-0000-0000-0000AB2C0000}"/>
    <cellStyle name="Entrada 3 2 5 5 9" xfId="35902" xr:uid="{00000000-0005-0000-0000-0000AC2C0000}"/>
    <cellStyle name="Entrada 3 2 5 6" xfId="4834" xr:uid="{00000000-0005-0000-0000-0000AD2C0000}"/>
    <cellStyle name="Entrada 3 2 5 6 2" xfId="5940" xr:uid="{00000000-0005-0000-0000-0000AE2C0000}"/>
    <cellStyle name="Entrada 3 2 5 6 2 2" xfId="15094" xr:uid="{00000000-0005-0000-0000-0000AF2C0000}"/>
    <cellStyle name="Entrada 3 2 5 6 2 3" xfId="22090" xr:uid="{00000000-0005-0000-0000-0000B02C0000}"/>
    <cellStyle name="Entrada 3 2 5 6 2 4" xfId="27158" xr:uid="{00000000-0005-0000-0000-0000B12C0000}"/>
    <cellStyle name="Entrada 3 2 5 6 2 5" xfId="32985" xr:uid="{00000000-0005-0000-0000-0000B22C0000}"/>
    <cellStyle name="Entrada 3 2 5 6 2 6" xfId="36660" xr:uid="{00000000-0005-0000-0000-0000B32C0000}"/>
    <cellStyle name="Entrada 3 2 5 6 2 7" xfId="39386" xr:uid="{00000000-0005-0000-0000-0000B42C0000}"/>
    <cellStyle name="Entrada 3 2 5 6 3" xfId="13988" xr:uid="{00000000-0005-0000-0000-0000B52C0000}"/>
    <cellStyle name="Entrada 3 2 5 6 4" xfId="20986" xr:uid="{00000000-0005-0000-0000-0000B62C0000}"/>
    <cellStyle name="Entrada 3 2 5 6 5" xfId="24795" xr:uid="{00000000-0005-0000-0000-0000B72C0000}"/>
    <cellStyle name="Entrada 3 2 5 6 6" xfId="26766" xr:uid="{00000000-0005-0000-0000-0000B82C0000}"/>
    <cellStyle name="Entrada 3 2 5 6 7" xfId="24995" xr:uid="{00000000-0005-0000-0000-0000B92C0000}"/>
    <cellStyle name="Entrada 3 2 5 6 8" xfId="32111" xr:uid="{00000000-0005-0000-0000-0000BA2C0000}"/>
    <cellStyle name="Entrada 3 2 5 6 9" xfId="35786" xr:uid="{00000000-0005-0000-0000-0000BB2C0000}"/>
    <cellStyle name="Entrada 3 2 5 7" xfId="5935" xr:uid="{00000000-0005-0000-0000-0000BC2C0000}"/>
    <cellStyle name="Entrada 3 2 5 7 2" xfId="15089" xr:uid="{00000000-0005-0000-0000-0000BD2C0000}"/>
    <cellStyle name="Entrada 3 2 5 7 3" xfId="22085" xr:uid="{00000000-0005-0000-0000-0000BE2C0000}"/>
    <cellStyle name="Entrada 3 2 5 7 4" xfId="27156" xr:uid="{00000000-0005-0000-0000-0000BF2C0000}"/>
    <cellStyle name="Entrada 3 2 5 7 5" xfId="32980" xr:uid="{00000000-0005-0000-0000-0000C02C0000}"/>
    <cellStyle name="Entrada 3 2 5 7 6" xfId="36655" xr:uid="{00000000-0005-0000-0000-0000C12C0000}"/>
    <cellStyle name="Entrada 3 2 5 7 7" xfId="39381" xr:uid="{00000000-0005-0000-0000-0000C22C0000}"/>
    <cellStyle name="Entrada 3 2 5 8" xfId="11272" xr:uid="{00000000-0005-0000-0000-0000C32C0000}"/>
    <cellStyle name="Entrada 3 2 5 9" xfId="9176" xr:uid="{00000000-0005-0000-0000-0000C42C0000}"/>
    <cellStyle name="Entrada 3 2 6" xfId="2303" xr:uid="{00000000-0005-0000-0000-0000C52C0000}"/>
    <cellStyle name="Entrada 3 2 6 10" xfId="17161" xr:uid="{00000000-0005-0000-0000-0000C62C0000}"/>
    <cellStyle name="Entrada 3 2 6 11" xfId="26117" xr:uid="{00000000-0005-0000-0000-0000C72C0000}"/>
    <cellStyle name="Entrada 3 2 6 12" xfId="30178" xr:uid="{00000000-0005-0000-0000-0000C82C0000}"/>
    <cellStyle name="Entrada 3 2 6 13" xfId="29623" xr:uid="{00000000-0005-0000-0000-0000C92C0000}"/>
    <cellStyle name="Entrada 3 2 6 14" xfId="33608" xr:uid="{00000000-0005-0000-0000-0000CA2C0000}"/>
    <cellStyle name="Entrada 3 2 6 2" xfId="2703" xr:uid="{00000000-0005-0000-0000-0000CB2C0000}"/>
    <cellStyle name="Entrada 3 2 6 2 2" xfId="5942" xr:uid="{00000000-0005-0000-0000-0000CC2C0000}"/>
    <cellStyle name="Entrada 3 2 6 2 2 2" xfId="15096" xr:uid="{00000000-0005-0000-0000-0000CD2C0000}"/>
    <cellStyle name="Entrada 3 2 6 2 2 3" xfId="22092" xr:uid="{00000000-0005-0000-0000-0000CE2C0000}"/>
    <cellStyle name="Entrada 3 2 6 2 2 4" xfId="27159" xr:uid="{00000000-0005-0000-0000-0000CF2C0000}"/>
    <cellStyle name="Entrada 3 2 6 2 2 5" xfId="32987" xr:uid="{00000000-0005-0000-0000-0000D02C0000}"/>
    <cellStyle name="Entrada 3 2 6 2 2 6" xfId="36662" xr:uid="{00000000-0005-0000-0000-0000D12C0000}"/>
    <cellStyle name="Entrada 3 2 6 2 2 7" xfId="39388" xr:uid="{00000000-0005-0000-0000-0000D22C0000}"/>
    <cellStyle name="Entrada 3 2 6 2 3" xfId="11857" xr:uid="{00000000-0005-0000-0000-0000D32C0000}"/>
    <cellStyle name="Entrada 3 2 6 2 4" xfId="18860" xr:uid="{00000000-0005-0000-0000-0000D42C0000}"/>
    <cellStyle name="Entrada 3 2 6 2 5" xfId="28422" xr:uid="{00000000-0005-0000-0000-0000D52C0000}"/>
    <cellStyle name="Entrada 3 2 6 2 6" xfId="9664" xr:uid="{00000000-0005-0000-0000-0000D62C0000}"/>
    <cellStyle name="Entrada 3 2 6 2 7" xfId="29978" xr:uid="{00000000-0005-0000-0000-0000D72C0000}"/>
    <cellStyle name="Entrada 3 2 6 2 8" xfId="33955" xr:uid="{00000000-0005-0000-0000-0000D82C0000}"/>
    <cellStyle name="Entrada 3 2 6 2 9" xfId="37517" xr:uid="{00000000-0005-0000-0000-0000D92C0000}"/>
    <cellStyle name="Entrada 3 2 6 3" xfId="3985" xr:uid="{00000000-0005-0000-0000-0000DA2C0000}"/>
    <cellStyle name="Entrada 3 2 6 3 2" xfId="5943" xr:uid="{00000000-0005-0000-0000-0000DB2C0000}"/>
    <cellStyle name="Entrada 3 2 6 3 2 2" xfId="15097" xr:uid="{00000000-0005-0000-0000-0000DC2C0000}"/>
    <cellStyle name="Entrada 3 2 6 3 2 3" xfId="22093" xr:uid="{00000000-0005-0000-0000-0000DD2C0000}"/>
    <cellStyle name="Entrada 3 2 6 3 2 4" xfId="27141" xr:uid="{00000000-0005-0000-0000-0000DE2C0000}"/>
    <cellStyle name="Entrada 3 2 6 3 2 5" xfId="32988" xr:uid="{00000000-0005-0000-0000-0000DF2C0000}"/>
    <cellStyle name="Entrada 3 2 6 3 2 6" xfId="36663" xr:uid="{00000000-0005-0000-0000-0000E02C0000}"/>
    <cellStyle name="Entrada 3 2 6 3 2 7" xfId="39389" xr:uid="{00000000-0005-0000-0000-0000E12C0000}"/>
    <cellStyle name="Entrada 3 2 6 3 3" xfId="13139" xr:uid="{00000000-0005-0000-0000-0000E22C0000}"/>
    <cellStyle name="Entrada 3 2 6 3 4" xfId="20137" xr:uid="{00000000-0005-0000-0000-0000E32C0000}"/>
    <cellStyle name="Entrada 3 2 6 3 5" xfId="27838" xr:uid="{00000000-0005-0000-0000-0000E42C0000}"/>
    <cellStyle name="Entrada 3 2 6 3 6" xfId="9985" xr:uid="{00000000-0005-0000-0000-0000E52C0000}"/>
    <cellStyle name="Entrada 3 2 6 3 7" xfId="19711" xr:uid="{00000000-0005-0000-0000-0000E62C0000}"/>
    <cellStyle name="Entrada 3 2 6 3 8" xfId="31840" xr:uid="{00000000-0005-0000-0000-0000E72C0000}"/>
    <cellStyle name="Entrada 3 2 6 3 9" xfId="35494" xr:uid="{00000000-0005-0000-0000-0000E82C0000}"/>
    <cellStyle name="Entrada 3 2 6 4" xfId="4423" xr:uid="{00000000-0005-0000-0000-0000E92C0000}"/>
    <cellStyle name="Entrada 3 2 6 4 2" xfId="5944" xr:uid="{00000000-0005-0000-0000-0000EA2C0000}"/>
    <cellStyle name="Entrada 3 2 6 4 2 2" xfId="15098" xr:uid="{00000000-0005-0000-0000-0000EB2C0000}"/>
    <cellStyle name="Entrada 3 2 6 4 2 3" xfId="22094" xr:uid="{00000000-0005-0000-0000-0000EC2C0000}"/>
    <cellStyle name="Entrada 3 2 6 4 2 4" xfId="24871" xr:uid="{00000000-0005-0000-0000-0000ED2C0000}"/>
    <cellStyle name="Entrada 3 2 6 4 2 5" xfId="32989" xr:uid="{00000000-0005-0000-0000-0000EE2C0000}"/>
    <cellStyle name="Entrada 3 2 6 4 2 6" xfId="36664" xr:uid="{00000000-0005-0000-0000-0000EF2C0000}"/>
    <cellStyle name="Entrada 3 2 6 4 2 7" xfId="39390" xr:uid="{00000000-0005-0000-0000-0000F02C0000}"/>
    <cellStyle name="Entrada 3 2 6 4 3" xfId="13577" xr:uid="{00000000-0005-0000-0000-0000F12C0000}"/>
    <cellStyle name="Entrada 3 2 6 4 4" xfId="20575" xr:uid="{00000000-0005-0000-0000-0000F22C0000}"/>
    <cellStyle name="Entrada 3 2 6 4 5" xfId="17177" xr:uid="{00000000-0005-0000-0000-0000F32C0000}"/>
    <cellStyle name="Entrada 3 2 6 4 6" xfId="23118" xr:uid="{00000000-0005-0000-0000-0000F42C0000}"/>
    <cellStyle name="Entrada 3 2 6 4 7" xfId="24361" xr:uid="{00000000-0005-0000-0000-0000F52C0000}"/>
    <cellStyle name="Entrada 3 2 6 4 8" xfId="28975" xr:uid="{00000000-0005-0000-0000-0000F62C0000}"/>
    <cellStyle name="Entrada 3 2 6 4 9" xfId="31249" xr:uid="{00000000-0005-0000-0000-0000F72C0000}"/>
    <cellStyle name="Entrada 3 2 6 5" xfId="4677" xr:uid="{00000000-0005-0000-0000-0000F82C0000}"/>
    <cellStyle name="Entrada 3 2 6 5 2" xfId="5945" xr:uid="{00000000-0005-0000-0000-0000F92C0000}"/>
    <cellStyle name="Entrada 3 2 6 5 2 2" xfId="15099" xr:uid="{00000000-0005-0000-0000-0000FA2C0000}"/>
    <cellStyle name="Entrada 3 2 6 5 2 3" xfId="22095" xr:uid="{00000000-0005-0000-0000-0000FB2C0000}"/>
    <cellStyle name="Entrada 3 2 6 5 2 4" xfId="24870" xr:uid="{00000000-0005-0000-0000-0000FC2C0000}"/>
    <cellStyle name="Entrada 3 2 6 5 2 5" xfId="32990" xr:uid="{00000000-0005-0000-0000-0000FD2C0000}"/>
    <cellStyle name="Entrada 3 2 6 5 2 6" xfId="36665" xr:uid="{00000000-0005-0000-0000-0000FE2C0000}"/>
    <cellStyle name="Entrada 3 2 6 5 2 7" xfId="39391" xr:uid="{00000000-0005-0000-0000-0000FF2C0000}"/>
    <cellStyle name="Entrada 3 2 6 5 3" xfId="13831" xr:uid="{00000000-0005-0000-0000-0000002D0000}"/>
    <cellStyle name="Entrada 3 2 6 5 4" xfId="20829" xr:uid="{00000000-0005-0000-0000-0000012D0000}"/>
    <cellStyle name="Entrada 3 2 6 5 5" xfId="27491" xr:uid="{00000000-0005-0000-0000-0000022D0000}"/>
    <cellStyle name="Entrada 3 2 6 5 6" xfId="26732" xr:uid="{00000000-0005-0000-0000-0000032D0000}"/>
    <cellStyle name="Entrada 3 2 6 5 7" xfId="25282" xr:uid="{00000000-0005-0000-0000-0000042D0000}"/>
    <cellStyle name="Entrada 3 2 6 5 8" xfId="23381" xr:uid="{00000000-0005-0000-0000-0000052D0000}"/>
    <cellStyle name="Entrada 3 2 6 5 9" xfId="22661" xr:uid="{00000000-0005-0000-0000-0000062D0000}"/>
    <cellStyle name="Entrada 3 2 6 6" xfId="4923" xr:uid="{00000000-0005-0000-0000-0000072D0000}"/>
    <cellStyle name="Entrada 3 2 6 6 2" xfId="5946" xr:uid="{00000000-0005-0000-0000-0000082D0000}"/>
    <cellStyle name="Entrada 3 2 6 6 2 2" xfId="15100" xr:uid="{00000000-0005-0000-0000-0000092D0000}"/>
    <cellStyle name="Entrada 3 2 6 6 2 3" xfId="22096" xr:uid="{00000000-0005-0000-0000-00000A2D0000}"/>
    <cellStyle name="Entrada 3 2 6 6 2 4" xfId="9934" xr:uid="{00000000-0005-0000-0000-00000B2D0000}"/>
    <cellStyle name="Entrada 3 2 6 6 2 5" xfId="32991" xr:uid="{00000000-0005-0000-0000-00000C2D0000}"/>
    <cellStyle name="Entrada 3 2 6 6 2 6" xfId="36666" xr:uid="{00000000-0005-0000-0000-00000D2D0000}"/>
    <cellStyle name="Entrada 3 2 6 6 2 7" xfId="39392" xr:uid="{00000000-0005-0000-0000-00000E2D0000}"/>
    <cellStyle name="Entrada 3 2 6 6 3" xfId="14077" xr:uid="{00000000-0005-0000-0000-00000F2D0000}"/>
    <cellStyle name="Entrada 3 2 6 6 4" xfId="21075" xr:uid="{00000000-0005-0000-0000-0000102D0000}"/>
    <cellStyle name="Entrada 3 2 6 6 5" xfId="27376" xr:uid="{00000000-0005-0000-0000-0000112D0000}"/>
    <cellStyle name="Entrada 3 2 6 6 6" xfId="24152" xr:uid="{00000000-0005-0000-0000-0000122D0000}"/>
    <cellStyle name="Entrada 3 2 6 6 7" xfId="31969" xr:uid="{00000000-0005-0000-0000-0000132D0000}"/>
    <cellStyle name="Entrada 3 2 6 6 8" xfId="35647" xr:uid="{00000000-0005-0000-0000-0000142D0000}"/>
    <cellStyle name="Entrada 3 2 6 6 9" xfId="38558" xr:uid="{00000000-0005-0000-0000-0000152D0000}"/>
    <cellStyle name="Entrada 3 2 6 7" xfId="5941" xr:uid="{00000000-0005-0000-0000-0000162D0000}"/>
    <cellStyle name="Entrada 3 2 6 7 2" xfId="15095" xr:uid="{00000000-0005-0000-0000-0000172D0000}"/>
    <cellStyle name="Entrada 3 2 6 7 3" xfId="22091" xr:uid="{00000000-0005-0000-0000-0000182D0000}"/>
    <cellStyle name="Entrada 3 2 6 7 4" xfId="9183" xr:uid="{00000000-0005-0000-0000-0000192D0000}"/>
    <cellStyle name="Entrada 3 2 6 7 5" xfId="32986" xr:uid="{00000000-0005-0000-0000-00001A2D0000}"/>
    <cellStyle name="Entrada 3 2 6 7 6" xfId="36661" xr:uid="{00000000-0005-0000-0000-00001B2D0000}"/>
    <cellStyle name="Entrada 3 2 6 7 7" xfId="39387" xr:uid="{00000000-0005-0000-0000-00001C2D0000}"/>
    <cellStyle name="Entrada 3 2 6 8" xfId="11457" xr:uid="{00000000-0005-0000-0000-00001D2D0000}"/>
    <cellStyle name="Entrada 3 2 6 9" xfId="18460" xr:uid="{00000000-0005-0000-0000-00001E2D0000}"/>
    <cellStyle name="Entrada 3 2 7" xfId="1631" xr:uid="{00000000-0005-0000-0000-00001F2D0000}"/>
    <cellStyle name="Entrada 3 2 7 10" xfId="23317" xr:uid="{00000000-0005-0000-0000-0000202D0000}"/>
    <cellStyle name="Entrada 3 2 7 11" xfId="23058" xr:uid="{00000000-0005-0000-0000-0000212D0000}"/>
    <cellStyle name="Entrada 3 2 7 12" xfId="17648" xr:uid="{00000000-0005-0000-0000-0000222D0000}"/>
    <cellStyle name="Entrada 3 2 7 13" xfId="31620" xr:uid="{00000000-0005-0000-0000-0000232D0000}"/>
    <cellStyle name="Entrada 3 2 7 2" xfId="3287" xr:uid="{00000000-0005-0000-0000-0000242D0000}"/>
    <cellStyle name="Entrada 3 2 7 2 2" xfId="5948" xr:uid="{00000000-0005-0000-0000-0000252D0000}"/>
    <cellStyle name="Entrada 3 2 7 2 2 2" xfId="15102" xr:uid="{00000000-0005-0000-0000-0000262D0000}"/>
    <cellStyle name="Entrada 3 2 7 2 2 3" xfId="22098" xr:uid="{00000000-0005-0000-0000-0000272D0000}"/>
    <cellStyle name="Entrada 3 2 7 2 2 4" xfId="17505" xr:uid="{00000000-0005-0000-0000-0000282D0000}"/>
    <cellStyle name="Entrada 3 2 7 2 2 5" xfId="32993" xr:uid="{00000000-0005-0000-0000-0000292D0000}"/>
    <cellStyle name="Entrada 3 2 7 2 2 6" xfId="36668" xr:uid="{00000000-0005-0000-0000-00002A2D0000}"/>
    <cellStyle name="Entrada 3 2 7 2 2 7" xfId="39394" xr:uid="{00000000-0005-0000-0000-00002B2D0000}"/>
    <cellStyle name="Entrada 3 2 7 2 3" xfId="12441" xr:uid="{00000000-0005-0000-0000-00002C2D0000}"/>
    <cellStyle name="Entrada 3 2 7 2 4" xfId="19443" xr:uid="{00000000-0005-0000-0000-00002D2D0000}"/>
    <cellStyle name="Entrada 3 2 7 2 5" xfId="25309" xr:uid="{00000000-0005-0000-0000-00002E2D0000}"/>
    <cellStyle name="Entrada 3 2 7 2 6" xfId="29155" xr:uid="{00000000-0005-0000-0000-00002F2D0000}"/>
    <cellStyle name="Entrada 3 2 7 2 7" xfId="29705" xr:uid="{00000000-0005-0000-0000-0000302D0000}"/>
    <cellStyle name="Entrada 3 2 7 2 8" xfId="33683" xr:uid="{00000000-0005-0000-0000-0000312D0000}"/>
    <cellStyle name="Entrada 3 2 7 2 9" xfId="37271" xr:uid="{00000000-0005-0000-0000-0000322D0000}"/>
    <cellStyle name="Entrada 3 2 7 3" xfId="2948" xr:uid="{00000000-0005-0000-0000-0000332D0000}"/>
    <cellStyle name="Entrada 3 2 7 3 2" xfId="5949" xr:uid="{00000000-0005-0000-0000-0000342D0000}"/>
    <cellStyle name="Entrada 3 2 7 3 2 2" xfId="15103" xr:uid="{00000000-0005-0000-0000-0000352D0000}"/>
    <cellStyle name="Entrada 3 2 7 3 2 3" xfId="22099" xr:uid="{00000000-0005-0000-0000-0000362D0000}"/>
    <cellStyle name="Entrada 3 2 7 3 2 4" xfId="27163" xr:uid="{00000000-0005-0000-0000-0000372D0000}"/>
    <cellStyle name="Entrada 3 2 7 3 2 5" xfId="32994" xr:uid="{00000000-0005-0000-0000-0000382D0000}"/>
    <cellStyle name="Entrada 3 2 7 3 2 6" xfId="36669" xr:uid="{00000000-0005-0000-0000-0000392D0000}"/>
    <cellStyle name="Entrada 3 2 7 3 2 7" xfId="39395" xr:uid="{00000000-0005-0000-0000-00003A2D0000}"/>
    <cellStyle name="Entrada 3 2 7 3 3" xfId="12102" xr:uid="{00000000-0005-0000-0000-00003B2D0000}"/>
    <cellStyle name="Entrada 3 2 7 3 4" xfId="19105" xr:uid="{00000000-0005-0000-0000-00003C2D0000}"/>
    <cellStyle name="Entrada 3 2 7 3 5" xfId="28312" xr:uid="{00000000-0005-0000-0000-00003D2D0000}"/>
    <cellStyle name="Entrada 3 2 7 3 6" xfId="26401" xr:uid="{00000000-0005-0000-0000-00003E2D0000}"/>
    <cellStyle name="Entrada 3 2 7 3 7" xfId="29860" xr:uid="{00000000-0005-0000-0000-00003F2D0000}"/>
    <cellStyle name="Entrada 3 2 7 3 8" xfId="25842" xr:uid="{00000000-0005-0000-0000-0000402D0000}"/>
    <cellStyle name="Entrada 3 2 7 3 9" xfId="31882" xr:uid="{00000000-0005-0000-0000-0000412D0000}"/>
    <cellStyle name="Entrada 3 2 7 4" xfId="4246" xr:uid="{00000000-0005-0000-0000-0000422D0000}"/>
    <cellStyle name="Entrada 3 2 7 4 2" xfId="5950" xr:uid="{00000000-0005-0000-0000-0000432D0000}"/>
    <cellStyle name="Entrada 3 2 7 4 2 2" xfId="15104" xr:uid="{00000000-0005-0000-0000-0000442D0000}"/>
    <cellStyle name="Entrada 3 2 7 4 2 3" xfId="22100" xr:uid="{00000000-0005-0000-0000-0000452D0000}"/>
    <cellStyle name="Entrada 3 2 7 4 2 4" xfId="17271" xr:uid="{00000000-0005-0000-0000-0000462D0000}"/>
    <cellStyle name="Entrada 3 2 7 4 2 5" xfId="32995" xr:uid="{00000000-0005-0000-0000-0000472D0000}"/>
    <cellStyle name="Entrada 3 2 7 4 2 6" xfId="36670" xr:uid="{00000000-0005-0000-0000-0000482D0000}"/>
    <cellStyle name="Entrada 3 2 7 4 2 7" xfId="39396" xr:uid="{00000000-0005-0000-0000-0000492D0000}"/>
    <cellStyle name="Entrada 3 2 7 4 3" xfId="13400" xr:uid="{00000000-0005-0000-0000-00004A2D0000}"/>
    <cellStyle name="Entrada 3 2 7 4 4" xfId="20398" xr:uid="{00000000-0005-0000-0000-00004B2D0000}"/>
    <cellStyle name="Entrada 3 2 7 4 5" xfId="27709" xr:uid="{00000000-0005-0000-0000-00004C2D0000}"/>
    <cellStyle name="Entrada 3 2 7 4 6" xfId="24399" xr:uid="{00000000-0005-0000-0000-00004D2D0000}"/>
    <cellStyle name="Entrada 3 2 7 4 7" xfId="25997" xr:uid="{00000000-0005-0000-0000-00004E2D0000}"/>
    <cellStyle name="Entrada 3 2 7 4 8" xfId="33349" xr:uid="{00000000-0005-0000-0000-00004F2D0000}"/>
    <cellStyle name="Entrada 3 2 7 4 9" xfId="37024" xr:uid="{00000000-0005-0000-0000-0000502D0000}"/>
    <cellStyle name="Entrada 3 2 7 5" xfId="3132" xr:uid="{00000000-0005-0000-0000-0000512D0000}"/>
    <cellStyle name="Entrada 3 2 7 5 2" xfId="5951" xr:uid="{00000000-0005-0000-0000-0000522D0000}"/>
    <cellStyle name="Entrada 3 2 7 5 2 2" xfId="15105" xr:uid="{00000000-0005-0000-0000-0000532D0000}"/>
    <cellStyle name="Entrada 3 2 7 5 2 3" xfId="22101" xr:uid="{00000000-0005-0000-0000-0000542D0000}"/>
    <cellStyle name="Entrada 3 2 7 5 2 4" xfId="27164" xr:uid="{00000000-0005-0000-0000-0000552D0000}"/>
    <cellStyle name="Entrada 3 2 7 5 2 5" xfId="32996" xr:uid="{00000000-0005-0000-0000-0000562D0000}"/>
    <cellStyle name="Entrada 3 2 7 5 2 6" xfId="36671" xr:uid="{00000000-0005-0000-0000-0000572D0000}"/>
    <cellStyle name="Entrada 3 2 7 5 2 7" xfId="39397" xr:uid="{00000000-0005-0000-0000-0000582D0000}"/>
    <cellStyle name="Entrada 3 2 7 5 3" xfId="12286" xr:uid="{00000000-0005-0000-0000-0000592D0000}"/>
    <cellStyle name="Entrada 3 2 7 5 4" xfId="19289" xr:uid="{00000000-0005-0000-0000-00005A2D0000}"/>
    <cellStyle name="Entrada 3 2 7 5 5" xfId="28258" xr:uid="{00000000-0005-0000-0000-00005B2D0000}"/>
    <cellStyle name="Entrada 3 2 7 5 6" xfId="23059" xr:uid="{00000000-0005-0000-0000-00005C2D0000}"/>
    <cellStyle name="Entrada 3 2 7 5 7" xfId="29774" xr:uid="{00000000-0005-0000-0000-00005D2D0000}"/>
    <cellStyle name="Entrada 3 2 7 5 8" xfId="33735" xr:uid="{00000000-0005-0000-0000-00005E2D0000}"/>
    <cellStyle name="Entrada 3 2 7 5 9" xfId="37297" xr:uid="{00000000-0005-0000-0000-00005F2D0000}"/>
    <cellStyle name="Entrada 3 2 7 6" xfId="5947" xr:uid="{00000000-0005-0000-0000-0000602D0000}"/>
    <cellStyle name="Entrada 3 2 7 6 2" xfId="15101" xr:uid="{00000000-0005-0000-0000-0000612D0000}"/>
    <cellStyle name="Entrada 3 2 7 6 3" xfId="22097" xr:uid="{00000000-0005-0000-0000-0000622D0000}"/>
    <cellStyle name="Entrada 3 2 7 6 4" xfId="24863" xr:uid="{00000000-0005-0000-0000-0000632D0000}"/>
    <cellStyle name="Entrada 3 2 7 6 5" xfId="32992" xr:uid="{00000000-0005-0000-0000-0000642D0000}"/>
    <cellStyle name="Entrada 3 2 7 6 6" xfId="36667" xr:uid="{00000000-0005-0000-0000-0000652D0000}"/>
    <cellStyle name="Entrada 3 2 7 6 7" xfId="39393" xr:uid="{00000000-0005-0000-0000-0000662D0000}"/>
    <cellStyle name="Entrada 3 2 7 7" xfId="10785" xr:uid="{00000000-0005-0000-0000-0000672D0000}"/>
    <cellStyle name="Entrada 3 2 7 8" xfId="16497" xr:uid="{00000000-0005-0000-0000-0000682D0000}"/>
    <cellStyle name="Entrada 3 2 7 9" xfId="17038" xr:uid="{00000000-0005-0000-0000-0000692D0000}"/>
    <cellStyle name="Entrada 3 2 8" xfId="2459" xr:uid="{00000000-0005-0000-0000-00006A2D0000}"/>
    <cellStyle name="Entrada 3 2 8 2" xfId="5952" xr:uid="{00000000-0005-0000-0000-00006B2D0000}"/>
    <cellStyle name="Entrada 3 2 8 2 2" xfId="15106" xr:uid="{00000000-0005-0000-0000-00006C2D0000}"/>
    <cellStyle name="Entrada 3 2 8 2 3" xfId="22102" xr:uid="{00000000-0005-0000-0000-00006D2D0000}"/>
    <cellStyle name="Entrada 3 2 8 2 4" xfId="27167" xr:uid="{00000000-0005-0000-0000-00006E2D0000}"/>
    <cellStyle name="Entrada 3 2 8 2 5" xfId="32997" xr:uid="{00000000-0005-0000-0000-00006F2D0000}"/>
    <cellStyle name="Entrada 3 2 8 2 6" xfId="36672" xr:uid="{00000000-0005-0000-0000-0000702D0000}"/>
    <cellStyle name="Entrada 3 2 8 2 7" xfId="39398" xr:uid="{00000000-0005-0000-0000-0000712D0000}"/>
    <cellStyle name="Entrada 3 2 8 3" xfId="11613" xr:uid="{00000000-0005-0000-0000-0000722D0000}"/>
    <cellStyle name="Entrada 3 2 8 4" xfId="18616" xr:uid="{00000000-0005-0000-0000-0000732D0000}"/>
    <cellStyle name="Entrada 3 2 8 5" xfId="22968" xr:uid="{00000000-0005-0000-0000-0000742D0000}"/>
    <cellStyle name="Entrada 3 2 8 6" xfId="25296" xr:uid="{00000000-0005-0000-0000-0000752D0000}"/>
    <cellStyle name="Entrada 3 2 8 7" xfId="15438" xr:uid="{00000000-0005-0000-0000-0000762D0000}"/>
    <cellStyle name="Entrada 3 2 8 8" xfId="34075" xr:uid="{00000000-0005-0000-0000-0000772D0000}"/>
    <cellStyle name="Entrada 3 2 8 9" xfId="37637" xr:uid="{00000000-0005-0000-0000-0000782D0000}"/>
    <cellStyle name="Entrada 3 2 9" xfId="2938" xr:uid="{00000000-0005-0000-0000-0000792D0000}"/>
    <cellStyle name="Entrada 3 2 9 2" xfId="5953" xr:uid="{00000000-0005-0000-0000-00007A2D0000}"/>
    <cellStyle name="Entrada 3 2 9 2 2" xfId="15107" xr:uid="{00000000-0005-0000-0000-00007B2D0000}"/>
    <cellStyle name="Entrada 3 2 9 2 3" xfId="22103" xr:uid="{00000000-0005-0000-0000-00007C2D0000}"/>
    <cellStyle name="Entrada 3 2 9 2 4" xfId="27165" xr:uid="{00000000-0005-0000-0000-00007D2D0000}"/>
    <cellStyle name="Entrada 3 2 9 2 5" xfId="32998" xr:uid="{00000000-0005-0000-0000-00007E2D0000}"/>
    <cellStyle name="Entrada 3 2 9 2 6" xfId="36673" xr:uid="{00000000-0005-0000-0000-00007F2D0000}"/>
    <cellStyle name="Entrada 3 2 9 2 7" xfId="39399" xr:uid="{00000000-0005-0000-0000-0000802D0000}"/>
    <cellStyle name="Entrada 3 2 9 3" xfId="12092" xr:uid="{00000000-0005-0000-0000-0000812D0000}"/>
    <cellStyle name="Entrada 3 2 9 4" xfId="19095" xr:uid="{00000000-0005-0000-0000-0000822D0000}"/>
    <cellStyle name="Entrada 3 2 9 5" xfId="28320" xr:uid="{00000000-0005-0000-0000-0000832D0000}"/>
    <cellStyle name="Entrada 3 2 9 6" xfId="26384" xr:uid="{00000000-0005-0000-0000-0000842D0000}"/>
    <cellStyle name="Entrada 3 2 9 7" xfId="29865" xr:uid="{00000000-0005-0000-0000-0000852D0000}"/>
    <cellStyle name="Entrada 3 2 9 8" xfId="33842" xr:uid="{00000000-0005-0000-0000-0000862D0000}"/>
    <cellStyle name="Entrada 3 2 9 9" xfId="37404" xr:uid="{00000000-0005-0000-0000-0000872D0000}"/>
    <cellStyle name="Entrada 3 20" xfId="31735" xr:uid="{00000000-0005-0000-0000-0000882D0000}"/>
    <cellStyle name="Entrada 3 21" xfId="35415" xr:uid="{00000000-0005-0000-0000-0000892D0000}"/>
    <cellStyle name="Entrada 3 22" xfId="38450" xr:uid="{00000000-0005-0000-0000-00008A2D0000}"/>
    <cellStyle name="Entrada 3 3" xfId="348" xr:uid="{00000000-0005-0000-0000-00008B2D0000}"/>
    <cellStyle name="Entrada 3 3 10" xfId="3001" xr:uid="{00000000-0005-0000-0000-00008C2D0000}"/>
    <cellStyle name="Entrada 3 3 10 2" xfId="5955" xr:uid="{00000000-0005-0000-0000-00008D2D0000}"/>
    <cellStyle name="Entrada 3 3 10 2 2" xfId="15109" xr:uid="{00000000-0005-0000-0000-00008E2D0000}"/>
    <cellStyle name="Entrada 3 3 10 2 3" xfId="22105" xr:uid="{00000000-0005-0000-0000-00008F2D0000}"/>
    <cellStyle name="Entrada 3 3 10 2 4" xfId="10265" xr:uid="{00000000-0005-0000-0000-0000902D0000}"/>
    <cellStyle name="Entrada 3 3 10 2 5" xfId="33000" xr:uid="{00000000-0005-0000-0000-0000912D0000}"/>
    <cellStyle name="Entrada 3 3 10 2 6" xfId="36675" xr:uid="{00000000-0005-0000-0000-0000922D0000}"/>
    <cellStyle name="Entrada 3 3 10 2 7" xfId="39401" xr:uid="{00000000-0005-0000-0000-0000932D0000}"/>
    <cellStyle name="Entrada 3 3 10 3" xfId="12155" xr:uid="{00000000-0005-0000-0000-0000942D0000}"/>
    <cellStyle name="Entrada 3 3 10 4" xfId="19158" xr:uid="{00000000-0005-0000-0000-0000952D0000}"/>
    <cellStyle name="Entrada 3 3 10 5" xfId="19786" xr:uid="{00000000-0005-0000-0000-0000962D0000}"/>
    <cellStyle name="Entrada 3 3 10 6" xfId="24552" xr:uid="{00000000-0005-0000-0000-0000972D0000}"/>
    <cellStyle name="Entrada 3 3 10 7" xfId="29834" xr:uid="{00000000-0005-0000-0000-0000982D0000}"/>
    <cellStyle name="Entrada 3 3 10 8" xfId="33811" xr:uid="{00000000-0005-0000-0000-0000992D0000}"/>
    <cellStyle name="Entrada 3 3 10 9" xfId="37373" xr:uid="{00000000-0005-0000-0000-00009A2D0000}"/>
    <cellStyle name="Entrada 3 3 11" xfId="3682" xr:uid="{00000000-0005-0000-0000-00009B2D0000}"/>
    <cellStyle name="Entrada 3 3 11 2" xfId="5956" xr:uid="{00000000-0005-0000-0000-00009C2D0000}"/>
    <cellStyle name="Entrada 3 3 11 2 2" xfId="15110" xr:uid="{00000000-0005-0000-0000-00009D2D0000}"/>
    <cellStyle name="Entrada 3 3 11 2 3" xfId="22106" xr:uid="{00000000-0005-0000-0000-00009E2D0000}"/>
    <cellStyle name="Entrada 3 3 11 2 4" xfId="27166" xr:uid="{00000000-0005-0000-0000-00009F2D0000}"/>
    <cellStyle name="Entrada 3 3 11 2 5" xfId="33001" xr:uid="{00000000-0005-0000-0000-0000A02D0000}"/>
    <cellStyle name="Entrada 3 3 11 2 6" xfId="36676" xr:uid="{00000000-0005-0000-0000-0000A12D0000}"/>
    <cellStyle name="Entrada 3 3 11 2 7" xfId="39402" xr:uid="{00000000-0005-0000-0000-0000A22D0000}"/>
    <cellStyle name="Entrada 3 3 11 3" xfId="12836" xr:uid="{00000000-0005-0000-0000-0000A32D0000}"/>
    <cellStyle name="Entrada 3 3 11 4" xfId="19835" xr:uid="{00000000-0005-0000-0000-0000A42D0000}"/>
    <cellStyle name="Entrada 3 3 11 5" xfId="27988" xr:uid="{00000000-0005-0000-0000-0000A52D0000}"/>
    <cellStyle name="Entrada 3 3 11 6" xfId="25294" xr:uid="{00000000-0005-0000-0000-0000A62D0000}"/>
    <cellStyle name="Entrada 3 3 11 7" xfId="23082" xr:uid="{00000000-0005-0000-0000-0000A72D0000}"/>
    <cellStyle name="Entrada 3 3 11 8" xfId="31229" xr:uid="{00000000-0005-0000-0000-0000A82D0000}"/>
    <cellStyle name="Entrada 3 3 11 9" xfId="31272" xr:uid="{00000000-0005-0000-0000-0000A92D0000}"/>
    <cellStyle name="Entrada 3 3 12" xfId="5954" xr:uid="{00000000-0005-0000-0000-0000AA2D0000}"/>
    <cellStyle name="Entrada 3 3 12 2" xfId="15108" xr:uid="{00000000-0005-0000-0000-0000AB2D0000}"/>
    <cellStyle name="Entrada 3 3 12 3" xfId="22104" xr:uid="{00000000-0005-0000-0000-0000AC2D0000}"/>
    <cellStyle name="Entrada 3 3 12 4" xfId="27162" xr:uid="{00000000-0005-0000-0000-0000AD2D0000}"/>
    <cellStyle name="Entrada 3 3 12 5" xfId="32999" xr:uid="{00000000-0005-0000-0000-0000AE2D0000}"/>
    <cellStyle name="Entrada 3 3 12 6" xfId="36674" xr:uid="{00000000-0005-0000-0000-0000AF2D0000}"/>
    <cellStyle name="Entrada 3 3 12 7" xfId="39400" xr:uid="{00000000-0005-0000-0000-0000B02D0000}"/>
    <cellStyle name="Entrada 3 3 13" xfId="9506" xr:uid="{00000000-0005-0000-0000-0000B12D0000}"/>
    <cellStyle name="Entrada 3 3 14" xfId="17946" xr:uid="{00000000-0005-0000-0000-0000B22D0000}"/>
    <cellStyle name="Entrada 3 3 15" xfId="23392" xr:uid="{00000000-0005-0000-0000-0000B32D0000}"/>
    <cellStyle name="Entrada 3 3 16" xfId="17115" xr:uid="{00000000-0005-0000-0000-0000B42D0000}"/>
    <cellStyle name="Entrada 3 3 17" xfId="25364" xr:uid="{00000000-0005-0000-0000-0000B52D0000}"/>
    <cellStyle name="Entrada 3 3 18" xfId="21359" xr:uid="{00000000-0005-0000-0000-0000B62D0000}"/>
    <cellStyle name="Entrada 3 3 19" xfId="28009" xr:uid="{00000000-0005-0000-0000-0000B72D0000}"/>
    <cellStyle name="Entrada 3 3 2" xfId="1850" xr:uid="{00000000-0005-0000-0000-0000B82D0000}"/>
    <cellStyle name="Entrada 3 3 2 10" xfId="19520" xr:uid="{00000000-0005-0000-0000-0000B92D0000}"/>
    <cellStyle name="Entrada 3 3 2 11" xfId="24577" xr:uid="{00000000-0005-0000-0000-0000BA2D0000}"/>
    <cellStyle name="Entrada 3 3 2 12" xfId="22848" xr:uid="{00000000-0005-0000-0000-0000BB2D0000}"/>
    <cellStyle name="Entrada 3 3 2 13" xfId="31403" xr:uid="{00000000-0005-0000-0000-0000BC2D0000}"/>
    <cellStyle name="Entrada 3 3 2 14" xfId="35146" xr:uid="{00000000-0005-0000-0000-0000BD2D0000}"/>
    <cellStyle name="Entrada 3 3 2 2" xfId="2561" xr:uid="{00000000-0005-0000-0000-0000BE2D0000}"/>
    <cellStyle name="Entrada 3 3 2 2 2" xfId="5958" xr:uid="{00000000-0005-0000-0000-0000BF2D0000}"/>
    <cellStyle name="Entrada 3 3 2 2 2 2" xfId="15112" xr:uid="{00000000-0005-0000-0000-0000C02D0000}"/>
    <cellStyle name="Entrada 3 3 2 2 2 3" xfId="22108" xr:uid="{00000000-0005-0000-0000-0000C12D0000}"/>
    <cellStyle name="Entrada 3 3 2 2 2 4" xfId="27170" xr:uid="{00000000-0005-0000-0000-0000C22D0000}"/>
    <cellStyle name="Entrada 3 3 2 2 2 5" xfId="33003" xr:uid="{00000000-0005-0000-0000-0000C32D0000}"/>
    <cellStyle name="Entrada 3 3 2 2 2 6" xfId="36678" xr:uid="{00000000-0005-0000-0000-0000C42D0000}"/>
    <cellStyle name="Entrada 3 3 2 2 2 7" xfId="39404" xr:uid="{00000000-0005-0000-0000-0000C52D0000}"/>
    <cellStyle name="Entrada 3 3 2 2 3" xfId="11715" xr:uid="{00000000-0005-0000-0000-0000C62D0000}"/>
    <cellStyle name="Entrada 3 3 2 2 4" xfId="18718" xr:uid="{00000000-0005-0000-0000-0000C72D0000}"/>
    <cellStyle name="Entrada 3 3 2 2 5" xfId="9594" xr:uid="{00000000-0005-0000-0000-0000C82D0000}"/>
    <cellStyle name="Entrada 3 3 2 2 6" xfId="21266" xr:uid="{00000000-0005-0000-0000-0000C92D0000}"/>
    <cellStyle name="Entrada 3 3 2 2 7" xfId="17022" xr:uid="{00000000-0005-0000-0000-0000CA2D0000}"/>
    <cellStyle name="Entrada 3 3 2 2 8" xfId="29638" xr:uid="{00000000-0005-0000-0000-0000CB2D0000}"/>
    <cellStyle name="Entrada 3 3 2 2 9" xfId="29670" xr:uid="{00000000-0005-0000-0000-0000CC2D0000}"/>
    <cellStyle name="Entrada 3 3 2 3" xfId="3745" xr:uid="{00000000-0005-0000-0000-0000CD2D0000}"/>
    <cellStyle name="Entrada 3 3 2 3 2" xfId="5959" xr:uid="{00000000-0005-0000-0000-0000CE2D0000}"/>
    <cellStyle name="Entrada 3 3 2 3 2 2" xfId="15113" xr:uid="{00000000-0005-0000-0000-0000CF2D0000}"/>
    <cellStyle name="Entrada 3 3 2 3 2 3" xfId="22109" xr:uid="{00000000-0005-0000-0000-0000D02D0000}"/>
    <cellStyle name="Entrada 3 3 2 3 2 4" xfId="24293" xr:uid="{00000000-0005-0000-0000-0000D12D0000}"/>
    <cellStyle name="Entrada 3 3 2 3 2 5" xfId="33004" xr:uid="{00000000-0005-0000-0000-0000D22D0000}"/>
    <cellStyle name="Entrada 3 3 2 3 2 6" xfId="36679" xr:uid="{00000000-0005-0000-0000-0000D32D0000}"/>
    <cellStyle name="Entrada 3 3 2 3 2 7" xfId="39405" xr:uid="{00000000-0005-0000-0000-0000D42D0000}"/>
    <cellStyle name="Entrada 3 3 2 3 3" xfId="12899" xr:uid="{00000000-0005-0000-0000-0000D52D0000}"/>
    <cellStyle name="Entrada 3 3 2 3 4" xfId="19898" xr:uid="{00000000-0005-0000-0000-0000D62D0000}"/>
    <cellStyle name="Entrada 3 3 2 3 5" xfId="27957" xr:uid="{00000000-0005-0000-0000-0000D72D0000}"/>
    <cellStyle name="Entrada 3 3 2 3 6" xfId="26576" xr:uid="{00000000-0005-0000-0000-0000D82D0000}"/>
    <cellStyle name="Entrada 3 3 2 3 7" xfId="23373" xr:uid="{00000000-0005-0000-0000-0000D92D0000}"/>
    <cellStyle name="Entrada 3 3 2 3 8" xfId="33541" xr:uid="{00000000-0005-0000-0000-0000DA2D0000}"/>
    <cellStyle name="Entrada 3 3 2 3 9" xfId="37209" xr:uid="{00000000-0005-0000-0000-0000DB2D0000}"/>
    <cellStyle name="Entrada 3 3 2 4" xfId="4242" xr:uid="{00000000-0005-0000-0000-0000DC2D0000}"/>
    <cellStyle name="Entrada 3 3 2 4 2" xfId="5960" xr:uid="{00000000-0005-0000-0000-0000DD2D0000}"/>
    <cellStyle name="Entrada 3 3 2 4 2 2" xfId="15114" xr:uid="{00000000-0005-0000-0000-0000DE2D0000}"/>
    <cellStyle name="Entrada 3 3 2 4 2 3" xfId="22110" xr:uid="{00000000-0005-0000-0000-0000DF2D0000}"/>
    <cellStyle name="Entrada 3 3 2 4 2 4" xfId="27168" xr:uid="{00000000-0005-0000-0000-0000E02D0000}"/>
    <cellStyle name="Entrada 3 3 2 4 2 5" xfId="33005" xr:uid="{00000000-0005-0000-0000-0000E12D0000}"/>
    <cellStyle name="Entrada 3 3 2 4 2 6" xfId="36680" xr:uid="{00000000-0005-0000-0000-0000E22D0000}"/>
    <cellStyle name="Entrada 3 3 2 4 2 7" xfId="39406" xr:uid="{00000000-0005-0000-0000-0000E32D0000}"/>
    <cellStyle name="Entrada 3 3 2 4 3" xfId="13396" xr:uid="{00000000-0005-0000-0000-0000E42D0000}"/>
    <cellStyle name="Entrada 3 3 2 4 4" xfId="20394" xr:uid="{00000000-0005-0000-0000-0000E52D0000}"/>
    <cellStyle name="Entrada 3 3 2 4 5" xfId="27711" xr:uid="{00000000-0005-0000-0000-0000E62D0000}"/>
    <cellStyle name="Entrada 3 3 2 4 6" xfId="24506" xr:uid="{00000000-0005-0000-0000-0000E72D0000}"/>
    <cellStyle name="Entrada 3 3 2 4 7" xfId="28929" xr:uid="{00000000-0005-0000-0000-0000E82D0000}"/>
    <cellStyle name="Entrada 3 3 2 4 8" xfId="31853" xr:uid="{00000000-0005-0000-0000-0000E92D0000}"/>
    <cellStyle name="Entrada 3 3 2 4 9" xfId="35507" xr:uid="{00000000-0005-0000-0000-0000EA2D0000}"/>
    <cellStyle name="Entrada 3 3 2 5" xfId="2961" xr:uid="{00000000-0005-0000-0000-0000EB2D0000}"/>
    <cellStyle name="Entrada 3 3 2 5 2" xfId="5961" xr:uid="{00000000-0005-0000-0000-0000EC2D0000}"/>
    <cellStyle name="Entrada 3 3 2 5 2 2" xfId="15115" xr:uid="{00000000-0005-0000-0000-0000ED2D0000}"/>
    <cellStyle name="Entrada 3 3 2 5 2 3" xfId="22111" xr:uid="{00000000-0005-0000-0000-0000EE2D0000}"/>
    <cellStyle name="Entrada 3 3 2 5 2 4" xfId="27161" xr:uid="{00000000-0005-0000-0000-0000EF2D0000}"/>
    <cellStyle name="Entrada 3 3 2 5 2 5" xfId="33006" xr:uid="{00000000-0005-0000-0000-0000F02D0000}"/>
    <cellStyle name="Entrada 3 3 2 5 2 6" xfId="36681" xr:uid="{00000000-0005-0000-0000-0000F12D0000}"/>
    <cellStyle name="Entrada 3 3 2 5 2 7" xfId="39407" xr:uid="{00000000-0005-0000-0000-0000F22D0000}"/>
    <cellStyle name="Entrada 3 3 2 5 3" xfId="12115" xr:uid="{00000000-0005-0000-0000-0000F32D0000}"/>
    <cellStyle name="Entrada 3 3 2 5 4" xfId="19118" xr:uid="{00000000-0005-0000-0000-0000F42D0000}"/>
    <cellStyle name="Entrada 3 3 2 5 5" xfId="24673" xr:uid="{00000000-0005-0000-0000-0000F52D0000}"/>
    <cellStyle name="Entrada 3 3 2 5 6" xfId="26388" xr:uid="{00000000-0005-0000-0000-0000F62D0000}"/>
    <cellStyle name="Entrada 3 3 2 5 7" xfId="28216" xr:uid="{00000000-0005-0000-0000-0000F72D0000}"/>
    <cellStyle name="Entrada 3 3 2 5 8" xfId="29034" xr:uid="{00000000-0005-0000-0000-0000F82D0000}"/>
    <cellStyle name="Entrada 3 3 2 5 9" xfId="31809" xr:uid="{00000000-0005-0000-0000-0000F92D0000}"/>
    <cellStyle name="Entrada 3 3 2 6" xfId="3808" xr:uid="{00000000-0005-0000-0000-0000FA2D0000}"/>
    <cellStyle name="Entrada 3 3 2 6 2" xfId="5962" xr:uid="{00000000-0005-0000-0000-0000FB2D0000}"/>
    <cellStyle name="Entrada 3 3 2 6 2 2" xfId="15116" xr:uid="{00000000-0005-0000-0000-0000FC2D0000}"/>
    <cellStyle name="Entrada 3 3 2 6 2 3" xfId="22112" xr:uid="{00000000-0005-0000-0000-0000FD2D0000}"/>
    <cellStyle name="Entrada 3 3 2 6 2 4" xfId="24868" xr:uid="{00000000-0005-0000-0000-0000FE2D0000}"/>
    <cellStyle name="Entrada 3 3 2 6 2 5" xfId="33007" xr:uid="{00000000-0005-0000-0000-0000FF2D0000}"/>
    <cellStyle name="Entrada 3 3 2 6 2 6" xfId="36682" xr:uid="{00000000-0005-0000-0000-0000002E0000}"/>
    <cellStyle name="Entrada 3 3 2 6 2 7" xfId="39408" xr:uid="{00000000-0005-0000-0000-0000012E0000}"/>
    <cellStyle name="Entrada 3 3 2 6 3" xfId="12962" xr:uid="{00000000-0005-0000-0000-0000022E0000}"/>
    <cellStyle name="Entrada 3 3 2 6 4" xfId="19961" xr:uid="{00000000-0005-0000-0000-0000032E0000}"/>
    <cellStyle name="Entrada 3 3 2 6 5" xfId="27926" xr:uid="{00000000-0005-0000-0000-0000042E0000}"/>
    <cellStyle name="Entrada 3 3 2 6 6" xfId="25352" xr:uid="{00000000-0005-0000-0000-0000052E0000}"/>
    <cellStyle name="Entrada 3 3 2 6 7" xfId="24825" xr:uid="{00000000-0005-0000-0000-0000062E0000}"/>
    <cellStyle name="Entrada 3 3 2 6 8" xfId="31650" xr:uid="{00000000-0005-0000-0000-0000072E0000}"/>
    <cellStyle name="Entrada 3 3 2 6 9" xfId="35330" xr:uid="{00000000-0005-0000-0000-0000082E0000}"/>
    <cellStyle name="Entrada 3 3 2 7" xfId="5957" xr:uid="{00000000-0005-0000-0000-0000092E0000}"/>
    <cellStyle name="Entrada 3 3 2 7 2" xfId="15111" xr:uid="{00000000-0005-0000-0000-00000A2E0000}"/>
    <cellStyle name="Entrada 3 3 2 7 3" xfId="22107" xr:uid="{00000000-0005-0000-0000-00000B2E0000}"/>
    <cellStyle name="Entrada 3 3 2 7 4" xfId="20050" xr:uid="{00000000-0005-0000-0000-00000C2E0000}"/>
    <cellStyle name="Entrada 3 3 2 7 5" xfId="33002" xr:uid="{00000000-0005-0000-0000-00000D2E0000}"/>
    <cellStyle name="Entrada 3 3 2 7 6" xfId="36677" xr:uid="{00000000-0005-0000-0000-00000E2E0000}"/>
    <cellStyle name="Entrada 3 3 2 7 7" xfId="39403" xr:uid="{00000000-0005-0000-0000-00000F2E0000}"/>
    <cellStyle name="Entrada 3 3 2 8" xfId="11004" xr:uid="{00000000-0005-0000-0000-0000102E0000}"/>
    <cellStyle name="Entrada 3 3 2 9" xfId="15521" xr:uid="{00000000-0005-0000-0000-0000112E0000}"/>
    <cellStyle name="Entrada 3 3 3" xfId="2268" xr:uid="{00000000-0005-0000-0000-0000122E0000}"/>
    <cellStyle name="Entrada 3 3 3 10" xfId="17688" xr:uid="{00000000-0005-0000-0000-0000132E0000}"/>
    <cellStyle name="Entrada 3 3 3 11" xfId="26105" xr:uid="{00000000-0005-0000-0000-0000142E0000}"/>
    <cellStyle name="Entrada 3 3 3 12" xfId="10195" xr:uid="{00000000-0005-0000-0000-0000152E0000}"/>
    <cellStyle name="Entrada 3 3 3 13" xfId="34164" xr:uid="{00000000-0005-0000-0000-0000162E0000}"/>
    <cellStyle name="Entrada 3 3 3 14" xfId="37726" xr:uid="{00000000-0005-0000-0000-0000172E0000}"/>
    <cellStyle name="Entrada 3 3 3 2" xfId="2668" xr:uid="{00000000-0005-0000-0000-0000182E0000}"/>
    <cellStyle name="Entrada 3 3 3 2 2" xfId="5964" xr:uid="{00000000-0005-0000-0000-0000192E0000}"/>
    <cellStyle name="Entrada 3 3 3 2 2 2" xfId="15118" xr:uid="{00000000-0005-0000-0000-00001A2E0000}"/>
    <cellStyle name="Entrada 3 3 3 2 2 3" xfId="22114" xr:uid="{00000000-0005-0000-0000-00001B2E0000}"/>
    <cellStyle name="Entrada 3 3 3 2 2 4" xfId="18130" xr:uid="{00000000-0005-0000-0000-00001C2E0000}"/>
    <cellStyle name="Entrada 3 3 3 2 2 5" xfId="33009" xr:uid="{00000000-0005-0000-0000-00001D2E0000}"/>
    <cellStyle name="Entrada 3 3 3 2 2 6" xfId="36684" xr:uid="{00000000-0005-0000-0000-00001E2E0000}"/>
    <cellStyle name="Entrada 3 3 3 2 2 7" xfId="39410" xr:uid="{00000000-0005-0000-0000-00001F2E0000}"/>
    <cellStyle name="Entrada 3 3 3 2 3" xfId="11822" xr:uid="{00000000-0005-0000-0000-0000202E0000}"/>
    <cellStyle name="Entrada 3 3 3 2 4" xfId="18825" xr:uid="{00000000-0005-0000-0000-0000212E0000}"/>
    <cellStyle name="Entrada 3 3 3 2 5" xfId="28436" xr:uid="{00000000-0005-0000-0000-0000222E0000}"/>
    <cellStyle name="Entrada 3 3 3 2 6" xfId="26297" xr:uid="{00000000-0005-0000-0000-0000232E0000}"/>
    <cellStyle name="Entrada 3 3 3 2 7" xfId="24078" xr:uid="{00000000-0005-0000-0000-0000242E0000}"/>
    <cellStyle name="Entrada 3 3 3 2 8" xfId="25085" xr:uid="{00000000-0005-0000-0000-0000252E0000}"/>
    <cellStyle name="Entrada 3 3 3 2 9" xfId="17221" xr:uid="{00000000-0005-0000-0000-0000262E0000}"/>
    <cellStyle name="Entrada 3 3 3 3" xfId="3950" xr:uid="{00000000-0005-0000-0000-0000272E0000}"/>
    <cellStyle name="Entrada 3 3 3 3 2" xfId="5965" xr:uid="{00000000-0005-0000-0000-0000282E0000}"/>
    <cellStyle name="Entrada 3 3 3 3 2 2" xfId="15119" xr:uid="{00000000-0005-0000-0000-0000292E0000}"/>
    <cellStyle name="Entrada 3 3 3 3 2 3" xfId="22115" xr:uid="{00000000-0005-0000-0000-00002A2E0000}"/>
    <cellStyle name="Entrada 3 3 3 3 2 4" xfId="17726" xr:uid="{00000000-0005-0000-0000-00002B2E0000}"/>
    <cellStyle name="Entrada 3 3 3 3 2 5" xfId="33010" xr:uid="{00000000-0005-0000-0000-00002C2E0000}"/>
    <cellStyle name="Entrada 3 3 3 3 2 6" xfId="36685" xr:uid="{00000000-0005-0000-0000-00002D2E0000}"/>
    <cellStyle name="Entrada 3 3 3 3 2 7" xfId="39411" xr:uid="{00000000-0005-0000-0000-00002E2E0000}"/>
    <cellStyle name="Entrada 3 3 3 3 3" xfId="13104" xr:uid="{00000000-0005-0000-0000-00002F2E0000}"/>
    <cellStyle name="Entrada 3 3 3 3 4" xfId="20102" xr:uid="{00000000-0005-0000-0000-0000302E0000}"/>
    <cellStyle name="Entrada 3 3 3 3 5" xfId="24729" xr:uid="{00000000-0005-0000-0000-0000312E0000}"/>
    <cellStyle name="Entrada 3 3 3 3 6" xfId="24371" xr:uid="{00000000-0005-0000-0000-0000322E0000}"/>
    <cellStyle name="Entrada 3 3 3 3 7" xfId="24277" xr:uid="{00000000-0005-0000-0000-0000332E0000}"/>
    <cellStyle name="Entrada 3 3 3 3 8" xfId="33452" xr:uid="{00000000-0005-0000-0000-0000342E0000}"/>
    <cellStyle name="Entrada 3 3 3 3 9" xfId="37126" xr:uid="{00000000-0005-0000-0000-0000352E0000}"/>
    <cellStyle name="Entrada 3 3 3 4" xfId="4388" xr:uid="{00000000-0005-0000-0000-0000362E0000}"/>
    <cellStyle name="Entrada 3 3 3 4 2" xfId="5966" xr:uid="{00000000-0005-0000-0000-0000372E0000}"/>
    <cellStyle name="Entrada 3 3 3 4 2 2" xfId="15120" xr:uid="{00000000-0005-0000-0000-0000382E0000}"/>
    <cellStyle name="Entrada 3 3 3 4 2 3" xfId="22116" xr:uid="{00000000-0005-0000-0000-0000392E0000}"/>
    <cellStyle name="Entrada 3 3 3 4 2 4" xfId="27171" xr:uid="{00000000-0005-0000-0000-00003A2E0000}"/>
    <cellStyle name="Entrada 3 3 3 4 2 5" xfId="33011" xr:uid="{00000000-0005-0000-0000-00003B2E0000}"/>
    <cellStyle name="Entrada 3 3 3 4 2 6" xfId="36686" xr:uid="{00000000-0005-0000-0000-00003C2E0000}"/>
    <cellStyle name="Entrada 3 3 3 4 2 7" xfId="39412" xr:uid="{00000000-0005-0000-0000-00003D2E0000}"/>
    <cellStyle name="Entrada 3 3 3 4 3" xfId="13542" xr:uid="{00000000-0005-0000-0000-00003E2E0000}"/>
    <cellStyle name="Entrada 3 3 3 4 4" xfId="20540" xr:uid="{00000000-0005-0000-0000-00003F2E0000}"/>
    <cellStyle name="Entrada 3 3 3 4 5" xfId="27638" xr:uid="{00000000-0005-0000-0000-0000402E0000}"/>
    <cellStyle name="Entrada 3 3 3 4 6" xfId="28847" xr:uid="{00000000-0005-0000-0000-0000412E0000}"/>
    <cellStyle name="Entrada 3 3 3 4 7" xfId="24457" xr:uid="{00000000-0005-0000-0000-0000422E0000}"/>
    <cellStyle name="Entrada 3 3 3 4 8" xfId="31738" xr:uid="{00000000-0005-0000-0000-0000432E0000}"/>
    <cellStyle name="Entrada 3 3 3 4 9" xfId="35418" xr:uid="{00000000-0005-0000-0000-0000442E0000}"/>
    <cellStyle name="Entrada 3 3 3 5" xfId="4642" xr:uid="{00000000-0005-0000-0000-0000452E0000}"/>
    <cellStyle name="Entrada 3 3 3 5 2" xfId="5967" xr:uid="{00000000-0005-0000-0000-0000462E0000}"/>
    <cellStyle name="Entrada 3 3 3 5 2 2" xfId="15121" xr:uid="{00000000-0005-0000-0000-0000472E0000}"/>
    <cellStyle name="Entrada 3 3 3 5 2 3" xfId="22117" xr:uid="{00000000-0005-0000-0000-0000482E0000}"/>
    <cellStyle name="Entrada 3 3 3 5 2 4" xfId="17410" xr:uid="{00000000-0005-0000-0000-0000492E0000}"/>
    <cellStyle name="Entrada 3 3 3 5 2 5" xfId="33012" xr:uid="{00000000-0005-0000-0000-00004A2E0000}"/>
    <cellStyle name="Entrada 3 3 3 5 2 6" xfId="36687" xr:uid="{00000000-0005-0000-0000-00004B2E0000}"/>
    <cellStyle name="Entrada 3 3 3 5 2 7" xfId="39413" xr:uid="{00000000-0005-0000-0000-00004C2E0000}"/>
    <cellStyle name="Entrada 3 3 3 5 3" xfId="13796" xr:uid="{00000000-0005-0000-0000-00004D2E0000}"/>
    <cellStyle name="Entrada 3 3 3 5 4" xfId="20794" xr:uid="{00000000-0005-0000-0000-00004E2E0000}"/>
    <cellStyle name="Entrada 3 3 3 5 5" xfId="27516" xr:uid="{00000000-0005-0000-0000-00004F2E0000}"/>
    <cellStyle name="Entrada 3 3 3 5 6" xfId="17447" xr:uid="{00000000-0005-0000-0000-0000502E0000}"/>
    <cellStyle name="Entrada 3 3 3 5 7" xfId="24976" xr:uid="{00000000-0005-0000-0000-0000512E0000}"/>
    <cellStyle name="Entrada 3 3 3 5 8" xfId="32200" xr:uid="{00000000-0005-0000-0000-0000522E0000}"/>
    <cellStyle name="Entrada 3 3 3 5 9" xfId="35875" xr:uid="{00000000-0005-0000-0000-0000532E0000}"/>
    <cellStyle name="Entrada 3 3 3 6" xfId="4888" xr:uid="{00000000-0005-0000-0000-0000542E0000}"/>
    <cellStyle name="Entrada 3 3 3 6 2" xfId="5968" xr:uid="{00000000-0005-0000-0000-0000552E0000}"/>
    <cellStyle name="Entrada 3 3 3 6 2 2" xfId="15122" xr:uid="{00000000-0005-0000-0000-0000562E0000}"/>
    <cellStyle name="Entrada 3 3 3 6 2 3" xfId="22118" xr:uid="{00000000-0005-0000-0000-0000572E0000}"/>
    <cellStyle name="Entrada 3 3 3 6 2 4" xfId="27172" xr:uid="{00000000-0005-0000-0000-0000582E0000}"/>
    <cellStyle name="Entrada 3 3 3 6 2 5" xfId="33013" xr:uid="{00000000-0005-0000-0000-0000592E0000}"/>
    <cellStyle name="Entrada 3 3 3 6 2 6" xfId="36688" xr:uid="{00000000-0005-0000-0000-00005A2E0000}"/>
    <cellStyle name="Entrada 3 3 3 6 2 7" xfId="39414" xr:uid="{00000000-0005-0000-0000-00005B2E0000}"/>
    <cellStyle name="Entrada 3 3 3 6 3" xfId="14042" xr:uid="{00000000-0005-0000-0000-00005C2E0000}"/>
    <cellStyle name="Entrada 3 3 3 6 4" xfId="21040" xr:uid="{00000000-0005-0000-0000-00005D2E0000}"/>
    <cellStyle name="Entrada 3 3 3 6 5" xfId="24806" xr:uid="{00000000-0005-0000-0000-00005E2E0000}"/>
    <cellStyle name="Entrada 3 3 3 6 6" xfId="24376" xr:uid="{00000000-0005-0000-0000-00005F2E0000}"/>
    <cellStyle name="Entrada 3 3 3 6 7" xfId="31934" xr:uid="{00000000-0005-0000-0000-0000602E0000}"/>
    <cellStyle name="Entrada 3 3 3 6 8" xfId="35612" xr:uid="{00000000-0005-0000-0000-0000612E0000}"/>
    <cellStyle name="Entrada 3 3 3 6 9" xfId="38523" xr:uid="{00000000-0005-0000-0000-0000622E0000}"/>
    <cellStyle name="Entrada 3 3 3 7" xfId="5963" xr:uid="{00000000-0005-0000-0000-0000632E0000}"/>
    <cellStyle name="Entrada 3 3 3 7 2" xfId="15117" xr:uid="{00000000-0005-0000-0000-0000642E0000}"/>
    <cellStyle name="Entrada 3 3 3 7 3" xfId="22113" xr:uid="{00000000-0005-0000-0000-0000652E0000}"/>
    <cellStyle name="Entrada 3 3 3 7 4" xfId="18134" xr:uid="{00000000-0005-0000-0000-0000662E0000}"/>
    <cellStyle name="Entrada 3 3 3 7 5" xfId="33008" xr:uid="{00000000-0005-0000-0000-0000672E0000}"/>
    <cellStyle name="Entrada 3 3 3 7 6" xfId="36683" xr:uid="{00000000-0005-0000-0000-0000682E0000}"/>
    <cellStyle name="Entrada 3 3 3 7 7" xfId="39409" xr:uid="{00000000-0005-0000-0000-0000692E0000}"/>
    <cellStyle name="Entrada 3 3 3 8" xfId="11422" xr:uid="{00000000-0005-0000-0000-00006A2E0000}"/>
    <cellStyle name="Entrada 3 3 3 9" xfId="18425" xr:uid="{00000000-0005-0000-0000-00006B2E0000}"/>
    <cellStyle name="Entrada 3 3 4" xfId="1670" xr:uid="{00000000-0005-0000-0000-00006C2E0000}"/>
    <cellStyle name="Entrada 3 3 4 10" xfId="25138" xr:uid="{00000000-0005-0000-0000-00006D2E0000}"/>
    <cellStyle name="Entrada 3 3 4 11" xfId="28737" xr:uid="{00000000-0005-0000-0000-00006E2E0000}"/>
    <cellStyle name="Entrada 3 3 4 12" xfId="30993" xr:uid="{00000000-0005-0000-0000-00006F2E0000}"/>
    <cellStyle name="Entrada 3 3 4 13" xfId="31204" xr:uid="{00000000-0005-0000-0000-0000702E0000}"/>
    <cellStyle name="Entrada 3 3 4 14" xfId="35073" xr:uid="{00000000-0005-0000-0000-0000712E0000}"/>
    <cellStyle name="Entrada 3 3 4 2" xfId="2498" xr:uid="{00000000-0005-0000-0000-0000722E0000}"/>
    <cellStyle name="Entrada 3 3 4 2 2" xfId="5970" xr:uid="{00000000-0005-0000-0000-0000732E0000}"/>
    <cellStyle name="Entrada 3 3 4 2 2 2" xfId="15124" xr:uid="{00000000-0005-0000-0000-0000742E0000}"/>
    <cellStyle name="Entrada 3 3 4 2 2 3" xfId="22120" xr:uid="{00000000-0005-0000-0000-0000752E0000}"/>
    <cellStyle name="Entrada 3 3 4 2 2 4" xfId="27173" xr:uid="{00000000-0005-0000-0000-0000762E0000}"/>
    <cellStyle name="Entrada 3 3 4 2 2 5" xfId="33015" xr:uid="{00000000-0005-0000-0000-0000772E0000}"/>
    <cellStyle name="Entrada 3 3 4 2 2 6" xfId="36690" xr:uid="{00000000-0005-0000-0000-0000782E0000}"/>
    <cellStyle name="Entrada 3 3 4 2 2 7" xfId="39416" xr:uid="{00000000-0005-0000-0000-0000792E0000}"/>
    <cellStyle name="Entrada 3 3 4 2 3" xfId="11652" xr:uid="{00000000-0005-0000-0000-00007A2E0000}"/>
    <cellStyle name="Entrada 3 3 4 2 4" xfId="18655" xr:uid="{00000000-0005-0000-0000-00007B2E0000}"/>
    <cellStyle name="Entrada 3 3 4 2 5" xfId="23044" xr:uid="{00000000-0005-0000-0000-00007C2E0000}"/>
    <cellStyle name="Entrada 3 3 4 2 6" xfId="23135" xr:uid="{00000000-0005-0000-0000-00007D2E0000}"/>
    <cellStyle name="Entrada 3 3 4 2 7" xfId="25668" xr:uid="{00000000-0005-0000-0000-00007E2E0000}"/>
    <cellStyle name="Entrada 3 3 4 2 8" xfId="34059" xr:uid="{00000000-0005-0000-0000-00007F2E0000}"/>
    <cellStyle name="Entrada 3 3 4 2 9" xfId="37621" xr:uid="{00000000-0005-0000-0000-0000802E0000}"/>
    <cellStyle name="Entrada 3 3 4 3" xfId="3647" xr:uid="{00000000-0005-0000-0000-0000812E0000}"/>
    <cellStyle name="Entrada 3 3 4 3 2" xfId="5971" xr:uid="{00000000-0005-0000-0000-0000822E0000}"/>
    <cellStyle name="Entrada 3 3 4 3 2 2" xfId="15125" xr:uid="{00000000-0005-0000-0000-0000832E0000}"/>
    <cellStyle name="Entrada 3 3 4 3 2 3" xfId="22121" xr:uid="{00000000-0005-0000-0000-0000842E0000}"/>
    <cellStyle name="Entrada 3 3 4 3 2 4" xfId="22807" xr:uid="{00000000-0005-0000-0000-0000852E0000}"/>
    <cellStyle name="Entrada 3 3 4 3 2 5" xfId="33016" xr:uid="{00000000-0005-0000-0000-0000862E0000}"/>
    <cellStyle name="Entrada 3 3 4 3 2 6" xfId="36691" xr:uid="{00000000-0005-0000-0000-0000872E0000}"/>
    <cellStyle name="Entrada 3 3 4 3 2 7" xfId="39417" xr:uid="{00000000-0005-0000-0000-0000882E0000}"/>
    <cellStyle name="Entrada 3 3 4 3 3" xfId="12801" xr:uid="{00000000-0005-0000-0000-0000892E0000}"/>
    <cellStyle name="Entrada 3 3 4 3 4" xfId="19800" xr:uid="{00000000-0005-0000-0000-00008A2E0000}"/>
    <cellStyle name="Entrada 3 3 4 3 5" xfId="15554" xr:uid="{00000000-0005-0000-0000-00008B2E0000}"/>
    <cellStyle name="Entrada 3 3 4 3 6" xfId="17590" xr:uid="{00000000-0005-0000-0000-00008C2E0000}"/>
    <cellStyle name="Entrada 3 3 4 3 7" xfId="29566" xr:uid="{00000000-0005-0000-0000-00008D2E0000}"/>
    <cellStyle name="Entrada 3 3 4 3 8" xfId="33584" xr:uid="{00000000-0005-0000-0000-00008E2E0000}"/>
    <cellStyle name="Entrada 3 3 4 3 9" xfId="37252" xr:uid="{00000000-0005-0000-0000-00008F2E0000}"/>
    <cellStyle name="Entrada 3 3 4 4" xfId="4157" xr:uid="{00000000-0005-0000-0000-0000902E0000}"/>
    <cellStyle name="Entrada 3 3 4 4 2" xfId="5972" xr:uid="{00000000-0005-0000-0000-0000912E0000}"/>
    <cellStyle name="Entrada 3 3 4 4 2 2" xfId="15126" xr:uid="{00000000-0005-0000-0000-0000922E0000}"/>
    <cellStyle name="Entrada 3 3 4 4 2 3" xfId="22122" xr:uid="{00000000-0005-0000-0000-0000932E0000}"/>
    <cellStyle name="Entrada 3 3 4 4 2 4" xfId="19602" xr:uid="{00000000-0005-0000-0000-0000942E0000}"/>
    <cellStyle name="Entrada 3 3 4 4 2 5" xfId="33017" xr:uid="{00000000-0005-0000-0000-0000952E0000}"/>
    <cellStyle name="Entrada 3 3 4 4 2 6" xfId="36692" xr:uid="{00000000-0005-0000-0000-0000962E0000}"/>
    <cellStyle name="Entrada 3 3 4 4 2 7" xfId="39418" xr:uid="{00000000-0005-0000-0000-0000972E0000}"/>
    <cellStyle name="Entrada 3 3 4 4 3" xfId="13311" xr:uid="{00000000-0005-0000-0000-0000982E0000}"/>
    <cellStyle name="Entrada 3 3 4 4 4" xfId="20309" xr:uid="{00000000-0005-0000-0000-0000992E0000}"/>
    <cellStyle name="Entrada 3 3 4 4 5" xfId="22939" xr:uid="{00000000-0005-0000-0000-00009A2E0000}"/>
    <cellStyle name="Entrada 3 3 4 4 6" xfId="28143" xr:uid="{00000000-0005-0000-0000-00009B2E0000}"/>
    <cellStyle name="Entrada 3 3 4 4 7" xfId="23376" xr:uid="{00000000-0005-0000-0000-00009C2E0000}"/>
    <cellStyle name="Entrada 3 3 4 4 8" xfId="33391" xr:uid="{00000000-0005-0000-0000-00009D2E0000}"/>
    <cellStyle name="Entrada 3 3 4 4 9" xfId="37066" xr:uid="{00000000-0005-0000-0000-00009E2E0000}"/>
    <cellStyle name="Entrada 3 3 4 5" xfId="3072" xr:uid="{00000000-0005-0000-0000-00009F2E0000}"/>
    <cellStyle name="Entrada 3 3 4 5 2" xfId="5973" xr:uid="{00000000-0005-0000-0000-0000A02E0000}"/>
    <cellStyle name="Entrada 3 3 4 5 2 2" xfId="15127" xr:uid="{00000000-0005-0000-0000-0000A12E0000}"/>
    <cellStyle name="Entrada 3 3 4 5 2 3" xfId="22123" xr:uid="{00000000-0005-0000-0000-0000A22E0000}"/>
    <cellStyle name="Entrada 3 3 4 5 2 4" xfId="27174" xr:uid="{00000000-0005-0000-0000-0000A32E0000}"/>
    <cellStyle name="Entrada 3 3 4 5 2 5" xfId="33018" xr:uid="{00000000-0005-0000-0000-0000A42E0000}"/>
    <cellStyle name="Entrada 3 3 4 5 2 6" xfId="36693" xr:uid="{00000000-0005-0000-0000-0000A52E0000}"/>
    <cellStyle name="Entrada 3 3 4 5 2 7" xfId="39419" xr:uid="{00000000-0005-0000-0000-0000A62E0000}"/>
    <cellStyle name="Entrada 3 3 4 5 3" xfId="12226" xr:uid="{00000000-0005-0000-0000-0000A72E0000}"/>
    <cellStyle name="Entrada 3 3 4 5 4" xfId="19229" xr:uid="{00000000-0005-0000-0000-0000A82E0000}"/>
    <cellStyle name="Entrada 3 3 4 5 5" xfId="25163" xr:uid="{00000000-0005-0000-0000-0000A92E0000}"/>
    <cellStyle name="Entrada 3 3 4 5 6" xfId="18309" xr:uid="{00000000-0005-0000-0000-0000AA2E0000}"/>
    <cellStyle name="Entrada 3 3 4 5 7" xfId="28109" xr:uid="{00000000-0005-0000-0000-0000AB2E0000}"/>
    <cellStyle name="Entrada 3 3 4 5 8" xfId="33779" xr:uid="{00000000-0005-0000-0000-0000AC2E0000}"/>
    <cellStyle name="Entrada 3 3 4 5 9" xfId="37341" xr:uid="{00000000-0005-0000-0000-0000AD2E0000}"/>
    <cellStyle name="Entrada 3 3 4 6" xfId="2886" xr:uid="{00000000-0005-0000-0000-0000AE2E0000}"/>
    <cellStyle name="Entrada 3 3 4 6 2" xfId="5974" xr:uid="{00000000-0005-0000-0000-0000AF2E0000}"/>
    <cellStyle name="Entrada 3 3 4 6 2 2" xfId="15128" xr:uid="{00000000-0005-0000-0000-0000B02E0000}"/>
    <cellStyle name="Entrada 3 3 4 6 2 3" xfId="22124" xr:uid="{00000000-0005-0000-0000-0000B12E0000}"/>
    <cellStyle name="Entrada 3 3 4 6 2 4" xfId="24292" xr:uid="{00000000-0005-0000-0000-0000B22E0000}"/>
    <cellStyle name="Entrada 3 3 4 6 2 5" xfId="33019" xr:uid="{00000000-0005-0000-0000-0000B32E0000}"/>
    <cellStyle name="Entrada 3 3 4 6 2 6" xfId="36694" xr:uid="{00000000-0005-0000-0000-0000B42E0000}"/>
    <cellStyle name="Entrada 3 3 4 6 2 7" xfId="39420" xr:uid="{00000000-0005-0000-0000-0000B52E0000}"/>
    <cellStyle name="Entrada 3 3 4 6 3" xfId="12040" xr:uid="{00000000-0005-0000-0000-0000B62E0000}"/>
    <cellStyle name="Entrada 3 3 4 6 4" xfId="19043" xr:uid="{00000000-0005-0000-0000-0000B72E0000}"/>
    <cellStyle name="Entrada 3 3 4 6 5" xfId="24467" xr:uid="{00000000-0005-0000-0000-0000B82E0000}"/>
    <cellStyle name="Entrada 3 3 4 6 6" xfId="28764" xr:uid="{00000000-0005-0000-0000-0000B92E0000}"/>
    <cellStyle name="Entrada 3 3 4 6 7" xfId="29888" xr:uid="{00000000-0005-0000-0000-0000BA2E0000}"/>
    <cellStyle name="Entrada 3 3 4 6 8" xfId="33867" xr:uid="{00000000-0005-0000-0000-0000BB2E0000}"/>
    <cellStyle name="Entrada 3 3 4 6 9" xfId="37429" xr:uid="{00000000-0005-0000-0000-0000BC2E0000}"/>
    <cellStyle name="Entrada 3 3 4 7" xfId="5969" xr:uid="{00000000-0005-0000-0000-0000BD2E0000}"/>
    <cellStyle name="Entrada 3 3 4 7 2" xfId="15123" xr:uid="{00000000-0005-0000-0000-0000BE2E0000}"/>
    <cellStyle name="Entrada 3 3 4 7 3" xfId="22119" xr:uid="{00000000-0005-0000-0000-0000BF2E0000}"/>
    <cellStyle name="Entrada 3 3 4 7 4" xfId="27169" xr:uid="{00000000-0005-0000-0000-0000C02E0000}"/>
    <cellStyle name="Entrada 3 3 4 7 5" xfId="33014" xr:uid="{00000000-0005-0000-0000-0000C12E0000}"/>
    <cellStyle name="Entrada 3 3 4 7 6" xfId="36689" xr:uid="{00000000-0005-0000-0000-0000C22E0000}"/>
    <cellStyle name="Entrada 3 3 4 7 7" xfId="39415" xr:uid="{00000000-0005-0000-0000-0000C32E0000}"/>
    <cellStyle name="Entrada 3 3 4 8" xfId="10824" xr:uid="{00000000-0005-0000-0000-0000C42E0000}"/>
    <cellStyle name="Entrada 3 3 4 9" xfId="9266" xr:uid="{00000000-0005-0000-0000-0000C52E0000}"/>
    <cellStyle name="Entrada 3 3 5" xfId="2036" xr:uid="{00000000-0005-0000-0000-0000C62E0000}"/>
    <cellStyle name="Entrada 3 3 5 10" xfId="24565" xr:uid="{00000000-0005-0000-0000-0000C72E0000}"/>
    <cellStyle name="Entrada 3 3 5 11" xfId="22485" xr:uid="{00000000-0005-0000-0000-0000C82E0000}"/>
    <cellStyle name="Entrada 3 3 5 12" xfId="25711" xr:uid="{00000000-0005-0000-0000-0000C92E0000}"/>
    <cellStyle name="Entrada 3 3 5 13" xfId="31438" xr:uid="{00000000-0005-0000-0000-0000CA2E0000}"/>
    <cellStyle name="Entrada 3 3 5 14" xfId="35150" xr:uid="{00000000-0005-0000-0000-0000CB2E0000}"/>
    <cellStyle name="Entrada 3 3 5 2" xfId="2577" xr:uid="{00000000-0005-0000-0000-0000CC2E0000}"/>
    <cellStyle name="Entrada 3 3 5 2 2" xfId="5976" xr:uid="{00000000-0005-0000-0000-0000CD2E0000}"/>
    <cellStyle name="Entrada 3 3 5 2 2 2" xfId="15130" xr:uid="{00000000-0005-0000-0000-0000CE2E0000}"/>
    <cellStyle name="Entrada 3 3 5 2 2 3" xfId="22126" xr:uid="{00000000-0005-0000-0000-0000CF2E0000}"/>
    <cellStyle name="Entrada 3 3 5 2 2 4" xfId="27178" xr:uid="{00000000-0005-0000-0000-0000D02E0000}"/>
    <cellStyle name="Entrada 3 3 5 2 2 5" xfId="33021" xr:uid="{00000000-0005-0000-0000-0000D12E0000}"/>
    <cellStyle name="Entrada 3 3 5 2 2 6" xfId="36696" xr:uid="{00000000-0005-0000-0000-0000D22E0000}"/>
    <cellStyle name="Entrada 3 3 5 2 2 7" xfId="39422" xr:uid="{00000000-0005-0000-0000-0000D32E0000}"/>
    <cellStyle name="Entrada 3 3 5 2 3" xfId="11731" xr:uid="{00000000-0005-0000-0000-0000D42E0000}"/>
    <cellStyle name="Entrada 3 3 5 2 4" xfId="18734" xr:uid="{00000000-0005-0000-0000-0000D52E0000}"/>
    <cellStyle name="Entrada 3 3 5 2 5" xfId="25428" xr:uid="{00000000-0005-0000-0000-0000D62E0000}"/>
    <cellStyle name="Entrada 3 3 5 2 6" xfId="26252" xr:uid="{00000000-0005-0000-0000-0000D72E0000}"/>
    <cellStyle name="Entrada 3 3 5 2 7" xfId="30044" xr:uid="{00000000-0005-0000-0000-0000D82E0000}"/>
    <cellStyle name="Entrada 3 3 5 2 8" xfId="34021" xr:uid="{00000000-0005-0000-0000-0000D92E0000}"/>
    <cellStyle name="Entrada 3 3 5 2 9" xfId="37583" xr:uid="{00000000-0005-0000-0000-0000DA2E0000}"/>
    <cellStyle name="Entrada 3 3 5 3" xfId="3810" xr:uid="{00000000-0005-0000-0000-0000DB2E0000}"/>
    <cellStyle name="Entrada 3 3 5 3 2" xfId="5977" xr:uid="{00000000-0005-0000-0000-0000DC2E0000}"/>
    <cellStyle name="Entrada 3 3 5 3 2 2" xfId="15131" xr:uid="{00000000-0005-0000-0000-0000DD2E0000}"/>
    <cellStyle name="Entrada 3 3 5 3 2 3" xfId="22127" xr:uid="{00000000-0005-0000-0000-0000DE2E0000}"/>
    <cellStyle name="Entrada 3 3 5 3 2 4" xfId="27160" xr:uid="{00000000-0005-0000-0000-0000DF2E0000}"/>
    <cellStyle name="Entrada 3 3 5 3 2 5" xfId="33022" xr:uid="{00000000-0005-0000-0000-0000E02E0000}"/>
    <cellStyle name="Entrada 3 3 5 3 2 6" xfId="36697" xr:uid="{00000000-0005-0000-0000-0000E12E0000}"/>
    <cellStyle name="Entrada 3 3 5 3 2 7" xfId="39423" xr:uid="{00000000-0005-0000-0000-0000E22E0000}"/>
    <cellStyle name="Entrada 3 3 5 3 3" xfId="12964" xr:uid="{00000000-0005-0000-0000-0000E32E0000}"/>
    <cellStyle name="Entrada 3 3 5 3 4" xfId="19963" xr:uid="{00000000-0005-0000-0000-0000E42E0000}"/>
    <cellStyle name="Entrada 3 3 5 3 5" xfId="24727" xr:uid="{00000000-0005-0000-0000-0000E52E0000}"/>
    <cellStyle name="Entrada 3 3 5 3 6" xfId="26592" xr:uid="{00000000-0005-0000-0000-0000E62E0000}"/>
    <cellStyle name="Entrada 3 3 5 3 7" xfId="29477" xr:uid="{00000000-0005-0000-0000-0000E72E0000}"/>
    <cellStyle name="Entrada 3 3 5 3 8" xfId="31651" xr:uid="{00000000-0005-0000-0000-0000E82E0000}"/>
    <cellStyle name="Entrada 3 3 5 3 9" xfId="35331" xr:uid="{00000000-0005-0000-0000-0000E92E0000}"/>
    <cellStyle name="Entrada 3 3 5 4" xfId="4286" xr:uid="{00000000-0005-0000-0000-0000EA2E0000}"/>
    <cellStyle name="Entrada 3 3 5 4 2" xfId="5978" xr:uid="{00000000-0005-0000-0000-0000EB2E0000}"/>
    <cellStyle name="Entrada 3 3 5 4 2 2" xfId="15132" xr:uid="{00000000-0005-0000-0000-0000EC2E0000}"/>
    <cellStyle name="Entrada 3 3 5 4 2 3" xfId="22128" xr:uid="{00000000-0005-0000-0000-0000ED2E0000}"/>
    <cellStyle name="Entrada 3 3 5 4 2 4" xfId="24867" xr:uid="{00000000-0005-0000-0000-0000EE2E0000}"/>
    <cellStyle name="Entrada 3 3 5 4 2 5" xfId="33023" xr:uid="{00000000-0005-0000-0000-0000EF2E0000}"/>
    <cellStyle name="Entrada 3 3 5 4 2 6" xfId="36698" xr:uid="{00000000-0005-0000-0000-0000F02E0000}"/>
    <cellStyle name="Entrada 3 3 5 4 2 7" xfId="39424" xr:uid="{00000000-0005-0000-0000-0000F12E0000}"/>
    <cellStyle name="Entrada 3 3 5 4 3" xfId="13440" xr:uid="{00000000-0005-0000-0000-0000F22E0000}"/>
    <cellStyle name="Entrada 3 3 5 4 4" xfId="20438" xr:uid="{00000000-0005-0000-0000-0000F32E0000}"/>
    <cellStyle name="Entrada 3 3 5 4 5" xfId="27689" xr:uid="{00000000-0005-0000-0000-0000F42E0000}"/>
    <cellStyle name="Entrada 3 3 5 4 6" xfId="24432" xr:uid="{00000000-0005-0000-0000-0000F52E0000}"/>
    <cellStyle name="Entrada 3 3 5 4 7" xfId="24603" xr:uid="{00000000-0005-0000-0000-0000F62E0000}"/>
    <cellStyle name="Entrada 3 3 5 4 8" xfId="31850" xr:uid="{00000000-0005-0000-0000-0000F72E0000}"/>
    <cellStyle name="Entrada 3 3 5 4 9" xfId="35504" xr:uid="{00000000-0005-0000-0000-0000F82E0000}"/>
    <cellStyle name="Entrada 3 3 5 5" xfId="4559" xr:uid="{00000000-0005-0000-0000-0000F92E0000}"/>
    <cellStyle name="Entrada 3 3 5 5 2" xfId="5979" xr:uid="{00000000-0005-0000-0000-0000FA2E0000}"/>
    <cellStyle name="Entrada 3 3 5 5 2 2" xfId="15133" xr:uid="{00000000-0005-0000-0000-0000FB2E0000}"/>
    <cellStyle name="Entrada 3 3 5 5 2 3" xfId="22129" xr:uid="{00000000-0005-0000-0000-0000FC2E0000}"/>
    <cellStyle name="Entrada 3 3 5 5 2 4" xfId="24866" xr:uid="{00000000-0005-0000-0000-0000FD2E0000}"/>
    <cellStyle name="Entrada 3 3 5 5 2 5" xfId="33024" xr:uid="{00000000-0005-0000-0000-0000FE2E0000}"/>
    <cellStyle name="Entrada 3 3 5 5 2 6" xfId="36699" xr:uid="{00000000-0005-0000-0000-0000FF2E0000}"/>
    <cellStyle name="Entrada 3 3 5 5 2 7" xfId="39425" xr:uid="{00000000-0005-0000-0000-0000002F0000}"/>
    <cellStyle name="Entrada 3 3 5 5 3" xfId="13713" xr:uid="{00000000-0005-0000-0000-0000012F0000}"/>
    <cellStyle name="Entrada 3 3 5 5 4" xfId="20711" xr:uid="{00000000-0005-0000-0000-0000022F0000}"/>
    <cellStyle name="Entrada 3 3 5 5 5" xfId="24245" xr:uid="{00000000-0005-0000-0000-0000032F0000}"/>
    <cellStyle name="Entrada 3 3 5 5 6" xfId="9706" xr:uid="{00000000-0005-0000-0000-0000042F0000}"/>
    <cellStyle name="Entrada 3 3 5 5 7" xfId="23222" xr:uid="{00000000-0005-0000-0000-0000052F0000}"/>
    <cellStyle name="Entrada 3 3 5 5 8" xfId="31776" xr:uid="{00000000-0005-0000-0000-0000062F0000}"/>
    <cellStyle name="Entrada 3 3 5 5 9" xfId="35456" xr:uid="{00000000-0005-0000-0000-0000072F0000}"/>
    <cellStyle name="Entrada 3 3 5 6" xfId="4809" xr:uid="{00000000-0005-0000-0000-0000082F0000}"/>
    <cellStyle name="Entrada 3 3 5 6 2" xfId="5980" xr:uid="{00000000-0005-0000-0000-0000092F0000}"/>
    <cellStyle name="Entrada 3 3 5 6 2 2" xfId="15134" xr:uid="{00000000-0005-0000-0000-00000A2F0000}"/>
    <cellStyle name="Entrada 3 3 5 6 2 3" xfId="22130" xr:uid="{00000000-0005-0000-0000-00000B2F0000}"/>
    <cellStyle name="Entrada 3 3 5 6 2 4" xfId="18135" xr:uid="{00000000-0005-0000-0000-00000C2F0000}"/>
    <cellStyle name="Entrada 3 3 5 6 2 5" xfId="33025" xr:uid="{00000000-0005-0000-0000-00000D2F0000}"/>
    <cellStyle name="Entrada 3 3 5 6 2 6" xfId="36700" xr:uid="{00000000-0005-0000-0000-00000E2F0000}"/>
    <cellStyle name="Entrada 3 3 5 6 2 7" xfId="39426" xr:uid="{00000000-0005-0000-0000-00000F2F0000}"/>
    <cellStyle name="Entrada 3 3 5 6 3" xfId="13963" xr:uid="{00000000-0005-0000-0000-0000102F0000}"/>
    <cellStyle name="Entrada 3 3 5 6 4" xfId="20961" xr:uid="{00000000-0005-0000-0000-0000112F0000}"/>
    <cellStyle name="Entrada 3 3 5 6 5" xfId="27434" xr:uid="{00000000-0005-0000-0000-0000122F0000}"/>
    <cellStyle name="Entrada 3 3 5 6 6" xfId="26762" xr:uid="{00000000-0005-0000-0000-0000132F0000}"/>
    <cellStyle name="Entrada 3 3 5 6 7" xfId="24992" xr:uid="{00000000-0005-0000-0000-0000142F0000}"/>
    <cellStyle name="Entrada 3 3 5 6 8" xfId="32123" xr:uid="{00000000-0005-0000-0000-0000152F0000}"/>
    <cellStyle name="Entrada 3 3 5 6 9" xfId="35798" xr:uid="{00000000-0005-0000-0000-0000162F0000}"/>
    <cellStyle name="Entrada 3 3 5 7" xfId="5975" xr:uid="{00000000-0005-0000-0000-0000172F0000}"/>
    <cellStyle name="Entrada 3 3 5 7 2" xfId="15129" xr:uid="{00000000-0005-0000-0000-0000182F0000}"/>
    <cellStyle name="Entrada 3 3 5 7 3" xfId="22125" xr:uid="{00000000-0005-0000-0000-0000192F0000}"/>
    <cellStyle name="Entrada 3 3 5 7 4" xfId="27175" xr:uid="{00000000-0005-0000-0000-00001A2F0000}"/>
    <cellStyle name="Entrada 3 3 5 7 5" xfId="33020" xr:uid="{00000000-0005-0000-0000-00001B2F0000}"/>
    <cellStyle name="Entrada 3 3 5 7 6" xfId="36695" xr:uid="{00000000-0005-0000-0000-00001C2F0000}"/>
    <cellStyle name="Entrada 3 3 5 7 7" xfId="39421" xr:uid="{00000000-0005-0000-0000-00001D2F0000}"/>
    <cellStyle name="Entrada 3 3 5 8" xfId="11190" xr:uid="{00000000-0005-0000-0000-00001E2F0000}"/>
    <cellStyle name="Entrada 3 3 5 9" xfId="9494" xr:uid="{00000000-0005-0000-0000-00001F2F0000}"/>
    <cellStyle name="Entrada 3 3 6" xfId="1633" xr:uid="{00000000-0005-0000-0000-0000202F0000}"/>
    <cellStyle name="Entrada 3 3 6 10" xfId="25972" xr:uid="{00000000-0005-0000-0000-0000212F0000}"/>
    <cellStyle name="Entrada 3 3 6 11" xfId="15457" xr:uid="{00000000-0005-0000-0000-0000222F0000}"/>
    <cellStyle name="Entrada 3 3 6 12" xfId="28746" xr:uid="{00000000-0005-0000-0000-0000232F0000}"/>
    <cellStyle name="Entrada 3 3 6 13" xfId="34788" xr:uid="{00000000-0005-0000-0000-0000242F0000}"/>
    <cellStyle name="Entrada 3 3 6 2" xfId="3289" xr:uid="{00000000-0005-0000-0000-0000252F0000}"/>
    <cellStyle name="Entrada 3 3 6 2 2" xfId="5982" xr:uid="{00000000-0005-0000-0000-0000262F0000}"/>
    <cellStyle name="Entrada 3 3 6 2 2 2" xfId="15136" xr:uid="{00000000-0005-0000-0000-0000272F0000}"/>
    <cellStyle name="Entrada 3 3 6 2 2 3" xfId="22132" xr:uid="{00000000-0005-0000-0000-0000282F0000}"/>
    <cellStyle name="Entrada 3 3 6 2 2 4" xfId="21207" xr:uid="{00000000-0005-0000-0000-0000292F0000}"/>
    <cellStyle name="Entrada 3 3 6 2 2 5" xfId="33027" xr:uid="{00000000-0005-0000-0000-00002A2F0000}"/>
    <cellStyle name="Entrada 3 3 6 2 2 6" xfId="36702" xr:uid="{00000000-0005-0000-0000-00002B2F0000}"/>
    <cellStyle name="Entrada 3 3 6 2 2 7" xfId="39428" xr:uid="{00000000-0005-0000-0000-00002C2F0000}"/>
    <cellStyle name="Entrada 3 3 6 2 3" xfId="12443" xr:uid="{00000000-0005-0000-0000-00002D2F0000}"/>
    <cellStyle name="Entrada 3 3 6 2 4" xfId="19445" xr:uid="{00000000-0005-0000-0000-00002E2F0000}"/>
    <cellStyle name="Entrada 3 3 6 2 5" xfId="21306" xr:uid="{00000000-0005-0000-0000-00002F2F0000}"/>
    <cellStyle name="Entrada 3 3 6 2 6" xfId="17902" xr:uid="{00000000-0005-0000-0000-0000302F0000}"/>
    <cellStyle name="Entrada 3 3 6 2 7" xfId="29701" xr:uid="{00000000-0005-0000-0000-0000312F0000}"/>
    <cellStyle name="Entrada 3 3 6 2 8" xfId="33679" xr:uid="{00000000-0005-0000-0000-0000322F0000}"/>
    <cellStyle name="Entrada 3 3 6 2 9" xfId="37267" xr:uid="{00000000-0005-0000-0000-0000332F0000}"/>
    <cellStyle name="Entrada 3 3 6 3" xfId="2946" xr:uid="{00000000-0005-0000-0000-0000342F0000}"/>
    <cellStyle name="Entrada 3 3 6 3 2" xfId="5983" xr:uid="{00000000-0005-0000-0000-0000352F0000}"/>
    <cellStyle name="Entrada 3 3 6 3 2 2" xfId="15137" xr:uid="{00000000-0005-0000-0000-0000362F0000}"/>
    <cellStyle name="Entrada 3 3 6 3 2 3" xfId="22133" xr:uid="{00000000-0005-0000-0000-0000372F0000}"/>
    <cellStyle name="Entrada 3 3 6 3 2 4" xfId="27179" xr:uid="{00000000-0005-0000-0000-0000382F0000}"/>
    <cellStyle name="Entrada 3 3 6 3 2 5" xfId="33028" xr:uid="{00000000-0005-0000-0000-0000392F0000}"/>
    <cellStyle name="Entrada 3 3 6 3 2 6" xfId="36703" xr:uid="{00000000-0005-0000-0000-00003A2F0000}"/>
    <cellStyle name="Entrada 3 3 6 3 2 7" xfId="39429" xr:uid="{00000000-0005-0000-0000-00003B2F0000}"/>
    <cellStyle name="Entrada 3 3 6 3 3" xfId="12100" xr:uid="{00000000-0005-0000-0000-00003C2F0000}"/>
    <cellStyle name="Entrada 3 3 6 3 4" xfId="19103" xr:uid="{00000000-0005-0000-0000-00003D2F0000}"/>
    <cellStyle name="Entrada 3 3 6 3 5" xfId="28316" xr:uid="{00000000-0005-0000-0000-00003E2F0000}"/>
    <cellStyle name="Entrada 3 3 6 3 6" xfId="29132" xr:uid="{00000000-0005-0000-0000-00003F2F0000}"/>
    <cellStyle name="Entrada 3 3 6 3 7" xfId="29861" xr:uid="{00000000-0005-0000-0000-0000402F0000}"/>
    <cellStyle name="Entrada 3 3 6 3 8" xfId="31110" xr:uid="{00000000-0005-0000-0000-0000412F0000}"/>
    <cellStyle name="Entrada 3 3 6 3 9" xfId="25762" xr:uid="{00000000-0005-0000-0000-0000422F0000}"/>
    <cellStyle name="Entrada 3 3 6 4" xfId="4249" xr:uid="{00000000-0005-0000-0000-0000432F0000}"/>
    <cellStyle name="Entrada 3 3 6 4 2" xfId="5984" xr:uid="{00000000-0005-0000-0000-0000442F0000}"/>
    <cellStyle name="Entrada 3 3 6 4 2 2" xfId="15138" xr:uid="{00000000-0005-0000-0000-0000452F0000}"/>
    <cellStyle name="Entrada 3 3 6 4 2 3" xfId="22134" xr:uid="{00000000-0005-0000-0000-0000462F0000}"/>
    <cellStyle name="Entrada 3 3 6 4 2 4" xfId="24291" xr:uid="{00000000-0005-0000-0000-0000472F0000}"/>
    <cellStyle name="Entrada 3 3 6 4 2 5" xfId="33029" xr:uid="{00000000-0005-0000-0000-0000482F0000}"/>
    <cellStyle name="Entrada 3 3 6 4 2 6" xfId="36704" xr:uid="{00000000-0005-0000-0000-0000492F0000}"/>
    <cellStyle name="Entrada 3 3 6 4 2 7" xfId="39430" xr:uid="{00000000-0005-0000-0000-00004A2F0000}"/>
    <cellStyle name="Entrada 3 3 6 4 3" xfId="13403" xr:uid="{00000000-0005-0000-0000-00004B2F0000}"/>
    <cellStyle name="Entrada 3 3 6 4 4" xfId="20401" xr:uid="{00000000-0005-0000-0000-00004C2F0000}"/>
    <cellStyle name="Entrada 3 3 6 4 5" xfId="27702" xr:uid="{00000000-0005-0000-0000-00004D2F0000}"/>
    <cellStyle name="Entrada 3 3 6 4 6" xfId="24507" xr:uid="{00000000-0005-0000-0000-00004E2F0000}"/>
    <cellStyle name="Entrada 3 3 6 4 7" xfId="9316" xr:uid="{00000000-0005-0000-0000-00004F2F0000}"/>
    <cellStyle name="Entrada 3 3 6 4 8" xfId="31701" xr:uid="{00000000-0005-0000-0000-0000502F0000}"/>
    <cellStyle name="Entrada 3 3 6 4 9" xfId="35381" xr:uid="{00000000-0005-0000-0000-0000512F0000}"/>
    <cellStyle name="Entrada 3 3 6 5" xfId="3133" xr:uid="{00000000-0005-0000-0000-0000522F0000}"/>
    <cellStyle name="Entrada 3 3 6 5 2" xfId="5985" xr:uid="{00000000-0005-0000-0000-0000532F0000}"/>
    <cellStyle name="Entrada 3 3 6 5 2 2" xfId="15139" xr:uid="{00000000-0005-0000-0000-0000542F0000}"/>
    <cellStyle name="Entrada 3 3 6 5 2 3" xfId="22135" xr:uid="{00000000-0005-0000-0000-0000552F0000}"/>
    <cellStyle name="Entrada 3 3 6 5 2 4" xfId="27180" xr:uid="{00000000-0005-0000-0000-0000562F0000}"/>
    <cellStyle name="Entrada 3 3 6 5 2 5" xfId="33030" xr:uid="{00000000-0005-0000-0000-0000572F0000}"/>
    <cellStyle name="Entrada 3 3 6 5 2 6" xfId="36705" xr:uid="{00000000-0005-0000-0000-0000582F0000}"/>
    <cellStyle name="Entrada 3 3 6 5 2 7" xfId="39431" xr:uid="{00000000-0005-0000-0000-0000592F0000}"/>
    <cellStyle name="Entrada 3 3 6 5 3" xfId="12287" xr:uid="{00000000-0005-0000-0000-00005A2F0000}"/>
    <cellStyle name="Entrada 3 3 6 5 4" xfId="19290" xr:uid="{00000000-0005-0000-0000-00005B2F0000}"/>
    <cellStyle name="Entrada 3 3 6 5 5" xfId="9197" xr:uid="{00000000-0005-0000-0000-00005C2F0000}"/>
    <cellStyle name="Entrada 3 3 6 5 6" xfId="26430" xr:uid="{00000000-0005-0000-0000-00005D2F0000}"/>
    <cellStyle name="Entrada 3 3 6 5 7" xfId="25907" xr:uid="{00000000-0005-0000-0000-00005E2F0000}"/>
    <cellStyle name="Entrada 3 3 6 5 8" xfId="33750" xr:uid="{00000000-0005-0000-0000-00005F2F0000}"/>
    <cellStyle name="Entrada 3 3 6 5 9" xfId="37312" xr:uid="{00000000-0005-0000-0000-0000602F0000}"/>
    <cellStyle name="Entrada 3 3 6 6" xfId="5981" xr:uid="{00000000-0005-0000-0000-0000612F0000}"/>
    <cellStyle name="Entrada 3 3 6 6 2" xfId="15135" xr:uid="{00000000-0005-0000-0000-0000622F0000}"/>
    <cellStyle name="Entrada 3 3 6 6 3" xfId="22131" xr:uid="{00000000-0005-0000-0000-0000632F0000}"/>
    <cellStyle name="Entrada 3 3 6 6 4" xfId="17506" xr:uid="{00000000-0005-0000-0000-0000642F0000}"/>
    <cellStyle name="Entrada 3 3 6 6 5" xfId="33026" xr:uid="{00000000-0005-0000-0000-0000652F0000}"/>
    <cellStyle name="Entrada 3 3 6 6 6" xfId="36701" xr:uid="{00000000-0005-0000-0000-0000662F0000}"/>
    <cellStyle name="Entrada 3 3 6 6 7" xfId="39427" xr:uid="{00000000-0005-0000-0000-0000672F0000}"/>
    <cellStyle name="Entrada 3 3 6 7" xfId="10787" xr:uid="{00000000-0005-0000-0000-0000682F0000}"/>
    <cellStyle name="Entrada 3 3 6 8" xfId="16495" xr:uid="{00000000-0005-0000-0000-0000692F0000}"/>
    <cellStyle name="Entrada 3 3 6 9" xfId="28685" xr:uid="{00000000-0005-0000-0000-00006A2F0000}"/>
    <cellStyle name="Entrada 3 3 7" xfId="2461" xr:uid="{00000000-0005-0000-0000-00006B2F0000}"/>
    <cellStyle name="Entrada 3 3 7 2" xfId="5986" xr:uid="{00000000-0005-0000-0000-00006C2F0000}"/>
    <cellStyle name="Entrada 3 3 7 2 2" xfId="15140" xr:uid="{00000000-0005-0000-0000-00006D2F0000}"/>
    <cellStyle name="Entrada 3 3 7 2 3" xfId="22136" xr:uid="{00000000-0005-0000-0000-00006E2F0000}"/>
    <cellStyle name="Entrada 3 3 7 2 4" xfId="27177" xr:uid="{00000000-0005-0000-0000-00006F2F0000}"/>
    <cellStyle name="Entrada 3 3 7 2 5" xfId="33031" xr:uid="{00000000-0005-0000-0000-0000702F0000}"/>
    <cellStyle name="Entrada 3 3 7 2 6" xfId="36706" xr:uid="{00000000-0005-0000-0000-0000712F0000}"/>
    <cellStyle name="Entrada 3 3 7 2 7" xfId="39432" xr:uid="{00000000-0005-0000-0000-0000722F0000}"/>
    <cellStyle name="Entrada 3 3 7 3" xfId="11615" xr:uid="{00000000-0005-0000-0000-0000732F0000}"/>
    <cellStyle name="Entrada 3 3 7 4" xfId="18618" xr:uid="{00000000-0005-0000-0000-0000742F0000}"/>
    <cellStyle name="Entrada 3 3 7 5" xfId="22624" xr:uid="{00000000-0005-0000-0000-0000752F0000}"/>
    <cellStyle name="Entrada 3 3 7 6" xfId="26195" xr:uid="{00000000-0005-0000-0000-0000762F0000}"/>
    <cellStyle name="Entrada 3 3 7 7" xfId="17858" xr:uid="{00000000-0005-0000-0000-0000772F0000}"/>
    <cellStyle name="Entrada 3 3 7 8" xfId="18215" xr:uid="{00000000-0005-0000-0000-0000782F0000}"/>
    <cellStyle name="Entrada 3 3 7 9" xfId="34966" xr:uid="{00000000-0005-0000-0000-0000792F0000}"/>
    <cellStyle name="Entrada 3 3 8" xfId="2940" xr:uid="{00000000-0005-0000-0000-00007A2F0000}"/>
    <cellStyle name="Entrada 3 3 8 2" xfId="5987" xr:uid="{00000000-0005-0000-0000-00007B2F0000}"/>
    <cellStyle name="Entrada 3 3 8 2 2" xfId="15141" xr:uid="{00000000-0005-0000-0000-00007C2F0000}"/>
    <cellStyle name="Entrada 3 3 8 2 3" xfId="22137" xr:uid="{00000000-0005-0000-0000-00007D2F0000}"/>
    <cellStyle name="Entrada 3 3 8 2 4" xfId="27176" xr:uid="{00000000-0005-0000-0000-00007E2F0000}"/>
    <cellStyle name="Entrada 3 3 8 2 5" xfId="33032" xr:uid="{00000000-0005-0000-0000-00007F2F0000}"/>
    <cellStyle name="Entrada 3 3 8 2 6" xfId="36707" xr:uid="{00000000-0005-0000-0000-0000802F0000}"/>
    <cellStyle name="Entrada 3 3 8 2 7" xfId="39433" xr:uid="{00000000-0005-0000-0000-0000812F0000}"/>
    <cellStyle name="Entrada 3 3 8 3" xfId="12094" xr:uid="{00000000-0005-0000-0000-0000822F0000}"/>
    <cellStyle name="Entrada 3 3 8 4" xfId="19097" xr:uid="{00000000-0005-0000-0000-0000832F0000}"/>
    <cellStyle name="Entrada 3 3 8 5" xfId="24663" xr:uid="{00000000-0005-0000-0000-0000842F0000}"/>
    <cellStyle name="Entrada 3 3 8 6" xfId="28768" xr:uid="{00000000-0005-0000-0000-0000852F0000}"/>
    <cellStyle name="Entrada 3 3 8 7" xfId="29864" xr:uid="{00000000-0005-0000-0000-0000862F0000}"/>
    <cellStyle name="Entrada 3 3 8 8" xfId="33841" xr:uid="{00000000-0005-0000-0000-0000872F0000}"/>
    <cellStyle name="Entrada 3 3 8 9" xfId="37403" xr:uid="{00000000-0005-0000-0000-0000882F0000}"/>
    <cellStyle name="Entrada 3 3 9" xfId="3094" xr:uid="{00000000-0005-0000-0000-0000892F0000}"/>
    <cellStyle name="Entrada 3 3 9 2" xfId="5988" xr:uid="{00000000-0005-0000-0000-00008A2F0000}"/>
    <cellStyle name="Entrada 3 3 9 2 2" xfId="15142" xr:uid="{00000000-0005-0000-0000-00008B2F0000}"/>
    <cellStyle name="Entrada 3 3 9 2 3" xfId="22138" xr:uid="{00000000-0005-0000-0000-00008C2F0000}"/>
    <cellStyle name="Entrada 3 3 9 2 4" xfId="27181" xr:uid="{00000000-0005-0000-0000-00008D2F0000}"/>
    <cellStyle name="Entrada 3 3 9 2 5" xfId="33033" xr:uid="{00000000-0005-0000-0000-00008E2F0000}"/>
    <cellStyle name="Entrada 3 3 9 2 6" xfId="36708" xr:uid="{00000000-0005-0000-0000-00008F2F0000}"/>
    <cellStyle name="Entrada 3 3 9 2 7" xfId="39434" xr:uid="{00000000-0005-0000-0000-0000902F0000}"/>
    <cellStyle name="Entrada 3 3 9 3" xfId="12248" xr:uid="{00000000-0005-0000-0000-0000912F0000}"/>
    <cellStyle name="Entrada 3 3 9 4" xfId="19251" xr:uid="{00000000-0005-0000-0000-0000922F0000}"/>
    <cellStyle name="Entrada 3 3 9 5" xfId="24710" xr:uid="{00000000-0005-0000-0000-0000932F0000}"/>
    <cellStyle name="Entrada 3 3 9 6" xfId="22532" xr:uid="{00000000-0005-0000-0000-0000942F0000}"/>
    <cellStyle name="Entrada 3 3 9 7" xfId="29789" xr:uid="{00000000-0005-0000-0000-0000952F0000}"/>
    <cellStyle name="Entrada 3 3 9 8" xfId="33766" xr:uid="{00000000-0005-0000-0000-0000962F0000}"/>
    <cellStyle name="Entrada 3 3 9 9" xfId="37328" xr:uid="{00000000-0005-0000-0000-0000972F0000}"/>
    <cellStyle name="Entrada 3 4" xfId="1142" xr:uid="{00000000-0005-0000-0000-0000982F0000}"/>
    <cellStyle name="Entrada 3 4 10" xfId="28950" xr:uid="{00000000-0005-0000-0000-0000992F0000}"/>
    <cellStyle name="Entrada 3 4 11" xfId="35083" xr:uid="{00000000-0005-0000-0000-00009A2F0000}"/>
    <cellStyle name="Entrada 3 4 12" xfId="38412" xr:uid="{00000000-0005-0000-0000-00009B2F0000}"/>
    <cellStyle name="Entrada 3 4 2" xfId="2369" xr:uid="{00000000-0005-0000-0000-00009C2F0000}"/>
    <cellStyle name="Entrada 3 4 2 10" xfId="17926" xr:uid="{00000000-0005-0000-0000-00009D2F0000}"/>
    <cellStyle name="Entrada 3 4 2 11" xfId="23220" xr:uid="{00000000-0005-0000-0000-00009E2F0000}"/>
    <cellStyle name="Entrada 3 4 2 12" xfId="25677" xr:uid="{00000000-0005-0000-0000-00009F2F0000}"/>
    <cellStyle name="Entrada 3 4 2 13" xfId="30870" xr:uid="{00000000-0005-0000-0000-0000A02F0000}"/>
    <cellStyle name="Entrada 3 4 2 14" xfId="29171" xr:uid="{00000000-0005-0000-0000-0000A12F0000}"/>
    <cellStyle name="Entrada 3 4 2 2" xfId="2769" xr:uid="{00000000-0005-0000-0000-0000A22F0000}"/>
    <cellStyle name="Entrada 3 4 2 2 2" xfId="5990" xr:uid="{00000000-0005-0000-0000-0000A32F0000}"/>
    <cellStyle name="Entrada 3 4 2 2 2 2" xfId="15144" xr:uid="{00000000-0005-0000-0000-0000A42F0000}"/>
    <cellStyle name="Entrada 3 4 2 2 2 3" xfId="22140" xr:uid="{00000000-0005-0000-0000-0000A52F0000}"/>
    <cellStyle name="Entrada 3 4 2 2 2 4" xfId="27182" xr:uid="{00000000-0005-0000-0000-0000A62F0000}"/>
    <cellStyle name="Entrada 3 4 2 2 2 5" xfId="33035" xr:uid="{00000000-0005-0000-0000-0000A72F0000}"/>
    <cellStyle name="Entrada 3 4 2 2 2 6" xfId="36710" xr:uid="{00000000-0005-0000-0000-0000A82F0000}"/>
    <cellStyle name="Entrada 3 4 2 2 2 7" xfId="39436" xr:uid="{00000000-0005-0000-0000-0000A92F0000}"/>
    <cellStyle name="Entrada 3 4 2 2 3" xfId="11923" xr:uid="{00000000-0005-0000-0000-0000AA2F0000}"/>
    <cellStyle name="Entrada 3 4 2 2 4" xfId="18926" xr:uid="{00000000-0005-0000-0000-0000AB2F0000}"/>
    <cellStyle name="Entrada 3 4 2 2 5" xfId="24642" xr:uid="{00000000-0005-0000-0000-0000AC2F0000}"/>
    <cellStyle name="Entrada 3 4 2 2 6" xfId="28759" xr:uid="{00000000-0005-0000-0000-0000AD2F0000}"/>
    <cellStyle name="Entrada 3 4 2 2 7" xfId="29949" xr:uid="{00000000-0005-0000-0000-0000AE2F0000}"/>
    <cellStyle name="Entrada 3 4 2 2 8" xfId="33926" xr:uid="{00000000-0005-0000-0000-0000AF2F0000}"/>
    <cellStyle name="Entrada 3 4 2 2 9" xfId="37488" xr:uid="{00000000-0005-0000-0000-0000B02F0000}"/>
    <cellStyle name="Entrada 3 4 2 3" xfId="4051" xr:uid="{00000000-0005-0000-0000-0000B12F0000}"/>
    <cellStyle name="Entrada 3 4 2 3 2" xfId="5991" xr:uid="{00000000-0005-0000-0000-0000B22F0000}"/>
    <cellStyle name="Entrada 3 4 2 3 2 2" xfId="15145" xr:uid="{00000000-0005-0000-0000-0000B32F0000}"/>
    <cellStyle name="Entrada 3 4 2 3 2 3" xfId="22141" xr:uid="{00000000-0005-0000-0000-0000B42F0000}"/>
    <cellStyle name="Entrada 3 4 2 3 2 4" xfId="24290" xr:uid="{00000000-0005-0000-0000-0000B52F0000}"/>
    <cellStyle name="Entrada 3 4 2 3 2 5" xfId="33036" xr:uid="{00000000-0005-0000-0000-0000B62F0000}"/>
    <cellStyle name="Entrada 3 4 2 3 2 6" xfId="36711" xr:uid="{00000000-0005-0000-0000-0000B72F0000}"/>
    <cellStyle name="Entrada 3 4 2 3 2 7" xfId="39437" xr:uid="{00000000-0005-0000-0000-0000B82F0000}"/>
    <cellStyle name="Entrada 3 4 2 3 3" xfId="13205" xr:uid="{00000000-0005-0000-0000-0000B92F0000}"/>
    <cellStyle name="Entrada 3 4 2 3 4" xfId="20203" xr:uid="{00000000-0005-0000-0000-0000BA2F0000}"/>
    <cellStyle name="Entrada 3 4 2 3 5" xfId="23206" xr:uid="{00000000-0005-0000-0000-0000BB2F0000}"/>
    <cellStyle name="Entrada 3 4 2 3 6" xfId="26640" xr:uid="{00000000-0005-0000-0000-0000BC2F0000}"/>
    <cellStyle name="Entrada 3 4 2 3 7" xfId="28938" xr:uid="{00000000-0005-0000-0000-0000BD2F0000}"/>
    <cellStyle name="Entrada 3 4 2 3 8" xfId="30934" xr:uid="{00000000-0005-0000-0000-0000BE2F0000}"/>
    <cellStyle name="Entrada 3 4 2 3 9" xfId="34858" xr:uid="{00000000-0005-0000-0000-0000BF2F0000}"/>
    <cellStyle name="Entrada 3 4 2 4" xfId="4489" xr:uid="{00000000-0005-0000-0000-0000C02F0000}"/>
    <cellStyle name="Entrada 3 4 2 4 2" xfId="5992" xr:uid="{00000000-0005-0000-0000-0000C12F0000}"/>
    <cellStyle name="Entrada 3 4 2 4 2 2" xfId="15146" xr:uid="{00000000-0005-0000-0000-0000C22F0000}"/>
    <cellStyle name="Entrada 3 4 2 4 2 3" xfId="22142" xr:uid="{00000000-0005-0000-0000-0000C32F0000}"/>
    <cellStyle name="Entrada 3 4 2 4 2 4" xfId="27183" xr:uid="{00000000-0005-0000-0000-0000C42F0000}"/>
    <cellStyle name="Entrada 3 4 2 4 2 5" xfId="33037" xr:uid="{00000000-0005-0000-0000-0000C52F0000}"/>
    <cellStyle name="Entrada 3 4 2 4 2 6" xfId="36712" xr:uid="{00000000-0005-0000-0000-0000C62F0000}"/>
    <cellStyle name="Entrada 3 4 2 4 2 7" xfId="39438" xr:uid="{00000000-0005-0000-0000-0000C72F0000}"/>
    <cellStyle name="Entrada 3 4 2 4 3" xfId="13643" xr:uid="{00000000-0005-0000-0000-0000C82F0000}"/>
    <cellStyle name="Entrada 3 4 2 4 4" xfId="20641" xr:uid="{00000000-0005-0000-0000-0000C92F0000}"/>
    <cellStyle name="Entrada 3 4 2 4 5" xfId="19528" xr:uid="{00000000-0005-0000-0000-0000CA2F0000}"/>
    <cellStyle name="Entrada 3 4 2 4 6" xfId="17048" xr:uid="{00000000-0005-0000-0000-0000CB2F0000}"/>
    <cellStyle name="Entrada 3 4 2 4 7" xfId="24329" xr:uid="{00000000-0005-0000-0000-0000CC2F0000}"/>
    <cellStyle name="Entrada 3 4 2 4 8" xfId="26541" xr:uid="{00000000-0005-0000-0000-0000CD2F0000}"/>
    <cellStyle name="Entrada 3 4 2 4 9" xfId="29568" xr:uid="{00000000-0005-0000-0000-0000CE2F0000}"/>
    <cellStyle name="Entrada 3 4 2 5" xfId="4743" xr:uid="{00000000-0005-0000-0000-0000CF2F0000}"/>
    <cellStyle name="Entrada 3 4 2 5 2" xfId="5993" xr:uid="{00000000-0005-0000-0000-0000D02F0000}"/>
    <cellStyle name="Entrada 3 4 2 5 2 2" xfId="15147" xr:uid="{00000000-0005-0000-0000-0000D12F0000}"/>
    <cellStyle name="Entrada 3 4 2 5 2 3" xfId="22143" xr:uid="{00000000-0005-0000-0000-0000D22F0000}"/>
    <cellStyle name="Entrada 3 4 2 5 2 4" xfId="27184" xr:uid="{00000000-0005-0000-0000-0000D32F0000}"/>
    <cellStyle name="Entrada 3 4 2 5 2 5" xfId="33038" xr:uid="{00000000-0005-0000-0000-0000D42F0000}"/>
    <cellStyle name="Entrada 3 4 2 5 2 6" xfId="36713" xr:uid="{00000000-0005-0000-0000-0000D52F0000}"/>
    <cellStyle name="Entrada 3 4 2 5 2 7" xfId="39439" xr:uid="{00000000-0005-0000-0000-0000D62F0000}"/>
    <cellStyle name="Entrada 3 4 2 5 3" xfId="13897" xr:uid="{00000000-0005-0000-0000-0000D72F0000}"/>
    <cellStyle name="Entrada 3 4 2 5 4" xfId="20895" xr:uid="{00000000-0005-0000-0000-0000D82F0000}"/>
    <cellStyle name="Entrada 3 4 2 5 5" xfId="27466" xr:uid="{00000000-0005-0000-0000-0000D92F0000}"/>
    <cellStyle name="Entrada 3 4 2 5 6" xfId="26742" xr:uid="{00000000-0005-0000-0000-0000DA2F0000}"/>
    <cellStyle name="Entrada 3 4 2 5 7" xfId="24983" xr:uid="{00000000-0005-0000-0000-0000DB2F0000}"/>
    <cellStyle name="Entrada 3 4 2 5 8" xfId="17443" xr:uid="{00000000-0005-0000-0000-0000DC2F0000}"/>
    <cellStyle name="Entrada 3 4 2 5 9" xfId="29044" xr:uid="{00000000-0005-0000-0000-0000DD2F0000}"/>
    <cellStyle name="Entrada 3 4 2 6" xfId="4989" xr:uid="{00000000-0005-0000-0000-0000DE2F0000}"/>
    <cellStyle name="Entrada 3 4 2 6 2" xfId="5994" xr:uid="{00000000-0005-0000-0000-0000DF2F0000}"/>
    <cellStyle name="Entrada 3 4 2 6 2 2" xfId="15148" xr:uid="{00000000-0005-0000-0000-0000E02F0000}"/>
    <cellStyle name="Entrada 3 4 2 6 2 3" xfId="22144" xr:uid="{00000000-0005-0000-0000-0000E12F0000}"/>
    <cellStyle name="Entrada 3 4 2 6 2 4" xfId="24393" xr:uid="{00000000-0005-0000-0000-0000E22F0000}"/>
    <cellStyle name="Entrada 3 4 2 6 2 5" xfId="33039" xr:uid="{00000000-0005-0000-0000-0000E32F0000}"/>
    <cellStyle name="Entrada 3 4 2 6 2 6" xfId="36714" xr:uid="{00000000-0005-0000-0000-0000E42F0000}"/>
    <cellStyle name="Entrada 3 4 2 6 2 7" xfId="39440" xr:uid="{00000000-0005-0000-0000-0000E52F0000}"/>
    <cellStyle name="Entrada 3 4 2 6 3" xfId="14143" xr:uid="{00000000-0005-0000-0000-0000E62F0000}"/>
    <cellStyle name="Entrada 3 4 2 6 4" xfId="21141" xr:uid="{00000000-0005-0000-0000-0000E72F0000}"/>
    <cellStyle name="Entrada 3 4 2 6 5" xfId="27344" xr:uid="{00000000-0005-0000-0000-0000E82F0000}"/>
    <cellStyle name="Entrada 3 4 2 6 6" xfId="24441" xr:uid="{00000000-0005-0000-0000-0000E92F0000}"/>
    <cellStyle name="Entrada 3 4 2 6 7" xfId="32035" xr:uid="{00000000-0005-0000-0000-0000EA2F0000}"/>
    <cellStyle name="Entrada 3 4 2 6 8" xfId="35713" xr:uid="{00000000-0005-0000-0000-0000EB2F0000}"/>
    <cellStyle name="Entrada 3 4 2 6 9" xfId="38624" xr:uid="{00000000-0005-0000-0000-0000EC2F0000}"/>
    <cellStyle name="Entrada 3 4 2 7" xfId="5989" xr:uid="{00000000-0005-0000-0000-0000ED2F0000}"/>
    <cellStyle name="Entrada 3 4 2 7 2" xfId="15143" xr:uid="{00000000-0005-0000-0000-0000EE2F0000}"/>
    <cellStyle name="Entrada 3 4 2 7 3" xfId="22139" xr:uid="{00000000-0005-0000-0000-0000EF2F0000}"/>
    <cellStyle name="Entrada 3 4 2 7 4" xfId="18237" xr:uid="{00000000-0005-0000-0000-0000F02F0000}"/>
    <cellStyle name="Entrada 3 4 2 7 5" xfId="33034" xr:uid="{00000000-0005-0000-0000-0000F12F0000}"/>
    <cellStyle name="Entrada 3 4 2 7 6" xfId="36709" xr:uid="{00000000-0005-0000-0000-0000F22F0000}"/>
    <cellStyle name="Entrada 3 4 2 7 7" xfId="39435" xr:uid="{00000000-0005-0000-0000-0000F32F0000}"/>
    <cellStyle name="Entrada 3 4 2 8" xfId="11523" xr:uid="{00000000-0005-0000-0000-0000F42F0000}"/>
    <cellStyle name="Entrada 3 4 2 9" xfId="18526" xr:uid="{00000000-0005-0000-0000-0000F52F0000}"/>
    <cellStyle name="Entrada 3 4 3" xfId="2393" xr:uid="{00000000-0005-0000-0000-0000F62F0000}"/>
    <cellStyle name="Entrada 3 4 3 10" xfId="22631" xr:uid="{00000000-0005-0000-0000-0000F72F0000}"/>
    <cellStyle name="Entrada 3 4 3 11" xfId="17713" xr:uid="{00000000-0005-0000-0000-0000F82F0000}"/>
    <cellStyle name="Entrada 3 4 3 12" xfId="30132" xr:uid="{00000000-0005-0000-0000-0000F92F0000}"/>
    <cellStyle name="Entrada 3 4 3 13" xfId="34109" xr:uid="{00000000-0005-0000-0000-0000FA2F0000}"/>
    <cellStyle name="Entrada 3 4 3 14" xfId="37671" xr:uid="{00000000-0005-0000-0000-0000FB2F0000}"/>
    <cellStyle name="Entrada 3 4 3 2" xfId="2793" xr:uid="{00000000-0005-0000-0000-0000FC2F0000}"/>
    <cellStyle name="Entrada 3 4 3 2 2" xfId="5996" xr:uid="{00000000-0005-0000-0000-0000FD2F0000}"/>
    <cellStyle name="Entrada 3 4 3 2 2 2" xfId="15150" xr:uid="{00000000-0005-0000-0000-0000FE2F0000}"/>
    <cellStyle name="Entrada 3 4 3 2 2 3" xfId="22146" xr:uid="{00000000-0005-0000-0000-0000FF2F0000}"/>
    <cellStyle name="Entrada 3 4 3 2 2 4" xfId="27185" xr:uid="{00000000-0005-0000-0000-000000300000}"/>
    <cellStyle name="Entrada 3 4 3 2 2 5" xfId="33041" xr:uid="{00000000-0005-0000-0000-000001300000}"/>
    <cellStyle name="Entrada 3 4 3 2 2 6" xfId="36716" xr:uid="{00000000-0005-0000-0000-000002300000}"/>
    <cellStyle name="Entrada 3 4 3 2 2 7" xfId="39442" xr:uid="{00000000-0005-0000-0000-000003300000}"/>
    <cellStyle name="Entrada 3 4 3 2 3" xfId="11947" xr:uid="{00000000-0005-0000-0000-000004300000}"/>
    <cellStyle name="Entrada 3 4 3 2 4" xfId="18950" xr:uid="{00000000-0005-0000-0000-000005300000}"/>
    <cellStyle name="Entrada 3 4 3 2 5" xfId="22733" xr:uid="{00000000-0005-0000-0000-000006300000}"/>
    <cellStyle name="Entrada 3 4 3 2 6" xfId="17883" xr:uid="{00000000-0005-0000-0000-000007300000}"/>
    <cellStyle name="Entrada 3 4 3 2 7" xfId="25916" xr:uid="{00000000-0005-0000-0000-000008300000}"/>
    <cellStyle name="Entrada 3 4 3 2 8" xfId="31099" xr:uid="{00000000-0005-0000-0000-000009300000}"/>
    <cellStyle name="Entrada 3 4 3 2 9" xfId="24184" xr:uid="{00000000-0005-0000-0000-00000A300000}"/>
    <cellStyle name="Entrada 3 4 3 3" xfId="4075" xr:uid="{00000000-0005-0000-0000-00000B300000}"/>
    <cellStyle name="Entrada 3 4 3 3 2" xfId="5997" xr:uid="{00000000-0005-0000-0000-00000C300000}"/>
    <cellStyle name="Entrada 3 4 3 3 2 2" xfId="15151" xr:uid="{00000000-0005-0000-0000-00000D300000}"/>
    <cellStyle name="Entrada 3 4 3 3 2 3" xfId="22147" xr:uid="{00000000-0005-0000-0000-00000E300000}"/>
    <cellStyle name="Entrada 3 4 3 3 2 4" xfId="17071" xr:uid="{00000000-0005-0000-0000-00000F300000}"/>
    <cellStyle name="Entrada 3 4 3 3 2 5" xfId="33042" xr:uid="{00000000-0005-0000-0000-000010300000}"/>
    <cellStyle name="Entrada 3 4 3 3 2 6" xfId="36717" xr:uid="{00000000-0005-0000-0000-000011300000}"/>
    <cellStyle name="Entrada 3 4 3 3 2 7" xfId="39443" xr:uid="{00000000-0005-0000-0000-000012300000}"/>
    <cellStyle name="Entrada 3 4 3 3 3" xfId="13229" xr:uid="{00000000-0005-0000-0000-000013300000}"/>
    <cellStyle name="Entrada 3 4 3 3 4" xfId="20227" xr:uid="{00000000-0005-0000-0000-000014300000}"/>
    <cellStyle name="Entrada 3 4 3 3 5" xfId="17612" xr:uid="{00000000-0005-0000-0000-000015300000}"/>
    <cellStyle name="Entrada 3 4 3 3 6" xfId="28137" xr:uid="{00000000-0005-0000-0000-000016300000}"/>
    <cellStyle name="Entrada 3 4 3 3 7" xfId="29367" xr:uid="{00000000-0005-0000-0000-000017300000}"/>
    <cellStyle name="Entrada 3 4 3 3 8" xfId="31852" xr:uid="{00000000-0005-0000-0000-000018300000}"/>
    <cellStyle name="Entrada 3 4 3 3 9" xfId="35506" xr:uid="{00000000-0005-0000-0000-000019300000}"/>
    <cellStyle name="Entrada 3 4 3 4" xfId="4513" xr:uid="{00000000-0005-0000-0000-00001A300000}"/>
    <cellStyle name="Entrada 3 4 3 4 2" xfId="5998" xr:uid="{00000000-0005-0000-0000-00001B300000}"/>
    <cellStyle name="Entrada 3 4 3 4 2 2" xfId="15152" xr:uid="{00000000-0005-0000-0000-00001C300000}"/>
    <cellStyle name="Entrada 3 4 3 4 2 3" xfId="22148" xr:uid="{00000000-0005-0000-0000-00001D300000}"/>
    <cellStyle name="Entrada 3 4 3 4 2 4" xfId="27186" xr:uid="{00000000-0005-0000-0000-00001E300000}"/>
    <cellStyle name="Entrada 3 4 3 4 2 5" xfId="33043" xr:uid="{00000000-0005-0000-0000-00001F300000}"/>
    <cellStyle name="Entrada 3 4 3 4 2 6" xfId="36718" xr:uid="{00000000-0005-0000-0000-000020300000}"/>
    <cellStyle name="Entrada 3 4 3 4 2 7" xfId="39444" xr:uid="{00000000-0005-0000-0000-000021300000}"/>
    <cellStyle name="Entrada 3 4 3 4 3" xfId="13667" xr:uid="{00000000-0005-0000-0000-000022300000}"/>
    <cellStyle name="Entrada 3 4 3 4 4" xfId="20665" xr:uid="{00000000-0005-0000-0000-000023300000}"/>
    <cellStyle name="Entrada 3 4 3 4 5" xfId="17186" xr:uid="{00000000-0005-0000-0000-000024300000}"/>
    <cellStyle name="Entrada 3 4 3 4 6" xfId="29238" xr:uid="{00000000-0005-0000-0000-000025300000}"/>
    <cellStyle name="Entrada 3 4 3 4 7" xfId="28464" xr:uid="{00000000-0005-0000-0000-000026300000}"/>
    <cellStyle name="Entrada 3 4 3 4 8" xfId="29716" xr:uid="{00000000-0005-0000-0000-000027300000}"/>
    <cellStyle name="Entrada 3 4 3 4 9" xfId="31592" xr:uid="{00000000-0005-0000-0000-000028300000}"/>
    <cellStyle name="Entrada 3 4 3 5" xfId="4767" xr:uid="{00000000-0005-0000-0000-000029300000}"/>
    <cellStyle name="Entrada 3 4 3 5 2" xfId="5999" xr:uid="{00000000-0005-0000-0000-00002A300000}"/>
    <cellStyle name="Entrada 3 4 3 5 2 2" xfId="15153" xr:uid="{00000000-0005-0000-0000-00002B300000}"/>
    <cellStyle name="Entrada 3 4 3 5 2 3" xfId="22149" xr:uid="{00000000-0005-0000-0000-00002C300000}"/>
    <cellStyle name="Entrada 3 4 3 5 2 4" xfId="17297" xr:uid="{00000000-0005-0000-0000-00002D300000}"/>
    <cellStyle name="Entrada 3 4 3 5 2 5" xfId="33044" xr:uid="{00000000-0005-0000-0000-00002E300000}"/>
    <cellStyle name="Entrada 3 4 3 5 2 6" xfId="36719" xr:uid="{00000000-0005-0000-0000-00002F300000}"/>
    <cellStyle name="Entrada 3 4 3 5 2 7" xfId="39445" xr:uid="{00000000-0005-0000-0000-000030300000}"/>
    <cellStyle name="Entrada 3 4 3 5 3" xfId="13921" xr:uid="{00000000-0005-0000-0000-000031300000}"/>
    <cellStyle name="Entrada 3 4 3 5 4" xfId="20919" xr:uid="{00000000-0005-0000-0000-000032300000}"/>
    <cellStyle name="Entrada 3 4 3 5 5" xfId="27451" xr:uid="{00000000-0005-0000-0000-000033300000}"/>
    <cellStyle name="Entrada 3 4 3 5 6" xfId="27884" xr:uid="{00000000-0005-0000-0000-000034300000}"/>
    <cellStyle name="Entrada 3 4 3 5 7" xfId="29072" xr:uid="{00000000-0005-0000-0000-000035300000}"/>
    <cellStyle name="Entrada 3 4 3 5 8" xfId="17872" xr:uid="{00000000-0005-0000-0000-000036300000}"/>
    <cellStyle name="Entrada 3 4 3 5 9" xfId="27291" xr:uid="{00000000-0005-0000-0000-000037300000}"/>
    <cellStyle name="Entrada 3 4 3 6" xfId="5013" xr:uid="{00000000-0005-0000-0000-000038300000}"/>
    <cellStyle name="Entrada 3 4 3 6 2" xfId="6000" xr:uid="{00000000-0005-0000-0000-000039300000}"/>
    <cellStyle name="Entrada 3 4 3 6 2 2" xfId="15154" xr:uid="{00000000-0005-0000-0000-00003A300000}"/>
    <cellStyle name="Entrada 3 4 3 6 2 3" xfId="22150" xr:uid="{00000000-0005-0000-0000-00003B300000}"/>
    <cellStyle name="Entrada 3 4 3 6 2 4" xfId="22851" xr:uid="{00000000-0005-0000-0000-00003C300000}"/>
    <cellStyle name="Entrada 3 4 3 6 2 5" xfId="33045" xr:uid="{00000000-0005-0000-0000-00003D300000}"/>
    <cellStyle name="Entrada 3 4 3 6 2 6" xfId="36720" xr:uid="{00000000-0005-0000-0000-00003E300000}"/>
    <cellStyle name="Entrada 3 4 3 6 2 7" xfId="39446" xr:uid="{00000000-0005-0000-0000-00003F300000}"/>
    <cellStyle name="Entrada 3 4 3 6 3" xfId="14167" xr:uid="{00000000-0005-0000-0000-000040300000}"/>
    <cellStyle name="Entrada 3 4 3 6 4" xfId="21165" xr:uid="{00000000-0005-0000-0000-000041300000}"/>
    <cellStyle name="Entrada 3 4 3 6 5" xfId="27333" xr:uid="{00000000-0005-0000-0000-000042300000}"/>
    <cellStyle name="Entrada 3 4 3 6 6" xfId="26781" xr:uid="{00000000-0005-0000-0000-000043300000}"/>
    <cellStyle name="Entrada 3 4 3 6 7" xfId="32059" xr:uid="{00000000-0005-0000-0000-000044300000}"/>
    <cellStyle name="Entrada 3 4 3 6 8" xfId="35737" xr:uid="{00000000-0005-0000-0000-000045300000}"/>
    <cellStyle name="Entrada 3 4 3 6 9" xfId="38648" xr:uid="{00000000-0005-0000-0000-000046300000}"/>
    <cellStyle name="Entrada 3 4 3 7" xfId="5995" xr:uid="{00000000-0005-0000-0000-000047300000}"/>
    <cellStyle name="Entrada 3 4 3 7 2" xfId="15149" xr:uid="{00000000-0005-0000-0000-000048300000}"/>
    <cellStyle name="Entrada 3 4 3 7 3" xfId="22145" xr:uid="{00000000-0005-0000-0000-000049300000}"/>
    <cellStyle name="Entrada 3 4 3 7 4" xfId="10041" xr:uid="{00000000-0005-0000-0000-00004A300000}"/>
    <cellStyle name="Entrada 3 4 3 7 5" xfId="33040" xr:uid="{00000000-0005-0000-0000-00004B300000}"/>
    <cellStyle name="Entrada 3 4 3 7 6" xfId="36715" xr:uid="{00000000-0005-0000-0000-00004C300000}"/>
    <cellStyle name="Entrada 3 4 3 7 7" xfId="39441" xr:uid="{00000000-0005-0000-0000-00004D300000}"/>
    <cellStyle name="Entrada 3 4 3 8" xfId="11547" xr:uid="{00000000-0005-0000-0000-00004E300000}"/>
    <cellStyle name="Entrada 3 4 3 9" xfId="18550" xr:uid="{00000000-0005-0000-0000-00004F300000}"/>
    <cellStyle name="Entrada 3 4 4" xfId="2417" xr:uid="{00000000-0005-0000-0000-000050300000}"/>
    <cellStyle name="Entrada 3 4 4 10" xfId="21292" xr:uid="{00000000-0005-0000-0000-000051300000}"/>
    <cellStyle name="Entrada 3 4 4 11" xfId="17891" xr:uid="{00000000-0005-0000-0000-000052300000}"/>
    <cellStyle name="Entrada 3 4 4 12" xfId="22716" xr:uid="{00000000-0005-0000-0000-000053300000}"/>
    <cellStyle name="Entrada 3 4 4 13" xfId="29169" xr:uid="{00000000-0005-0000-0000-000054300000}"/>
    <cellStyle name="Entrada 3 4 4 14" xfId="31434" xr:uid="{00000000-0005-0000-0000-000055300000}"/>
    <cellStyle name="Entrada 3 4 4 2" xfId="2817" xr:uid="{00000000-0005-0000-0000-000056300000}"/>
    <cellStyle name="Entrada 3 4 4 2 2" xfId="6002" xr:uid="{00000000-0005-0000-0000-000057300000}"/>
    <cellStyle name="Entrada 3 4 4 2 2 2" xfId="15156" xr:uid="{00000000-0005-0000-0000-000058300000}"/>
    <cellStyle name="Entrada 3 4 4 2 2 3" xfId="22152" xr:uid="{00000000-0005-0000-0000-000059300000}"/>
    <cellStyle name="Entrada 3 4 4 2 2 4" xfId="24297" xr:uid="{00000000-0005-0000-0000-00005A300000}"/>
    <cellStyle name="Entrada 3 4 4 2 2 5" xfId="33047" xr:uid="{00000000-0005-0000-0000-00005B300000}"/>
    <cellStyle name="Entrada 3 4 4 2 2 6" xfId="36722" xr:uid="{00000000-0005-0000-0000-00005C300000}"/>
    <cellStyle name="Entrada 3 4 4 2 2 7" xfId="39448" xr:uid="{00000000-0005-0000-0000-00005D300000}"/>
    <cellStyle name="Entrada 3 4 4 2 3" xfId="11971" xr:uid="{00000000-0005-0000-0000-00005E300000}"/>
    <cellStyle name="Entrada 3 4 4 2 4" xfId="18974" xr:uid="{00000000-0005-0000-0000-00005F300000}"/>
    <cellStyle name="Entrada 3 4 4 2 5" xfId="28375" xr:uid="{00000000-0005-0000-0000-000060300000}"/>
    <cellStyle name="Entrada 3 4 4 2 6" xfId="26357" xr:uid="{00000000-0005-0000-0000-000061300000}"/>
    <cellStyle name="Entrada 3 4 4 2 7" xfId="20040" xr:uid="{00000000-0005-0000-0000-000062300000}"/>
    <cellStyle name="Entrada 3 4 4 2 8" xfId="30889" xr:uid="{00000000-0005-0000-0000-000063300000}"/>
    <cellStyle name="Entrada 3 4 4 2 9" xfId="31411" xr:uid="{00000000-0005-0000-0000-000064300000}"/>
    <cellStyle name="Entrada 3 4 4 3" xfId="4099" xr:uid="{00000000-0005-0000-0000-000065300000}"/>
    <cellStyle name="Entrada 3 4 4 3 2" xfId="6003" xr:uid="{00000000-0005-0000-0000-000066300000}"/>
    <cellStyle name="Entrada 3 4 4 3 2 2" xfId="15157" xr:uid="{00000000-0005-0000-0000-000067300000}"/>
    <cellStyle name="Entrada 3 4 4 3 2 3" xfId="22153" xr:uid="{00000000-0005-0000-0000-000068300000}"/>
    <cellStyle name="Entrada 3 4 4 3 2 4" xfId="27188" xr:uid="{00000000-0005-0000-0000-000069300000}"/>
    <cellStyle name="Entrada 3 4 4 3 2 5" xfId="33048" xr:uid="{00000000-0005-0000-0000-00006A300000}"/>
    <cellStyle name="Entrada 3 4 4 3 2 6" xfId="36723" xr:uid="{00000000-0005-0000-0000-00006B300000}"/>
    <cellStyle name="Entrada 3 4 4 3 2 7" xfId="39449" xr:uid="{00000000-0005-0000-0000-00006C300000}"/>
    <cellStyle name="Entrada 3 4 4 3 3" xfId="13253" xr:uid="{00000000-0005-0000-0000-00006D300000}"/>
    <cellStyle name="Entrada 3 4 4 3 4" xfId="20251" xr:uid="{00000000-0005-0000-0000-00006E300000}"/>
    <cellStyle name="Entrada 3 4 4 3 5" xfId="27782" xr:uid="{00000000-0005-0000-0000-00006F300000}"/>
    <cellStyle name="Entrada 3 4 4 3 6" xfId="23081" xr:uid="{00000000-0005-0000-0000-000070300000}"/>
    <cellStyle name="Entrada 3 4 4 3 7" xfId="27278" xr:uid="{00000000-0005-0000-0000-000071300000}"/>
    <cellStyle name="Entrada 3 4 4 3 8" xfId="31160" xr:uid="{00000000-0005-0000-0000-000072300000}"/>
    <cellStyle name="Entrada 3 4 4 3 9" xfId="35031" xr:uid="{00000000-0005-0000-0000-000073300000}"/>
    <cellStyle name="Entrada 3 4 4 4" xfId="4537" xr:uid="{00000000-0005-0000-0000-000074300000}"/>
    <cellStyle name="Entrada 3 4 4 4 2" xfId="6004" xr:uid="{00000000-0005-0000-0000-000075300000}"/>
    <cellStyle name="Entrada 3 4 4 4 2 2" xfId="15158" xr:uid="{00000000-0005-0000-0000-000076300000}"/>
    <cellStyle name="Entrada 3 4 4 4 2 3" xfId="22154" xr:uid="{00000000-0005-0000-0000-000077300000}"/>
    <cellStyle name="Entrada 3 4 4 4 2 4" xfId="18321" xr:uid="{00000000-0005-0000-0000-000078300000}"/>
    <cellStyle name="Entrada 3 4 4 4 2 5" xfId="33049" xr:uid="{00000000-0005-0000-0000-000079300000}"/>
    <cellStyle name="Entrada 3 4 4 4 2 6" xfId="36724" xr:uid="{00000000-0005-0000-0000-00007A300000}"/>
    <cellStyle name="Entrada 3 4 4 4 2 7" xfId="39450" xr:uid="{00000000-0005-0000-0000-00007B300000}"/>
    <cellStyle name="Entrada 3 4 4 4 3" xfId="13691" xr:uid="{00000000-0005-0000-0000-00007C300000}"/>
    <cellStyle name="Entrada 3 4 4 4 4" xfId="20689" xr:uid="{00000000-0005-0000-0000-00007D300000}"/>
    <cellStyle name="Entrada 3 4 4 4 5" xfId="27567" xr:uid="{00000000-0005-0000-0000-00007E300000}"/>
    <cellStyle name="Entrada 3 4 4 4 6" xfId="19592" xr:uid="{00000000-0005-0000-0000-00007F300000}"/>
    <cellStyle name="Entrada 3 4 4 4 7" xfId="24970" xr:uid="{00000000-0005-0000-0000-000080300000}"/>
    <cellStyle name="Entrada 3 4 4 4 8" xfId="32249" xr:uid="{00000000-0005-0000-0000-000081300000}"/>
    <cellStyle name="Entrada 3 4 4 4 9" xfId="35924" xr:uid="{00000000-0005-0000-0000-000082300000}"/>
    <cellStyle name="Entrada 3 4 4 5" xfId="4791" xr:uid="{00000000-0005-0000-0000-000083300000}"/>
    <cellStyle name="Entrada 3 4 4 5 2" xfId="6005" xr:uid="{00000000-0005-0000-0000-000084300000}"/>
    <cellStyle name="Entrada 3 4 4 5 2 2" xfId="15159" xr:uid="{00000000-0005-0000-0000-000085300000}"/>
    <cellStyle name="Entrada 3 4 4 5 2 3" xfId="22155" xr:uid="{00000000-0005-0000-0000-000086300000}"/>
    <cellStyle name="Entrada 3 4 4 5 2 4" xfId="24865" xr:uid="{00000000-0005-0000-0000-000087300000}"/>
    <cellStyle name="Entrada 3 4 4 5 2 5" xfId="33050" xr:uid="{00000000-0005-0000-0000-000088300000}"/>
    <cellStyle name="Entrada 3 4 4 5 2 6" xfId="36725" xr:uid="{00000000-0005-0000-0000-000089300000}"/>
    <cellStyle name="Entrada 3 4 4 5 2 7" xfId="39451" xr:uid="{00000000-0005-0000-0000-00008A300000}"/>
    <cellStyle name="Entrada 3 4 4 5 3" xfId="13945" xr:uid="{00000000-0005-0000-0000-00008B300000}"/>
    <cellStyle name="Entrada 3 4 4 5 4" xfId="20943" xr:uid="{00000000-0005-0000-0000-00008C300000}"/>
    <cellStyle name="Entrada 3 4 4 5 5" xfId="27427" xr:uid="{00000000-0005-0000-0000-00008D300000}"/>
    <cellStyle name="Entrada 3 4 4 5 6" xfId="28609" xr:uid="{00000000-0005-0000-0000-00008E300000}"/>
    <cellStyle name="Entrada 3 4 4 5 7" xfId="19789" xr:uid="{00000000-0005-0000-0000-00008F300000}"/>
    <cellStyle name="Entrada 3 4 4 5 8" xfId="29724" xr:uid="{00000000-0005-0000-0000-000090300000}"/>
    <cellStyle name="Entrada 3 4 4 5 9" xfId="31594" xr:uid="{00000000-0005-0000-0000-000091300000}"/>
    <cellStyle name="Entrada 3 4 4 6" xfId="5037" xr:uid="{00000000-0005-0000-0000-000092300000}"/>
    <cellStyle name="Entrada 3 4 4 6 2" xfId="6006" xr:uid="{00000000-0005-0000-0000-000093300000}"/>
    <cellStyle name="Entrada 3 4 4 6 2 2" xfId="15160" xr:uid="{00000000-0005-0000-0000-000094300000}"/>
    <cellStyle name="Entrada 3 4 4 6 2 3" xfId="22156" xr:uid="{00000000-0005-0000-0000-000095300000}"/>
    <cellStyle name="Entrada 3 4 4 6 2 4" xfId="24864" xr:uid="{00000000-0005-0000-0000-000096300000}"/>
    <cellStyle name="Entrada 3 4 4 6 2 5" xfId="33051" xr:uid="{00000000-0005-0000-0000-000097300000}"/>
    <cellStyle name="Entrada 3 4 4 6 2 6" xfId="36726" xr:uid="{00000000-0005-0000-0000-000098300000}"/>
    <cellStyle name="Entrada 3 4 4 6 2 7" xfId="39452" xr:uid="{00000000-0005-0000-0000-000099300000}"/>
    <cellStyle name="Entrada 3 4 4 6 3" xfId="14191" xr:uid="{00000000-0005-0000-0000-00009A300000}"/>
    <cellStyle name="Entrada 3 4 4 6 4" xfId="21189" xr:uid="{00000000-0005-0000-0000-00009B300000}"/>
    <cellStyle name="Entrada 3 4 4 6 5" xfId="24274" xr:uid="{00000000-0005-0000-0000-00009C300000}"/>
    <cellStyle name="Entrada 3 4 4 6 6" xfId="19783" xr:uid="{00000000-0005-0000-0000-00009D300000}"/>
    <cellStyle name="Entrada 3 4 4 6 7" xfId="32083" xr:uid="{00000000-0005-0000-0000-00009E300000}"/>
    <cellStyle name="Entrada 3 4 4 6 8" xfId="35761" xr:uid="{00000000-0005-0000-0000-00009F300000}"/>
    <cellStyle name="Entrada 3 4 4 6 9" xfId="38672" xr:uid="{00000000-0005-0000-0000-0000A0300000}"/>
    <cellStyle name="Entrada 3 4 4 7" xfId="6001" xr:uid="{00000000-0005-0000-0000-0000A1300000}"/>
    <cellStyle name="Entrada 3 4 4 7 2" xfId="15155" xr:uid="{00000000-0005-0000-0000-0000A2300000}"/>
    <cellStyle name="Entrada 3 4 4 7 3" xfId="22151" xr:uid="{00000000-0005-0000-0000-0000A3300000}"/>
    <cellStyle name="Entrada 3 4 4 7 4" xfId="27187" xr:uid="{00000000-0005-0000-0000-0000A4300000}"/>
    <cellStyle name="Entrada 3 4 4 7 5" xfId="33046" xr:uid="{00000000-0005-0000-0000-0000A5300000}"/>
    <cellStyle name="Entrada 3 4 4 7 6" xfId="36721" xr:uid="{00000000-0005-0000-0000-0000A6300000}"/>
    <cellStyle name="Entrada 3 4 4 7 7" xfId="39447" xr:uid="{00000000-0005-0000-0000-0000A7300000}"/>
    <cellStyle name="Entrada 3 4 4 8" xfId="11571" xr:uid="{00000000-0005-0000-0000-0000A8300000}"/>
    <cellStyle name="Entrada 3 4 4 9" xfId="18574" xr:uid="{00000000-0005-0000-0000-0000A9300000}"/>
    <cellStyle name="Entrada 3 4 5" xfId="2619" xr:uid="{00000000-0005-0000-0000-0000AA300000}"/>
    <cellStyle name="Entrada 3 4 5 10" xfId="28931" xr:uid="{00000000-0005-0000-0000-0000AB300000}"/>
    <cellStyle name="Entrada 3 4 5 11" xfId="30024" xr:uid="{00000000-0005-0000-0000-0000AC300000}"/>
    <cellStyle name="Entrada 3 4 5 12" xfId="33999" xr:uid="{00000000-0005-0000-0000-0000AD300000}"/>
    <cellStyle name="Entrada 3 4 5 13" xfId="37561" xr:uid="{00000000-0005-0000-0000-0000AE300000}"/>
    <cellStyle name="Entrada 3 4 5 2" xfId="3912" xr:uid="{00000000-0005-0000-0000-0000AF300000}"/>
    <cellStyle name="Entrada 3 4 5 2 2" xfId="6008" xr:uid="{00000000-0005-0000-0000-0000B0300000}"/>
    <cellStyle name="Entrada 3 4 5 2 2 2" xfId="15162" xr:uid="{00000000-0005-0000-0000-0000B1300000}"/>
    <cellStyle name="Entrada 3 4 5 2 2 3" xfId="22158" xr:uid="{00000000-0005-0000-0000-0000B2300000}"/>
    <cellStyle name="Entrada 3 4 5 2 2 4" xfId="28934" xr:uid="{00000000-0005-0000-0000-0000B3300000}"/>
    <cellStyle name="Entrada 3 4 5 2 2 5" xfId="33053" xr:uid="{00000000-0005-0000-0000-0000B4300000}"/>
    <cellStyle name="Entrada 3 4 5 2 2 6" xfId="36728" xr:uid="{00000000-0005-0000-0000-0000B5300000}"/>
    <cellStyle name="Entrada 3 4 5 2 2 7" xfId="39454" xr:uid="{00000000-0005-0000-0000-0000B6300000}"/>
    <cellStyle name="Entrada 3 4 5 2 3" xfId="13066" xr:uid="{00000000-0005-0000-0000-0000B7300000}"/>
    <cellStyle name="Entrada 3 4 5 2 4" xfId="20064" xr:uid="{00000000-0005-0000-0000-0000B8300000}"/>
    <cellStyle name="Entrada 3 4 5 2 5" xfId="9528" xr:uid="{00000000-0005-0000-0000-0000B9300000}"/>
    <cellStyle name="Entrada 3 4 5 2 6" xfId="28555" xr:uid="{00000000-0005-0000-0000-0000BA300000}"/>
    <cellStyle name="Entrada 3 4 5 2 7" xfId="21366" xr:uid="{00000000-0005-0000-0000-0000BB300000}"/>
    <cellStyle name="Entrada 3 4 5 2 8" xfId="33470" xr:uid="{00000000-0005-0000-0000-0000BC300000}"/>
    <cellStyle name="Entrada 3 4 5 2 9" xfId="37143" xr:uid="{00000000-0005-0000-0000-0000BD300000}"/>
    <cellStyle name="Entrada 3 4 5 3" xfId="4351" xr:uid="{00000000-0005-0000-0000-0000BE300000}"/>
    <cellStyle name="Entrada 3 4 5 3 2" xfId="6009" xr:uid="{00000000-0005-0000-0000-0000BF300000}"/>
    <cellStyle name="Entrada 3 4 5 3 2 2" xfId="15163" xr:uid="{00000000-0005-0000-0000-0000C0300000}"/>
    <cellStyle name="Entrada 3 4 5 3 2 3" xfId="22159" xr:uid="{00000000-0005-0000-0000-0000C1300000}"/>
    <cellStyle name="Entrada 3 4 5 3 2 4" xfId="17508" xr:uid="{00000000-0005-0000-0000-0000C2300000}"/>
    <cellStyle name="Entrada 3 4 5 3 2 5" xfId="33054" xr:uid="{00000000-0005-0000-0000-0000C3300000}"/>
    <cellStyle name="Entrada 3 4 5 3 2 6" xfId="36729" xr:uid="{00000000-0005-0000-0000-0000C4300000}"/>
    <cellStyle name="Entrada 3 4 5 3 2 7" xfId="39455" xr:uid="{00000000-0005-0000-0000-0000C5300000}"/>
    <cellStyle name="Entrada 3 4 5 3 3" xfId="13505" xr:uid="{00000000-0005-0000-0000-0000C6300000}"/>
    <cellStyle name="Entrada 3 4 5 3 4" xfId="20503" xr:uid="{00000000-0005-0000-0000-0000C7300000}"/>
    <cellStyle name="Entrada 3 4 5 3 5" xfId="27659" xr:uid="{00000000-0005-0000-0000-0000C8300000}"/>
    <cellStyle name="Entrada 3 4 5 3 6" xfId="28153" xr:uid="{00000000-0005-0000-0000-0000C9300000}"/>
    <cellStyle name="Entrada 3 4 5 3 7" xfId="17334" xr:uid="{00000000-0005-0000-0000-0000CA300000}"/>
    <cellStyle name="Entrada 3 4 5 3 8" xfId="31721" xr:uid="{00000000-0005-0000-0000-0000CB300000}"/>
    <cellStyle name="Entrada 3 4 5 3 9" xfId="35401" xr:uid="{00000000-0005-0000-0000-0000CC300000}"/>
    <cellStyle name="Entrada 3 4 5 4" xfId="4605" xr:uid="{00000000-0005-0000-0000-0000CD300000}"/>
    <cellStyle name="Entrada 3 4 5 4 2" xfId="6010" xr:uid="{00000000-0005-0000-0000-0000CE300000}"/>
    <cellStyle name="Entrada 3 4 5 4 2 2" xfId="15164" xr:uid="{00000000-0005-0000-0000-0000CF300000}"/>
    <cellStyle name="Entrada 3 4 5 4 2 3" xfId="22160" xr:uid="{00000000-0005-0000-0000-0000D0300000}"/>
    <cellStyle name="Entrada 3 4 5 4 2 4" xfId="27192" xr:uid="{00000000-0005-0000-0000-0000D1300000}"/>
    <cellStyle name="Entrada 3 4 5 4 2 5" xfId="33055" xr:uid="{00000000-0005-0000-0000-0000D2300000}"/>
    <cellStyle name="Entrada 3 4 5 4 2 6" xfId="36730" xr:uid="{00000000-0005-0000-0000-0000D3300000}"/>
    <cellStyle name="Entrada 3 4 5 4 2 7" xfId="39456" xr:uid="{00000000-0005-0000-0000-0000D4300000}"/>
    <cellStyle name="Entrada 3 4 5 4 3" xfId="13759" xr:uid="{00000000-0005-0000-0000-0000D5300000}"/>
    <cellStyle name="Entrada 3 4 5 4 4" xfId="20757" xr:uid="{00000000-0005-0000-0000-0000D6300000}"/>
    <cellStyle name="Entrada 3 4 5 4 5" xfId="24770" xr:uid="{00000000-0005-0000-0000-0000D7300000}"/>
    <cellStyle name="Entrada 3 4 5 4 6" xfId="24449" xr:uid="{00000000-0005-0000-0000-0000D8300000}"/>
    <cellStyle name="Entrada 3 4 5 4 7" xfId="24973" xr:uid="{00000000-0005-0000-0000-0000D9300000}"/>
    <cellStyle name="Entrada 3 4 5 4 8" xfId="32217" xr:uid="{00000000-0005-0000-0000-0000DA300000}"/>
    <cellStyle name="Entrada 3 4 5 4 9" xfId="35892" xr:uid="{00000000-0005-0000-0000-0000DB300000}"/>
    <cellStyle name="Entrada 3 4 5 5" xfId="4851" xr:uid="{00000000-0005-0000-0000-0000DC300000}"/>
    <cellStyle name="Entrada 3 4 5 5 2" xfId="6011" xr:uid="{00000000-0005-0000-0000-0000DD300000}"/>
    <cellStyle name="Entrada 3 4 5 5 2 2" xfId="15165" xr:uid="{00000000-0005-0000-0000-0000DE300000}"/>
    <cellStyle name="Entrada 3 4 5 5 2 3" xfId="22161" xr:uid="{00000000-0005-0000-0000-0000DF300000}"/>
    <cellStyle name="Entrada 3 4 5 5 2 4" xfId="27191" xr:uid="{00000000-0005-0000-0000-0000E0300000}"/>
    <cellStyle name="Entrada 3 4 5 5 2 5" xfId="33056" xr:uid="{00000000-0005-0000-0000-0000E1300000}"/>
    <cellStyle name="Entrada 3 4 5 5 2 6" xfId="36731" xr:uid="{00000000-0005-0000-0000-0000E2300000}"/>
    <cellStyle name="Entrada 3 4 5 5 2 7" xfId="39457" xr:uid="{00000000-0005-0000-0000-0000E3300000}"/>
    <cellStyle name="Entrada 3 4 5 5 3" xfId="14005" xr:uid="{00000000-0005-0000-0000-0000E4300000}"/>
    <cellStyle name="Entrada 3 4 5 5 4" xfId="21003" xr:uid="{00000000-0005-0000-0000-0000E5300000}"/>
    <cellStyle name="Entrada 3 4 5 5 5" xfId="27413" xr:uid="{00000000-0005-0000-0000-0000E6300000}"/>
    <cellStyle name="Entrada 3 4 5 5 6" xfId="28868" xr:uid="{00000000-0005-0000-0000-0000E7300000}"/>
    <cellStyle name="Entrada 3 4 5 5 7" xfId="17348" xr:uid="{00000000-0005-0000-0000-0000E8300000}"/>
    <cellStyle name="Entrada 3 4 5 5 8" xfId="32103" xr:uid="{00000000-0005-0000-0000-0000E9300000}"/>
    <cellStyle name="Entrada 3 4 5 5 9" xfId="35778" xr:uid="{00000000-0005-0000-0000-0000EA300000}"/>
    <cellStyle name="Entrada 3 4 5 6" xfId="6007" xr:uid="{00000000-0005-0000-0000-0000EB300000}"/>
    <cellStyle name="Entrada 3 4 5 6 2" xfId="15161" xr:uid="{00000000-0005-0000-0000-0000EC300000}"/>
    <cellStyle name="Entrada 3 4 5 6 3" xfId="22157" xr:uid="{00000000-0005-0000-0000-0000ED300000}"/>
    <cellStyle name="Entrada 3 4 5 6 4" xfId="24857" xr:uid="{00000000-0005-0000-0000-0000EE300000}"/>
    <cellStyle name="Entrada 3 4 5 6 5" xfId="33052" xr:uid="{00000000-0005-0000-0000-0000EF300000}"/>
    <cellStyle name="Entrada 3 4 5 6 6" xfId="36727" xr:uid="{00000000-0005-0000-0000-0000F0300000}"/>
    <cellStyle name="Entrada 3 4 5 6 7" xfId="39453" xr:uid="{00000000-0005-0000-0000-0000F1300000}"/>
    <cellStyle name="Entrada 3 4 5 7" xfId="11773" xr:uid="{00000000-0005-0000-0000-0000F2300000}"/>
    <cellStyle name="Entrada 3 4 5 8" xfId="18776" xr:uid="{00000000-0005-0000-0000-0000F3300000}"/>
    <cellStyle name="Entrada 3 4 5 9" xfId="23226" xr:uid="{00000000-0005-0000-0000-0000F4300000}"/>
    <cellStyle name="Entrada 3 4 6" xfId="2218" xr:uid="{00000000-0005-0000-0000-0000F5300000}"/>
    <cellStyle name="Entrada 3 4 6 2" xfId="6012" xr:uid="{00000000-0005-0000-0000-0000F6300000}"/>
    <cellStyle name="Entrada 3 4 6 2 2" xfId="15166" xr:uid="{00000000-0005-0000-0000-0000F7300000}"/>
    <cellStyle name="Entrada 3 4 6 2 3" xfId="22162" xr:uid="{00000000-0005-0000-0000-0000F8300000}"/>
    <cellStyle name="Entrada 3 4 6 2 4" xfId="18589" xr:uid="{00000000-0005-0000-0000-0000F9300000}"/>
    <cellStyle name="Entrada 3 4 6 2 5" xfId="33057" xr:uid="{00000000-0005-0000-0000-0000FA300000}"/>
    <cellStyle name="Entrada 3 4 6 2 6" xfId="36732" xr:uid="{00000000-0005-0000-0000-0000FB300000}"/>
    <cellStyle name="Entrada 3 4 6 2 7" xfId="39458" xr:uid="{00000000-0005-0000-0000-0000FC300000}"/>
    <cellStyle name="Entrada 3 4 6 3" xfId="11372" xr:uid="{00000000-0005-0000-0000-0000FD300000}"/>
    <cellStyle name="Entrada 3 4 6 4" xfId="18375" xr:uid="{00000000-0005-0000-0000-0000FE300000}"/>
    <cellStyle name="Entrada 3 4 6 5" xfId="25314" xr:uid="{00000000-0005-0000-0000-0000FF300000}"/>
    <cellStyle name="Entrada 3 4 6 6" xfId="22588" xr:uid="{00000000-0005-0000-0000-000000310000}"/>
    <cellStyle name="Entrada 3 4 6 7" xfId="30221" xr:uid="{00000000-0005-0000-0000-000001310000}"/>
    <cellStyle name="Entrada 3 4 6 8" xfId="30219" xr:uid="{00000000-0005-0000-0000-000002310000}"/>
    <cellStyle name="Entrada 3 4 6 9" xfId="30865" xr:uid="{00000000-0005-0000-0000-000003310000}"/>
    <cellStyle name="Entrada 3 4 7" xfId="10296" xr:uid="{00000000-0005-0000-0000-000004310000}"/>
    <cellStyle name="Entrada 3 4 8" xfId="10095" xr:uid="{00000000-0005-0000-0000-000005310000}"/>
    <cellStyle name="Entrada 3 4 9" xfId="17132" xr:uid="{00000000-0005-0000-0000-000006310000}"/>
    <cellStyle name="Entrada 3 5" xfId="1143" xr:uid="{00000000-0005-0000-0000-000007310000}"/>
    <cellStyle name="Entrada 3 5 10" xfId="3160" xr:uid="{00000000-0005-0000-0000-000008310000}"/>
    <cellStyle name="Entrada 3 5 10 2" xfId="6013" xr:uid="{00000000-0005-0000-0000-000009310000}"/>
    <cellStyle name="Entrada 3 5 10 2 2" xfId="15167" xr:uid="{00000000-0005-0000-0000-00000A310000}"/>
    <cellStyle name="Entrada 3 5 10 2 3" xfId="22163" xr:uid="{00000000-0005-0000-0000-00000B310000}"/>
    <cellStyle name="Entrada 3 5 10 2 4" xfId="27193" xr:uid="{00000000-0005-0000-0000-00000C310000}"/>
    <cellStyle name="Entrada 3 5 10 2 5" xfId="33058" xr:uid="{00000000-0005-0000-0000-00000D310000}"/>
    <cellStyle name="Entrada 3 5 10 2 6" xfId="36733" xr:uid="{00000000-0005-0000-0000-00000E310000}"/>
    <cellStyle name="Entrada 3 5 10 2 7" xfId="39459" xr:uid="{00000000-0005-0000-0000-00000F310000}"/>
    <cellStyle name="Entrada 3 5 10 3" xfId="12314" xr:uid="{00000000-0005-0000-0000-000010310000}"/>
    <cellStyle name="Entrada 3 5 10 4" xfId="19317" xr:uid="{00000000-0005-0000-0000-000011310000}"/>
    <cellStyle name="Entrada 3 5 10 5" xfId="18331" xr:uid="{00000000-0005-0000-0000-000012310000}"/>
    <cellStyle name="Entrada 3 5 10 6" xfId="23152" xr:uid="{00000000-0005-0000-0000-000013310000}"/>
    <cellStyle name="Entrada 3 5 10 7" xfId="17145" xr:uid="{00000000-0005-0000-0000-000014310000}"/>
    <cellStyle name="Entrada 3 5 10 8" xfId="25714" xr:uid="{00000000-0005-0000-0000-000015310000}"/>
    <cellStyle name="Entrada 3 5 10 9" xfId="31817" xr:uid="{00000000-0005-0000-0000-000016310000}"/>
    <cellStyle name="Entrada 3 5 11" xfId="2230" xr:uid="{00000000-0005-0000-0000-000017310000}"/>
    <cellStyle name="Entrada 3 5 11 2" xfId="6014" xr:uid="{00000000-0005-0000-0000-000018310000}"/>
    <cellStyle name="Entrada 3 5 11 2 2" xfId="15168" xr:uid="{00000000-0005-0000-0000-000019310000}"/>
    <cellStyle name="Entrada 3 5 11 2 3" xfId="22164" xr:uid="{00000000-0005-0000-0000-00001A310000}"/>
    <cellStyle name="Entrada 3 5 11 2 4" xfId="18100" xr:uid="{00000000-0005-0000-0000-00001B310000}"/>
    <cellStyle name="Entrada 3 5 11 2 5" xfId="33059" xr:uid="{00000000-0005-0000-0000-00001C310000}"/>
    <cellStyle name="Entrada 3 5 11 2 6" xfId="36734" xr:uid="{00000000-0005-0000-0000-00001D310000}"/>
    <cellStyle name="Entrada 3 5 11 2 7" xfId="39460" xr:uid="{00000000-0005-0000-0000-00001E310000}"/>
    <cellStyle name="Entrada 3 5 11 3" xfId="11384" xr:uid="{00000000-0005-0000-0000-00001F310000}"/>
    <cellStyle name="Entrada 3 5 11 4" xfId="18387" xr:uid="{00000000-0005-0000-0000-000020310000}"/>
    <cellStyle name="Entrada 3 5 11 5" xfId="25342" xr:uid="{00000000-0005-0000-0000-000021310000}"/>
    <cellStyle name="Entrada 3 5 11 6" xfId="26102" xr:uid="{00000000-0005-0000-0000-000022310000}"/>
    <cellStyle name="Entrada 3 5 11 7" xfId="9453" xr:uid="{00000000-0005-0000-0000-000023310000}"/>
    <cellStyle name="Entrada 3 5 11 8" xfId="34182" xr:uid="{00000000-0005-0000-0000-000024310000}"/>
    <cellStyle name="Entrada 3 5 11 9" xfId="37744" xr:uid="{00000000-0005-0000-0000-000025310000}"/>
    <cellStyle name="Entrada 3 5 12" xfId="10297" xr:uid="{00000000-0005-0000-0000-000026310000}"/>
    <cellStyle name="Entrada 3 5 13" xfId="17275" xr:uid="{00000000-0005-0000-0000-000027310000}"/>
    <cellStyle name="Entrada 3 5 14" xfId="28989" xr:uid="{00000000-0005-0000-0000-000028310000}"/>
    <cellStyle name="Entrada 3 5 15" xfId="31217" xr:uid="{00000000-0005-0000-0000-000029310000}"/>
    <cellStyle name="Entrada 3 5 16" xfId="35084" xr:uid="{00000000-0005-0000-0000-00002A310000}"/>
    <cellStyle name="Entrada 3 5 17" xfId="38413" xr:uid="{00000000-0005-0000-0000-00002B310000}"/>
    <cellStyle name="Entrada 3 5 2" xfId="2353" xr:uid="{00000000-0005-0000-0000-00002C310000}"/>
    <cellStyle name="Entrada 3 5 2 10" xfId="19423" xr:uid="{00000000-0005-0000-0000-00002D310000}"/>
    <cellStyle name="Entrada 3 5 2 11" xfId="23134" xr:uid="{00000000-0005-0000-0000-00002E310000}"/>
    <cellStyle name="Entrada 3 5 2 12" xfId="9563" xr:uid="{00000000-0005-0000-0000-00002F310000}"/>
    <cellStyle name="Entrada 3 5 2 13" xfId="30869" xr:uid="{00000000-0005-0000-0000-000030310000}"/>
    <cellStyle name="Entrada 3 5 2 14" xfId="34807" xr:uid="{00000000-0005-0000-0000-000031310000}"/>
    <cellStyle name="Entrada 3 5 2 2" xfId="2753" xr:uid="{00000000-0005-0000-0000-000032310000}"/>
    <cellStyle name="Entrada 3 5 2 2 2" xfId="6016" xr:uid="{00000000-0005-0000-0000-000033310000}"/>
    <cellStyle name="Entrada 3 5 2 2 2 2" xfId="15170" xr:uid="{00000000-0005-0000-0000-000034310000}"/>
    <cellStyle name="Entrada 3 5 2 2 2 3" xfId="22166" xr:uid="{00000000-0005-0000-0000-000035310000}"/>
    <cellStyle name="Entrada 3 5 2 2 2 4" xfId="27197" xr:uid="{00000000-0005-0000-0000-000036310000}"/>
    <cellStyle name="Entrada 3 5 2 2 2 5" xfId="33061" xr:uid="{00000000-0005-0000-0000-000037310000}"/>
    <cellStyle name="Entrada 3 5 2 2 2 6" xfId="36736" xr:uid="{00000000-0005-0000-0000-000038310000}"/>
    <cellStyle name="Entrada 3 5 2 2 2 7" xfId="39462" xr:uid="{00000000-0005-0000-0000-000039310000}"/>
    <cellStyle name="Entrada 3 5 2 2 3" xfId="11907" xr:uid="{00000000-0005-0000-0000-00003A310000}"/>
    <cellStyle name="Entrada 3 5 2 2 4" xfId="18910" xr:uid="{00000000-0005-0000-0000-00003B310000}"/>
    <cellStyle name="Entrada 3 5 2 2 5" xfId="24640" xr:uid="{00000000-0005-0000-0000-00003C310000}"/>
    <cellStyle name="Entrada 3 5 2 2 6" xfId="17914" xr:uid="{00000000-0005-0000-0000-00003D310000}"/>
    <cellStyle name="Entrada 3 5 2 2 7" xfId="29957" xr:uid="{00000000-0005-0000-0000-00003E310000}"/>
    <cellStyle name="Entrada 3 5 2 2 8" xfId="31094" xr:uid="{00000000-0005-0000-0000-00003F310000}"/>
    <cellStyle name="Entrada 3 5 2 2 9" xfId="31811" xr:uid="{00000000-0005-0000-0000-000040310000}"/>
    <cellStyle name="Entrada 3 5 2 3" xfId="4035" xr:uid="{00000000-0005-0000-0000-000041310000}"/>
    <cellStyle name="Entrada 3 5 2 3 2" xfId="6017" xr:uid="{00000000-0005-0000-0000-000042310000}"/>
    <cellStyle name="Entrada 3 5 2 3 2 2" xfId="15171" xr:uid="{00000000-0005-0000-0000-000043310000}"/>
    <cellStyle name="Entrada 3 5 2 3 2 3" xfId="22167" xr:uid="{00000000-0005-0000-0000-000044310000}"/>
    <cellStyle name="Entrada 3 5 2 3 2 4" xfId="18136" xr:uid="{00000000-0005-0000-0000-000045310000}"/>
    <cellStyle name="Entrada 3 5 2 3 2 5" xfId="33062" xr:uid="{00000000-0005-0000-0000-000046310000}"/>
    <cellStyle name="Entrada 3 5 2 3 2 6" xfId="36737" xr:uid="{00000000-0005-0000-0000-000047310000}"/>
    <cellStyle name="Entrada 3 5 2 3 2 7" xfId="39463" xr:uid="{00000000-0005-0000-0000-000048310000}"/>
    <cellStyle name="Entrada 3 5 2 3 3" xfId="13189" xr:uid="{00000000-0005-0000-0000-000049310000}"/>
    <cellStyle name="Entrada 3 5 2 3 4" xfId="20187" xr:uid="{00000000-0005-0000-0000-00004A310000}"/>
    <cellStyle name="Entrada 3 5 2 3 5" xfId="17918" xr:uid="{00000000-0005-0000-0000-00004B310000}"/>
    <cellStyle name="Entrada 3 5 2 3 6" xfId="23375" xr:uid="{00000000-0005-0000-0000-00004C310000}"/>
    <cellStyle name="Entrada 3 5 2 3 7" xfId="25608" xr:uid="{00000000-0005-0000-0000-00004D310000}"/>
    <cellStyle name="Entrada 3 5 2 3 8" xfId="31926" xr:uid="{00000000-0005-0000-0000-00004E310000}"/>
    <cellStyle name="Entrada 3 5 2 3 9" xfId="35579" xr:uid="{00000000-0005-0000-0000-00004F310000}"/>
    <cellStyle name="Entrada 3 5 2 4" xfId="4473" xr:uid="{00000000-0005-0000-0000-000050310000}"/>
    <cellStyle name="Entrada 3 5 2 4 2" xfId="6018" xr:uid="{00000000-0005-0000-0000-000051310000}"/>
    <cellStyle name="Entrada 3 5 2 4 2 2" xfId="15172" xr:uid="{00000000-0005-0000-0000-000052310000}"/>
    <cellStyle name="Entrada 3 5 2 4 2 3" xfId="22168" xr:uid="{00000000-0005-0000-0000-000053310000}"/>
    <cellStyle name="Entrada 3 5 2 4 2 4" xfId="27195" xr:uid="{00000000-0005-0000-0000-000054310000}"/>
    <cellStyle name="Entrada 3 5 2 4 2 5" xfId="33063" xr:uid="{00000000-0005-0000-0000-000055310000}"/>
    <cellStyle name="Entrada 3 5 2 4 2 6" xfId="36738" xr:uid="{00000000-0005-0000-0000-000056310000}"/>
    <cellStyle name="Entrada 3 5 2 4 2 7" xfId="39464" xr:uid="{00000000-0005-0000-0000-000057310000}"/>
    <cellStyle name="Entrada 3 5 2 4 3" xfId="13627" xr:uid="{00000000-0005-0000-0000-000058310000}"/>
    <cellStyle name="Entrada 3 5 2 4 4" xfId="20625" xr:uid="{00000000-0005-0000-0000-000059310000}"/>
    <cellStyle name="Entrada 3 5 2 4 5" xfId="27599" xr:uid="{00000000-0005-0000-0000-00005A310000}"/>
    <cellStyle name="Entrada 3 5 2 4 6" xfId="26699" xr:uid="{00000000-0005-0000-0000-00005B310000}"/>
    <cellStyle name="Entrada 3 5 2 4 7" xfId="17475" xr:uid="{00000000-0005-0000-0000-00005C310000}"/>
    <cellStyle name="Entrada 3 5 2 4 8" xfId="32277" xr:uid="{00000000-0005-0000-0000-00005D310000}"/>
    <cellStyle name="Entrada 3 5 2 4 9" xfId="35952" xr:uid="{00000000-0005-0000-0000-00005E310000}"/>
    <cellStyle name="Entrada 3 5 2 5" xfId="4727" xr:uid="{00000000-0005-0000-0000-00005F310000}"/>
    <cellStyle name="Entrada 3 5 2 5 2" xfId="6019" xr:uid="{00000000-0005-0000-0000-000060310000}"/>
    <cellStyle name="Entrada 3 5 2 5 2 2" xfId="15173" xr:uid="{00000000-0005-0000-0000-000061310000}"/>
    <cellStyle name="Entrada 3 5 2 5 2 3" xfId="22169" xr:uid="{00000000-0005-0000-0000-000062310000}"/>
    <cellStyle name="Entrada 3 5 2 5 2 4" xfId="22804" xr:uid="{00000000-0005-0000-0000-000063310000}"/>
    <cellStyle name="Entrada 3 5 2 5 2 5" xfId="33064" xr:uid="{00000000-0005-0000-0000-000064310000}"/>
    <cellStyle name="Entrada 3 5 2 5 2 6" xfId="36739" xr:uid="{00000000-0005-0000-0000-000065310000}"/>
    <cellStyle name="Entrada 3 5 2 5 2 7" xfId="39465" xr:uid="{00000000-0005-0000-0000-000066310000}"/>
    <cellStyle name="Entrada 3 5 2 5 3" xfId="13881" xr:uid="{00000000-0005-0000-0000-000067310000}"/>
    <cellStyle name="Entrada 3 5 2 5 4" xfId="20879" xr:uid="{00000000-0005-0000-0000-000068310000}"/>
    <cellStyle name="Entrada 3 5 2 5 5" xfId="27458" xr:uid="{00000000-0005-0000-0000-000069310000}"/>
    <cellStyle name="Entrada 3 5 2 5 6" xfId="9497" xr:uid="{00000000-0005-0000-0000-00006A310000}"/>
    <cellStyle name="Entrada 3 5 2 5 7" xfId="17484" xr:uid="{00000000-0005-0000-0000-00006B310000}"/>
    <cellStyle name="Entrada 3 5 2 5 8" xfId="31877" xr:uid="{00000000-0005-0000-0000-00006C310000}"/>
    <cellStyle name="Entrada 3 5 2 5 9" xfId="35530" xr:uid="{00000000-0005-0000-0000-00006D310000}"/>
    <cellStyle name="Entrada 3 5 2 6" xfId="4973" xr:uid="{00000000-0005-0000-0000-00006E310000}"/>
    <cellStyle name="Entrada 3 5 2 6 2" xfId="6020" xr:uid="{00000000-0005-0000-0000-00006F310000}"/>
    <cellStyle name="Entrada 3 5 2 6 2 2" xfId="15174" xr:uid="{00000000-0005-0000-0000-000070310000}"/>
    <cellStyle name="Entrada 3 5 2 6 2 3" xfId="22170" xr:uid="{00000000-0005-0000-0000-000071310000}"/>
    <cellStyle name="Entrada 3 5 2 6 2 4" xfId="27196" xr:uid="{00000000-0005-0000-0000-000072310000}"/>
    <cellStyle name="Entrada 3 5 2 6 2 5" xfId="33065" xr:uid="{00000000-0005-0000-0000-000073310000}"/>
    <cellStyle name="Entrada 3 5 2 6 2 6" xfId="36740" xr:uid="{00000000-0005-0000-0000-000074310000}"/>
    <cellStyle name="Entrada 3 5 2 6 2 7" xfId="39466" xr:uid="{00000000-0005-0000-0000-000075310000}"/>
    <cellStyle name="Entrada 3 5 2 6 3" xfId="14127" xr:uid="{00000000-0005-0000-0000-000076310000}"/>
    <cellStyle name="Entrada 3 5 2 6 4" xfId="21125" xr:uid="{00000000-0005-0000-0000-000077310000}"/>
    <cellStyle name="Entrada 3 5 2 6 5" xfId="10002" xr:uid="{00000000-0005-0000-0000-000078310000}"/>
    <cellStyle name="Entrada 3 5 2 6 6" xfId="29299" xr:uid="{00000000-0005-0000-0000-000079310000}"/>
    <cellStyle name="Entrada 3 5 2 6 7" xfId="32019" xr:uid="{00000000-0005-0000-0000-00007A310000}"/>
    <cellStyle name="Entrada 3 5 2 6 8" xfId="35697" xr:uid="{00000000-0005-0000-0000-00007B310000}"/>
    <cellStyle name="Entrada 3 5 2 6 9" xfId="38608" xr:uid="{00000000-0005-0000-0000-00007C310000}"/>
    <cellStyle name="Entrada 3 5 2 7" xfId="6015" xr:uid="{00000000-0005-0000-0000-00007D310000}"/>
    <cellStyle name="Entrada 3 5 2 7 2" xfId="15169" xr:uid="{00000000-0005-0000-0000-00007E310000}"/>
    <cellStyle name="Entrada 3 5 2 7 3" xfId="22165" xr:uid="{00000000-0005-0000-0000-00007F310000}"/>
    <cellStyle name="Entrada 3 5 2 7 4" xfId="27194" xr:uid="{00000000-0005-0000-0000-000080310000}"/>
    <cellStyle name="Entrada 3 5 2 7 5" xfId="33060" xr:uid="{00000000-0005-0000-0000-000081310000}"/>
    <cellStyle name="Entrada 3 5 2 7 6" xfId="36735" xr:uid="{00000000-0005-0000-0000-000082310000}"/>
    <cellStyle name="Entrada 3 5 2 7 7" xfId="39461" xr:uid="{00000000-0005-0000-0000-000083310000}"/>
    <cellStyle name="Entrada 3 5 2 8" xfId="11507" xr:uid="{00000000-0005-0000-0000-000084310000}"/>
    <cellStyle name="Entrada 3 5 2 9" xfId="18510" xr:uid="{00000000-0005-0000-0000-000085310000}"/>
    <cellStyle name="Entrada 3 5 3" xfId="2381" xr:uid="{00000000-0005-0000-0000-000086310000}"/>
    <cellStyle name="Entrada 3 5 3 10" xfId="20037" xr:uid="{00000000-0005-0000-0000-000087310000}"/>
    <cellStyle name="Entrada 3 5 3 11" xfId="17127" xr:uid="{00000000-0005-0000-0000-000088310000}"/>
    <cellStyle name="Entrada 3 5 3 12" xfId="30141" xr:uid="{00000000-0005-0000-0000-000089310000}"/>
    <cellStyle name="Entrada 3 5 3 13" xfId="34117" xr:uid="{00000000-0005-0000-0000-00008A310000}"/>
    <cellStyle name="Entrada 3 5 3 14" xfId="37679" xr:uid="{00000000-0005-0000-0000-00008B310000}"/>
    <cellStyle name="Entrada 3 5 3 2" xfId="2781" xr:uid="{00000000-0005-0000-0000-00008C310000}"/>
    <cellStyle name="Entrada 3 5 3 2 2" xfId="6022" xr:uid="{00000000-0005-0000-0000-00008D310000}"/>
    <cellStyle name="Entrada 3 5 3 2 2 2" xfId="15176" xr:uid="{00000000-0005-0000-0000-00008E310000}"/>
    <cellStyle name="Entrada 3 5 3 2 2 3" xfId="22172" xr:uid="{00000000-0005-0000-0000-00008F310000}"/>
    <cellStyle name="Entrada 3 5 3 2 2 4" xfId="27200" xr:uid="{00000000-0005-0000-0000-000090310000}"/>
    <cellStyle name="Entrada 3 5 3 2 2 5" xfId="33067" xr:uid="{00000000-0005-0000-0000-000091310000}"/>
    <cellStyle name="Entrada 3 5 3 2 2 6" xfId="36742" xr:uid="{00000000-0005-0000-0000-000092310000}"/>
    <cellStyle name="Entrada 3 5 3 2 2 7" xfId="39468" xr:uid="{00000000-0005-0000-0000-000093310000}"/>
    <cellStyle name="Entrada 3 5 3 2 3" xfId="11935" xr:uid="{00000000-0005-0000-0000-000094310000}"/>
    <cellStyle name="Entrada 3 5 3 2 4" xfId="18938" xr:uid="{00000000-0005-0000-0000-000095310000}"/>
    <cellStyle name="Entrada 3 5 3 2 5" xfId="28392" xr:uid="{00000000-0005-0000-0000-000096310000}"/>
    <cellStyle name="Entrada 3 5 3 2 6" xfId="24560" xr:uid="{00000000-0005-0000-0000-000097310000}"/>
    <cellStyle name="Entrada 3 5 3 2 7" xfId="29940" xr:uid="{00000000-0005-0000-0000-000098310000}"/>
    <cellStyle name="Entrada 3 5 3 2 8" xfId="33919" xr:uid="{00000000-0005-0000-0000-000099310000}"/>
    <cellStyle name="Entrada 3 5 3 2 9" xfId="37481" xr:uid="{00000000-0005-0000-0000-00009A310000}"/>
    <cellStyle name="Entrada 3 5 3 3" xfId="4063" xr:uid="{00000000-0005-0000-0000-00009B310000}"/>
    <cellStyle name="Entrada 3 5 3 3 2" xfId="6023" xr:uid="{00000000-0005-0000-0000-00009C310000}"/>
    <cellStyle name="Entrada 3 5 3 3 2 2" xfId="15177" xr:uid="{00000000-0005-0000-0000-00009D310000}"/>
    <cellStyle name="Entrada 3 5 3 3 2 3" xfId="22173" xr:uid="{00000000-0005-0000-0000-00009E310000}"/>
    <cellStyle name="Entrada 3 5 3 3 2 4" xfId="27190" xr:uid="{00000000-0005-0000-0000-00009F310000}"/>
    <cellStyle name="Entrada 3 5 3 3 2 5" xfId="33068" xr:uid="{00000000-0005-0000-0000-0000A0310000}"/>
    <cellStyle name="Entrada 3 5 3 3 2 6" xfId="36743" xr:uid="{00000000-0005-0000-0000-0000A1310000}"/>
    <cellStyle name="Entrada 3 5 3 3 2 7" xfId="39469" xr:uid="{00000000-0005-0000-0000-0000A2310000}"/>
    <cellStyle name="Entrada 3 5 3 3 3" xfId="13217" xr:uid="{00000000-0005-0000-0000-0000A3310000}"/>
    <cellStyle name="Entrada 3 5 3 3 4" xfId="20215" xr:uid="{00000000-0005-0000-0000-0000A4310000}"/>
    <cellStyle name="Entrada 3 5 3 3 5" xfId="23138" xr:uid="{00000000-0005-0000-0000-0000A5310000}"/>
    <cellStyle name="Entrada 3 5 3 3 6" xfId="26639" xr:uid="{00000000-0005-0000-0000-0000A6310000}"/>
    <cellStyle name="Entrada 3 5 3 3 7" xfId="29368" xr:uid="{00000000-0005-0000-0000-0000A7310000}"/>
    <cellStyle name="Entrada 3 5 3 3 8" xfId="33433" xr:uid="{00000000-0005-0000-0000-0000A8310000}"/>
    <cellStyle name="Entrada 3 5 3 3 9" xfId="37108" xr:uid="{00000000-0005-0000-0000-0000A9310000}"/>
    <cellStyle name="Entrada 3 5 3 4" xfId="4501" xr:uid="{00000000-0005-0000-0000-0000AA310000}"/>
    <cellStyle name="Entrada 3 5 3 4 2" xfId="6024" xr:uid="{00000000-0005-0000-0000-0000AB310000}"/>
    <cellStyle name="Entrada 3 5 3 4 2 2" xfId="15178" xr:uid="{00000000-0005-0000-0000-0000AC310000}"/>
    <cellStyle name="Entrada 3 5 3 4 2 3" xfId="22174" xr:uid="{00000000-0005-0000-0000-0000AD310000}"/>
    <cellStyle name="Entrada 3 5 3 4 2 4" xfId="24862" xr:uid="{00000000-0005-0000-0000-0000AE310000}"/>
    <cellStyle name="Entrada 3 5 3 4 2 5" xfId="33069" xr:uid="{00000000-0005-0000-0000-0000AF310000}"/>
    <cellStyle name="Entrada 3 5 3 4 2 6" xfId="36744" xr:uid="{00000000-0005-0000-0000-0000B0310000}"/>
    <cellStyle name="Entrada 3 5 3 4 2 7" xfId="39470" xr:uid="{00000000-0005-0000-0000-0000B1310000}"/>
    <cellStyle name="Entrada 3 5 3 4 3" xfId="13655" xr:uid="{00000000-0005-0000-0000-0000B2310000}"/>
    <cellStyle name="Entrada 3 5 3 4 4" xfId="20653" xr:uid="{00000000-0005-0000-0000-0000B3310000}"/>
    <cellStyle name="Entrada 3 5 3 4 5" xfId="27569" xr:uid="{00000000-0005-0000-0000-0000B4310000}"/>
    <cellStyle name="Entrada 3 5 3 4 6" xfId="28849" xr:uid="{00000000-0005-0000-0000-0000B5310000}"/>
    <cellStyle name="Entrada 3 5 3 4 7" xfId="29154" xr:uid="{00000000-0005-0000-0000-0000B6310000}"/>
    <cellStyle name="Entrada 3 5 3 4 8" xfId="31173" xr:uid="{00000000-0005-0000-0000-0000B7310000}"/>
    <cellStyle name="Entrada 3 5 3 4 9" xfId="35046" xr:uid="{00000000-0005-0000-0000-0000B8310000}"/>
    <cellStyle name="Entrada 3 5 3 5" xfId="4755" xr:uid="{00000000-0005-0000-0000-0000B9310000}"/>
    <cellStyle name="Entrada 3 5 3 5 2" xfId="6025" xr:uid="{00000000-0005-0000-0000-0000BA310000}"/>
    <cellStyle name="Entrada 3 5 3 5 2 2" xfId="15179" xr:uid="{00000000-0005-0000-0000-0000BB310000}"/>
    <cellStyle name="Entrada 3 5 3 5 2 3" xfId="22175" xr:uid="{00000000-0005-0000-0000-0000BC310000}"/>
    <cellStyle name="Entrada 3 5 3 5 2 4" xfId="18129" xr:uid="{00000000-0005-0000-0000-0000BD310000}"/>
    <cellStyle name="Entrada 3 5 3 5 2 5" xfId="33070" xr:uid="{00000000-0005-0000-0000-0000BE310000}"/>
    <cellStyle name="Entrada 3 5 3 5 2 6" xfId="36745" xr:uid="{00000000-0005-0000-0000-0000BF310000}"/>
    <cellStyle name="Entrada 3 5 3 5 2 7" xfId="39471" xr:uid="{00000000-0005-0000-0000-0000C0310000}"/>
    <cellStyle name="Entrada 3 5 3 5 3" xfId="13909" xr:uid="{00000000-0005-0000-0000-0000C1310000}"/>
    <cellStyle name="Entrada 3 5 3 5 4" xfId="20907" xr:uid="{00000000-0005-0000-0000-0000C2310000}"/>
    <cellStyle name="Entrada 3 5 3 5 5" xfId="9195" xr:uid="{00000000-0005-0000-0000-0000C3310000}"/>
    <cellStyle name="Entrada 3 5 3 5 6" xfId="24500" xr:uid="{00000000-0005-0000-0000-0000C4310000}"/>
    <cellStyle name="Entrada 3 5 3 5 7" xfId="21243" xr:uid="{00000000-0005-0000-0000-0000C5310000}"/>
    <cellStyle name="Entrada 3 5 3 5 8" xfId="32148" xr:uid="{00000000-0005-0000-0000-0000C6310000}"/>
    <cellStyle name="Entrada 3 5 3 5 9" xfId="35823" xr:uid="{00000000-0005-0000-0000-0000C7310000}"/>
    <cellStyle name="Entrada 3 5 3 6" xfId="5001" xr:uid="{00000000-0005-0000-0000-0000C8310000}"/>
    <cellStyle name="Entrada 3 5 3 6 2" xfId="6026" xr:uid="{00000000-0005-0000-0000-0000C9310000}"/>
    <cellStyle name="Entrada 3 5 3 6 2 2" xfId="15180" xr:uid="{00000000-0005-0000-0000-0000CA310000}"/>
    <cellStyle name="Entrada 3 5 3 6 2 3" xfId="22176" xr:uid="{00000000-0005-0000-0000-0000CB310000}"/>
    <cellStyle name="Entrada 3 5 3 6 2 4" xfId="27199" xr:uid="{00000000-0005-0000-0000-0000CC310000}"/>
    <cellStyle name="Entrada 3 5 3 6 2 5" xfId="33071" xr:uid="{00000000-0005-0000-0000-0000CD310000}"/>
    <cellStyle name="Entrada 3 5 3 6 2 6" xfId="36746" xr:uid="{00000000-0005-0000-0000-0000CE310000}"/>
    <cellStyle name="Entrada 3 5 3 6 2 7" xfId="39472" xr:uid="{00000000-0005-0000-0000-0000CF310000}"/>
    <cellStyle name="Entrada 3 5 3 6 3" xfId="14155" xr:uid="{00000000-0005-0000-0000-0000D0310000}"/>
    <cellStyle name="Entrada 3 5 3 6 4" xfId="21153" xr:uid="{00000000-0005-0000-0000-0000D1310000}"/>
    <cellStyle name="Entrada 3 5 3 6 5" xfId="27331" xr:uid="{00000000-0005-0000-0000-0000D2310000}"/>
    <cellStyle name="Entrada 3 5 3 6 6" xfId="29460" xr:uid="{00000000-0005-0000-0000-0000D3310000}"/>
    <cellStyle name="Entrada 3 5 3 6 7" xfId="32047" xr:uid="{00000000-0005-0000-0000-0000D4310000}"/>
    <cellStyle name="Entrada 3 5 3 6 8" xfId="35725" xr:uid="{00000000-0005-0000-0000-0000D5310000}"/>
    <cellStyle name="Entrada 3 5 3 6 9" xfId="38636" xr:uid="{00000000-0005-0000-0000-0000D6310000}"/>
    <cellStyle name="Entrada 3 5 3 7" xfId="6021" xr:uid="{00000000-0005-0000-0000-0000D7310000}"/>
    <cellStyle name="Entrada 3 5 3 7 2" xfId="15175" xr:uid="{00000000-0005-0000-0000-0000D8310000}"/>
    <cellStyle name="Entrada 3 5 3 7 3" xfId="22171" xr:uid="{00000000-0005-0000-0000-0000D9310000}"/>
    <cellStyle name="Entrada 3 5 3 7 4" xfId="18099" xr:uid="{00000000-0005-0000-0000-0000DA310000}"/>
    <cellStyle name="Entrada 3 5 3 7 5" xfId="33066" xr:uid="{00000000-0005-0000-0000-0000DB310000}"/>
    <cellStyle name="Entrada 3 5 3 7 6" xfId="36741" xr:uid="{00000000-0005-0000-0000-0000DC310000}"/>
    <cellStyle name="Entrada 3 5 3 7 7" xfId="39467" xr:uid="{00000000-0005-0000-0000-0000DD310000}"/>
    <cellStyle name="Entrada 3 5 3 8" xfId="11535" xr:uid="{00000000-0005-0000-0000-0000DE310000}"/>
    <cellStyle name="Entrada 3 5 3 9" xfId="18538" xr:uid="{00000000-0005-0000-0000-0000DF310000}"/>
    <cellStyle name="Entrada 3 5 4" xfId="2405" xr:uid="{00000000-0005-0000-0000-0000E0310000}"/>
    <cellStyle name="Entrada 3 5 4 10" xfId="18030" xr:uid="{00000000-0005-0000-0000-0000E1310000}"/>
    <cellStyle name="Entrada 3 5 4 11" xfId="26173" xr:uid="{00000000-0005-0000-0000-0000E2310000}"/>
    <cellStyle name="Entrada 3 5 4 12" xfId="25926" xr:uid="{00000000-0005-0000-0000-0000E3310000}"/>
    <cellStyle name="Entrada 3 5 4 13" xfId="34104" xr:uid="{00000000-0005-0000-0000-0000E4310000}"/>
    <cellStyle name="Entrada 3 5 4 14" xfId="37666" xr:uid="{00000000-0005-0000-0000-0000E5310000}"/>
    <cellStyle name="Entrada 3 5 4 2" xfId="2805" xr:uid="{00000000-0005-0000-0000-0000E6310000}"/>
    <cellStyle name="Entrada 3 5 4 2 2" xfId="6028" xr:uid="{00000000-0005-0000-0000-0000E7310000}"/>
    <cellStyle name="Entrada 3 5 4 2 2 2" xfId="15182" xr:uid="{00000000-0005-0000-0000-0000E8310000}"/>
    <cellStyle name="Entrada 3 5 4 2 2 3" xfId="22178" xr:uid="{00000000-0005-0000-0000-0000E9310000}"/>
    <cellStyle name="Entrada 3 5 4 2 2 4" xfId="27202" xr:uid="{00000000-0005-0000-0000-0000EA310000}"/>
    <cellStyle name="Entrada 3 5 4 2 2 5" xfId="33073" xr:uid="{00000000-0005-0000-0000-0000EB310000}"/>
    <cellStyle name="Entrada 3 5 4 2 2 6" xfId="36748" xr:uid="{00000000-0005-0000-0000-0000EC310000}"/>
    <cellStyle name="Entrada 3 5 4 2 2 7" xfId="39474" xr:uid="{00000000-0005-0000-0000-0000ED310000}"/>
    <cellStyle name="Entrada 3 5 4 2 3" xfId="11959" xr:uid="{00000000-0005-0000-0000-0000EE310000}"/>
    <cellStyle name="Entrada 3 5 4 2 4" xfId="18962" xr:uid="{00000000-0005-0000-0000-0000EF310000}"/>
    <cellStyle name="Entrada 3 5 4 2 5" xfId="28365" xr:uid="{00000000-0005-0000-0000-0000F0310000}"/>
    <cellStyle name="Entrada 3 5 4 2 6" xfId="26350" xr:uid="{00000000-0005-0000-0000-0000F1310000}"/>
    <cellStyle name="Entrada 3 5 4 2 7" xfId="25213" xr:uid="{00000000-0005-0000-0000-0000F2310000}"/>
    <cellStyle name="Entrada 3 5 4 2 8" xfId="31536" xr:uid="{00000000-0005-0000-0000-0000F3310000}"/>
    <cellStyle name="Entrada 3 5 4 2 9" xfId="35246" xr:uid="{00000000-0005-0000-0000-0000F4310000}"/>
    <cellStyle name="Entrada 3 5 4 3" xfId="4087" xr:uid="{00000000-0005-0000-0000-0000F5310000}"/>
    <cellStyle name="Entrada 3 5 4 3 2" xfId="6029" xr:uid="{00000000-0005-0000-0000-0000F6310000}"/>
    <cellStyle name="Entrada 3 5 4 3 2 2" xfId="15183" xr:uid="{00000000-0005-0000-0000-0000F7310000}"/>
    <cellStyle name="Entrada 3 5 4 3 2 3" xfId="22179" xr:uid="{00000000-0005-0000-0000-0000F8310000}"/>
    <cellStyle name="Entrada 3 5 4 3 2 4" xfId="24284" xr:uid="{00000000-0005-0000-0000-0000F9310000}"/>
    <cellStyle name="Entrada 3 5 4 3 2 5" xfId="33074" xr:uid="{00000000-0005-0000-0000-0000FA310000}"/>
    <cellStyle name="Entrada 3 5 4 3 2 6" xfId="36749" xr:uid="{00000000-0005-0000-0000-0000FB310000}"/>
    <cellStyle name="Entrada 3 5 4 3 2 7" xfId="39475" xr:uid="{00000000-0005-0000-0000-0000FC310000}"/>
    <cellStyle name="Entrada 3 5 4 3 3" xfId="13241" xr:uid="{00000000-0005-0000-0000-0000FD310000}"/>
    <cellStyle name="Entrada 3 5 4 3 4" xfId="20239" xr:uid="{00000000-0005-0000-0000-0000FE310000}"/>
    <cellStyle name="Entrada 3 5 4 3 5" xfId="23148" xr:uid="{00000000-0005-0000-0000-0000FF310000}"/>
    <cellStyle name="Entrada 3 5 4 3 6" xfId="26651" xr:uid="{00000000-0005-0000-0000-000000320000}"/>
    <cellStyle name="Entrada 3 5 4 3 7" xfId="17055" xr:uid="{00000000-0005-0000-0000-000001320000}"/>
    <cellStyle name="Entrada 3 5 4 3 8" xfId="17126" xr:uid="{00000000-0005-0000-0000-000002320000}"/>
    <cellStyle name="Entrada 3 5 4 3 9" xfId="15440" xr:uid="{00000000-0005-0000-0000-000003320000}"/>
    <cellStyle name="Entrada 3 5 4 4" xfId="4525" xr:uid="{00000000-0005-0000-0000-000004320000}"/>
    <cellStyle name="Entrada 3 5 4 4 2" xfId="6030" xr:uid="{00000000-0005-0000-0000-000005320000}"/>
    <cellStyle name="Entrada 3 5 4 4 2 2" xfId="15184" xr:uid="{00000000-0005-0000-0000-000006320000}"/>
    <cellStyle name="Entrada 3 5 4 4 2 3" xfId="22180" xr:uid="{00000000-0005-0000-0000-000007320000}"/>
    <cellStyle name="Entrada 3 5 4 4 2 4" xfId="27201" xr:uid="{00000000-0005-0000-0000-000008320000}"/>
    <cellStyle name="Entrada 3 5 4 4 2 5" xfId="33075" xr:uid="{00000000-0005-0000-0000-000009320000}"/>
    <cellStyle name="Entrada 3 5 4 4 2 6" xfId="36750" xr:uid="{00000000-0005-0000-0000-00000A320000}"/>
    <cellStyle name="Entrada 3 5 4 4 2 7" xfId="39476" xr:uid="{00000000-0005-0000-0000-00000B320000}"/>
    <cellStyle name="Entrada 3 5 4 4 3" xfId="13679" xr:uid="{00000000-0005-0000-0000-00000C320000}"/>
    <cellStyle name="Entrada 3 5 4 4 4" xfId="20677" xr:uid="{00000000-0005-0000-0000-00000D320000}"/>
    <cellStyle name="Entrada 3 5 4 4 5" xfId="27574" xr:uid="{00000000-0005-0000-0000-00000E320000}"/>
    <cellStyle name="Entrada 3 5 4 4 6" xfId="9171" xr:uid="{00000000-0005-0000-0000-00000F320000}"/>
    <cellStyle name="Entrada 3 5 4 4 7" xfId="26849" xr:uid="{00000000-0005-0000-0000-000010320000}"/>
    <cellStyle name="Entrada 3 5 4 4 8" xfId="9298" xr:uid="{00000000-0005-0000-0000-000011320000}"/>
    <cellStyle name="Entrada 3 5 4 4 9" xfId="31910" xr:uid="{00000000-0005-0000-0000-000012320000}"/>
    <cellStyle name="Entrada 3 5 4 5" xfId="4779" xr:uid="{00000000-0005-0000-0000-000013320000}"/>
    <cellStyle name="Entrada 3 5 4 5 2" xfId="6031" xr:uid="{00000000-0005-0000-0000-000014320000}"/>
    <cellStyle name="Entrada 3 5 4 5 2 2" xfId="15185" xr:uid="{00000000-0005-0000-0000-000015320000}"/>
    <cellStyle name="Entrada 3 5 4 5 2 3" xfId="22181" xr:uid="{00000000-0005-0000-0000-000016320000}"/>
    <cellStyle name="Entrada 3 5 4 5 2 4" xfId="27198" xr:uid="{00000000-0005-0000-0000-000017320000}"/>
    <cellStyle name="Entrada 3 5 4 5 2 5" xfId="33076" xr:uid="{00000000-0005-0000-0000-000018320000}"/>
    <cellStyle name="Entrada 3 5 4 5 2 6" xfId="36751" xr:uid="{00000000-0005-0000-0000-000019320000}"/>
    <cellStyle name="Entrada 3 5 4 5 2 7" xfId="39477" xr:uid="{00000000-0005-0000-0000-00001A320000}"/>
    <cellStyle name="Entrada 3 5 4 5 3" xfId="13933" xr:uid="{00000000-0005-0000-0000-00001B320000}"/>
    <cellStyle name="Entrada 3 5 4 5 4" xfId="20931" xr:uid="{00000000-0005-0000-0000-00001C320000}"/>
    <cellStyle name="Entrada 3 5 4 5 5" xfId="22777" xr:uid="{00000000-0005-0000-0000-00001D320000}"/>
    <cellStyle name="Entrada 3 5 4 5 6" xfId="26750" xr:uid="{00000000-0005-0000-0000-00001E320000}"/>
    <cellStyle name="Entrada 3 5 4 5 7" xfId="25869" xr:uid="{00000000-0005-0000-0000-00001F320000}"/>
    <cellStyle name="Entrada 3 5 4 5 8" xfId="32134" xr:uid="{00000000-0005-0000-0000-000020320000}"/>
    <cellStyle name="Entrada 3 5 4 5 9" xfId="35809" xr:uid="{00000000-0005-0000-0000-000021320000}"/>
    <cellStyle name="Entrada 3 5 4 6" xfId="5025" xr:uid="{00000000-0005-0000-0000-000022320000}"/>
    <cellStyle name="Entrada 3 5 4 6 2" xfId="6032" xr:uid="{00000000-0005-0000-0000-000023320000}"/>
    <cellStyle name="Entrada 3 5 4 6 2 2" xfId="15186" xr:uid="{00000000-0005-0000-0000-000024320000}"/>
    <cellStyle name="Entrada 3 5 4 6 2 3" xfId="22182" xr:uid="{00000000-0005-0000-0000-000025320000}"/>
    <cellStyle name="Entrada 3 5 4 6 2 4" xfId="24861" xr:uid="{00000000-0005-0000-0000-000026320000}"/>
    <cellStyle name="Entrada 3 5 4 6 2 5" xfId="33077" xr:uid="{00000000-0005-0000-0000-000027320000}"/>
    <cellStyle name="Entrada 3 5 4 6 2 6" xfId="36752" xr:uid="{00000000-0005-0000-0000-000028320000}"/>
    <cellStyle name="Entrada 3 5 4 6 2 7" xfId="39478" xr:uid="{00000000-0005-0000-0000-000029320000}"/>
    <cellStyle name="Entrada 3 5 4 6 3" xfId="14179" xr:uid="{00000000-0005-0000-0000-00002A320000}"/>
    <cellStyle name="Entrada 3 5 4 6 4" xfId="21177" xr:uid="{00000000-0005-0000-0000-00002B320000}"/>
    <cellStyle name="Entrada 3 5 4 6 5" xfId="24826" xr:uid="{00000000-0005-0000-0000-00002C320000}"/>
    <cellStyle name="Entrada 3 5 4 6 6" xfId="26790" xr:uid="{00000000-0005-0000-0000-00002D320000}"/>
    <cellStyle name="Entrada 3 5 4 6 7" xfId="32071" xr:uid="{00000000-0005-0000-0000-00002E320000}"/>
    <cellStyle name="Entrada 3 5 4 6 8" xfId="35749" xr:uid="{00000000-0005-0000-0000-00002F320000}"/>
    <cellStyle name="Entrada 3 5 4 6 9" xfId="38660" xr:uid="{00000000-0005-0000-0000-000030320000}"/>
    <cellStyle name="Entrada 3 5 4 7" xfId="6027" xr:uid="{00000000-0005-0000-0000-000031320000}"/>
    <cellStyle name="Entrada 3 5 4 7 2" xfId="15181" xr:uid="{00000000-0005-0000-0000-000032320000}"/>
    <cellStyle name="Entrada 3 5 4 7 3" xfId="22177" xr:uid="{00000000-0005-0000-0000-000033320000}"/>
    <cellStyle name="Entrada 3 5 4 7 4" xfId="17291" xr:uid="{00000000-0005-0000-0000-000034320000}"/>
    <cellStyle name="Entrada 3 5 4 7 5" xfId="33072" xr:uid="{00000000-0005-0000-0000-000035320000}"/>
    <cellStyle name="Entrada 3 5 4 7 6" xfId="36747" xr:uid="{00000000-0005-0000-0000-000036320000}"/>
    <cellStyle name="Entrada 3 5 4 7 7" xfId="39473" xr:uid="{00000000-0005-0000-0000-000037320000}"/>
    <cellStyle name="Entrada 3 5 4 8" xfId="11559" xr:uid="{00000000-0005-0000-0000-000038320000}"/>
    <cellStyle name="Entrada 3 5 4 9" xfId="18562" xr:uid="{00000000-0005-0000-0000-000039320000}"/>
    <cellStyle name="Entrada 3 5 5" xfId="2429" xr:uid="{00000000-0005-0000-0000-00003A320000}"/>
    <cellStyle name="Entrada 3 5 5 10" xfId="24158" xr:uid="{00000000-0005-0000-0000-00003B320000}"/>
    <cellStyle name="Entrada 3 5 5 11" xfId="26188" xr:uid="{00000000-0005-0000-0000-00003C320000}"/>
    <cellStyle name="Entrada 3 5 5 12" xfId="30117" xr:uid="{00000000-0005-0000-0000-00003D320000}"/>
    <cellStyle name="Entrada 3 5 5 13" xfId="31063" xr:uid="{00000000-0005-0000-0000-00003E320000}"/>
    <cellStyle name="Entrada 3 5 5 14" xfId="34963" xr:uid="{00000000-0005-0000-0000-00003F320000}"/>
    <cellStyle name="Entrada 3 5 5 2" xfId="2829" xr:uid="{00000000-0005-0000-0000-000040320000}"/>
    <cellStyle name="Entrada 3 5 5 2 2" xfId="6034" xr:uid="{00000000-0005-0000-0000-000041320000}"/>
    <cellStyle name="Entrada 3 5 5 2 2 2" xfId="15188" xr:uid="{00000000-0005-0000-0000-000042320000}"/>
    <cellStyle name="Entrada 3 5 5 2 2 3" xfId="22184" xr:uid="{00000000-0005-0000-0000-000043320000}"/>
    <cellStyle name="Entrada 3 5 5 2 2 4" xfId="25162" xr:uid="{00000000-0005-0000-0000-000044320000}"/>
    <cellStyle name="Entrada 3 5 5 2 2 5" xfId="33079" xr:uid="{00000000-0005-0000-0000-000045320000}"/>
    <cellStyle name="Entrada 3 5 5 2 2 6" xfId="36754" xr:uid="{00000000-0005-0000-0000-000046320000}"/>
    <cellStyle name="Entrada 3 5 5 2 2 7" xfId="39480" xr:uid="{00000000-0005-0000-0000-000047320000}"/>
    <cellStyle name="Entrada 3 5 5 2 3" xfId="11983" xr:uid="{00000000-0005-0000-0000-000048320000}"/>
    <cellStyle name="Entrada 3 5 5 2 4" xfId="18986" xr:uid="{00000000-0005-0000-0000-000049320000}"/>
    <cellStyle name="Entrada 3 5 5 2 5" xfId="10161" xr:uid="{00000000-0005-0000-0000-00004A320000}"/>
    <cellStyle name="Entrada 3 5 5 2 6" xfId="26356" xr:uid="{00000000-0005-0000-0000-00004B320000}"/>
    <cellStyle name="Entrada 3 5 5 2 7" xfId="26452" xr:uid="{00000000-0005-0000-0000-00004C320000}"/>
    <cellStyle name="Entrada 3 5 5 2 8" xfId="23047" xr:uid="{00000000-0005-0000-0000-00004D320000}"/>
    <cellStyle name="Entrada 3 5 5 2 9" xfId="25901" xr:uid="{00000000-0005-0000-0000-00004E320000}"/>
    <cellStyle name="Entrada 3 5 5 3" xfId="4111" xr:uid="{00000000-0005-0000-0000-00004F320000}"/>
    <cellStyle name="Entrada 3 5 5 3 2" xfId="6035" xr:uid="{00000000-0005-0000-0000-000050320000}"/>
    <cellStyle name="Entrada 3 5 5 3 2 2" xfId="15189" xr:uid="{00000000-0005-0000-0000-000051320000}"/>
    <cellStyle name="Entrada 3 5 5 3 2 3" xfId="22185" xr:uid="{00000000-0005-0000-0000-000052320000}"/>
    <cellStyle name="Entrada 3 5 5 3 2 4" xfId="10108" xr:uid="{00000000-0005-0000-0000-000053320000}"/>
    <cellStyle name="Entrada 3 5 5 3 2 5" xfId="33080" xr:uid="{00000000-0005-0000-0000-000054320000}"/>
    <cellStyle name="Entrada 3 5 5 3 2 6" xfId="36755" xr:uid="{00000000-0005-0000-0000-000055320000}"/>
    <cellStyle name="Entrada 3 5 5 3 2 7" xfId="39481" xr:uid="{00000000-0005-0000-0000-000056320000}"/>
    <cellStyle name="Entrada 3 5 5 3 3" xfId="13265" xr:uid="{00000000-0005-0000-0000-000057320000}"/>
    <cellStyle name="Entrada 3 5 5 3 4" xfId="20263" xr:uid="{00000000-0005-0000-0000-000058320000}"/>
    <cellStyle name="Entrada 3 5 5 3 5" xfId="24731" xr:uid="{00000000-0005-0000-0000-000059320000}"/>
    <cellStyle name="Entrada 3 5 5 3 6" xfId="22972" xr:uid="{00000000-0005-0000-0000-00005A320000}"/>
    <cellStyle name="Entrada 3 5 5 3 7" xfId="29523" xr:uid="{00000000-0005-0000-0000-00005B320000}"/>
    <cellStyle name="Entrada 3 5 5 3 8" xfId="33414" xr:uid="{00000000-0005-0000-0000-00005C320000}"/>
    <cellStyle name="Entrada 3 5 5 3 9" xfId="37089" xr:uid="{00000000-0005-0000-0000-00005D320000}"/>
    <cellStyle name="Entrada 3 5 5 4" xfId="4549" xr:uid="{00000000-0005-0000-0000-00005E320000}"/>
    <cellStyle name="Entrada 3 5 5 4 2" xfId="6036" xr:uid="{00000000-0005-0000-0000-00005F320000}"/>
    <cellStyle name="Entrada 3 5 5 4 2 2" xfId="15190" xr:uid="{00000000-0005-0000-0000-000060320000}"/>
    <cellStyle name="Entrada 3 5 5 4 2 3" xfId="22186" xr:uid="{00000000-0005-0000-0000-000061320000}"/>
    <cellStyle name="Entrada 3 5 5 4 2 4" xfId="27203" xr:uid="{00000000-0005-0000-0000-000062320000}"/>
    <cellStyle name="Entrada 3 5 5 4 2 5" xfId="33081" xr:uid="{00000000-0005-0000-0000-000063320000}"/>
    <cellStyle name="Entrada 3 5 5 4 2 6" xfId="36756" xr:uid="{00000000-0005-0000-0000-000064320000}"/>
    <cellStyle name="Entrada 3 5 5 4 2 7" xfId="39482" xr:uid="{00000000-0005-0000-0000-000065320000}"/>
    <cellStyle name="Entrada 3 5 5 4 3" xfId="13703" xr:uid="{00000000-0005-0000-0000-000066320000}"/>
    <cellStyle name="Entrada 3 5 5 4 4" xfId="20701" xr:uid="{00000000-0005-0000-0000-000067320000}"/>
    <cellStyle name="Entrada 3 5 5 4 5" xfId="24762" xr:uid="{00000000-0005-0000-0000-000068320000}"/>
    <cellStyle name="Entrada 3 5 5 4 6" xfId="26724" xr:uid="{00000000-0005-0000-0000-000069320000}"/>
    <cellStyle name="Entrada 3 5 5 4 7" xfId="28959" xr:uid="{00000000-0005-0000-0000-00006A320000}"/>
    <cellStyle name="Entrada 3 5 5 4 8" xfId="32243" xr:uid="{00000000-0005-0000-0000-00006B320000}"/>
    <cellStyle name="Entrada 3 5 5 4 9" xfId="35918" xr:uid="{00000000-0005-0000-0000-00006C320000}"/>
    <cellStyle name="Entrada 3 5 5 5" xfId="4803" xr:uid="{00000000-0005-0000-0000-00006D320000}"/>
    <cellStyle name="Entrada 3 5 5 5 2" xfId="6037" xr:uid="{00000000-0005-0000-0000-00006E320000}"/>
    <cellStyle name="Entrada 3 5 5 5 2 2" xfId="15191" xr:uid="{00000000-0005-0000-0000-00006F320000}"/>
    <cellStyle name="Entrada 3 5 5 5 2 3" xfId="22187" xr:uid="{00000000-0005-0000-0000-000070320000}"/>
    <cellStyle name="Entrada 3 5 5 5 2 4" xfId="9935" xr:uid="{00000000-0005-0000-0000-000071320000}"/>
    <cellStyle name="Entrada 3 5 5 5 2 5" xfId="33082" xr:uid="{00000000-0005-0000-0000-000072320000}"/>
    <cellStyle name="Entrada 3 5 5 5 2 6" xfId="36757" xr:uid="{00000000-0005-0000-0000-000073320000}"/>
    <cellStyle name="Entrada 3 5 5 5 2 7" xfId="39483" xr:uid="{00000000-0005-0000-0000-000074320000}"/>
    <cellStyle name="Entrada 3 5 5 5 3" xfId="13957" xr:uid="{00000000-0005-0000-0000-000075320000}"/>
    <cellStyle name="Entrada 3 5 5 5 4" xfId="20955" xr:uid="{00000000-0005-0000-0000-000076320000}"/>
    <cellStyle name="Entrada 3 5 5 5 5" xfId="27437" xr:uid="{00000000-0005-0000-0000-000077320000}"/>
    <cellStyle name="Entrada 3 5 5 5 6" xfId="25347" xr:uid="{00000000-0005-0000-0000-000078320000}"/>
    <cellStyle name="Entrada 3 5 5 5 7" xfId="25554" xr:uid="{00000000-0005-0000-0000-000079320000}"/>
    <cellStyle name="Entrada 3 5 5 5 8" xfId="31795" xr:uid="{00000000-0005-0000-0000-00007A320000}"/>
    <cellStyle name="Entrada 3 5 5 5 9" xfId="35474" xr:uid="{00000000-0005-0000-0000-00007B320000}"/>
    <cellStyle name="Entrada 3 5 5 6" xfId="5049" xr:uid="{00000000-0005-0000-0000-00007C320000}"/>
    <cellStyle name="Entrada 3 5 5 6 2" xfId="6038" xr:uid="{00000000-0005-0000-0000-00007D320000}"/>
    <cellStyle name="Entrada 3 5 5 6 2 2" xfId="15192" xr:uid="{00000000-0005-0000-0000-00007E320000}"/>
    <cellStyle name="Entrada 3 5 5 6 2 3" xfId="22188" xr:uid="{00000000-0005-0000-0000-00007F320000}"/>
    <cellStyle name="Entrada 3 5 5 6 2 4" xfId="27204" xr:uid="{00000000-0005-0000-0000-000080320000}"/>
    <cellStyle name="Entrada 3 5 5 6 2 5" xfId="33083" xr:uid="{00000000-0005-0000-0000-000081320000}"/>
    <cellStyle name="Entrada 3 5 5 6 2 6" xfId="36758" xr:uid="{00000000-0005-0000-0000-000082320000}"/>
    <cellStyle name="Entrada 3 5 5 6 2 7" xfId="39484" xr:uid="{00000000-0005-0000-0000-000083320000}"/>
    <cellStyle name="Entrada 3 5 5 6 3" xfId="14203" xr:uid="{00000000-0005-0000-0000-000084320000}"/>
    <cellStyle name="Entrada 3 5 5 6 4" xfId="21201" xr:uid="{00000000-0005-0000-0000-000085320000}"/>
    <cellStyle name="Entrada 3 5 5 6 5" xfId="19360" xr:uid="{00000000-0005-0000-0000-000086320000}"/>
    <cellStyle name="Entrada 3 5 5 6 6" xfId="25005" xr:uid="{00000000-0005-0000-0000-000087320000}"/>
    <cellStyle name="Entrada 3 5 5 6 7" xfId="32095" xr:uid="{00000000-0005-0000-0000-000088320000}"/>
    <cellStyle name="Entrada 3 5 5 6 8" xfId="35773" xr:uid="{00000000-0005-0000-0000-000089320000}"/>
    <cellStyle name="Entrada 3 5 5 6 9" xfId="38684" xr:uid="{00000000-0005-0000-0000-00008A320000}"/>
    <cellStyle name="Entrada 3 5 5 7" xfId="6033" xr:uid="{00000000-0005-0000-0000-00008B320000}"/>
    <cellStyle name="Entrada 3 5 5 7 2" xfId="15187" xr:uid="{00000000-0005-0000-0000-00008C320000}"/>
    <cellStyle name="Entrada 3 5 5 7 3" xfId="22183" xr:uid="{00000000-0005-0000-0000-00008D320000}"/>
    <cellStyle name="Entrada 3 5 5 7 4" xfId="17507" xr:uid="{00000000-0005-0000-0000-00008E320000}"/>
    <cellStyle name="Entrada 3 5 5 7 5" xfId="33078" xr:uid="{00000000-0005-0000-0000-00008F320000}"/>
    <cellStyle name="Entrada 3 5 5 7 6" xfId="36753" xr:uid="{00000000-0005-0000-0000-000090320000}"/>
    <cellStyle name="Entrada 3 5 5 7 7" xfId="39479" xr:uid="{00000000-0005-0000-0000-000091320000}"/>
    <cellStyle name="Entrada 3 5 5 8" xfId="11583" xr:uid="{00000000-0005-0000-0000-000092320000}"/>
    <cellStyle name="Entrada 3 5 5 9" xfId="18586" xr:uid="{00000000-0005-0000-0000-000093320000}"/>
    <cellStyle name="Entrada 3 5 6" xfId="2631" xr:uid="{00000000-0005-0000-0000-000094320000}"/>
    <cellStyle name="Entrada 3 5 6 2" xfId="6039" xr:uid="{00000000-0005-0000-0000-000095320000}"/>
    <cellStyle name="Entrada 3 5 6 2 2" xfId="15193" xr:uid="{00000000-0005-0000-0000-000096320000}"/>
    <cellStyle name="Entrada 3 5 6 2 3" xfId="22189" xr:uid="{00000000-0005-0000-0000-000097320000}"/>
    <cellStyle name="Entrada 3 5 6 2 4" xfId="27189" xr:uid="{00000000-0005-0000-0000-000098320000}"/>
    <cellStyle name="Entrada 3 5 6 2 5" xfId="33084" xr:uid="{00000000-0005-0000-0000-000099320000}"/>
    <cellStyle name="Entrada 3 5 6 2 6" xfId="36759" xr:uid="{00000000-0005-0000-0000-00009A320000}"/>
    <cellStyle name="Entrada 3 5 6 2 7" xfId="39485" xr:uid="{00000000-0005-0000-0000-00009B320000}"/>
    <cellStyle name="Entrada 3 5 6 3" xfId="11785" xr:uid="{00000000-0005-0000-0000-00009C320000}"/>
    <cellStyle name="Entrada 3 5 6 4" xfId="18788" xr:uid="{00000000-0005-0000-0000-00009D320000}"/>
    <cellStyle name="Entrada 3 5 6 5" xfId="25378" xr:uid="{00000000-0005-0000-0000-00009E320000}"/>
    <cellStyle name="Entrada 3 5 6 6" xfId="26280" xr:uid="{00000000-0005-0000-0000-00009F320000}"/>
    <cellStyle name="Entrada 3 5 6 7" xfId="30016" xr:uid="{00000000-0005-0000-0000-0000A0320000}"/>
    <cellStyle name="Entrada 3 5 6 8" xfId="30883" xr:uid="{00000000-0005-0000-0000-0000A1320000}"/>
    <cellStyle name="Entrada 3 5 6 9" xfId="27903" xr:uid="{00000000-0005-0000-0000-0000A2320000}"/>
    <cellStyle name="Entrada 3 5 7" xfId="3199" xr:uid="{00000000-0005-0000-0000-0000A3320000}"/>
    <cellStyle name="Entrada 3 5 7 2" xfId="6040" xr:uid="{00000000-0005-0000-0000-0000A4320000}"/>
    <cellStyle name="Entrada 3 5 7 2 2" xfId="15194" xr:uid="{00000000-0005-0000-0000-0000A5320000}"/>
    <cellStyle name="Entrada 3 5 7 2 3" xfId="22190" xr:uid="{00000000-0005-0000-0000-0000A6320000}"/>
    <cellStyle name="Entrada 3 5 7 2 4" xfId="25169" xr:uid="{00000000-0005-0000-0000-0000A7320000}"/>
    <cellStyle name="Entrada 3 5 7 2 5" xfId="33085" xr:uid="{00000000-0005-0000-0000-0000A8320000}"/>
    <cellStyle name="Entrada 3 5 7 2 6" xfId="36760" xr:uid="{00000000-0005-0000-0000-0000A9320000}"/>
    <cellStyle name="Entrada 3 5 7 2 7" xfId="39486" xr:uid="{00000000-0005-0000-0000-0000AA320000}"/>
    <cellStyle name="Entrada 3 5 7 3" xfId="12353" xr:uid="{00000000-0005-0000-0000-0000AB320000}"/>
    <cellStyle name="Entrada 3 5 7 4" xfId="19356" xr:uid="{00000000-0005-0000-0000-0000AC320000}"/>
    <cellStyle name="Entrada 3 5 7 5" xfId="28227" xr:uid="{00000000-0005-0000-0000-0000AD320000}"/>
    <cellStyle name="Entrada 3 5 7 6" xfId="26446" xr:uid="{00000000-0005-0000-0000-0000AE320000}"/>
    <cellStyle name="Entrada 3 5 7 7" xfId="25091" xr:uid="{00000000-0005-0000-0000-0000AF320000}"/>
    <cellStyle name="Entrada 3 5 7 8" xfId="31587" xr:uid="{00000000-0005-0000-0000-0000B0320000}"/>
    <cellStyle name="Entrada 3 5 7 9" xfId="35296" xr:uid="{00000000-0005-0000-0000-0000B1320000}"/>
    <cellStyle name="Entrada 3 5 8" xfId="2967" xr:uid="{00000000-0005-0000-0000-0000B2320000}"/>
    <cellStyle name="Entrada 3 5 8 2" xfId="6041" xr:uid="{00000000-0005-0000-0000-0000B3320000}"/>
    <cellStyle name="Entrada 3 5 8 2 2" xfId="15195" xr:uid="{00000000-0005-0000-0000-0000B4320000}"/>
    <cellStyle name="Entrada 3 5 8 2 3" xfId="22191" xr:uid="{00000000-0005-0000-0000-0000B5320000}"/>
    <cellStyle name="Entrada 3 5 8 2 4" xfId="17031" xr:uid="{00000000-0005-0000-0000-0000B6320000}"/>
    <cellStyle name="Entrada 3 5 8 2 5" xfId="33086" xr:uid="{00000000-0005-0000-0000-0000B7320000}"/>
    <cellStyle name="Entrada 3 5 8 2 6" xfId="36761" xr:uid="{00000000-0005-0000-0000-0000B8320000}"/>
    <cellStyle name="Entrada 3 5 8 2 7" xfId="39487" xr:uid="{00000000-0005-0000-0000-0000B9320000}"/>
    <cellStyle name="Entrada 3 5 8 3" xfId="12121" xr:uid="{00000000-0005-0000-0000-0000BA320000}"/>
    <cellStyle name="Entrada 3 5 8 4" xfId="19124" xr:uid="{00000000-0005-0000-0000-0000BB320000}"/>
    <cellStyle name="Entrada 3 5 8 5" xfId="25157" xr:uid="{00000000-0005-0000-0000-0000BC320000}"/>
    <cellStyle name="Entrada 3 5 8 6" xfId="19424" xr:uid="{00000000-0005-0000-0000-0000BD320000}"/>
    <cellStyle name="Entrada 3 5 8 7" xfId="29851" xr:uid="{00000000-0005-0000-0000-0000BE320000}"/>
    <cellStyle name="Entrada 3 5 8 8" xfId="33828" xr:uid="{00000000-0005-0000-0000-0000BF320000}"/>
    <cellStyle name="Entrada 3 5 8 9" xfId="37390" xr:uid="{00000000-0005-0000-0000-0000C0320000}"/>
    <cellStyle name="Entrada 3 5 9" xfId="3805" xr:uid="{00000000-0005-0000-0000-0000C1320000}"/>
    <cellStyle name="Entrada 3 5 9 2" xfId="6042" xr:uid="{00000000-0005-0000-0000-0000C2320000}"/>
    <cellStyle name="Entrada 3 5 9 2 2" xfId="15196" xr:uid="{00000000-0005-0000-0000-0000C3320000}"/>
    <cellStyle name="Entrada 3 5 9 2 3" xfId="22192" xr:uid="{00000000-0005-0000-0000-0000C4320000}"/>
    <cellStyle name="Entrada 3 5 9 2 4" xfId="24860" xr:uid="{00000000-0005-0000-0000-0000C5320000}"/>
    <cellStyle name="Entrada 3 5 9 2 5" xfId="33087" xr:uid="{00000000-0005-0000-0000-0000C6320000}"/>
    <cellStyle name="Entrada 3 5 9 2 6" xfId="36762" xr:uid="{00000000-0005-0000-0000-0000C7320000}"/>
    <cellStyle name="Entrada 3 5 9 2 7" xfId="39488" xr:uid="{00000000-0005-0000-0000-0000C8320000}"/>
    <cellStyle name="Entrada 3 5 9 3" xfId="12959" xr:uid="{00000000-0005-0000-0000-0000C9320000}"/>
    <cellStyle name="Entrada 3 5 9 4" xfId="19958" xr:uid="{00000000-0005-0000-0000-0000CA320000}"/>
    <cellStyle name="Entrada 3 5 9 5" xfId="27925" xr:uid="{00000000-0005-0000-0000-0000CB320000}"/>
    <cellStyle name="Entrada 3 5 9 6" xfId="22562" xr:uid="{00000000-0005-0000-0000-0000CC320000}"/>
    <cellStyle name="Entrada 3 5 9 7" xfId="27300" xr:uid="{00000000-0005-0000-0000-0000CD320000}"/>
    <cellStyle name="Entrada 3 5 9 8" xfId="31647" xr:uid="{00000000-0005-0000-0000-0000CE320000}"/>
    <cellStyle name="Entrada 3 5 9 9" xfId="35327" xr:uid="{00000000-0005-0000-0000-0000CF320000}"/>
    <cellStyle name="Entrada 3 6" xfId="1866" xr:uid="{00000000-0005-0000-0000-0000D0320000}"/>
    <cellStyle name="Entrada 3 6 10" xfId="28569" xr:uid="{00000000-0005-0000-0000-0000D1320000}"/>
    <cellStyle name="Entrada 3 6 11" xfId="29380" xr:uid="{00000000-0005-0000-0000-0000D2320000}"/>
    <cellStyle name="Entrada 3 6 12" xfId="30908" xr:uid="{00000000-0005-0000-0000-0000D3320000}"/>
    <cellStyle name="Entrada 3 6 13" xfId="31399" xr:uid="{00000000-0005-0000-0000-0000D4320000}"/>
    <cellStyle name="Entrada 3 6 14" xfId="35147" xr:uid="{00000000-0005-0000-0000-0000D5320000}"/>
    <cellStyle name="Entrada 3 6 2" xfId="2564" xr:uid="{00000000-0005-0000-0000-0000D6320000}"/>
    <cellStyle name="Entrada 3 6 2 2" xfId="6044" xr:uid="{00000000-0005-0000-0000-0000D7320000}"/>
    <cellStyle name="Entrada 3 6 2 2 2" xfId="15198" xr:uid="{00000000-0005-0000-0000-0000D8320000}"/>
    <cellStyle name="Entrada 3 6 2 2 3" xfId="22194" xr:uid="{00000000-0005-0000-0000-0000D9320000}"/>
    <cellStyle name="Entrada 3 6 2 2 4" xfId="25168" xr:uid="{00000000-0005-0000-0000-0000DA320000}"/>
    <cellStyle name="Entrada 3 6 2 2 5" xfId="33089" xr:uid="{00000000-0005-0000-0000-0000DB320000}"/>
    <cellStyle name="Entrada 3 6 2 2 6" xfId="36764" xr:uid="{00000000-0005-0000-0000-0000DC320000}"/>
    <cellStyle name="Entrada 3 6 2 2 7" xfId="39490" xr:uid="{00000000-0005-0000-0000-0000DD320000}"/>
    <cellStyle name="Entrada 3 6 2 3" xfId="11718" xr:uid="{00000000-0005-0000-0000-0000DE320000}"/>
    <cellStyle name="Entrada 3 6 2 4" xfId="18721" xr:uid="{00000000-0005-0000-0000-0000DF320000}"/>
    <cellStyle name="Entrada 3 6 2 5" xfId="17116" xr:uid="{00000000-0005-0000-0000-0000E0320000}"/>
    <cellStyle name="Entrada 3 6 2 6" xfId="26251" xr:uid="{00000000-0005-0000-0000-0000E1320000}"/>
    <cellStyle name="Entrada 3 6 2 7" xfId="30018" xr:uid="{00000000-0005-0000-0000-0000E2320000}"/>
    <cellStyle name="Entrada 3 6 2 8" xfId="31506" xr:uid="{00000000-0005-0000-0000-0000E3320000}"/>
    <cellStyle name="Entrada 3 6 2 9" xfId="35216" xr:uid="{00000000-0005-0000-0000-0000E4320000}"/>
    <cellStyle name="Entrada 3 6 3" xfId="3752" xr:uid="{00000000-0005-0000-0000-0000E5320000}"/>
    <cellStyle name="Entrada 3 6 3 2" xfId="6045" xr:uid="{00000000-0005-0000-0000-0000E6320000}"/>
    <cellStyle name="Entrada 3 6 3 2 2" xfId="15199" xr:uid="{00000000-0005-0000-0000-0000E7320000}"/>
    <cellStyle name="Entrada 3 6 3 2 3" xfId="22195" xr:uid="{00000000-0005-0000-0000-0000E8320000}"/>
    <cellStyle name="Entrada 3 6 3 2 4" xfId="24859" xr:uid="{00000000-0005-0000-0000-0000E9320000}"/>
    <cellStyle name="Entrada 3 6 3 2 5" xfId="33090" xr:uid="{00000000-0005-0000-0000-0000EA320000}"/>
    <cellStyle name="Entrada 3 6 3 2 6" xfId="36765" xr:uid="{00000000-0005-0000-0000-0000EB320000}"/>
    <cellStyle name="Entrada 3 6 3 2 7" xfId="39491" xr:uid="{00000000-0005-0000-0000-0000EC320000}"/>
    <cellStyle name="Entrada 3 6 3 3" xfId="12906" xr:uid="{00000000-0005-0000-0000-0000ED320000}"/>
    <cellStyle name="Entrada 3 6 3 4" xfId="19905" xr:uid="{00000000-0005-0000-0000-0000EE320000}"/>
    <cellStyle name="Entrada 3 6 3 5" xfId="27954" xr:uid="{00000000-0005-0000-0000-0000EF320000}"/>
    <cellStyle name="Entrada 3 6 3 6" xfId="26572" xr:uid="{00000000-0005-0000-0000-0000F0320000}"/>
    <cellStyle name="Entrada 3 6 3 7" xfId="25630" xr:uid="{00000000-0005-0000-0000-0000F1320000}"/>
    <cellStyle name="Entrada 3 6 3 8" xfId="33538" xr:uid="{00000000-0005-0000-0000-0000F2320000}"/>
    <cellStyle name="Entrada 3 6 3 9" xfId="37206" xr:uid="{00000000-0005-0000-0000-0000F3320000}"/>
    <cellStyle name="Entrada 3 6 4" xfId="4255" xr:uid="{00000000-0005-0000-0000-0000F4320000}"/>
    <cellStyle name="Entrada 3 6 4 2" xfId="6046" xr:uid="{00000000-0005-0000-0000-0000F5320000}"/>
    <cellStyle name="Entrada 3 6 4 2 2" xfId="15200" xr:uid="{00000000-0005-0000-0000-0000F6320000}"/>
    <cellStyle name="Entrada 3 6 4 2 3" xfId="22196" xr:uid="{00000000-0005-0000-0000-0000F7320000}"/>
    <cellStyle name="Entrada 3 6 4 2 4" xfId="24858" xr:uid="{00000000-0005-0000-0000-0000F8320000}"/>
    <cellStyle name="Entrada 3 6 4 2 5" xfId="33091" xr:uid="{00000000-0005-0000-0000-0000F9320000}"/>
    <cellStyle name="Entrada 3 6 4 2 6" xfId="36766" xr:uid="{00000000-0005-0000-0000-0000FA320000}"/>
    <cellStyle name="Entrada 3 6 4 2 7" xfId="39492" xr:uid="{00000000-0005-0000-0000-0000FB320000}"/>
    <cellStyle name="Entrada 3 6 4 3" xfId="13409" xr:uid="{00000000-0005-0000-0000-0000FC320000}"/>
    <cellStyle name="Entrada 3 6 4 4" xfId="20407" xr:uid="{00000000-0005-0000-0000-0000FD320000}"/>
    <cellStyle name="Entrada 3 6 4 5" xfId="25226" xr:uid="{00000000-0005-0000-0000-0000FE320000}"/>
    <cellStyle name="Entrada 3 6 4 6" xfId="17873" xr:uid="{00000000-0005-0000-0000-0000FF320000}"/>
    <cellStyle name="Entrada 3 6 4 7" xfId="25880" xr:uid="{00000000-0005-0000-0000-000000330000}"/>
    <cellStyle name="Entrada 3 6 4 8" xfId="33346" xr:uid="{00000000-0005-0000-0000-000001330000}"/>
    <cellStyle name="Entrada 3 6 4 9" xfId="37021" xr:uid="{00000000-0005-0000-0000-000002330000}"/>
    <cellStyle name="Entrada 3 6 5" xfId="3134" xr:uid="{00000000-0005-0000-0000-000003330000}"/>
    <cellStyle name="Entrada 3 6 5 2" xfId="6047" xr:uid="{00000000-0005-0000-0000-000004330000}"/>
    <cellStyle name="Entrada 3 6 5 2 2" xfId="15201" xr:uid="{00000000-0005-0000-0000-000005330000}"/>
    <cellStyle name="Entrada 3 6 5 2 3" xfId="22197" xr:uid="{00000000-0005-0000-0000-000006330000}"/>
    <cellStyle name="Entrada 3 6 5 2 4" xfId="24856" xr:uid="{00000000-0005-0000-0000-000007330000}"/>
    <cellStyle name="Entrada 3 6 5 2 5" xfId="33092" xr:uid="{00000000-0005-0000-0000-000008330000}"/>
    <cellStyle name="Entrada 3 6 5 2 6" xfId="36767" xr:uid="{00000000-0005-0000-0000-000009330000}"/>
    <cellStyle name="Entrada 3 6 5 2 7" xfId="39493" xr:uid="{00000000-0005-0000-0000-00000A330000}"/>
    <cellStyle name="Entrada 3 6 5 3" xfId="12288" xr:uid="{00000000-0005-0000-0000-00000B330000}"/>
    <cellStyle name="Entrada 3 6 5 4" xfId="19291" xr:uid="{00000000-0005-0000-0000-00000C330000}"/>
    <cellStyle name="Entrada 3 6 5 5" xfId="24715" xr:uid="{00000000-0005-0000-0000-00000D330000}"/>
    <cellStyle name="Entrada 3 6 5 6" xfId="28780" xr:uid="{00000000-0005-0000-0000-00000E330000}"/>
    <cellStyle name="Entrada 3 6 5 7" xfId="29773" xr:uid="{00000000-0005-0000-0000-00000F330000}"/>
    <cellStyle name="Entrada 3 6 5 8" xfId="28471" xr:uid="{00000000-0005-0000-0000-000010330000}"/>
    <cellStyle name="Entrada 3 6 5 9" xfId="35006" xr:uid="{00000000-0005-0000-0000-000011330000}"/>
    <cellStyle name="Entrada 3 6 6" xfId="2846" xr:uid="{00000000-0005-0000-0000-000012330000}"/>
    <cellStyle name="Entrada 3 6 6 2" xfId="6048" xr:uid="{00000000-0005-0000-0000-000013330000}"/>
    <cellStyle name="Entrada 3 6 6 2 2" xfId="15202" xr:uid="{00000000-0005-0000-0000-000014330000}"/>
    <cellStyle name="Entrada 3 6 6 2 3" xfId="22198" xr:uid="{00000000-0005-0000-0000-000015330000}"/>
    <cellStyle name="Entrada 3 6 6 2 4" xfId="27209" xr:uid="{00000000-0005-0000-0000-000016330000}"/>
    <cellStyle name="Entrada 3 6 6 2 5" xfId="33093" xr:uid="{00000000-0005-0000-0000-000017330000}"/>
    <cellStyle name="Entrada 3 6 6 2 6" xfId="36768" xr:uid="{00000000-0005-0000-0000-000018330000}"/>
    <cellStyle name="Entrada 3 6 6 2 7" xfId="39494" xr:uid="{00000000-0005-0000-0000-000019330000}"/>
    <cellStyle name="Entrada 3 6 6 3" xfId="12000" xr:uid="{00000000-0005-0000-0000-00001A330000}"/>
    <cellStyle name="Entrada 3 6 6 4" xfId="19003" xr:uid="{00000000-0005-0000-0000-00001B330000}"/>
    <cellStyle name="Entrada 3 6 6 5" xfId="28361" xr:uid="{00000000-0005-0000-0000-00001C330000}"/>
    <cellStyle name="Entrada 3 6 6 6" xfId="26362" xr:uid="{00000000-0005-0000-0000-00001D330000}"/>
    <cellStyle name="Entrada 3 6 6 7" xfId="29088" xr:uid="{00000000-0005-0000-0000-00001E330000}"/>
    <cellStyle name="Entrada 3 6 6 8" xfId="21384" xr:uid="{00000000-0005-0000-0000-00001F330000}"/>
    <cellStyle name="Entrada 3 6 6 9" xfId="31418" xr:uid="{00000000-0005-0000-0000-000020330000}"/>
    <cellStyle name="Entrada 3 6 7" xfId="6043" xr:uid="{00000000-0005-0000-0000-000021330000}"/>
    <cellStyle name="Entrada 3 6 7 2" xfId="15197" xr:uid="{00000000-0005-0000-0000-000022330000}"/>
    <cellStyle name="Entrada 3 6 7 3" xfId="22193" xr:uid="{00000000-0005-0000-0000-000023330000}"/>
    <cellStyle name="Entrada 3 6 7 4" xfId="19785" xr:uid="{00000000-0005-0000-0000-000024330000}"/>
    <cellStyle name="Entrada 3 6 7 5" xfId="33088" xr:uid="{00000000-0005-0000-0000-000025330000}"/>
    <cellStyle name="Entrada 3 6 7 6" xfId="36763" xr:uid="{00000000-0005-0000-0000-000026330000}"/>
    <cellStyle name="Entrada 3 6 7 7" xfId="39489" xr:uid="{00000000-0005-0000-0000-000027330000}"/>
    <cellStyle name="Entrada 3 6 8" xfId="11020" xr:uid="{00000000-0005-0000-0000-000028330000}"/>
    <cellStyle name="Entrada 3 6 9" xfId="15501" xr:uid="{00000000-0005-0000-0000-000029330000}"/>
    <cellStyle name="Entrada 3 7" xfId="2271" xr:uid="{00000000-0005-0000-0000-00002A330000}"/>
    <cellStyle name="Entrada 3 7 10" xfId="22462" xr:uid="{00000000-0005-0000-0000-00002B330000}"/>
    <cellStyle name="Entrada 3 7 11" xfId="17782" xr:uid="{00000000-0005-0000-0000-00002C330000}"/>
    <cellStyle name="Entrada 3 7 12" xfId="21248" xr:uid="{00000000-0005-0000-0000-00002D330000}"/>
    <cellStyle name="Entrada 3 7 13" xfId="34170" xr:uid="{00000000-0005-0000-0000-00002E330000}"/>
    <cellStyle name="Entrada 3 7 14" xfId="37732" xr:uid="{00000000-0005-0000-0000-00002F330000}"/>
    <cellStyle name="Entrada 3 7 2" xfId="2671" xr:uid="{00000000-0005-0000-0000-000030330000}"/>
    <cellStyle name="Entrada 3 7 2 2" xfId="6050" xr:uid="{00000000-0005-0000-0000-000031330000}"/>
    <cellStyle name="Entrada 3 7 2 2 2" xfId="15204" xr:uid="{00000000-0005-0000-0000-000032330000}"/>
    <cellStyle name="Entrada 3 7 2 2 3" xfId="22200" xr:uid="{00000000-0005-0000-0000-000033330000}"/>
    <cellStyle name="Entrada 3 7 2 2 4" xfId="24854" xr:uid="{00000000-0005-0000-0000-000034330000}"/>
    <cellStyle name="Entrada 3 7 2 2 5" xfId="33095" xr:uid="{00000000-0005-0000-0000-000035330000}"/>
    <cellStyle name="Entrada 3 7 2 2 6" xfId="36770" xr:uid="{00000000-0005-0000-0000-000036330000}"/>
    <cellStyle name="Entrada 3 7 2 2 7" xfId="39496" xr:uid="{00000000-0005-0000-0000-000037330000}"/>
    <cellStyle name="Entrada 3 7 2 3" xfId="11825" xr:uid="{00000000-0005-0000-0000-000038330000}"/>
    <cellStyle name="Entrada 3 7 2 4" xfId="18828" xr:uid="{00000000-0005-0000-0000-000039330000}"/>
    <cellStyle name="Entrada 3 7 2 5" xfId="28438" xr:uid="{00000000-0005-0000-0000-00003A330000}"/>
    <cellStyle name="Entrada 3 7 2 6" xfId="18228" xr:uid="{00000000-0005-0000-0000-00003B330000}"/>
    <cellStyle name="Entrada 3 7 2 7" xfId="29994" xr:uid="{00000000-0005-0000-0000-00003C330000}"/>
    <cellStyle name="Entrada 3 7 2 8" xfId="33971" xr:uid="{00000000-0005-0000-0000-00003D330000}"/>
    <cellStyle name="Entrada 3 7 2 9" xfId="37533" xr:uid="{00000000-0005-0000-0000-00003E330000}"/>
    <cellStyle name="Entrada 3 7 3" xfId="3953" xr:uid="{00000000-0005-0000-0000-00003F330000}"/>
    <cellStyle name="Entrada 3 7 3 2" xfId="6051" xr:uid="{00000000-0005-0000-0000-000040330000}"/>
    <cellStyle name="Entrada 3 7 3 2 2" xfId="15205" xr:uid="{00000000-0005-0000-0000-000041330000}"/>
    <cellStyle name="Entrada 3 7 3 2 3" xfId="22201" xr:uid="{00000000-0005-0000-0000-000042330000}"/>
    <cellStyle name="Entrada 3 7 3 2 4" xfId="18138" xr:uid="{00000000-0005-0000-0000-000043330000}"/>
    <cellStyle name="Entrada 3 7 3 2 5" xfId="33096" xr:uid="{00000000-0005-0000-0000-000044330000}"/>
    <cellStyle name="Entrada 3 7 3 2 6" xfId="36771" xr:uid="{00000000-0005-0000-0000-000045330000}"/>
    <cellStyle name="Entrada 3 7 3 2 7" xfId="39497" xr:uid="{00000000-0005-0000-0000-000046330000}"/>
    <cellStyle name="Entrada 3 7 3 3" xfId="13107" xr:uid="{00000000-0005-0000-0000-000047330000}"/>
    <cellStyle name="Entrada 3 7 3 4" xfId="20105" xr:uid="{00000000-0005-0000-0000-000048330000}"/>
    <cellStyle name="Entrada 3 7 3 5" xfId="27853" xr:uid="{00000000-0005-0000-0000-000049330000}"/>
    <cellStyle name="Entrada 3 7 3 6" xfId="24370" xr:uid="{00000000-0005-0000-0000-00004A330000}"/>
    <cellStyle name="Entrada 3 7 3 7" xfId="24578" xr:uid="{00000000-0005-0000-0000-00004B330000}"/>
    <cellStyle name="Entrada 3 7 3 8" xfId="28532" xr:uid="{00000000-0005-0000-0000-00004C330000}"/>
    <cellStyle name="Entrada 3 7 3 9" xfId="22598" xr:uid="{00000000-0005-0000-0000-00004D330000}"/>
    <cellStyle name="Entrada 3 7 4" xfId="4391" xr:uid="{00000000-0005-0000-0000-00004E330000}"/>
    <cellStyle name="Entrada 3 7 4 2" xfId="6052" xr:uid="{00000000-0005-0000-0000-00004F330000}"/>
    <cellStyle name="Entrada 3 7 4 2 2" xfId="15206" xr:uid="{00000000-0005-0000-0000-000050330000}"/>
    <cellStyle name="Entrada 3 7 4 2 3" xfId="22202" xr:uid="{00000000-0005-0000-0000-000051330000}"/>
    <cellStyle name="Entrada 3 7 4 2 4" xfId="27208" xr:uid="{00000000-0005-0000-0000-000052330000}"/>
    <cellStyle name="Entrada 3 7 4 2 5" xfId="33097" xr:uid="{00000000-0005-0000-0000-000053330000}"/>
    <cellStyle name="Entrada 3 7 4 2 6" xfId="36772" xr:uid="{00000000-0005-0000-0000-000054330000}"/>
    <cellStyle name="Entrada 3 7 4 2 7" xfId="39498" xr:uid="{00000000-0005-0000-0000-000055330000}"/>
    <cellStyle name="Entrada 3 7 4 3" xfId="13545" xr:uid="{00000000-0005-0000-0000-000056330000}"/>
    <cellStyle name="Entrada 3 7 4 4" xfId="20543" xr:uid="{00000000-0005-0000-0000-000057330000}"/>
    <cellStyle name="Entrada 3 7 4 5" xfId="27639" xr:uid="{00000000-0005-0000-0000-000058330000}"/>
    <cellStyle name="Entrada 3 7 4 6" xfId="20056" xr:uid="{00000000-0005-0000-0000-000059330000}"/>
    <cellStyle name="Entrada 3 7 4 7" xfId="25587" xr:uid="{00000000-0005-0000-0000-00005A330000}"/>
    <cellStyle name="Entrada 3 7 4 8" xfId="31739" xr:uid="{00000000-0005-0000-0000-00005B330000}"/>
    <cellStyle name="Entrada 3 7 4 9" xfId="35419" xr:uid="{00000000-0005-0000-0000-00005C330000}"/>
    <cellStyle name="Entrada 3 7 5" xfId="4645" xr:uid="{00000000-0005-0000-0000-00005D330000}"/>
    <cellStyle name="Entrada 3 7 5 2" xfId="6053" xr:uid="{00000000-0005-0000-0000-00005E330000}"/>
    <cellStyle name="Entrada 3 7 5 2 2" xfId="15207" xr:uid="{00000000-0005-0000-0000-00005F330000}"/>
    <cellStyle name="Entrada 3 7 5 2 3" xfId="22203" xr:uid="{00000000-0005-0000-0000-000060330000}"/>
    <cellStyle name="Entrada 3 7 5 2 4" xfId="22803" xr:uid="{00000000-0005-0000-0000-000061330000}"/>
    <cellStyle name="Entrada 3 7 5 2 5" xfId="33098" xr:uid="{00000000-0005-0000-0000-000062330000}"/>
    <cellStyle name="Entrada 3 7 5 2 6" xfId="36773" xr:uid="{00000000-0005-0000-0000-000063330000}"/>
    <cellStyle name="Entrada 3 7 5 2 7" xfId="39499" xr:uid="{00000000-0005-0000-0000-000064330000}"/>
    <cellStyle name="Entrada 3 7 5 3" xfId="13799" xr:uid="{00000000-0005-0000-0000-000065330000}"/>
    <cellStyle name="Entrada 3 7 5 4" xfId="20797" xr:uid="{00000000-0005-0000-0000-000066330000}"/>
    <cellStyle name="Entrada 3 7 5 5" xfId="27507" xr:uid="{00000000-0005-0000-0000-000067330000}"/>
    <cellStyle name="Entrada 3 7 5 6" xfId="24420" xr:uid="{00000000-0005-0000-0000-000068330000}"/>
    <cellStyle name="Entrada 3 7 5 7" xfId="19394" xr:uid="{00000000-0005-0000-0000-000069330000}"/>
    <cellStyle name="Entrada 3 7 5 8" xfId="30966" xr:uid="{00000000-0005-0000-0000-00006A330000}"/>
    <cellStyle name="Entrada 3 7 5 9" xfId="22547" xr:uid="{00000000-0005-0000-0000-00006B330000}"/>
    <cellStyle name="Entrada 3 7 6" xfId="4891" xr:uid="{00000000-0005-0000-0000-00006C330000}"/>
    <cellStyle name="Entrada 3 7 6 2" xfId="6054" xr:uid="{00000000-0005-0000-0000-00006D330000}"/>
    <cellStyle name="Entrada 3 7 6 2 2" xfId="15208" xr:uid="{00000000-0005-0000-0000-00006E330000}"/>
    <cellStyle name="Entrada 3 7 6 2 3" xfId="22204" xr:uid="{00000000-0005-0000-0000-00006F330000}"/>
    <cellStyle name="Entrada 3 7 6 2 4" xfId="22800" xr:uid="{00000000-0005-0000-0000-000070330000}"/>
    <cellStyle name="Entrada 3 7 6 2 5" xfId="33099" xr:uid="{00000000-0005-0000-0000-000071330000}"/>
    <cellStyle name="Entrada 3 7 6 2 6" xfId="36774" xr:uid="{00000000-0005-0000-0000-000072330000}"/>
    <cellStyle name="Entrada 3 7 6 2 7" xfId="39500" xr:uid="{00000000-0005-0000-0000-000073330000}"/>
    <cellStyle name="Entrada 3 7 6 3" xfId="14045" xr:uid="{00000000-0005-0000-0000-000074330000}"/>
    <cellStyle name="Entrada 3 7 6 4" xfId="21043" xr:uid="{00000000-0005-0000-0000-000075330000}"/>
    <cellStyle name="Entrada 3 7 6 5" xfId="27377" xr:uid="{00000000-0005-0000-0000-000076330000}"/>
    <cellStyle name="Entrada 3 7 6 6" xfId="17076" xr:uid="{00000000-0005-0000-0000-000077330000}"/>
    <cellStyle name="Entrada 3 7 6 7" xfId="31937" xr:uid="{00000000-0005-0000-0000-000078330000}"/>
    <cellStyle name="Entrada 3 7 6 8" xfId="35615" xr:uid="{00000000-0005-0000-0000-000079330000}"/>
    <cellStyle name="Entrada 3 7 6 9" xfId="38526" xr:uid="{00000000-0005-0000-0000-00007A330000}"/>
    <cellStyle name="Entrada 3 7 7" xfId="6049" xr:uid="{00000000-0005-0000-0000-00007B330000}"/>
    <cellStyle name="Entrada 3 7 7 2" xfId="15203" xr:uid="{00000000-0005-0000-0000-00007C330000}"/>
    <cellStyle name="Entrada 3 7 7 3" xfId="22199" xr:uid="{00000000-0005-0000-0000-00007D330000}"/>
    <cellStyle name="Entrada 3 7 7 4" xfId="24855" xr:uid="{00000000-0005-0000-0000-00007E330000}"/>
    <cellStyle name="Entrada 3 7 7 5" xfId="33094" xr:uid="{00000000-0005-0000-0000-00007F330000}"/>
    <cellStyle name="Entrada 3 7 7 6" xfId="36769" xr:uid="{00000000-0005-0000-0000-000080330000}"/>
    <cellStyle name="Entrada 3 7 7 7" xfId="39495" xr:uid="{00000000-0005-0000-0000-000081330000}"/>
    <cellStyle name="Entrada 3 7 8" xfId="11425" xr:uid="{00000000-0005-0000-0000-000082330000}"/>
    <cellStyle name="Entrada 3 7 9" xfId="18428" xr:uid="{00000000-0005-0000-0000-000083330000}"/>
    <cellStyle name="Entrada 3 8" xfId="1790" xr:uid="{00000000-0005-0000-0000-000084330000}"/>
    <cellStyle name="Entrada 3 8 10" xfId="28608" xr:uid="{00000000-0005-0000-0000-000085330000}"/>
    <cellStyle name="Entrada 3 8 11" xfId="26001" xr:uid="{00000000-0005-0000-0000-000086330000}"/>
    <cellStyle name="Entrada 3 8 12" xfId="30938" xr:uid="{00000000-0005-0000-0000-000087330000}"/>
    <cellStyle name="Entrada 3 8 13" xfId="34863" xr:uid="{00000000-0005-0000-0000-000088330000}"/>
    <cellStyle name="Entrada 3 8 14" xfId="38356" xr:uid="{00000000-0005-0000-0000-000089330000}"/>
    <cellStyle name="Entrada 3 8 2" xfId="2542" xr:uid="{00000000-0005-0000-0000-00008A330000}"/>
    <cellStyle name="Entrada 3 8 2 2" xfId="6056" xr:uid="{00000000-0005-0000-0000-00008B330000}"/>
    <cellStyle name="Entrada 3 8 2 2 2" xfId="15210" xr:uid="{00000000-0005-0000-0000-00008C330000}"/>
    <cellStyle name="Entrada 3 8 2 2 3" xfId="22206" xr:uid="{00000000-0005-0000-0000-00008D330000}"/>
    <cellStyle name="Entrada 3 8 2 2 4" xfId="27210" xr:uid="{00000000-0005-0000-0000-00008E330000}"/>
    <cellStyle name="Entrada 3 8 2 2 5" xfId="33101" xr:uid="{00000000-0005-0000-0000-00008F330000}"/>
    <cellStyle name="Entrada 3 8 2 2 6" xfId="36776" xr:uid="{00000000-0005-0000-0000-000090330000}"/>
    <cellStyle name="Entrada 3 8 2 2 7" xfId="39502" xr:uid="{00000000-0005-0000-0000-000091330000}"/>
    <cellStyle name="Entrada 3 8 2 3" xfId="11696" xr:uid="{00000000-0005-0000-0000-000092330000}"/>
    <cellStyle name="Entrada 3 8 2 4" xfId="18699" xr:uid="{00000000-0005-0000-0000-000093330000}"/>
    <cellStyle name="Entrada 3 8 2 5" xfId="23400" xr:uid="{00000000-0005-0000-0000-000094330000}"/>
    <cellStyle name="Entrada 3 8 2 6" xfId="26236" xr:uid="{00000000-0005-0000-0000-000095330000}"/>
    <cellStyle name="Entrada 3 8 2 7" xfId="30061" xr:uid="{00000000-0005-0000-0000-000096330000}"/>
    <cellStyle name="Entrada 3 8 2 8" xfId="34038" xr:uid="{00000000-0005-0000-0000-000097330000}"/>
    <cellStyle name="Entrada 3 8 2 9" xfId="37600" xr:uid="{00000000-0005-0000-0000-000098330000}"/>
    <cellStyle name="Entrada 3 8 3" xfId="3712" xr:uid="{00000000-0005-0000-0000-000099330000}"/>
    <cellStyle name="Entrada 3 8 3 2" xfId="6057" xr:uid="{00000000-0005-0000-0000-00009A330000}"/>
    <cellStyle name="Entrada 3 8 3 2 2" xfId="15211" xr:uid="{00000000-0005-0000-0000-00009B330000}"/>
    <cellStyle name="Entrada 3 8 3 2 3" xfId="22207" xr:uid="{00000000-0005-0000-0000-00009C330000}"/>
    <cellStyle name="Entrada 3 8 3 2 4" xfId="27207" xr:uid="{00000000-0005-0000-0000-00009D330000}"/>
    <cellStyle name="Entrada 3 8 3 2 5" xfId="33102" xr:uid="{00000000-0005-0000-0000-00009E330000}"/>
    <cellStyle name="Entrada 3 8 3 2 6" xfId="36777" xr:uid="{00000000-0005-0000-0000-00009F330000}"/>
    <cellStyle name="Entrada 3 8 3 2 7" xfId="39503" xr:uid="{00000000-0005-0000-0000-0000A0330000}"/>
    <cellStyle name="Entrada 3 8 3 3" xfId="12866" xr:uid="{00000000-0005-0000-0000-0000A1330000}"/>
    <cellStyle name="Entrada 3 8 3 4" xfId="19865" xr:uid="{00000000-0005-0000-0000-0000A2330000}"/>
    <cellStyle name="Entrada 3 8 3 5" xfId="17216" xr:uid="{00000000-0005-0000-0000-0000A3330000}"/>
    <cellStyle name="Entrada 3 8 3 6" xfId="26568" xr:uid="{00000000-0005-0000-0000-0000A4330000}"/>
    <cellStyle name="Entrada 3 8 3 7" xfId="29537" xr:uid="{00000000-0005-0000-0000-0000A5330000}"/>
    <cellStyle name="Entrada 3 8 3 8" xfId="29680" xr:uid="{00000000-0005-0000-0000-0000A6330000}"/>
    <cellStyle name="Entrada 3 8 3 9" xfId="33657" xr:uid="{00000000-0005-0000-0000-0000A7330000}"/>
    <cellStyle name="Entrada 3 8 4" xfId="4217" xr:uid="{00000000-0005-0000-0000-0000A8330000}"/>
    <cellStyle name="Entrada 3 8 4 2" xfId="6058" xr:uid="{00000000-0005-0000-0000-0000A9330000}"/>
    <cellStyle name="Entrada 3 8 4 2 2" xfId="15212" xr:uid="{00000000-0005-0000-0000-0000AA330000}"/>
    <cellStyle name="Entrada 3 8 4 2 3" xfId="22208" xr:uid="{00000000-0005-0000-0000-0000AB330000}"/>
    <cellStyle name="Entrada 3 8 4 2 4" xfId="17509" xr:uid="{00000000-0005-0000-0000-0000AC330000}"/>
    <cellStyle name="Entrada 3 8 4 2 5" xfId="33103" xr:uid="{00000000-0005-0000-0000-0000AD330000}"/>
    <cellStyle name="Entrada 3 8 4 2 6" xfId="36778" xr:uid="{00000000-0005-0000-0000-0000AE330000}"/>
    <cellStyle name="Entrada 3 8 4 2 7" xfId="39504" xr:uid="{00000000-0005-0000-0000-0000AF330000}"/>
    <cellStyle name="Entrada 3 8 4 3" xfId="13371" xr:uid="{00000000-0005-0000-0000-0000B0330000}"/>
    <cellStyle name="Entrada 3 8 4 4" xfId="20369" xr:uid="{00000000-0005-0000-0000-0000B1330000}"/>
    <cellStyle name="Entrada 3 8 4 5" xfId="18243" xr:uid="{00000000-0005-0000-0000-0000B2330000}"/>
    <cellStyle name="Entrada 3 8 4 6" xfId="25203" xr:uid="{00000000-0005-0000-0000-0000B3330000}"/>
    <cellStyle name="Entrada 3 8 4 7" xfId="24842" xr:uid="{00000000-0005-0000-0000-0000B4330000}"/>
    <cellStyle name="Entrada 3 8 4 8" xfId="31695" xr:uid="{00000000-0005-0000-0000-0000B5330000}"/>
    <cellStyle name="Entrada 3 8 4 9" xfId="35375" xr:uid="{00000000-0005-0000-0000-0000B6330000}"/>
    <cellStyle name="Entrada 3 8 5" xfId="2876" xr:uid="{00000000-0005-0000-0000-0000B7330000}"/>
    <cellStyle name="Entrada 3 8 5 2" xfId="6059" xr:uid="{00000000-0005-0000-0000-0000B8330000}"/>
    <cellStyle name="Entrada 3 8 5 2 2" xfId="15213" xr:uid="{00000000-0005-0000-0000-0000B9330000}"/>
    <cellStyle name="Entrada 3 8 5 2 3" xfId="22209" xr:uid="{00000000-0005-0000-0000-0000BA330000}"/>
    <cellStyle name="Entrada 3 8 5 2 4" xfId="27211" xr:uid="{00000000-0005-0000-0000-0000BB330000}"/>
    <cellStyle name="Entrada 3 8 5 2 5" xfId="33104" xr:uid="{00000000-0005-0000-0000-0000BC330000}"/>
    <cellStyle name="Entrada 3 8 5 2 6" xfId="36779" xr:uid="{00000000-0005-0000-0000-0000BD330000}"/>
    <cellStyle name="Entrada 3 8 5 2 7" xfId="39505" xr:uid="{00000000-0005-0000-0000-0000BE330000}"/>
    <cellStyle name="Entrada 3 8 5 3" xfId="12030" xr:uid="{00000000-0005-0000-0000-0000BF330000}"/>
    <cellStyle name="Entrada 3 8 5 4" xfId="19033" xr:uid="{00000000-0005-0000-0000-0000C0330000}"/>
    <cellStyle name="Entrada 3 8 5 5" xfId="28345" xr:uid="{00000000-0005-0000-0000-0000C1330000}"/>
    <cellStyle name="Entrada 3 8 5 6" xfId="26368" xr:uid="{00000000-0005-0000-0000-0000C2330000}"/>
    <cellStyle name="Entrada 3 8 5 7" xfId="29896" xr:uid="{00000000-0005-0000-0000-0000C3330000}"/>
    <cellStyle name="Entrada 3 8 5 8" xfId="33873" xr:uid="{00000000-0005-0000-0000-0000C4330000}"/>
    <cellStyle name="Entrada 3 8 5 9" xfId="37435" xr:uid="{00000000-0005-0000-0000-0000C5330000}"/>
    <cellStyle name="Entrada 3 8 6" xfId="2988" xr:uid="{00000000-0005-0000-0000-0000C6330000}"/>
    <cellStyle name="Entrada 3 8 6 2" xfId="6060" xr:uid="{00000000-0005-0000-0000-0000C7330000}"/>
    <cellStyle name="Entrada 3 8 6 2 2" xfId="15214" xr:uid="{00000000-0005-0000-0000-0000C8330000}"/>
    <cellStyle name="Entrada 3 8 6 2 3" xfId="22210" xr:uid="{00000000-0005-0000-0000-0000C9330000}"/>
    <cellStyle name="Entrada 3 8 6 2 4" xfId="17504" xr:uid="{00000000-0005-0000-0000-0000CA330000}"/>
    <cellStyle name="Entrada 3 8 6 2 5" xfId="33105" xr:uid="{00000000-0005-0000-0000-0000CB330000}"/>
    <cellStyle name="Entrada 3 8 6 2 6" xfId="36780" xr:uid="{00000000-0005-0000-0000-0000CC330000}"/>
    <cellStyle name="Entrada 3 8 6 2 7" xfId="39506" xr:uid="{00000000-0005-0000-0000-0000CD330000}"/>
    <cellStyle name="Entrada 3 8 6 3" xfId="12142" xr:uid="{00000000-0005-0000-0000-0000CE330000}"/>
    <cellStyle name="Entrada 3 8 6 4" xfId="19145" xr:uid="{00000000-0005-0000-0000-0000CF330000}"/>
    <cellStyle name="Entrada 3 8 6 5" xfId="17304" xr:uid="{00000000-0005-0000-0000-0000D0330000}"/>
    <cellStyle name="Entrada 3 8 6 6" xfId="22525" xr:uid="{00000000-0005-0000-0000-0000D1330000}"/>
    <cellStyle name="Entrada 3 8 6 7" xfId="24353" xr:uid="{00000000-0005-0000-0000-0000D2330000}"/>
    <cellStyle name="Entrada 3 8 6 8" xfId="33817" xr:uid="{00000000-0005-0000-0000-0000D3330000}"/>
    <cellStyle name="Entrada 3 8 6 9" xfId="37379" xr:uid="{00000000-0005-0000-0000-0000D4330000}"/>
    <cellStyle name="Entrada 3 8 7" xfId="6055" xr:uid="{00000000-0005-0000-0000-0000D5330000}"/>
    <cellStyle name="Entrada 3 8 7 2" xfId="15209" xr:uid="{00000000-0005-0000-0000-0000D6330000}"/>
    <cellStyle name="Entrada 3 8 7 3" xfId="22205" xr:uid="{00000000-0005-0000-0000-0000D7330000}"/>
    <cellStyle name="Entrada 3 8 7 4" xfId="24287" xr:uid="{00000000-0005-0000-0000-0000D8330000}"/>
    <cellStyle name="Entrada 3 8 7 5" xfId="33100" xr:uid="{00000000-0005-0000-0000-0000D9330000}"/>
    <cellStyle name="Entrada 3 8 7 6" xfId="36775" xr:uid="{00000000-0005-0000-0000-0000DA330000}"/>
    <cellStyle name="Entrada 3 8 7 7" xfId="39501" xr:uid="{00000000-0005-0000-0000-0000DB330000}"/>
    <cellStyle name="Entrada 3 8 8" xfId="10944" xr:uid="{00000000-0005-0000-0000-0000DC330000}"/>
    <cellStyle name="Entrada 3 8 9" xfId="9230" xr:uid="{00000000-0005-0000-0000-0000DD330000}"/>
    <cellStyle name="Entrada 3 9" xfId="2340" xr:uid="{00000000-0005-0000-0000-0000DE330000}"/>
    <cellStyle name="Entrada 3 9 10" xfId="10070" xr:uid="{00000000-0005-0000-0000-0000DF330000}"/>
    <cellStyle name="Entrada 3 9 11" xfId="19573" xr:uid="{00000000-0005-0000-0000-0000E0330000}"/>
    <cellStyle name="Entrada 3 9 12" xfId="30160" xr:uid="{00000000-0005-0000-0000-0000E1330000}"/>
    <cellStyle name="Entrada 3 9 13" xfId="34129" xr:uid="{00000000-0005-0000-0000-0000E2330000}"/>
    <cellStyle name="Entrada 3 9 14" xfId="37691" xr:uid="{00000000-0005-0000-0000-0000E3330000}"/>
    <cellStyle name="Entrada 3 9 2" xfId="2740" xr:uid="{00000000-0005-0000-0000-0000E4330000}"/>
    <cellStyle name="Entrada 3 9 2 2" xfId="6062" xr:uid="{00000000-0005-0000-0000-0000E5330000}"/>
    <cellStyle name="Entrada 3 9 2 2 2" xfId="15216" xr:uid="{00000000-0005-0000-0000-0000E6330000}"/>
    <cellStyle name="Entrada 3 9 2 2 3" xfId="22212" xr:uid="{00000000-0005-0000-0000-0000E7330000}"/>
    <cellStyle name="Entrada 3 9 2 2 4" xfId="17409" xr:uid="{00000000-0005-0000-0000-0000E8330000}"/>
    <cellStyle name="Entrada 3 9 2 2 5" xfId="33107" xr:uid="{00000000-0005-0000-0000-0000E9330000}"/>
    <cellStyle name="Entrada 3 9 2 2 6" xfId="36782" xr:uid="{00000000-0005-0000-0000-0000EA330000}"/>
    <cellStyle name="Entrada 3 9 2 2 7" xfId="39508" xr:uid="{00000000-0005-0000-0000-0000EB330000}"/>
    <cellStyle name="Entrada 3 9 2 3" xfId="11894" xr:uid="{00000000-0005-0000-0000-0000EC330000}"/>
    <cellStyle name="Entrada 3 9 2 4" xfId="18897" xr:uid="{00000000-0005-0000-0000-0000ED330000}"/>
    <cellStyle name="Entrada 3 9 2 5" xfId="28410" xr:uid="{00000000-0005-0000-0000-0000EE330000}"/>
    <cellStyle name="Entrada 3 9 2 6" xfId="26329" xr:uid="{00000000-0005-0000-0000-0000EF330000}"/>
    <cellStyle name="Entrada 3 9 2 7" xfId="29963" xr:uid="{00000000-0005-0000-0000-0000F0330000}"/>
    <cellStyle name="Entrada 3 9 2 8" xfId="33940" xr:uid="{00000000-0005-0000-0000-0000F1330000}"/>
    <cellStyle name="Entrada 3 9 2 9" xfId="37502" xr:uid="{00000000-0005-0000-0000-0000F2330000}"/>
    <cellStyle name="Entrada 3 9 3" xfId="4022" xr:uid="{00000000-0005-0000-0000-0000F3330000}"/>
    <cellStyle name="Entrada 3 9 3 2" xfId="6063" xr:uid="{00000000-0005-0000-0000-0000F4330000}"/>
    <cellStyle name="Entrada 3 9 3 2 2" xfId="15217" xr:uid="{00000000-0005-0000-0000-0000F5330000}"/>
    <cellStyle name="Entrada 3 9 3 2 3" xfId="22213" xr:uid="{00000000-0005-0000-0000-0000F6330000}"/>
    <cellStyle name="Entrada 3 9 3 2 4" xfId="27213" xr:uid="{00000000-0005-0000-0000-0000F7330000}"/>
    <cellStyle name="Entrada 3 9 3 2 5" xfId="33108" xr:uid="{00000000-0005-0000-0000-0000F8330000}"/>
    <cellStyle name="Entrada 3 9 3 2 6" xfId="36783" xr:uid="{00000000-0005-0000-0000-0000F9330000}"/>
    <cellStyle name="Entrada 3 9 3 2 7" xfId="39509" xr:uid="{00000000-0005-0000-0000-0000FA330000}"/>
    <cellStyle name="Entrada 3 9 3 3" xfId="13176" xr:uid="{00000000-0005-0000-0000-0000FB330000}"/>
    <cellStyle name="Entrada 3 9 3 4" xfId="20174" xr:uid="{00000000-0005-0000-0000-0000FC330000}"/>
    <cellStyle name="Entrada 3 9 3 5" xfId="27819" xr:uid="{00000000-0005-0000-0000-0000FD330000}"/>
    <cellStyle name="Entrada 3 9 3 6" xfId="26635" xr:uid="{00000000-0005-0000-0000-0000FE330000}"/>
    <cellStyle name="Entrada 3 9 3 7" xfId="28708" xr:uid="{00000000-0005-0000-0000-0000FF330000}"/>
    <cellStyle name="Entrada 3 9 3 8" xfId="17223" xr:uid="{00000000-0005-0000-0000-000000340000}"/>
    <cellStyle name="Entrada 3 9 3 9" xfId="31235" xr:uid="{00000000-0005-0000-0000-000001340000}"/>
    <cellStyle name="Entrada 3 9 4" xfId="4460" xr:uid="{00000000-0005-0000-0000-000002340000}"/>
    <cellStyle name="Entrada 3 9 4 2" xfId="6064" xr:uid="{00000000-0005-0000-0000-000003340000}"/>
    <cellStyle name="Entrada 3 9 4 2 2" xfId="15218" xr:uid="{00000000-0005-0000-0000-000004340000}"/>
    <cellStyle name="Entrada 3 9 4 2 3" xfId="22214" xr:uid="{00000000-0005-0000-0000-000005340000}"/>
    <cellStyle name="Entrada 3 9 4 2 4" xfId="27206" xr:uid="{00000000-0005-0000-0000-000006340000}"/>
    <cellStyle name="Entrada 3 9 4 2 5" xfId="33109" xr:uid="{00000000-0005-0000-0000-000007340000}"/>
    <cellStyle name="Entrada 3 9 4 2 6" xfId="36784" xr:uid="{00000000-0005-0000-0000-000008340000}"/>
    <cellStyle name="Entrada 3 9 4 2 7" xfId="39510" xr:uid="{00000000-0005-0000-0000-000009340000}"/>
    <cellStyle name="Entrada 3 9 4 3" xfId="13614" xr:uid="{00000000-0005-0000-0000-00000A340000}"/>
    <cellStyle name="Entrada 3 9 4 4" xfId="20612" xr:uid="{00000000-0005-0000-0000-00000B340000}"/>
    <cellStyle name="Entrada 3 9 4 5" xfId="27605" xr:uid="{00000000-0005-0000-0000-00000C340000}"/>
    <cellStyle name="Entrada 3 9 4 6" xfId="25016" xr:uid="{00000000-0005-0000-0000-00000D340000}"/>
    <cellStyle name="Entrada 3 9 4 7" xfId="25572" xr:uid="{00000000-0005-0000-0000-00000E340000}"/>
    <cellStyle name="Entrada 3 9 4 8" xfId="32283" xr:uid="{00000000-0005-0000-0000-00000F340000}"/>
    <cellStyle name="Entrada 3 9 4 9" xfId="35958" xr:uid="{00000000-0005-0000-0000-000010340000}"/>
    <cellStyle name="Entrada 3 9 5" xfId="4714" xr:uid="{00000000-0005-0000-0000-000011340000}"/>
    <cellStyle name="Entrada 3 9 5 2" xfId="6065" xr:uid="{00000000-0005-0000-0000-000012340000}"/>
    <cellStyle name="Entrada 3 9 5 2 2" xfId="15219" xr:uid="{00000000-0005-0000-0000-000013340000}"/>
    <cellStyle name="Entrada 3 9 5 2 3" xfId="22215" xr:uid="{00000000-0005-0000-0000-000014340000}"/>
    <cellStyle name="Entrada 3 9 5 2 4" xfId="24849" xr:uid="{00000000-0005-0000-0000-000015340000}"/>
    <cellStyle name="Entrada 3 9 5 2 5" xfId="33110" xr:uid="{00000000-0005-0000-0000-000016340000}"/>
    <cellStyle name="Entrada 3 9 5 2 6" xfId="36785" xr:uid="{00000000-0005-0000-0000-000017340000}"/>
    <cellStyle name="Entrada 3 9 5 2 7" xfId="39511" xr:uid="{00000000-0005-0000-0000-000018340000}"/>
    <cellStyle name="Entrada 3 9 5 3" xfId="13868" xr:uid="{00000000-0005-0000-0000-000019340000}"/>
    <cellStyle name="Entrada 3 9 5 4" xfId="20866" xr:uid="{00000000-0005-0000-0000-00001A340000}"/>
    <cellStyle name="Entrada 3 9 5 5" xfId="27480" xr:uid="{00000000-0005-0000-0000-00001B340000}"/>
    <cellStyle name="Entrada 3 9 5 6" xfId="18291" xr:uid="{00000000-0005-0000-0000-00001C340000}"/>
    <cellStyle name="Entrada 3 9 5 7" xfId="28915" xr:uid="{00000000-0005-0000-0000-00001D340000}"/>
    <cellStyle name="Entrada 3 9 5 8" xfId="32167" xr:uid="{00000000-0005-0000-0000-00001E340000}"/>
    <cellStyle name="Entrada 3 9 5 9" xfId="35842" xr:uid="{00000000-0005-0000-0000-00001F340000}"/>
    <cellStyle name="Entrada 3 9 6" xfId="4960" xr:uid="{00000000-0005-0000-0000-000020340000}"/>
    <cellStyle name="Entrada 3 9 6 2" xfId="6066" xr:uid="{00000000-0005-0000-0000-000021340000}"/>
    <cellStyle name="Entrada 3 9 6 2 2" xfId="15220" xr:uid="{00000000-0005-0000-0000-000022340000}"/>
    <cellStyle name="Entrada 3 9 6 2 3" xfId="22216" xr:uid="{00000000-0005-0000-0000-000023340000}"/>
    <cellStyle name="Entrada 3 9 6 2 4" xfId="27214" xr:uid="{00000000-0005-0000-0000-000024340000}"/>
    <cellStyle name="Entrada 3 9 6 2 5" xfId="33111" xr:uid="{00000000-0005-0000-0000-000025340000}"/>
    <cellStyle name="Entrada 3 9 6 2 6" xfId="36786" xr:uid="{00000000-0005-0000-0000-000026340000}"/>
    <cellStyle name="Entrada 3 9 6 2 7" xfId="39512" xr:uid="{00000000-0005-0000-0000-000027340000}"/>
    <cellStyle name="Entrada 3 9 6 3" xfId="14114" xr:uid="{00000000-0005-0000-0000-000028340000}"/>
    <cellStyle name="Entrada 3 9 6 4" xfId="21112" xr:uid="{00000000-0005-0000-0000-000029340000}"/>
    <cellStyle name="Entrada 3 9 6 5" xfId="24043" xr:uid="{00000000-0005-0000-0000-00002A340000}"/>
    <cellStyle name="Entrada 3 9 6 6" xfId="17078" xr:uid="{00000000-0005-0000-0000-00002B340000}"/>
    <cellStyle name="Entrada 3 9 6 7" xfId="32006" xr:uid="{00000000-0005-0000-0000-00002C340000}"/>
    <cellStyle name="Entrada 3 9 6 8" xfId="35684" xr:uid="{00000000-0005-0000-0000-00002D340000}"/>
    <cellStyle name="Entrada 3 9 6 9" xfId="38595" xr:uid="{00000000-0005-0000-0000-00002E340000}"/>
    <cellStyle name="Entrada 3 9 7" xfId="6061" xr:uid="{00000000-0005-0000-0000-00002F340000}"/>
    <cellStyle name="Entrada 3 9 7 2" xfId="15215" xr:uid="{00000000-0005-0000-0000-000030340000}"/>
    <cellStyle name="Entrada 3 9 7 3" xfId="22211" xr:uid="{00000000-0005-0000-0000-000031340000}"/>
    <cellStyle name="Entrada 3 9 7 4" xfId="27212" xr:uid="{00000000-0005-0000-0000-000032340000}"/>
    <cellStyle name="Entrada 3 9 7 5" xfId="33106" xr:uid="{00000000-0005-0000-0000-000033340000}"/>
    <cellStyle name="Entrada 3 9 7 6" xfId="36781" xr:uid="{00000000-0005-0000-0000-000034340000}"/>
    <cellStyle name="Entrada 3 9 7 7" xfId="39507" xr:uid="{00000000-0005-0000-0000-000035340000}"/>
    <cellStyle name="Entrada 3 9 8" xfId="11494" xr:uid="{00000000-0005-0000-0000-000036340000}"/>
    <cellStyle name="Entrada 3 9 9" xfId="18497" xr:uid="{00000000-0005-0000-0000-000037340000}"/>
    <cellStyle name="Entrada 4" xfId="349" xr:uid="{00000000-0005-0000-0000-000038340000}"/>
    <cellStyle name="Entrada 4 10" xfId="2941" xr:uid="{00000000-0005-0000-0000-000039340000}"/>
    <cellStyle name="Entrada 4 10 2" xfId="6068" xr:uid="{00000000-0005-0000-0000-00003A340000}"/>
    <cellStyle name="Entrada 4 10 2 2" xfId="15222" xr:uid="{00000000-0005-0000-0000-00003B340000}"/>
    <cellStyle name="Entrada 4 10 2 3" xfId="22218" xr:uid="{00000000-0005-0000-0000-00003C340000}"/>
    <cellStyle name="Entrada 4 10 2 4" xfId="10001" xr:uid="{00000000-0005-0000-0000-00003D340000}"/>
    <cellStyle name="Entrada 4 10 2 5" xfId="33113" xr:uid="{00000000-0005-0000-0000-00003E340000}"/>
    <cellStyle name="Entrada 4 10 2 6" xfId="36788" xr:uid="{00000000-0005-0000-0000-00003F340000}"/>
    <cellStyle name="Entrada 4 10 2 7" xfId="39514" xr:uid="{00000000-0005-0000-0000-000040340000}"/>
    <cellStyle name="Entrada 4 10 3" xfId="12095" xr:uid="{00000000-0005-0000-0000-000041340000}"/>
    <cellStyle name="Entrada 4 10 4" xfId="19098" xr:uid="{00000000-0005-0000-0000-000042340000}"/>
    <cellStyle name="Entrada 4 10 5" xfId="28311" xr:uid="{00000000-0005-0000-0000-000043340000}"/>
    <cellStyle name="Entrada 4 10 6" xfId="26379" xr:uid="{00000000-0005-0000-0000-000044340000}"/>
    <cellStyle name="Entrada 4 10 7" xfId="24574" xr:uid="{00000000-0005-0000-0000-000045340000}"/>
    <cellStyle name="Entrada 4 10 8" xfId="25538" xr:uid="{00000000-0005-0000-0000-000046340000}"/>
    <cellStyle name="Entrada 4 10 9" xfId="31415" xr:uid="{00000000-0005-0000-0000-000047340000}"/>
    <cellStyle name="Entrada 4 11" xfId="3093" xr:uid="{00000000-0005-0000-0000-000048340000}"/>
    <cellStyle name="Entrada 4 11 2" xfId="6069" xr:uid="{00000000-0005-0000-0000-000049340000}"/>
    <cellStyle name="Entrada 4 11 2 2" xfId="15223" xr:uid="{00000000-0005-0000-0000-00004A340000}"/>
    <cellStyle name="Entrada 4 11 2 3" xfId="22219" xr:uid="{00000000-0005-0000-0000-00004B340000}"/>
    <cellStyle name="Entrada 4 11 2 4" xfId="27216" xr:uid="{00000000-0005-0000-0000-00004C340000}"/>
    <cellStyle name="Entrada 4 11 2 5" xfId="33114" xr:uid="{00000000-0005-0000-0000-00004D340000}"/>
    <cellStyle name="Entrada 4 11 2 6" xfId="36789" xr:uid="{00000000-0005-0000-0000-00004E340000}"/>
    <cellStyle name="Entrada 4 11 2 7" xfId="39515" xr:uid="{00000000-0005-0000-0000-00004F340000}"/>
    <cellStyle name="Entrada 4 11 3" xfId="12247" xr:uid="{00000000-0005-0000-0000-000050340000}"/>
    <cellStyle name="Entrada 4 11 4" xfId="19250" xr:uid="{00000000-0005-0000-0000-000051340000}"/>
    <cellStyle name="Entrada 4 11 5" xfId="17068" xr:uid="{00000000-0005-0000-0000-000052340000}"/>
    <cellStyle name="Entrada 4 11 6" xfId="23258" xr:uid="{00000000-0005-0000-0000-000053340000}"/>
    <cellStyle name="Entrada 4 11 7" xfId="19768" xr:uid="{00000000-0005-0000-0000-000054340000}"/>
    <cellStyle name="Entrada 4 11 8" xfId="31916" xr:uid="{00000000-0005-0000-0000-000055340000}"/>
    <cellStyle name="Entrada 4 11 9" xfId="31409" xr:uid="{00000000-0005-0000-0000-000056340000}"/>
    <cellStyle name="Entrada 4 12" xfId="3760" xr:uid="{00000000-0005-0000-0000-000057340000}"/>
    <cellStyle name="Entrada 4 12 2" xfId="6070" xr:uid="{00000000-0005-0000-0000-000058340000}"/>
    <cellStyle name="Entrada 4 12 2 2" xfId="15224" xr:uid="{00000000-0005-0000-0000-000059340000}"/>
    <cellStyle name="Entrada 4 12 2 3" xfId="22220" xr:uid="{00000000-0005-0000-0000-00005A340000}"/>
    <cellStyle name="Entrada 4 12 2 4" xfId="9336" xr:uid="{00000000-0005-0000-0000-00005B340000}"/>
    <cellStyle name="Entrada 4 12 2 5" xfId="33115" xr:uid="{00000000-0005-0000-0000-00005C340000}"/>
    <cellStyle name="Entrada 4 12 2 6" xfId="36790" xr:uid="{00000000-0005-0000-0000-00005D340000}"/>
    <cellStyle name="Entrada 4 12 2 7" xfId="39516" xr:uid="{00000000-0005-0000-0000-00005E340000}"/>
    <cellStyle name="Entrada 4 12 3" xfId="12914" xr:uid="{00000000-0005-0000-0000-00005F340000}"/>
    <cellStyle name="Entrada 4 12 4" xfId="19913" xr:uid="{00000000-0005-0000-0000-000060340000}"/>
    <cellStyle name="Entrada 4 12 5" xfId="27950" xr:uid="{00000000-0005-0000-0000-000061340000}"/>
    <cellStyle name="Entrada 4 12 6" xfId="28127" xr:uid="{00000000-0005-0000-0000-000062340000}"/>
    <cellStyle name="Entrada 4 12 7" xfId="15516" xr:uid="{00000000-0005-0000-0000-000063340000}"/>
    <cellStyle name="Entrada 4 12 8" xfId="33534" xr:uid="{00000000-0005-0000-0000-000064340000}"/>
    <cellStyle name="Entrada 4 12 9" xfId="37202" xr:uid="{00000000-0005-0000-0000-000065340000}"/>
    <cellStyle name="Entrada 4 13" xfId="4274" xr:uid="{00000000-0005-0000-0000-000066340000}"/>
    <cellStyle name="Entrada 4 13 2" xfId="6071" xr:uid="{00000000-0005-0000-0000-000067340000}"/>
    <cellStyle name="Entrada 4 13 2 2" xfId="15225" xr:uid="{00000000-0005-0000-0000-000068340000}"/>
    <cellStyle name="Entrada 4 13 2 3" xfId="22221" xr:uid="{00000000-0005-0000-0000-000069340000}"/>
    <cellStyle name="Entrada 4 13 2 4" xfId="27217" xr:uid="{00000000-0005-0000-0000-00006A340000}"/>
    <cellStyle name="Entrada 4 13 2 5" xfId="33116" xr:uid="{00000000-0005-0000-0000-00006B340000}"/>
    <cellStyle name="Entrada 4 13 2 6" xfId="36791" xr:uid="{00000000-0005-0000-0000-00006C340000}"/>
    <cellStyle name="Entrada 4 13 2 7" xfId="39517" xr:uid="{00000000-0005-0000-0000-00006D340000}"/>
    <cellStyle name="Entrada 4 13 3" xfId="13428" xr:uid="{00000000-0005-0000-0000-00006E340000}"/>
    <cellStyle name="Entrada 4 13 4" xfId="20426" xr:uid="{00000000-0005-0000-0000-00006F340000}"/>
    <cellStyle name="Entrada 4 13 5" xfId="27695" xr:uid="{00000000-0005-0000-0000-000070340000}"/>
    <cellStyle name="Entrada 4 13 6" xfId="28575" xr:uid="{00000000-0005-0000-0000-000071340000}"/>
    <cellStyle name="Entrada 4 13 7" xfId="24460" xr:uid="{00000000-0005-0000-0000-000072340000}"/>
    <cellStyle name="Entrada 4 13 8" xfId="31855" xr:uid="{00000000-0005-0000-0000-000073340000}"/>
    <cellStyle name="Entrada 4 13 9" xfId="35509" xr:uid="{00000000-0005-0000-0000-000074340000}"/>
    <cellStyle name="Entrada 4 14" xfId="6067" xr:uid="{00000000-0005-0000-0000-000075340000}"/>
    <cellStyle name="Entrada 4 14 2" xfId="15221" xr:uid="{00000000-0005-0000-0000-000076340000}"/>
    <cellStyle name="Entrada 4 14 3" xfId="22217" xr:uid="{00000000-0005-0000-0000-000077340000}"/>
    <cellStyle name="Entrada 4 14 4" xfId="27215" xr:uid="{00000000-0005-0000-0000-000078340000}"/>
    <cellStyle name="Entrada 4 14 5" xfId="33112" xr:uid="{00000000-0005-0000-0000-000079340000}"/>
    <cellStyle name="Entrada 4 14 6" xfId="36787" xr:uid="{00000000-0005-0000-0000-00007A340000}"/>
    <cellStyle name="Entrada 4 14 7" xfId="39513" xr:uid="{00000000-0005-0000-0000-00007B340000}"/>
    <cellStyle name="Entrada 4 15" xfId="9507" xr:uid="{00000000-0005-0000-0000-00007C340000}"/>
    <cellStyle name="Entrada 4 16" xfId="17945" xr:uid="{00000000-0005-0000-0000-00007D340000}"/>
    <cellStyle name="Entrada 4 17" xfId="24442" xr:uid="{00000000-0005-0000-0000-00007E340000}"/>
    <cellStyle name="Entrada 4 18" xfId="28965" xr:uid="{00000000-0005-0000-0000-00007F340000}"/>
    <cellStyle name="Entrada 4 19" xfId="25834" xr:uid="{00000000-0005-0000-0000-000080340000}"/>
    <cellStyle name="Entrada 4 2" xfId="350" xr:uid="{00000000-0005-0000-0000-000081340000}"/>
    <cellStyle name="Entrada 4 2 10" xfId="3092" xr:uid="{00000000-0005-0000-0000-000082340000}"/>
    <cellStyle name="Entrada 4 2 10 2" xfId="6073" xr:uid="{00000000-0005-0000-0000-000083340000}"/>
    <cellStyle name="Entrada 4 2 10 2 2" xfId="15227" xr:uid="{00000000-0005-0000-0000-000084340000}"/>
    <cellStyle name="Entrada 4 2 10 2 3" xfId="22223" xr:uid="{00000000-0005-0000-0000-000085340000}"/>
    <cellStyle name="Entrada 4 2 10 2 4" xfId="24853" xr:uid="{00000000-0005-0000-0000-000086340000}"/>
    <cellStyle name="Entrada 4 2 10 2 5" xfId="33118" xr:uid="{00000000-0005-0000-0000-000087340000}"/>
    <cellStyle name="Entrada 4 2 10 2 6" xfId="36793" xr:uid="{00000000-0005-0000-0000-000088340000}"/>
    <cellStyle name="Entrada 4 2 10 2 7" xfId="39519" xr:uid="{00000000-0005-0000-0000-000089340000}"/>
    <cellStyle name="Entrada 4 2 10 3" xfId="12246" xr:uid="{00000000-0005-0000-0000-00008A340000}"/>
    <cellStyle name="Entrada 4 2 10 4" xfId="19249" xr:uid="{00000000-0005-0000-0000-00008B340000}"/>
    <cellStyle name="Entrada 4 2 10 5" xfId="28276" xr:uid="{00000000-0005-0000-0000-00008C340000}"/>
    <cellStyle name="Entrada 4 2 10 6" xfId="26420" xr:uid="{00000000-0005-0000-0000-00008D340000}"/>
    <cellStyle name="Entrada 4 2 10 7" xfId="21331" xr:uid="{00000000-0005-0000-0000-00008E340000}"/>
    <cellStyle name="Entrada 4 2 10 8" xfId="33770" xr:uid="{00000000-0005-0000-0000-00008F340000}"/>
    <cellStyle name="Entrada 4 2 10 9" xfId="37332" xr:uid="{00000000-0005-0000-0000-000090340000}"/>
    <cellStyle name="Entrada 4 2 11" xfId="3002" xr:uid="{00000000-0005-0000-0000-000091340000}"/>
    <cellStyle name="Entrada 4 2 11 2" xfId="6074" xr:uid="{00000000-0005-0000-0000-000092340000}"/>
    <cellStyle name="Entrada 4 2 11 2 2" xfId="15228" xr:uid="{00000000-0005-0000-0000-000093340000}"/>
    <cellStyle name="Entrada 4 2 11 2 3" xfId="22224" xr:uid="{00000000-0005-0000-0000-000094340000}"/>
    <cellStyle name="Entrada 4 2 11 2 4" xfId="24403" xr:uid="{00000000-0005-0000-0000-000095340000}"/>
    <cellStyle name="Entrada 4 2 11 2 5" xfId="33119" xr:uid="{00000000-0005-0000-0000-000096340000}"/>
    <cellStyle name="Entrada 4 2 11 2 6" xfId="36794" xr:uid="{00000000-0005-0000-0000-000097340000}"/>
    <cellStyle name="Entrada 4 2 11 2 7" xfId="39520" xr:uid="{00000000-0005-0000-0000-000098340000}"/>
    <cellStyle name="Entrada 4 2 11 3" xfId="12156" xr:uid="{00000000-0005-0000-0000-000099340000}"/>
    <cellStyle name="Entrada 4 2 11 4" xfId="19159" xr:uid="{00000000-0005-0000-0000-00009A340000}"/>
    <cellStyle name="Entrada 4 2 11 5" xfId="25165" xr:uid="{00000000-0005-0000-0000-00009B340000}"/>
    <cellStyle name="Entrada 4 2 11 6" xfId="9214" xr:uid="{00000000-0005-0000-0000-00009C340000}"/>
    <cellStyle name="Entrada 4 2 11 7" xfId="28797" xr:uid="{00000000-0005-0000-0000-00009D340000}"/>
    <cellStyle name="Entrada 4 2 11 8" xfId="29661" xr:uid="{00000000-0005-0000-0000-00009E340000}"/>
    <cellStyle name="Entrada 4 2 11 9" xfId="31212" xr:uid="{00000000-0005-0000-0000-00009F340000}"/>
    <cellStyle name="Entrada 4 2 12" xfId="2909" xr:uid="{00000000-0005-0000-0000-0000A0340000}"/>
    <cellStyle name="Entrada 4 2 12 2" xfId="6075" xr:uid="{00000000-0005-0000-0000-0000A1340000}"/>
    <cellStyle name="Entrada 4 2 12 2 2" xfId="15229" xr:uid="{00000000-0005-0000-0000-0000A2340000}"/>
    <cellStyle name="Entrada 4 2 12 2 3" xfId="22225" xr:uid="{00000000-0005-0000-0000-0000A3340000}"/>
    <cellStyle name="Entrada 4 2 12 2 4" xfId="27218" xr:uid="{00000000-0005-0000-0000-0000A4340000}"/>
    <cellStyle name="Entrada 4 2 12 2 5" xfId="33120" xr:uid="{00000000-0005-0000-0000-0000A5340000}"/>
    <cellStyle name="Entrada 4 2 12 2 6" xfId="36795" xr:uid="{00000000-0005-0000-0000-0000A6340000}"/>
    <cellStyle name="Entrada 4 2 12 2 7" xfId="39521" xr:uid="{00000000-0005-0000-0000-0000A7340000}"/>
    <cellStyle name="Entrada 4 2 12 3" xfId="12063" xr:uid="{00000000-0005-0000-0000-0000A8340000}"/>
    <cellStyle name="Entrada 4 2 12 4" xfId="19066" xr:uid="{00000000-0005-0000-0000-0000A9340000}"/>
    <cellStyle name="Entrada 4 2 12 5" xfId="28327" xr:uid="{00000000-0005-0000-0000-0000AA340000}"/>
    <cellStyle name="Entrada 4 2 12 6" xfId="17246" xr:uid="{00000000-0005-0000-0000-0000AB340000}"/>
    <cellStyle name="Entrada 4 2 12 7" xfId="26034" xr:uid="{00000000-0005-0000-0000-0000AC340000}"/>
    <cellStyle name="Entrada 4 2 12 8" xfId="25712" xr:uid="{00000000-0005-0000-0000-0000AD340000}"/>
    <cellStyle name="Entrada 4 2 12 9" xfId="31419" xr:uid="{00000000-0005-0000-0000-0000AE340000}"/>
    <cellStyle name="Entrada 4 2 13" xfId="6072" xr:uid="{00000000-0005-0000-0000-0000AF340000}"/>
    <cellStyle name="Entrada 4 2 13 2" xfId="15226" xr:uid="{00000000-0005-0000-0000-0000B0340000}"/>
    <cellStyle name="Entrada 4 2 13 3" xfId="22222" xr:uid="{00000000-0005-0000-0000-0000B1340000}"/>
    <cellStyle name="Entrada 4 2 13 4" xfId="19487" xr:uid="{00000000-0005-0000-0000-0000B2340000}"/>
    <cellStyle name="Entrada 4 2 13 5" xfId="33117" xr:uid="{00000000-0005-0000-0000-0000B3340000}"/>
    <cellStyle name="Entrada 4 2 13 6" xfId="36792" xr:uid="{00000000-0005-0000-0000-0000B4340000}"/>
    <cellStyle name="Entrada 4 2 13 7" xfId="39518" xr:uid="{00000000-0005-0000-0000-0000B5340000}"/>
    <cellStyle name="Entrada 4 2 14" xfId="9508" xr:uid="{00000000-0005-0000-0000-0000B6340000}"/>
    <cellStyle name="Entrada 4 2 15" xfId="17944" xr:uid="{00000000-0005-0000-0000-0000B7340000}"/>
    <cellStyle name="Entrada 4 2 16" xfId="29304" xr:uid="{00000000-0005-0000-0000-0000B8340000}"/>
    <cellStyle name="Entrada 4 2 17" xfId="24360" xr:uid="{00000000-0005-0000-0000-0000B9340000}"/>
    <cellStyle name="Entrada 4 2 18" xfId="31725" xr:uid="{00000000-0005-0000-0000-0000BA340000}"/>
    <cellStyle name="Entrada 4 2 19" xfId="35405" xr:uid="{00000000-0005-0000-0000-0000BB340000}"/>
    <cellStyle name="Entrada 4 2 2" xfId="351" xr:uid="{00000000-0005-0000-0000-0000BC340000}"/>
    <cellStyle name="Entrada 4 2 2 10" xfId="3755" xr:uid="{00000000-0005-0000-0000-0000BD340000}"/>
    <cellStyle name="Entrada 4 2 2 10 2" xfId="6077" xr:uid="{00000000-0005-0000-0000-0000BE340000}"/>
    <cellStyle name="Entrada 4 2 2 10 2 2" xfId="15231" xr:uid="{00000000-0005-0000-0000-0000BF340000}"/>
    <cellStyle name="Entrada 4 2 2 10 2 3" xfId="22227" xr:uid="{00000000-0005-0000-0000-0000C0340000}"/>
    <cellStyle name="Entrada 4 2 2 10 2 4" xfId="17563" xr:uid="{00000000-0005-0000-0000-0000C1340000}"/>
    <cellStyle name="Entrada 4 2 2 10 2 5" xfId="33122" xr:uid="{00000000-0005-0000-0000-0000C2340000}"/>
    <cellStyle name="Entrada 4 2 2 10 2 6" xfId="36797" xr:uid="{00000000-0005-0000-0000-0000C3340000}"/>
    <cellStyle name="Entrada 4 2 2 10 2 7" xfId="39523" xr:uid="{00000000-0005-0000-0000-0000C4340000}"/>
    <cellStyle name="Entrada 4 2 2 10 3" xfId="12909" xr:uid="{00000000-0005-0000-0000-0000C5340000}"/>
    <cellStyle name="Entrada 4 2 2 10 4" xfId="19908" xr:uid="{00000000-0005-0000-0000-0000C6340000}"/>
    <cellStyle name="Entrada 4 2 2 10 5" xfId="17741" xr:uid="{00000000-0005-0000-0000-0000C7340000}"/>
    <cellStyle name="Entrada 4 2 2 10 6" xfId="29186" xr:uid="{00000000-0005-0000-0000-0000C8340000}"/>
    <cellStyle name="Entrada 4 2 2 10 7" xfId="23267" xr:uid="{00000000-0005-0000-0000-0000C9340000}"/>
    <cellStyle name="Entrada 4 2 2 10 8" xfId="33529" xr:uid="{00000000-0005-0000-0000-0000CA340000}"/>
    <cellStyle name="Entrada 4 2 2 10 9" xfId="37197" xr:uid="{00000000-0005-0000-0000-0000CB340000}"/>
    <cellStyle name="Entrada 4 2 2 11" xfId="3796" xr:uid="{00000000-0005-0000-0000-0000CC340000}"/>
    <cellStyle name="Entrada 4 2 2 11 2" xfId="6078" xr:uid="{00000000-0005-0000-0000-0000CD340000}"/>
    <cellStyle name="Entrada 4 2 2 11 2 2" xfId="15232" xr:uid="{00000000-0005-0000-0000-0000CE340000}"/>
    <cellStyle name="Entrada 4 2 2 11 2 3" xfId="22228" xr:uid="{00000000-0005-0000-0000-0000CF340000}"/>
    <cellStyle name="Entrada 4 2 2 11 2 4" xfId="27220" xr:uid="{00000000-0005-0000-0000-0000D0340000}"/>
    <cellStyle name="Entrada 4 2 2 11 2 5" xfId="33123" xr:uid="{00000000-0005-0000-0000-0000D1340000}"/>
    <cellStyle name="Entrada 4 2 2 11 2 6" xfId="36798" xr:uid="{00000000-0005-0000-0000-0000D2340000}"/>
    <cellStyle name="Entrada 4 2 2 11 2 7" xfId="39524" xr:uid="{00000000-0005-0000-0000-0000D3340000}"/>
    <cellStyle name="Entrada 4 2 2 11 3" xfId="12950" xr:uid="{00000000-0005-0000-0000-0000D4340000}"/>
    <cellStyle name="Entrada 4 2 2 11 4" xfId="19949" xr:uid="{00000000-0005-0000-0000-0000D5340000}"/>
    <cellStyle name="Entrada 4 2 2 11 5" xfId="27932" xr:uid="{00000000-0005-0000-0000-0000D6340000}"/>
    <cellStyle name="Entrada 4 2 2 11 6" xfId="21212" xr:uid="{00000000-0005-0000-0000-0000D7340000}"/>
    <cellStyle name="Entrada 4 2 2 11 7" xfId="25627" xr:uid="{00000000-0005-0000-0000-0000D8340000}"/>
    <cellStyle name="Entrada 4 2 2 11 8" xfId="29065" xr:uid="{00000000-0005-0000-0000-0000D9340000}"/>
    <cellStyle name="Entrada 4 2 2 11 9" xfId="31402" xr:uid="{00000000-0005-0000-0000-0000DA340000}"/>
    <cellStyle name="Entrada 4 2 2 12" xfId="6076" xr:uid="{00000000-0005-0000-0000-0000DB340000}"/>
    <cellStyle name="Entrada 4 2 2 12 2" xfId="15230" xr:uid="{00000000-0005-0000-0000-0000DC340000}"/>
    <cellStyle name="Entrada 4 2 2 12 3" xfId="22226" xr:uid="{00000000-0005-0000-0000-0000DD340000}"/>
    <cellStyle name="Entrada 4 2 2 12 4" xfId="27219" xr:uid="{00000000-0005-0000-0000-0000DE340000}"/>
    <cellStyle name="Entrada 4 2 2 12 5" xfId="33121" xr:uid="{00000000-0005-0000-0000-0000DF340000}"/>
    <cellStyle name="Entrada 4 2 2 12 6" xfId="36796" xr:uid="{00000000-0005-0000-0000-0000E0340000}"/>
    <cellStyle name="Entrada 4 2 2 12 7" xfId="39522" xr:uid="{00000000-0005-0000-0000-0000E1340000}"/>
    <cellStyle name="Entrada 4 2 2 13" xfId="9509" xr:uid="{00000000-0005-0000-0000-0000E2340000}"/>
    <cellStyle name="Entrada 4 2 2 14" xfId="17943" xr:uid="{00000000-0005-0000-0000-0000E3340000}"/>
    <cellStyle name="Entrada 4 2 2 15" xfId="29311" xr:uid="{00000000-0005-0000-0000-0000E4340000}"/>
    <cellStyle name="Entrada 4 2 2 16" xfId="17290" xr:uid="{00000000-0005-0000-0000-0000E5340000}"/>
    <cellStyle name="Entrada 4 2 2 17" xfId="31732" xr:uid="{00000000-0005-0000-0000-0000E6340000}"/>
    <cellStyle name="Entrada 4 2 2 18" xfId="35412" xr:uid="{00000000-0005-0000-0000-0000E7340000}"/>
    <cellStyle name="Entrada 4 2 2 19" xfId="38447" xr:uid="{00000000-0005-0000-0000-0000E8340000}"/>
    <cellStyle name="Entrada 4 2 2 2" xfId="1833" xr:uid="{00000000-0005-0000-0000-0000E9340000}"/>
    <cellStyle name="Entrada 4 2 2 2 10" xfId="24206" xr:uid="{00000000-0005-0000-0000-0000EA340000}"/>
    <cellStyle name="Entrada 4 2 2 2 11" xfId="26012" xr:uid="{00000000-0005-0000-0000-0000EB340000}"/>
    <cellStyle name="Entrada 4 2 2 2 12" xfId="30918" xr:uid="{00000000-0005-0000-0000-0000EC340000}"/>
    <cellStyle name="Entrada 4 2 2 2 13" xfId="31401" xr:uid="{00000000-0005-0000-0000-0000ED340000}"/>
    <cellStyle name="Entrada 4 2 2 2 14" xfId="35145" xr:uid="{00000000-0005-0000-0000-0000EE340000}"/>
    <cellStyle name="Entrada 4 2 2 2 2" xfId="2558" xr:uid="{00000000-0005-0000-0000-0000EF340000}"/>
    <cellStyle name="Entrada 4 2 2 2 2 2" xfId="6080" xr:uid="{00000000-0005-0000-0000-0000F0340000}"/>
    <cellStyle name="Entrada 4 2 2 2 2 2 2" xfId="15234" xr:uid="{00000000-0005-0000-0000-0000F1340000}"/>
    <cellStyle name="Entrada 4 2 2 2 2 2 3" xfId="22230" xr:uid="{00000000-0005-0000-0000-0000F2340000}"/>
    <cellStyle name="Entrada 4 2 2 2 2 2 4" xfId="17446" xr:uid="{00000000-0005-0000-0000-0000F3340000}"/>
    <cellStyle name="Entrada 4 2 2 2 2 2 5" xfId="33125" xr:uid="{00000000-0005-0000-0000-0000F4340000}"/>
    <cellStyle name="Entrada 4 2 2 2 2 2 6" xfId="36800" xr:uid="{00000000-0005-0000-0000-0000F5340000}"/>
    <cellStyle name="Entrada 4 2 2 2 2 2 7" xfId="39526" xr:uid="{00000000-0005-0000-0000-0000F6340000}"/>
    <cellStyle name="Entrada 4 2 2 2 2 3" xfId="11712" xr:uid="{00000000-0005-0000-0000-0000F7340000}"/>
    <cellStyle name="Entrada 4 2 2 2 2 4" xfId="18715" xr:uid="{00000000-0005-0000-0000-0000F8340000}"/>
    <cellStyle name="Entrada 4 2 2 2 2 5" xfId="18166" xr:uid="{00000000-0005-0000-0000-0000F9340000}"/>
    <cellStyle name="Entrada 4 2 2 2 2 6" xfId="26248" xr:uid="{00000000-0005-0000-0000-0000FA340000}"/>
    <cellStyle name="Entrada 4 2 2 2 2 7" xfId="24528" xr:uid="{00000000-0005-0000-0000-0000FB340000}"/>
    <cellStyle name="Entrada 4 2 2 2 2 8" xfId="34030" xr:uid="{00000000-0005-0000-0000-0000FC340000}"/>
    <cellStyle name="Entrada 4 2 2 2 2 9" xfId="37592" xr:uid="{00000000-0005-0000-0000-0000FD340000}"/>
    <cellStyle name="Entrada 4 2 2 2 3" xfId="3740" xr:uid="{00000000-0005-0000-0000-0000FE340000}"/>
    <cellStyle name="Entrada 4 2 2 2 3 2" xfId="6081" xr:uid="{00000000-0005-0000-0000-0000FF340000}"/>
    <cellStyle name="Entrada 4 2 2 2 3 2 2" xfId="15235" xr:uid="{00000000-0005-0000-0000-000000350000}"/>
    <cellStyle name="Entrada 4 2 2 2 3 2 3" xfId="22231" xr:uid="{00000000-0005-0000-0000-000001350000}"/>
    <cellStyle name="Entrada 4 2 2 2 3 2 4" xfId="29329" xr:uid="{00000000-0005-0000-0000-000002350000}"/>
    <cellStyle name="Entrada 4 2 2 2 3 2 5" xfId="33126" xr:uid="{00000000-0005-0000-0000-000003350000}"/>
    <cellStyle name="Entrada 4 2 2 2 3 2 6" xfId="36801" xr:uid="{00000000-0005-0000-0000-000004350000}"/>
    <cellStyle name="Entrada 4 2 2 2 3 2 7" xfId="39527" xr:uid="{00000000-0005-0000-0000-000005350000}"/>
    <cellStyle name="Entrada 4 2 2 2 3 3" xfId="12894" xr:uid="{00000000-0005-0000-0000-000006350000}"/>
    <cellStyle name="Entrada 4 2 2 2 3 4" xfId="19893" xr:uid="{00000000-0005-0000-0000-000007350000}"/>
    <cellStyle name="Entrada 4 2 2 2 3 5" xfId="24389" xr:uid="{00000000-0005-0000-0000-000008350000}"/>
    <cellStyle name="Entrada 4 2 2 2 3 6" xfId="23122" xr:uid="{00000000-0005-0000-0000-000009350000}"/>
    <cellStyle name="Entrada 4 2 2 2 3 7" xfId="21220" xr:uid="{00000000-0005-0000-0000-00000A350000}"/>
    <cellStyle name="Entrada 4 2 2 2 3 8" xfId="33528" xr:uid="{00000000-0005-0000-0000-00000B350000}"/>
    <cellStyle name="Entrada 4 2 2 2 3 9" xfId="37196" xr:uid="{00000000-0005-0000-0000-00000C350000}"/>
    <cellStyle name="Entrada 4 2 2 2 4" xfId="4239" xr:uid="{00000000-0005-0000-0000-00000D350000}"/>
    <cellStyle name="Entrada 4 2 2 2 4 2" xfId="6082" xr:uid="{00000000-0005-0000-0000-00000E350000}"/>
    <cellStyle name="Entrada 4 2 2 2 4 2 2" xfId="15236" xr:uid="{00000000-0005-0000-0000-00000F350000}"/>
    <cellStyle name="Entrada 4 2 2 2 4 2 3" xfId="22232" xr:uid="{00000000-0005-0000-0000-000010350000}"/>
    <cellStyle name="Entrada 4 2 2 2 4 2 4" xfId="25218" xr:uid="{00000000-0005-0000-0000-000011350000}"/>
    <cellStyle name="Entrada 4 2 2 2 4 2 5" xfId="33127" xr:uid="{00000000-0005-0000-0000-000012350000}"/>
    <cellStyle name="Entrada 4 2 2 2 4 2 6" xfId="36802" xr:uid="{00000000-0005-0000-0000-000013350000}"/>
    <cellStyle name="Entrada 4 2 2 2 4 2 7" xfId="39528" xr:uid="{00000000-0005-0000-0000-000014350000}"/>
    <cellStyle name="Entrada 4 2 2 2 4 3" xfId="13393" xr:uid="{00000000-0005-0000-0000-000015350000}"/>
    <cellStyle name="Entrada 4 2 2 2 4 4" xfId="20391" xr:uid="{00000000-0005-0000-0000-000016350000}"/>
    <cellStyle name="Entrada 4 2 2 2 4 5" xfId="21214" xr:uid="{00000000-0005-0000-0000-000017350000}"/>
    <cellStyle name="Entrada 4 2 2 2 4 6" xfId="25045" xr:uid="{00000000-0005-0000-0000-000018350000}"/>
    <cellStyle name="Entrada 4 2 2 2 4 7" xfId="23308" xr:uid="{00000000-0005-0000-0000-000019350000}"/>
    <cellStyle name="Entrada 4 2 2 2 4 8" xfId="33350" xr:uid="{00000000-0005-0000-0000-00001A350000}"/>
    <cellStyle name="Entrada 4 2 2 2 4 9" xfId="37025" xr:uid="{00000000-0005-0000-0000-00001B350000}"/>
    <cellStyle name="Entrada 4 2 2 2 5" xfId="3131" xr:uid="{00000000-0005-0000-0000-00001C350000}"/>
    <cellStyle name="Entrada 4 2 2 2 5 2" xfId="6083" xr:uid="{00000000-0005-0000-0000-00001D350000}"/>
    <cellStyle name="Entrada 4 2 2 2 5 2 2" xfId="15237" xr:uid="{00000000-0005-0000-0000-00001E350000}"/>
    <cellStyle name="Entrada 4 2 2 2 5 2 3" xfId="22233" xr:uid="{00000000-0005-0000-0000-00001F350000}"/>
    <cellStyle name="Entrada 4 2 2 2 5 2 4" xfId="24439" xr:uid="{00000000-0005-0000-0000-000020350000}"/>
    <cellStyle name="Entrada 4 2 2 2 5 2 5" xfId="33128" xr:uid="{00000000-0005-0000-0000-000021350000}"/>
    <cellStyle name="Entrada 4 2 2 2 5 2 6" xfId="36803" xr:uid="{00000000-0005-0000-0000-000022350000}"/>
    <cellStyle name="Entrada 4 2 2 2 5 2 7" xfId="39529" xr:uid="{00000000-0005-0000-0000-000023350000}"/>
    <cellStyle name="Entrada 4 2 2 2 5 3" xfId="12285" xr:uid="{00000000-0005-0000-0000-000024350000}"/>
    <cellStyle name="Entrada 4 2 2 2 5 4" xfId="19288" xr:uid="{00000000-0005-0000-0000-000025350000}"/>
    <cellStyle name="Entrada 4 2 2 2 5 5" xfId="22744" xr:uid="{00000000-0005-0000-0000-000026350000}"/>
    <cellStyle name="Entrada 4 2 2 2 5 6" xfId="24546" xr:uid="{00000000-0005-0000-0000-000027350000}"/>
    <cellStyle name="Entrada 4 2 2 2 5 7" xfId="29767" xr:uid="{00000000-0005-0000-0000-000028350000}"/>
    <cellStyle name="Entrada 4 2 2 2 5 8" xfId="31581" xr:uid="{00000000-0005-0000-0000-000029350000}"/>
    <cellStyle name="Entrada 4 2 2 2 5 9" xfId="35285" xr:uid="{00000000-0005-0000-0000-00002A350000}"/>
    <cellStyle name="Entrada 4 2 2 2 6" xfId="3744" xr:uid="{00000000-0005-0000-0000-00002B350000}"/>
    <cellStyle name="Entrada 4 2 2 2 6 2" xfId="6084" xr:uid="{00000000-0005-0000-0000-00002C350000}"/>
    <cellStyle name="Entrada 4 2 2 2 6 2 2" xfId="15238" xr:uid="{00000000-0005-0000-0000-00002D350000}"/>
    <cellStyle name="Entrada 4 2 2 2 6 2 3" xfId="22234" xr:uid="{00000000-0005-0000-0000-00002E350000}"/>
    <cellStyle name="Entrada 4 2 2 2 6 2 4" xfId="24440" xr:uid="{00000000-0005-0000-0000-00002F350000}"/>
    <cellStyle name="Entrada 4 2 2 2 6 2 5" xfId="33129" xr:uid="{00000000-0005-0000-0000-000030350000}"/>
    <cellStyle name="Entrada 4 2 2 2 6 2 6" xfId="36804" xr:uid="{00000000-0005-0000-0000-000031350000}"/>
    <cellStyle name="Entrada 4 2 2 2 6 2 7" xfId="39530" xr:uid="{00000000-0005-0000-0000-000032350000}"/>
    <cellStyle name="Entrada 4 2 2 2 6 3" xfId="12898" xr:uid="{00000000-0005-0000-0000-000033350000}"/>
    <cellStyle name="Entrada 4 2 2 2 6 4" xfId="19897" xr:uid="{00000000-0005-0000-0000-000034350000}"/>
    <cellStyle name="Entrada 4 2 2 2 6 5" xfId="17678" xr:uid="{00000000-0005-0000-0000-000035350000}"/>
    <cellStyle name="Entrada 4 2 2 2 6 6" xfId="28125" xr:uid="{00000000-0005-0000-0000-000036350000}"/>
    <cellStyle name="Entrada 4 2 2 2 6 7" xfId="26018" xr:uid="{00000000-0005-0000-0000-000037350000}"/>
    <cellStyle name="Entrada 4 2 2 2 6 8" xfId="31887" xr:uid="{00000000-0005-0000-0000-000038350000}"/>
    <cellStyle name="Entrada 4 2 2 2 6 9" xfId="31214" xr:uid="{00000000-0005-0000-0000-000039350000}"/>
    <cellStyle name="Entrada 4 2 2 2 7" xfId="6079" xr:uid="{00000000-0005-0000-0000-00003A350000}"/>
    <cellStyle name="Entrada 4 2 2 2 7 2" xfId="15233" xr:uid="{00000000-0005-0000-0000-00003B350000}"/>
    <cellStyle name="Entrada 4 2 2 2 7 3" xfId="22229" xr:uid="{00000000-0005-0000-0000-00003C350000}"/>
    <cellStyle name="Entrada 4 2 2 2 7 4" xfId="29327" xr:uid="{00000000-0005-0000-0000-00003D350000}"/>
    <cellStyle name="Entrada 4 2 2 2 7 5" xfId="33124" xr:uid="{00000000-0005-0000-0000-00003E350000}"/>
    <cellStyle name="Entrada 4 2 2 2 7 6" xfId="36799" xr:uid="{00000000-0005-0000-0000-00003F350000}"/>
    <cellStyle name="Entrada 4 2 2 2 7 7" xfId="39525" xr:uid="{00000000-0005-0000-0000-000040350000}"/>
    <cellStyle name="Entrada 4 2 2 2 8" xfId="10987" xr:uid="{00000000-0005-0000-0000-000041350000}"/>
    <cellStyle name="Entrada 4 2 2 2 9" xfId="15532" xr:uid="{00000000-0005-0000-0000-000042350000}"/>
    <cellStyle name="Entrada 4 2 2 3" xfId="2265" xr:uid="{00000000-0005-0000-0000-000043350000}"/>
    <cellStyle name="Entrada 4 2 2 3 10" xfId="17121" xr:uid="{00000000-0005-0000-0000-000044350000}"/>
    <cellStyle name="Entrada 4 2 2 3 11" xfId="25205" xr:uid="{00000000-0005-0000-0000-000045350000}"/>
    <cellStyle name="Entrada 4 2 2 3 12" xfId="30197" xr:uid="{00000000-0005-0000-0000-000046350000}"/>
    <cellStyle name="Entrada 4 2 2 3 13" xfId="34173" xr:uid="{00000000-0005-0000-0000-000047350000}"/>
    <cellStyle name="Entrada 4 2 2 3 14" xfId="37735" xr:uid="{00000000-0005-0000-0000-000048350000}"/>
    <cellStyle name="Entrada 4 2 2 3 2" xfId="2665" xr:uid="{00000000-0005-0000-0000-000049350000}"/>
    <cellStyle name="Entrada 4 2 2 3 2 2" xfId="6086" xr:uid="{00000000-0005-0000-0000-00004A350000}"/>
    <cellStyle name="Entrada 4 2 2 3 2 2 2" xfId="15240" xr:uid="{00000000-0005-0000-0000-00004B350000}"/>
    <cellStyle name="Entrada 4 2 2 3 2 2 3" xfId="22236" xr:uid="{00000000-0005-0000-0000-00004C350000}"/>
    <cellStyle name="Entrada 4 2 2 3 2 2 4" xfId="9624" xr:uid="{00000000-0005-0000-0000-00004D350000}"/>
    <cellStyle name="Entrada 4 2 2 3 2 2 5" xfId="33131" xr:uid="{00000000-0005-0000-0000-00004E350000}"/>
    <cellStyle name="Entrada 4 2 2 3 2 2 6" xfId="36806" xr:uid="{00000000-0005-0000-0000-00004F350000}"/>
    <cellStyle name="Entrada 4 2 2 3 2 2 7" xfId="39532" xr:uid="{00000000-0005-0000-0000-000050350000}"/>
    <cellStyle name="Entrada 4 2 2 3 2 3" xfId="11819" xr:uid="{00000000-0005-0000-0000-000051350000}"/>
    <cellStyle name="Entrada 4 2 2 3 2 4" xfId="18822" xr:uid="{00000000-0005-0000-0000-000052350000}"/>
    <cellStyle name="Entrada 4 2 2 3 2 5" xfId="24617" xr:uid="{00000000-0005-0000-0000-000053350000}"/>
    <cellStyle name="Entrada 4 2 2 3 2 6" xfId="17123" xr:uid="{00000000-0005-0000-0000-000054350000}"/>
    <cellStyle name="Entrada 4 2 2 3 2 7" xfId="30000" xr:uid="{00000000-0005-0000-0000-000055350000}"/>
    <cellStyle name="Entrada 4 2 2 3 2 8" xfId="33977" xr:uid="{00000000-0005-0000-0000-000056350000}"/>
    <cellStyle name="Entrada 4 2 2 3 2 9" xfId="37539" xr:uid="{00000000-0005-0000-0000-000057350000}"/>
    <cellStyle name="Entrada 4 2 2 3 3" xfId="3947" xr:uid="{00000000-0005-0000-0000-000058350000}"/>
    <cellStyle name="Entrada 4 2 2 3 3 2" xfId="6087" xr:uid="{00000000-0005-0000-0000-000059350000}"/>
    <cellStyle name="Entrada 4 2 2 3 3 2 2" xfId="15241" xr:uid="{00000000-0005-0000-0000-00005A350000}"/>
    <cellStyle name="Entrada 4 2 2 3 3 2 3" xfId="22237" xr:uid="{00000000-0005-0000-0000-00005B350000}"/>
    <cellStyle name="Entrada 4 2 2 3 3 2 4" xfId="17373" xr:uid="{00000000-0005-0000-0000-00005C350000}"/>
    <cellStyle name="Entrada 4 2 2 3 3 2 5" xfId="33132" xr:uid="{00000000-0005-0000-0000-00005D350000}"/>
    <cellStyle name="Entrada 4 2 2 3 3 2 6" xfId="36807" xr:uid="{00000000-0005-0000-0000-00005E350000}"/>
    <cellStyle name="Entrada 4 2 2 3 3 2 7" xfId="39533" xr:uid="{00000000-0005-0000-0000-00005F350000}"/>
    <cellStyle name="Entrada 4 2 2 3 3 3" xfId="13101" xr:uid="{00000000-0005-0000-0000-000060350000}"/>
    <cellStyle name="Entrada 4 2 2 3 3 4" xfId="20099" xr:uid="{00000000-0005-0000-0000-000061350000}"/>
    <cellStyle name="Entrada 4 2 2 3 3 5" xfId="17677" xr:uid="{00000000-0005-0000-0000-000062350000}"/>
    <cellStyle name="Entrada 4 2 2 3 3 6" xfId="29200" xr:uid="{00000000-0005-0000-0000-000063350000}"/>
    <cellStyle name="Entrada 4 2 2 3 3 7" xfId="25125" xr:uid="{00000000-0005-0000-0000-000064350000}"/>
    <cellStyle name="Entrada 4 2 2 3 3 8" xfId="33450" xr:uid="{00000000-0005-0000-0000-000065350000}"/>
    <cellStyle name="Entrada 4 2 2 3 3 9" xfId="37124" xr:uid="{00000000-0005-0000-0000-000066350000}"/>
    <cellStyle name="Entrada 4 2 2 3 4" xfId="4385" xr:uid="{00000000-0005-0000-0000-000067350000}"/>
    <cellStyle name="Entrada 4 2 2 3 4 2" xfId="6088" xr:uid="{00000000-0005-0000-0000-000068350000}"/>
    <cellStyle name="Entrada 4 2 2 3 4 2 2" xfId="15242" xr:uid="{00000000-0005-0000-0000-000069350000}"/>
    <cellStyle name="Entrada 4 2 2 3 4 2 3" xfId="22238" xr:uid="{00000000-0005-0000-0000-00006A350000}"/>
    <cellStyle name="Entrada 4 2 2 3 4 2 4" xfId="29333" xr:uid="{00000000-0005-0000-0000-00006B350000}"/>
    <cellStyle name="Entrada 4 2 2 3 4 2 5" xfId="33133" xr:uid="{00000000-0005-0000-0000-00006C350000}"/>
    <cellStyle name="Entrada 4 2 2 3 4 2 6" xfId="36808" xr:uid="{00000000-0005-0000-0000-00006D350000}"/>
    <cellStyle name="Entrada 4 2 2 3 4 2 7" xfId="39534" xr:uid="{00000000-0005-0000-0000-00006E350000}"/>
    <cellStyle name="Entrada 4 2 2 3 4 3" xfId="13539" xr:uid="{00000000-0005-0000-0000-00006F350000}"/>
    <cellStyle name="Entrada 4 2 2 3 4 4" xfId="20537" xr:uid="{00000000-0005-0000-0000-000070350000}"/>
    <cellStyle name="Entrada 4 2 2 3 4 5" xfId="27642" xr:uid="{00000000-0005-0000-0000-000071350000}"/>
    <cellStyle name="Entrada 4 2 2 3 4 6" xfId="17444" xr:uid="{00000000-0005-0000-0000-000072350000}"/>
    <cellStyle name="Entrada 4 2 2 3 4 7" xfId="9411" xr:uid="{00000000-0005-0000-0000-000073350000}"/>
    <cellStyle name="Entrada 4 2 2 3 4 8" xfId="31737" xr:uid="{00000000-0005-0000-0000-000074350000}"/>
    <cellStyle name="Entrada 4 2 2 3 4 9" xfId="35417" xr:uid="{00000000-0005-0000-0000-000075350000}"/>
    <cellStyle name="Entrada 4 2 2 3 5" xfId="4639" xr:uid="{00000000-0005-0000-0000-000076350000}"/>
    <cellStyle name="Entrada 4 2 2 3 5 2" xfId="6089" xr:uid="{00000000-0005-0000-0000-000077350000}"/>
    <cellStyle name="Entrada 4 2 2 3 5 2 2" xfId="15243" xr:uid="{00000000-0005-0000-0000-000078350000}"/>
    <cellStyle name="Entrada 4 2 2 3 5 2 3" xfId="22239" xr:uid="{00000000-0005-0000-0000-000079350000}"/>
    <cellStyle name="Entrada 4 2 2 3 5 2 4" xfId="29331" xr:uid="{00000000-0005-0000-0000-00007A350000}"/>
    <cellStyle name="Entrada 4 2 2 3 5 2 5" xfId="33134" xr:uid="{00000000-0005-0000-0000-00007B350000}"/>
    <cellStyle name="Entrada 4 2 2 3 5 2 6" xfId="36809" xr:uid="{00000000-0005-0000-0000-00007C350000}"/>
    <cellStyle name="Entrada 4 2 2 3 5 2 7" xfId="39535" xr:uid="{00000000-0005-0000-0000-00007D350000}"/>
    <cellStyle name="Entrada 4 2 2 3 5 3" xfId="13793" xr:uid="{00000000-0005-0000-0000-00007E350000}"/>
    <cellStyle name="Entrada 4 2 2 3 5 4" xfId="20791" xr:uid="{00000000-0005-0000-0000-00007F350000}"/>
    <cellStyle name="Entrada 4 2 2 3 5 5" xfId="24251" xr:uid="{00000000-0005-0000-0000-000080350000}"/>
    <cellStyle name="Entrada 4 2 2 3 5 6" xfId="29445" xr:uid="{00000000-0005-0000-0000-000081350000}"/>
    <cellStyle name="Entrada 4 2 2 3 5 7" xfId="25875" xr:uid="{00000000-0005-0000-0000-000082350000}"/>
    <cellStyle name="Entrada 4 2 2 3 5 8" xfId="32198" xr:uid="{00000000-0005-0000-0000-000083350000}"/>
    <cellStyle name="Entrada 4 2 2 3 5 9" xfId="35873" xr:uid="{00000000-0005-0000-0000-000084350000}"/>
    <cellStyle name="Entrada 4 2 2 3 6" xfId="4885" xr:uid="{00000000-0005-0000-0000-000085350000}"/>
    <cellStyle name="Entrada 4 2 2 3 6 2" xfId="6090" xr:uid="{00000000-0005-0000-0000-000086350000}"/>
    <cellStyle name="Entrada 4 2 2 3 6 2 2" xfId="15244" xr:uid="{00000000-0005-0000-0000-000087350000}"/>
    <cellStyle name="Entrada 4 2 2 3 6 2 3" xfId="22240" xr:uid="{00000000-0005-0000-0000-000088350000}"/>
    <cellStyle name="Entrada 4 2 2 3 6 2 4" xfId="24416" xr:uid="{00000000-0005-0000-0000-000089350000}"/>
    <cellStyle name="Entrada 4 2 2 3 6 2 5" xfId="33135" xr:uid="{00000000-0005-0000-0000-00008A350000}"/>
    <cellStyle name="Entrada 4 2 2 3 6 2 6" xfId="36810" xr:uid="{00000000-0005-0000-0000-00008B350000}"/>
    <cellStyle name="Entrada 4 2 2 3 6 2 7" xfId="39536" xr:uid="{00000000-0005-0000-0000-00008C350000}"/>
    <cellStyle name="Entrada 4 2 2 3 6 3" xfId="14039" xr:uid="{00000000-0005-0000-0000-00008D350000}"/>
    <cellStyle name="Entrada 4 2 2 3 6 4" xfId="21037" xr:uid="{00000000-0005-0000-0000-00008E350000}"/>
    <cellStyle name="Entrada 4 2 2 3 6 5" xfId="22782" xr:uid="{00000000-0005-0000-0000-00008F350000}"/>
    <cellStyle name="Entrada 4 2 2 3 6 6" xfId="29453" xr:uid="{00000000-0005-0000-0000-000090350000}"/>
    <cellStyle name="Entrada 4 2 2 3 6 7" xfId="31931" xr:uid="{00000000-0005-0000-0000-000091350000}"/>
    <cellStyle name="Entrada 4 2 2 3 6 8" xfId="35609" xr:uid="{00000000-0005-0000-0000-000092350000}"/>
    <cellStyle name="Entrada 4 2 2 3 6 9" xfId="38520" xr:uid="{00000000-0005-0000-0000-000093350000}"/>
    <cellStyle name="Entrada 4 2 2 3 7" xfId="6085" xr:uid="{00000000-0005-0000-0000-000094350000}"/>
    <cellStyle name="Entrada 4 2 2 3 7 2" xfId="15239" xr:uid="{00000000-0005-0000-0000-000095350000}"/>
    <cellStyle name="Entrada 4 2 2 3 7 3" xfId="22235" xr:uid="{00000000-0005-0000-0000-000096350000}"/>
    <cellStyle name="Entrada 4 2 2 3 7 4" xfId="29332" xr:uid="{00000000-0005-0000-0000-000097350000}"/>
    <cellStyle name="Entrada 4 2 2 3 7 5" xfId="33130" xr:uid="{00000000-0005-0000-0000-000098350000}"/>
    <cellStyle name="Entrada 4 2 2 3 7 6" xfId="36805" xr:uid="{00000000-0005-0000-0000-000099350000}"/>
    <cellStyle name="Entrada 4 2 2 3 7 7" xfId="39531" xr:uid="{00000000-0005-0000-0000-00009A350000}"/>
    <cellStyle name="Entrada 4 2 2 3 8" xfId="11419" xr:uid="{00000000-0005-0000-0000-00009B350000}"/>
    <cellStyle name="Entrada 4 2 2 3 9" xfId="18422" xr:uid="{00000000-0005-0000-0000-00009C350000}"/>
    <cellStyle name="Entrada 4 2 2 4" xfId="1776" xr:uid="{00000000-0005-0000-0000-00009D350000}"/>
    <cellStyle name="Entrada 4 2 2 4 10" xfId="23475" xr:uid="{00000000-0005-0000-0000-00009E350000}"/>
    <cellStyle name="Entrada 4 2 2 4 11" xfId="25998" xr:uid="{00000000-0005-0000-0000-00009F350000}"/>
    <cellStyle name="Entrada 4 2 2 4 12" xfId="26532" xr:uid="{00000000-0005-0000-0000-0000A0350000}"/>
    <cellStyle name="Entrada 4 2 2 4 13" xfId="31389" xr:uid="{00000000-0005-0000-0000-0000A1350000}"/>
    <cellStyle name="Entrada 4 2 2 4 14" xfId="35140" xr:uid="{00000000-0005-0000-0000-0000A2350000}"/>
    <cellStyle name="Entrada 4 2 2 4 2" xfId="2540" xr:uid="{00000000-0005-0000-0000-0000A3350000}"/>
    <cellStyle name="Entrada 4 2 2 4 2 2" xfId="6092" xr:uid="{00000000-0005-0000-0000-0000A4350000}"/>
    <cellStyle name="Entrada 4 2 2 4 2 2 2" xfId="15246" xr:uid="{00000000-0005-0000-0000-0000A5350000}"/>
    <cellStyle name="Entrada 4 2 2 4 2 2 3" xfId="22242" xr:uid="{00000000-0005-0000-0000-0000A6350000}"/>
    <cellStyle name="Entrada 4 2 2 4 2 2 4" xfId="24437" xr:uid="{00000000-0005-0000-0000-0000A7350000}"/>
    <cellStyle name="Entrada 4 2 2 4 2 2 5" xfId="33137" xr:uid="{00000000-0005-0000-0000-0000A8350000}"/>
    <cellStyle name="Entrada 4 2 2 4 2 2 6" xfId="36812" xr:uid="{00000000-0005-0000-0000-0000A9350000}"/>
    <cellStyle name="Entrada 4 2 2 4 2 2 7" xfId="39538" xr:uid="{00000000-0005-0000-0000-0000AA350000}"/>
    <cellStyle name="Entrada 4 2 2 4 2 3" xfId="11694" xr:uid="{00000000-0005-0000-0000-0000AB350000}"/>
    <cellStyle name="Entrada 4 2 2 4 2 4" xfId="18697" xr:uid="{00000000-0005-0000-0000-0000AC350000}"/>
    <cellStyle name="Entrada 4 2 2 4 2 5" xfId="22594" xr:uid="{00000000-0005-0000-0000-0000AD350000}"/>
    <cellStyle name="Entrada 4 2 2 4 2 6" xfId="23240" xr:uid="{00000000-0005-0000-0000-0000AE350000}"/>
    <cellStyle name="Entrada 4 2 2 4 2 7" xfId="30062" xr:uid="{00000000-0005-0000-0000-0000AF350000}"/>
    <cellStyle name="Entrada 4 2 2 4 2 8" xfId="34039" xr:uid="{00000000-0005-0000-0000-0000B0350000}"/>
    <cellStyle name="Entrada 4 2 2 4 2 9" xfId="37601" xr:uid="{00000000-0005-0000-0000-0000B1350000}"/>
    <cellStyle name="Entrada 4 2 2 4 3" xfId="3702" xr:uid="{00000000-0005-0000-0000-0000B2350000}"/>
    <cellStyle name="Entrada 4 2 2 4 3 2" xfId="6093" xr:uid="{00000000-0005-0000-0000-0000B3350000}"/>
    <cellStyle name="Entrada 4 2 2 4 3 2 2" xfId="15247" xr:uid="{00000000-0005-0000-0000-0000B4350000}"/>
    <cellStyle name="Entrada 4 2 2 4 3 2 3" xfId="22243" xr:uid="{00000000-0005-0000-0000-0000B5350000}"/>
    <cellStyle name="Entrada 4 2 2 4 3 2 4" xfId="24417" xr:uid="{00000000-0005-0000-0000-0000B6350000}"/>
    <cellStyle name="Entrada 4 2 2 4 3 2 5" xfId="33138" xr:uid="{00000000-0005-0000-0000-0000B7350000}"/>
    <cellStyle name="Entrada 4 2 2 4 3 2 6" xfId="36813" xr:uid="{00000000-0005-0000-0000-0000B8350000}"/>
    <cellStyle name="Entrada 4 2 2 4 3 2 7" xfId="39539" xr:uid="{00000000-0005-0000-0000-0000B9350000}"/>
    <cellStyle name="Entrada 4 2 2 4 3 3" xfId="12856" xr:uid="{00000000-0005-0000-0000-0000BA350000}"/>
    <cellStyle name="Entrada 4 2 2 4 3 4" xfId="19855" xr:uid="{00000000-0005-0000-0000-0000BB350000}"/>
    <cellStyle name="Entrada 4 2 2 4 3 5" xfId="22569" xr:uid="{00000000-0005-0000-0000-0000BC350000}"/>
    <cellStyle name="Entrada 4 2 2 4 3 6" xfId="29183" xr:uid="{00000000-0005-0000-0000-0000BD350000}"/>
    <cellStyle name="Entrada 4 2 2 4 3 7" xfId="29542" xr:uid="{00000000-0005-0000-0000-0000BE350000}"/>
    <cellStyle name="Entrada 4 2 2 4 3 8" xfId="33563" xr:uid="{00000000-0005-0000-0000-0000BF350000}"/>
    <cellStyle name="Entrada 4 2 2 4 3 9" xfId="37231" xr:uid="{00000000-0005-0000-0000-0000C0350000}"/>
    <cellStyle name="Entrada 4 2 2 4 4" xfId="4212" xr:uid="{00000000-0005-0000-0000-0000C1350000}"/>
    <cellStyle name="Entrada 4 2 2 4 4 2" xfId="6094" xr:uid="{00000000-0005-0000-0000-0000C2350000}"/>
    <cellStyle name="Entrada 4 2 2 4 4 2 2" xfId="15248" xr:uid="{00000000-0005-0000-0000-0000C3350000}"/>
    <cellStyle name="Entrada 4 2 2 4 4 2 3" xfId="22244" xr:uid="{00000000-0005-0000-0000-0000C4350000}"/>
    <cellStyle name="Entrada 4 2 2 4 4 2 4" xfId="24438" xr:uid="{00000000-0005-0000-0000-0000C5350000}"/>
    <cellStyle name="Entrada 4 2 2 4 4 2 5" xfId="33139" xr:uid="{00000000-0005-0000-0000-0000C6350000}"/>
    <cellStyle name="Entrada 4 2 2 4 4 2 6" xfId="36814" xr:uid="{00000000-0005-0000-0000-0000C7350000}"/>
    <cellStyle name="Entrada 4 2 2 4 4 2 7" xfId="39540" xr:uid="{00000000-0005-0000-0000-0000C8350000}"/>
    <cellStyle name="Entrada 4 2 2 4 4 3" xfId="13366" xr:uid="{00000000-0005-0000-0000-0000C9350000}"/>
    <cellStyle name="Entrada 4 2 2 4 4 4" xfId="20364" xr:uid="{00000000-0005-0000-0000-0000CA350000}"/>
    <cellStyle name="Entrada 4 2 2 4 4 5" xfId="9357" xr:uid="{00000000-0005-0000-0000-0000CB350000}"/>
    <cellStyle name="Entrada 4 2 2 4 4 6" xfId="25049" xr:uid="{00000000-0005-0000-0000-0000CC350000}"/>
    <cellStyle name="Entrada 4 2 2 4 4 7" xfId="27265" xr:uid="{00000000-0005-0000-0000-0000CD350000}"/>
    <cellStyle name="Entrada 4 2 2 4 4 8" xfId="17904" xr:uid="{00000000-0005-0000-0000-0000CE350000}"/>
    <cellStyle name="Entrada 4 2 2 4 4 9" xfId="31037" xr:uid="{00000000-0005-0000-0000-0000CF350000}"/>
    <cellStyle name="Entrada 4 2 2 4 5" xfId="3122" xr:uid="{00000000-0005-0000-0000-0000D0350000}"/>
    <cellStyle name="Entrada 4 2 2 4 5 2" xfId="6095" xr:uid="{00000000-0005-0000-0000-0000D1350000}"/>
    <cellStyle name="Entrada 4 2 2 4 5 2 2" xfId="15249" xr:uid="{00000000-0005-0000-0000-0000D2350000}"/>
    <cellStyle name="Entrada 4 2 2 4 5 2 3" xfId="22245" xr:uid="{00000000-0005-0000-0000-0000D3350000}"/>
    <cellStyle name="Entrada 4 2 2 4 5 2 4" xfId="17370" xr:uid="{00000000-0005-0000-0000-0000D4350000}"/>
    <cellStyle name="Entrada 4 2 2 4 5 2 5" xfId="33140" xr:uid="{00000000-0005-0000-0000-0000D5350000}"/>
    <cellStyle name="Entrada 4 2 2 4 5 2 6" xfId="36815" xr:uid="{00000000-0005-0000-0000-0000D6350000}"/>
    <cellStyle name="Entrada 4 2 2 4 5 2 7" xfId="39541" xr:uid="{00000000-0005-0000-0000-0000D7350000}"/>
    <cellStyle name="Entrada 4 2 2 4 5 3" xfId="12276" xr:uid="{00000000-0005-0000-0000-0000D8350000}"/>
    <cellStyle name="Entrada 4 2 2 4 5 4" xfId="19279" xr:uid="{00000000-0005-0000-0000-0000D9350000}"/>
    <cellStyle name="Entrada 4 2 2 4 5 5" xfId="28262" xr:uid="{00000000-0005-0000-0000-0000DA350000}"/>
    <cellStyle name="Entrada 4 2 2 4 5 6" xfId="21353" xr:uid="{00000000-0005-0000-0000-0000DB350000}"/>
    <cellStyle name="Entrada 4 2 2 4 5 7" xfId="28039" xr:uid="{00000000-0005-0000-0000-0000DC350000}"/>
    <cellStyle name="Entrada 4 2 2 4 5 8" xfId="25108" xr:uid="{00000000-0005-0000-0000-0000DD350000}"/>
    <cellStyle name="Entrada 4 2 2 4 5 9" xfId="28647" xr:uid="{00000000-0005-0000-0000-0000DE350000}"/>
    <cellStyle name="Entrada 4 2 2 4 6" xfId="4310" xr:uid="{00000000-0005-0000-0000-0000DF350000}"/>
    <cellStyle name="Entrada 4 2 2 4 6 2" xfId="6096" xr:uid="{00000000-0005-0000-0000-0000E0350000}"/>
    <cellStyle name="Entrada 4 2 2 4 6 2 2" xfId="15250" xr:uid="{00000000-0005-0000-0000-0000E1350000}"/>
    <cellStyle name="Entrada 4 2 2 4 6 2 3" xfId="22246" xr:uid="{00000000-0005-0000-0000-0000E2350000}"/>
    <cellStyle name="Entrada 4 2 2 4 6 2 4" xfId="9957" xr:uid="{00000000-0005-0000-0000-0000E3350000}"/>
    <cellStyle name="Entrada 4 2 2 4 6 2 5" xfId="33141" xr:uid="{00000000-0005-0000-0000-0000E4350000}"/>
    <cellStyle name="Entrada 4 2 2 4 6 2 6" xfId="36816" xr:uid="{00000000-0005-0000-0000-0000E5350000}"/>
    <cellStyle name="Entrada 4 2 2 4 6 2 7" xfId="39542" xr:uid="{00000000-0005-0000-0000-0000E6350000}"/>
    <cellStyle name="Entrada 4 2 2 4 6 3" xfId="13464" xr:uid="{00000000-0005-0000-0000-0000E7350000}"/>
    <cellStyle name="Entrada 4 2 2 4 6 4" xfId="20462" xr:uid="{00000000-0005-0000-0000-0000E8350000}"/>
    <cellStyle name="Entrada 4 2 2 4 6 5" xfId="27677" xr:uid="{00000000-0005-0000-0000-0000E9350000}"/>
    <cellStyle name="Entrada 4 2 2 4 6 6" xfId="28843" xr:uid="{00000000-0005-0000-0000-0000EA350000}"/>
    <cellStyle name="Entrada 4 2 2 4 6 7" xfId="25592" xr:uid="{00000000-0005-0000-0000-0000EB350000}"/>
    <cellStyle name="Entrada 4 2 2 4 6 8" xfId="29699" xr:uid="{00000000-0005-0000-0000-0000EC350000}"/>
    <cellStyle name="Entrada 4 2 2 4 6 9" xfId="33674" xr:uid="{00000000-0005-0000-0000-0000ED350000}"/>
    <cellStyle name="Entrada 4 2 2 4 7" xfId="6091" xr:uid="{00000000-0005-0000-0000-0000EE350000}"/>
    <cellStyle name="Entrada 4 2 2 4 7 2" xfId="15245" xr:uid="{00000000-0005-0000-0000-0000EF350000}"/>
    <cellStyle name="Entrada 4 2 2 4 7 3" xfId="22241" xr:uid="{00000000-0005-0000-0000-0000F0350000}"/>
    <cellStyle name="Entrada 4 2 2 4 7 4" xfId="10720" xr:uid="{00000000-0005-0000-0000-0000F1350000}"/>
    <cellStyle name="Entrada 4 2 2 4 7 5" xfId="33136" xr:uid="{00000000-0005-0000-0000-0000F2350000}"/>
    <cellStyle name="Entrada 4 2 2 4 7 6" xfId="36811" xr:uid="{00000000-0005-0000-0000-0000F3350000}"/>
    <cellStyle name="Entrada 4 2 2 4 7 7" xfId="39537" xr:uid="{00000000-0005-0000-0000-0000F4350000}"/>
    <cellStyle name="Entrada 4 2 2 4 8" xfId="10930" xr:uid="{00000000-0005-0000-0000-0000F5350000}"/>
    <cellStyle name="Entrada 4 2 2 4 9" xfId="9237" xr:uid="{00000000-0005-0000-0000-0000F6350000}"/>
    <cellStyle name="Entrada 4 2 2 5" xfId="2342" xr:uid="{00000000-0005-0000-0000-0000F7350000}"/>
    <cellStyle name="Entrada 4 2 2 5 10" xfId="22512" xr:uid="{00000000-0005-0000-0000-0000F8350000}"/>
    <cellStyle name="Entrada 4 2 2 5 11" xfId="20035" xr:uid="{00000000-0005-0000-0000-0000F9350000}"/>
    <cellStyle name="Entrada 4 2 2 5 12" xfId="30159" xr:uid="{00000000-0005-0000-0000-0000FA350000}"/>
    <cellStyle name="Entrada 4 2 2 5 13" xfId="31072" xr:uid="{00000000-0005-0000-0000-0000FB350000}"/>
    <cellStyle name="Entrada 4 2 2 5 14" xfId="34959" xr:uid="{00000000-0005-0000-0000-0000FC350000}"/>
    <cellStyle name="Entrada 4 2 2 5 2" xfId="2742" xr:uid="{00000000-0005-0000-0000-0000FD350000}"/>
    <cellStyle name="Entrada 4 2 2 5 2 2" xfId="6098" xr:uid="{00000000-0005-0000-0000-0000FE350000}"/>
    <cellStyle name="Entrada 4 2 2 5 2 2 2" xfId="15252" xr:uid="{00000000-0005-0000-0000-0000FF350000}"/>
    <cellStyle name="Entrada 4 2 2 5 2 2 3" xfId="22248" xr:uid="{00000000-0005-0000-0000-000000360000}"/>
    <cellStyle name="Entrada 4 2 2 5 2 2 4" xfId="17758" xr:uid="{00000000-0005-0000-0000-000001360000}"/>
    <cellStyle name="Entrada 4 2 2 5 2 2 5" xfId="33143" xr:uid="{00000000-0005-0000-0000-000002360000}"/>
    <cellStyle name="Entrada 4 2 2 5 2 2 6" xfId="36818" xr:uid="{00000000-0005-0000-0000-000003360000}"/>
    <cellStyle name="Entrada 4 2 2 5 2 2 7" xfId="39544" xr:uid="{00000000-0005-0000-0000-000004360000}"/>
    <cellStyle name="Entrada 4 2 2 5 2 3" xfId="11896" xr:uid="{00000000-0005-0000-0000-000005360000}"/>
    <cellStyle name="Entrada 4 2 2 5 2 4" xfId="18899" xr:uid="{00000000-0005-0000-0000-000006360000}"/>
    <cellStyle name="Entrada 4 2 2 5 2 5" xfId="23349" xr:uid="{00000000-0005-0000-0000-000007360000}"/>
    <cellStyle name="Entrada 4 2 2 5 2 6" xfId="26330" xr:uid="{00000000-0005-0000-0000-000008360000}"/>
    <cellStyle name="Entrada 4 2 2 5 2 7" xfId="17392" xr:uid="{00000000-0005-0000-0000-000009360000}"/>
    <cellStyle name="Entrada 4 2 2 5 2 8" xfId="31529" xr:uid="{00000000-0005-0000-0000-00000A360000}"/>
    <cellStyle name="Entrada 4 2 2 5 2 9" xfId="35239" xr:uid="{00000000-0005-0000-0000-00000B360000}"/>
    <cellStyle name="Entrada 4 2 2 5 3" xfId="4024" xr:uid="{00000000-0005-0000-0000-00000C360000}"/>
    <cellStyle name="Entrada 4 2 2 5 3 2" xfId="6099" xr:uid="{00000000-0005-0000-0000-00000D360000}"/>
    <cellStyle name="Entrada 4 2 2 5 3 2 2" xfId="15253" xr:uid="{00000000-0005-0000-0000-00000E360000}"/>
    <cellStyle name="Entrada 4 2 2 5 3 2 3" xfId="22249" xr:uid="{00000000-0005-0000-0000-00000F360000}"/>
    <cellStyle name="Entrada 4 2 2 5 3 2 4" xfId="29339" xr:uid="{00000000-0005-0000-0000-000010360000}"/>
    <cellStyle name="Entrada 4 2 2 5 3 2 5" xfId="33144" xr:uid="{00000000-0005-0000-0000-000011360000}"/>
    <cellStyle name="Entrada 4 2 2 5 3 2 6" xfId="36819" xr:uid="{00000000-0005-0000-0000-000012360000}"/>
    <cellStyle name="Entrada 4 2 2 5 3 2 7" xfId="39545" xr:uid="{00000000-0005-0000-0000-000013360000}"/>
    <cellStyle name="Entrada 4 2 2 5 3 3" xfId="13178" xr:uid="{00000000-0005-0000-0000-000014360000}"/>
    <cellStyle name="Entrada 4 2 2 5 3 4" xfId="20176" xr:uid="{00000000-0005-0000-0000-000015360000}"/>
    <cellStyle name="Entrada 4 2 2 5 3 5" xfId="24388" xr:uid="{00000000-0005-0000-0000-000016360000}"/>
    <cellStyle name="Entrada 4 2 2 5 3 6" xfId="18248" xr:uid="{00000000-0005-0000-0000-000017360000}"/>
    <cellStyle name="Entrada 4 2 2 5 3 7" xfId="22873" xr:uid="{00000000-0005-0000-0000-000018360000}"/>
    <cellStyle name="Entrada 4 2 2 5 3 8" xfId="31679" xr:uid="{00000000-0005-0000-0000-000019360000}"/>
    <cellStyle name="Entrada 4 2 2 5 3 9" xfId="35359" xr:uid="{00000000-0005-0000-0000-00001A360000}"/>
    <cellStyle name="Entrada 4 2 2 5 4" xfId="4462" xr:uid="{00000000-0005-0000-0000-00001B360000}"/>
    <cellStyle name="Entrada 4 2 2 5 4 2" xfId="6100" xr:uid="{00000000-0005-0000-0000-00001C360000}"/>
    <cellStyle name="Entrada 4 2 2 5 4 2 2" xfId="15254" xr:uid="{00000000-0005-0000-0000-00001D360000}"/>
    <cellStyle name="Entrada 4 2 2 5 4 2 3" xfId="22250" xr:uid="{00000000-0005-0000-0000-00001E360000}"/>
    <cellStyle name="Entrada 4 2 2 5 4 2 4" xfId="24185" xr:uid="{00000000-0005-0000-0000-00001F360000}"/>
    <cellStyle name="Entrada 4 2 2 5 4 2 5" xfId="33145" xr:uid="{00000000-0005-0000-0000-000020360000}"/>
    <cellStyle name="Entrada 4 2 2 5 4 2 6" xfId="36820" xr:uid="{00000000-0005-0000-0000-000021360000}"/>
    <cellStyle name="Entrada 4 2 2 5 4 2 7" xfId="39546" xr:uid="{00000000-0005-0000-0000-000022360000}"/>
    <cellStyle name="Entrada 4 2 2 5 4 3" xfId="13616" xr:uid="{00000000-0005-0000-0000-000023360000}"/>
    <cellStyle name="Entrada 4 2 2 5 4 4" xfId="20614" xr:uid="{00000000-0005-0000-0000-000024360000}"/>
    <cellStyle name="Entrada 4 2 2 5 4 5" xfId="27604" xr:uid="{00000000-0005-0000-0000-000025360000}"/>
    <cellStyle name="Entrada 4 2 2 5 4 6" xfId="28852" xr:uid="{00000000-0005-0000-0000-000026360000}"/>
    <cellStyle name="Entrada 4 2 2 5 4 7" xfId="28008" xr:uid="{00000000-0005-0000-0000-000027360000}"/>
    <cellStyle name="Entrada 4 2 2 5 4 8" xfId="29042" xr:uid="{00000000-0005-0000-0000-000028360000}"/>
    <cellStyle name="Entrada 4 2 2 5 4 9" xfId="25754" xr:uid="{00000000-0005-0000-0000-000029360000}"/>
    <cellStyle name="Entrada 4 2 2 5 5" xfId="4716" xr:uid="{00000000-0005-0000-0000-00002A360000}"/>
    <cellStyle name="Entrada 4 2 2 5 5 2" xfId="6101" xr:uid="{00000000-0005-0000-0000-00002B360000}"/>
    <cellStyle name="Entrada 4 2 2 5 5 2 2" xfId="15255" xr:uid="{00000000-0005-0000-0000-00002C360000}"/>
    <cellStyle name="Entrada 4 2 2 5 5 2 3" xfId="22251" xr:uid="{00000000-0005-0000-0000-00002D360000}"/>
    <cellStyle name="Entrada 4 2 2 5 5 2 4" xfId="17074" xr:uid="{00000000-0005-0000-0000-00002E360000}"/>
    <cellStyle name="Entrada 4 2 2 5 5 2 5" xfId="33146" xr:uid="{00000000-0005-0000-0000-00002F360000}"/>
    <cellStyle name="Entrada 4 2 2 5 5 2 6" xfId="36821" xr:uid="{00000000-0005-0000-0000-000030360000}"/>
    <cellStyle name="Entrada 4 2 2 5 5 2 7" xfId="39547" xr:uid="{00000000-0005-0000-0000-000031360000}"/>
    <cellStyle name="Entrada 4 2 2 5 5 3" xfId="13870" xr:uid="{00000000-0005-0000-0000-000032360000}"/>
    <cellStyle name="Entrada 4 2 2 5 5 4" xfId="20868" xr:uid="{00000000-0005-0000-0000-000033360000}"/>
    <cellStyle name="Entrada 4 2 2 5 5 5" xfId="27479" xr:uid="{00000000-0005-0000-0000-000034360000}"/>
    <cellStyle name="Entrada 4 2 2 5 5 6" xfId="24093" xr:uid="{00000000-0005-0000-0000-000035360000}"/>
    <cellStyle name="Entrada 4 2 2 5 5 7" xfId="28214" xr:uid="{00000000-0005-0000-0000-000036360000}"/>
    <cellStyle name="Entrada 4 2 2 5 5 8" xfId="15513" xr:uid="{00000000-0005-0000-0000-000037360000}"/>
    <cellStyle name="Entrada 4 2 2 5 5 9" xfId="31245" xr:uid="{00000000-0005-0000-0000-000038360000}"/>
    <cellStyle name="Entrada 4 2 2 5 6" xfId="4962" xr:uid="{00000000-0005-0000-0000-000039360000}"/>
    <cellStyle name="Entrada 4 2 2 5 6 2" xfId="6102" xr:uid="{00000000-0005-0000-0000-00003A360000}"/>
    <cellStyle name="Entrada 4 2 2 5 6 2 2" xfId="15256" xr:uid="{00000000-0005-0000-0000-00003B360000}"/>
    <cellStyle name="Entrada 4 2 2 5 6 2 3" xfId="22252" xr:uid="{00000000-0005-0000-0000-00003C360000}"/>
    <cellStyle name="Entrada 4 2 2 5 6 2 4" xfId="28928" xr:uid="{00000000-0005-0000-0000-00003D360000}"/>
    <cellStyle name="Entrada 4 2 2 5 6 2 5" xfId="33147" xr:uid="{00000000-0005-0000-0000-00003E360000}"/>
    <cellStyle name="Entrada 4 2 2 5 6 2 6" xfId="36822" xr:uid="{00000000-0005-0000-0000-00003F360000}"/>
    <cellStyle name="Entrada 4 2 2 5 6 2 7" xfId="39548" xr:uid="{00000000-0005-0000-0000-000040360000}"/>
    <cellStyle name="Entrada 4 2 2 5 6 3" xfId="14116" xr:uid="{00000000-0005-0000-0000-000041360000}"/>
    <cellStyle name="Entrada 4 2 2 5 6 4" xfId="21114" xr:uid="{00000000-0005-0000-0000-000042360000}"/>
    <cellStyle name="Entrada 4 2 2 5 6 5" xfId="27358" xr:uid="{00000000-0005-0000-0000-000043360000}"/>
    <cellStyle name="Entrada 4 2 2 5 6 6" xfId="28621" xr:uid="{00000000-0005-0000-0000-000044360000}"/>
    <cellStyle name="Entrada 4 2 2 5 6 7" xfId="32008" xr:uid="{00000000-0005-0000-0000-000045360000}"/>
    <cellStyle name="Entrada 4 2 2 5 6 8" xfId="35686" xr:uid="{00000000-0005-0000-0000-000046360000}"/>
    <cellStyle name="Entrada 4 2 2 5 6 9" xfId="38597" xr:uid="{00000000-0005-0000-0000-000047360000}"/>
    <cellStyle name="Entrada 4 2 2 5 7" xfId="6097" xr:uid="{00000000-0005-0000-0000-000048360000}"/>
    <cellStyle name="Entrada 4 2 2 5 7 2" xfId="15251" xr:uid="{00000000-0005-0000-0000-000049360000}"/>
    <cellStyle name="Entrada 4 2 2 5 7 3" xfId="22247" xr:uid="{00000000-0005-0000-0000-00004A360000}"/>
    <cellStyle name="Entrada 4 2 2 5 7 4" xfId="29338" xr:uid="{00000000-0005-0000-0000-00004B360000}"/>
    <cellStyle name="Entrada 4 2 2 5 7 5" xfId="33142" xr:uid="{00000000-0005-0000-0000-00004C360000}"/>
    <cellStyle name="Entrada 4 2 2 5 7 6" xfId="36817" xr:uid="{00000000-0005-0000-0000-00004D360000}"/>
    <cellStyle name="Entrada 4 2 2 5 7 7" xfId="39543" xr:uid="{00000000-0005-0000-0000-00004E360000}"/>
    <cellStyle name="Entrada 4 2 2 5 8" xfId="11496" xr:uid="{00000000-0005-0000-0000-00004F360000}"/>
    <cellStyle name="Entrada 4 2 2 5 9" xfId="18499" xr:uid="{00000000-0005-0000-0000-000050360000}"/>
    <cellStyle name="Entrada 4 2 2 6" xfId="1636" xr:uid="{00000000-0005-0000-0000-000051360000}"/>
    <cellStyle name="Entrada 4 2 2 6 10" xfId="15474" xr:uid="{00000000-0005-0000-0000-000052360000}"/>
    <cellStyle name="Entrada 4 2 2 6 11" xfId="25740" xr:uid="{00000000-0005-0000-0000-000053360000}"/>
    <cellStyle name="Entrada 4 2 2 6 12" xfId="9633" xr:uid="{00000000-0005-0000-0000-000054360000}"/>
    <cellStyle name="Entrada 4 2 2 6 13" xfId="34941" xr:uid="{00000000-0005-0000-0000-000055360000}"/>
    <cellStyle name="Entrada 4 2 2 6 2" xfId="3292" xr:uid="{00000000-0005-0000-0000-000056360000}"/>
    <cellStyle name="Entrada 4 2 2 6 2 2" xfId="6104" xr:uid="{00000000-0005-0000-0000-000057360000}"/>
    <cellStyle name="Entrada 4 2 2 6 2 2 2" xfId="15258" xr:uid="{00000000-0005-0000-0000-000058360000}"/>
    <cellStyle name="Entrada 4 2 2 6 2 2 3" xfId="22254" xr:uid="{00000000-0005-0000-0000-000059360000}"/>
    <cellStyle name="Entrada 4 2 2 6 2 2 4" xfId="29340" xr:uid="{00000000-0005-0000-0000-00005A360000}"/>
    <cellStyle name="Entrada 4 2 2 6 2 2 5" xfId="33149" xr:uid="{00000000-0005-0000-0000-00005B360000}"/>
    <cellStyle name="Entrada 4 2 2 6 2 2 6" xfId="36824" xr:uid="{00000000-0005-0000-0000-00005C360000}"/>
    <cellStyle name="Entrada 4 2 2 6 2 2 7" xfId="39550" xr:uid="{00000000-0005-0000-0000-00005D360000}"/>
    <cellStyle name="Entrada 4 2 2 6 2 3" xfId="12446" xr:uid="{00000000-0005-0000-0000-00005E360000}"/>
    <cellStyle name="Entrada 4 2 2 6 2 4" xfId="19448" xr:uid="{00000000-0005-0000-0000-00005F360000}"/>
    <cellStyle name="Entrada 4 2 2 6 2 5" xfId="28181" xr:uid="{00000000-0005-0000-0000-000060360000}"/>
    <cellStyle name="Entrada 4 2 2 6 2 6" xfId="17874" xr:uid="{00000000-0005-0000-0000-000061360000}"/>
    <cellStyle name="Entrada 4 2 2 6 2 7" xfId="29703" xr:uid="{00000000-0005-0000-0000-000062360000}"/>
    <cellStyle name="Entrada 4 2 2 6 2 8" xfId="33681" xr:uid="{00000000-0005-0000-0000-000063360000}"/>
    <cellStyle name="Entrada 4 2 2 6 2 9" xfId="37269" xr:uid="{00000000-0005-0000-0000-000064360000}"/>
    <cellStyle name="Entrada 4 2 2 6 3" xfId="2897" xr:uid="{00000000-0005-0000-0000-000065360000}"/>
    <cellStyle name="Entrada 4 2 2 6 3 2" xfId="6105" xr:uid="{00000000-0005-0000-0000-000066360000}"/>
    <cellStyle name="Entrada 4 2 2 6 3 2 2" xfId="15259" xr:uid="{00000000-0005-0000-0000-000067360000}"/>
    <cellStyle name="Entrada 4 2 2 6 3 2 3" xfId="22255" xr:uid="{00000000-0005-0000-0000-000068360000}"/>
    <cellStyle name="Entrada 4 2 2 6 3 2 4" xfId="29337" xr:uid="{00000000-0005-0000-0000-000069360000}"/>
    <cellStyle name="Entrada 4 2 2 6 3 2 5" xfId="33150" xr:uid="{00000000-0005-0000-0000-00006A360000}"/>
    <cellStyle name="Entrada 4 2 2 6 3 2 6" xfId="36825" xr:uid="{00000000-0005-0000-0000-00006B360000}"/>
    <cellStyle name="Entrada 4 2 2 6 3 2 7" xfId="39551" xr:uid="{00000000-0005-0000-0000-00006C360000}"/>
    <cellStyle name="Entrada 4 2 2 6 3 3" xfId="12051" xr:uid="{00000000-0005-0000-0000-00006D360000}"/>
    <cellStyle name="Entrada 4 2 2 6 3 4" xfId="19054" xr:uid="{00000000-0005-0000-0000-00006E360000}"/>
    <cellStyle name="Entrada 4 2 2 6 3 5" xfId="28340" xr:uid="{00000000-0005-0000-0000-00006F360000}"/>
    <cellStyle name="Entrada 4 2 2 6 3 6" xfId="24011" xr:uid="{00000000-0005-0000-0000-000070360000}"/>
    <cellStyle name="Entrada 4 2 2 6 3 7" xfId="29885" xr:uid="{00000000-0005-0000-0000-000071360000}"/>
    <cellStyle name="Entrada 4 2 2 6 3 8" xfId="33862" xr:uid="{00000000-0005-0000-0000-000072360000}"/>
    <cellStyle name="Entrada 4 2 2 6 3 9" xfId="37424" xr:uid="{00000000-0005-0000-0000-000073360000}"/>
    <cellStyle name="Entrada 4 2 2 6 4" xfId="4247" xr:uid="{00000000-0005-0000-0000-000074360000}"/>
    <cellStyle name="Entrada 4 2 2 6 4 2" xfId="6106" xr:uid="{00000000-0005-0000-0000-000075360000}"/>
    <cellStyle name="Entrada 4 2 2 6 4 2 2" xfId="15260" xr:uid="{00000000-0005-0000-0000-000076360000}"/>
    <cellStyle name="Entrada 4 2 2 6 4 2 3" xfId="22256" xr:uid="{00000000-0005-0000-0000-000077360000}"/>
    <cellStyle name="Entrada 4 2 2 6 4 2 4" xfId="22693" xr:uid="{00000000-0005-0000-0000-000078360000}"/>
    <cellStyle name="Entrada 4 2 2 6 4 2 5" xfId="33151" xr:uid="{00000000-0005-0000-0000-000079360000}"/>
    <cellStyle name="Entrada 4 2 2 6 4 2 6" xfId="36826" xr:uid="{00000000-0005-0000-0000-00007A360000}"/>
    <cellStyle name="Entrada 4 2 2 6 4 2 7" xfId="39552" xr:uid="{00000000-0005-0000-0000-00007B360000}"/>
    <cellStyle name="Entrada 4 2 2 6 4 3" xfId="13401" xr:uid="{00000000-0005-0000-0000-00007C360000}"/>
    <cellStyle name="Entrada 4 2 2 6 4 4" xfId="20399" xr:uid="{00000000-0005-0000-0000-00007D360000}"/>
    <cellStyle name="Entrada 4 2 2 6 4 5" xfId="17620" xr:uid="{00000000-0005-0000-0000-00007E360000}"/>
    <cellStyle name="Entrada 4 2 2 6 4 6" xfId="9518" xr:uid="{00000000-0005-0000-0000-00007F360000}"/>
    <cellStyle name="Entrada 4 2 2 6 4 7" xfId="24607" xr:uid="{00000000-0005-0000-0000-000080360000}"/>
    <cellStyle name="Entrada 4 2 2 6 4 8" xfId="31231" xr:uid="{00000000-0005-0000-0000-000081360000}"/>
    <cellStyle name="Entrada 4 2 2 6 4 9" xfId="31269" xr:uid="{00000000-0005-0000-0000-000082360000}"/>
    <cellStyle name="Entrada 4 2 2 6 5" xfId="2963" xr:uid="{00000000-0005-0000-0000-000083360000}"/>
    <cellStyle name="Entrada 4 2 2 6 5 2" xfId="6107" xr:uid="{00000000-0005-0000-0000-000084360000}"/>
    <cellStyle name="Entrada 4 2 2 6 5 2 2" xfId="15261" xr:uid="{00000000-0005-0000-0000-000085360000}"/>
    <cellStyle name="Entrada 4 2 2 6 5 2 3" xfId="22257" xr:uid="{00000000-0005-0000-0000-000086360000}"/>
    <cellStyle name="Entrada 4 2 2 6 5 2 4" xfId="23391" xr:uid="{00000000-0005-0000-0000-000087360000}"/>
    <cellStyle name="Entrada 4 2 2 6 5 2 5" xfId="33152" xr:uid="{00000000-0005-0000-0000-000088360000}"/>
    <cellStyle name="Entrada 4 2 2 6 5 2 6" xfId="36827" xr:uid="{00000000-0005-0000-0000-000089360000}"/>
    <cellStyle name="Entrada 4 2 2 6 5 2 7" xfId="39553" xr:uid="{00000000-0005-0000-0000-00008A360000}"/>
    <cellStyle name="Entrada 4 2 2 6 5 3" xfId="12117" xr:uid="{00000000-0005-0000-0000-00008B360000}"/>
    <cellStyle name="Entrada 4 2 2 6 5 4" xfId="19120" xr:uid="{00000000-0005-0000-0000-00008C360000}"/>
    <cellStyle name="Entrada 4 2 2 6 5 5" xfId="24675" xr:uid="{00000000-0005-0000-0000-00008D360000}"/>
    <cellStyle name="Entrada 4 2 2 6 5 6" xfId="22947" xr:uid="{00000000-0005-0000-0000-00008E360000}"/>
    <cellStyle name="Entrada 4 2 2 6 5 7" xfId="26495" xr:uid="{00000000-0005-0000-0000-00008F360000}"/>
    <cellStyle name="Entrada 4 2 2 6 5 8" xfId="29653" xr:uid="{00000000-0005-0000-0000-000090360000}"/>
    <cellStyle name="Entrada 4 2 2 6 5 9" xfId="32100" xr:uid="{00000000-0005-0000-0000-000091360000}"/>
    <cellStyle name="Entrada 4 2 2 6 6" xfId="6103" xr:uid="{00000000-0005-0000-0000-000092360000}"/>
    <cellStyle name="Entrada 4 2 2 6 6 2" xfId="15257" xr:uid="{00000000-0005-0000-0000-000093360000}"/>
    <cellStyle name="Entrada 4 2 2 6 6 3" xfId="22253" xr:uid="{00000000-0005-0000-0000-000094360000}"/>
    <cellStyle name="Entrada 4 2 2 6 6 4" xfId="29469" xr:uid="{00000000-0005-0000-0000-000095360000}"/>
    <cellStyle name="Entrada 4 2 2 6 6 5" xfId="33148" xr:uid="{00000000-0005-0000-0000-000096360000}"/>
    <cellStyle name="Entrada 4 2 2 6 6 6" xfId="36823" xr:uid="{00000000-0005-0000-0000-000097360000}"/>
    <cellStyle name="Entrada 4 2 2 6 6 7" xfId="39549" xr:uid="{00000000-0005-0000-0000-000098360000}"/>
    <cellStyle name="Entrada 4 2 2 6 7" xfId="10790" xr:uid="{00000000-0005-0000-0000-000099360000}"/>
    <cellStyle name="Entrada 4 2 2 6 8" xfId="9869" xr:uid="{00000000-0005-0000-0000-00009A360000}"/>
    <cellStyle name="Entrada 4 2 2 6 9" xfId="28684" xr:uid="{00000000-0005-0000-0000-00009B360000}"/>
    <cellStyle name="Entrada 4 2 2 7" xfId="2464" xr:uid="{00000000-0005-0000-0000-00009C360000}"/>
    <cellStyle name="Entrada 4 2 2 7 2" xfId="6108" xr:uid="{00000000-0005-0000-0000-00009D360000}"/>
    <cellStyle name="Entrada 4 2 2 7 2 2" xfId="15262" xr:uid="{00000000-0005-0000-0000-00009E360000}"/>
    <cellStyle name="Entrada 4 2 2 7 2 3" xfId="22258" xr:uid="{00000000-0005-0000-0000-00009F360000}"/>
    <cellStyle name="Entrada 4 2 2 7 2 4" xfId="29341" xr:uid="{00000000-0005-0000-0000-0000A0360000}"/>
    <cellStyle name="Entrada 4 2 2 7 2 5" xfId="33153" xr:uid="{00000000-0005-0000-0000-0000A1360000}"/>
    <cellStyle name="Entrada 4 2 2 7 2 6" xfId="36828" xr:uid="{00000000-0005-0000-0000-0000A2360000}"/>
    <cellStyle name="Entrada 4 2 2 7 2 7" xfId="39554" xr:uid="{00000000-0005-0000-0000-0000A3360000}"/>
    <cellStyle name="Entrada 4 2 2 7 3" xfId="11618" xr:uid="{00000000-0005-0000-0000-0000A4360000}"/>
    <cellStyle name="Entrada 4 2 2 7 4" xfId="18621" xr:uid="{00000000-0005-0000-0000-0000A5360000}"/>
    <cellStyle name="Entrada 4 2 2 7 5" xfId="19563" xr:uid="{00000000-0005-0000-0000-0000A6360000}"/>
    <cellStyle name="Entrada 4 2 2 7 6" xfId="26202" xr:uid="{00000000-0005-0000-0000-0000A7360000}"/>
    <cellStyle name="Entrada 4 2 2 7 7" xfId="23214" xr:uid="{00000000-0005-0000-0000-0000A8360000}"/>
    <cellStyle name="Entrada 4 2 2 7 8" xfId="34076" xr:uid="{00000000-0005-0000-0000-0000A9360000}"/>
    <cellStyle name="Entrada 4 2 2 7 9" xfId="37638" xr:uid="{00000000-0005-0000-0000-0000AA360000}"/>
    <cellStyle name="Entrada 4 2 2 8" xfId="2943" xr:uid="{00000000-0005-0000-0000-0000AB360000}"/>
    <cellStyle name="Entrada 4 2 2 8 2" xfId="6109" xr:uid="{00000000-0005-0000-0000-0000AC360000}"/>
    <cellStyle name="Entrada 4 2 2 8 2 2" xfId="15263" xr:uid="{00000000-0005-0000-0000-0000AD360000}"/>
    <cellStyle name="Entrada 4 2 2 8 2 3" xfId="22259" xr:uid="{00000000-0005-0000-0000-0000AE360000}"/>
    <cellStyle name="Entrada 4 2 2 8 2 4" xfId="29470" xr:uid="{00000000-0005-0000-0000-0000AF360000}"/>
    <cellStyle name="Entrada 4 2 2 8 2 5" xfId="33154" xr:uid="{00000000-0005-0000-0000-0000B0360000}"/>
    <cellStyle name="Entrada 4 2 2 8 2 6" xfId="36829" xr:uid="{00000000-0005-0000-0000-0000B1360000}"/>
    <cellStyle name="Entrada 4 2 2 8 2 7" xfId="39555" xr:uid="{00000000-0005-0000-0000-0000B2360000}"/>
    <cellStyle name="Entrada 4 2 2 8 3" xfId="12097" xr:uid="{00000000-0005-0000-0000-0000B3360000}"/>
    <cellStyle name="Entrada 4 2 2 8 4" xfId="19100" xr:uid="{00000000-0005-0000-0000-0000B4360000}"/>
    <cellStyle name="Entrada 4 2 2 8 5" xfId="17435" xr:uid="{00000000-0005-0000-0000-0000B5360000}"/>
    <cellStyle name="Entrada 4 2 2 8 6" xfId="23239" xr:uid="{00000000-0005-0000-0000-0000B6360000}"/>
    <cellStyle name="Entrada 4 2 2 8 7" xfId="29855" xr:uid="{00000000-0005-0000-0000-0000B7360000}"/>
    <cellStyle name="Entrada 4 2 2 8 8" xfId="31556" xr:uid="{00000000-0005-0000-0000-0000B8360000}"/>
    <cellStyle name="Entrada 4 2 2 8 9" xfId="35265" xr:uid="{00000000-0005-0000-0000-0000B9360000}"/>
    <cellStyle name="Entrada 4 2 2 9" xfId="2866" xr:uid="{00000000-0005-0000-0000-0000BA360000}"/>
    <cellStyle name="Entrada 4 2 2 9 2" xfId="6110" xr:uid="{00000000-0005-0000-0000-0000BB360000}"/>
    <cellStyle name="Entrada 4 2 2 9 2 2" xfId="15264" xr:uid="{00000000-0005-0000-0000-0000BC360000}"/>
    <cellStyle name="Entrada 4 2 2 9 2 3" xfId="22260" xr:uid="{00000000-0005-0000-0000-0000BD360000}"/>
    <cellStyle name="Entrada 4 2 2 9 2 4" xfId="17757" xr:uid="{00000000-0005-0000-0000-0000BE360000}"/>
    <cellStyle name="Entrada 4 2 2 9 2 5" xfId="33155" xr:uid="{00000000-0005-0000-0000-0000BF360000}"/>
    <cellStyle name="Entrada 4 2 2 9 2 6" xfId="36830" xr:uid="{00000000-0005-0000-0000-0000C0360000}"/>
    <cellStyle name="Entrada 4 2 2 9 2 7" xfId="39556" xr:uid="{00000000-0005-0000-0000-0000C1360000}"/>
    <cellStyle name="Entrada 4 2 2 9 3" xfId="12020" xr:uid="{00000000-0005-0000-0000-0000C2360000}"/>
    <cellStyle name="Entrada 4 2 2 9 4" xfId="19023" xr:uid="{00000000-0005-0000-0000-0000C3360000}"/>
    <cellStyle name="Entrada 4 2 2 9 5" xfId="9490" xr:uid="{00000000-0005-0000-0000-0000C4360000}"/>
    <cellStyle name="Entrada 4 2 2 9 6" xfId="26365" xr:uid="{00000000-0005-0000-0000-0000C5360000}"/>
    <cellStyle name="Entrada 4 2 2 9 7" xfId="23211" xr:uid="{00000000-0005-0000-0000-0000C6360000}"/>
    <cellStyle name="Entrada 4 2 2 9 8" xfId="9531" xr:uid="{00000000-0005-0000-0000-0000C7360000}"/>
    <cellStyle name="Entrada 4 2 2 9 9" xfId="31810" xr:uid="{00000000-0005-0000-0000-0000C8360000}"/>
    <cellStyle name="Entrada 4 2 20" xfId="38445" xr:uid="{00000000-0005-0000-0000-0000C9360000}"/>
    <cellStyle name="Entrada 4 2 3" xfId="1834" xr:uid="{00000000-0005-0000-0000-0000CA360000}"/>
    <cellStyle name="Entrada 4 2 3 10" xfId="28585" xr:uid="{00000000-0005-0000-0000-0000CB360000}"/>
    <cellStyle name="Entrada 4 2 3 11" xfId="28468" xr:uid="{00000000-0005-0000-0000-0000CC360000}"/>
    <cellStyle name="Entrada 4 2 3 12" xfId="28539" xr:uid="{00000000-0005-0000-0000-0000CD360000}"/>
    <cellStyle name="Entrada 4 2 3 13" xfId="29384" xr:uid="{00000000-0005-0000-0000-0000CE360000}"/>
    <cellStyle name="Entrada 4 2 3 14" xfId="31240" xr:uid="{00000000-0005-0000-0000-0000CF360000}"/>
    <cellStyle name="Entrada 4 2 3 2" xfId="2559" xr:uid="{00000000-0005-0000-0000-0000D0360000}"/>
    <cellStyle name="Entrada 4 2 3 2 2" xfId="6112" xr:uid="{00000000-0005-0000-0000-0000D1360000}"/>
    <cellStyle name="Entrada 4 2 3 2 2 2" xfId="15266" xr:uid="{00000000-0005-0000-0000-0000D2360000}"/>
    <cellStyle name="Entrada 4 2 3 2 2 3" xfId="22262" xr:uid="{00000000-0005-0000-0000-0000D3360000}"/>
    <cellStyle name="Entrada 4 2 3 2 2 4" xfId="17451" xr:uid="{00000000-0005-0000-0000-0000D4360000}"/>
    <cellStyle name="Entrada 4 2 3 2 2 5" xfId="33157" xr:uid="{00000000-0005-0000-0000-0000D5360000}"/>
    <cellStyle name="Entrada 4 2 3 2 2 6" xfId="36832" xr:uid="{00000000-0005-0000-0000-0000D6360000}"/>
    <cellStyle name="Entrada 4 2 3 2 2 7" xfId="39558" xr:uid="{00000000-0005-0000-0000-0000D7360000}"/>
    <cellStyle name="Entrada 4 2 3 2 3" xfId="11713" xr:uid="{00000000-0005-0000-0000-0000D8360000}"/>
    <cellStyle name="Entrada 4 2 3 2 4" xfId="18716" xr:uid="{00000000-0005-0000-0000-0000D9360000}"/>
    <cellStyle name="Entrada 4 2 3 2 5" xfId="17122" xr:uid="{00000000-0005-0000-0000-0000DA360000}"/>
    <cellStyle name="Entrada 4 2 3 2 6" xfId="10702" xr:uid="{00000000-0005-0000-0000-0000DB360000}"/>
    <cellStyle name="Entrada 4 2 3 2 7" xfId="30053" xr:uid="{00000000-0005-0000-0000-0000DC360000}"/>
    <cellStyle name="Entrada 4 2 3 2 8" xfId="25780" xr:uid="{00000000-0005-0000-0000-0000DD360000}"/>
    <cellStyle name="Entrada 4 2 3 2 9" xfId="34972" xr:uid="{00000000-0005-0000-0000-0000DE360000}"/>
    <cellStyle name="Entrada 4 2 3 3" xfId="3741" xr:uid="{00000000-0005-0000-0000-0000DF360000}"/>
    <cellStyle name="Entrada 4 2 3 3 2" xfId="6113" xr:uid="{00000000-0005-0000-0000-0000E0360000}"/>
    <cellStyle name="Entrada 4 2 3 3 2 2" xfId="15267" xr:uid="{00000000-0005-0000-0000-0000E1360000}"/>
    <cellStyle name="Entrada 4 2 3 3 2 3" xfId="22263" xr:uid="{00000000-0005-0000-0000-0000E2360000}"/>
    <cellStyle name="Entrada 4 2 3 3 2 4" xfId="24178" xr:uid="{00000000-0005-0000-0000-0000E3360000}"/>
    <cellStyle name="Entrada 4 2 3 3 2 5" xfId="33158" xr:uid="{00000000-0005-0000-0000-0000E4360000}"/>
    <cellStyle name="Entrada 4 2 3 3 2 6" xfId="36833" xr:uid="{00000000-0005-0000-0000-0000E5360000}"/>
    <cellStyle name="Entrada 4 2 3 3 2 7" xfId="39559" xr:uid="{00000000-0005-0000-0000-0000E6360000}"/>
    <cellStyle name="Entrada 4 2 3 3 3" xfId="12895" xr:uid="{00000000-0005-0000-0000-0000E7360000}"/>
    <cellStyle name="Entrada 4 2 3 3 4" xfId="19894" xr:uid="{00000000-0005-0000-0000-0000E8360000}"/>
    <cellStyle name="Entrada 4 2 3 3 5" xfId="27959" xr:uid="{00000000-0005-0000-0000-0000E9360000}"/>
    <cellStyle name="Entrada 4 2 3 3 6" xfId="26575" xr:uid="{00000000-0005-0000-0000-0000EA360000}"/>
    <cellStyle name="Entrada 4 2 3 3 7" xfId="24829" xr:uid="{00000000-0005-0000-0000-0000EB360000}"/>
    <cellStyle name="Entrada 4 2 3 3 8" xfId="33543" xr:uid="{00000000-0005-0000-0000-0000EC360000}"/>
    <cellStyle name="Entrada 4 2 3 3 9" xfId="37211" xr:uid="{00000000-0005-0000-0000-0000ED360000}"/>
    <cellStyle name="Entrada 4 2 3 4" xfId="4240" xr:uid="{00000000-0005-0000-0000-0000EE360000}"/>
    <cellStyle name="Entrada 4 2 3 4 2" xfId="6114" xr:uid="{00000000-0005-0000-0000-0000EF360000}"/>
    <cellStyle name="Entrada 4 2 3 4 2 2" xfId="15268" xr:uid="{00000000-0005-0000-0000-0000F0360000}"/>
    <cellStyle name="Entrada 4 2 3 4 2 3" xfId="22264" xr:uid="{00000000-0005-0000-0000-0000F1360000}"/>
    <cellStyle name="Entrada 4 2 3 4 2 4" xfId="29343" xr:uid="{00000000-0005-0000-0000-0000F2360000}"/>
    <cellStyle name="Entrada 4 2 3 4 2 5" xfId="33159" xr:uid="{00000000-0005-0000-0000-0000F3360000}"/>
    <cellStyle name="Entrada 4 2 3 4 2 6" xfId="36834" xr:uid="{00000000-0005-0000-0000-0000F4360000}"/>
    <cellStyle name="Entrada 4 2 3 4 2 7" xfId="39560" xr:uid="{00000000-0005-0000-0000-0000F5360000}"/>
    <cellStyle name="Entrada 4 2 3 4 3" xfId="13394" xr:uid="{00000000-0005-0000-0000-0000F6360000}"/>
    <cellStyle name="Entrada 4 2 3 4 4" xfId="20392" xr:uid="{00000000-0005-0000-0000-0000F7360000}"/>
    <cellStyle name="Entrada 4 2 3 4 5" xfId="27712" xr:uid="{00000000-0005-0000-0000-0000F8360000}"/>
    <cellStyle name="Entrada 4 2 3 4 6" xfId="17120" xr:uid="{00000000-0005-0000-0000-0000F9360000}"/>
    <cellStyle name="Entrada 4 2 3 4 7" xfId="17845" xr:uid="{00000000-0005-0000-0000-0000FA360000}"/>
    <cellStyle name="Entrada 4 2 3 4 8" xfId="25068" xr:uid="{00000000-0005-0000-0000-0000FB360000}"/>
    <cellStyle name="Entrada 4 2 3 4 9" xfId="26485" xr:uid="{00000000-0005-0000-0000-0000FC360000}"/>
    <cellStyle name="Entrada 4 2 3 5" xfId="2960" xr:uid="{00000000-0005-0000-0000-0000FD360000}"/>
    <cellStyle name="Entrada 4 2 3 5 2" xfId="6115" xr:uid="{00000000-0005-0000-0000-0000FE360000}"/>
    <cellStyle name="Entrada 4 2 3 5 2 2" xfId="15269" xr:uid="{00000000-0005-0000-0000-0000FF360000}"/>
    <cellStyle name="Entrada 4 2 3 5 2 3" xfId="22265" xr:uid="{00000000-0005-0000-0000-000000370000}"/>
    <cellStyle name="Entrada 4 2 3 5 2 4" xfId="29336" xr:uid="{00000000-0005-0000-0000-000001370000}"/>
    <cellStyle name="Entrada 4 2 3 5 2 5" xfId="33160" xr:uid="{00000000-0005-0000-0000-000002370000}"/>
    <cellStyle name="Entrada 4 2 3 5 2 6" xfId="36835" xr:uid="{00000000-0005-0000-0000-000003370000}"/>
    <cellStyle name="Entrada 4 2 3 5 2 7" xfId="39561" xr:uid="{00000000-0005-0000-0000-000004370000}"/>
    <cellStyle name="Entrada 4 2 3 5 3" xfId="12114" xr:uid="{00000000-0005-0000-0000-000005370000}"/>
    <cellStyle name="Entrada 4 2 3 5 4" xfId="19117" xr:uid="{00000000-0005-0000-0000-000006370000}"/>
    <cellStyle name="Entrada 4 2 3 5 5" xfId="24672" xr:uid="{00000000-0005-0000-0000-000007370000}"/>
    <cellStyle name="Entrada 4 2 3 5 6" xfId="17575" xr:uid="{00000000-0005-0000-0000-000008370000}"/>
    <cellStyle name="Entrada 4 2 3 5 7" xfId="29854" xr:uid="{00000000-0005-0000-0000-000009370000}"/>
    <cellStyle name="Entrada 4 2 3 5 8" xfId="33831" xr:uid="{00000000-0005-0000-0000-00000A370000}"/>
    <cellStyle name="Entrada 4 2 3 5 9" xfId="37393" xr:uid="{00000000-0005-0000-0000-00000B370000}"/>
    <cellStyle name="Entrada 4 2 3 6" xfId="4245" xr:uid="{00000000-0005-0000-0000-00000C370000}"/>
    <cellStyle name="Entrada 4 2 3 6 2" xfId="6116" xr:uid="{00000000-0005-0000-0000-00000D370000}"/>
    <cellStyle name="Entrada 4 2 3 6 2 2" xfId="15270" xr:uid="{00000000-0005-0000-0000-00000E370000}"/>
    <cellStyle name="Entrada 4 2 3 6 2 3" xfId="22266" xr:uid="{00000000-0005-0000-0000-00000F370000}"/>
    <cellStyle name="Entrada 4 2 3 6 2 4" xfId="18079" xr:uid="{00000000-0005-0000-0000-000010370000}"/>
    <cellStyle name="Entrada 4 2 3 6 2 5" xfId="33161" xr:uid="{00000000-0005-0000-0000-000011370000}"/>
    <cellStyle name="Entrada 4 2 3 6 2 6" xfId="36836" xr:uid="{00000000-0005-0000-0000-000012370000}"/>
    <cellStyle name="Entrada 4 2 3 6 2 7" xfId="39562" xr:uid="{00000000-0005-0000-0000-000013370000}"/>
    <cellStyle name="Entrada 4 2 3 6 3" xfId="13399" xr:uid="{00000000-0005-0000-0000-000014370000}"/>
    <cellStyle name="Entrada 4 2 3 6 4" xfId="20397" xr:uid="{00000000-0005-0000-0000-000015370000}"/>
    <cellStyle name="Entrada 4 2 3 6 5" xfId="9224" xr:uid="{00000000-0005-0000-0000-000016370000}"/>
    <cellStyle name="Entrada 4 2 3 6 6" xfId="17107" xr:uid="{00000000-0005-0000-0000-000017370000}"/>
    <cellStyle name="Entrada 4 2 3 6 7" xfId="27263" xr:uid="{00000000-0005-0000-0000-000018370000}"/>
    <cellStyle name="Entrada 4 2 3 6 8" xfId="35534" xr:uid="{00000000-0005-0000-0000-000019370000}"/>
    <cellStyle name="Entrada 4 2 3 6 9" xfId="38459" xr:uid="{00000000-0005-0000-0000-00001A370000}"/>
    <cellStyle name="Entrada 4 2 3 7" xfId="6111" xr:uid="{00000000-0005-0000-0000-00001B370000}"/>
    <cellStyle name="Entrada 4 2 3 7 2" xfId="15265" xr:uid="{00000000-0005-0000-0000-00001C370000}"/>
    <cellStyle name="Entrada 4 2 3 7 3" xfId="22261" xr:uid="{00000000-0005-0000-0000-00001D370000}"/>
    <cellStyle name="Entrada 4 2 3 7 4" xfId="29342" xr:uid="{00000000-0005-0000-0000-00001E370000}"/>
    <cellStyle name="Entrada 4 2 3 7 5" xfId="33156" xr:uid="{00000000-0005-0000-0000-00001F370000}"/>
    <cellStyle name="Entrada 4 2 3 7 6" xfId="36831" xr:uid="{00000000-0005-0000-0000-000020370000}"/>
    <cellStyle name="Entrada 4 2 3 7 7" xfId="39557" xr:uid="{00000000-0005-0000-0000-000021370000}"/>
    <cellStyle name="Entrada 4 2 3 8" xfId="10988" xr:uid="{00000000-0005-0000-0000-000022370000}"/>
    <cellStyle name="Entrada 4 2 3 9" xfId="15534" xr:uid="{00000000-0005-0000-0000-000023370000}"/>
    <cellStyle name="Entrada 4 2 4" xfId="2266" xr:uid="{00000000-0005-0000-0000-000024370000}"/>
    <cellStyle name="Entrada 4 2 4 10" xfId="9209" xr:uid="{00000000-0005-0000-0000-000025370000}"/>
    <cellStyle name="Entrada 4 2 4 11" xfId="26107" xr:uid="{00000000-0005-0000-0000-000026370000}"/>
    <cellStyle name="Entrada 4 2 4 12" xfId="28097" xr:uid="{00000000-0005-0000-0000-000027370000}"/>
    <cellStyle name="Entrada 4 2 4 13" xfId="30863" xr:uid="{00000000-0005-0000-0000-000028370000}"/>
    <cellStyle name="Entrada 4 2 4 14" xfId="35562" xr:uid="{00000000-0005-0000-0000-000029370000}"/>
    <cellStyle name="Entrada 4 2 4 2" xfId="2666" xr:uid="{00000000-0005-0000-0000-00002A370000}"/>
    <cellStyle name="Entrada 4 2 4 2 2" xfId="6118" xr:uid="{00000000-0005-0000-0000-00002B370000}"/>
    <cellStyle name="Entrada 4 2 4 2 2 2" xfId="15272" xr:uid="{00000000-0005-0000-0000-00002C370000}"/>
    <cellStyle name="Entrada 4 2 4 2 2 3" xfId="22268" xr:uid="{00000000-0005-0000-0000-00002D370000}"/>
    <cellStyle name="Entrada 4 2 4 2 2 4" xfId="23390" xr:uid="{00000000-0005-0000-0000-00002E370000}"/>
    <cellStyle name="Entrada 4 2 4 2 2 5" xfId="33163" xr:uid="{00000000-0005-0000-0000-00002F370000}"/>
    <cellStyle name="Entrada 4 2 4 2 2 6" xfId="36838" xr:uid="{00000000-0005-0000-0000-000030370000}"/>
    <cellStyle name="Entrada 4 2 4 2 2 7" xfId="39564" xr:uid="{00000000-0005-0000-0000-000031370000}"/>
    <cellStyle name="Entrada 4 2 4 2 3" xfId="11820" xr:uid="{00000000-0005-0000-0000-000032370000}"/>
    <cellStyle name="Entrada 4 2 4 2 4" xfId="18823" xr:uid="{00000000-0005-0000-0000-000033370000}"/>
    <cellStyle name="Entrada 4 2 4 2 5" xfId="24618" xr:uid="{00000000-0005-0000-0000-000034370000}"/>
    <cellStyle name="Entrada 4 2 4 2 6" xfId="26296" xr:uid="{00000000-0005-0000-0000-000035370000}"/>
    <cellStyle name="Entrada 4 2 4 2 7" xfId="24377" xr:uid="{00000000-0005-0000-0000-000036370000}"/>
    <cellStyle name="Entrada 4 2 4 2 8" xfId="31091" xr:uid="{00000000-0005-0000-0000-000037370000}"/>
    <cellStyle name="Entrada 4 2 4 2 9" xfId="34979" xr:uid="{00000000-0005-0000-0000-000038370000}"/>
    <cellStyle name="Entrada 4 2 4 3" xfId="3948" xr:uid="{00000000-0005-0000-0000-000039370000}"/>
    <cellStyle name="Entrada 4 2 4 3 2" xfId="6119" xr:uid="{00000000-0005-0000-0000-00003A370000}"/>
    <cellStyle name="Entrada 4 2 4 3 2 2" xfId="15273" xr:uid="{00000000-0005-0000-0000-00003B370000}"/>
    <cellStyle name="Entrada 4 2 4 3 2 3" xfId="22269" xr:uid="{00000000-0005-0000-0000-00003C370000}"/>
    <cellStyle name="Entrada 4 2 4 3 2 4" xfId="29345" xr:uid="{00000000-0005-0000-0000-00003D370000}"/>
    <cellStyle name="Entrada 4 2 4 3 2 5" xfId="33164" xr:uid="{00000000-0005-0000-0000-00003E370000}"/>
    <cellStyle name="Entrada 4 2 4 3 2 6" xfId="36839" xr:uid="{00000000-0005-0000-0000-00003F370000}"/>
    <cellStyle name="Entrada 4 2 4 3 2 7" xfId="39565" xr:uid="{00000000-0005-0000-0000-000040370000}"/>
    <cellStyle name="Entrada 4 2 4 3 3" xfId="13102" xr:uid="{00000000-0005-0000-0000-000041370000}"/>
    <cellStyle name="Entrada 4 2 4 3 4" xfId="20100" xr:uid="{00000000-0005-0000-0000-000042370000}"/>
    <cellStyle name="Entrada 4 2 4 3 5" xfId="27856" xr:uid="{00000000-0005-0000-0000-000043370000}"/>
    <cellStyle name="Entrada 4 2 4 3 6" xfId="29479" xr:uid="{00000000-0005-0000-0000-000044370000}"/>
    <cellStyle name="Entrada 4 2 4 3 7" xfId="17857" xr:uid="{00000000-0005-0000-0000-000045370000}"/>
    <cellStyle name="Entrada 4 2 4 3 8" xfId="33453" xr:uid="{00000000-0005-0000-0000-000046370000}"/>
    <cellStyle name="Entrada 4 2 4 3 9" xfId="37127" xr:uid="{00000000-0005-0000-0000-000047370000}"/>
    <cellStyle name="Entrada 4 2 4 4" xfId="4386" xr:uid="{00000000-0005-0000-0000-000048370000}"/>
    <cellStyle name="Entrada 4 2 4 4 2" xfId="6120" xr:uid="{00000000-0005-0000-0000-000049370000}"/>
    <cellStyle name="Entrada 4 2 4 4 2 2" xfId="15274" xr:uid="{00000000-0005-0000-0000-00004A370000}"/>
    <cellStyle name="Entrada 4 2 4 4 2 3" xfId="22270" xr:uid="{00000000-0005-0000-0000-00004B370000}"/>
    <cellStyle name="Entrada 4 2 4 4 2 4" xfId="29468" xr:uid="{00000000-0005-0000-0000-00004C370000}"/>
    <cellStyle name="Entrada 4 2 4 4 2 5" xfId="33165" xr:uid="{00000000-0005-0000-0000-00004D370000}"/>
    <cellStyle name="Entrada 4 2 4 4 2 6" xfId="36840" xr:uid="{00000000-0005-0000-0000-00004E370000}"/>
    <cellStyle name="Entrada 4 2 4 4 2 7" xfId="39566" xr:uid="{00000000-0005-0000-0000-00004F370000}"/>
    <cellStyle name="Entrada 4 2 4 4 3" xfId="13540" xr:uid="{00000000-0005-0000-0000-000050370000}"/>
    <cellStyle name="Entrada 4 2 4 4 4" xfId="20538" xr:uid="{00000000-0005-0000-0000-000051370000}"/>
    <cellStyle name="Entrada 4 2 4 4 5" xfId="22578" xr:uid="{00000000-0005-0000-0000-000052370000}"/>
    <cellStyle name="Entrada 4 2 4 4 6" xfId="9319" xr:uid="{00000000-0005-0000-0000-000053370000}"/>
    <cellStyle name="Entrada 4 2 4 4 7" xfId="31901" xr:uid="{00000000-0005-0000-0000-000054370000}"/>
    <cellStyle name="Entrada 4 2 4 4 8" xfId="9596" xr:uid="{00000000-0005-0000-0000-000055370000}"/>
    <cellStyle name="Entrada 4 2 4 4 9" xfId="29579" xr:uid="{00000000-0005-0000-0000-000056370000}"/>
    <cellStyle name="Entrada 4 2 4 5" xfId="4640" xr:uid="{00000000-0005-0000-0000-000057370000}"/>
    <cellStyle name="Entrada 4 2 4 5 2" xfId="6121" xr:uid="{00000000-0005-0000-0000-000058370000}"/>
    <cellStyle name="Entrada 4 2 4 5 2 2" xfId="15275" xr:uid="{00000000-0005-0000-0000-000059370000}"/>
    <cellStyle name="Entrada 4 2 4 5 2 3" xfId="22271" xr:uid="{00000000-0005-0000-0000-00005A370000}"/>
    <cellStyle name="Entrada 4 2 4 5 2 4" xfId="22690" xr:uid="{00000000-0005-0000-0000-00005B370000}"/>
    <cellStyle name="Entrada 4 2 4 5 2 5" xfId="33166" xr:uid="{00000000-0005-0000-0000-00005C370000}"/>
    <cellStyle name="Entrada 4 2 4 5 2 6" xfId="36841" xr:uid="{00000000-0005-0000-0000-00005D370000}"/>
    <cellStyle name="Entrada 4 2 4 5 2 7" xfId="39567" xr:uid="{00000000-0005-0000-0000-00005E370000}"/>
    <cellStyle name="Entrada 4 2 4 5 3" xfId="13794" xr:uid="{00000000-0005-0000-0000-00005F370000}"/>
    <cellStyle name="Entrada 4 2 4 5 4" xfId="20792" xr:uid="{00000000-0005-0000-0000-000060370000}"/>
    <cellStyle name="Entrada 4 2 4 5 5" xfId="27517" xr:uid="{00000000-0005-0000-0000-000061370000}"/>
    <cellStyle name="Entrada 4 2 4 5 6" xfId="29260" xr:uid="{00000000-0005-0000-0000-000062370000}"/>
    <cellStyle name="Entrada 4 2 4 5 7" xfId="26822" xr:uid="{00000000-0005-0000-0000-000063370000}"/>
    <cellStyle name="Entrada 4 2 4 5 8" xfId="32201" xr:uid="{00000000-0005-0000-0000-000064370000}"/>
    <cellStyle name="Entrada 4 2 4 5 9" xfId="35876" xr:uid="{00000000-0005-0000-0000-000065370000}"/>
    <cellStyle name="Entrada 4 2 4 6" xfId="4886" xr:uid="{00000000-0005-0000-0000-000066370000}"/>
    <cellStyle name="Entrada 4 2 4 6 2" xfId="6122" xr:uid="{00000000-0005-0000-0000-000067370000}"/>
    <cellStyle name="Entrada 4 2 4 6 2 2" xfId="15276" xr:uid="{00000000-0005-0000-0000-000068370000}"/>
    <cellStyle name="Entrada 4 2 4 6 2 3" xfId="22272" xr:uid="{00000000-0005-0000-0000-000069370000}"/>
    <cellStyle name="Entrada 4 2 4 6 2 4" xfId="29346" xr:uid="{00000000-0005-0000-0000-00006A370000}"/>
    <cellStyle name="Entrada 4 2 4 6 2 5" xfId="33167" xr:uid="{00000000-0005-0000-0000-00006B370000}"/>
    <cellStyle name="Entrada 4 2 4 6 2 6" xfId="36842" xr:uid="{00000000-0005-0000-0000-00006C370000}"/>
    <cellStyle name="Entrada 4 2 4 6 2 7" xfId="39568" xr:uid="{00000000-0005-0000-0000-00006D370000}"/>
    <cellStyle name="Entrada 4 2 4 6 3" xfId="14040" xr:uid="{00000000-0005-0000-0000-00006E370000}"/>
    <cellStyle name="Entrada 4 2 4 6 4" xfId="21038" xr:uid="{00000000-0005-0000-0000-00006F370000}"/>
    <cellStyle name="Entrada 4 2 4 6 5" xfId="27396" xr:uid="{00000000-0005-0000-0000-000070370000}"/>
    <cellStyle name="Entrada 4 2 4 6 6" xfId="29281" xr:uid="{00000000-0005-0000-0000-000071370000}"/>
    <cellStyle name="Entrada 4 2 4 6 7" xfId="31932" xr:uid="{00000000-0005-0000-0000-000072370000}"/>
    <cellStyle name="Entrada 4 2 4 6 8" xfId="35610" xr:uid="{00000000-0005-0000-0000-000073370000}"/>
    <cellStyle name="Entrada 4 2 4 6 9" xfId="38521" xr:uid="{00000000-0005-0000-0000-000074370000}"/>
    <cellStyle name="Entrada 4 2 4 7" xfId="6117" xr:uid="{00000000-0005-0000-0000-000075370000}"/>
    <cellStyle name="Entrada 4 2 4 7 2" xfId="15271" xr:uid="{00000000-0005-0000-0000-000076370000}"/>
    <cellStyle name="Entrada 4 2 4 7 3" xfId="22267" xr:uid="{00000000-0005-0000-0000-000077370000}"/>
    <cellStyle name="Entrada 4 2 4 7 4" xfId="29471" xr:uid="{00000000-0005-0000-0000-000078370000}"/>
    <cellStyle name="Entrada 4 2 4 7 5" xfId="33162" xr:uid="{00000000-0005-0000-0000-000079370000}"/>
    <cellStyle name="Entrada 4 2 4 7 6" xfId="36837" xr:uid="{00000000-0005-0000-0000-00007A370000}"/>
    <cellStyle name="Entrada 4 2 4 7 7" xfId="39563" xr:uid="{00000000-0005-0000-0000-00007B370000}"/>
    <cellStyle name="Entrada 4 2 4 8" xfId="11420" xr:uid="{00000000-0005-0000-0000-00007C370000}"/>
    <cellStyle name="Entrada 4 2 4 9" xfId="18423" xr:uid="{00000000-0005-0000-0000-00007D370000}"/>
    <cellStyle name="Entrada 4 2 5" xfId="2092" xr:uid="{00000000-0005-0000-0000-00007E370000}"/>
    <cellStyle name="Entrada 4 2 5 10" xfId="24587" xr:uid="{00000000-0005-0000-0000-00007F370000}"/>
    <cellStyle name="Entrada 4 2 5 11" xfId="24569" xr:uid="{00000000-0005-0000-0000-000080370000}"/>
    <cellStyle name="Entrada 4 2 5 12" xfId="30839" xr:uid="{00000000-0005-0000-0000-000081370000}"/>
    <cellStyle name="Entrada 4 2 5 13" xfId="31442" xr:uid="{00000000-0005-0000-0000-000082370000}"/>
    <cellStyle name="Entrada 4 2 5 14" xfId="35151" xr:uid="{00000000-0005-0000-0000-000083370000}"/>
    <cellStyle name="Entrada 4 2 5 2" xfId="2592" xr:uid="{00000000-0005-0000-0000-000084370000}"/>
    <cellStyle name="Entrada 4 2 5 2 2" xfId="6124" xr:uid="{00000000-0005-0000-0000-000085370000}"/>
    <cellStyle name="Entrada 4 2 5 2 2 2" xfId="15278" xr:uid="{00000000-0005-0000-0000-000086370000}"/>
    <cellStyle name="Entrada 4 2 5 2 2 3" xfId="22274" xr:uid="{00000000-0005-0000-0000-000087370000}"/>
    <cellStyle name="Entrada 4 2 5 2 2 4" xfId="17570" xr:uid="{00000000-0005-0000-0000-000088370000}"/>
    <cellStyle name="Entrada 4 2 5 2 2 5" xfId="33169" xr:uid="{00000000-0005-0000-0000-000089370000}"/>
    <cellStyle name="Entrada 4 2 5 2 2 6" xfId="36844" xr:uid="{00000000-0005-0000-0000-00008A370000}"/>
    <cellStyle name="Entrada 4 2 5 2 2 7" xfId="39570" xr:uid="{00000000-0005-0000-0000-00008B370000}"/>
    <cellStyle name="Entrada 4 2 5 2 3" xfId="11746" xr:uid="{00000000-0005-0000-0000-00008C370000}"/>
    <cellStyle name="Entrada 4 2 5 2 4" xfId="18749" xr:uid="{00000000-0005-0000-0000-00008D370000}"/>
    <cellStyle name="Entrada 4 2 5 2 5" xfId="23362" xr:uid="{00000000-0005-0000-0000-00008E370000}"/>
    <cellStyle name="Entrada 4 2 5 2 6" xfId="21230" xr:uid="{00000000-0005-0000-0000-00008F370000}"/>
    <cellStyle name="Entrada 4 2 5 2 7" xfId="30037" xr:uid="{00000000-0005-0000-0000-000090370000}"/>
    <cellStyle name="Entrada 4 2 5 2 8" xfId="28450" xr:uid="{00000000-0005-0000-0000-000091370000}"/>
    <cellStyle name="Entrada 4 2 5 2 9" xfId="33625" xr:uid="{00000000-0005-0000-0000-000092370000}"/>
    <cellStyle name="Entrada 4 2 5 3" xfId="3839" xr:uid="{00000000-0005-0000-0000-000093370000}"/>
    <cellStyle name="Entrada 4 2 5 3 2" xfId="6125" xr:uid="{00000000-0005-0000-0000-000094370000}"/>
    <cellStyle name="Entrada 4 2 5 3 2 2" xfId="15279" xr:uid="{00000000-0005-0000-0000-000095370000}"/>
    <cellStyle name="Entrada 4 2 5 3 2 3" xfId="22275" xr:uid="{00000000-0005-0000-0000-000096370000}"/>
    <cellStyle name="Entrada 4 2 5 3 2 4" xfId="10135" xr:uid="{00000000-0005-0000-0000-000097370000}"/>
    <cellStyle name="Entrada 4 2 5 3 2 5" xfId="33170" xr:uid="{00000000-0005-0000-0000-000098370000}"/>
    <cellStyle name="Entrada 4 2 5 3 2 6" xfId="36845" xr:uid="{00000000-0005-0000-0000-000099370000}"/>
    <cellStyle name="Entrada 4 2 5 3 2 7" xfId="39571" xr:uid="{00000000-0005-0000-0000-00009A370000}"/>
    <cellStyle name="Entrada 4 2 5 3 3" xfId="12993" xr:uid="{00000000-0005-0000-0000-00009B370000}"/>
    <cellStyle name="Entrada 4 2 5 3 4" xfId="19992" xr:uid="{00000000-0005-0000-0000-00009C370000}"/>
    <cellStyle name="Entrada 4 2 5 3 5" xfId="25290" xr:uid="{00000000-0005-0000-0000-00009D370000}"/>
    <cellStyle name="Entrada 4 2 5 3 6" xfId="18224" xr:uid="{00000000-0005-0000-0000-00009E370000}"/>
    <cellStyle name="Entrada 4 2 5 3 7" xfId="21223" xr:uid="{00000000-0005-0000-0000-00009F370000}"/>
    <cellStyle name="Entrada 4 2 5 3 8" xfId="33498" xr:uid="{00000000-0005-0000-0000-0000A0370000}"/>
    <cellStyle name="Entrada 4 2 5 3 9" xfId="37166" xr:uid="{00000000-0005-0000-0000-0000A1370000}"/>
    <cellStyle name="Entrada 4 2 5 4" xfId="4303" xr:uid="{00000000-0005-0000-0000-0000A2370000}"/>
    <cellStyle name="Entrada 4 2 5 4 2" xfId="6126" xr:uid="{00000000-0005-0000-0000-0000A3370000}"/>
    <cellStyle name="Entrada 4 2 5 4 2 2" xfId="15280" xr:uid="{00000000-0005-0000-0000-0000A4370000}"/>
    <cellStyle name="Entrada 4 2 5 4 2 3" xfId="22276" xr:uid="{00000000-0005-0000-0000-0000A5370000}"/>
    <cellStyle name="Entrada 4 2 5 4 2 4" xfId="28875" xr:uid="{00000000-0005-0000-0000-0000A6370000}"/>
    <cellStyle name="Entrada 4 2 5 4 2 5" xfId="33171" xr:uid="{00000000-0005-0000-0000-0000A7370000}"/>
    <cellStyle name="Entrada 4 2 5 4 2 6" xfId="36846" xr:uid="{00000000-0005-0000-0000-0000A8370000}"/>
    <cellStyle name="Entrada 4 2 5 4 2 7" xfId="39572" xr:uid="{00000000-0005-0000-0000-0000A9370000}"/>
    <cellStyle name="Entrada 4 2 5 4 3" xfId="13457" xr:uid="{00000000-0005-0000-0000-0000AA370000}"/>
    <cellStyle name="Entrada 4 2 5 4 4" xfId="20455" xr:uid="{00000000-0005-0000-0000-0000AB370000}"/>
    <cellStyle name="Entrada 4 2 5 4 5" xfId="22974" xr:uid="{00000000-0005-0000-0000-0000AC370000}"/>
    <cellStyle name="Entrada 4 2 5 4 6" xfId="18272" xr:uid="{00000000-0005-0000-0000-0000AD370000}"/>
    <cellStyle name="Entrada 4 2 5 4 7" xfId="23307" xr:uid="{00000000-0005-0000-0000-0000AE370000}"/>
    <cellStyle name="Entrada 4 2 5 4 8" xfId="17898" xr:uid="{00000000-0005-0000-0000-0000AF370000}"/>
    <cellStyle name="Entrada 4 2 5 4 9" xfId="19615" xr:uid="{00000000-0005-0000-0000-0000B0370000}"/>
    <cellStyle name="Entrada 4 2 5 5" xfId="4574" xr:uid="{00000000-0005-0000-0000-0000B1370000}"/>
    <cellStyle name="Entrada 4 2 5 5 2" xfId="6127" xr:uid="{00000000-0005-0000-0000-0000B2370000}"/>
    <cellStyle name="Entrada 4 2 5 5 2 2" xfId="15281" xr:uid="{00000000-0005-0000-0000-0000B3370000}"/>
    <cellStyle name="Entrada 4 2 5 5 2 3" xfId="22277" xr:uid="{00000000-0005-0000-0000-0000B4370000}"/>
    <cellStyle name="Entrada 4 2 5 5 2 4" xfId="22575" xr:uid="{00000000-0005-0000-0000-0000B5370000}"/>
    <cellStyle name="Entrada 4 2 5 5 2 5" xfId="33172" xr:uid="{00000000-0005-0000-0000-0000B6370000}"/>
    <cellStyle name="Entrada 4 2 5 5 2 6" xfId="36847" xr:uid="{00000000-0005-0000-0000-0000B7370000}"/>
    <cellStyle name="Entrada 4 2 5 5 2 7" xfId="39573" xr:uid="{00000000-0005-0000-0000-0000B8370000}"/>
    <cellStyle name="Entrada 4 2 5 5 3" xfId="13728" xr:uid="{00000000-0005-0000-0000-0000B9370000}"/>
    <cellStyle name="Entrada 4 2 5 5 4" xfId="20726" xr:uid="{00000000-0005-0000-0000-0000BA370000}"/>
    <cellStyle name="Entrada 4 2 5 5 5" xfId="27550" xr:uid="{00000000-0005-0000-0000-0000BB370000}"/>
    <cellStyle name="Entrada 4 2 5 5 6" xfId="26722" xr:uid="{00000000-0005-0000-0000-0000BC370000}"/>
    <cellStyle name="Entrada 4 2 5 5 7" xfId="26838" xr:uid="{00000000-0005-0000-0000-0000BD370000}"/>
    <cellStyle name="Entrada 4 2 5 5 8" xfId="32231" xr:uid="{00000000-0005-0000-0000-0000BE370000}"/>
    <cellStyle name="Entrada 4 2 5 5 9" xfId="35906" xr:uid="{00000000-0005-0000-0000-0000BF370000}"/>
    <cellStyle name="Entrada 4 2 5 6" xfId="4824" xr:uid="{00000000-0005-0000-0000-0000C0370000}"/>
    <cellStyle name="Entrada 4 2 5 6 2" xfId="6128" xr:uid="{00000000-0005-0000-0000-0000C1370000}"/>
    <cellStyle name="Entrada 4 2 5 6 2 2" xfId="15282" xr:uid="{00000000-0005-0000-0000-0000C2370000}"/>
    <cellStyle name="Entrada 4 2 5 6 2 3" xfId="22278" xr:uid="{00000000-0005-0000-0000-0000C3370000}"/>
    <cellStyle name="Entrada 4 2 5 6 2 4" xfId="28185" xr:uid="{00000000-0005-0000-0000-0000C4370000}"/>
    <cellStyle name="Entrada 4 2 5 6 2 5" xfId="33173" xr:uid="{00000000-0005-0000-0000-0000C5370000}"/>
    <cellStyle name="Entrada 4 2 5 6 2 6" xfId="36848" xr:uid="{00000000-0005-0000-0000-0000C6370000}"/>
    <cellStyle name="Entrada 4 2 5 6 2 7" xfId="39574" xr:uid="{00000000-0005-0000-0000-0000C7370000}"/>
    <cellStyle name="Entrada 4 2 5 6 3" xfId="13978" xr:uid="{00000000-0005-0000-0000-0000C8370000}"/>
    <cellStyle name="Entrada 4 2 5 6 4" xfId="20976" xr:uid="{00000000-0005-0000-0000-0000C9370000}"/>
    <cellStyle name="Entrada 4 2 5 6 5" xfId="27425" xr:uid="{00000000-0005-0000-0000-0000CA370000}"/>
    <cellStyle name="Entrada 4 2 5 6 6" xfId="29276" xr:uid="{00000000-0005-0000-0000-0000CB370000}"/>
    <cellStyle name="Entrada 4 2 5 6 7" xfId="23121" xr:uid="{00000000-0005-0000-0000-0000CC370000}"/>
    <cellStyle name="Entrada 4 2 5 6 8" xfId="32116" xr:uid="{00000000-0005-0000-0000-0000CD370000}"/>
    <cellStyle name="Entrada 4 2 5 6 9" xfId="35791" xr:uid="{00000000-0005-0000-0000-0000CE370000}"/>
    <cellStyle name="Entrada 4 2 5 7" xfId="6123" xr:uid="{00000000-0005-0000-0000-0000CF370000}"/>
    <cellStyle name="Entrada 4 2 5 7 2" xfId="15277" xr:uid="{00000000-0005-0000-0000-0000D0370000}"/>
    <cellStyle name="Entrada 4 2 5 7 3" xfId="22273" xr:uid="{00000000-0005-0000-0000-0000D1370000}"/>
    <cellStyle name="Entrada 4 2 5 7 4" xfId="23377" xr:uid="{00000000-0005-0000-0000-0000D2370000}"/>
    <cellStyle name="Entrada 4 2 5 7 5" xfId="33168" xr:uid="{00000000-0005-0000-0000-0000D3370000}"/>
    <cellStyle name="Entrada 4 2 5 7 6" xfId="36843" xr:uid="{00000000-0005-0000-0000-0000D4370000}"/>
    <cellStyle name="Entrada 4 2 5 7 7" xfId="39569" xr:uid="{00000000-0005-0000-0000-0000D5370000}"/>
    <cellStyle name="Entrada 4 2 5 8" xfId="11246" xr:uid="{00000000-0005-0000-0000-0000D6370000}"/>
    <cellStyle name="Entrada 4 2 5 9" xfId="9445" xr:uid="{00000000-0005-0000-0000-0000D7370000}"/>
    <cellStyle name="Entrada 4 2 6" xfId="2241" xr:uid="{00000000-0005-0000-0000-0000D8370000}"/>
    <cellStyle name="Entrada 4 2 6 10" xfId="19519" xr:uid="{00000000-0005-0000-0000-0000D9370000}"/>
    <cellStyle name="Entrada 4 2 6 11" xfId="18293" xr:uid="{00000000-0005-0000-0000-0000DA370000}"/>
    <cellStyle name="Entrada 4 2 6 12" xfId="10034" xr:uid="{00000000-0005-0000-0000-0000DB370000}"/>
    <cellStyle name="Entrada 4 2 6 13" xfId="29621" xr:uid="{00000000-0005-0000-0000-0000DC370000}"/>
    <cellStyle name="Entrada 4 2 6 14" xfId="33606" xr:uid="{00000000-0005-0000-0000-0000DD370000}"/>
    <cellStyle name="Entrada 4 2 6 2" xfId="2641" xr:uid="{00000000-0005-0000-0000-0000DE370000}"/>
    <cellStyle name="Entrada 4 2 6 2 2" xfId="6130" xr:uid="{00000000-0005-0000-0000-0000DF370000}"/>
    <cellStyle name="Entrada 4 2 6 2 2 2" xfId="15284" xr:uid="{00000000-0005-0000-0000-0000E0370000}"/>
    <cellStyle name="Entrada 4 2 6 2 2 3" xfId="22280" xr:uid="{00000000-0005-0000-0000-0000E1370000}"/>
    <cellStyle name="Entrada 4 2 6 2 2 4" xfId="22551" xr:uid="{00000000-0005-0000-0000-0000E2370000}"/>
    <cellStyle name="Entrada 4 2 6 2 2 5" xfId="33175" xr:uid="{00000000-0005-0000-0000-0000E3370000}"/>
    <cellStyle name="Entrada 4 2 6 2 2 6" xfId="36850" xr:uid="{00000000-0005-0000-0000-0000E4370000}"/>
    <cellStyle name="Entrada 4 2 6 2 2 7" xfId="39576" xr:uid="{00000000-0005-0000-0000-0000E5370000}"/>
    <cellStyle name="Entrada 4 2 6 2 3" xfId="11795" xr:uid="{00000000-0005-0000-0000-0000E6370000}"/>
    <cellStyle name="Entrada 4 2 6 2 4" xfId="18798" xr:uid="{00000000-0005-0000-0000-0000E7370000}"/>
    <cellStyle name="Entrada 4 2 6 2 5" xfId="23188" xr:uid="{00000000-0005-0000-0000-0000E8370000}"/>
    <cellStyle name="Entrada 4 2 6 2 6" xfId="17777" xr:uid="{00000000-0005-0000-0000-0000E9370000}"/>
    <cellStyle name="Entrada 4 2 6 2 7" xfId="30012" xr:uid="{00000000-0005-0000-0000-0000EA370000}"/>
    <cellStyle name="Entrada 4 2 6 2 8" xfId="33989" xr:uid="{00000000-0005-0000-0000-0000EB370000}"/>
    <cellStyle name="Entrada 4 2 6 2 9" xfId="37551" xr:uid="{00000000-0005-0000-0000-0000EC370000}"/>
    <cellStyle name="Entrada 4 2 6 3" xfId="3923" xr:uid="{00000000-0005-0000-0000-0000ED370000}"/>
    <cellStyle name="Entrada 4 2 6 3 2" xfId="6131" xr:uid="{00000000-0005-0000-0000-0000EE370000}"/>
    <cellStyle name="Entrada 4 2 6 3 2 2" xfId="15285" xr:uid="{00000000-0005-0000-0000-0000EF370000}"/>
    <cellStyle name="Entrada 4 2 6 3 2 3" xfId="22281" xr:uid="{00000000-0005-0000-0000-0000F0370000}"/>
    <cellStyle name="Entrada 4 2 6 3 2 4" xfId="24187" xr:uid="{00000000-0005-0000-0000-0000F1370000}"/>
    <cellStyle name="Entrada 4 2 6 3 2 5" xfId="33176" xr:uid="{00000000-0005-0000-0000-0000F2370000}"/>
    <cellStyle name="Entrada 4 2 6 3 2 6" xfId="36851" xr:uid="{00000000-0005-0000-0000-0000F3370000}"/>
    <cellStyle name="Entrada 4 2 6 3 2 7" xfId="39577" xr:uid="{00000000-0005-0000-0000-0000F4370000}"/>
    <cellStyle name="Entrada 4 2 6 3 3" xfId="13077" xr:uid="{00000000-0005-0000-0000-0000F5370000}"/>
    <cellStyle name="Entrada 4 2 6 3 4" xfId="20075" xr:uid="{00000000-0005-0000-0000-0000F6370000}"/>
    <cellStyle name="Entrada 4 2 6 3 5" xfId="17607" xr:uid="{00000000-0005-0000-0000-0000F7370000}"/>
    <cellStyle name="Entrada 4 2 6 3 6" xfId="19513" xr:uid="{00000000-0005-0000-0000-0000F8370000}"/>
    <cellStyle name="Entrada 4 2 6 3 7" xfId="23385" xr:uid="{00000000-0005-0000-0000-0000F9370000}"/>
    <cellStyle name="Entrada 4 2 6 3 8" xfId="22854" xr:uid="{00000000-0005-0000-0000-0000FA370000}"/>
    <cellStyle name="Entrada 4 2 6 3 9" xfId="31262" xr:uid="{00000000-0005-0000-0000-0000FB370000}"/>
    <cellStyle name="Entrada 4 2 6 4" xfId="4361" xr:uid="{00000000-0005-0000-0000-0000FC370000}"/>
    <cellStyle name="Entrada 4 2 6 4 2" xfId="6132" xr:uid="{00000000-0005-0000-0000-0000FD370000}"/>
    <cellStyle name="Entrada 4 2 6 4 2 2" xfId="15286" xr:uid="{00000000-0005-0000-0000-0000FE370000}"/>
    <cellStyle name="Entrada 4 2 6 4 2 3" xfId="22282" xr:uid="{00000000-0005-0000-0000-0000FF370000}"/>
    <cellStyle name="Entrada 4 2 6 4 2 4" xfId="22684" xr:uid="{00000000-0005-0000-0000-000000380000}"/>
    <cellStyle name="Entrada 4 2 6 4 2 5" xfId="33177" xr:uid="{00000000-0005-0000-0000-000001380000}"/>
    <cellStyle name="Entrada 4 2 6 4 2 6" xfId="36852" xr:uid="{00000000-0005-0000-0000-000002380000}"/>
    <cellStyle name="Entrada 4 2 6 4 2 7" xfId="39578" xr:uid="{00000000-0005-0000-0000-000003380000}"/>
    <cellStyle name="Entrada 4 2 6 4 3" xfId="13515" xr:uid="{00000000-0005-0000-0000-000004380000}"/>
    <cellStyle name="Entrada 4 2 6 4 4" xfId="20513" xr:uid="{00000000-0005-0000-0000-000005380000}"/>
    <cellStyle name="Entrada 4 2 6 4 5" xfId="27647" xr:uid="{00000000-0005-0000-0000-000006380000}"/>
    <cellStyle name="Entrada 4 2 6 4 6" xfId="20057" xr:uid="{00000000-0005-0000-0000-000007380000}"/>
    <cellStyle name="Entrada 4 2 6 4 7" xfId="9641" xr:uid="{00000000-0005-0000-0000-000008380000}"/>
    <cellStyle name="Entrada 4 2 6 4 8" xfId="25958" xr:uid="{00000000-0005-0000-0000-000009380000}"/>
    <cellStyle name="Entrada 4 2 6 4 9" xfId="25757" xr:uid="{00000000-0005-0000-0000-00000A380000}"/>
    <cellStyle name="Entrada 4 2 6 5" xfId="4615" xr:uid="{00000000-0005-0000-0000-00000B380000}"/>
    <cellStyle name="Entrada 4 2 6 5 2" xfId="6133" xr:uid="{00000000-0005-0000-0000-00000C380000}"/>
    <cellStyle name="Entrada 4 2 6 5 2 2" xfId="15287" xr:uid="{00000000-0005-0000-0000-00000D380000}"/>
    <cellStyle name="Entrada 4 2 6 5 2 3" xfId="22283" xr:uid="{00000000-0005-0000-0000-00000E380000}"/>
    <cellStyle name="Entrada 4 2 6 5 2 4" xfId="27223" xr:uid="{00000000-0005-0000-0000-00000F380000}"/>
    <cellStyle name="Entrada 4 2 6 5 2 5" xfId="33178" xr:uid="{00000000-0005-0000-0000-000010380000}"/>
    <cellStyle name="Entrada 4 2 6 5 2 6" xfId="36853" xr:uid="{00000000-0005-0000-0000-000011380000}"/>
    <cellStyle name="Entrada 4 2 6 5 2 7" xfId="39579" xr:uid="{00000000-0005-0000-0000-000012380000}"/>
    <cellStyle name="Entrada 4 2 6 5 3" xfId="13769" xr:uid="{00000000-0005-0000-0000-000013380000}"/>
    <cellStyle name="Entrada 4 2 6 5 4" xfId="20767" xr:uid="{00000000-0005-0000-0000-000014380000}"/>
    <cellStyle name="Entrada 4 2 6 5 5" xfId="27529" xr:uid="{00000000-0005-0000-0000-000015380000}"/>
    <cellStyle name="Entrada 4 2 6 5 6" xfId="24197" xr:uid="{00000000-0005-0000-0000-000016380000}"/>
    <cellStyle name="Entrada 4 2 6 5 7" xfId="26828" xr:uid="{00000000-0005-0000-0000-000017380000}"/>
    <cellStyle name="Entrada 4 2 6 5 8" xfId="32212" xr:uid="{00000000-0005-0000-0000-000018380000}"/>
    <cellStyle name="Entrada 4 2 6 5 9" xfId="35887" xr:uid="{00000000-0005-0000-0000-000019380000}"/>
    <cellStyle name="Entrada 4 2 6 6" xfId="4861" xr:uid="{00000000-0005-0000-0000-00001A380000}"/>
    <cellStyle name="Entrada 4 2 6 6 2" xfId="6134" xr:uid="{00000000-0005-0000-0000-00001B380000}"/>
    <cellStyle name="Entrada 4 2 6 6 2 2" xfId="15288" xr:uid="{00000000-0005-0000-0000-00001C380000}"/>
    <cellStyle name="Entrada 4 2 6 6 2 3" xfId="22284" xr:uid="{00000000-0005-0000-0000-00001D380000}"/>
    <cellStyle name="Entrada 4 2 6 6 2 4" xfId="19491" xr:uid="{00000000-0005-0000-0000-00001E380000}"/>
    <cellStyle name="Entrada 4 2 6 6 2 5" xfId="33179" xr:uid="{00000000-0005-0000-0000-00001F380000}"/>
    <cellStyle name="Entrada 4 2 6 6 2 6" xfId="36854" xr:uid="{00000000-0005-0000-0000-000020380000}"/>
    <cellStyle name="Entrada 4 2 6 6 2 7" xfId="39580" xr:uid="{00000000-0005-0000-0000-000021380000}"/>
    <cellStyle name="Entrada 4 2 6 6 3" xfId="14015" xr:uid="{00000000-0005-0000-0000-000022380000}"/>
    <cellStyle name="Entrada 4 2 6 6 4" xfId="21013" xr:uid="{00000000-0005-0000-0000-000023380000}"/>
    <cellStyle name="Entrada 4 2 6 6 5" xfId="17418" xr:uid="{00000000-0005-0000-0000-000024380000}"/>
    <cellStyle name="Entrada 4 2 6 6 6" xfId="10046" xr:uid="{00000000-0005-0000-0000-000025380000}"/>
    <cellStyle name="Entrada 4 2 6 6 7" xfId="25301" xr:uid="{00000000-0005-0000-0000-000026380000}"/>
    <cellStyle name="Entrada 4 2 6 6 8" xfId="35585" xr:uid="{00000000-0005-0000-0000-000027380000}"/>
    <cellStyle name="Entrada 4 2 6 6 9" xfId="38496" xr:uid="{00000000-0005-0000-0000-000028380000}"/>
    <cellStyle name="Entrada 4 2 6 7" xfId="6129" xr:uid="{00000000-0005-0000-0000-000029380000}"/>
    <cellStyle name="Entrada 4 2 6 7 2" xfId="15283" xr:uid="{00000000-0005-0000-0000-00002A380000}"/>
    <cellStyle name="Entrada 4 2 6 7 3" xfId="22279" xr:uid="{00000000-0005-0000-0000-00002B380000}"/>
    <cellStyle name="Entrada 4 2 6 7 4" xfId="27222" xr:uid="{00000000-0005-0000-0000-00002C380000}"/>
    <cellStyle name="Entrada 4 2 6 7 5" xfId="33174" xr:uid="{00000000-0005-0000-0000-00002D380000}"/>
    <cellStyle name="Entrada 4 2 6 7 6" xfId="36849" xr:uid="{00000000-0005-0000-0000-00002E380000}"/>
    <cellStyle name="Entrada 4 2 6 7 7" xfId="39575" xr:uid="{00000000-0005-0000-0000-00002F380000}"/>
    <cellStyle name="Entrada 4 2 6 8" xfId="11395" xr:uid="{00000000-0005-0000-0000-000030380000}"/>
    <cellStyle name="Entrada 4 2 6 9" xfId="18398" xr:uid="{00000000-0005-0000-0000-000031380000}"/>
    <cellStyle name="Entrada 4 2 7" xfId="1635" xr:uid="{00000000-0005-0000-0000-000032380000}"/>
    <cellStyle name="Entrada 4 2 7 10" xfId="29054" xr:uid="{00000000-0005-0000-0000-000033380000}"/>
    <cellStyle name="Entrada 4 2 7 11" xfId="26048" xr:uid="{00000000-0005-0000-0000-000034380000}"/>
    <cellStyle name="Entrada 4 2 7 12" xfId="34927" xr:uid="{00000000-0005-0000-0000-000035380000}"/>
    <cellStyle name="Entrada 4 2 7 13" xfId="38390" xr:uid="{00000000-0005-0000-0000-000036380000}"/>
    <cellStyle name="Entrada 4 2 7 2" xfId="3291" xr:uid="{00000000-0005-0000-0000-000037380000}"/>
    <cellStyle name="Entrada 4 2 7 2 2" xfId="6136" xr:uid="{00000000-0005-0000-0000-000038380000}"/>
    <cellStyle name="Entrada 4 2 7 2 2 2" xfId="15290" xr:uid="{00000000-0005-0000-0000-000039380000}"/>
    <cellStyle name="Entrada 4 2 7 2 2 3" xfId="22286" xr:uid="{00000000-0005-0000-0000-00003A380000}"/>
    <cellStyle name="Entrada 4 2 7 2 2 4" xfId="23306" xr:uid="{00000000-0005-0000-0000-00003B380000}"/>
    <cellStyle name="Entrada 4 2 7 2 2 5" xfId="33181" xr:uid="{00000000-0005-0000-0000-00003C380000}"/>
    <cellStyle name="Entrada 4 2 7 2 2 6" xfId="36856" xr:uid="{00000000-0005-0000-0000-00003D380000}"/>
    <cellStyle name="Entrada 4 2 7 2 2 7" xfId="39582" xr:uid="{00000000-0005-0000-0000-00003E380000}"/>
    <cellStyle name="Entrada 4 2 7 2 3" xfId="12445" xr:uid="{00000000-0005-0000-0000-00003F380000}"/>
    <cellStyle name="Entrada 4 2 7 2 4" xfId="19447" xr:uid="{00000000-0005-0000-0000-000040380000}"/>
    <cellStyle name="Entrada 4 2 7 2 5" xfId="10254" xr:uid="{00000000-0005-0000-0000-000041380000}"/>
    <cellStyle name="Entrada 4 2 7 2 6" xfId="26469" xr:uid="{00000000-0005-0000-0000-000042380000}"/>
    <cellStyle name="Entrada 4 2 7 2 7" xfId="22898" xr:uid="{00000000-0005-0000-0000-000043380000}"/>
    <cellStyle name="Entrada 4 2 7 2 8" xfId="31127" xr:uid="{00000000-0005-0000-0000-000044380000}"/>
    <cellStyle name="Entrada 4 2 7 2 9" xfId="35008" xr:uid="{00000000-0005-0000-0000-000045380000}"/>
    <cellStyle name="Entrada 4 2 7 3" xfId="3189" xr:uid="{00000000-0005-0000-0000-000046380000}"/>
    <cellStyle name="Entrada 4 2 7 3 2" xfId="6137" xr:uid="{00000000-0005-0000-0000-000047380000}"/>
    <cellStyle name="Entrada 4 2 7 3 2 2" xfId="15291" xr:uid="{00000000-0005-0000-0000-000048380000}"/>
    <cellStyle name="Entrada 4 2 7 3 2 3" xfId="22287" xr:uid="{00000000-0005-0000-0000-000049380000}"/>
    <cellStyle name="Entrada 4 2 7 3 2 4" xfId="24146" xr:uid="{00000000-0005-0000-0000-00004A380000}"/>
    <cellStyle name="Entrada 4 2 7 3 2 5" xfId="33182" xr:uid="{00000000-0005-0000-0000-00004B380000}"/>
    <cellStyle name="Entrada 4 2 7 3 2 6" xfId="36857" xr:uid="{00000000-0005-0000-0000-00004C380000}"/>
    <cellStyle name="Entrada 4 2 7 3 2 7" xfId="39583" xr:uid="{00000000-0005-0000-0000-00004D380000}"/>
    <cellStyle name="Entrada 4 2 7 3 3" xfId="12343" xr:uid="{00000000-0005-0000-0000-00004E380000}"/>
    <cellStyle name="Entrada 4 2 7 3 4" xfId="19346" xr:uid="{00000000-0005-0000-0000-00004F380000}"/>
    <cellStyle name="Entrada 4 2 7 3 5" xfId="28232" xr:uid="{00000000-0005-0000-0000-000050380000}"/>
    <cellStyle name="Entrada 4 2 7 3 6" xfId="19603" xr:uid="{00000000-0005-0000-0000-000051380000}"/>
    <cellStyle name="Entrada 4 2 7 3 7" xfId="29746" xr:uid="{00000000-0005-0000-0000-000052380000}"/>
    <cellStyle name="Entrada 4 2 7 3 8" xfId="17900" xr:uid="{00000000-0005-0000-0000-000053380000}"/>
    <cellStyle name="Entrada 4 2 7 3 9" xfId="25798" xr:uid="{00000000-0005-0000-0000-000054380000}"/>
    <cellStyle name="Entrada 4 2 7 4" xfId="2916" xr:uid="{00000000-0005-0000-0000-000055380000}"/>
    <cellStyle name="Entrada 4 2 7 4 2" xfId="6138" xr:uid="{00000000-0005-0000-0000-000056380000}"/>
    <cellStyle name="Entrada 4 2 7 4 2 2" xfId="15292" xr:uid="{00000000-0005-0000-0000-000057380000}"/>
    <cellStyle name="Entrada 4 2 7 4 2 3" xfId="22288" xr:uid="{00000000-0005-0000-0000-000058380000}"/>
    <cellStyle name="Entrada 4 2 7 4 2 4" xfId="28626" xr:uid="{00000000-0005-0000-0000-000059380000}"/>
    <cellStyle name="Entrada 4 2 7 4 2 5" xfId="33183" xr:uid="{00000000-0005-0000-0000-00005A380000}"/>
    <cellStyle name="Entrada 4 2 7 4 2 6" xfId="36858" xr:uid="{00000000-0005-0000-0000-00005B380000}"/>
    <cellStyle name="Entrada 4 2 7 4 2 7" xfId="39584" xr:uid="{00000000-0005-0000-0000-00005C380000}"/>
    <cellStyle name="Entrada 4 2 7 4 3" xfId="12070" xr:uid="{00000000-0005-0000-0000-00005D380000}"/>
    <cellStyle name="Entrada 4 2 7 4 4" xfId="19073" xr:uid="{00000000-0005-0000-0000-00005E380000}"/>
    <cellStyle name="Entrada 4 2 7 4 5" xfId="28328" xr:uid="{00000000-0005-0000-0000-00005F380000}"/>
    <cellStyle name="Entrada 4 2 7 4 6" xfId="26378" xr:uid="{00000000-0005-0000-0000-000060380000}"/>
    <cellStyle name="Entrada 4 2 7 4 7" xfId="29876" xr:uid="{00000000-0005-0000-0000-000061380000}"/>
    <cellStyle name="Entrada 4 2 7 4 8" xfId="29660" xr:uid="{00000000-0005-0000-0000-000062380000}"/>
    <cellStyle name="Entrada 4 2 7 4 9" xfId="28803" xr:uid="{00000000-0005-0000-0000-000063380000}"/>
    <cellStyle name="Entrada 4 2 7 5" xfId="3063" xr:uid="{00000000-0005-0000-0000-000064380000}"/>
    <cellStyle name="Entrada 4 2 7 5 2" xfId="6139" xr:uid="{00000000-0005-0000-0000-000065380000}"/>
    <cellStyle name="Entrada 4 2 7 5 2 2" xfId="15293" xr:uid="{00000000-0005-0000-0000-000066380000}"/>
    <cellStyle name="Entrada 4 2 7 5 2 3" xfId="22289" xr:uid="{00000000-0005-0000-0000-000067380000}"/>
    <cellStyle name="Entrada 4 2 7 5 2 4" xfId="29347" xr:uid="{00000000-0005-0000-0000-000068380000}"/>
    <cellStyle name="Entrada 4 2 7 5 2 5" xfId="33184" xr:uid="{00000000-0005-0000-0000-000069380000}"/>
    <cellStyle name="Entrada 4 2 7 5 2 6" xfId="36859" xr:uid="{00000000-0005-0000-0000-00006A380000}"/>
    <cellStyle name="Entrada 4 2 7 5 2 7" xfId="39585" xr:uid="{00000000-0005-0000-0000-00006B380000}"/>
    <cellStyle name="Entrada 4 2 7 5 3" xfId="12217" xr:uid="{00000000-0005-0000-0000-00006C380000}"/>
    <cellStyle name="Entrada 4 2 7 5 4" xfId="19220" xr:uid="{00000000-0005-0000-0000-00006D380000}"/>
    <cellStyle name="Entrada 4 2 7 5 5" xfId="24173" xr:uid="{00000000-0005-0000-0000-00006E380000}"/>
    <cellStyle name="Entrada 4 2 7 5 6" xfId="17622" xr:uid="{00000000-0005-0000-0000-00006F380000}"/>
    <cellStyle name="Entrada 4 2 7 5 7" xfId="21226" xr:uid="{00000000-0005-0000-0000-000070380000}"/>
    <cellStyle name="Entrada 4 2 7 5 8" xfId="31571" xr:uid="{00000000-0005-0000-0000-000071380000}"/>
    <cellStyle name="Entrada 4 2 7 5 9" xfId="35281" xr:uid="{00000000-0005-0000-0000-000072380000}"/>
    <cellStyle name="Entrada 4 2 7 6" xfId="6135" xr:uid="{00000000-0005-0000-0000-000073380000}"/>
    <cellStyle name="Entrada 4 2 7 6 2" xfId="15289" xr:uid="{00000000-0005-0000-0000-000074380000}"/>
    <cellStyle name="Entrada 4 2 7 6 3" xfId="22285" xr:uid="{00000000-0005-0000-0000-000075380000}"/>
    <cellStyle name="Entrada 4 2 7 6 4" xfId="27221" xr:uid="{00000000-0005-0000-0000-000076380000}"/>
    <cellStyle name="Entrada 4 2 7 6 5" xfId="33180" xr:uid="{00000000-0005-0000-0000-000077380000}"/>
    <cellStyle name="Entrada 4 2 7 6 6" xfId="36855" xr:uid="{00000000-0005-0000-0000-000078380000}"/>
    <cellStyle name="Entrada 4 2 7 6 7" xfId="39581" xr:uid="{00000000-0005-0000-0000-000079380000}"/>
    <cellStyle name="Entrada 4 2 7 7" xfId="10789" xr:uid="{00000000-0005-0000-0000-00007A380000}"/>
    <cellStyle name="Entrada 4 2 7 8" xfId="9874" xr:uid="{00000000-0005-0000-0000-00007B380000}"/>
    <cellStyle name="Entrada 4 2 7 9" xfId="28683" xr:uid="{00000000-0005-0000-0000-00007C380000}"/>
    <cellStyle name="Entrada 4 2 8" xfId="2463" xr:uid="{00000000-0005-0000-0000-00007D380000}"/>
    <cellStyle name="Entrada 4 2 8 2" xfId="6140" xr:uid="{00000000-0005-0000-0000-00007E380000}"/>
    <cellStyle name="Entrada 4 2 8 2 2" xfId="15294" xr:uid="{00000000-0005-0000-0000-00007F380000}"/>
    <cellStyle name="Entrada 4 2 8 2 3" xfId="22290" xr:uid="{00000000-0005-0000-0000-000080380000}"/>
    <cellStyle name="Entrada 4 2 8 2 4" xfId="29344" xr:uid="{00000000-0005-0000-0000-000081380000}"/>
    <cellStyle name="Entrada 4 2 8 2 5" xfId="33185" xr:uid="{00000000-0005-0000-0000-000082380000}"/>
    <cellStyle name="Entrada 4 2 8 2 6" xfId="36860" xr:uid="{00000000-0005-0000-0000-000083380000}"/>
    <cellStyle name="Entrada 4 2 8 2 7" xfId="39586" xr:uid="{00000000-0005-0000-0000-000084380000}"/>
    <cellStyle name="Entrada 4 2 8 3" xfId="11617" xr:uid="{00000000-0005-0000-0000-000085380000}"/>
    <cellStyle name="Entrada 4 2 8 4" xfId="18620" xr:uid="{00000000-0005-0000-0000-000086380000}"/>
    <cellStyle name="Entrada 4 2 8 5" xfId="18335" xr:uid="{00000000-0005-0000-0000-000087380000}"/>
    <cellStyle name="Entrada 4 2 8 6" xfId="18127" xr:uid="{00000000-0005-0000-0000-000088380000}"/>
    <cellStyle name="Entrada 4 2 8 7" xfId="29098" xr:uid="{00000000-0005-0000-0000-000089380000}"/>
    <cellStyle name="Entrada 4 2 8 8" xfId="29632" xr:uid="{00000000-0005-0000-0000-00008A380000}"/>
    <cellStyle name="Entrada 4 2 8 9" xfId="33618" xr:uid="{00000000-0005-0000-0000-00008B380000}"/>
    <cellStyle name="Entrada 4 2 9" xfId="2942" xr:uid="{00000000-0005-0000-0000-00008C380000}"/>
    <cellStyle name="Entrada 4 2 9 2" xfId="6141" xr:uid="{00000000-0005-0000-0000-00008D380000}"/>
    <cellStyle name="Entrada 4 2 9 2 2" xfId="15295" xr:uid="{00000000-0005-0000-0000-00008E380000}"/>
    <cellStyle name="Entrada 4 2 9 2 3" xfId="22291" xr:uid="{00000000-0005-0000-0000-00008F380000}"/>
    <cellStyle name="Entrada 4 2 9 2 4" xfId="27226" xr:uid="{00000000-0005-0000-0000-000090380000}"/>
    <cellStyle name="Entrada 4 2 9 2 5" xfId="33186" xr:uid="{00000000-0005-0000-0000-000091380000}"/>
    <cellStyle name="Entrada 4 2 9 2 6" xfId="36861" xr:uid="{00000000-0005-0000-0000-000092380000}"/>
    <cellStyle name="Entrada 4 2 9 2 7" xfId="39587" xr:uid="{00000000-0005-0000-0000-000093380000}"/>
    <cellStyle name="Entrada 4 2 9 3" xfId="12096" xr:uid="{00000000-0005-0000-0000-000094380000}"/>
    <cellStyle name="Entrada 4 2 9 4" xfId="19099" xr:uid="{00000000-0005-0000-0000-000095380000}"/>
    <cellStyle name="Entrada 4 2 9 5" xfId="28318" xr:uid="{00000000-0005-0000-0000-000096380000}"/>
    <cellStyle name="Entrada 4 2 9 6" xfId="28080" xr:uid="{00000000-0005-0000-0000-000097380000}"/>
    <cellStyle name="Entrada 4 2 9 7" xfId="22856" xr:uid="{00000000-0005-0000-0000-000098380000}"/>
    <cellStyle name="Entrada 4 2 9 8" xfId="31555" xr:uid="{00000000-0005-0000-0000-000099380000}"/>
    <cellStyle name="Entrada 4 2 9 9" xfId="35264" xr:uid="{00000000-0005-0000-0000-00009A380000}"/>
    <cellStyle name="Entrada 4 20" xfId="21372" xr:uid="{00000000-0005-0000-0000-00009B380000}"/>
    <cellStyle name="Entrada 4 21" xfId="35572" xr:uid="{00000000-0005-0000-0000-00009C380000}"/>
    <cellStyle name="Entrada 4 3" xfId="352" xr:uid="{00000000-0005-0000-0000-00009D380000}"/>
    <cellStyle name="Entrada 4 3 10" xfId="3003" xr:uid="{00000000-0005-0000-0000-00009E380000}"/>
    <cellStyle name="Entrada 4 3 10 2" xfId="6143" xr:uid="{00000000-0005-0000-0000-00009F380000}"/>
    <cellStyle name="Entrada 4 3 10 2 2" xfId="15297" xr:uid="{00000000-0005-0000-0000-0000A0380000}"/>
    <cellStyle name="Entrada 4 3 10 2 3" xfId="22293" xr:uid="{00000000-0005-0000-0000-0000A1380000}"/>
    <cellStyle name="Entrada 4 3 10 2 4" xfId="28876" xr:uid="{00000000-0005-0000-0000-0000A2380000}"/>
    <cellStyle name="Entrada 4 3 10 2 5" xfId="33188" xr:uid="{00000000-0005-0000-0000-0000A3380000}"/>
    <cellStyle name="Entrada 4 3 10 2 6" xfId="36863" xr:uid="{00000000-0005-0000-0000-0000A4380000}"/>
    <cellStyle name="Entrada 4 3 10 2 7" xfId="39589" xr:uid="{00000000-0005-0000-0000-0000A5380000}"/>
    <cellStyle name="Entrada 4 3 10 3" xfId="12157" xr:uid="{00000000-0005-0000-0000-0000A6380000}"/>
    <cellStyle name="Entrada 4 3 10 4" xfId="19160" xr:uid="{00000000-0005-0000-0000-0000A7380000}"/>
    <cellStyle name="Entrada 4 3 10 5" xfId="24682" xr:uid="{00000000-0005-0000-0000-0000A8380000}"/>
    <cellStyle name="Entrada 4 3 10 6" xfId="26398" xr:uid="{00000000-0005-0000-0000-0000A9380000}"/>
    <cellStyle name="Entrada 4 3 10 7" xfId="29833" xr:uid="{00000000-0005-0000-0000-0000AA380000}"/>
    <cellStyle name="Entrada 4 3 10 8" xfId="33810" xr:uid="{00000000-0005-0000-0000-0000AB380000}"/>
    <cellStyle name="Entrada 4 3 10 9" xfId="37372" xr:uid="{00000000-0005-0000-0000-0000AC380000}"/>
    <cellStyle name="Entrada 4 3 11" xfId="4276" xr:uid="{00000000-0005-0000-0000-0000AD380000}"/>
    <cellStyle name="Entrada 4 3 11 2" xfId="6144" xr:uid="{00000000-0005-0000-0000-0000AE380000}"/>
    <cellStyle name="Entrada 4 3 11 2 2" xfId="15298" xr:uid="{00000000-0005-0000-0000-0000AF380000}"/>
    <cellStyle name="Entrada 4 3 11 2 3" xfId="22294" xr:uid="{00000000-0005-0000-0000-0000B0380000}"/>
    <cellStyle name="Entrada 4 3 11 2 4" xfId="27224" xr:uid="{00000000-0005-0000-0000-0000B1380000}"/>
    <cellStyle name="Entrada 4 3 11 2 5" xfId="33189" xr:uid="{00000000-0005-0000-0000-0000B2380000}"/>
    <cellStyle name="Entrada 4 3 11 2 6" xfId="36864" xr:uid="{00000000-0005-0000-0000-0000B3380000}"/>
    <cellStyle name="Entrada 4 3 11 2 7" xfId="39590" xr:uid="{00000000-0005-0000-0000-0000B4380000}"/>
    <cellStyle name="Entrada 4 3 11 3" xfId="13430" xr:uid="{00000000-0005-0000-0000-0000B5380000}"/>
    <cellStyle name="Entrada 4 3 11 4" xfId="20428" xr:uid="{00000000-0005-0000-0000-0000B6380000}"/>
    <cellStyle name="Entrada 4 3 11 5" xfId="9358" xr:uid="{00000000-0005-0000-0000-0000B7380000}"/>
    <cellStyle name="Entrada 4 3 11 6" xfId="26673" xr:uid="{00000000-0005-0000-0000-0000B8380000}"/>
    <cellStyle name="Entrada 4 3 11 7" xfId="22867" xr:uid="{00000000-0005-0000-0000-0000B9380000}"/>
    <cellStyle name="Entrada 4 3 11 8" xfId="31856" xr:uid="{00000000-0005-0000-0000-0000BA380000}"/>
    <cellStyle name="Entrada 4 3 11 9" xfId="35510" xr:uid="{00000000-0005-0000-0000-0000BB380000}"/>
    <cellStyle name="Entrada 4 3 12" xfId="6142" xr:uid="{00000000-0005-0000-0000-0000BC380000}"/>
    <cellStyle name="Entrada 4 3 12 2" xfId="15296" xr:uid="{00000000-0005-0000-0000-0000BD380000}"/>
    <cellStyle name="Entrada 4 3 12 3" xfId="22292" xr:uid="{00000000-0005-0000-0000-0000BE380000}"/>
    <cellStyle name="Entrada 4 3 12 4" xfId="27225" xr:uid="{00000000-0005-0000-0000-0000BF380000}"/>
    <cellStyle name="Entrada 4 3 12 5" xfId="33187" xr:uid="{00000000-0005-0000-0000-0000C0380000}"/>
    <cellStyle name="Entrada 4 3 12 6" xfId="36862" xr:uid="{00000000-0005-0000-0000-0000C1380000}"/>
    <cellStyle name="Entrada 4 3 12 7" xfId="39588" xr:uid="{00000000-0005-0000-0000-0000C2380000}"/>
    <cellStyle name="Entrada 4 3 13" xfId="9510" xr:uid="{00000000-0005-0000-0000-0000C3380000}"/>
    <cellStyle name="Entrada 4 3 14" xfId="17942" xr:uid="{00000000-0005-0000-0000-0000C4380000}"/>
    <cellStyle name="Entrada 4 3 15" xfId="24191" xr:uid="{00000000-0005-0000-0000-0000C5380000}"/>
    <cellStyle name="Entrada 4 3 16" xfId="28718" xr:uid="{00000000-0005-0000-0000-0000C6380000}"/>
    <cellStyle name="Entrada 4 3 17" xfId="29040" xr:uid="{00000000-0005-0000-0000-0000C7380000}"/>
    <cellStyle name="Entrada 4 3 18" xfId="31028" xr:uid="{00000000-0005-0000-0000-0000C8380000}"/>
    <cellStyle name="Entrada 4 3 19" xfId="31347" xr:uid="{00000000-0005-0000-0000-0000C9380000}"/>
    <cellStyle name="Entrada 4 3 2" xfId="1703" xr:uid="{00000000-0005-0000-0000-0000CA380000}"/>
    <cellStyle name="Entrada 4 3 2 10" xfId="28649" xr:uid="{00000000-0005-0000-0000-0000CB380000}"/>
    <cellStyle name="Entrada 4 3 2 11" xfId="18074" xr:uid="{00000000-0005-0000-0000-0000CC380000}"/>
    <cellStyle name="Entrada 4 3 2 12" xfId="30980" xr:uid="{00000000-0005-0000-0000-0000CD380000}"/>
    <cellStyle name="Entrada 4 3 2 13" xfId="34902" xr:uid="{00000000-0005-0000-0000-0000CE380000}"/>
    <cellStyle name="Entrada 4 3 2 14" xfId="38367" xr:uid="{00000000-0005-0000-0000-0000CF380000}"/>
    <cellStyle name="Entrada 4 3 2 2" xfId="2523" xr:uid="{00000000-0005-0000-0000-0000D0380000}"/>
    <cellStyle name="Entrada 4 3 2 2 2" xfId="6146" xr:uid="{00000000-0005-0000-0000-0000D1380000}"/>
    <cellStyle name="Entrada 4 3 2 2 2 2" xfId="15300" xr:uid="{00000000-0005-0000-0000-0000D2380000}"/>
    <cellStyle name="Entrada 4 3 2 2 2 3" xfId="22296" xr:uid="{00000000-0005-0000-0000-0000D3380000}"/>
    <cellStyle name="Entrada 4 3 2 2 2 4" xfId="19550" xr:uid="{00000000-0005-0000-0000-0000D4380000}"/>
    <cellStyle name="Entrada 4 3 2 2 2 5" xfId="33191" xr:uid="{00000000-0005-0000-0000-0000D5380000}"/>
    <cellStyle name="Entrada 4 3 2 2 2 6" xfId="36866" xr:uid="{00000000-0005-0000-0000-0000D6380000}"/>
    <cellStyle name="Entrada 4 3 2 2 2 7" xfId="39592" xr:uid="{00000000-0005-0000-0000-0000D7380000}"/>
    <cellStyle name="Entrada 4 3 2 2 3" xfId="11677" xr:uid="{00000000-0005-0000-0000-0000D8380000}"/>
    <cellStyle name="Entrada 4 3 2 2 4" xfId="18680" xr:uid="{00000000-0005-0000-0000-0000D9380000}"/>
    <cellStyle name="Entrada 4 3 2 2 5" xfId="19485" xr:uid="{00000000-0005-0000-0000-0000DA380000}"/>
    <cellStyle name="Entrada 4 3 2 2 6" xfId="26231" xr:uid="{00000000-0005-0000-0000-0000DB380000}"/>
    <cellStyle name="Entrada 4 3 2 2 7" xfId="30067" xr:uid="{00000000-0005-0000-0000-0000DC380000}"/>
    <cellStyle name="Entrada 4 3 2 2 8" xfId="26530" xr:uid="{00000000-0005-0000-0000-0000DD380000}"/>
    <cellStyle name="Entrada 4 3 2 2 9" xfId="9540" xr:uid="{00000000-0005-0000-0000-0000DE380000}"/>
    <cellStyle name="Entrada 4 3 2 3" xfId="3677" xr:uid="{00000000-0005-0000-0000-0000DF380000}"/>
    <cellStyle name="Entrada 4 3 2 3 2" xfId="6147" xr:uid="{00000000-0005-0000-0000-0000E0380000}"/>
    <cellStyle name="Entrada 4 3 2 3 2 2" xfId="15301" xr:uid="{00000000-0005-0000-0000-0000E1380000}"/>
    <cellStyle name="Entrada 4 3 2 3 2 3" xfId="22297" xr:uid="{00000000-0005-0000-0000-0000E2380000}"/>
    <cellStyle name="Entrada 4 3 2 3 2 4" xfId="23355" xr:uid="{00000000-0005-0000-0000-0000E3380000}"/>
    <cellStyle name="Entrada 4 3 2 3 2 5" xfId="33192" xr:uid="{00000000-0005-0000-0000-0000E4380000}"/>
    <cellStyle name="Entrada 4 3 2 3 2 6" xfId="36867" xr:uid="{00000000-0005-0000-0000-0000E5380000}"/>
    <cellStyle name="Entrada 4 3 2 3 2 7" xfId="39593" xr:uid="{00000000-0005-0000-0000-0000E6380000}"/>
    <cellStyle name="Entrada 4 3 2 3 3" xfId="12831" xr:uid="{00000000-0005-0000-0000-0000E7380000}"/>
    <cellStyle name="Entrada 4 3 2 3 4" xfId="19830" xr:uid="{00000000-0005-0000-0000-0000E8380000}"/>
    <cellStyle name="Entrada 4 3 2 3 5" xfId="25402" xr:uid="{00000000-0005-0000-0000-0000E9380000}"/>
    <cellStyle name="Entrada 4 3 2 3 6" xfId="26563" xr:uid="{00000000-0005-0000-0000-0000EA380000}"/>
    <cellStyle name="Entrada 4 3 2 3 7" xfId="19377" xr:uid="{00000000-0005-0000-0000-0000EB380000}"/>
    <cellStyle name="Entrada 4 3 2 3 8" xfId="31885" xr:uid="{00000000-0005-0000-0000-0000EC380000}"/>
    <cellStyle name="Entrada 4 3 2 3 9" xfId="26479" xr:uid="{00000000-0005-0000-0000-0000ED380000}"/>
    <cellStyle name="Entrada 4 3 2 4" xfId="4184" xr:uid="{00000000-0005-0000-0000-0000EE380000}"/>
    <cellStyle name="Entrada 4 3 2 4 2" xfId="6148" xr:uid="{00000000-0005-0000-0000-0000EF380000}"/>
    <cellStyle name="Entrada 4 3 2 4 2 2" xfId="15302" xr:uid="{00000000-0005-0000-0000-0000F0380000}"/>
    <cellStyle name="Entrada 4 3 2 4 2 3" xfId="22298" xr:uid="{00000000-0005-0000-0000-0000F1380000}"/>
    <cellStyle name="Entrada 4 3 2 4 2 4" xfId="23388" xr:uid="{00000000-0005-0000-0000-0000F2380000}"/>
    <cellStyle name="Entrada 4 3 2 4 2 5" xfId="33193" xr:uid="{00000000-0005-0000-0000-0000F3380000}"/>
    <cellStyle name="Entrada 4 3 2 4 2 6" xfId="36868" xr:uid="{00000000-0005-0000-0000-0000F4380000}"/>
    <cellStyle name="Entrada 4 3 2 4 2 7" xfId="39594" xr:uid="{00000000-0005-0000-0000-0000F5380000}"/>
    <cellStyle name="Entrada 4 3 2 4 3" xfId="13338" xr:uid="{00000000-0005-0000-0000-0000F6380000}"/>
    <cellStyle name="Entrada 4 3 2 4 4" xfId="20336" xr:uid="{00000000-0005-0000-0000-0000F7380000}"/>
    <cellStyle name="Entrada 4 3 2 4 5" xfId="27740" xr:uid="{00000000-0005-0000-0000-0000F8380000}"/>
    <cellStyle name="Entrada 4 3 2 4 6" xfId="23076" xr:uid="{00000000-0005-0000-0000-0000F9380000}"/>
    <cellStyle name="Entrada 4 3 2 4 7" xfId="29521" xr:uid="{00000000-0005-0000-0000-0000FA380000}"/>
    <cellStyle name="Entrada 4 3 2 4 8" xfId="31696" xr:uid="{00000000-0005-0000-0000-0000FB380000}"/>
    <cellStyle name="Entrada 4 3 2 4 9" xfId="35376" xr:uid="{00000000-0005-0000-0000-0000FC380000}"/>
    <cellStyle name="Entrada 4 3 2 5" xfId="3867" xr:uid="{00000000-0005-0000-0000-0000FD380000}"/>
    <cellStyle name="Entrada 4 3 2 5 2" xfId="6149" xr:uid="{00000000-0005-0000-0000-0000FE380000}"/>
    <cellStyle name="Entrada 4 3 2 5 2 2" xfId="15303" xr:uid="{00000000-0005-0000-0000-0000FF380000}"/>
    <cellStyle name="Entrada 4 3 2 5 2 3" xfId="22299" xr:uid="{00000000-0005-0000-0000-000000390000}"/>
    <cellStyle name="Entrada 4 3 2 5 2 4" xfId="29348" xr:uid="{00000000-0005-0000-0000-000001390000}"/>
    <cellStyle name="Entrada 4 3 2 5 2 5" xfId="33194" xr:uid="{00000000-0005-0000-0000-000002390000}"/>
    <cellStyle name="Entrada 4 3 2 5 2 6" xfId="36869" xr:uid="{00000000-0005-0000-0000-000003390000}"/>
    <cellStyle name="Entrada 4 3 2 5 2 7" xfId="39595" xr:uid="{00000000-0005-0000-0000-000004390000}"/>
    <cellStyle name="Entrada 4 3 2 5 3" xfId="13021" xr:uid="{00000000-0005-0000-0000-000005390000}"/>
    <cellStyle name="Entrada 4 3 2 5 4" xfId="20020" xr:uid="{00000000-0005-0000-0000-000006390000}"/>
    <cellStyle name="Entrada 4 3 2 5 5" xfId="17947" xr:uid="{00000000-0005-0000-0000-000007390000}"/>
    <cellStyle name="Entrada 4 3 2 5 6" xfId="17140" xr:uid="{00000000-0005-0000-0000-000008390000}"/>
    <cellStyle name="Entrada 4 3 2 5 7" xfId="22698" xr:uid="{00000000-0005-0000-0000-000009390000}"/>
    <cellStyle name="Entrada 4 3 2 5 8" xfId="33481" xr:uid="{00000000-0005-0000-0000-00000A390000}"/>
    <cellStyle name="Entrada 4 3 2 5 9" xfId="37150" xr:uid="{00000000-0005-0000-0000-00000B390000}"/>
    <cellStyle name="Entrada 4 3 2 6" xfId="4152" xr:uid="{00000000-0005-0000-0000-00000C390000}"/>
    <cellStyle name="Entrada 4 3 2 6 2" xfId="6150" xr:uid="{00000000-0005-0000-0000-00000D390000}"/>
    <cellStyle name="Entrada 4 3 2 6 2 2" xfId="15304" xr:uid="{00000000-0005-0000-0000-00000E390000}"/>
    <cellStyle name="Entrada 4 3 2 6 2 3" xfId="22300" xr:uid="{00000000-0005-0000-0000-00000F390000}"/>
    <cellStyle name="Entrada 4 3 2 6 2 4" xfId="29472" xr:uid="{00000000-0005-0000-0000-000010390000}"/>
    <cellStyle name="Entrada 4 3 2 6 2 5" xfId="33195" xr:uid="{00000000-0005-0000-0000-000011390000}"/>
    <cellStyle name="Entrada 4 3 2 6 2 6" xfId="36870" xr:uid="{00000000-0005-0000-0000-000012390000}"/>
    <cellStyle name="Entrada 4 3 2 6 2 7" xfId="39596" xr:uid="{00000000-0005-0000-0000-000013390000}"/>
    <cellStyle name="Entrada 4 3 2 6 3" xfId="13306" xr:uid="{00000000-0005-0000-0000-000014390000}"/>
    <cellStyle name="Entrada 4 3 2 6 4" xfId="20304" xr:uid="{00000000-0005-0000-0000-000015390000}"/>
    <cellStyle name="Entrada 4 3 2 6 5" xfId="23347" xr:uid="{00000000-0005-0000-0000-000016390000}"/>
    <cellStyle name="Entrada 4 3 2 6 6" xfId="25387" xr:uid="{00000000-0005-0000-0000-000017390000}"/>
    <cellStyle name="Entrada 4 3 2 6 7" xfId="17520" xr:uid="{00000000-0005-0000-0000-000018390000}"/>
    <cellStyle name="Entrada 4 3 2 6 8" xfId="30924" xr:uid="{00000000-0005-0000-0000-000019390000}"/>
    <cellStyle name="Entrada 4 3 2 6 9" xfId="31053" xr:uid="{00000000-0005-0000-0000-00001A390000}"/>
    <cellStyle name="Entrada 4 3 2 7" xfId="6145" xr:uid="{00000000-0005-0000-0000-00001B390000}"/>
    <cellStyle name="Entrada 4 3 2 7 2" xfId="15299" xr:uid="{00000000-0005-0000-0000-00001C390000}"/>
    <cellStyle name="Entrada 4 3 2 7 3" xfId="22295" xr:uid="{00000000-0005-0000-0000-00001D390000}"/>
    <cellStyle name="Entrada 4 3 2 7 4" xfId="23112" xr:uid="{00000000-0005-0000-0000-00001E390000}"/>
    <cellStyle name="Entrada 4 3 2 7 5" xfId="33190" xr:uid="{00000000-0005-0000-0000-00001F390000}"/>
    <cellStyle name="Entrada 4 3 2 7 6" xfId="36865" xr:uid="{00000000-0005-0000-0000-000020390000}"/>
    <cellStyle name="Entrada 4 3 2 7 7" xfId="39591" xr:uid="{00000000-0005-0000-0000-000021390000}"/>
    <cellStyle name="Entrada 4 3 2 8" xfId="10857" xr:uid="{00000000-0005-0000-0000-000022390000}"/>
    <cellStyle name="Entrada 4 3 2 9" xfId="9724" xr:uid="{00000000-0005-0000-0000-000023390000}"/>
    <cellStyle name="Entrada 4 3 3" xfId="2264" xr:uid="{00000000-0005-0000-0000-000024390000}"/>
    <cellStyle name="Entrada 4 3 3 10" xfId="17822" xr:uid="{00000000-0005-0000-0000-000025390000}"/>
    <cellStyle name="Entrada 4 3 3 11" xfId="29497" xr:uid="{00000000-0005-0000-0000-000026390000}"/>
    <cellStyle name="Entrada 4 3 3 12" xfId="23150" xr:uid="{00000000-0005-0000-0000-000027390000}"/>
    <cellStyle name="Entrada 4 3 3 13" xfId="29622" xr:uid="{00000000-0005-0000-0000-000028390000}"/>
    <cellStyle name="Entrada 4 3 3 14" xfId="25719" xr:uid="{00000000-0005-0000-0000-000029390000}"/>
    <cellStyle name="Entrada 4 3 3 2" xfId="2664" xr:uid="{00000000-0005-0000-0000-00002A390000}"/>
    <cellStyle name="Entrada 4 3 3 2 2" xfId="6152" xr:uid="{00000000-0005-0000-0000-00002B390000}"/>
    <cellStyle name="Entrada 4 3 3 2 2 2" xfId="15306" xr:uid="{00000000-0005-0000-0000-00002C390000}"/>
    <cellStyle name="Entrada 4 3 3 2 2 3" xfId="22302" xr:uid="{00000000-0005-0000-0000-00002D390000}"/>
    <cellStyle name="Entrada 4 3 3 2 2 4" xfId="24288" xr:uid="{00000000-0005-0000-0000-00002E390000}"/>
    <cellStyle name="Entrada 4 3 3 2 2 5" xfId="33197" xr:uid="{00000000-0005-0000-0000-00002F390000}"/>
    <cellStyle name="Entrada 4 3 3 2 2 6" xfId="36872" xr:uid="{00000000-0005-0000-0000-000030390000}"/>
    <cellStyle name="Entrada 4 3 3 2 2 7" xfId="39598" xr:uid="{00000000-0005-0000-0000-000031390000}"/>
    <cellStyle name="Entrada 4 3 3 2 3" xfId="11818" xr:uid="{00000000-0005-0000-0000-000032390000}"/>
    <cellStyle name="Entrada 4 3 3 2 4" xfId="18821" xr:uid="{00000000-0005-0000-0000-000033390000}"/>
    <cellStyle name="Entrada 4 3 3 2 5" xfId="24131" xr:uid="{00000000-0005-0000-0000-000034390000}"/>
    <cellStyle name="Entrada 4 3 3 2 6" xfId="17577" xr:uid="{00000000-0005-0000-0000-000035390000}"/>
    <cellStyle name="Entrada 4 3 3 2 7" xfId="29985" xr:uid="{00000000-0005-0000-0000-000036390000}"/>
    <cellStyle name="Entrada 4 3 3 2 8" xfId="33970" xr:uid="{00000000-0005-0000-0000-000037390000}"/>
    <cellStyle name="Entrada 4 3 3 2 9" xfId="37532" xr:uid="{00000000-0005-0000-0000-000038390000}"/>
    <cellStyle name="Entrada 4 3 3 3" xfId="3946" xr:uid="{00000000-0005-0000-0000-000039390000}"/>
    <cellStyle name="Entrada 4 3 3 3 2" xfId="6153" xr:uid="{00000000-0005-0000-0000-00003A390000}"/>
    <cellStyle name="Entrada 4 3 3 3 2 2" xfId="15307" xr:uid="{00000000-0005-0000-0000-00003B390000}"/>
    <cellStyle name="Entrada 4 3 3 3 2 3" xfId="22303" xr:uid="{00000000-0005-0000-0000-00003C390000}"/>
    <cellStyle name="Entrada 4 3 3 3 2 4" xfId="22893" xr:uid="{00000000-0005-0000-0000-00003D390000}"/>
    <cellStyle name="Entrada 4 3 3 3 2 5" xfId="33198" xr:uid="{00000000-0005-0000-0000-00003E390000}"/>
    <cellStyle name="Entrada 4 3 3 3 2 6" xfId="36873" xr:uid="{00000000-0005-0000-0000-00003F390000}"/>
    <cellStyle name="Entrada 4 3 3 3 2 7" xfId="39599" xr:uid="{00000000-0005-0000-0000-000040390000}"/>
    <cellStyle name="Entrada 4 3 3 3 3" xfId="13100" xr:uid="{00000000-0005-0000-0000-000041390000}"/>
    <cellStyle name="Entrada 4 3 3 3 4" xfId="20098" xr:uid="{00000000-0005-0000-0000-000042390000}"/>
    <cellStyle name="Entrada 4 3 3 3 5" xfId="27857" xr:uid="{00000000-0005-0000-0000-000043390000}"/>
    <cellStyle name="Entrada 4 3 3 3 6" xfId="23520" xr:uid="{00000000-0005-0000-0000-000044390000}"/>
    <cellStyle name="Entrada 4 3 3 3 7" xfId="26007" xr:uid="{00000000-0005-0000-0000-000045390000}"/>
    <cellStyle name="Entrada 4 3 3 3 8" xfId="30928" xr:uid="{00000000-0005-0000-0000-000046390000}"/>
    <cellStyle name="Entrada 4 3 3 3 9" xfId="34851" xr:uid="{00000000-0005-0000-0000-000047390000}"/>
    <cellStyle name="Entrada 4 3 3 4" xfId="4384" xr:uid="{00000000-0005-0000-0000-000048390000}"/>
    <cellStyle name="Entrada 4 3 3 4 2" xfId="6154" xr:uid="{00000000-0005-0000-0000-000049390000}"/>
    <cellStyle name="Entrada 4 3 3 4 2 2" xfId="15308" xr:uid="{00000000-0005-0000-0000-00004A390000}"/>
    <cellStyle name="Entrada 4 3 3 4 2 3" xfId="22304" xr:uid="{00000000-0005-0000-0000-00004B390000}"/>
    <cellStyle name="Entrada 4 3 3 4 2 4" xfId="27227" xr:uid="{00000000-0005-0000-0000-00004C390000}"/>
    <cellStyle name="Entrada 4 3 3 4 2 5" xfId="33199" xr:uid="{00000000-0005-0000-0000-00004D390000}"/>
    <cellStyle name="Entrada 4 3 3 4 2 6" xfId="36874" xr:uid="{00000000-0005-0000-0000-00004E390000}"/>
    <cellStyle name="Entrada 4 3 3 4 2 7" xfId="39600" xr:uid="{00000000-0005-0000-0000-00004F390000}"/>
    <cellStyle name="Entrada 4 3 3 4 3" xfId="13538" xr:uid="{00000000-0005-0000-0000-000050390000}"/>
    <cellStyle name="Entrada 4 3 3 4 4" xfId="20536" xr:uid="{00000000-0005-0000-0000-000051390000}"/>
    <cellStyle name="Entrada 4 3 3 4 5" xfId="17571" xr:uid="{00000000-0005-0000-0000-000052390000}"/>
    <cellStyle name="Entrada 4 3 3 4 6" xfId="18367" xr:uid="{00000000-0005-0000-0000-000053390000}"/>
    <cellStyle name="Entrada 4 3 3 4 7" xfId="18350" xr:uid="{00000000-0005-0000-0000-000054390000}"/>
    <cellStyle name="Entrada 4 3 3 4 8" xfId="31862" xr:uid="{00000000-0005-0000-0000-000055390000}"/>
    <cellStyle name="Entrada 4 3 3 4 9" xfId="35516" xr:uid="{00000000-0005-0000-0000-000056390000}"/>
    <cellStyle name="Entrada 4 3 3 5" xfId="4638" xr:uid="{00000000-0005-0000-0000-000057390000}"/>
    <cellStyle name="Entrada 4 3 3 5 2" xfId="6155" xr:uid="{00000000-0005-0000-0000-000058390000}"/>
    <cellStyle name="Entrada 4 3 3 5 2 2" xfId="15309" xr:uid="{00000000-0005-0000-0000-000059390000}"/>
    <cellStyle name="Entrada 4 3 3 5 2 3" xfId="22305" xr:uid="{00000000-0005-0000-0000-00005A390000}"/>
    <cellStyle name="Entrada 4 3 3 5 2 4" xfId="28192" xr:uid="{00000000-0005-0000-0000-00005B390000}"/>
    <cellStyle name="Entrada 4 3 3 5 2 5" xfId="33200" xr:uid="{00000000-0005-0000-0000-00005C390000}"/>
    <cellStyle name="Entrada 4 3 3 5 2 6" xfId="36875" xr:uid="{00000000-0005-0000-0000-00005D390000}"/>
    <cellStyle name="Entrada 4 3 3 5 2 7" xfId="39601" xr:uid="{00000000-0005-0000-0000-00005E390000}"/>
    <cellStyle name="Entrada 4 3 3 5 3" xfId="13792" xr:uid="{00000000-0005-0000-0000-00005F390000}"/>
    <cellStyle name="Entrada 4 3 3 5 4" xfId="20790" xr:uid="{00000000-0005-0000-0000-000060390000}"/>
    <cellStyle name="Entrada 4 3 3 5 5" xfId="27518" xr:uid="{00000000-0005-0000-0000-000061390000}"/>
    <cellStyle name="Entrada 4 3 3 5 6" xfId="22706" xr:uid="{00000000-0005-0000-0000-000062390000}"/>
    <cellStyle name="Entrada 4 3 3 5 7" xfId="26823" xr:uid="{00000000-0005-0000-0000-000063390000}"/>
    <cellStyle name="Entrada 4 3 3 5 8" xfId="31782" xr:uid="{00000000-0005-0000-0000-000064390000}"/>
    <cellStyle name="Entrada 4 3 3 5 9" xfId="35462" xr:uid="{00000000-0005-0000-0000-000065390000}"/>
    <cellStyle name="Entrada 4 3 3 6" xfId="4884" xr:uid="{00000000-0005-0000-0000-000066390000}"/>
    <cellStyle name="Entrada 4 3 3 6 2" xfId="6156" xr:uid="{00000000-0005-0000-0000-000067390000}"/>
    <cellStyle name="Entrada 4 3 3 6 2 2" xfId="15310" xr:uid="{00000000-0005-0000-0000-000068390000}"/>
    <cellStyle name="Entrada 4 3 3 6 2 3" xfId="22306" xr:uid="{00000000-0005-0000-0000-000069390000}"/>
    <cellStyle name="Entrada 4 3 3 6 2 4" xfId="27205" xr:uid="{00000000-0005-0000-0000-00006A390000}"/>
    <cellStyle name="Entrada 4 3 3 6 2 5" xfId="33201" xr:uid="{00000000-0005-0000-0000-00006B390000}"/>
    <cellStyle name="Entrada 4 3 3 6 2 6" xfId="36876" xr:uid="{00000000-0005-0000-0000-00006C390000}"/>
    <cellStyle name="Entrada 4 3 3 6 2 7" xfId="39602" xr:uid="{00000000-0005-0000-0000-00006D390000}"/>
    <cellStyle name="Entrada 4 3 3 6 3" xfId="14038" xr:uid="{00000000-0005-0000-0000-00006E390000}"/>
    <cellStyle name="Entrada 4 3 3 6 4" xfId="21036" xr:uid="{00000000-0005-0000-0000-00006F390000}"/>
    <cellStyle name="Entrada 4 3 3 6 5" xfId="27397" xr:uid="{00000000-0005-0000-0000-000070390000}"/>
    <cellStyle name="Entrada 4 3 3 6 6" xfId="24446" xr:uid="{00000000-0005-0000-0000-000071390000}"/>
    <cellStyle name="Entrada 4 3 3 6 7" xfId="31930" xr:uid="{00000000-0005-0000-0000-000072390000}"/>
    <cellStyle name="Entrada 4 3 3 6 8" xfId="35608" xr:uid="{00000000-0005-0000-0000-000073390000}"/>
    <cellStyle name="Entrada 4 3 3 6 9" xfId="38519" xr:uid="{00000000-0005-0000-0000-000074390000}"/>
    <cellStyle name="Entrada 4 3 3 7" xfId="6151" xr:uid="{00000000-0005-0000-0000-000075390000}"/>
    <cellStyle name="Entrada 4 3 3 7 2" xfId="15305" xr:uid="{00000000-0005-0000-0000-000076390000}"/>
    <cellStyle name="Entrada 4 3 3 7 3" xfId="22301" xr:uid="{00000000-0005-0000-0000-000077390000}"/>
    <cellStyle name="Entrada 4 3 3 7 4" xfId="24852" xr:uid="{00000000-0005-0000-0000-000078390000}"/>
    <cellStyle name="Entrada 4 3 3 7 5" xfId="33196" xr:uid="{00000000-0005-0000-0000-000079390000}"/>
    <cellStyle name="Entrada 4 3 3 7 6" xfId="36871" xr:uid="{00000000-0005-0000-0000-00007A390000}"/>
    <cellStyle name="Entrada 4 3 3 7 7" xfId="39597" xr:uid="{00000000-0005-0000-0000-00007B390000}"/>
    <cellStyle name="Entrada 4 3 3 8" xfId="11418" xr:uid="{00000000-0005-0000-0000-00007C390000}"/>
    <cellStyle name="Entrada 4 3 3 9" xfId="18421" xr:uid="{00000000-0005-0000-0000-00007D390000}"/>
    <cellStyle name="Entrada 4 3 4" xfId="1775" xr:uid="{00000000-0005-0000-0000-00007E390000}"/>
    <cellStyle name="Entrada 4 3 4 10" xfId="28615" xr:uid="{00000000-0005-0000-0000-00007F390000}"/>
    <cellStyle name="Entrada 4 3 4 11" xfId="23330" xr:uid="{00000000-0005-0000-0000-000080390000}"/>
    <cellStyle name="Entrada 4 3 4 12" xfId="30946" xr:uid="{00000000-0005-0000-0000-000081390000}"/>
    <cellStyle name="Entrada 4 3 4 13" xfId="29025" xr:uid="{00000000-0005-0000-0000-000082390000}"/>
    <cellStyle name="Entrada 4 3 4 14" xfId="29607" xr:uid="{00000000-0005-0000-0000-000083390000}"/>
    <cellStyle name="Entrada 4 3 4 2" xfId="2539" xr:uid="{00000000-0005-0000-0000-000084390000}"/>
    <cellStyle name="Entrada 4 3 4 2 2" xfId="6158" xr:uid="{00000000-0005-0000-0000-000085390000}"/>
    <cellStyle name="Entrada 4 3 4 2 2 2" xfId="15312" xr:uid="{00000000-0005-0000-0000-000086390000}"/>
    <cellStyle name="Entrada 4 3 4 2 2 3" xfId="22308" xr:uid="{00000000-0005-0000-0000-000087390000}"/>
    <cellStyle name="Entrada 4 3 4 2 2 4" xfId="17756" xr:uid="{00000000-0005-0000-0000-000088390000}"/>
    <cellStyle name="Entrada 4 3 4 2 2 5" xfId="33203" xr:uid="{00000000-0005-0000-0000-000089390000}"/>
    <cellStyle name="Entrada 4 3 4 2 2 6" xfId="36878" xr:uid="{00000000-0005-0000-0000-00008A390000}"/>
    <cellStyle name="Entrada 4 3 4 2 2 7" xfId="39604" xr:uid="{00000000-0005-0000-0000-00008B390000}"/>
    <cellStyle name="Entrada 4 3 4 2 3" xfId="11693" xr:uid="{00000000-0005-0000-0000-00008C390000}"/>
    <cellStyle name="Entrada 4 3 4 2 4" xfId="18696" xr:uid="{00000000-0005-0000-0000-00008D390000}"/>
    <cellStyle name="Entrada 4 3 4 2 5" xfId="9626" xr:uid="{00000000-0005-0000-0000-00008E390000}"/>
    <cellStyle name="Entrada 4 3 4 2 6" xfId="26239" xr:uid="{00000000-0005-0000-0000-00008F390000}"/>
    <cellStyle name="Entrada 4 3 4 2 7" xfId="30059" xr:uid="{00000000-0005-0000-0000-000090390000}"/>
    <cellStyle name="Entrada 4 3 4 2 8" xfId="34036" xr:uid="{00000000-0005-0000-0000-000091390000}"/>
    <cellStyle name="Entrada 4 3 4 2 9" xfId="37598" xr:uid="{00000000-0005-0000-0000-000092390000}"/>
    <cellStyle name="Entrada 4 3 4 3" xfId="3701" xr:uid="{00000000-0005-0000-0000-000093390000}"/>
    <cellStyle name="Entrada 4 3 4 3 2" xfId="6159" xr:uid="{00000000-0005-0000-0000-000094390000}"/>
    <cellStyle name="Entrada 4 3 4 3 2 2" xfId="15313" xr:uid="{00000000-0005-0000-0000-000095390000}"/>
    <cellStyle name="Entrada 4 3 4 3 2 3" xfId="22309" xr:uid="{00000000-0005-0000-0000-000096390000}"/>
    <cellStyle name="Entrada 4 3 4 3 2 4" xfId="27230" xr:uid="{00000000-0005-0000-0000-000097390000}"/>
    <cellStyle name="Entrada 4 3 4 3 2 5" xfId="33204" xr:uid="{00000000-0005-0000-0000-000098390000}"/>
    <cellStyle name="Entrada 4 3 4 3 2 6" xfId="36879" xr:uid="{00000000-0005-0000-0000-000099390000}"/>
    <cellStyle name="Entrada 4 3 4 3 2 7" xfId="39605" xr:uid="{00000000-0005-0000-0000-00009A390000}"/>
    <cellStyle name="Entrada 4 3 4 3 3" xfId="12855" xr:uid="{00000000-0005-0000-0000-00009B390000}"/>
    <cellStyle name="Entrada 4 3 4 3 4" xfId="19854" xr:uid="{00000000-0005-0000-0000-00009C390000}"/>
    <cellStyle name="Entrada 4 3 4 3 5" xfId="27979" xr:uid="{00000000-0005-0000-0000-00009D390000}"/>
    <cellStyle name="Entrada 4 3 4 3 6" xfId="24518" xr:uid="{00000000-0005-0000-0000-00009E390000}"/>
    <cellStyle name="Entrada 4 3 4 3 7" xfId="17109" xr:uid="{00000000-0005-0000-0000-00009F390000}"/>
    <cellStyle name="Entrada 4 3 4 3 8" xfId="25792" xr:uid="{00000000-0005-0000-0000-0000A0390000}"/>
    <cellStyle name="Entrada 4 3 4 3 9" xfId="18315" xr:uid="{00000000-0005-0000-0000-0000A1390000}"/>
    <cellStyle name="Entrada 4 3 4 4" xfId="4211" xr:uid="{00000000-0005-0000-0000-0000A2390000}"/>
    <cellStyle name="Entrada 4 3 4 4 2" xfId="6160" xr:uid="{00000000-0005-0000-0000-0000A3390000}"/>
    <cellStyle name="Entrada 4 3 4 4 2 2" xfId="15314" xr:uid="{00000000-0005-0000-0000-0000A4390000}"/>
    <cellStyle name="Entrada 4 3 4 4 2 3" xfId="22310" xr:uid="{00000000-0005-0000-0000-0000A5390000}"/>
    <cellStyle name="Entrada 4 3 4 4 2 4" xfId="9992" xr:uid="{00000000-0005-0000-0000-0000A6390000}"/>
    <cellStyle name="Entrada 4 3 4 4 2 5" xfId="33205" xr:uid="{00000000-0005-0000-0000-0000A7390000}"/>
    <cellStyle name="Entrada 4 3 4 4 2 6" xfId="36880" xr:uid="{00000000-0005-0000-0000-0000A8390000}"/>
    <cellStyle name="Entrada 4 3 4 4 2 7" xfId="39606" xr:uid="{00000000-0005-0000-0000-0000A9390000}"/>
    <cellStyle name="Entrada 4 3 4 4 3" xfId="13365" xr:uid="{00000000-0005-0000-0000-0000AA390000}"/>
    <cellStyle name="Entrada 4 3 4 4 4" xfId="20363" xr:uid="{00000000-0005-0000-0000-0000AB390000}"/>
    <cellStyle name="Entrada 4 3 4 4 5" xfId="17739" xr:uid="{00000000-0005-0000-0000-0000AC390000}"/>
    <cellStyle name="Entrada 4 3 4 4 6" xfId="28551" xr:uid="{00000000-0005-0000-0000-0000AD390000}"/>
    <cellStyle name="Entrada 4 3 4 4 7" xfId="26470" xr:uid="{00000000-0005-0000-0000-0000AE390000}"/>
    <cellStyle name="Entrada 4 3 4 4 8" xfId="33365" xr:uid="{00000000-0005-0000-0000-0000AF390000}"/>
    <cellStyle name="Entrada 4 3 4 4 9" xfId="37040" xr:uid="{00000000-0005-0000-0000-0000B0390000}"/>
    <cellStyle name="Entrada 4 3 4 5" xfId="3121" xr:uid="{00000000-0005-0000-0000-0000B1390000}"/>
    <cellStyle name="Entrada 4 3 4 5 2" xfId="6161" xr:uid="{00000000-0005-0000-0000-0000B2390000}"/>
    <cellStyle name="Entrada 4 3 4 5 2 2" xfId="15315" xr:uid="{00000000-0005-0000-0000-0000B3390000}"/>
    <cellStyle name="Entrada 4 3 4 5 2 3" xfId="22311" xr:uid="{00000000-0005-0000-0000-0000B4390000}"/>
    <cellStyle name="Entrada 4 3 4 5 2 4" xfId="28877" xr:uid="{00000000-0005-0000-0000-0000B5390000}"/>
    <cellStyle name="Entrada 4 3 4 5 2 5" xfId="33206" xr:uid="{00000000-0005-0000-0000-0000B6390000}"/>
    <cellStyle name="Entrada 4 3 4 5 2 6" xfId="36881" xr:uid="{00000000-0005-0000-0000-0000B7390000}"/>
    <cellStyle name="Entrada 4 3 4 5 2 7" xfId="39607" xr:uid="{00000000-0005-0000-0000-0000B8390000}"/>
    <cellStyle name="Entrada 4 3 4 5 3" xfId="12275" xr:uid="{00000000-0005-0000-0000-0000B9390000}"/>
    <cellStyle name="Entrada 4 3 4 5 4" xfId="19278" xr:uid="{00000000-0005-0000-0000-0000BA390000}"/>
    <cellStyle name="Entrada 4 3 4 5 5" xfId="17434" xr:uid="{00000000-0005-0000-0000-0000BB390000}"/>
    <cellStyle name="Entrada 4 3 4 5 6" xfId="28092" xr:uid="{00000000-0005-0000-0000-0000BC390000}"/>
    <cellStyle name="Entrada 4 3 4 5 7" xfId="29779" xr:uid="{00000000-0005-0000-0000-0000BD390000}"/>
    <cellStyle name="Entrada 4 3 4 5 8" xfId="33756" xr:uid="{00000000-0005-0000-0000-0000BE390000}"/>
    <cellStyle name="Entrada 4 3 4 5 9" xfId="37318" xr:uid="{00000000-0005-0000-0000-0000BF390000}"/>
    <cellStyle name="Entrada 4 3 4 6" xfId="4135" xr:uid="{00000000-0005-0000-0000-0000C0390000}"/>
    <cellStyle name="Entrada 4 3 4 6 2" xfId="6162" xr:uid="{00000000-0005-0000-0000-0000C1390000}"/>
    <cellStyle name="Entrada 4 3 4 6 2 2" xfId="15316" xr:uid="{00000000-0005-0000-0000-0000C2390000}"/>
    <cellStyle name="Entrada 4 3 4 6 2 3" xfId="22312" xr:uid="{00000000-0005-0000-0000-0000C3390000}"/>
    <cellStyle name="Entrada 4 3 4 6 2 4" xfId="27229" xr:uid="{00000000-0005-0000-0000-0000C4390000}"/>
    <cellStyle name="Entrada 4 3 4 6 2 5" xfId="33207" xr:uid="{00000000-0005-0000-0000-0000C5390000}"/>
    <cellStyle name="Entrada 4 3 4 6 2 6" xfId="36882" xr:uid="{00000000-0005-0000-0000-0000C6390000}"/>
    <cellStyle name="Entrada 4 3 4 6 2 7" xfId="39608" xr:uid="{00000000-0005-0000-0000-0000C7390000}"/>
    <cellStyle name="Entrada 4 3 4 6 3" xfId="13289" xr:uid="{00000000-0005-0000-0000-0000C8390000}"/>
    <cellStyle name="Entrada 4 3 4 6 4" xfId="20287" xr:uid="{00000000-0005-0000-0000-0000C9390000}"/>
    <cellStyle name="Entrada 4 3 4 6 5" xfId="22469" xr:uid="{00000000-0005-0000-0000-0000CA390000}"/>
    <cellStyle name="Entrada 4 3 4 6 6" xfId="10069" xr:uid="{00000000-0005-0000-0000-0000CB390000}"/>
    <cellStyle name="Entrada 4 3 4 6 7" xfId="17128" xr:uid="{00000000-0005-0000-0000-0000CC390000}"/>
    <cellStyle name="Entrada 4 3 4 6 8" xfId="33401" xr:uid="{00000000-0005-0000-0000-0000CD390000}"/>
    <cellStyle name="Entrada 4 3 4 6 9" xfId="37076" xr:uid="{00000000-0005-0000-0000-0000CE390000}"/>
    <cellStyle name="Entrada 4 3 4 7" xfId="6157" xr:uid="{00000000-0005-0000-0000-0000CF390000}"/>
    <cellStyle name="Entrada 4 3 4 7 2" xfId="15311" xr:uid="{00000000-0005-0000-0000-0000D0390000}"/>
    <cellStyle name="Entrada 4 3 4 7 3" xfId="22307" xr:uid="{00000000-0005-0000-0000-0000D1390000}"/>
    <cellStyle name="Entrada 4 3 4 7 4" xfId="28627" xr:uid="{00000000-0005-0000-0000-0000D2390000}"/>
    <cellStyle name="Entrada 4 3 4 7 5" xfId="33202" xr:uid="{00000000-0005-0000-0000-0000D3390000}"/>
    <cellStyle name="Entrada 4 3 4 7 6" xfId="36877" xr:uid="{00000000-0005-0000-0000-0000D4390000}"/>
    <cellStyle name="Entrada 4 3 4 7 7" xfId="39603" xr:uid="{00000000-0005-0000-0000-0000D5390000}"/>
    <cellStyle name="Entrada 4 3 4 8" xfId="10929" xr:uid="{00000000-0005-0000-0000-0000D6390000}"/>
    <cellStyle name="Entrada 4 3 4 9" xfId="9618" xr:uid="{00000000-0005-0000-0000-0000D7390000}"/>
    <cellStyle name="Entrada 4 3 5" xfId="2240" xr:uid="{00000000-0005-0000-0000-0000D8390000}"/>
    <cellStyle name="Entrada 4 3 5 10" xfId="17865" xr:uid="{00000000-0005-0000-0000-0000D9390000}"/>
    <cellStyle name="Entrada 4 3 5 11" xfId="25064" xr:uid="{00000000-0005-0000-0000-0000DA390000}"/>
    <cellStyle name="Entrada 4 3 5 12" xfId="30210" xr:uid="{00000000-0005-0000-0000-0000DB390000}"/>
    <cellStyle name="Entrada 4 3 5 13" xfId="34185" xr:uid="{00000000-0005-0000-0000-0000DC390000}"/>
    <cellStyle name="Entrada 4 3 5 14" xfId="37747" xr:uid="{00000000-0005-0000-0000-0000DD390000}"/>
    <cellStyle name="Entrada 4 3 5 2" xfId="2640" xr:uid="{00000000-0005-0000-0000-0000DE390000}"/>
    <cellStyle name="Entrada 4 3 5 2 2" xfId="6164" xr:uid="{00000000-0005-0000-0000-0000DF390000}"/>
    <cellStyle name="Entrada 4 3 5 2 2 2" xfId="15318" xr:uid="{00000000-0005-0000-0000-0000E0390000}"/>
    <cellStyle name="Entrada 4 3 5 2 2 3" xfId="22314" xr:uid="{00000000-0005-0000-0000-0000E1390000}"/>
    <cellStyle name="Entrada 4 3 5 2 2 4" xfId="24285" xr:uid="{00000000-0005-0000-0000-0000E2390000}"/>
    <cellStyle name="Entrada 4 3 5 2 2 5" xfId="33209" xr:uid="{00000000-0005-0000-0000-0000E3390000}"/>
    <cellStyle name="Entrada 4 3 5 2 2 6" xfId="36884" xr:uid="{00000000-0005-0000-0000-0000E4390000}"/>
    <cellStyle name="Entrada 4 3 5 2 2 7" xfId="39610" xr:uid="{00000000-0005-0000-0000-0000E5390000}"/>
    <cellStyle name="Entrada 4 3 5 2 3" xfId="11794" xr:uid="{00000000-0005-0000-0000-0000E6390000}"/>
    <cellStyle name="Entrada 4 3 5 2 4" xfId="18797" xr:uid="{00000000-0005-0000-0000-0000E7390000}"/>
    <cellStyle name="Entrada 4 3 5 2 5" xfId="17747" xr:uid="{00000000-0005-0000-0000-0000E8390000}"/>
    <cellStyle name="Entrada 4 3 5 2 6" xfId="26282" xr:uid="{00000000-0005-0000-0000-0000E9390000}"/>
    <cellStyle name="Entrada 4 3 5 2 7" xfId="30009" xr:uid="{00000000-0005-0000-0000-0000EA390000}"/>
    <cellStyle name="Entrada 4 3 5 2 8" xfId="33986" xr:uid="{00000000-0005-0000-0000-0000EB390000}"/>
    <cellStyle name="Entrada 4 3 5 2 9" xfId="37548" xr:uid="{00000000-0005-0000-0000-0000EC390000}"/>
    <cellStyle name="Entrada 4 3 5 3" xfId="3922" xr:uid="{00000000-0005-0000-0000-0000ED390000}"/>
    <cellStyle name="Entrada 4 3 5 3 2" xfId="6165" xr:uid="{00000000-0005-0000-0000-0000EE390000}"/>
    <cellStyle name="Entrada 4 3 5 3 2 2" xfId="15319" xr:uid="{00000000-0005-0000-0000-0000EF390000}"/>
    <cellStyle name="Entrada 4 3 5 3 2 3" xfId="22315" xr:uid="{00000000-0005-0000-0000-0000F0390000}"/>
    <cellStyle name="Entrada 4 3 5 3 2 4" xfId="28625" xr:uid="{00000000-0005-0000-0000-0000F1390000}"/>
    <cellStyle name="Entrada 4 3 5 3 2 5" xfId="33210" xr:uid="{00000000-0005-0000-0000-0000F2390000}"/>
    <cellStyle name="Entrada 4 3 5 3 2 6" xfId="36885" xr:uid="{00000000-0005-0000-0000-0000F3390000}"/>
    <cellStyle name="Entrada 4 3 5 3 2 7" xfId="39611" xr:uid="{00000000-0005-0000-0000-0000F4390000}"/>
    <cellStyle name="Entrada 4 3 5 3 3" xfId="13076" xr:uid="{00000000-0005-0000-0000-0000F5390000}"/>
    <cellStyle name="Entrada 4 3 5 3 4" xfId="20074" xr:uid="{00000000-0005-0000-0000-0000F6390000}"/>
    <cellStyle name="Entrada 4 3 5 3 5" xfId="27869" xr:uid="{00000000-0005-0000-0000-0000F7390000}"/>
    <cellStyle name="Entrada 4 3 5 3 6" xfId="29430" xr:uid="{00000000-0005-0000-0000-0000F8390000}"/>
    <cellStyle name="Entrada 4 3 5 3 7" xfId="17786" xr:uid="{00000000-0005-0000-0000-0000F9390000}"/>
    <cellStyle name="Entrada 4 3 5 3 8" xfId="23017" xr:uid="{00000000-0005-0000-0000-0000FA390000}"/>
    <cellStyle name="Entrada 4 3 5 3 9" xfId="31052" xr:uid="{00000000-0005-0000-0000-0000FB390000}"/>
    <cellStyle name="Entrada 4 3 5 4" xfId="4360" xr:uid="{00000000-0005-0000-0000-0000FC390000}"/>
    <cellStyle name="Entrada 4 3 5 4 2" xfId="6166" xr:uid="{00000000-0005-0000-0000-0000FD390000}"/>
    <cellStyle name="Entrada 4 3 5 4 2 2" xfId="15320" xr:uid="{00000000-0005-0000-0000-0000FE390000}"/>
    <cellStyle name="Entrada 4 3 5 4 2 3" xfId="22316" xr:uid="{00000000-0005-0000-0000-0000FF390000}"/>
    <cellStyle name="Entrada 4 3 5 4 2 4" xfId="29349" xr:uid="{00000000-0005-0000-0000-0000003A0000}"/>
    <cellStyle name="Entrada 4 3 5 4 2 5" xfId="33211" xr:uid="{00000000-0005-0000-0000-0000013A0000}"/>
    <cellStyle name="Entrada 4 3 5 4 2 6" xfId="36886" xr:uid="{00000000-0005-0000-0000-0000023A0000}"/>
    <cellStyle name="Entrada 4 3 5 4 2 7" xfId="39612" xr:uid="{00000000-0005-0000-0000-0000033A0000}"/>
    <cellStyle name="Entrada 4 3 5 4 3" xfId="13514" xr:uid="{00000000-0005-0000-0000-0000043A0000}"/>
    <cellStyle name="Entrada 4 3 5 4 4" xfId="20512" xr:uid="{00000000-0005-0000-0000-0000053A0000}"/>
    <cellStyle name="Entrada 4 3 5 4 5" xfId="24734" xr:uid="{00000000-0005-0000-0000-0000063A0000}"/>
    <cellStyle name="Entrada 4 3 5 4 6" xfId="24501" xr:uid="{00000000-0005-0000-0000-0000073A0000}"/>
    <cellStyle name="Entrada 4 3 5 4 7" xfId="24570" xr:uid="{00000000-0005-0000-0000-0000083A0000}"/>
    <cellStyle name="Entrada 4 3 5 4 8" xfId="31723" xr:uid="{00000000-0005-0000-0000-0000093A0000}"/>
    <cellStyle name="Entrada 4 3 5 4 9" xfId="35403" xr:uid="{00000000-0005-0000-0000-00000A3A0000}"/>
    <cellStyle name="Entrada 4 3 5 5" xfId="4614" xr:uid="{00000000-0005-0000-0000-00000B3A0000}"/>
    <cellStyle name="Entrada 4 3 5 5 2" xfId="6167" xr:uid="{00000000-0005-0000-0000-00000C3A0000}"/>
    <cellStyle name="Entrada 4 3 5 5 2 2" xfId="15321" xr:uid="{00000000-0005-0000-0000-00000D3A0000}"/>
    <cellStyle name="Entrada 4 3 5 5 2 3" xfId="22317" xr:uid="{00000000-0005-0000-0000-00000E3A0000}"/>
    <cellStyle name="Entrada 4 3 5 5 2 4" xfId="10169" xr:uid="{00000000-0005-0000-0000-00000F3A0000}"/>
    <cellStyle name="Entrada 4 3 5 5 2 5" xfId="33212" xr:uid="{00000000-0005-0000-0000-0000103A0000}"/>
    <cellStyle name="Entrada 4 3 5 5 2 6" xfId="36887" xr:uid="{00000000-0005-0000-0000-0000113A0000}"/>
    <cellStyle name="Entrada 4 3 5 5 2 7" xfId="39613" xr:uid="{00000000-0005-0000-0000-0000123A0000}"/>
    <cellStyle name="Entrada 4 3 5 5 3" xfId="13768" xr:uid="{00000000-0005-0000-0000-0000133A0000}"/>
    <cellStyle name="Entrada 4 3 5 5 4" xfId="20766" xr:uid="{00000000-0005-0000-0000-0000143A0000}"/>
    <cellStyle name="Entrada 4 3 5 5 5" xfId="27522" xr:uid="{00000000-0005-0000-0000-0000153A0000}"/>
    <cellStyle name="Entrada 4 3 5 5 6" xfId="29436" xr:uid="{00000000-0005-0000-0000-0000163A0000}"/>
    <cellStyle name="Entrada 4 3 5 5 7" xfId="25874" xr:uid="{00000000-0005-0000-0000-0000173A0000}"/>
    <cellStyle name="Entrada 4 3 5 5 8" xfId="10194" xr:uid="{00000000-0005-0000-0000-0000183A0000}"/>
    <cellStyle name="Entrada 4 3 5 5 9" xfId="25385" xr:uid="{00000000-0005-0000-0000-0000193A0000}"/>
    <cellStyle name="Entrada 4 3 5 6" xfId="4860" xr:uid="{00000000-0005-0000-0000-00001A3A0000}"/>
    <cellStyle name="Entrada 4 3 5 6 2" xfId="6168" xr:uid="{00000000-0005-0000-0000-00001B3A0000}"/>
    <cellStyle name="Entrada 4 3 5 6 2 2" xfId="15322" xr:uid="{00000000-0005-0000-0000-00001C3A0000}"/>
    <cellStyle name="Entrada 4 3 5 6 2 3" xfId="22318" xr:uid="{00000000-0005-0000-0000-00001D3A0000}"/>
    <cellStyle name="Entrada 4 3 5 6 2 4" xfId="24850" xr:uid="{00000000-0005-0000-0000-00001E3A0000}"/>
    <cellStyle name="Entrada 4 3 5 6 2 5" xfId="33213" xr:uid="{00000000-0005-0000-0000-00001F3A0000}"/>
    <cellStyle name="Entrada 4 3 5 6 2 6" xfId="36888" xr:uid="{00000000-0005-0000-0000-0000203A0000}"/>
    <cellStyle name="Entrada 4 3 5 6 2 7" xfId="39614" xr:uid="{00000000-0005-0000-0000-0000213A0000}"/>
    <cellStyle name="Entrada 4 3 5 6 3" xfId="14014" xr:uid="{00000000-0005-0000-0000-0000223A0000}"/>
    <cellStyle name="Entrada 4 3 5 6 4" xfId="21012" xr:uid="{00000000-0005-0000-0000-0000233A0000}"/>
    <cellStyle name="Entrada 4 3 5 6 5" xfId="27408" xr:uid="{00000000-0005-0000-0000-0000243A0000}"/>
    <cellStyle name="Entrada 4 3 5 6 6" xfId="26752" xr:uid="{00000000-0005-0000-0000-0000253A0000}"/>
    <cellStyle name="Entrada 4 3 5 6 7" xfId="25983" xr:uid="{00000000-0005-0000-0000-0000263A0000}"/>
    <cellStyle name="Entrada 4 3 5 6 8" xfId="35584" xr:uid="{00000000-0005-0000-0000-0000273A0000}"/>
    <cellStyle name="Entrada 4 3 5 6 9" xfId="38495" xr:uid="{00000000-0005-0000-0000-0000283A0000}"/>
    <cellStyle name="Entrada 4 3 5 7" xfId="6163" xr:uid="{00000000-0005-0000-0000-0000293A0000}"/>
    <cellStyle name="Entrada 4 3 5 7 2" xfId="15317" xr:uid="{00000000-0005-0000-0000-00002A3A0000}"/>
    <cellStyle name="Entrada 4 3 5 7 3" xfId="22313" xr:uid="{00000000-0005-0000-0000-00002B3A0000}"/>
    <cellStyle name="Entrada 4 3 5 7 4" xfId="18179" xr:uid="{00000000-0005-0000-0000-00002C3A0000}"/>
    <cellStyle name="Entrada 4 3 5 7 5" xfId="33208" xr:uid="{00000000-0005-0000-0000-00002D3A0000}"/>
    <cellStyle name="Entrada 4 3 5 7 6" xfId="36883" xr:uid="{00000000-0005-0000-0000-00002E3A0000}"/>
    <cellStyle name="Entrada 4 3 5 7 7" xfId="39609" xr:uid="{00000000-0005-0000-0000-00002F3A0000}"/>
    <cellStyle name="Entrada 4 3 5 8" xfId="11394" xr:uid="{00000000-0005-0000-0000-0000303A0000}"/>
    <cellStyle name="Entrada 4 3 5 9" xfId="18397" xr:uid="{00000000-0005-0000-0000-0000313A0000}"/>
    <cellStyle name="Entrada 4 3 6" xfId="1637" xr:uid="{00000000-0005-0000-0000-0000323A0000}"/>
    <cellStyle name="Entrada 4 3 6 10" xfId="18168" xr:uid="{00000000-0005-0000-0000-0000333A0000}"/>
    <cellStyle name="Entrada 4 3 6 11" xfId="30996" xr:uid="{00000000-0005-0000-0000-0000343A0000}"/>
    <cellStyle name="Entrada 4 3 6 12" xfId="34926" xr:uid="{00000000-0005-0000-0000-0000353A0000}"/>
    <cellStyle name="Entrada 4 3 6 13" xfId="38389" xr:uid="{00000000-0005-0000-0000-0000363A0000}"/>
    <cellStyle name="Entrada 4 3 6 2" xfId="3293" xr:uid="{00000000-0005-0000-0000-0000373A0000}"/>
    <cellStyle name="Entrada 4 3 6 2 2" xfId="6170" xr:uid="{00000000-0005-0000-0000-0000383A0000}"/>
    <cellStyle name="Entrada 4 3 6 2 2 2" xfId="15324" xr:uid="{00000000-0005-0000-0000-0000393A0000}"/>
    <cellStyle name="Entrada 4 3 6 2 2 3" xfId="22320" xr:uid="{00000000-0005-0000-0000-00003A3A0000}"/>
    <cellStyle name="Entrada 4 3 6 2 2 4" xfId="28873" xr:uid="{00000000-0005-0000-0000-00003B3A0000}"/>
    <cellStyle name="Entrada 4 3 6 2 2 5" xfId="33215" xr:uid="{00000000-0005-0000-0000-00003C3A0000}"/>
    <cellStyle name="Entrada 4 3 6 2 2 6" xfId="36890" xr:uid="{00000000-0005-0000-0000-00003D3A0000}"/>
    <cellStyle name="Entrada 4 3 6 2 2 7" xfId="39616" xr:uid="{00000000-0005-0000-0000-00003E3A0000}"/>
    <cellStyle name="Entrada 4 3 6 2 3" xfId="12447" xr:uid="{00000000-0005-0000-0000-00003F3A0000}"/>
    <cellStyle name="Entrada 4 3 6 2 4" xfId="19449" xr:uid="{00000000-0005-0000-0000-0000403A0000}"/>
    <cellStyle name="Entrada 4 3 6 2 5" xfId="22554" xr:uid="{00000000-0005-0000-0000-0000413A0000}"/>
    <cellStyle name="Entrada 4 3 6 2 6" xfId="26465" xr:uid="{00000000-0005-0000-0000-0000423A0000}"/>
    <cellStyle name="Entrada 4 3 6 2 7" xfId="23280" xr:uid="{00000000-0005-0000-0000-0000433A0000}"/>
    <cellStyle name="Entrada 4 3 6 2 8" xfId="26610" xr:uid="{00000000-0005-0000-0000-0000443A0000}"/>
    <cellStyle name="Entrada 4 3 6 2 9" xfId="35554" xr:uid="{00000000-0005-0000-0000-0000453A0000}"/>
    <cellStyle name="Entrada 4 3 6 3" xfId="2839" xr:uid="{00000000-0005-0000-0000-0000463A0000}"/>
    <cellStyle name="Entrada 4 3 6 3 2" xfId="6171" xr:uid="{00000000-0005-0000-0000-0000473A0000}"/>
    <cellStyle name="Entrada 4 3 6 3 2 2" xfId="15325" xr:uid="{00000000-0005-0000-0000-0000483A0000}"/>
    <cellStyle name="Entrada 4 3 6 3 2 3" xfId="22321" xr:uid="{00000000-0005-0000-0000-0000493A0000}"/>
    <cellStyle name="Entrada 4 3 6 3 2 4" xfId="24851" xr:uid="{00000000-0005-0000-0000-00004A3A0000}"/>
    <cellStyle name="Entrada 4 3 6 3 2 5" xfId="33216" xr:uid="{00000000-0005-0000-0000-00004B3A0000}"/>
    <cellStyle name="Entrada 4 3 6 3 2 6" xfId="36891" xr:uid="{00000000-0005-0000-0000-00004C3A0000}"/>
    <cellStyle name="Entrada 4 3 6 3 2 7" xfId="39617" xr:uid="{00000000-0005-0000-0000-00004D3A0000}"/>
    <cellStyle name="Entrada 4 3 6 3 3" xfId="11993" xr:uid="{00000000-0005-0000-0000-00004E3A0000}"/>
    <cellStyle name="Entrada 4 3 6 3 4" xfId="18996" xr:uid="{00000000-0005-0000-0000-00004F3A0000}"/>
    <cellStyle name="Entrada 4 3 6 3 5" xfId="24219" xr:uid="{00000000-0005-0000-0000-0000503A0000}"/>
    <cellStyle name="Entrada 4 3 6 3 6" xfId="24558" xr:uid="{00000000-0005-0000-0000-0000513A0000}"/>
    <cellStyle name="Entrada 4 3 6 3 7" xfId="17321" xr:uid="{00000000-0005-0000-0000-0000523A0000}"/>
    <cellStyle name="Entrada 4 3 6 3 8" xfId="24086" xr:uid="{00000000-0005-0000-0000-0000533A0000}"/>
    <cellStyle name="Entrada 4 3 6 3 9" xfId="31423" xr:uid="{00000000-0005-0000-0000-0000543A0000}"/>
    <cellStyle name="Entrada 4 3 6 4" xfId="2895" xr:uid="{00000000-0005-0000-0000-0000553A0000}"/>
    <cellStyle name="Entrada 4 3 6 4 2" xfId="6172" xr:uid="{00000000-0005-0000-0000-0000563A0000}"/>
    <cellStyle name="Entrada 4 3 6 4 2 2" xfId="15326" xr:uid="{00000000-0005-0000-0000-0000573A0000}"/>
    <cellStyle name="Entrada 4 3 6 4 2 3" xfId="22322" xr:uid="{00000000-0005-0000-0000-0000583A0000}"/>
    <cellStyle name="Entrada 4 3 6 4 2 4" xfId="28193" xr:uid="{00000000-0005-0000-0000-0000593A0000}"/>
    <cellStyle name="Entrada 4 3 6 4 2 5" xfId="33217" xr:uid="{00000000-0005-0000-0000-00005A3A0000}"/>
    <cellStyle name="Entrada 4 3 6 4 2 6" xfId="36892" xr:uid="{00000000-0005-0000-0000-00005B3A0000}"/>
    <cellStyle name="Entrada 4 3 6 4 2 7" xfId="39618" xr:uid="{00000000-0005-0000-0000-00005C3A0000}"/>
    <cellStyle name="Entrada 4 3 6 4 3" xfId="12049" xr:uid="{00000000-0005-0000-0000-00005D3A0000}"/>
    <cellStyle name="Entrada 4 3 6 4 4" xfId="19052" xr:uid="{00000000-0005-0000-0000-00005E3A0000}"/>
    <cellStyle name="Entrada 4 3 6 4 5" xfId="28341" xr:uid="{00000000-0005-0000-0000-00005F3A0000}"/>
    <cellStyle name="Entrada 4 3 6 4 6" xfId="26367" xr:uid="{00000000-0005-0000-0000-0000603A0000}"/>
    <cellStyle name="Entrada 4 3 6 4 7" xfId="17040" xr:uid="{00000000-0005-0000-0000-0000613A0000}"/>
    <cellStyle name="Entrada 4 3 6 4 8" xfId="31549" xr:uid="{00000000-0005-0000-0000-0000623A0000}"/>
    <cellStyle name="Entrada 4 3 6 4 9" xfId="35253" xr:uid="{00000000-0005-0000-0000-0000633A0000}"/>
    <cellStyle name="Entrada 4 3 6 5" xfId="2920" xr:uid="{00000000-0005-0000-0000-0000643A0000}"/>
    <cellStyle name="Entrada 4 3 6 5 2" xfId="6173" xr:uid="{00000000-0005-0000-0000-0000653A0000}"/>
    <cellStyle name="Entrada 4 3 6 5 2 2" xfId="15327" xr:uid="{00000000-0005-0000-0000-0000663A0000}"/>
    <cellStyle name="Entrada 4 3 6 5 2 3" xfId="22323" xr:uid="{00000000-0005-0000-0000-0000673A0000}"/>
    <cellStyle name="Entrada 4 3 6 5 2 4" xfId="27231" xr:uid="{00000000-0005-0000-0000-0000683A0000}"/>
    <cellStyle name="Entrada 4 3 6 5 2 5" xfId="33218" xr:uid="{00000000-0005-0000-0000-0000693A0000}"/>
    <cellStyle name="Entrada 4 3 6 5 2 6" xfId="36893" xr:uid="{00000000-0005-0000-0000-00006A3A0000}"/>
    <cellStyle name="Entrada 4 3 6 5 2 7" xfId="39619" xr:uid="{00000000-0005-0000-0000-00006B3A0000}"/>
    <cellStyle name="Entrada 4 3 6 5 3" xfId="12074" xr:uid="{00000000-0005-0000-0000-00006C3A0000}"/>
    <cellStyle name="Entrada 4 3 6 5 4" xfId="19077" xr:uid="{00000000-0005-0000-0000-00006D3A0000}"/>
    <cellStyle name="Entrada 4 3 6 5 5" xfId="17744" xr:uid="{00000000-0005-0000-0000-00006E3A0000}"/>
    <cellStyle name="Entrada 4 3 6 5 6" xfId="9356" xr:uid="{00000000-0005-0000-0000-00006F3A0000}"/>
    <cellStyle name="Entrada 4 3 6 5 7" xfId="25913" xr:uid="{00000000-0005-0000-0000-0000703A0000}"/>
    <cellStyle name="Entrada 4 3 6 5 8" xfId="33847" xr:uid="{00000000-0005-0000-0000-0000713A0000}"/>
    <cellStyle name="Entrada 4 3 6 5 9" xfId="37409" xr:uid="{00000000-0005-0000-0000-0000723A0000}"/>
    <cellStyle name="Entrada 4 3 6 6" xfId="6169" xr:uid="{00000000-0005-0000-0000-0000733A0000}"/>
    <cellStyle name="Entrada 4 3 6 6 2" xfId="15323" xr:uid="{00000000-0005-0000-0000-0000743A0000}"/>
    <cellStyle name="Entrada 4 3 6 6 3" xfId="22319" xr:uid="{00000000-0005-0000-0000-0000753A0000}"/>
    <cellStyle name="Entrada 4 3 6 6 4" xfId="27228" xr:uid="{00000000-0005-0000-0000-0000763A0000}"/>
    <cellStyle name="Entrada 4 3 6 6 5" xfId="33214" xr:uid="{00000000-0005-0000-0000-0000773A0000}"/>
    <cellStyle name="Entrada 4 3 6 6 6" xfId="36889" xr:uid="{00000000-0005-0000-0000-0000783A0000}"/>
    <cellStyle name="Entrada 4 3 6 6 7" xfId="39615" xr:uid="{00000000-0005-0000-0000-0000793A0000}"/>
    <cellStyle name="Entrada 4 3 6 7" xfId="10791" xr:uid="{00000000-0005-0000-0000-00007A3A0000}"/>
    <cellStyle name="Entrada 4 3 6 8" xfId="9860" xr:uid="{00000000-0005-0000-0000-00007B3A0000}"/>
    <cellStyle name="Entrada 4 3 6 9" xfId="24469" xr:uid="{00000000-0005-0000-0000-00007C3A0000}"/>
    <cellStyle name="Entrada 4 3 7" xfId="2465" xr:uid="{00000000-0005-0000-0000-00007D3A0000}"/>
    <cellStyle name="Entrada 4 3 7 2" xfId="6174" xr:uid="{00000000-0005-0000-0000-00007E3A0000}"/>
    <cellStyle name="Entrada 4 3 7 2 2" xfId="15328" xr:uid="{00000000-0005-0000-0000-00007F3A0000}"/>
    <cellStyle name="Entrada 4 3 7 2 3" xfId="22324" xr:uid="{00000000-0005-0000-0000-0000803A0000}"/>
    <cellStyle name="Entrada 4 3 7 2 4" xfId="23478" xr:uid="{00000000-0005-0000-0000-0000813A0000}"/>
    <cellStyle name="Entrada 4 3 7 2 5" xfId="33219" xr:uid="{00000000-0005-0000-0000-0000823A0000}"/>
    <cellStyle name="Entrada 4 3 7 2 6" xfId="36894" xr:uid="{00000000-0005-0000-0000-0000833A0000}"/>
    <cellStyle name="Entrada 4 3 7 2 7" xfId="39620" xr:uid="{00000000-0005-0000-0000-0000843A0000}"/>
    <cellStyle name="Entrada 4 3 7 3" xfId="11619" xr:uid="{00000000-0005-0000-0000-0000853A0000}"/>
    <cellStyle name="Entrada 4 3 7 4" xfId="18622" xr:uid="{00000000-0005-0000-0000-0000863A0000}"/>
    <cellStyle name="Entrada 4 3 7 5" xfId="23247" xr:uid="{00000000-0005-0000-0000-0000873A0000}"/>
    <cellStyle name="Entrada 4 3 7 6" xfId="19574" xr:uid="{00000000-0005-0000-0000-0000883A0000}"/>
    <cellStyle name="Entrada 4 3 7 7" xfId="22428" xr:uid="{00000000-0005-0000-0000-0000893A0000}"/>
    <cellStyle name="Entrada 4 3 7 8" xfId="25702" xr:uid="{00000000-0005-0000-0000-00008A3A0000}"/>
    <cellStyle name="Entrada 4 3 7 9" xfId="34812" xr:uid="{00000000-0005-0000-0000-00008B3A0000}"/>
    <cellStyle name="Entrada 4 3 8" xfId="2944" xr:uid="{00000000-0005-0000-0000-00008C3A0000}"/>
    <cellStyle name="Entrada 4 3 8 2" xfId="6175" xr:uid="{00000000-0005-0000-0000-00008D3A0000}"/>
    <cellStyle name="Entrada 4 3 8 2 2" xfId="15329" xr:uid="{00000000-0005-0000-0000-00008E3A0000}"/>
    <cellStyle name="Entrada 4 3 8 2 3" xfId="22325" xr:uid="{00000000-0005-0000-0000-00008F3A0000}"/>
    <cellStyle name="Entrada 4 3 8 2 4" xfId="29350" xr:uid="{00000000-0005-0000-0000-0000903A0000}"/>
    <cellStyle name="Entrada 4 3 8 2 5" xfId="33220" xr:uid="{00000000-0005-0000-0000-0000913A0000}"/>
    <cellStyle name="Entrada 4 3 8 2 6" xfId="36895" xr:uid="{00000000-0005-0000-0000-0000923A0000}"/>
    <cellStyle name="Entrada 4 3 8 2 7" xfId="39621" xr:uid="{00000000-0005-0000-0000-0000933A0000}"/>
    <cellStyle name="Entrada 4 3 8 3" xfId="12098" xr:uid="{00000000-0005-0000-0000-0000943A0000}"/>
    <cellStyle name="Entrada 4 3 8 4" xfId="19101" xr:uid="{00000000-0005-0000-0000-0000953A0000}"/>
    <cellStyle name="Entrada 4 3 8 5" xfId="28317" xr:uid="{00000000-0005-0000-0000-0000963A0000}"/>
    <cellStyle name="Entrada 4 3 8 6" xfId="24556" xr:uid="{00000000-0005-0000-0000-0000973A0000}"/>
    <cellStyle name="Entrada 4 3 8 7" xfId="29862" xr:uid="{00000000-0005-0000-0000-0000983A0000}"/>
    <cellStyle name="Entrada 4 3 8 8" xfId="33823" xr:uid="{00000000-0005-0000-0000-0000993A0000}"/>
    <cellStyle name="Entrada 4 3 8 9" xfId="37385" xr:uid="{00000000-0005-0000-0000-00009A3A0000}"/>
    <cellStyle name="Entrada 4 3 9" xfId="3091" xr:uid="{00000000-0005-0000-0000-00009B3A0000}"/>
    <cellStyle name="Entrada 4 3 9 2" xfId="6176" xr:uid="{00000000-0005-0000-0000-00009C3A0000}"/>
    <cellStyle name="Entrada 4 3 9 2 2" xfId="15330" xr:uid="{00000000-0005-0000-0000-00009D3A0000}"/>
    <cellStyle name="Entrada 4 3 9 2 3" xfId="22326" xr:uid="{00000000-0005-0000-0000-00009E3A0000}"/>
    <cellStyle name="Entrada 4 3 9 2 4" xfId="29335" xr:uid="{00000000-0005-0000-0000-00009F3A0000}"/>
    <cellStyle name="Entrada 4 3 9 2 5" xfId="33221" xr:uid="{00000000-0005-0000-0000-0000A03A0000}"/>
    <cellStyle name="Entrada 4 3 9 2 6" xfId="36896" xr:uid="{00000000-0005-0000-0000-0000A13A0000}"/>
    <cellStyle name="Entrada 4 3 9 2 7" xfId="39622" xr:uid="{00000000-0005-0000-0000-0000A23A0000}"/>
    <cellStyle name="Entrada 4 3 9 3" xfId="12245" xr:uid="{00000000-0005-0000-0000-0000A33A0000}"/>
    <cellStyle name="Entrada 4 3 9 4" xfId="19248" xr:uid="{00000000-0005-0000-0000-0000A43A0000}"/>
    <cellStyle name="Entrada 4 3 9 5" xfId="22746" xr:uid="{00000000-0005-0000-0000-0000A53A0000}"/>
    <cellStyle name="Entrada 4 3 9 6" xfId="25431" xr:uid="{00000000-0005-0000-0000-0000A63A0000}"/>
    <cellStyle name="Entrada 4 3 9 7" xfId="29793" xr:uid="{00000000-0005-0000-0000-0000A73A0000}"/>
    <cellStyle name="Entrada 4 3 9 8" xfId="29665" xr:uid="{00000000-0005-0000-0000-0000A83A0000}"/>
    <cellStyle name="Entrada 4 3 9 9" xfId="33651" xr:uid="{00000000-0005-0000-0000-0000A93A0000}"/>
    <cellStyle name="Entrada 4 4" xfId="1838" xr:uid="{00000000-0005-0000-0000-0000AA3A0000}"/>
    <cellStyle name="Entrada 4 4 10" xfId="28580" xr:uid="{00000000-0005-0000-0000-0000AB3A0000}"/>
    <cellStyle name="Entrada 4 4 11" xfId="28743" xr:uid="{00000000-0005-0000-0000-0000AC3A0000}"/>
    <cellStyle name="Entrada 4 4 12" xfId="25722" xr:uid="{00000000-0005-0000-0000-0000AD3A0000}"/>
    <cellStyle name="Entrada 4 4 13" xfId="25767" xr:uid="{00000000-0005-0000-0000-0000AE3A0000}"/>
    <cellStyle name="Entrada 4 4 14" xfId="34947" xr:uid="{00000000-0005-0000-0000-0000AF3A0000}"/>
    <cellStyle name="Entrada 4 4 2" xfId="2560" xr:uid="{00000000-0005-0000-0000-0000B03A0000}"/>
    <cellStyle name="Entrada 4 4 2 2" xfId="6178" xr:uid="{00000000-0005-0000-0000-0000B13A0000}"/>
    <cellStyle name="Entrada 4 4 2 2 2" xfId="15332" xr:uid="{00000000-0005-0000-0000-0000B23A0000}"/>
    <cellStyle name="Entrada 4 4 2 2 3" xfId="22328" xr:uid="{00000000-0005-0000-0000-0000B33A0000}"/>
    <cellStyle name="Entrada 4 4 2 2 4" xfId="27235" xr:uid="{00000000-0005-0000-0000-0000B43A0000}"/>
    <cellStyle name="Entrada 4 4 2 2 5" xfId="33223" xr:uid="{00000000-0005-0000-0000-0000B53A0000}"/>
    <cellStyle name="Entrada 4 4 2 2 6" xfId="36898" xr:uid="{00000000-0005-0000-0000-0000B63A0000}"/>
    <cellStyle name="Entrada 4 4 2 2 7" xfId="39624" xr:uid="{00000000-0005-0000-0000-0000B73A0000}"/>
    <cellStyle name="Entrada 4 4 2 3" xfId="11714" xr:uid="{00000000-0005-0000-0000-0000B83A0000}"/>
    <cellStyle name="Entrada 4 4 2 4" xfId="18717" xr:uid="{00000000-0005-0000-0000-0000B93A0000}"/>
    <cellStyle name="Entrada 4 4 2 5" xfId="17581" xr:uid="{00000000-0005-0000-0000-0000BA3A0000}"/>
    <cellStyle name="Entrada 4 4 2 6" xfId="26249" xr:uid="{00000000-0005-0000-0000-0000BB3A0000}"/>
    <cellStyle name="Entrada 4 4 2 7" xfId="24426" xr:uid="{00000000-0005-0000-0000-0000BC3A0000}"/>
    <cellStyle name="Entrada 4 4 2 8" xfId="34029" xr:uid="{00000000-0005-0000-0000-0000BD3A0000}"/>
    <cellStyle name="Entrada 4 4 2 9" xfId="37591" xr:uid="{00000000-0005-0000-0000-0000BE3A0000}"/>
    <cellStyle name="Entrada 4 4 3" xfId="3742" xr:uid="{00000000-0005-0000-0000-0000BF3A0000}"/>
    <cellStyle name="Entrada 4 4 3 2" xfId="6179" xr:uid="{00000000-0005-0000-0000-0000C03A0000}"/>
    <cellStyle name="Entrada 4 4 3 2 2" xfId="15333" xr:uid="{00000000-0005-0000-0000-0000C13A0000}"/>
    <cellStyle name="Entrada 4 4 3 2 3" xfId="22329" xr:uid="{00000000-0005-0000-0000-0000C23A0000}"/>
    <cellStyle name="Entrada 4 4 3 2 4" xfId="24843" xr:uid="{00000000-0005-0000-0000-0000C33A0000}"/>
    <cellStyle name="Entrada 4 4 3 2 5" xfId="33224" xr:uid="{00000000-0005-0000-0000-0000C43A0000}"/>
    <cellStyle name="Entrada 4 4 3 2 6" xfId="36899" xr:uid="{00000000-0005-0000-0000-0000C53A0000}"/>
    <cellStyle name="Entrada 4 4 3 2 7" xfId="39625" xr:uid="{00000000-0005-0000-0000-0000C63A0000}"/>
    <cellStyle name="Entrada 4 4 3 3" xfId="12896" xr:uid="{00000000-0005-0000-0000-0000C73A0000}"/>
    <cellStyle name="Entrada 4 4 3 4" xfId="19895" xr:uid="{00000000-0005-0000-0000-0000C83A0000}"/>
    <cellStyle name="Entrada 4 4 3 5" xfId="17160" xr:uid="{00000000-0005-0000-0000-0000C93A0000}"/>
    <cellStyle name="Entrada 4 4 3 6" xfId="25475" xr:uid="{00000000-0005-0000-0000-0000CA3A0000}"/>
    <cellStyle name="Entrada 4 4 3 7" xfId="28100" xr:uid="{00000000-0005-0000-0000-0000CB3A0000}"/>
    <cellStyle name="Entrada 4 4 3 8" xfId="26057" xr:uid="{00000000-0005-0000-0000-0000CC3A0000}"/>
    <cellStyle name="Entrada 4 4 3 9" xfId="28220" xr:uid="{00000000-0005-0000-0000-0000CD3A0000}"/>
    <cellStyle name="Entrada 4 4 4" xfId="4241" xr:uid="{00000000-0005-0000-0000-0000CE3A0000}"/>
    <cellStyle name="Entrada 4 4 4 2" xfId="6180" xr:uid="{00000000-0005-0000-0000-0000CF3A0000}"/>
    <cellStyle name="Entrada 4 4 4 2 2" xfId="15334" xr:uid="{00000000-0005-0000-0000-0000D03A0000}"/>
    <cellStyle name="Entrada 4 4 4 2 3" xfId="22330" xr:uid="{00000000-0005-0000-0000-0000D13A0000}"/>
    <cellStyle name="Entrada 4 4 4 2 4" xfId="23225" xr:uid="{00000000-0005-0000-0000-0000D23A0000}"/>
    <cellStyle name="Entrada 4 4 4 2 5" xfId="33225" xr:uid="{00000000-0005-0000-0000-0000D33A0000}"/>
    <cellStyle name="Entrada 4 4 4 2 6" xfId="36900" xr:uid="{00000000-0005-0000-0000-0000D43A0000}"/>
    <cellStyle name="Entrada 4 4 4 2 7" xfId="39626" xr:uid="{00000000-0005-0000-0000-0000D53A0000}"/>
    <cellStyle name="Entrada 4 4 4 3" xfId="13395" xr:uid="{00000000-0005-0000-0000-0000D63A0000}"/>
    <cellStyle name="Entrada 4 4 4 4" xfId="20393" xr:uid="{00000000-0005-0000-0000-0000D73A0000}"/>
    <cellStyle name="Entrada 4 4 4 5" xfId="21330" xr:uid="{00000000-0005-0000-0000-0000D83A0000}"/>
    <cellStyle name="Entrada 4 4 4 6" xfId="19793" xr:uid="{00000000-0005-0000-0000-0000D93A0000}"/>
    <cellStyle name="Entrada 4 4 4 7" xfId="27248" xr:uid="{00000000-0005-0000-0000-0000DA3A0000}"/>
    <cellStyle name="Entrada 4 4 4 8" xfId="23287" xr:uid="{00000000-0005-0000-0000-0000DB3A0000}"/>
    <cellStyle name="Entrada 4 4 4 9" xfId="21302" xr:uid="{00000000-0005-0000-0000-0000DC3A0000}"/>
    <cellStyle name="Entrada 4 4 5" xfId="4194" xr:uid="{00000000-0005-0000-0000-0000DD3A0000}"/>
    <cellStyle name="Entrada 4 4 5 2" xfId="6181" xr:uid="{00000000-0005-0000-0000-0000DE3A0000}"/>
    <cellStyle name="Entrada 4 4 5 2 2" xfId="15335" xr:uid="{00000000-0005-0000-0000-0000DF3A0000}"/>
    <cellStyle name="Entrada 4 4 5 2 3" xfId="22331" xr:uid="{00000000-0005-0000-0000-0000E03A0000}"/>
    <cellStyle name="Entrada 4 4 5 2 4" xfId="24848" xr:uid="{00000000-0005-0000-0000-0000E13A0000}"/>
    <cellStyle name="Entrada 4 4 5 2 5" xfId="33226" xr:uid="{00000000-0005-0000-0000-0000E23A0000}"/>
    <cellStyle name="Entrada 4 4 5 2 6" xfId="36901" xr:uid="{00000000-0005-0000-0000-0000E33A0000}"/>
    <cellStyle name="Entrada 4 4 5 2 7" xfId="39627" xr:uid="{00000000-0005-0000-0000-0000E43A0000}"/>
    <cellStyle name="Entrada 4 4 5 3" xfId="13348" xr:uid="{00000000-0005-0000-0000-0000E53A0000}"/>
    <cellStyle name="Entrada 4 4 5 4" xfId="20346" xr:uid="{00000000-0005-0000-0000-0000E63A0000}"/>
    <cellStyle name="Entrada 4 4 5 5" xfId="22736" xr:uid="{00000000-0005-0000-0000-0000E73A0000}"/>
    <cellStyle name="Entrada 4 4 5 6" xfId="29483" xr:uid="{00000000-0005-0000-0000-0000E83A0000}"/>
    <cellStyle name="Entrada 4 4 5 7" xfId="28444" xr:uid="{00000000-0005-0000-0000-0000E93A0000}"/>
    <cellStyle name="Entrada 4 4 5 8" xfId="31159" xr:uid="{00000000-0005-0000-0000-0000EA3A0000}"/>
    <cellStyle name="Entrada 4 4 5 9" xfId="35035" xr:uid="{00000000-0005-0000-0000-0000EB3A0000}"/>
    <cellStyle name="Entrada 4 4 6" xfId="3112" xr:uid="{00000000-0005-0000-0000-0000EC3A0000}"/>
    <cellStyle name="Entrada 4 4 6 2" xfId="6182" xr:uid="{00000000-0005-0000-0000-0000ED3A0000}"/>
    <cellStyle name="Entrada 4 4 6 2 2" xfId="15336" xr:uid="{00000000-0005-0000-0000-0000EE3A0000}"/>
    <cellStyle name="Entrada 4 4 6 2 3" xfId="22332" xr:uid="{00000000-0005-0000-0000-0000EF3A0000}"/>
    <cellStyle name="Entrada 4 4 6 2 4" xfId="18001" xr:uid="{00000000-0005-0000-0000-0000F03A0000}"/>
    <cellStyle name="Entrada 4 4 6 2 5" xfId="33227" xr:uid="{00000000-0005-0000-0000-0000F13A0000}"/>
    <cellStyle name="Entrada 4 4 6 2 6" xfId="36902" xr:uid="{00000000-0005-0000-0000-0000F23A0000}"/>
    <cellStyle name="Entrada 4 4 6 2 7" xfId="39628" xr:uid="{00000000-0005-0000-0000-0000F33A0000}"/>
    <cellStyle name="Entrada 4 4 6 3" xfId="12266" xr:uid="{00000000-0005-0000-0000-0000F43A0000}"/>
    <cellStyle name="Entrada 4 4 6 4" xfId="19269" xr:uid="{00000000-0005-0000-0000-0000F53A0000}"/>
    <cellStyle name="Entrada 4 4 6 5" xfId="24228" xr:uid="{00000000-0005-0000-0000-0000F63A0000}"/>
    <cellStyle name="Entrada 4 4 6 6" xfId="23070" xr:uid="{00000000-0005-0000-0000-0000F73A0000}"/>
    <cellStyle name="Entrada 4 4 6 7" xfId="29784" xr:uid="{00000000-0005-0000-0000-0000F83A0000}"/>
    <cellStyle name="Entrada 4 4 6 8" xfId="30232" xr:uid="{00000000-0005-0000-0000-0000F93A0000}"/>
    <cellStyle name="Entrada 4 4 6 9" xfId="34202" xr:uid="{00000000-0005-0000-0000-0000FA3A0000}"/>
    <cellStyle name="Entrada 4 4 7" xfId="6177" xr:uid="{00000000-0005-0000-0000-0000FB3A0000}"/>
    <cellStyle name="Entrada 4 4 7 2" xfId="15331" xr:uid="{00000000-0005-0000-0000-0000FC3A0000}"/>
    <cellStyle name="Entrada 4 4 7 3" xfId="22327" xr:uid="{00000000-0005-0000-0000-0000FD3A0000}"/>
    <cellStyle name="Entrada 4 4 7 4" xfId="19514" xr:uid="{00000000-0005-0000-0000-0000FE3A0000}"/>
    <cellStyle name="Entrada 4 4 7 5" xfId="33222" xr:uid="{00000000-0005-0000-0000-0000FF3A0000}"/>
    <cellStyle name="Entrada 4 4 7 6" xfId="36897" xr:uid="{00000000-0005-0000-0000-0000003B0000}"/>
    <cellStyle name="Entrada 4 4 7 7" xfId="39623" xr:uid="{00000000-0005-0000-0000-0000013B0000}"/>
    <cellStyle name="Entrada 4 4 8" xfId="10992" xr:uid="{00000000-0005-0000-0000-0000023B0000}"/>
    <cellStyle name="Entrada 4 4 9" xfId="15530" xr:uid="{00000000-0005-0000-0000-0000033B0000}"/>
    <cellStyle name="Entrada 4 5" xfId="2267" xr:uid="{00000000-0005-0000-0000-0000043B0000}"/>
    <cellStyle name="Entrada 4 5 10" xfId="10087" xr:uid="{00000000-0005-0000-0000-0000053B0000}"/>
    <cellStyle name="Entrada 4 5 11" xfId="17268" xr:uid="{00000000-0005-0000-0000-0000063B0000}"/>
    <cellStyle name="Entrada 4 5 12" xfId="30196" xr:uid="{00000000-0005-0000-0000-0000073B0000}"/>
    <cellStyle name="Entrada 4 5 13" xfId="31465" xr:uid="{00000000-0005-0000-0000-0000083B0000}"/>
    <cellStyle name="Entrada 4 5 14" xfId="35175" xr:uid="{00000000-0005-0000-0000-0000093B0000}"/>
    <cellStyle name="Entrada 4 5 2" xfId="2667" xr:uid="{00000000-0005-0000-0000-00000A3B0000}"/>
    <cellStyle name="Entrada 4 5 2 2" xfId="6184" xr:uid="{00000000-0005-0000-0000-00000B3B0000}"/>
    <cellStyle name="Entrada 4 5 2 2 2" xfId="15338" xr:uid="{00000000-0005-0000-0000-00000C3B0000}"/>
    <cellStyle name="Entrada 4 5 2 2 3" xfId="22334" xr:uid="{00000000-0005-0000-0000-00000D3B0000}"/>
    <cellStyle name="Entrada 4 5 2 2 4" xfId="28628" xr:uid="{00000000-0005-0000-0000-00000E3B0000}"/>
    <cellStyle name="Entrada 4 5 2 2 5" xfId="33229" xr:uid="{00000000-0005-0000-0000-00000F3B0000}"/>
    <cellStyle name="Entrada 4 5 2 2 6" xfId="36904" xr:uid="{00000000-0005-0000-0000-0000103B0000}"/>
    <cellStyle name="Entrada 4 5 2 2 7" xfId="39630" xr:uid="{00000000-0005-0000-0000-0000113B0000}"/>
    <cellStyle name="Entrada 4 5 2 3" xfId="11821" xr:uid="{00000000-0005-0000-0000-0000123B0000}"/>
    <cellStyle name="Entrada 4 5 2 4" xfId="18824" xr:uid="{00000000-0005-0000-0000-0000133B0000}"/>
    <cellStyle name="Entrada 4 5 2 5" xfId="24619" xr:uid="{00000000-0005-0000-0000-0000143B0000}"/>
    <cellStyle name="Entrada 4 5 2 6" xfId="10861" xr:uid="{00000000-0005-0000-0000-0000153B0000}"/>
    <cellStyle name="Entrada 4 5 2 7" xfId="29999" xr:uid="{00000000-0005-0000-0000-0000163B0000}"/>
    <cellStyle name="Entrada 4 5 2 8" xfId="33976" xr:uid="{00000000-0005-0000-0000-0000173B0000}"/>
    <cellStyle name="Entrada 4 5 2 9" xfId="37538" xr:uid="{00000000-0005-0000-0000-0000183B0000}"/>
    <cellStyle name="Entrada 4 5 3" xfId="3949" xr:uid="{00000000-0005-0000-0000-0000193B0000}"/>
    <cellStyle name="Entrada 4 5 3 2" xfId="6185" xr:uid="{00000000-0005-0000-0000-00001A3B0000}"/>
    <cellStyle name="Entrada 4 5 3 2 2" xfId="15339" xr:uid="{00000000-0005-0000-0000-00001B3B0000}"/>
    <cellStyle name="Entrada 4 5 3 2 3" xfId="22335" xr:uid="{00000000-0005-0000-0000-00001C3B0000}"/>
    <cellStyle name="Entrada 4 5 3 2 4" xfId="24435" xr:uid="{00000000-0005-0000-0000-00001D3B0000}"/>
    <cellStyle name="Entrada 4 5 3 2 5" xfId="33230" xr:uid="{00000000-0005-0000-0000-00001E3B0000}"/>
    <cellStyle name="Entrada 4 5 3 2 6" xfId="36905" xr:uid="{00000000-0005-0000-0000-00001F3B0000}"/>
    <cellStyle name="Entrada 4 5 3 2 7" xfId="39631" xr:uid="{00000000-0005-0000-0000-0000203B0000}"/>
    <cellStyle name="Entrada 4 5 3 3" xfId="13103" xr:uid="{00000000-0005-0000-0000-0000213B0000}"/>
    <cellStyle name="Entrada 4 5 3 4" xfId="20101" xr:uid="{00000000-0005-0000-0000-0000223B0000}"/>
    <cellStyle name="Entrada 4 5 3 5" xfId="22627" xr:uid="{00000000-0005-0000-0000-0000233B0000}"/>
    <cellStyle name="Entrada 4 5 3 6" xfId="17308" xr:uid="{00000000-0005-0000-0000-0000243B0000}"/>
    <cellStyle name="Entrada 4 5 3 7" xfId="25885" xr:uid="{00000000-0005-0000-0000-0000253B0000}"/>
    <cellStyle name="Entrada 4 5 3 8" xfId="22531" xr:uid="{00000000-0005-0000-0000-0000263B0000}"/>
    <cellStyle name="Entrada 4 5 3 9" xfId="31296" xr:uid="{00000000-0005-0000-0000-0000273B0000}"/>
    <cellStyle name="Entrada 4 5 4" xfId="4387" xr:uid="{00000000-0005-0000-0000-0000283B0000}"/>
    <cellStyle name="Entrada 4 5 4 2" xfId="6186" xr:uid="{00000000-0005-0000-0000-0000293B0000}"/>
    <cellStyle name="Entrada 4 5 4 2 2" xfId="15340" xr:uid="{00000000-0005-0000-0000-00002A3B0000}"/>
    <cellStyle name="Entrada 4 5 4 2 3" xfId="22336" xr:uid="{00000000-0005-0000-0000-00002B3B0000}"/>
    <cellStyle name="Entrada 4 5 4 2 4" xfId="27237" xr:uid="{00000000-0005-0000-0000-00002C3B0000}"/>
    <cellStyle name="Entrada 4 5 4 2 5" xfId="33231" xr:uid="{00000000-0005-0000-0000-00002D3B0000}"/>
    <cellStyle name="Entrada 4 5 4 2 6" xfId="36906" xr:uid="{00000000-0005-0000-0000-00002E3B0000}"/>
    <cellStyle name="Entrada 4 5 4 2 7" xfId="39632" xr:uid="{00000000-0005-0000-0000-00002F3B0000}"/>
    <cellStyle name="Entrada 4 5 4 3" xfId="13541" xr:uid="{00000000-0005-0000-0000-0000303B0000}"/>
    <cellStyle name="Entrada 4 5 4 4" xfId="20539" xr:uid="{00000000-0005-0000-0000-0000313B0000}"/>
    <cellStyle name="Entrada 4 5 4 5" xfId="18096" xr:uid="{00000000-0005-0000-0000-0000323B0000}"/>
    <cellStyle name="Entrada 4 5 4 6" xfId="25033" xr:uid="{00000000-0005-0000-0000-0000333B0000}"/>
    <cellStyle name="Entrada 4 5 4 7" xfId="25586" xr:uid="{00000000-0005-0000-0000-0000343B0000}"/>
    <cellStyle name="Entrada 4 5 4 8" xfId="26071" xr:uid="{00000000-0005-0000-0000-0000353B0000}"/>
    <cellStyle name="Entrada 4 5 4 9" xfId="30242" xr:uid="{00000000-0005-0000-0000-0000363B0000}"/>
    <cellStyle name="Entrada 4 5 5" xfId="4641" xr:uid="{00000000-0005-0000-0000-0000373B0000}"/>
    <cellStyle name="Entrada 4 5 5 2" xfId="6187" xr:uid="{00000000-0005-0000-0000-0000383B0000}"/>
    <cellStyle name="Entrada 4 5 5 2 2" xfId="15341" xr:uid="{00000000-0005-0000-0000-0000393B0000}"/>
    <cellStyle name="Entrada 4 5 5 2 3" xfId="22337" xr:uid="{00000000-0005-0000-0000-00003A3B0000}"/>
    <cellStyle name="Entrada 4 5 5 2 4" xfId="15485" xr:uid="{00000000-0005-0000-0000-00003B3B0000}"/>
    <cellStyle name="Entrada 4 5 5 2 5" xfId="33232" xr:uid="{00000000-0005-0000-0000-00003C3B0000}"/>
    <cellStyle name="Entrada 4 5 5 2 6" xfId="36907" xr:uid="{00000000-0005-0000-0000-00003D3B0000}"/>
    <cellStyle name="Entrada 4 5 5 2 7" xfId="39633" xr:uid="{00000000-0005-0000-0000-00003E3B0000}"/>
    <cellStyle name="Entrada 4 5 5 3" xfId="13795" xr:uid="{00000000-0005-0000-0000-00003F3B0000}"/>
    <cellStyle name="Entrada 4 5 5 4" xfId="20793" xr:uid="{00000000-0005-0000-0000-0000403B0000}"/>
    <cellStyle name="Entrada 4 5 5 5" xfId="17187" xr:uid="{00000000-0005-0000-0000-0000413B0000}"/>
    <cellStyle name="Entrada 4 5 5 6" xfId="29444" xr:uid="{00000000-0005-0000-0000-0000423B0000}"/>
    <cellStyle name="Entrada 4 5 5 7" xfId="28515" xr:uid="{00000000-0005-0000-0000-0000433B0000}"/>
    <cellStyle name="Entrada 4 5 5 8" xfId="31181" xr:uid="{00000000-0005-0000-0000-0000443B0000}"/>
    <cellStyle name="Entrada 4 5 5 9" xfId="35054" xr:uid="{00000000-0005-0000-0000-0000453B0000}"/>
    <cellStyle name="Entrada 4 5 6" xfId="4887" xr:uid="{00000000-0005-0000-0000-0000463B0000}"/>
    <cellStyle name="Entrada 4 5 6 2" xfId="6188" xr:uid="{00000000-0005-0000-0000-0000473B0000}"/>
    <cellStyle name="Entrada 4 5 6 2 2" xfId="15342" xr:uid="{00000000-0005-0000-0000-0000483B0000}"/>
    <cellStyle name="Entrada 4 5 6 2 3" xfId="22338" xr:uid="{00000000-0005-0000-0000-0000493B0000}"/>
    <cellStyle name="Entrada 4 5 6 2 4" xfId="28878" xr:uid="{00000000-0005-0000-0000-00004A3B0000}"/>
    <cellStyle name="Entrada 4 5 6 2 5" xfId="33233" xr:uid="{00000000-0005-0000-0000-00004B3B0000}"/>
    <cellStyle name="Entrada 4 5 6 2 6" xfId="36908" xr:uid="{00000000-0005-0000-0000-00004C3B0000}"/>
    <cellStyle name="Entrada 4 5 6 2 7" xfId="39634" xr:uid="{00000000-0005-0000-0000-00004D3B0000}"/>
    <cellStyle name="Entrada 4 5 6 3" xfId="14041" xr:uid="{00000000-0005-0000-0000-00004E3B0000}"/>
    <cellStyle name="Entrada 4 5 6 4" xfId="21039" xr:uid="{00000000-0005-0000-0000-00004F3B0000}"/>
    <cellStyle name="Entrada 4 5 6 5" xfId="9194" xr:uid="{00000000-0005-0000-0000-0000503B0000}"/>
    <cellStyle name="Entrada 4 5 6 6" xfId="29450" xr:uid="{00000000-0005-0000-0000-0000513B0000}"/>
    <cellStyle name="Entrada 4 5 6 7" xfId="31933" xr:uid="{00000000-0005-0000-0000-0000523B0000}"/>
    <cellStyle name="Entrada 4 5 6 8" xfId="35611" xr:uid="{00000000-0005-0000-0000-0000533B0000}"/>
    <cellStyle name="Entrada 4 5 6 9" xfId="38522" xr:uid="{00000000-0005-0000-0000-0000543B0000}"/>
    <cellStyle name="Entrada 4 5 7" xfId="6183" xr:uid="{00000000-0005-0000-0000-0000553B0000}"/>
    <cellStyle name="Entrada 4 5 7 2" xfId="15337" xr:uid="{00000000-0005-0000-0000-0000563B0000}"/>
    <cellStyle name="Entrada 4 5 7 3" xfId="22333" xr:uid="{00000000-0005-0000-0000-0000573B0000}"/>
    <cellStyle name="Entrada 4 5 7 4" xfId="18140" xr:uid="{00000000-0005-0000-0000-0000583B0000}"/>
    <cellStyle name="Entrada 4 5 7 5" xfId="33228" xr:uid="{00000000-0005-0000-0000-0000593B0000}"/>
    <cellStyle name="Entrada 4 5 7 6" xfId="36903" xr:uid="{00000000-0005-0000-0000-00005A3B0000}"/>
    <cellStyle name="Entrada 4 5 7 7" xfId="39629" xr:uid="{00000000-0005-0000-0000-00005B3B0000}"/>
    <cellStyle name="Entrada 4 5 8" xfId="11421" xr:uid="{00000000-0005-0000-0000-00005C3B0000}"/>
    <cellStyle name="Entrada 4 5 9" xfId="18424" xr:uid="{00000000-0005-0000-0000-00005D3B0000}"/>
    <cellStyle name="Entrada 4 6" xfId="2117" xr:uid="{00000000-0005-0000-0000-00005E3B0000}"/>
    <cellStyle name="Entrada 4 6 10" xfId="28445" xr:uid="{00000000-0005-0000-0000-00005F3B0000}"/>
    <cellStyle name="Entrada 4 6 11" xfId="10192" xr:uid="{00000000-0005-0000-0000-0000603B0000}"/>
    <cellStyle name="Entrada 4 6 12" xfId="30368" xr:uid="{00000000-0005-0000-0000-0000613B0000}"/>
    <cellStyle name="Entrada 4 6 13" xfId="28823" xr:uid="{00000000-0005-0000-0000-0000623B0000}"/>
    <cellStyle name="Entrada 4 6 14" xfId="29611" xr:uid="{00000000-0005-0000-0000-0000633B0000}"/>
    <cellStyle name="Entrada 4 6 2" xfId="2601" xr:uid="{00000000-0005-0000-0000-0000643B0000}"/>
    <cellStyle name="Entrada 4 6 2 2" xfId="6190" xr:uid="{00000000-0005-0000-0000-0000653B0000}"/>
    <cellStyle name="Entrada 4 6 2 2 2" xfId="15344" xr:uid="{00000000-0005-0000-0000-0000663B0000}"/>
    <cellStyle name="Entrada 4 6 2 2 3" xfId="22340" xr:uid="{00000000-0005-0000-0000-0000673B0000}"/>
    <cellStyle name="Entrada 4 6 2 2 4" xfId="28194" xr:uid="{00000000-0005-0000-0000-0000683B0000}"/>
    <cellStyle name="Entrada 4 6 2 2 5" xfId="33235" xr:uid="{00000000-0005-0000-0000-0000693B0000}"/>
    <cellStyle name="Entrada 4 6 2 2 6" xfId="36910" xr:uid="{00000000-0005-0000-0000-00006A3B0000}"/>
    <cellStyle name="Entrada 4 6 2 2 7" xfId="39636" xr:uid="{00000000-0005-0000-0000-00006B3B0000}"/>
    <cellStyle name="Entrada 4 6 2 3" xfId="11755" xr:uid="{00000000-0005-0000-0000-00006C3B0000}"/>
    <cellStyle name="Entrada 4 6 2 4" xfId="18758" xr:uid="{00000000-0005-0000-0000-00006D3B0000}"/>
    <cellStyle name="Entrada 4 6 2 5" xfId="22515" xr:uid="{00000000-0005-0000-0000-00006E3B0000}"/>
    <cellStyle name="Entrada 4 6 2 6" xfId="26269" xr:uid="{00000000-0005-0000-0000-00006F3B0000}"/>
    <cellStyle name="Entrada 4 6 2 7" xfId="30032" xr:uid="{00000000-0005-0000-0000-0000703B0000}"/>
    <cellStyle name="Entrada 4 6 2 8" xfId="34009" xr:uid="{00000000-0005-0000-0000-0000713B0000}"/>
    <cellStyle name="Entrada 4 6 2 9" xfId="37571" xr:uid="{00000000-0005-0000-0000-0000723B0000}"/>
    <cellStyle name="Entrada 4 6 3" xfId="3848" xr:uid="{00000000-0005-0000-0000-0000733B0000}"/>
    <cellStyle name="Entrada 4 6 3 2" xfId="6191" xr:uid="{00000000-0005-0000-0000-0000743B0000}"/>
    <cellStyle name="Entrada 4 6 3 2 2" xfId="15345" xr:uid="{00000000-0005-0000-0000-0000753B0000}"/>
    <cellStyle name="Entrada 4 6 3 2 3" xfId="22341" xr:uid="{00000000-0005-0000-0000-0000763B0000}"/>
    <cellStyle name="Entrada 4 6 3 2 4" xfId="18102" xr:uid="{00000000-0005-0000-0000-0000773B0000}"/>
    <cellStyle name="Entrada 4 6 3 2 5" xfId="33236" xr:uid="{00000000-0005-0000-0000-0000783B0000}"/>
    <cellStyle name="Entrada 4 6 3 2 6" xfId="36911" xr:uid="{00000000-0005-0000-0000-0000793B0000}"/>
    <cellStyle name="Entrada 4 6 3 2 7" xfId="39637" xr:uid="{00000000-0005-0000-0000-00007A3B0000}"/>
    <cellStyle name="Entrada 4 6 3 3" xfId="13002" xr:uid="{00000000-0005-0000-0000-00007B3B0000}"/>
    <cellStyle name="Entrada 4 6 3 4" xfId="20001" xr:uid="{00000000-0005-0000-0000-00007C3B0000}"/>
    <cellStyle name="Entrada 4 6 3 5" xfId="23346" xr:uid="{00000000-0005-0000-0000-00007D3B0000}"/>
    <cellStyle name="Entrada 4 6 3 6" xfId="10304" xr:uid="{00000000-0005-0000-0000-00007E3B0000}"/>
    <cellStyle name="Entrada 4 6 3 7" xfId="26478" xr:uid="{00000000-0005-0000-0000-00007F3B0000}"/>
    <cellStyle name="Entrada 4 6 3 8" xfId="17931" xr:uid="{00000000-0005-0000-0000-0000803B0000}"/>
    <cellStyle name="Entrada 4 6 3 9" xfId="25948" xr:uid="{00000000-0005-0000-0000-0000813B0000}"/>
    <cellStyle name="Entrada 4 6 4" xfId="4316" xr:uid="{00000000-0005-0000-0000-0000823B0000}"/>
    <cellStyle name="Entrada 4 6 4 2" xfId="6192" xr:uid="{00000000-0005-0000-0000-0000833B0000}"/>
    <cellStyle name="Entrada 4 6 4 2 2" xfId="15346" xr:uid="{00000000-0005-0000-0000-0000843B0000}"/>
    <cellStyle name="Entrada 4 6 4 2 3" xfId="22342" xr:uid="{00000000-0005-0000-0000-0000853B0000}"/>
    <cellStyle name="Entrada 4 6 4 2 4" xfId="24171" xr:uid="{00000000-0005-0000-0000-0000863B0000}"/>
    <cellStyle name="Entrada 4 6 4 2 5" xfId="33237" xr:uid="{00000000-0005-0000-0000-0000873B0000}"/>
    <cellStyle name="Entrada 4 6 4 2 6" xfId="36912" xr:uid="{00000000-0005-0000-0000-0000883B0000}"/>
    <cellStyle name="Entrada 4 6 4 2 7" xfId="39638" xr:uid="{00000000-0005-0000-0000-0000893B0000}"/>
    <cellStyle name="Entrada 4 6 4 3" xfId="13470" xr:uid="{00000000-0005-0000-0000-00008A3B0000}"/>
    <cellStyle name="Entrada 4 6 4 4" xfId="20468" xr:uid="{00000000-0005-0000-0000-00008B3B0000}"/>
    <cellStyle name="Entrada 4 6 4 5" xfId="27674" xr:uid="{00000000-0005-0000-0000-00008C3B0000}"/>
    <cellStyle name="Entrada 4 6 4 6" xfId="17339" xr:uid="{00000000-0005-0000-0000-00008D3B0000}"/>
    <cellStyle name="Entrada 4 6 4 7" xfId="17930" xr:uid="{00000000-0005-0000-0000-00008E3B0000}"/>
    <cellStyle name="Entrada 4 6 4 8" xfId="33321" xr:uid="{00000000-0005-0000-0000-00008F3B0000}"/>
    <cellStyle name="Entrada 4 6 4 9" xfId="36996" xr:uid="{00000000-0005-0000-0000-0000903B0000}"/>
    <cellStyle name="Entrada 4 6 5" xfId="4583" xr:uid="{00000000-0005-0000-0000-0000913B0000}"/>
    <cellStyle name="Entrada 4 6 5 2" xfId="6193" xr:uid="{00000000-0005-0000-0000-0000923B0000}"/>
    <cellStyle name="Entrada 4 6 5 2 2" xfId="15347" xr:uid="{00000000-0005-0000-0000-0000933B0000}"/>
    <cellStyle name="Entrada 4 6 5 2 3" xfId="22343" xr:uid="{00000000-0005-0000-0000-0000943B0000}"/>
    <cellStyle name="Entrada 4 6 5 2 4" xfId="24436" xr:uid="{00000000-0005-0000-0000-0000953B0000}"/>
    <cellStyle name="Entrada 4 6 5 2 5" xfId="33238" xr:uid="{00000000-0005-0000-0000-0000963B0000}"/>
    <cellStyle name="Entrada 4 6 5 2 6" xfId="36913" xr:uid="{00000000-0005-0000-0000-0000973B0000}"/>
    <cellStyle name="Entrada 4 6 5 2 7" xfId="39639" xr:uid="{00000000-0005-0000-0000-0000983B0000}"/>
    <cellStyle name="Entrada 4 6 5 3" xfId="13737" xr:uid="{00000000-0005-0000-0000-0000993B0000}"/>
    <cellStyle name="Entrada 4 6 5 4" xfId="20735" xr:uid="{00000000-0005-0000-0000-00009A3B0000}"/>
    <cellStyle name="Entrada 4 6 5 5" xfId="18105" xr:uid="{00000000-0005-0000-0000-00009B3B0000}"/>
    <cellStyle name="Entrada 4 6 5 6" xfId="10213" xr:uid="{00000000-0005-0000-0000-00009C3B0000}"/>
    <cellStyle name="Entrada 4 6 5 7" xfId="28462" xr:uid="{00000000-0005-0000-0000-00009D3B0000}"/>
    <cellStyle name="Entrada 4 6 5 8" xfId="29720" xr:uid="{00000000-0005-0000-0000-00009E3B0000}"/>
    <cellStyle name="Entrada 4 6 5 9" xfId="33698" xr:uid="{00000000-0005-0000-0000-00009F3B0000}"/>
    <cellStyle name="Entrada 4 6 6" xfId="4833" xr:uid="{00000000-0005-0000-0000-0000A03B0000}"/>
    <cellStyle name="Entrada 4 6 6 2" xfId="6194" xr:uid="{00000000-0005-0000-0000-0000A13B0000}"/>
    <cellStyle name="Entrada 4 6 6 2 2" xfId="15348" xr:uid="{00000000-0005-0000-0000-0000A23B0000}"/>
    <cellStyle name="Entrada 4 6 6 2 3" xfId="22344" xr:uid="{00000000-0005-0000-0000-0000A33B0000}"/>
    <cellStyle name="Entrada 4 6 6 2 4" xfId="23389" xr:uid="{00000000-0005-0000-0000-0000A43B0000}"/>
    <cellStyle name="Entrada 4 6 6 2 5" xfId="33239" xr:uid="{00000000-0005-0000-0000-0000A53B0000}"/>
    <cellStyle name="Entrada 4 6 6 2 6" xfId="36914" xr:uid="{00000000-0005-0000-0000-0000A63B0000}"/>
    <cellStyle name="Entrada 4 6 6 2 7" xfId="39640" xr:uid="{00000000-0005-0000-0000-0000A73B0000}"/>
    <cellStyle name="Entrada 4 6 6 3" xfId="13987" xr:uid="{00000000-0005-0000-0000-0000A83B0000}"/>
    <cellStyle name="Entrada 4 6 6 4" xfId="20985" xr:uid="{00000000-0005-0000-0000-0000A93B0000}"/>
    <cellStyle name="Entrada 4 6 6 5" xfId="24390" xr:uid="{00000000-0005-0000-0000-0000AA3B0000}"/>
    <cellStyle name="Entrada 4 6 6 6" xfId="29277" xr:uid="{00000000-0005-0000-0000-0000AB3B0000}"/>
    <cellStyle name="Entrada 4 6 6 7" xfId="24536" xr:uid="{00000000-0005-0000-0000-0000AC3B0000}"/>
    <cellStyle name="Entrada 4 6 6 8" xfId="22858" xr:uid="{00000000-0005-0000-0000-0000AD3B0000}"/>
    <cellStyle name="Entrada 4 6 6 9" xfId="33712" xr:uid="{00000000-0005-0000-0000-0000AE3B0000}"/>
    <cellStyle name="Entrada 4 6 7" xfId="6189" xr:uid="{00000000-0005-0000-0000-0000AF3B0000}"/>
    <cellStyle name="Entrada 4 6 7 2" xfId="15343" xr:uid="{00000000-0005-0000-0000-0000B03B0000}"/>
    <cellStyle name="Entrada 4 6 7 3" xfId="22339" xr:uid="{00000000-0005-0000-0000-0000B13B0000}"/>
    <cellStyle name="Entrada 4 6 7 4" xfId="27236" xr:uid="{00000000-0005-0000-0000-0000B23B0000}"/>
    <cellStyle name="Entrada 4 6 7 5" xfId="33234" xr:uid="{00000000-0005-0000-0000-0000B33B0000}"/>
    <cellStyle name="Entrada 4 6 7 6" xfId="36909" xr:uid="{00000000-0005-0000-0000-0000B43B0000}"/>
    <cellStyle name="Entrada 4 6 7 7" xfId="39635" xr:uid="{00000000-0005-0000-0000-0000B53B0000}"/>
    <cellStyle name="Entrada 4 6 8" xfId="11271" xr:uid="{00000000-0005-0000-0000-0000B63B0000}"/>
    <cellStyle name="Entrada 4 6 9" xfId="9406" xr:uid="{00000000-0005-0000-0000-0000B73B0000}"/>
    <cellStyle name="Entrada 4 7" xfId="2321" xr:uid="{00000000-0005-0000-0000-0000B83B0000}"/>
    <cellStyle name="Entrada 4 7 10" xfId="9212" xr:uid="{00000000-0005-0000-0000-0000B93B0000}"/>
    <cellStyle name="Entrada 4 7 11" xfId="26134" xr:uid="{00000000-0005-0000-0000-0000BA3B0000}"/>
    <cellStyle name="Entrada 4 7 12" xfId="25680" xr:uid="{00000000-0005-0000-0000-0000BB3B0000}"/>
    <cellStyle name="Entrada 4 7 13" xfId="31472" xr:uid="{00000000-0005-0000-0000-0000BC3B0000}"/>
    <cellStyle name="Entrada 4 7 14" xfId="35182" xr:uid="{00000000-0005-0000-0000-0000BD3B0000}"/>
    <cellStyle name="Entrada 4 7 2" xfId="2721" xr:uid="{00000000-0005-0000-0000-0000BE3B0000}"/>
    <cellStyle name="Entrada 4 7 2 2" xfId="6196" xr:uid="{00000000-0005-0000-0000-0000BF3B0000}"/>
    <cellStyle name="Entrada 4 7 2 2 2" xfId="15350" xr:uid="{00000000-0005-0000-0000-0000C03B0000}"/>
    <cellStyle name="Entrada 4 7 2 2 3" xfId="22346" xr:uid="{00000000-0005-0000-0000-0000C13B0000}"/>
    <cellStyle name="Entrada 4 7 2 2 4" xfId="27234" xr:uid="{00000000-0005-0000-0000-0000C23B0000}"/>
    <cellStyle name="Entrada 4 7 2 2 5" xfId="33241" xr:uid="{00000000-0005-0000-0000-0000C33B0000}"/>
    <cellStyle name="Entrada 4 7 2 2 6" xfId="36916" xr:uid="{00000000-0005-0000-0000-0000C43B0000}"/>
    <cellStyle name="Entrada 4 7 2 2 7" xfId="39642" xr:uid="{00000000-0005-0000-0000-0000C53B0000}"/>
    <cellStyle name="Entrada 4 7 2 3" xfId="11875" xr:uid="{00000000-0005-0000-0000-0000C63B0000}"/>
    <cellStyle name="Entrada 4 7 2 4" xfId="18878" xr:uid="{00000000-0005-0000-0000-0000C73B0000}"/>
    <cellStyle name="Entrada 4 7 2 5" xfId="10038" xr:uid="{00000000-0005-0000-0000-0000C83B0000}"/>
    <cellStyle name="Entrada 4 7 2 6" xfId="19362" xr:uid="{00000000-0005-0000-0000-0000C93B0000}"/>
    <cellStyle name="Entrada 4 7 2 7" xfId="29973" xr:uid="{00000000-0005-0000-0000-0000CA3B0000}"/>
    <cellStyle name="Entrada 4 7 2 8" xfId="33949" xr:uid="{00000000-0005-0000-0000-0000CB3B0000}"/>
    <cellStyle name="Entrada 4 7 2 9" xfId="37511" xr:uid="{00000000-0005-0000-0000-0000CC3B0000}"/>
    <cellStyle name="Entrada 4 7 3" xfId="4003" xr:uid="{00000000-0005-0000-0000-0000CD3B0000}"/>
    <cellStyle name="Entrada 4 7 3 2" xfId="6197" xr:uid="{00000000-0005-0000-0000-0000CE3B0000}"/>
    <cellStyle name="Entrada 4 7 3 2 2" xfId="15351" xr:uid="{00000000-0005-0000-0000-0000CF3B0000}"/>
    <cellStyle name="Entrada 4 7 3 2 3" xfId="22347" xr:uid="{00000000-0005-0000-0000-0000D03B0000}"/>
    <cellStyle name="Entrada 4 7 3 2 4" xfId="22907" xr:uid="{00000000-0005-0000-0000-0000D13B0000}"/>
    <cellStyle name="Entrada 4 7 3 2 5" xfId="33242" xr:uid="{00000000-0005-0000-0000-0000D23B0000}"/>
    <cellStyle name="Entrada 4 7 3 2 6" xfId="36917" xr:uid="{00000000-0005-0000-0000-0000D33B0000}"/>
    <cellStyle name="Entrada 4 7 3 2 7" xfId="39643" xr:uid="{00000000-0005-0000-0000-0000D43B0000}"/>
    <cellStyle name="Entrada 4 7 3 3" xfId="13157" xr:uid="{00000000-0005-0000-0000-0000D53B0000}"/>
    <cellStyle name="Entrada 4 7 3 4" xfId="20155" xr:uid="{00000000-0005-0000-0000-0000D63B0000}"/>
    <cellStyle name="Entrada 4 7 3 5" xfId="27829" xr:uid="{00000000-0005-0000-0000-0000D73B0000}"/>
    <cellStyle name="Entrada 4 7 3 6" xfId="29431" xr:uid="{00000000-0005-0000-0000-0000D83B0000}"/>
    <cellStyle name="Entrada 4 7 3 7" xfId="25367" xr:uid="{00000000-0005-0000-0000-0000D93B0000}"/>
    <cellStyle name="Entrada 4 7 3 8" xfId="31843" xr:uid="{00000000-0005-0000-0000-0000DA3B0000}"/>
    <cellStyle name="Entrada 4 7 3 9" xfId="35497" xr:uid="{00000000-0005-0000-0000-0000DB3B0000}"/>
    <cellStyle name="Entrada 4 7 4" xfId="4441" xr:uid="{00000000-0005-0000-0000-0000DC3B0000}"/>
    <cellStyle name="Entrada 4 7 4 2" xfId="6198" xr:uid="{00000000-0005-0000-0000-0000DD3B0000}"/>
    <cellStyle name="Entrada 4 7 4 2 2" xfId="15352" xr:uid="{00000000-0005-0000-0000-0000DE3B0000}"/>
    <cellStyle name="Entrada 4 7 4 2 3" xfId="22348" xr:uid="{00000000-0005-0000-0000-0000DF3B0000}"/>
    <cellStyle name="Entrada 4 7 4 2 4" xfId="18139" xr:uid="{00000000-0005-0000-0000-0000E03B0000}"/>
    <cellStyle name="Entrada 4 7 4 2 5" xfId="33243" xr:uid="{00000000-0005-0000-0000-0000E13B0000}"/>
    <cellStyle name="Entrada 4 7 4 2 6" xfId="36918" xr:uid="{00000000-0005-0000-0000-0000E23B0000}"/>
    <cellStyle name="Entrada 4 7 4 2 7" xfId="39644" xr:uid="{00000000-0005-0000-0000-0000E33B0000}"/>
    <cellStyle name="Entrada 4 7 4 3" xfId="13595" xr:uid="{00000000-0005-0000-0000-0000E43B0000}"/>
    <cellStyle name="Entrada 4 7 4 4" xfId="20593" xr:uid="{00000000-0005-0000-0000-0000E53B0000}"/>
    <cellStyle name="Entrada 4 7 4 5" xfId="27615" xr:uid="{00000000-0005-0000-0000-0000E63B0000}"/>
    <cellStyle name="Entrada 4 7 4 6" xfId="24504" xr:uid="{00000000-0005-0000-0000-0000E73B0000}"/>
    <cellStyle name="Entrada 4 7 4 7" xfId="25575" xr:uid="{00000000-0005-0000-0000-0000E83B0000}"/>
    <cellStyle name="Entrada 4 7 4 8" xfId="28534" xr:uid="{00000000-0005-0000-0000-0000E93B0000}"/>
    <cellStyle name="Entrada 4 7 4 9" xfId="29577" xr:uid="{00000000-0005-0000-0000-0000EA3B0000}"/>
    <cellStyle name="Entrada 4 7 5" xfId="4695" xr:uid="{00000000-0005-0000-0000-0000EB3B0000}"/>
    <cellStyle name="Entrada 4 7 5 2" xfId="6199" xr:uid="{00000000-0005-0000-0000-0000EC3B0000}"/>
    <cellStyle name="Entrada 4 7 5 2 2" xfId="15353" xr:uid="{00000000-0005-0000-0000-0000ED3B0000}"/>
    <cellStyle name="Entrada 4 7 5 2 3" xfId="22349" xr:uid="{00000000-0005-0000-0000-0000EE3B0000}"/>
    <cellStyle name="Entrada 4 7 5 2 4" xfId="9255" xr:uid="{00000000-0005-0000-0000-0000EF3B0000}"/>
    <cellStyle name="Entrada 4 7 5 2 5" xfId="33244" xr:uid="{00000000-0005-0000-0000-0000F03B0000}"/>
    <cellStyle name="Entrada 4 7 5 2 6" xfId="36919" xr:uid="{00000000-0005-0000-0000-0000F13B0000}"/>
    <cellStyle name="Entrada 4 7 5 2 7" xfId="39645" xr:uid="{00000000-0005-0000-0000-0000F23B0000}"/>
    <cellStyle name="Entrada 4 7 5 3" xfId="13849" xr:uid="{00000000-0005-0000-0000-0000F33B0000}"/>
    <cellStyle name="Entrada 4 7 5 4" xfId="20847" xr:uid="{00000000-0005-0000-0000-0000F43B0000}"/>
    <cellStyle name="Entrada 4 7 5 5" xfId="24782" xr:uid="{00000000-0005-0000-0000-0000F53B0000}"/>
    <cellStyle name="Entrada 4 7 5 6" xfId="29269" xr:uid="{00000000-0005-0000-0000-0000F63B0000}"/>
    <cellStyle name="Entrada 4 7 5 7" xfId="18185" xr:uid="{00000000-0005-0000-0000-0000F73B0000}"/>
    <cellStyle name="Entrada 4 7 5 8" xfId="31184" xr:uid="{00000000-0005-0000-0000-0000F83B0000}"/>
    <cellStyle name="Entrada 4 7 5 9" xfId="35051" xr:uid="{00000000-0005-0000-0000-0000F93B0000}"/>
    <cellStyle name="Entrada 4 7 6" xfId="4941" xr:uid="{00000000-0005-0000-0000-0000FA3B0000}"/>
    <cellStyle name="Entrada 4 7 6 2" xfId="6200" xr:uid="{00000000-0005-0000-0000-0000FB3B0000}"/>
    <cellStyle name="Entrada 4 7 6 2 2" xfId="15354" xr:uid="{00000000-0005-0000-0000-0000FC3B0000}"/>
    <cellStyle name="Entrada 4 7 6 2 3" xfId="22350" xr:uid="{00000000-0005-0000-0000-0000FD3B0000}"/>
    <cellStyle name="Entrada 4 7 6 2 4" xfId="27238" xr:uid="{00000000-0005-0000-0000-0000FE3B0000}"/>
    <cellStyle name="Entrada 4 7 6 2 5" xfId="33245" xr:uid="{00000000-0005-0000-0000-0000FF3B0000}"/>
    <cellStyle name="Entrada 4 7 6 2 6" xfId="36920" xr:uid="{00000000-0005-0000-0000-0000003C0000}"/>
    <cellStyle name="Entrada 4 7 6 2 7" xfId="39646" xr:uid="{00000000-0005-0000-0000-0000013C0000}"/>
    <cellStyle name="Entrada 4 7 6 3" xfId="14095" xr:uid="{00000000-0005-0000-0000-0000023C0000}"/>
    <cellStyle name="Entrada 4 7 6 4" xfId="21093" xr:uid="{00000000-0005-0000-0000-0000033C0000}"/>
    <cellStyle name="Entrada 4 7 6 5" xfId="27368" xr:uid="{00000000-0005-0000-0000-0000043C0000}"/>
    <cellStyle name="Entrada 4 7 6 6" xfId="18060" xr:uid="{00000000-0005-0000-0000-0000053C0000}"/>
    <cellStyle name="Entrada 4 7 6 7" xfId="31987" xr:uid="{00000000-0005-0000-0000-0000063C0000}"/>
    <cellStyle name="Entrada 4 7 6 8" xfId="35665" xr:uid="{00000000-0005-0000-0000-0000073C0000}"/>
    <cellStyle name="Entrada 4 7 6 9" xfId="38576" xr:uid="{00000000-0005-0000-0000-0000083C0000}"/>
    <cellStyle name="Entrada 4 7 7" xfId="6195" xr:uid="{00000000-0005-0000-0000-0000093C0000}"/>
    <cellStyle name="Entrada 4 7 7 2" xfId="15349" xr:uid="{00000000-0005-0000-0000-00000A3C0000}"/>
    <cellStyle name="Entrada 4 7 7 3" xfId="22345" xr:uid="{00000000-0005-0000-0000-00000B3C0000}"/>
    <cellStyle name="Entrada 4 7 7 4" xfId="22801" xr:uid="{00000000-0005-0000-0000-00000C3C0000}"/>
    <cellStyle name="Entrada 4 7 7 5" xfId="33240" xr:uid="{00000000-0005-0000-0000-00000D3C0000}"/>
    <cellStyle name="Entrada 4 7 7 6" xfId="36915" xr:uid="{00000000-0005-0000-0000-00000E3C0000}"/>
    <cellStyle name="Entrada 4 7 7 7" xfId="39641" xr:uid="{00000000-0005-0000-0000-00000F3C0000}"/>
    <cellStyle name="Entrada 4 7 8" xfId="11475" xr:uid="{00000000-0005-0000-0000-0000103C0000}"/>
    <cellStyle name="Entrada 4 7 9" xfId="18478" xr:uid="{00000000-0005-0000-0000-0000113C0000}"/>
    <cellStyle name="Entrada 4 8" xfId="1634" xr:uid="{00000000-0005-0000-0000-0000123C0000}"/>
    <cellStyle name="Entrada 4 8 10" xfId="24166" xr:uid="{00000000-0005-0000-0000-0000133C0000}"/>
    <cellStyle name="Entrada 4 8 11" xfId="31005" xr:uid="{00000000-0005-0000-0000-0000143C0000}"/>
    <cellStyle name="Entrada 4 8 12" xfId="34924" xr:uid="{00000000-0005-0000-0000-0000153C0000}"/>
    <cellStyle name="Entrada 4 8 13" xfId="38387" xr:uid="{00000000-0005-0000-0000-0000163C0000}"/>
    <cellStyle name="Entrada 4 8 2" xfId="3290" xr:uid="{00000000-0005-0000-0000-0000173C0000}"/>
    <cellStyle name="Entrada 4 8 2 2" xfId="6202" xr:uid="{00000000-0005-0000-0000-0000183C0000}"/>
    <cellStyle name="Entrada 4 8 2 2 2" xfId="15356" xr:uid="{00000000-0005-0000-0000-0000193C0000}"/>
    <cellStyle name="Entrada 4 8 2 2 3" xfId="22352" xr:uid="{00000000-0005-0000-0000-00001A3C0000}"/>
    <cellStyle name="Entrada 4 8 2 2 4" xfId="29353" xr:uid="{00000000-0005-0000-0000-00001B3C0000}"/>
    <cellStyle name="Entrada 4 8 2 2 5" xfId="33247" xr:uid="{00000000-0005-0000-0000-00001C3C0000}"/>
    <cellStyle name="Entrada 4 8 2 2 6" xfId="36922" xr:uid="{00000000-0005-0000-0000-00001D3C0000}"/>
    <cellStyle name="Entrada 4 8 2 2 7" xfId="39648" xr:uid="{00000000-0005-0000-0000-00001E3C0000}"/>
    <cellStyle name="Entrada 4 8 2 3" xfId="12444" xr:uid="{00000000-0005-0000-0000-00001F3C0000}"/>
    <cellStyle name="Entrada 4 8 2 4" xfId="19446" xr:uid="{00000000-0005-0000-0000-0000203C0000}"/>
    <cellStyle name="Entrada 4 8 2 5" xfId="28182" xr:uid="{00000000-0005-0000-0000-0000213C0000}"/>
    <cellStyle name="Entrada 4 8 2 6" xfId="28765" xr:uid="{00000000-0005-0000-0000-0000223C0000}"/>
    <cellStyle name="Entrada 4 8 2 7" xfId="29704" xr:uid="{00000000-0005-0000-0000-0000233C0000}"/>
    <cellStyle name="Entrada 4 8 2 8" xfId="33682" xr:uid="{00000000-0005-0000-0000-0000243C0000}"/>
    <cellStyle name="Entrada 4 8 2 9" xfId="37270" xr:uid="{00000000-0005-0000-0000-0000253C0000}"/>
    <cellStyle name="Entrada 4 8 3" xfId="2840" xr:uid="{00000000-0005-0000-0000-0000263C0000}"/>
    <cellStyle name="Entrada 4 8 3 2" xfId="6203" xr:uid="{00000000-0005-0000-0000-0000273C0000}"/>
    <cellStyle name="Entrada 4 8 3 2 2" xfId="15357" xr:uid="{00000000-0005-0000-0000-0000283C0000}"/>
    <cellStyle name="Entrada 4 8 3 2 3" xfId="22353" xr:uid="{00000000-0005-0000-0000-0000293C0000}"/>
    <cellStyle name="Entrada 4 8 3 2 4" xfId="17198" xr:uid="{00000000-0005-0000-0000-00002A3C0000}"/>
    <cellStyle name="Entrada 4 8 3 2 5" xfId="33248" xr:uid="{00000000-0005-0000-0000-00002B3C0000}"/>
    <cellStyle name="Entrada 4 8 3 2 6" xfId="36923" xr:uid="{00000000-0005-0000-0000-00002C3C0000}"/>
    <cellStyle name="Entrada 4 8 3 2 7" xfId="39649" xr:uid="{00000000-0005-0000-0000-00002D3C0000}"/>
    <cellStyle name="Entrada 4 8 3 3" xfId="11994" xr:uid="{00000000-0005-0000-0000-00002E3C0000}"/>
    <cellStyle name="Entrada 4 8 3 4" xfId="18997" xr:uid="{00000000-0005-0000-0000-00002F3C0000}"/>
    <cellStyle name="Entrada 4 8 3 5" xfId="28363" xr:uid="{00000000-0005-0000-0000-0000303C0000}"/>
    <cellStyle name="Entrada 4 8 3 6" xfId="26360" xr:uid="{00000000-0005-0000-0000-0000313C0000}"/>
    <cellStyle name="Entrada 4 8 3 7" xfId="29910" xr:uid="{00000000-0005-0000-0000-0000323C0000}"/>
    <cellStyle name="Entrada 4 8 3 8" xfId="33887" xr:uid="{00000000-0005-0000-0000-0000333C0000}"/>
    <cellStyle name="Entrada 4 8 3 9" xfId="37449" xr:uid="{00000000-0005-0000-0000-0000343C0000}"/>
    <cellStyle name="Entrada 4 8 4" xfId="3814" xr:uid="{00000000-0005-0000-0000-0000353C0000}"/>
    <cellStyle name="Entrada 4 8 4 2" xfId="6204" xr:uid="{00000000-0005-0000-0000-0000363C0000}"/>
    <cellStyle name="Entrada 4 8 4 2 2" xfId="15358" xr:uid="{00000000-0005-0000-0000-0000373C0000}"/>
    <cellStyle name="Entrada 4 8 4 2 3" xfId="22354" xr:uid="{00000000-0005-0000-0000-0000383C0000}"/>
    <cellStyle name="Entrada 4 8 4 2 4" xfId="29473" xr:uid="{00000000-0005-0000-0000-0000393C0000}"/>
    <cellStyle name="Entrada 4 8 4 2 5" xfId="33249" xr:uid="{00000000-0005-0000-0000-00003A3C0000}"/>
    <cellStyle name="Entrada 4 8 4 2 6" xfId="36924" xr:uid="{00000000-0005-0000-0000-00003B3C0000}"/>
    <cellStyle name="Entrada 4 8 4 2 7" xfId="39650" xr:uid="{00000000-0005-0000-0000-00003C3C0000}"/>
    <cellStyle name="Entrada 4 8 4 3" xfId="12968" xr:uid="{00000000-0005-0000-0000-00003D3C0000}"/>
    <cellStyle name="Entrada 4 8 4 4" xfId="19967" xr:uid="{00000000-0005-0000-0000-00003E3C0000}"/>
    <cellStyle name="Entrada 4 8 4 5" xfId="17606" xr:uid="{00000000-0005-0000-0000-00003F3C0000}"/>
    <cellStyle name="Entrada 4 8 4 6" xfId="26593" xr:uid="{00000000-0005-0000-0000-0000403C0000}"/>
    <cellStyle name="Entrada 4 8 4 7" xfId="9246" xr:uid="{00000000-0005-0000-0000-0000413C0000}"/>
    <cellStyle name="Entrada 4 8 4 8" xfId="33509" xr:uid="{00000000-0005-0000-0000-0000423C0000}"/>
    <cellStyle name="Entrada 4 8 4 9" xfId="37177" xr:uid="{00000000-0005-0000-0000-0000433C0000}"/>
    <cellStyle name="Entrada 4 8 5" xfId="3021" xr:uid="{00000000-0005-0000-0000-0000443C0000}"/>
    <cellStyle name="Entrada 4 8 5 2" xfId="6205" xr:uid="{00000000-0005-0000-0000-0000453C0000}"/>
    <cellStyle name="Entrada 4 8 5 2 2" xfId="15359" xr:uid="{00000000-0005-0000-0000-0000463C0000}"/>
    <cellStyle name="Entrada 4 8 5 2 3" xfId="22355" xr:uid="{00000000-0005-0000-0000-0000473C0000}"/>
    <cellStyle name="Entrada 4 8 5 2 4" xfId="27233" xr:uid="{00000000-0005-0000-0000-0000483C0000}"/>
    <cellStyle name="Entrada 4 8 5 2 5" xfId="33250" xr:uid="{00000000-0005-0000-0000-0000493C0000}"/>
    <cellStyle name="Entrada 4 8 5 2 6" xfId="36925" xr:uid="{00000000-0005-0000-0000-00004A3C0000}"/>
    <cellStyle name="Entrada 4 8 5 2 7" xfId="39651" xr:uid="{00000000-0005-0000-0000-00004B3C0000}"/>
    <cellStyle name="Entrada 4 8 5 3" xfId="12175" xr:uid="{00000000-0005-0000-0000-00004C3C0000}"/>
    <cellStyle name="Entrada 4 8 5 4" xfId="19178" xr:uid="{00000000-0005-0000-0000-00004D3C0000}"/>
    <cellStyle name="Entrada 4 8 5 5" xfId="28302" xr:uid="{00000000-0005-0000-0000-00004E3C0000}"/>
    <cellStyle name="Entrada 4 8 5 6" xfId="26403" xr:uid="{00000000-0005-0000-0000-00004F3C0000}"/>
    <cellStyle name="Entrada 4 8 5 7" xfId="25655" xr:uid="{00000000-0005-0000-0000-0000503C0000}"/>
    <cellStyle name="Entrada 4 8 5 8" xfId="33799" xr:uid="{00000000-0005-0000-0000-0000513C0000}"/>
    <cellStyle name="Entrada 4 8 5 9" xfId="37361" xr:uid="{00000000-0005-0000-0000-0000523C0000}"/>
    <cellStyle name="Entrada 4 8 6" xfId="6201" xr:uid="{00000000-0005-0000-0000-0000533C0000}"/>
    <cellStyle name="Entrada 4 8 6 2" xfId="15355" xr:uid="{00000000-0005-0000-0000-0000543C0000}"/>
    <cellStyle name="Entrada 4 8 6 3" xfId="22351" xr:uid="{00000000-0005-0000-0000-0000553C0000}"/>
    <cellStyle name="Entrada 4 8 6 4" xfId="28629" xr:uid="{00000000-0005-0000-0000-0000563C0000}"/>
    <cellStyle name="Entrada 4 8 6 5" xfId="33246" xr:uid="{00000000-0005-0000-0000-0000573C0000}"/>
    <cellStyle name="Entrada 4 8 6 6" xfId="36921" xr:uid="{00000000-0005-0000-0000-0000583C0000}"/>
    <cellStyle name="Entrada 4 8 6 7" xfId="39647" xr:uid="{00000000-0005-0000-0000-0000593C0000}"/>
    <cellStyle name="Entrada 4 8 7" xfId="10788" xr:uid="{00000000-0005-0000-0000-00005A3C0000}"/>
    <cellStyle name="Entrada 4 8 8" xfId="9887" xr:uid="{00000000-0005-0000-0000-00005B3C0000}"/>
    <cellStyle name="Entrada 4 8 9" xfId="24466" xr:uid="{00000000-0005-0000-0000-00005C3C0000}"/>
    <cellStyle name="Entrada 4 9" xfId="2462" xr:uid="{00000000-0005-0000-0000-00005D3C0000}"/>
    <cellStyle name="Entrada 4 9 2" xfId="6206" xr:uid="{00000000-0005-0000-0000-00005E3C0000}"/>
    <cellStyle name="Entrada 4 9 2 2" xfId="15360" xr:uid="{00000000-0005-0000-0000-00005F3C0000}"/>
    <cellStyle name="Entrada 4 9 2 3" xfId="22356" xr:uid="{00000000-0005-0000-0000-0000603C0000}"/>
    <cellStyle name="Entrada 4 9 2 4" xfId="27239" xr:uid="{00000000-0005-0000-0000-0000613C0000}"/>
    <cellStyle name="Entrada 4 9 2 5" xfId="33251" xr:uid="{00000000-0005-0000-0000-0000623C0000}"/>
    <cellStyle name="Entrada 4 9 2 6" xfId="36926" xr:uid="{00000000-0005-0000-0000-0000633C0000}"/>
    <cellStyle name="Entrada 4 9 2 7" xfId="39652" xr:uid="{00000000-0005-0000-0000-0000643C0000}"/>
    <cellStyle name="Entrada 4 9 3" xfId="11616" xr:uid="{00000000-0005-0000-0000-0000653C0000}"/>
    <cellStyle name="Entrada 4 9 4" xfId="18619" xr:uid="{00000000-0005-0000-0000-0000663C0000}"/>
    <cellStyle name="Entrada 4 9 5" xfId="22954" xr:uid="{00000000-0005-0000-0000-0000673C0000}"/>
    <cellStyle name="Entrada 4 9 6" xfId="26204" xr:uid="{00000000-0005-0000-0000-0000683C0000}"/>
    <cellStyle name="Entrada 4 9 7" xfId="30101" xr:uid="{00000000-0005-0000-0000-0000693C0000}"/>
    <cellStyle name="Entrada 4 9 8" xfId="34077" xr:uid="{00000000-0005-0000-0000-00006A3C0000}"/>
    <cellStyle name="Entrada 4 9 9" xfId="37639" xr:uid="{00000000-0005-0000-0000-00006B3C0000}"/>
    <cellStyle name="Entrada 5" xfId="353" xr:uid="{00000000-0005-0000-0000-00006C3C0000}"/>
    <cellStyle name="Entrada 5 10" xfId="3004" xr:uid="{00000000-0005-0000-0000-00006D3C0000}"/>
    <cellStyle name="Entrada 5 10 2" xfId="6208" xr:uid="{00000000-0005-0000-0000-00006E3C0000}"/>
    <cellStyle name="Entrada 5 10 2 2" xfId="15362" xr:uid="{00000000-0005-0000-0000-00006F3C0000}"/>
    <cellStyle name="Entrada 5 10 2 3" xfId="22358" xr:uid="{00000000-0005-0000-0000-0000703C0000}"/>
    <cellStyle name="Entrada 5 10 2 4" xfId="18093" xr:uid="{00000000-0005-0000-0000-0000713C0000}"/>
    <cellStyle name="Entrada 5 10 2 5" xfId="33253" xr:uid="{00000000-0005-0000-0000-0000723C0000}"/>
    <cellStyle name="Entrada 5 10 2 6" xfId="36928" xr:uid="{00000000-0005-0000-0000-0000733C0000}"/>
    <cellStyle name="Entrada 5 10 2 7" xfId="39654" xr:uid="{00000000-0005-0000-0000-0000743C0000}"/>
    <cellStyle name="Entrada 5 10 3" xfId="12158" xr:uid="{00000000-0005-0000-0000-0000753C0000}"/>
    <cellStyle name="Entrada 5 10 4" xfId="19161" xr:uid="{00000000-0005-0000-0000-0000763C0000}"/>
    <cellStyle name="Entrada 5 10 5" xfId="24689" xr:uid="{00000000-0005-0000-0000-0000773C0000}"/>
    <cellStyle name="Entrada 5 10 6" xfId="28766" xr:uid="{00000000-0005-0000-0000-0000783C0000}"/>
    <cellStyle name="Entrada 5 10 7" xfId="29086" xr:uid="{00000000-0005-0000-0000-0000793C0000}"/>
    <cellStyle name="Entrada 5 10 8" xfId="22467" xr:uid="{00000000-0005-0000-0000-00007A3C0000}"/>
    <cellStyle name="Entrada 5 10 9" xfId="29045" xr:uid="{00000000-0005-0000-0000-00007B3C0000}"/>
    <cellStyle name="Entrada 5 11" xfId="2908" xr:uid="{00000000-0005-0000-0000-00007C3C0000}"/>
    <cellStyle name="Entrada 5 11 2" xfId="6209" xr:uid="{00000000-0005-0000-0000-00007D3C0000}"/>
    <cellStyle name="Entrada 5 11 2 2" xfId="15363" xr:uid="{00000000-0005-0000-0000-00007E3C0000}"/>
    <cellStyle name="Entrada 5 11 2 3" xfId="22359" xr:uid="{00000000-0005-0000-0000-00007F3C0000}"/>
    <cellStyle name="Entrada 5 11 2 4" xfId="28195" xr:uid="{00000000-0005-0000-0000-0000803C0000}"/>
    <cellStyle name="Entrada 5 11 2 5" xfId="33254" xr:uid="{00000000-0005-0000-0000-0000813C0000}"/>
    <cellStyle name="Entrada 5 11 2 6" xfId="36929" xr:uid="{00000000-0005-0000-0000-0000823C0000}"/>
    <cellStyle name="Entrada 5 11 2 7" xfId="39655" xr:uid="{00000000-0005-0000-0000-0000833C0000}"/>
    <cellStyle name="Entrada 5 11 3" xfId="12062" xr:uid="{00000000-0005-0000-0000-0000843C0000}"/>
    <cellStyle name="Entrada 5 11 4" xfId="19065" xr:uid="{00000000-0005-0000-0000-0000853C0000}"/>
    <cellStyle name="Entrada 5 11 5" xfId="24657" xr:uid="{00000000-0005-0000-0000-0000863C0000}"/>
    <cellStyle name="Entrada 5 11 6" xfId="23042" xr:uid="{00000000-0005-0000-0000-0000873C0000}"/>
    <cellStyle name="Entrada 5 11 7" xfId="29880" xr:uid="{00000000-0005-0000-0000-0000883C0000}"/>
    <cellStyle name="Entrada 5 11 8" xfId="33857" xr:uid="{00000000-0005-0000-0000-0000893C0000}"/>
    <cellStyle name="Entrada 5 11 9" xfId="37419" xr:uid="{00000000-0005-0000-0000-00008A3C0000}"/>
    <cellStyle name="Entrada 5 12" xfId="6207" xr:uid="{00000000-0005-0000-0000-00008B3C0000}"/>
    <cellStyle name="Entrada 5 12 2" xfId="15361" xr:uid="{00000000-0005-0000-0000-00008C3C0000}"/>
    <cellStyle name="Entrada 5 12 3" xfId="22357" xr:uid="{00000000-0005-0000-0000-00008D3C0000}"/>
    <cellStyle name="Entrada 5 12 4" xfId="28879" xr:uid="{00000000-0005-0000-0000-00008E3C0000}"/>
    <cellStyle name="Entrada 5 12 5" xfId="33252" xr:uid="{00000000-0005-0000-0000-00008F3C0000}"/>
    <cellStyle name="Entrada 5 12 6" xfId="36927" xr:uid="{00000000-0005-0000-0000-0000903C0000}"/>
    <cellStyle name="Entrada 5 12 7" xfId="39653" xr:uid="{00000000-0005-0000-0000-0000913C0000}"/>
    <cellStyle name="Entrada 5 13" xfId="9511" xr:uid="{00000000-0005-0000-0000-0000923C0000}"/>
    <cellStyle name="Entrada 5 14" xfId="17935" xr:uid="{00000000-0005-0000-0000-0000933C0000}"/>
    <cellStyle name="Entrada 5 15" xfId="29310" xr:uid="{00000000-0005-0000-0000-0000943C0000}"/>
    <cellStyle name="Entrada 5 16" xfId="25103" xr:uid="{00000000-0005-0000-0000-0000953C0000}"/>
    <cellStyle name="Entrada 5 17" xfId="31731" xr:uid="{00000000-0005-0000-0000-0000963C0000}"/>
    <cellStyle name="Entrada 5 18" xfId="35411" xr:uid="{00000000-0005-0000-0000-0000973C0000}"/>
    <cellStyle name="Entrada 5 19" xfId="38446" xr:uid="{00000000-0005-0000-0000-0000983C0000}"/>
    <cellStyle name="Entrada 5 2" xfId="1831" xr:uid="{00000000-0005-0000-0000-0000993C0000}"/>
    <cellStyle name="Entrada 5 2 10" xfId="28571" xr:uid="{00000000-0005-0000-0000-00009A3C0000}"/>
    <cellStyle name="Entrada 5 2 11" xfId="17779" xr:uid="{00000000-0005-0000-0000-00009B3C0000}"/>
    <cellStyle name="Entrada 5 2 12" xfId="26451" xr:uid="{00000000-0005-0000-0000-00009C3C0000}"/>
    <cellStyle name="Entrada 5 2 13" xfId="31393" xr:uid="{00000000-0005-0000-0000-00009D3C0000}"/>
    <cellStyle name="Entrada 5 2 14" xfId="35144" xr:uid="{00000000-0005-0000-0000-00009E3C0000}"/>
    <cellStyle name="Entrada 5 2 2" xfId="2557" xr:uid="{00000000-0005-0000-0000-00009F3C0000}"/>
    <cellStyle name="Entrada 5 2 2 2" xfId="6211" xr:uid="{00000000-0005-0000-0000-0000A03C0000}"/>
    <cellStyle name="Entrada 5 2 2 2 2" xfId="15365" xr:uid="{00000000-0005-0000-0000-0000A13C0000}"/>
    <cellStyle name="Entrada 5 2 2 2 3" xfId="22361" xr:uid="{00000000-0005-0000-0000-0000A23C0000}"/>
    <cellStyle name="Entrada 5 2 2 2 4" xfId="28624" xr:uid="{00000000-0005-0000-0000-0000A33C0000}"/>
    <cellStyle name="Entrada 5 2 2 2 5" xfId="33256" xr:uid="{00000000-0005-0000-0000-0000A43C0000}"/>
    <cellStyle name="Entrada 5 2 2 2 6" xfId="36931" xr:uid="{00000000-0005-0000-0000-0000A53C0000}"/>
    <cellStyle name="Entrada 5 2 2 2 7" xfId="39657" xr:uid="{00000000-0005-0000-0000-0000A63C0000}"/>
    <cellStyle name="Entrada 5 2 2 3" xfId="11711" xr:uid="{00000000-0005-0000-0000-0000A73C0000}"/>
    <cellStyle name="Entrada 5 2 2 4" xfId="18714" xr:uid="{00000000-0005-0000-0000-0000A83C0000}"/>
    <cellStyle name="Entrada 5 2 2 5" xfId="17983" xr:uid="{00000000-0005-0000-0000-0000A93C0000}"/>
    <cellStyle name="Entrada 5 2 2 6" xfId="25395" xr:uid="{00000000-0005-0000-0000-0000AA3C0000}"/>
    <cellStyle name="Entrada 5 2 2 7" xfId="30054" xr:uid="{00000000-0005-0000-0000-0000AB3C0000}"/>
    <cellStyle name="Entrada 5 2 2 8" xfId="34027" xr:uid="{00000000-0005-0000-0000-0000AC3C0000}"/>
    <cellStyle name="Entrada 5 2 2 9" xfId="37589" xr:uid="{00000000-0005-0000-0000-0000AD3C0000}"/>
    <cellStyle name="Entrada 5 2 3" xfId="3739" xr:uid="{00000000-0005-0000-0000-0000AE3C0000}"/>
    <cellStyle name="Entrada 5 2 3 2" xfId="6212" xr:uid="{00000000-0005-0000-0000-0000AF3C0000}"/>
    <cellStyle name="Entrada 5 2 3 2 2" xfId="15366" xr:uid="{00000000-0005-0000-0000-0000B03C0000}"/>
    <cellStyle name="Entrada 5 2 3 2 3" xfId="22362" xr:uid="{00000000-0005-0000-0000-0000B13C0000}"/>
    <cellStyle name="Entrada 5 2 3 2 4" xfId="29354" xr:uid="{00000000-0005-0000-0000-0000B23C0000}"/>
    <cellStyle name="Entrada 5 2 3 2 5" xfId="33257" xr:uid="{00000000-0005-0000-0000-0000B33C0000}"/>
    <cellStyle name="Entrada 5 2 3 2 6" xfId="36932" xr:uid="{00000000-0005-0000-0000-0000B43C0000}"/>
    <cellStyle name="Entrada 5 2 3 2 7" xfId="39658" xr:uid="{00000000-0005-0000-0000-0000B53C0000}"/>
    <cellStyle name="Entrada 5 2 3 3" xfId="12893" xr:uid="{00000000-0005-0000-0000-0000B63C0000}"/>
    <cellStyle name="Entrada 5 2 3 4" xfId="19892" xr:uid="{00000000-0005-0000-0000-0000B73C0000}"/>
    <cellStyle name="Entrada 5 2 3 5" xfId="19645" xr:uid="{00000000-0005-0000-0000-0000B83C0000}"/>
    <cellStyle name="Entrada 5 2 3 6" xfId="19492" xr:uid="{00000000-0005-0000-0000-0000B93C0000}"/>
    <cellStyle name="Entrada 5 2 3 7" xfId="27309" xr:uid="{00000000-0005-0000-0000-0000BA3C0000}"/>
    <cellStyle name="Entrada 5 2 3 8" xfId="31638" xr:uid="{00000000-0005-0000-0000-0000BB3C0000}"/>
    <cellStyle name="Entrada 5 2 3 9" xfId="35318" xr:uid="{00000000-0005-0000-0000-0000BC3C0000}"/>
    <cellStyle name="Entrada 5 2 4" xfId="4238" xr:uid="{00000000-0005-0000-0000-0000BD3C0000}"/>
    <cellStyle name="Entrada 5 2 4 2" xfId="6213" xr:uid="{00000000-0005-0000-0000-0000BE3C0000}"/>
    <cellStyle name="Entrada 5 2 4 2 2" xfId="15367" xr:uid="{00000000-0005-0000-0000-0000BF3C0000}"/>
    <cellStyle name="Entrada 5 2 4 2 3" xfId="22363" xr:uid="{00000000-0005-0000-0000-0000C03C0000}"/>
    <cellStyle name="Entrada 5 2 4 2 4" xfId="17727" xr:uid="{00000000-0005-0000-0000-0000C13C0000}"/>
    <cellStyle name="Entrada 5 2 4 2 5" xfId="33258" xr:uid="{00000000-0005-0000-0000-0000C23C0000}"/>
    <cellStyle name="Entrada 5 2 4 2 6" xfId="36933" xr:uid="{00000000-0005-0000-0000-0000C33C0000}"/>
    <cellStyle name="Entrada 5 2 4 2 7" xfId="39659" xr:uid="{00000000-0005-0000-0000-0000C43C0000}"/>
    <cellStyle name="Entrada 5 2 4 3" xfId="13392" xr:uid="{00000000-0005-0000-0000-0000C53C0000}"/>
    <cellStyle name="Entrada 5 2 4 4" xfId="20390" xr:uid="{00000000-0005-0000-0000-0000C63C0000}"/>
    <cellStyle name="Entrada 5 2 4 5" xfId="27713" xr:uid="{00000000-0005-0000-0000-0000C73C0000}"/>
    <cellStyle name="Entrada 5 2 4 6" xfId="28839" xr:uid="{00000000-0005-0000-0000-0000C83C0000}"/>
    <cellStyle name="Entrada 5 2 4 7" xfId="23369" xr:uid="{00000000-0005-0000-0000-0000C93C0000}"/>
    <cellStyle name="Entrada 5 2 4 8" xfId="31700" xr:uid="{00000000-0005-0000-0000-0000CA3C0000}"/>
    <cellStyle name="Entrada 5 2 4 9" xfId="35380" xr:uid="{00000000-0005-0000-0000-0000CB3C0000}"/>
    <cellStyle name="Entrada 5 2 5" xfId="3175" xr:uid="{00000000-0005-0000-0000-0000CC3C0000}"/>
    <cellStyle name="Entrada 5 2 5 2" xfId="6214" xr:uid="{00000000-0005-0000-0000-0000CD3C0000}"/>
    <cellStyle name="Entrada 5 2 5 2 2" xfId="15368" xr:uid="{00000000-0005-0000-0000-0000CE3C0000}"/>
    <cellStyle name="Entrada 5 2 5 2 3" xfId="22364" xr:uid="{00000000-0005-0000-0000-0000CF3C0000}"/>
    <cellStyle name="Entrada 5 2 5 2 4" xfId="24847" xr:uid="{00000000-0005-0000-0000-0000D03C0000}"/>
    <cellStyle name="Entrada 5 2 5 2 5" xfId="33259" xr:uid="{00000000-0005-0000-0000-0000D13C0000}"/>
    <cellStyle name="Entrada 5 2 5 2 6" xfId="36934" xr:uid="{00000000-0005-0000-0000-0000D23C0000}"/>
    <cellStyle name="Entrada 5 2 5 2 7" xfId="39660" xr:uid="{00000000-0005-0000-0000-0000D33C0000}"/>
    <cellStyle name="Entrada 5 2 5 3" xfId="12329" xr:uid="{00000000-0005-0000-0000-0000D43C0000}"/>
    <cellStyle name="Entrada 5 2 5 4" xfId="19332" xr:uid="{00000000-0005-0000-0000-0000D53C0000}"/>
    <cellStyle name="Entrada 5 2 5 5" xfId="28239" xr:uid="{00000000-0005-0000-0000-0000D63C0000}"/>
    <cellStyle name="Entrada 5 2 5 6" xfId="21317" xr:uid="{00000000-0005-0000-0000-0000D73C0000}"/>
    <cellStyle name="Entrada 5 2 5 7" xfId="29085" xr:uid="{00000000-0005-0000-0000-0000D83C0000}"/>
    <cellStyle name="Entrada 5 2 5 8" xfId="28104" xr:uid="{00000000-0005-0000-0000-0000D93C0000}"/>
    <cellStyle name="Entrada 5 2 5 9" xfId="33471" xr:uid="{00000000-0005-0000-0000-0000DA3C0000}"/>
    <cellStyle name="Entrada 5 2 6" xfId="3057" xr:uid="{00000000-0005-0000-0000-0000DB3C0000}"/>
    <cellStyle name="Entrada 5 2 6 2" xfId="6215" xr:uid="{00000000-0005-0000-0000-0000DC3C0000}"/>
    <cellStyle name="Entrada 5 2 6 2 2" xfId="15369" xr:uid="{00000000-0005-0000-0000-0000DD3C0000}"/>
    <cellStyle name="Entrada 5 2 6 2 3" xfId="22365" xr:uid="{00000000-0005-0000-0000-0000DE3C0000}"/>
    <cellStyle name="Entrada 5 2 6 2 4" xfId="23046" xr:uid="{00000000-0005-0000-0000-0000DF3C0000}"/>
    <cellStyle name="Entrada 5 2 6 2 5" xfId="33260" xr:uid="{00000000-0005-0000-0000-0000E03C0000}"/>
    <cellStyle name="Entrada 5 2 6 2 6" xfId="36935" xr:uid="{00000000-0005-0000-0000-0000E13C0000}"/>
    <cellStyle name="Entrada 5 2 6 2 7" xfId="39661" xr:uid="{00000000-0005-0000-0000-0000E23C0000}"/>
    <cellStyle name="Entrada 5 2 6 3" xfId="12211" xr:uid="{00000000-0005-0000-0000-0000E33C0000}"/>
    <cellStyle name="Entrada 5 2 6 4" xfId="19214" xr:uid="{00000000-0005-0000-0000-0000E43C0000}"/>
    <cellStyle name="Entrada 5 2 6 5" xfId="9199" xr:uid="{00000000-0005-0000-0000-0000E53C0000}"/>
    <cellStyle name="Entrada 5 2 6 6" xfId="28495" xr:uid="{00000000-0005-0000-0000-0000E63C0000}"/>
    <cellStyle name="Entrada 5 2 6 7" xfId="26499" xr:uid="{00000000-0005-0000-0000-0000E73C0000}"/>
    <cellStyle name="Entrada 5 2 6 8" xfId="28504" xr:uid="{00000000-0005-0000-0000-0000E83C0000}"/>
    <cellStyle name="Entrada 5 2 6 9" xfId="33647" xr:uid="{00000000-0005-0000-0000-0000E93C0000}"/>
    <cellStyle name="Entrada 5 2 7" xfId="6210" xr:uid="{00000000-0005-0000-0000-0000EA3C0000}"/>
    <cellStyle name="Entrada 5 2 7 2" xfId="15364" xr:uid="{00000000-0005-0000-0000-0000EB3C0000}"/>
    <cellStyle name="Entrada 5 2 7 3" xfId="22360" xr:uid="{00000000-0005-0000-0000-0000EC3C0000}"/>
    <cellStyle name="Entrada 5 2 7 4" xfId="27240" xr:uid="{00000000-0005-0000-0000-0000ED3C0000}"/>
    <cellStyle name="Entrada 5 2 7 5" xfId="33255" xr:uid="{00000000-0005-0000-0000-0000EE3C0000}"/>
    <cellStyle name="Entrada 5 2 7 6" xfId="36930" xr:uid="{00000000-0005-0000-0000-0000EF3C0000}"/>
    <cellStyle name="Entrada 5 2 7 7" xfId="39656" xr:uid="{00000000-0005-0000-0000-0000F03C0000}"/>
    <cellStyle name="Entrada 5 2 8" xfId="10985" xr:uid="{00000000-0005-0000-0000-0000F13C0000}"/>
    <cellStyle name="Entrada 5 2 9" xfId="15535" xr:uid="{00000000-0005-0000-0000-0000F23C0000}"/>
    <cellStyle name="Entrada 5 3" xfId="2263" xr:uid="{00000000-0005-0000-0000-0000F33C0000}"/>
    <cellStyle name="Entrada 5 3 10" xfId="17988" xr:uid="{00000000-0005-0000-0000-0000F43C0000}"/>
    <cellStyle name="Entrada 5 3 11" xfId="29496" xr:uid="{00000000-0005-0000-0000-0000F53C0000}"/>
    <cellStyle name="Entrada 5 3 12" xfId="30198" xr:uid="{00000000-0005-0000-0000-0000F63C0000}"/>
    <cellStyle name="Entrada 5 3 13" xfId="34174" xr:uid="{00000000-0005-0000-0000-0000F73C0000}"/>
    <cellStyle name="Entrada 5 3 14" xfId="37736" xr:uid="{00000000-0005-0000-0000-0000F83C0000}"/>
    <cellStyle name="Entrada 5 3 2" xfId="2663" xr:uid="{00000000-0005-0000-0000-0000F93C0000}"/>
    <cellStyle name="Entrada 5 3 2 2" xfId="6217" xr:uid="{00000000-0005-0000-0000-0000FA3C0000}"/>
    <cellStyle name="Entrada 5 3 2 2 2" xfId="15371" xr:uid="{00000000-0005-0000-0000-0000FB3C0000}"/>
    <cellStyle name="Entrada 5 3 2 2 3" xfId="22367" xr:uid="{00000000-0005-0000-0000-0000FC3C0000}"/>
    <cellStyle name="Entrada 5 3 2 2 4" xfId="25371" xr:uid="{00000000-0005-0000-0000-0000FD3C0000}"/>
    <cellStyle name="Entrada 5 3 2 2 5" xfId="33262" xr:uid="{00000000-0005-0000-0000-0000FE3C0000}"/>
    <cellStyle name="Entrada 5 3 2 2 6" xfId="36937" xr:uid="{00000000-0005-0000-0000-0000FF3C0000}"/>
    <cellStyle name="Entrada 5 3 2 2 7" xfId="39663" xr:uid="{00000000-0005-0000-0000-0000003D0000}"/>
    <cellStyle name="Entrada 5 3 2 3" xfId="11817" xr:uid="{00000000-0005-0000-0000-0000013D0000}"/>
    <cellStyle name="Entrada 5 3 2 4" xfId="18820" xr:uid="{00000000-0005-0000-0000-0000023D0000}"/>
    <cellStyle name="Entrada 5 3 2 5" xfId="28440" xr:uid="{00000000-0005-0000-0000-0000033D0000}"/>
    <cellStyle name="Entrada 5 3 2 6" xfId="17964" xr:uid="{00000000-0005-0000-0000-0000043D0000}"/>
    <cellStyle name="Entrada 5 3 2 7" xfId="25074" xr:uid="{00000000-0005-0000-0000-0000053D0000}"/>
    <cellStyle name="Entrada 5 3 2 8" xfId="31515" xr:uid="{00000000-0005-0000-0000-0000063D0000}"/>
    <cellStyle name="Entrada 5 3 2 9" xfId="35229" xr:uid="{00000000-0005-0000-0000-0000073D0000}"/>
    <cellStyle name="Entrada 5 3 3" xfId="3945" xr:uid="{00000000-0005-0000-0000-0000083D0000}"/>
    <cellStyle name="Entrada 5 3 3 2" xfId="6218" xr:uid="{00000000-0005-0000-0000-0000093D0000}"/>
    <cellStyle name="Entrada 5 3 3 2 2" xfId="15372" xr:uid="{00000000-0005-0000-0000-00000A3D0000}"/>
    <cellStyle name="Entrada 5 3 3 2 3" xfId="22368" xr:uid="{00000000-0005-0000-0000-00000B3D0000}"/>
    <cellStyle name="Entrada 5 3 3 2 4" xfId="27242" xr:uid="{00000000-0005-0000-0000-00000C3D0000}"/>
    <cellStyle name="Entrada 5 3 3 2 5" xfId="33263" xr:uid="{00000000-0005-0000-0000-00000D3D0000}"/>
    <cellStyle name="Entrada 5 3 3 2 6" xfId="36938" xr:uid="{00000000-0005-0000-0000-00000E3D0000}"/>
    <cellStyle name="Entrada 5 3 3 2 7" xfId="39664" xr:uid="{00000000-0005-0000-0000-00000F3D0000}"/>
    <cellStyle name="Entrada 5 3 3 3" xfId="13099" xr:uid="{00000000-0005-0000-0000-0000103D0000}"/>
    <cellStyle name="Entrada 5 3 3 4" xfId="20097" xr:uid="{00000000-0005-0000-0000-0000113D0000}"/>
    <cellStyle name="Entrada 5 3 3 5" xfId="17908" xr:uid="{00000000-0005-0000-0000-0000123D0000}"/>
    <cellStyle name="Entrada 5 3 3 6" xfId="9216" xr:uid="{00000000-0005-0000-0000-0000133D0000}"/>
    <cellStyle name="Entrada 5 3 3 7" xfId="27287" xr:uid="{00000000-0005-0000-0000-0000143D0000}"/>
    <cellStyle name="Entrada 5 3 3 8" xfId="33454" xr:uid="{00000000-0005-0000-0000-0000153D0000}"/>
    <cellStyle name="Entrada 5 3 3 9" xfId="37128" xr:uid="{00000000-0005-0000-0000-0000163D0000}"/>
    <cellStyle name="Entrada 5 3 4" xfId="4383" xr:uid="{00000000-0005-0000-0000-0000173D0000}"/>
    <cellStyle name="Entrada 5 3 4 2" xfId="6219" xr:uid="{00000000-0005-0000-0000-0000183D0000}"/>
    <cellStyle name="Entrada 5 3 4 2 2" xfId="15373" xr:uid="{00000000-0005-0000-0000-0000193D0000}"/>
    <cellStyle name="Entrada 5 3 4 2 3" xfId="22369" xr:uid="{00000000-0005-0000-0000-00001A3D0000}"/>
    <cellStyle name="Entrada 5 3 4 2 4" xfId="24402" xr:uid="{00000000-0005-0000-0000-00001B3D0000}"/>
    <cellStyle name="Entrada 5 3 4 2 5" xfId="33264" xr:uid="{00000000-0005-0000-0000-00001C3D0000}"/>
    <cellStyle name="Entrada 5 3 4 2 6" xfId="36939" xr:uid="{00000000-0005-0000-0000-00001D3D0000}"/>
    <cellStyle name="Entrada 5 3 4 2 7" xfId="39665" xr:uid="{00000000-0005-0000-0000-00001E3D0000}"/>
    <cellStyle name="Entrada 5 3 4 3" xfId="13537" xr:uid="{00000000-0005-0000-0000-00001F3D0000}"/>
    <cellStyle name="Entrada 5 3 4 4" xfId="20535" xr:uid="{00000000-0005-0000-0000-0000203D0000}"/>
    <cellStyle name="Entrada 5 3 4 5" xfId="27643" xr:uid="{00000000-0005-0000-0000-0000213D0000}"/>
    <cellStyle name="Entrada 5 3 4 6" xfId="28155" xr:uid="{00000000-0005-0000-0000-0000223D0000}"/>
    <cellStyle name="Entrada 5 3 4 7" xfId="28004" xr:uid="{00000000-0005-0000-0000-0000233D0000}"/>
    <cellStyle name="Entrada 5 3 4 8" xfId="28754" xr:uid="{00000000-0005-0000-0000-0000243D0000}"/>
    <cellStyle name="Entrada 5 3 4 9" xfId="25936" xr:uid="{00000000-0005-0000-0000-0000253D0000}"/>
    <cellStyle name="Entrada 5 3 5" xfId="4637" xr:uid="{00000000-0005-0000-0000-0000263D0000}"/>
    <cellStyle name="Entrada 5 3 5 2" xfId="6220" xr:uid="{00000000-0005-0000-0000-0000273D0000}"/>
    <cellStyle name="Entrada 5 3 5 2 2" xfId="15374" xr:uid="{00000000-0005-0000-0000-0000283D0000}"/>
    <cellStyle name="Entrada 5 3 5 2 3" xfId="22370" xr:uid="{00000000-0005-0000-0000-0000293D0000}"/>
    <cellStyle name="Entrada 5 3 5 2 4" xfId="24186" xr:uid="{00000000-0005-0000-0000-00002A3D0000}"/>
    <cellStyle name="Entrada 5 3 5 2 5" xfId="33265" xr:uid="{00000000-0005-0000-0000-00002B3D0000}"/>
    <cellStyle name="Entrada 5 3 5 2 6" xfId="36940" xr:uid="{00000000-0005-0000-0000-00002C3D0000}"/>
    <cellStyle name="Entrada 5 3 5 2 7" xfId="39666" xr:uid="{00000000-0005-0000-0000-00002D3D0000}"/>
    <cellStyle name="Entrada 5 3 5 3" xfId="13791" xr:uid="{00000000-0005-0000-0000-00002E3D0000}"/>
    <cellStyle name="Entrada 5 3 5 4" xfId="20789" xr:uid="{00000000-0005-0000-0000-00002F3D0000}"/>
    <cellStyle name="Entrada 5 3 5 5" xfId="27515" xr:uid="{00000000-0005-0000-0000-0000303D0000}"/>
    <cellStyle name="Entrada 5 3 5 6" xfId="17381" xr:uid="{00000000-0005-0000-0000-0000313D0000}"/>
    <cellStyle name="Entrada 5 3 5 7" xfId="26814" xr:uid="{00000000-0005-0000-0000-0000323D0000}"/>
    <cellStyle name="Entrada 5 3 5 8" xfId="25946" xr:uid="{00000000-0005-0000-0000-0000333D0000}"/>
    <cellStyle name="Entrada 5 3 5 9" xfId="34890" xr:uid="{00000000-0005-0000-0000-0000343D0000}"/>
    <cellStyle name="Entrada 5 3 6" xfId="4883" xr:uid="{00000000-0005-0000-0000-0000353D0000}"/>
    <cellStyle name="Entrada 5 3 6 2" xfId="6221" xr:uid="{00000000-0005-0000-0000-0000363D0000}"/>
    <cellStyle name="Entrada 5 3 6 2 2" xfId="15375" xr:uid="{00000000-0005-0000-0000-0000373D0000}"/>
    <cellStyle name="Entrada 5 3 6 2 3" xfId="22371" xr:uid="{00000000-0005-0000-0000-0000383D0000}"/>
    <cellStyle name="Entrada 5 3 6 2 4" xfId="27241" xr:uid="{00000000-0005-0000-0000-0000393D0000}"/>
    <cellStyle name="Entrada 5 3 6 2 5" xfId="33266" xr:uid="{00000000-0005-0000-0000-00003A3D0000}"/>
    <cellStyle name="Entrada 5 3 6 2 6" xfId="36941" xr:uid="{00000000-0005-0000-0000-00003B3D0000}"/>
    <cellStyle name="Entrada 5 3 6 2 7" xfId="39667" xr:uid="{00000000-0005-0000-0000-00003C3D0000}"/>
    <cellStyle name="Entrada 5 3 6 3" xfId="14037" xr:uid="{00000000-0005-0000-0000-00003D3D0000}"/>
    <cellStyle name="Entrada 5 3 6 4" xfId="21035" xr:uid="{00000000-0005-0000-0000-00003E3D0000}"/>
    <cellStyle name="Entrada 5 3 6 5" xfId="10148" xr:uid="{00000000-0005-0000-0000-00003F3D0000}"/>
    <cellStyle name="Entrada 5 3 6 6" xfId="10177" xr:uid="{00000000-0005-0000-0000-0000403D0000}"/>
    <cellStyle name="Entrada 5 3 6 7" xfId="31929" xr:uid="{00000000-0005-0000-0000-0000413D0000}"/>
    <cellStyle name="Entrada 5 3 6 8" xfId="35607" xr:uid="{00000000-0005-0000-0000-0000423D0000}"/>
    <cellStyle name="Entrada 5 3 6 9" xfId="38518" xr:uid="{00000000-0005-0000-0000-0000433D0000}"/>
    <cellStyle name="Entrada 5 3 7" xfId="6216" xr:uid="{00000000-0005-0000-0000-0000443D0000}"/>
    <cellStyle name="Entrada 5 3 7 2" xfId="15370" xr:uid="{00000000-0005-0000-0000-0000453D0000}"/>
    <cellStyle name="Entrada 5 3 7 3" xfId="22366" xr:uid="{00000000-0005-0000-0000-0000463D0000}"/>
    <cellStyle name="Entrada 5 3 7 4" xfId="17514" xr:uid="{00000000-0005-0000-0000-0000473D0000}"/>
    <cellStyle name="Entrada 5 3 7 5" xfId="33261" xr:uid="{00000000-0005-0000-0000-0000483D0000}"/>
    <cellStyle name="Entrada 5 3 7 6" xfId="36936" xr:uid="{00000000-0005-0000-0000-0000493D0000}"/>
    <cellStyle name="Entrada 5 3 7 7" xfId="39662" xr:uid="{00000000-0005-0000-0000-00004A3D0000}"/>
    <cellStyle name="Entrada 5 3 8" xfId="11417" xr:uid="{00000000-0005-0000-0000-00004B3D0000}"/>
    <cellStyle name="Entrada 5 3 9" xfId="18420" xr:uid="{00000000-0005-0000-0000-00004C3D0000}"/>
    <cellStyle name="Entrada 5 4" xfId="1695" xr:uid="{00000000-0005-0000-0000-00004D3D0000}"/>
    <cellStyle name="Entrada 5 4 10" xfId="28653" xr:uid="{00000000-0005-0000-0000-00004E3D0000}"/>
    <cellStyle name="Entrada 5 4 11" xfId="29067" xr:uid="{00000000-0005-0000-0000-00004F3D0000}"/>
    <cellStyle name="Entrada 5 4 12" xfId="30984" xr:uid="{00000000-0005-0000-0000-0000503D0000}"/>
    <cellStyle name="Entrada 5 4 13" xfId="31379" xr:uid="{00000000-0005-0000-0000-0000513D0000}"/>
    <cellStyle name="Entrada 5 4 14" xfId="35139" xr:uid="{00000000-0005-0000-0000-0000523D0000}"/>
    <cellStyle name="Entrada 5 4 2" xfId="2518" xr:uid="{00000000-0005-0000-0000-0000533D0000}"/>
    <cellStyle name="Entrada 5 4 2 2" xfId="6223" xr:uid="{00000000-0005-0000-0000-0000543D0000}"/>
    <cellStyle name="Entrada 5 4 2 2 2" xfId="15377" xr:uid="{00000000-0005-0000-0000-0000553D0000}"/>
    <cellStyle name="Entrada 5 4 2 2 3" xfId="22373" xr:uid="{00000000-0005-0000-0000-0000563D0000}"/>
    <cellStyle name="Entrada 5 4 2 2 4" xfId="28880" xr:uid="{00000000-0005-0000-0000-0000573D0000}"/>
    <cellStyle name="Entrada 5 4 2 2 5" xfId="33268" xr:uid="{00000000-0005-0000-0000-0000583D0000}"/>
    <cellStyle name="Entrada 5 4 2 2 6" xfId="36943" xr:uid="{00000000-0005-0000-0000-0000593D0000}"/>
    <cellStyle name="Entrada 5 4 2 2 7" xfId="39669" xr:uid="{00000000-0005-0000-0000-00005A3D0000}"/>
    <cellStyle name="Entrada 5 4 2 3" xfId="11672" xr:uid="{00000000-0005-0000-0000-00005B3D0000}"/>
    <cellStyle name="Entrada 5 4 2 4" xfId="18675" xr:uid="{00000000-0005-0000-0000-00005C3D0000}"/>
    <cellStyle name="Entrada 5 4 2 5" xfId="23143" xr:uid="{00000000-0005-0000-0000-00005D3D0000}"/>
    <cellStyle name="Entrada 5 4 2 6" xfId="22952" xr:uid="{00000000-0005-0000-0000-00005E3D0000}"/>
    <cellStyle name="Entrada 5 4 2 7" xfId="25929" xr:uid="{00000000-0005-0000-0000-00005F3D0000}"/>
    <cellStyle name="Entrada 5 4 2 8" xfId="34049" xr:uid="{00000000-0005-0000-0000-0000603D0000}"/>
    <cellStyle name="Entrada 5 4 2 9" xfId="37611" xr:uid="{00000000-0005-0000-0000-0000613D0000}"/>
    <cellStyle name="Entrada 5 4 3" xfId="3672" xr:uid="{00000000-0005-0000-0000-0000623D0000}"/>
    <cellStyle name="Entrada 5 4 3 2" xfId="6224" xr:uid="{00000000-0005-0000-0000-0000633D0000}"/>
    <cellStyle name="Entrada 5 4 3 2 2" xfId="15378" xr:uid="{00000000-0005-0000-0000-0000643D0000}"/>
    <cellStyle name="Entrada 5 4 3 2 3" xfId="22374" xr:uid="{00000000-0005-0000-0000-0000653D0000}"/>
    <cellStyle name="Entrada 5 4 3 2 4" xfId="24276" xr:uid="{00000000-0005-0000-0000-0000663D0000}"/>
    <cellStyle name="Entrada 5 4 3 2 5" xfId="33269" xr:uid="{00000000-0005-0000-0000-0000673D0000}"/>
    <cellStyle name="Entrada 5 4 3 2 6" xfId="36944" xr:uid="{00000000-0005-0000-0000-0000683D0000}"/>
    <cellStyle name="Entrada 5 4 3 2 7" xfId="39670" xr:uid="{00000000-0005-0000-0000-0000693D0000}"/>
    <cellStyle name="Entrada 5 4 3 3" xfId="12826" xr:uid="{00000000-0005-0000-0000-00006A3D0000}"/>
    <cellStyle name="Entrada 5 4 3 4" xfId="19825" xr:uid="{00000000-0005-0000-0000-00006B3D0000}"/>
    <cellStyle name="Entrada 5 4 3 5" xfId="27993" xr:uid="{00000000-0005-0000-0000-00006C3D0000}"/>
    <cellStyle name="Entrada 5 4 3 6" xfId="28811" xr:uid="{00000000-0005-0000-0000-00006D3D0000}"/>
    <cellStyle name="Entrada 5 4 3 7" xfId="25150" xr:uid="{00000000-0005-0000-0000-00006E3D0000}"/>
    <cellStyle name="Entrada 5 4 3 8" xfId="31629" xr:uid="{00000000-0005-0000-0000-00006F3D0000}"/>
    <cellStyle name="Entrada 5 4 3 9" xfId="35309" xr:uid="{00000000-0005-0000-0000-0000703D0000}"/>
    <cellStyle name="Entrada 5 4 4" xfId="4177" xr:uid="{00000000-0005-0000-0000-0000713D0000}"/>
    <cellStyle name="Entrada 5 4 4 2" xfId="6225" xr:uid="{00000000-0005-0000-0000-0000723D0000}"/>
    <cellStyle name="Entrada 5 4 4 2 2" xfId="15379" xr:uid="{00000000-0005-0000-0000-0000733D0000}"/>
    <cellStyle name="Entrada 5 4 4 2 3" xfId="22375" xr:uid="{00000000-0005-0000-0000-0000743D0000}"/>
    <cellStyle name="Entrada 5 4 4 2 4" xfId="28196" xr:uid="{00000000-0005-0000-0000-0000753D0000}"/>
    <cellStyle name="Entrada 5 4 4 2 5" xfId="33270" xr:uid="{00000000-0005-0000-0000-0000763D0000}"/>
    <cellStyle name="Entrada 5 4 4 2 6" xfId="36945" xr:uid="{00000000-0005-0000-0000-0000773D0000}"/>
    <cellStyle name="Entrada 5 4 4 2 7" xfId="39671" xr:uid="{00000000-0005-0000-0000-0000783D0000}"/>
    <cellStyle name="Entrada 5 4 4 3" xfId="13331" xr:uid="{00000000-0005-0000-0000-0000793D0000}"/>
    <cellStyle name="Entrada 5 4 4 4" xfId="20329" xr:uid="{00000000-0005-0000-0000-00007A3D0000}"/>
    <cellStyle name="Entrada 5 4 4 5" xfId="27741" xr:uid="{00000000-0005-0000-0000-00007B3D0000}"/>
    <cellStyle name="Entrada 5 4 4 6" xfId="26670" xr:uid="{00000000-0005-0000-0000-00007C3D0000}"/>
    <cellStyle name="Entrada 5 4 4 7" xfId="24840" xr:uid="{00000000-0005-0000-0000-00007D3D0000}"/>
    <cellStyle name="Entrada 5 4 4 8" xfId="33378" xr:uid="{00000000-0005-0000-0000-00007E3D0000}"/>
    <cellStyle name="Entrada 5 4 4 9" xfId="37053" xr:uid="{00000000-0005-0000-0000-00007F3D0000}"/>
    <cellStyle name="Entrada 5 4 5" xfId="3865" xr:uid="{00000000-0005-0000-0000-0000803D0000}"/>
    <cellStyle name="Entrada 5 4 5 2" xfId="6226" xr:uid="{00000000-0005-0000-0000-0000813D0000}"/>
    <cellStyle name="Entrada 5 4 5 2 2" xfId="15380" xr:uid="{00000000-0005-0000-0000-0000823D0000}"/>
    <cellStyle name="Entrada 5 4 5 2 3" xfId="22376" xr:uid="{00000000-0005-0000-0000-0000833D0000}"/>
    <cellStyle name="Entrada 5 4 5 2 4" xfId="27244" xr:uid="{00000000-0005-0000-0000-0000843D0000}"/>
    <cellStyle name="Entrada 5 4 5 2 5" xfId="33271" xr:uid="{00000000-0005-0000-0000-0000853D0000}"/>
    <cellStyle name="Entrada 5 4 5 2 6" xfId="36946" xr:uid="{00000000-0005-0000-0000-0000863D0000}"/>
    <cellStyle name="Entrada 5 4 5 2 7" xfId="39672" xr:uid="{00000000-0005-0000-0000-0000873D0000}"/>
    <cellStyle name="Entrada 5 4 5 3" xfId="13019" xr:uid="{00000000-0005-0000-0000-0000883D0000}"/>
    <cellStyle name="Entrada 5 4 5 4" xfId="20018" xr:uid="{00000000-0005-0000-0000-0000893D0000}"/>
    <cellStyle name="Entrada 5 4 5 5" xfId="9253" xr:uid="{00000000-0005-0000-0000-00008A3D0000}"/>
    <cellStyle name="Entrada 5 4 5 6" xfId="26601" xr:uid="{00000000-0005-0000-0000-00008B3D0000}"/>
    <cellStyle name="Entrada 5 4 5 7" xfId="17999" xr:uid="{00000000-0005-0000-0000-00008C3D0000}"/>
    <cellStyle name="Entrada 5 4 5 8" xfId="33485" xr:uid="{00000000-0005-0000-0000-00008D3D0000}"/>
    <cellStyle name="Entrada 5 4 5 9" xfId="37153" xr:uid="{00000000-0005-0000-0000-00008E3D0000}"/>
    <cellStyle name="Entrada 5 4 6" xfId="2856" xr:uid="{00000000-0005-0000-0000-00008F3D0000}"/>
    <cellStyle name="Entrada 5 4 6 2" xfId="6227" xr:uid="{00000000-0005-0000-0000-0000903D0000}"/>
    <cellStyle name="Entrada 5 4 6 2 2" xfId="15381" xr:uid="{00000000-0005-0000-0000-0000913D0000}"/>
    <cellStyle name="Entrada 5 4 6 2 3" xfId="22377" xr:uid="{00000000-0005-0000-0000-0000923D0000}"/>
    <cellStyle name="Entrada 5 4 6 2 4" xfId="28630" xr:uid="{00000000-0005-0000-0000-0000933D0000}"/>
    <cellStyle name="Entrada 5 4 6 2 5" xfId="33272" xr:uid="{00000000-0005-0000-0000-0000943D0000}"/>
    <cellStyle name="Entrada 5 4 6 2 6" xfId="36947" xr:uid="{00000000-0005-0000-0000-0000953D0000}"/>
    <cellStyle name="Entrada 5 4 6 2 7" xfId="39673" xr:uid="{00000000-0005-0000-0000-0000963D0000}"/>
    <cellStyle name="Entrada 5 4 6 3" xfId="12010" xr:uid="{00000000-0005-0000-0000-0000973D0000}"/>
    <cellStyle name="Entrada 5 4 6 4" xfId="19013" xr:uid="{00000000-0005-0000-0000-0000983D0000}"/>
    <cellStyle name="Entrada 5 4 6 5" xfId="28356" xr:uid="{00000000-0005-0000-0000-0000993D0000}"/>
    <cellStyle name="Entrada 5 4 6 6" xfId="28763" xr:uid="{00000000-0005-0000-0000-00009A3D0000}"/>
    <cellStyle name="Entrada 5 4 6 7" xfId="29906" xr:uid="{00000000-0005-0000-0000-00009B3D0000}"/>
    <cellStyle name="Entrada 5 4 6 8" xfId="33879" xr:uid="{00000000-0005-0000-0000-00009C3D0000}"/>
    <cellStyle name="Entrada 5 4 6 9" xfId="37441" xr:uid="{00000000-0005-0000-0000-00009D3D0000}"/>
    <cellStyle name="Entrada 5 4 7" xfId="6222" xr:uid="{00000000-0005-0000-0000-00009E3D0000}"/>
    <cellStyle name="Entrada 5 4 7 2" xfId="15376" xr:uid="{00000000-0005-0000-0000-00009F3D0000}"/>
    <cellStyle name="Entrada 5 4 7 3" xfId="22372" xr:uid="{00000000-0005-0000-0000-0000A03D0000}"/>
    <cellStyle name="Entrada 5 4 7 4" xfId="27243" xr:uid="{00000000-0005-0000-0000-0000A13D0000}"/>
    <cellStyle name="Entrada 5 4 7 5" xfId="33267" xr:uid="{00000000-0005-0000-0000-0000A23D0000}"/>
    <cellStyle name="Entrada 5 4 7 6" xfId="36942" xr:uid="{00000000-0005-0000-0000-0000A33D0000}"/>
    <cellStyle name="Entrada 5 4 7 7" xfId="39668" xr:uid="{00000000-0005-0000-0000-0000A43D0000}"/>
    <cellStyle name="Entrada 5 4 8" xfId="10849" xr:uid="{00000000-0005-0000-0000-0000A53D0000}"/>
    <cellStyle name="Entrada 5 4 9" xfId="18265" xr:uid="{00000000-0005-0000-0000-0000A63D0000}"/>
    <cellStyle name="Entrada 5 5" xfId="2320" xr:uid="{00000000-0005-0000-0000-0000A73D0000}"/>
    <cellStyle name="Entrada 5 5 10" xfId="22549" xr:uid="{00000000-0005-0000-0000-0000A83D0000}"/>
    <cellStyle name="Entrada 5 5 11" xfId="22442" xr:uid="{00000000-0005-0000-0000-0000A93D0000}"/>
    <cellStyle name="Entrada 5 5 12" xfId="25067" xr:uid="{00000000-0005-0000-0000-0000AA3D0000}"/>
    <cellStyle name="Entrada 5 5 13" xfId="25700" xr:uid="{00000000-0005-0000-0000-0000AB3D0000}"/>
    <cellStyle name="Entrada 5 5 14" xfId="31207" xr:uid="{00000000-0005-0000-0000-0000AC3D0000}"/>
    <cellStyle name="Entrada 5 5 2" xfId="2720" xr:uid="{00000000-0005-0000-0000-0000AD3D0000}"/>
    <cellStyle name="Entrada 5 5 2 2" xfId="6229" xr:uid="{00000000-0005-0000-0000-0000AE3D0000}"/>
    <cellStyle name="Entrada 5 5 2 2 2" xfId="15383" xr:uid="{00000000-0005-0000-0000-0000AF3D0000}"/>
    <cellStyle name="Entrada 5 5 2 2 3" xfId="22379" xr:uid="{00000000-0005-0000-0000-0000B03D0000}"/>
    <cellStyle name="Entrada 5 5 2 2 4" xfId="27246" xr:uid="{00000000-0005-0000-0000-0000B13D0000}"/>
    <cellStyle name="Entrada 5 5 2 2 5" xfId="33274" xr:uid="{00000000-0005-0000-0000-0000B23D0000}"/>
    <cellStyle name="Entrada 5 5 2 2 6" xfId="36949" xr:uid="{00000000-0005-0000-0000-0000B33D0000}"/>
    <cellStyle name="Entrada 5 5 2 2 7" xfId="39675" xr:uid="{00000000-0005-0000-0000-0000B43D0000}"/>
    <cellStyle name="Entrada 5 5 2 3" xfId="11874" xr:uid="{00000000-0005-0000-0000-0000B53D0000}"/>
    <cellStyle name="Entrada 5 5 2 4" xfId="18877" xr:uid="{00000000-0005-0000-0000-0000B63D0000}"/>
    <cellStyle name="Entrada 5 5 2 5" xfId="28420" xr:uid="{00000000-0005-0000-0000-0000B73D0000}"/>
    <cellStyle name="Entrada 5 5 2 6" xfId="26319" xr:uid="{00000000-0005-0000-0000-0000B83D0000}"/>
    <cellStyle name="Entrada 5 5 2 7" xfId="29011" xr:uid="{00000000-0005-0000-0000-0000B93D0000}"/>
    <cellStyle name="Entrada 5 5 2 8" xfId="33946" xr:uid="{00000000-0005-0000-0000-0000BA3D0000}"/>
    <cellStyle name="Entrada 5 5 2 9" xfId="37508" xr:uid="{00000000-0005-0000-0000-0000BB3D0000}"/>
    <cellStyle name="Entrada 5 5 3" xfId="4002" xr:uid="{00000000-0005-0000-0000-0000BC3D0000}"/>
    <cellStyle name="Entrada 5 5 3 2" xfId="6230" xr:uid="{00000000-0005-0000-0000-0000BD3D0000}"/>
    <cellStyle name="Entrada 5 5 3 2 2" xfId="15384" xr:uid="{00000000-0005-0000-0000-0000BE3D0000}"/>
    <cellStyle name="Entrada 5 5 3 2 3" xfId="22380" xr:uid="{00000000-0005-0000-0000-0000BF3D0000}"/>
    <cellStyle name="Entrada 5 5 3 2 4" xfId="17513" xr:uid="{00000000-0005-0000-0000-0000C03D0000}"/>
    <cellStyle name="Entrada 5 5 3 2 5" xfId="33275" xr:uid="{00000000-0005-0000-0000-0000C13D0000}"/>
    <cellStyle name="Entrada 5 5 3 2 6" xfId="36950" xr:uid="{00000000-0005-0000-0000-0000C23D0000}"/>
    <cellStyle name="Entrada 5 5 3 2 7" xfId="39676" xr:uid="{00000000-0005-0000-0000-0000C33D0000}"/>
    <cellStyle name="Entrada 5 5 3 3" xfId="13156" xr:uid="{00000000-0005-0000-0000-0000C43D0000}"/>
    <cellStyle name="Entrada 5 5 3 4" xfId="20154" xr:uid="{00000000-0005-0000-0000-0000C53D0000}"/>
    <cellStyle name="Entrada 5 5 3 5" xfId="18222" xr:uid="{00000000-0005-0000-0000-0000C63D0000}"/>
    <cellStyle name="Entrada 5 5 3 6" xfId="29201" xr:uid="{00000000-0005-0000-0000-0000C73D0000}"/>
    <cellStyle name="Entrada 5 5 3 7" xfId="24357" xr:uid="{00000000-0005-0000-0000-0000C83D0000}"/>
    <cellStyle name="Entrada 5 5 3 8" xfId="31677" xr:uid="{00000000-0005-0000-0000-0000C93D0000}"/>
    <cellStyle name="Entrada 5 5 3 9" xfId="35357" xr:uid="{00000000-0005-0000-0000-0000CA3D0000}"/>
    <cellStyle name="Entrada 5 5 4" xfId="4440" xr:uid="{00000000-0005-0000-0000-0000CB3D0000}"/>
    <cellStyle name="Entrada 5 5 4 2" xfId="6231" xr:uid="{00000000-0005-0000-0000-0000CC3D0000}"/>
    <cellStyle name="Entrada 5 5 4 2 2" xfId="15385" xr:uid="{00000000-0005-0000-0000-0000CD3D0000}"/>
    <cellStyle name="Entrada 5 5 4 2 3" xfId="22381" xr:uid="{00000000-0005-0000-0000-0000CE3D0000}"/>
    <cellStyle name="Entrada 5 5 4 2 4" xfId="9728" xr:uid="{00000000-0005-0000-0000-0000CF3D0000}"/>
    <cellStyle name="Entrada 5 5 4 2 5" xfId="33276" xr:uid="{00000000-0005-0000-0000-0000D03D0000}"/>
    <cellStyle name="Entrada 5 5 4 2 6" xfId="36951" xr:uid="{00000000-0005-0000-0000-0000D13D0000}"/>
    <cellStyle name="Entrada 5 5 4 2 7" xfId="39677" xr:uid="{00000000-0005-0000-0000-0000D23D0000}"/>
    <cellStyle name="Entrada 5 5 4 3" xfId="13594" xr:uid="{00000000-0005-0000-0000-0000D33D0000}"/>
    <cellStyle name="Entrada 5 5 4 4" xfId="20592" xr:uid="{00000000-0005-0000-0000-0000D43D0000}"/>
    <cellStyle name="Entrada 5 5 4 5" xfId="27608" xr:uid="{00000000-0005-0000-0000-0000D53D0000}"/>
    <cellStyle name="Entrada 5 5 4 6" xfId="25196" xr:uid="{00000000-0005-0000-0000-0000D63D0000}"/>
    <cellStyle name="Entrada 5 5 4 7" xfId="17538" xr:uid="{00000000-0005-0000-0000-0000D73D0000}"/>
    <cellStyle name="Entrada 5 5 4 8" xfId="31871" xr:uid="{00000000-0005-0000-0000-0000D83D0000}"/>
    <cellStyle name="Entrada 5 5 4 9" xfId="35525" xr:uid="{00000000-0005-0000-0000-0000D93D0000}"/>
    <cellStyle name="Entrada 5 5 5" xfId="4694" xr:uid="{00000000-0005-0000-0000-0000DA3D0000}"/>
    <cellStyle name="Entrada 5 5 5 2" xfId="6232" xr:uid="{00000000-0005-0000-0000-0000DB3D0000}"/>
    <cellStyle name="Entrada 5 5 5 2 2" xfId="15386" xr:uid="{00000000-0005-0000-0000-0000DC3D0000}"/>
    <cellStyle name="Entrada 5 5 5 2 3" xfId="22382" xr:uid="{00000000-0005-0000-0000-0000DD3D0000}"/>
    <cellStyle name="Entrada 5 5 5 2 4" xfId="27245" xr:uid="{00000000-0005-0000-0000-0000DE3D0000}"/>
    <cellStyle name="Entrada 5 5 5 2 5" xfId="33277" xr:uid="{00000000-0005-0000-0000-0000DF3D0000}"/>
    <cellStyle name="Entrada 5 5 5 2 6" xfId="36952" xr:uid="{00000000-0005-0000-0000-0000E03D0000}"/>
    <cellStyle name="Entrada 5 5 5 2 7" xfId="39678" xr:uid="{00000000-0005-0000-0000-0000E13D0000}"/>
    <cellStyle name="Entrada 5 5 5 3" xfId="13848" xr:uid="{00000000-0005-0000-0000-0000E23D0000}"/>
    <cellStyle name="Entrada 5 5 5 4" xfId="20846" xr:uid="{00000000-0005-0000-0000-0000E33D0000}"/>
    <cellStyle name="Entrada 5 5 5 5" xfId="27489" xr:uid="{00000000-0005-0000-0000-0000E43D0000}"/>
    <cellStyle name="Entrada 5 5 5 6" xfId="22712" xr:uid="{00000000-0005-0000-0000-0000E53D0000}"/>
    <cellStyle name="Entrada 5 5 5 7" xfId="26811" xr:uid="{00000000-0005-0000-0000-0000E63D0000}"/>
    <cellStyle name="Entrada 5 5 5 8" xfId="32177" xr:uid="{00000000-0005-0000-0000-0000E73D0000}"/>
    <cellStyle name="Entrada 5 5 5 9" xfId="35852" xr:uid="{00000000-0005-0000-0000-0000E83D0000}"/>
    <cellStyle name="Entrada 5 5 6" xfId="4940" xr:uid="{00000000-0005-0000-0000-0000E93D0000}"/>
    <cellStyle name="Entrada 5 5 6 2" xfId="6233" xr:uid="{00000000-0005-0000-0000-0000EA3D0000}"/>
    <cellStyle name="Entrada 5 5 6 2 2" xfId="15387" xr:uid="{00000000-0005-0000-0000-0000EB3D0000}"/>
    <cellStyle name="Entrada 5 5 6 2 3" xfId="22383" xr:uid="{00000000-0005-0000-0000-0000EC3D0000}"/>
    <cellStyle name="Entrada 5 5 6 2 4" xfId="28191" xr:uid="{00000000-0005-0000-0000-0000ED3D0000}"/>
    <cellStyle name="Entrada 5 5 6 2 5" xfId="33278" xr:uid="{00000000-0005-0000-0000-0000EE3D0000}"/>
    <cellStyle name="Entrada 5 5 6 2 6" xfId="36953" xr:uid="{00000000-0005-0000-0000-0000EF3D0000}"/>
    <cellStyle name="Entrada 5 5 6 2 7" xfId="39679" xr:uid="{00000000-0005-0000-0000-0000F03D0000}"/>
    <cellStyle name="Entrada 5 5 6 3" xfId="14094" xr:uid="{00000000-0005-0000-0000-0000F13D0000}"/>
    <cellStyle name="Entrada 5 5 6 4" xfId="21092" xr:uid="{00000000-0005-0000-0000-0000F23D0000}"/>
    <cellStyle name="Entrada 5 5 6 5" xfId="24269" xr:uid="{00000000-0005-0000-0000-0000F33D0000}"/>
    <cellStyle name="Entrada 5 5 6 6" xfId="24090" xr:uid="{00000000-0005-0000-0000-0000F43D0000}"/>
    <cellStyle name="Entrada 5 5 6 7" xfId="31986" xr:uid="{00000000-0005-0000-0000-0000F53D0000}"/>
    <cellStyle name="Entrada 5 5 6 8" xfId="35664" xr:uid="{00000000-0005-0000-0000-0000F63D0000}"/>
    <cellStyle name="Entrada 5 5 6 9" xfId="38575" xr:uid="{00000000-0005-0000-0000-0000F73D0000}"/>
    <cellStyle name="Entrada 5 5 7" xfId="6228" xr:uid="{00000000-0005-0000-0000-0000F83D0000}"/>
    <cellStyle name="Entrada 5 5 7 2" xfId="15382" xr:uid="{00000000-0005-0000-0000-0000F93D0000}"/>
    <cellStyle name="Entrada 5 5 7 3" xfId="22378" xr:uid="{00000000-0005-0000-0000-0000FA3D0000}"/>
    <cellStyle name="Entrada 5 5 7 4" xfId="29355" xr:uid="{00000000-0005-0000-0000-0000FB3D0000}"/>
    <cellStyle name="Entrada 5 5 7 5" xfId="33273" xr:uid="{00000000-0005-0000-0000-0000FC3D0000}"/>
    <cellStyle name="Entrada 5 5 7 6" xfId="36948" xr:uid="{00000000-0005-0000-0000-0000FD3D0000}"/>
    <cellStyle name="Entrada 5 5 7 7" xfId="39674" xr:uid="{00000000-0005-0000-0000-0000FE3D0000}"/>
    <cellStyle name="Entrada 5 5 8" xfId="11474" xr:uid="{00000000-0005-0000-0000-0000FF3D0000}"/>
    <cellStyle name="Entrada 5 5 9" xfId="18477" xr:uid="{00000000-0005-0000-0000-0000003E0000}"/>
    <cellStyle name="Entrada 5 6" xfId="1638" xr:uid="{00000000-0005-0000-0000-0000013E0000}"/>
    <cellStyle name="Entrada 5 6 10" xfId="29055" xr:uid="{00000000-0005-0000-0000-0000023E0000}"/>
    <cellStyle name="Entrada 5 6 11" xfId="31003" xr:uid="{00000000-0005-0000-0000-0000033E0000}"/>
    <cellStyle name="Entrada 5 6 12" xfId="29598" xr:uid="{00000000-0005-0000-0000-0000043E0000}"/>
    <cellStyle name="Entrada 5 6 13" xfId="31621" xr:uid="{00000000-0005-0000-0000-0000053E0000}"/>
    <cellStyle name="Entrada 5 6 2" xfId="3294" xr:uid="{00000000-0005-0000-0000-0000063E0000}"/>
    <cellStyle name="Entrada 5 6 2 2" xfId="6235" xr:uid="{00000000-0005-0000-0000-0000073E0000}"/>
    <cellStyle name="Entrada 5 6 2 2 2" xfId="15389" xr:uid="{00000000-0005-0000-0000-0000083E0000}"/>
    <cellStyle name="Entrada 5 6 2 2 3" xfId="22385" xr:uid="{00000000-0005-0000-0000-0000093E0000}"/>
    <cellStyle name="Entrada 5 6 2 2 4" xfId="19363" xr:uid="{00000000-0005-0000-0000-00000A3E0000}"/>
    <cellStyle name="Entrada 5 6 2 2 5" xfId="33280" xr:uid="{00000000-0005-0000-0000-00000B3E0000}"/>
    <cellStyle name="Entrada 5 6 2 2 6" xfId="36955" xr:uid="{00000000-0005-0000-0000-00000C3E0000}"/>
    <cellStyle name="Entrada 5 6 2 2 7" xfId="39681" xr:uid="{00000000-0005-0000-0000-00000D3E0000}"/>
    <cellStyle name="Entrada 5 6 2 3" xfId="12448" xr:uid="{00000000-0005-0000-0000-00000E3E0000}"/>
    <cellStyle name="Entrada 5 6 2 4" xfId="19450" xr:uid="{00000000-0005-0000-0000-00000F3E0000}"/>
    <cellStyle name="Entrada 5 6 2 5" xfId="28180" xr:uid="{00000000-0005-0000-0000-0000103E0000}"/>
    <cellStyle name="Entrada 5 6 2 6" xfId="24537" xr:uid="{00000000-0005-0000-0000-0000113E0000}"/>
    <cellStyle name="Entrada 5 6 2 7" xfId="29702" xr:uid="{00000000-0005-0000-0000-0000123E0000}"/>
    <cellStyle name="Entrada 5 6 2 8" xfId="33680" xr:uid="{00000000-0005-0000-0000-0000133E0000}"/>
    <cellStyle name="Entrada 5 6 2 9" xfId="37268" xr:uid="{00000000-0005-0000-0000-0000143E0000}"/>
    <cellStyle name="Entrada 5 6 3" xfId="2932" xr:uid="{00000000-0005-0000-0000-0000153E0000}"/>
    <cellStyle name="Entrada 5 6 3 2" xfId="6236" xr:uid="{00000000-0005-0000-0000-0000163E0000}"/>
    <cellStyle name="Entrada 5 6 3 2 2" xfId="15390" xr:uid="{00000000-0005-0000-0000-0000173E0000}"/>
    <cellStyle name="Entrada 5 6 3 2 3" xfId="22386" xr:uid="{00000000-0005-0000-0000-0000183E0000}"/>
    <cellStyle name="Entrada 5 6 3 2 4" xfId="29352" xr:uid="{00000000-0005-0000-0000-0000193E0000}"/>
    <cellStyle name="Entrada 5 6 3 2 5" xfId="33281" xr:uid="{00000000-0005-0000-0000-00001A3E0000}"/>
    <cellStyle name="Entrada 5 6 3 2 6" xfId="36956" xr:uid="{00000000-0005-0000-0000-00001B3E0000}"/>
    <cellStyle name="Entrada 5 6 3 2 7" xfId="39682" xr:uid="{00000000-0005-0000-0000-00001C3E0000}"/>
    <cellStyle name="Entrada 5 6 3 3" xfId="12086" xr:uid="{00000000-0005-0000-0000-00001D3E0000}"/>
    <cellStyle name="Entrada 5 6 3 4" xfId="19089" xr:uid="{00000000-0005-0000-0000-00001E3E0000}"/>
    <cellStyle name="Entrada 5 6 3 5" xfId="24002" xr:uid="{00000000-0005-0000-0000-00001F3E0000}"/>
    <cellStyle name="Entrada 5 6 3 6" xfId="18191" xr:uid="{00000000-0005-0000-0000-0000203E0000}"/>
    <cellStyle name="Entrada 5 6 3 7" xfId="29867" xr:uid="{00000000-0005-0000-0000-0000213E0000}"/>
    <cellStyle name="Entrada 5 6 3 8" xfId="29658" xr:uid="{00000000-0005-0000-0000-0000223E0000}"/>
    <cellStyle name="Entrada 5 6 3 9" xfId="19382" xr:uid="{00000000-0005-0000-0000-0000233E0000}"/>
    <cellStyle name="Entrada 5 6 4" xfId="4248" xr:uid="{00000000-0005-0000-0000-0000243E0000}"/>
    <cellStyle name="Entrada 5 6 4 2" xfId="6237" xr:uid="{00000000-0005-0000-0000-0000253E0000}"/>
    <cellStyle name="Entrada 5 6 4 2 2" xfId="15391" xr:uid="{00000000-0005-0000-0000-0000263E0000}"/>
    <cellStyle name="Entrada 5 6 4 2 3" xfId="22387" xr:uid="{00000000-0005-0000-0000-0000273E0000}"/>
    <cellStyle name="Entrada 5 6 4 2 4" xfId="19665" xr:uid="{00000000-0005-0000-0000-0000283E0000}"/>
    <cellStyle name="Entrada 5 6 4 2 5" xfId="33282" xr:uid="{00000000-0005-0000-0000-0000293E0000}"/>
    <cellStyle name="Entrada 5 6 4 2 6" xfId="36957" xr:uid="{00000000-0005-0000-0000-00002A3E0000}"/>
    <cellStyle name="Entrada 5 6 4 2 7" xfId="39683" xr:uid="{00000000-0005-0000-0000-00002B3E0000}"/>
    <cellStyle name="Entrada 5 6 4 3" xfId="13402" xr:uid="{00000000-0005-0000-0000-00002C3E0000}"/>
    <cellStyle name="Entrada 5 6 4 4" xfId="20400" xr:uid="{00000000-0005-0000-0000-00002D3E0000}"/>
    <cellStyle name="Entrada 5 6 4 5" xfId="17556" xr:uid="{00000000-0005-0000-0000-00002E3E0000}"/>
    <cellStyle name="Entrada 5 6 4 6" xfId="25044" xr:uid="{00000000-0005-0000-0000-00002F3E0000}"/>
    <cellStyle name="Entrada 5 6 4 7" xfId="24355" xr:uid="{00000000-0005-0000-0000-0000303E0000}"/>
    <cellStyle name="Entrada 5 6 4 8" xfId="25953" xr:uid="{00000000-0005-0000-0000-0000313E0000}"/>
    <cellStyle name="Entrada 5 6 4 9" xfId="23244" xr:uid="{00000000-0005-0000-0000-0000323E0000}"/>
    <cellStyle name="Entrada 5 6 5" xfId="4192" xr:uid="{00000000-0005-0000-0000-0000333E0000}"/>
    <cellStyle name="Entrada 5 6 5 2" xfId="6238" xr:uid="{00000000-0005-0000-0000-0000343E0000}"/>
    <cellStyle name="Entrada 5 6 5 2 2" xfId="15392" xr:uid="{00000000-0005-0000-0000-0000353E0000}"/>
    <cellStyle name="Entrada 5 6 5 2 3" xfId="22388" xr:uid="{00000000-0005-0000-0000-0000363E0000}"/>
    <cellStyle name="Entrada 5 6 5 2 4" xfId="24846" xr:uid="{00000000-0005-0000-0000-0000373E0000}"/>
    <cellStyle name="Entrada 5 6 5 2 5" xfId="33283" xr:uid="{00000000-0005-0000-0000-0000383E0000}"/>
    <cellStyle name="Entrada 5 6 5 2 6" xfId="36958" xr:uid="{00000000-0005-0000-0000-0000393E0000}"/>
    <cellStyle name="Entrada 5 6 5 2 7" xfId="39684" xr:uid="{00000000-0005-0000-0000-00003A3E0000}"/>
    <cellStyle name="Entrada 5 6 5 3" xfId="13346" xr:uid="{00000000-0005-0000-0000-00003B3E0000}"/>
    <cellStyle name="Entrada 5 6 5 4" xfId="20344" xr:uid="{00000000-0005-0000-0000-00003C3E0000}"/>
    <cellStyle name="Entrada 5 6 5 5" xfId="24230" xr:uid="{00000000-0005-0000-0000-00003D3E0000}"/>
    <cellStyle name="Entrada 5 6 5 6" xfId="19759" xr:uid="{00000000-0005-0000-0000-00003E3E0000}"/>
    <cellStyle name="Entrada 5 6 5 7" xfId="28634" xr:uid="{00000000-0005-0000-0000-00003F3E0000}"/>
    <cellStyle name="Entrada 5 6 5 8" xfId="33371" xr:uid="{00000000-0005-0000-0000-0000403E0000}"/>
    <cellStyle name="Entrada 5 6 5 9" xfId="37046" xr:uid="{00000000-0005-0000-0000-0000413E0000}"/>
    <cellStyle name="Entrada 5 6 6" xfId="6234" xr:uid="{00000000-0005-0000-0000-0000423E0000}"/>
    <cellStyle name="Entrada 5 6 6 2" xfId="15388" xr:uid="{00000000-0005-0000-0000-0000433E0000}"/>
    <cellStyle name="Entrada 5 6 6 3" xfId="22384" xr:uid="{00000000-0005-0000-0000-0000443E0000}"/>
    <cellStyle name="Entrada 5 6 6 4" xfId="19538" xr:uid="{00000000-0005-0000-0000-0000453E0000}"/>
    <cellStyle name="Entrada 5 6 6 5" xfId="33279" xr:uid="{00000000-0005-0000-0000-0000463E0000}"/>
    <cellStyle name="Entrada 5 6 6 6" xfId="36954" xr:uid="{00000000-0005-0000-0000-0000473E0000}"/>
    <cellStyle name="Entrada 5 6 6 7" xfId="39680" xr:uid="{00000000-0005-0000-0000-0000483E0000}"/>
    <cellStyle name="Entrada 5 6 7" xfId="10792" xr:uid="{00000000-0005-0000-0000-0000493E0000}"/>
    <cellStyle name="Entrada 5 6 8" xfId="9847" xr:uid="{00000000-0005-0000-0000-00004A3E0000}"/>
    <cellStyle name="Entrada 5 6 9" xfId="24470" xr:uid="{00000000-0005-0000-0000-00004B3E0000}"/>
    <cellStyle name="Entrada 5 7" xfId="2466" xr:uid="{00000000-0005-0000-0000-00004C3E0000}"/>
    <cellStyle name="Entrada 5 7 2" xfId="6239" xr:uid="{00000000-0005-0000-0000-00004D3E0000}"/>
    <cellStyle name="Entrada 5 7 2 2" xfId="15393" xr:uid="{00000000-0005-0000-0000-00004E3E0000}"/>
    <cellStyle name="Entrada 5 7 2 3" xfId="22389" xr:uid="{00000000-0005-0000-0000-00004F3E0000}"/>
    <cellStyle name="Entrada 5 7 2 4" xfId="10143" xr:uid="{00000000-0005-0000-0000-0000503E0000}"/>
    <cellStyle name="Entrada 5 7 2 5" xfId="33284" xr:uid="{00000000-0005-0000-0000-0000513E0000}"/>
    <cellStyle name="Entrada 5 7 2 6" xfId="36959" xr:uid="{00000000-0005-0000-0000-0000523E0000}"/>
    <cellStyle name="Entrada 5 7 2 7" xfId="39685" xr:uid="{00000000-0005-0000-0000-0000533E0000}"/>
    <cellStyle name="Entrada 5 7 3" xfId="11620" xr:uid="{00000000-0005-0000-0000-0000543E0000}"/>
    <cellStyle name="Entrada 5 7 4" xfId="18623" xr:uid="{00000000-0005-0000-0000-0000553E0000}"/>
    <cellStyle name="Entrada 5 7 5" xfId="24614" xr:uid="{00000000-0005-0000-0000-0000563E0000}"/>
    <cellStyle name="Entrada 5 7 6" xfId="26203" xr:uid="{00000000-0005-0000-0000-0000573E0000}"/>
    <cellStyle name="Entrada 5 7 7" xfId="25667" xr:uid="{00000000-0005-0000-0000-0000583E0000}"/>
    <cellStyle name="Entrada 5 7 8" xfId="31486" xr:uid="{00000000-0005-0000-0000-0000593E0000}"/>
    <cellStyle name="Entrada 5 7 9" xfId="35202" xr:uid="{00000000-0005-0000-0000-00005A3E0000}"/>
    <cellStyle name="Entrada 5 8" xfId="2945" xr:uid="{00000000-0005-0000-0000-00005B3E0000}"/>
    <cellStyle name="Entrada 5 8 2" xfId="6240" xr:uid="{00000000-0005-0000-0000-00005C3E0000}"/>
    <cellStyle name="Entrada 5 8 2 2" xfId="15394" xr:uid="{00000000-0005-0000-0000-00005D3E0000}"/>
    <cellStyle name="Entrada 5 8 2 3" xfId="22390" xr:uid="{00000000-0005-0000-0000-00005E3E0000}"/>
    <cellStyle name="Entrada 5 8 2 4" xfId="22430" xr:uid="{00000000-0005-0000-0000-00005F3E0000}"/>
    <cellStyle name="Entrada 5 8 2 5" xfId="33285" xr:uid="{00000000-0005-0000-0000-0000603E0000}"/>
    <cellStyle name="Entrada 5 8 2 6" xfId="36960" xr:uid="{00000000-0005-0000-0000-0000613E0000}"/>
    <cellStyle name="Entrada 5 8 2 7" xfId="39686" xr:uid="{00000000-0005-0000-0000-0000623E0000}"/>
    <cellStyle name="Entrada 5 8 3" xfId="12099" xr:uid="{00000000-0005-0000-0000-0000633E0000}"/>
    <cellStyle name="Entrada 5 8 4" xfId="19102" xr:uid="{00000000-0005-0000-0000-0000643E0000}"/>
    <cellStyle name="Entrada 5 8 5" xfId="22740" xr:uid="{00000000-0005-0000-0000-0000653E0000}"/>
    <cellStyle name="Entrada 5 8 6" xfId="17195" xr:uid="{00000000-0005-0000-0000-0000663E0000}"/>
    <cellStyle name="Entrada 5 8 7" xfId="18152" xr:uid="{00000000-0005-0000-0000-0000673E0000}"/>
    <cellStyle name="Entrada 5 8 8" xfId="33838" xr:uid="{00000000-0005-0000-0000-0000683E0000}"/>
    <cellStyle name="Entrada 5 8 9" xfId="37400" xr:uid="{00000000-0005-0000-0000-0000693E0000}"/>
    <cellStyle name="Entrada 5 9" xfId="3187" xr:uid="{00000000-0005-0000-0000-00006A3E0000}"/>
    <cellStyle name="Entrada 5 9 2" xfId="6241" xr:uid="{00000000-0005-0000-0000-00006B3E0000}"/>
    <cellStyle name="Entrada 5 9 2 2" xfId="15395" xr:uid="{00000000-0005-0000-0000-00006C3E0000}"/>
    <cellStyle name="Entrada 5 9 2 3" xfId="22391" xr:uid="{00000000-0005-0000-0000-00006D3E0000}"/>
    <cellStyle name="Entrada 5 9 2 4" xfId="27247" xr:uid="{00000000-0005-0000-0000-00006E3E0000}"/>
    <cellStyle name="Entrada 5 9 2 5" xfId="33286" xr:uid="{00000000-0005-0000-0000-00006F3E0000}"/>
    <cellStyle name="Entrada 5 9 2 6" xfId="36961" xr:uid="{00000000-0005-0000-0000-0000703E0000}"/>
    <cellStyle name="Entrada 5 9 2 7" xfId="39687" xr:uid="{00000000-0005-0000-0000-0000713E0000}"/>
    <cellStyle name="Entrada 5 9 3" xfId="12341" xr:uid="{00000000-0005-0000-0000-0000723E0000}"/>
    <cellStyle name="Entrada 5 9 4" xfId="19344" xr:uid="{00000000-0005-0000-0000-0000733E0000}"/>
    <cellStyle name="Entrada 5 9 5" xfId="28233" xr:uid="{00000000-0005-0000-0000-0000743E0000}"/>
    <cellStyle name="Entrada 5 9 6" xfId="28511" xr:uid="{00000000-0005-0000-0000-0000753E0000}"/>
    <cellStyle name="Entrada 5 9 7" xfId="29747" xr:uid="{00000000-0005-0000-0000-0000763E0000}"/>
    <cellStyle name="Entrada 5 9 8" xfId="31122" xr:uid="{00000000-0005-0000-0000-0000773E0000}"/>
    <cellStyle name="Entrada 5 9 9" xfId="35000" xr:uid="{00000000-0005-0000-0000-0000783E0000}"/>
    <cellStyle name="Entrada 6" xfId="1144" xr:uid="{00000000-0005-0000-0000-0000793E0000}"/>
    <cellStyle name="Entrada 6 10" xfId="4235" xr:uid="{00000000-0005-0000-0000-00007A3E0000}"/>
    <cellStyle name="Entrada 6 10 2" xfId="6242" xr:uid="{00000000-0005-0000-0000-00007B3E0000}"/>
    <cellStyle name="Entrada 6 10 2 2" xfId="15396" xr:uid="{00000000-0005-0000-0000-00007C3E0000}"/>
    <cellStyle name="Entrada 6 10 2 3" xfId="22392" xr:uid="{00000000-0005-0000-0000-00007D3E0000}"/>
    <cellStyle name="Entrada 6 10 2 4" xfId="9362" xr:uid="{00000000-0005-0000-0000-00007E3E0000}"/>
    <cellStyle name="Entrada 6 10 2 5" xfId="33287" xr:uid="{00000000-0005-0000-0000-00007F3E0000}"/>
    <cellStyle name="Entrada 6 10 2 6" xfId="36962" xr:uid="{00000000-0005-0000-0000-0000803E0000}"/>
    <cellStyle name="Entrada 6 10 2 7" xfId="39688" xr:uid="{00000000-0005-0000-0000-0000813E0000}"/>
    <cellStyle name="Entrada 6 10 3" xfId="13389" xr:uid="{00000000-0005-0000-0000-0000823E0000}"/>
    <cellStyle name="Entrada 6 10 4" xfId="20387" xr:uid="{00000000-0005-0000-0000-0000833E0000}"/>
    <cellStyle name="Entrada 6 10 5" xfId="23103" xr:uid="{00000000-0005-0000-0000-0000843E0000}"/>
    <cellStyle name="Entrada 6 10 6" xfId="29213" xr:uid="{00000000-0005-0000-0000-0000853E0000}"/>
    <cellStyle name="Entrada 6 10 7" xfId="25881" xr:uid="{00000000-0005-0000-0000-0000863E0000}"/>
    <cellStyle name="Entrada 6 10 8" xfId="33351" xr:uid="{00000000-0005-0000-0000-0000873E0000}"/>
    <cellStyle name="Entrada 6 10 9" xfId="37026" xr:uid="{00000000-0005-0000-0000-0000883E0000}"/>
    <cellStyle name="Entrada 6 11" xfId="2176" xr:uid="{00000000-0005-0000-0000-0000893E0000}"/>
    <cellStyle name="Entrada 6 11 2" xfId="6243" xr:uid="{00000000-0005-0000-0000-00008A3E0000}"/>
    <cellStyle name="Entrada 6 11 2 2" xfId="15397" xr:uid="{00000000-0005-0000-0000-00008B3E0000}"/>
    <cellStyle name="Entrada 6 11 2 3" xfId="22393" xr:uid="{00000000-0005-0000-0000-00008C3E0000}"/>
    <cellStyle name="Entrada 6 11 2 4" xfId="27232" xr:uid="{00000000-0005-0000-0000-00008D3E0000}"/>
    <cellStyle name="Entrada 6 11 2 5" xfId="33288" xr:uid="{00000000-0005-0000-0000-00008E3E0000}"/>
    <cellStyle name="Entrada 6 11 2 6" xfId="36963" xr:uid="{00000000-0005-0000-0000-00008F3E0000}"/>
    <cellStyle name="Entrada 6 11 2 7" xfId="39689" xr:uid="{00000000-0005-0000-0000-0000903E0000}"/>
    <cellStyle name="Entrada 6 11 3" xfId="11330" xr:uid="{00000000-0005-0000-0000-0000913E0000}"/>
    <cellStyle name="Entrada 6 11 4" xfId="18333" xr:uid="{00000000-0005-0000-0000-0000923E0000}"/>
    <cellStyle name="Entrada 6 11 5" xfId="15507" xr:uid="{00000000-0005-0000-0000-0000933E0000}"/>
    <cellStyle name="Entrada 6 11 6" xfId="26076" xr:uid="{00000000-0005-0000-0000-0000943E0000}"/>
    <cellStyle name="Entrada 6 11 7" xfId="30239" xr:uid="{00000000-0005-0000-0000-0000953E0000}"/>
    <cellStyle name="Entrada 6 11 8" xfId="29078" xr:uid="{00000000-0005-0000-0000-0000963E0000}"/>
    <cellStyle name="Entrada 6 11 9" xfId="29030" xr:uid="{00000000-0005-0000-0000-0000973E0000}"/>
    <cellStyle name="Entrada 6 12" xfId="10298" xr:uid="{00000000-0005-0000-0000-0000983E0000}"/>
    <cellStyle name="Entrada 6 13" xfId="10094" xr:uid="{00000000-0005-0000-0000-0000993E0000}"/>
    <cellStyle name="Entrada 6 14" xfId="10011" xr:uid="{00000000-0005-0000-0000-00009A3E0000}"/>
    <cellStyle name="Entrada 6 15" xfId="31218" xr:uid="{00000000-0005-0000-0000-00009B3E0000}"/>
    <cellStyle name="Entrada 6 16" xfId="31278" xr:uid="{00000000-0005-0000-0000-00009C3E0000}"/>
    <cellStyle name="Entrada 6 17" xfId="35099" xr:uid="{00000000-0005-0000-0000-00009D3E0000}"/>
    <cellStyle name="Entrada 6 2" xfId="2331" xr:uid="{00000000-0005-0000-0000-00009E3E0000}"/>
    <cellStyle name="Entrada 6 2 10" xfId="18213" xr:uid="{00000000-0005-0000-0000-00009F3E0000}"/>
    <cellStyle name="Entrada 6 2 11" xfId="23001" xr:uid="{00000000-0005-0000-0000-0000A03E0000}"/>
    <cellStyle name="Entrada 6 2 12" xfId="9218" xr:uid="{00000000-0005-0000-0000-0000A13E0000}"/>
    <cellStyle name="Entrada 6 2 13" xfId="31475" xr:uid="{00000000-0005-0000-0000-0000A23E0000}"/>
    <cellStyle name="Entrada 6 2 14" xfId="35185" xr:uid="{00000000-0005-0000-0000-0000A33E0000}"/>
    <cellStyle name="Entrada 6 2 2" xfId="2731" xr:uid="{00000000-0005-0000-0000-0000A43E0000}"/>
    <cellStyle name="Entrada 6 2 2 2" xfId="6245" xr:uid="{00000000-0005-0000-0000-0000A53E0000}"/>
    <cellStyle name="Entrada 6 2 2 2 2" xfId="15399" xr:uid="{00000000-0005-0000-0000-0000A63E0000}"/>
    <cellStyle name="Entrada 6 2 2 2 3" xfId="22395" xr:uid="{00000000-0005-0000-0000-0000A73E0000}"/>
    <cellStyle name="Entrada 6 2 2 2 4" xfId="29356" xr:uid="{00000000-0005-0000-0000-0000A83E0000}"/>
    <cellStyle name="Entrada 6 2 2 2 5" xfId="33290" xr:uid="{00000000-0005-0000-0000-0000A93E0000}"/>
    <cellStyle name="Entrada 6 2 2 2 6" xfId="36965" xr:uid="{00000000-0005-0000-0000-0000AA3E0000}"/>
    <cellStyle name="Entrada 6 2 2 2 7" xfId="39691" xr:uid="{00000000-0005-0000-0000-0000AB3E0000}"/>
    <cellStyle name="Entrada 6 2 2 3" xfId="11885" xr:uid="{00000000-0005-0000-0000-0000AC3E0000}"/>
    <cellStyle name="Entrada 6 2 2 4" xfId="18888" xr:uid="{00000000-0005-0000-0000-0000AD3E0000}"/>
    <cellStyle name="Entrada 6 2 2 5" xfId="24638" xr:uid="{00000000-0005-0000-0000-0000AE3E0000}"/>
    <cellStyle name="Entrada 6 2 2 6" xfId="22979" xr:uid="{00000000-0005-0000-0000-0000AF3E0000}"/>
    <cellStyle name="Entrada 6 2 2 7" xfId="28793" xr:uid="{00000000-0005-0000-0000-0000B03E0000}"/>
    <cellStyle name="Entrada 6 2 2 8" xfId="33944" xr:uid="{00000000-0005-0000-0000-0000B13E0000}"/>
    <cellStyle name="Entrada 6 2 2 9" xfId="37506" xr:uid="{00000000-0005-0000-0000-0000B23E0000}"/>
    <cellStyle name="Entrada 6 2 3" xfId="4013" xr:uid="{00000000-0005-0000-0000-0000B33E0000}"/>
    <cellStyle name="Entrada 6 2 3 2" xfId="6246" xr:uid="{00000000-0005-0000-0000-0000B43E0000}"/>
    <cellStyle name="Entrada 6 2 3 2 2" xfId="15400" xr:uid="{00000000-0005-0000-0000-0000B53E0000}"/>
    <cellStyle name="Entrada 6 2 3 2 3" xfId="22396" xr:uid="{00000000-0005-0000-0000-0000B63E0000}"/>
    <cellStyle name="Entrada 6 2 3 2 4" xfId="22704" xr:uid="{00000000-0005-0000-0000-0000B73E0000}"/>
    <cellStyle name="Entrada 6 2 3 2 5" xfId="33291" xr:uid="{00000000-0005-0000-0000-0000B83E0000}"/>
    <cellStyle name="Entrada 6 2 3 2 6" xfId="36966" xr:uid="{00000000-0005-0000-0000-0000B93E0000}"/>
    <cellStyle name="Entrada 6 2 3 2 7" xfId="39692" xr:uid="{00000000-0005-0000-0000-0000BA3E0000}"/>
    <cellStyle name="Entrada 6 2 3 3" xfId="13167" xr:uid="{00000000-0005-0000-0000-0000BB3E0000}"/>
    <cellStyle name="Entrada 6 2 3 4" xfId="20165" xr:uid="{00000000-0005-0000-0000-0000BC3E0000}"/>
    <cellStyle name="Entrada 6 2 3 5" xfId="27824" xr:uid="{00000000-0005-0000-0000-0000BD3E0000}"/>
    <cellStyle name="Entrada 6 2 3 6" xfId="25493" xr:uid="{00000000-0005-0000-0000-0000BE3E0000}"/>
    <cellStyle name="Entrada 6 2 3 7" xfId="25610" xr:uid="{00000000-0005-0000-0000-0000BF3E0000}"/>
    <cellStyle name="Entrada 6 2 3 8" xfId="23197" xr:uid="{00000000-0005-0000-0000-0000C03E0000}"/>
    <cellStyle name="Entrada 6 2 3 9" xfId="21268" xr:uid="{00000000-0005-0000-0000-0000C13E0000}"/>
    <cellStyle name="Entrada 6 2 4" xfId="4451" xr:uid="{00000000-0005-0000-0000-0000C23E0000}"/>
    <cellStyle name="Entrada 6 2 4 2" xfId="6247" xr:uid="{00000000-0005-0000-0000-0000C33E0000}"/>
    <cellStyle name="Entrada 6 2 4 2 2" xfId="15401" xr:uid="{00000000-0005-0000-0000-0000C43E0000}"/>
    <cellStyle name="Entrada 6 2 4 2 3" xfId="22397" xr:uid="{00000000-0005-0000-0000-0000C53E0000}"/>
    <cellStyle name="Entrada 6 2 4 2 4" xfId="9283" xr:uid="{00000000-0005-0000-0000-0000C63E0000}"/>
    <cellStyle name="Entrada 6 2 4 2 5" xfId="33292" xr:uid="{00000000-0005-0000-0000-0000C73E0000}"/>
    <cellStyle name="Entrada 6 2 4 2 6" xfId="36967" xr:uid="{00000000-0005-0000-0000-0000C83E0000}"/>
    <cellStyle name="Entrada 6 2 4 2 7" xfId="39693" xr:uid="{00000000-0005-0000-0000-0000C93E0000}"/>
    <cellStyle name="Entrada 6 2 4 3" xfId="13605" xr:uid="{00000000-0005-0000-0000-0000CA3E0000}"/>
    <cellStyle name="Entrada 6 2 4 4" xfId="20603" xr:uid="{00000000-0005-0000-0000-0000CB3E0000}"/>
    <cellStyle name="Entrada 6 2 4 5" xfId="22755" xr:uid="{00000000-0005-0000-0000-0000CC3E0000}"/>
    <cellStyle name="Entrada 6 2 4 6" xfId="29231" xr:uid="{00000000-0005-0000-0000-0000CD3E0000}"/>
    <cellStyle name="Entrada 6 2 4 7" xfId="19402" xr:uid="{00000000-0005-0000-0000-0000CE3E0000}"/>
    <cellStyle name="Entrada 6 2 4 8" xfId="31869" xr:uid="{00000000-0005-0000-0000-0000CF3E0000}"/>
    <cellStyle name="Entrada 6 2 4 9" xfId="35523" xr:uid="{00000000-0005-0000-0000-0000D03E0000}"/>
    <cellStyle name="Entrada 6 2 5" xfId="4705" xr:uid="{00000000-0005-0000-0000-0000D13E0000}"/>
    <cellStyle name="Entrada 6 2 5 2" xfId="6248" xr:uid="{00000000-0005-0000-0000-0000D23E0000}"/>
    <cellStyle name="Entrada 6 2 5 2 2" xfId="15402" xr:uid="{00000000-0005-0000-0000-0000D33E0000}"/>
    <cellStyle name="Entrada 6 2 5 2 3" xfId="22398" xr:uid="{00000000-0005-0000-0000-0000D43E0000}"/>
    <cellStyle name="Entrada 6 2 5 2 4" xfId="27251" xr:uid="{00000000-0005-0000-0000-0000D53E0000}"/>
    <cellStyle name="Entrada 6 2 5 2 5" xfId="33293" xr:uid="{00000000-0005-0000-0000-0000D63E0000}"/>
    <cellStyle name="Entrada 6 2 5 2 6" xfId="36968" xr:uid="{00000000-0005-0000-0000-0000D73E0000}"/>
    <cellStyle name="Entrada 6 2 5 2 7" xfId="39694" xr:uid="{00000000-0005-0000-0000-0000D83E0000}"/>
    <cellStyle name="Entrada 6 2 5 3" xfId="13859" xr:uid="{00000000-0005-0000-0000-0000D93E0000}"/>
    <cellStyle name="Entrada 6 2 5 4" xfId="20857" xr:uid="{00000000-0005-0000-0000-0000DA3E0000}"/>
    <cellStyle name="Entrada 6 2 5 5" xfId="17423" xr:uid="{00000000-0005-0000-0000-0000DB3E0000}"/>
    <cellStyle name="Entrada 6 2 5 6" xfId="28005" xr:uid="{00000000-0005-0000-0000-0000DC3E0000}"/>
    <cellStyle name="Entrada 6 2 5 7" xfId="22832" xr:uid="{00000000-0005-0000-0000-0000DD3E0000}"/>
    <cellStyle name="Entrada 6 2 5 8" xfId="29727" xr:uid="{00000000-0005-0000-0000-0000DE3E0000}"/>
    <cellStyle name="Entrada 6 2 5 9" xfId="31124" xr:uid="{00000000-0005-0000-0000-0000DF3E0000}"/>
    <cellStyle name="Entrada 6 2 6" xfId="4951" xr:uid="{00000000-0005-0000-0000-0000E03E0000}"/>
    <cellStyle name="Entrada 6 2 6 2" xfId="6249" xr:uid="{00000000-0005-0000-0000-0000E13E0000}"/>
    <cellStyle name="Entrada 6 2 6 2 2" xfId="15403" xr:uid="{00000000-0005-0000-0000-0000E23E0000}"/>
    <cellStyle name="Entrada 6 2 6 2 3" xfId="22399" xr:uid="{00000000-0005-0000-0000-0000E33E0000}"/>
    <cellStyle name="Entrada 6 2 6 2 4" xfId="24845" xr:uid="{00000000-0005-0000-0000-0000E43E0000}"/>
    <cellStyle name="Entrada 6 2 6 2 5" xfId="33294" xr:uid="{00000000-0005-0000-0000-0000E53E0000}"/>
    <cellStyle name="Entrada 6 2 6 2 6" xfId="36969" xr:uid="{00000000-0005-0000-0000-0000E63E0000}"/>
    <cellStyle name="Entrada 6 2 6 2 7" xfId="39695" xr:uid="{00000000-0005-0000-0000-0000E73E0000}"/>
    <cellStyle name="Entrada 6 2 6 3" xfId="14105" xr:uid="{00000000-0005-0000-0000-0000E83E0000}"/>
    <cellStyle name="Entrada 6 2 6 4" xfId="21103" xr:uid="{00000000-0005-0000-0000-0000E93E0000}"/>
    <cellStyle name="Entrada 6 2 6 5" xfId="9473" xr:uid="{00000000-0005-0000-0000-0000EA3E0000}"/>
    <cellStyle name="Entrada 6 2 6 6" xfId="26779" xr:uid="{00000000-0005-0000-0000-0000EB3E0000}"/>
    <cellStyle name="Entrada 6 2 6 7" xfId="31997" xr:uid="{00000000-0005-0000-0000-0000EC3E0000}"/>
    <cellStyle name="Entrada 6 2 6 8" xfId="35675" xr:uid="{00000000-0005-0000-0000-0000ED3E0000}"/>
    <cellStyle name="Entrada 6 2 6 9" xfId="38586" xr:uid="{00000000-0005-0000-0000-0000EE3E0000}"/>
    <cellStyle name="Entrada 6 2 7" xfId="6244" xr:uid="{00000000-0005-0000-0000-0000EF3E0000}"/>
    <cellStyle name="Entrada 6 2 7 2" xfId="15398" xr:uid="{00000000-0005-0000-0000-0000F03E0000}"/>
    <cellStyle name="Entrada 6 2 7 3" xfId="22394" xr:uid="{00000000-0005-0000-0000-0000F13E0000}"/>
    <cellStyle name="Entrada 6 2 7 4" xfId="17796" xr:uid="{00000000-0005-0000-0000-0000F23E0000}"/>
    <cellStyle name="Entrada 6 2 7 5" xfId="33289" xr:uid="{00000000-0005-0000-0000-0000F33E0000}"/>
    <cellStyle name="Entrada 6 2 7 6" xfId="36964" xr:uid="{00000000-0005-0000-0000-0000F43E0000}"/>
    <cellStyle name="Entrada 6 2 7 7" xfId="39690" xr:uid="{00000000-0005-0000-0000-0000F53E0000}"/>
    <cellStyle name="Entrada 6 2 8" xfId="11485" xr:uid="{00000000-0005-0000-0000-0000F63E0000}"/>
    <cellStyle name="Entrada 6 2 9" xfId="18488" xr:uid="{00000000-0005-0000-0000-0000F73E0000}"/>
    <cellStyle name="Entrada 6 3" xfId="2358" xr:uid="{00000000-0005-0000-0000-0000F83E0000}"/>
    <cellStyle name="Entrada 6 3 10" xfId="21263" xr:uid="{00000000-0005-0000-0000-0000F93E0000}"/>
    <cellStyle name="Entrada 6 3 11" xfId="26150" xr:uid="{00000000-0005-0000-0000-0000FA3E0000}"/>
    <cellStyle name="Entrada 6 3 12" xfId="30152" xr:uid="{00000000-0005-0000-0000-0000FB3E0000}"/>
    <cellStyle name="Entrada 6 3 13" xfId="31073" xr:uid="{00000000-0005-0000-0000-0000FC3E0000}"/>
    <cellStyle name="Entrada 6 3 14" xfId="31326" xr:uid="{00000000-0005-0000-0000-0000FD3E0000}"/>
    <cellStyle name="Entrada 6 3 2" xfId="2758" xr:uid="{00000000-0005-0000-0000-0000FE3E0000}"/>
    <cellStyle name="Entrada 6 3 2 2" xfId="6251" xr:uid="{00000000-0005-0000-0000-0000FF3E0000}"/>
    <cellStyle name="Entrada 6 3 2 2 2" xfId="15405" xr:uid="{00000000-0005-0000-0000-0000003F0000}"/>
    <cellStyle name="Entrada 6 3 2 2 3" xfId="22401" xr:uid="{00000000-0005-0000-0000-0000013F0000}"/>
    <cellStyle name="Entrada 6 3 2 2 4" xfId="24844" xr:uid="{00000000-0005-0000-0000-0000023F0000}"/>
    <cellStyle name="Entrada 6 3 2 2 5" xfId="33296" xr:uid="{00000000-0005-0000-0000-0000033F0000}"/>
    <cellStyle name="Entrada 6 3 2 2 6" xfId="36971" xr:uid="{00000000-0005-0000-0000-0000043F0000}"/>
    <cellStyle name="Entrada 6 3 2 2 7" xfId="39697" xr:uid="{00000000-0005-0000-0000-0000053F0000}"/>
    <cellStyle name="Entrada 6 3 2 3" xfId="11912" xr:uid="{00000000-0005-0000-0000-0000063F0000}"/>
    <cellStyle name="Entrada 6 3 2 4" xfId="18915" xr:uid="{00000000-0005-0000-0000-0000073F0000}"/>
    <cellStyle name="Entrada 6 3 2 5" xfId="22729" xr:uid="{00000000-0005-0000-0000-0000083F0000}"/>
    <cellStyle name="Entrada 6 3 2 6" xfId="26333" xr:uid="{00000000-0005-0000-0000-0000093F0000}"/>
    <cellStyle name="Entrada 6 3 2 7" xfId="17330" xr:uid="{00000000-0005-0000-0000-00000A3F0000}"/>
    <cellStyle name="Entrada 6 3 2 8" xfId="31531" xr:uid="{00000000-0005-0000-0000-00000B3F0000}"/>
    <cellStyle name="Entrada 6 3 2 9" xfId="35235" xr:uid="{00000000-0005-0000-0000-00000C3F0000}"/>
    <cellStyle name="Entrada 6 3 3" xfId="4040" xr:uid="{00000000-0005-0000-0000-00000D3F0000}"/>
    <cellStyle name="Entrada 6 3 3 2" xfId="6252" xr:uid="{00000000-0005-0000-0000-00000E3F0000}"/>
    <cellStyle name="Entrada 6 3 3 2 2" xfId="15406" xr:uid="{00000000-0005-0000-0000-00000F3F0000}"/>
    <cellStyle name="Entrada 6 3 3 2 3" xfId="22402" xr:uid="{00000000-0005-0000-0000-0000103F0000}"/>
    <cellStyle name="Entrada 6 3 3 2 4" xfId="23209" xr:uid="{00000000-0005-0000-0000-0000113F0000}"/>
    <cellStyle name="Entrada 6 3 3 2 5" xfId="33297" xr:uid="{00000000-0005-0000-0000-0000123F0000}"/>
    <cellStyle name="Entrada 6 3 3 2 6" xfId="36972" xr:uid="{00000000-0005-0000-0000-0000133F0000}"/>
    <cellStyle name="Entrada 6 3 3 2 7" xfId="39698" xr:uid="{00000000-0005-0000-0000-0000143F0000}"/>
    <cellStyle name="Entrada 6 3 3 3" xfId="13194" xr:uid="{00000000-0005-0000-0000-0000153F0000}"/>
    <cellStyle name="Entrada 6 3 3 4" xfId="20192" xr:uid="{00000000-0005-0000-0000-0000163F0000}"/>
    <cellStyle name="Entrada 6 3 3 5" xfId="9360" xr:uid="{00000000-0005-0000-0000-0000173F0000}"/>
    <cellStyle name="Entrada 6 3 3 6" xfId="22651" xr:uid="{00000000-0005-0000-0000-0000183F0000}"/>
    <cellStyle name="Entrada 6 3 3 7" xfId="24598" xr:uid="{00000000-0005-0000-0000-0000193F0000}"/>
    <cellStyle name="Entrada 6 3 3 8" xfId="33444" xr:uid="{00000000-0005-0000-0000-00001A3F0000}"/>
    <cellStyle name="Entrada 6 3 3 9" xfId="37119" xr:uid="{00000000-0005-0000-0000-00001B3F0000}"/>
    <cellStyle name="Entrada 6 3 4" xfId="4478" xr:uid="{00000000-0005-0000-0000-00001C3F0000}"/>
    <cellStyle name="Entrada 6 3 4 2" xfId="6253" xr:uid="{00000000-0005-0000-0000-00001D3F0000}"/>
    <cellStyle name="Entrada 6 3 4 2 2" xfId="15407" xr:uid="{00000000-0005-0000-0000-00001E3F0000}"/>
    <cellStyle name="Entrada 6 3 4 2 3" xfId="22403" xr:uid="{00000000-0005-0000-0000-00001F3F0000}"/>
    <cellStyle name="Entrada 6 3 4 2 4" xfId="17517" xr:uid="{00000000-0005-0000-0000-0000203F0000}"/>
    <cellStyle name="Entrada 6 3 4 2 5" xfId="33298" xr:uid="{00000000-0005-0000-0000-0000213F0000}"/>
    <cellStyle name="Entrada 6 3 4 2 6" xfId="36973" xr:uid="{00000000-0005-0000-0000-0000223F0000}"/>
    <cellStyle name="Entrada 6 3 4 2 7" xfId="39699" xr:uid="{00000000-0005-0000-0000-0000233F0000}"/>
    <cellStyle name="Entrada 6 3 4 3" xfId="13632" xr:uid="{00000000-0005-0000-0000-0000243F0000}"/>
    <cellStyle name="Entrada 6 3 4 4" xfId="20630" xr:uid="{00000000-0005-0000-0000-0000253F0000}"/>
    <cellStyle name="Entrada 6 3 4 5" xfId="27589" xr:uid="{00000000-0005-0000-0000-0000263F0000}"/>
    <cellStyle name="Entrada 6 3 4 6" xfId="29504" xr:uid="{00000000-0005-0000-0000-0000273F0000}"/>
    <cellStyle name="Entrada 6 3 4 7" xfId="19771" xr:uid="{00000000-0005-0000-0000-0000283F0000}"/>
    <cellStyle name="Entrada 6 3 4 8" xfId="26533" xr:uid="{00000000-0005-0000-0000-0000293F0000}"/>
    <cellStyle name="Entrada 6 3 4 9" xfId="34881" xr:uid="{00000000-0005-0000-0000-00002A3F0000}"/>
    <cellStyle name="Entrada 6 3 5" xfId="4732" xr:uid="{00000000-0005-0000-0000-00002B3F0000}"/>
    <cellStyle name="Entrada 6 3 5 2" xfId="6254" xr:uid="{00000000-0005-0000-0000-00002C3F0000}"/>
    <cellStyle name="Entrada 6 3 5 2 2" xfId="15408" xr:uid="{00000000-0005-0000-0000-00002D3F0000}"/>
    <cellStyle name="Entrada 6 3 5 2 3" xfId="22404" xr:uid="{00000000-0005-0000-0000-00002E3F0000}"/>
    <cellStyle name="Entrada 6 3 5 2 4" xfId="28632" xr:uid="{00000000-0005-0000-0000-00002F3F0000}"/>
    <cellStyle name="Entrada 6 3 5 2 5" xfId="33299" xr:uid="{00000000-0005-0000-0000-0000303F0000}"/>
    <cellStyle name="Entrada 6 3 5 2 6" xfId="36974" xr:uid="{00000000-0005-0000-0000-0000313F0000}"/>
    <cellStyle name="Entrada 6 3 5 2 7" xfId="39700" xr:uid="{00000000-0005-0000-0000-0000323F0000}"/>
    <cellStyle name="Entrada 6 3 5 3" xfId="13886" xr:uid="{00000000-0005-0000-0000-0000333F0000}"/>
    <cellStyle name="Entrada 6 3 5 4" xfId="20884" xr:uid="{00000000-0005-0000-0000-0000343F0000}"/>
    <cellStyle name="Entrada 6 3 5 5" xfId="27471" xr:uid="{00000000-0005-0000-0000-0000353F0000}"/>
    <cellStyle name="Entrada 6 3 5 6" xfId="21279" xr:uid="{00000000-0005-0000-0000-0000363F0000}"/>
    <cellStyle name="Entrada 6 3 5 7" xfId="28740" xr:uid="{00000000-0005-0000-0000-0000373F0000}"/>
    <cellStyle name="Entrada 6 3 5 8" xfId="29725" xr:uid="{00000000-0005-0000-0000-0000383F0000}"/>
    <cellStyle name="Entrada 6 3 5 9" xfId="12781" xr:uid="{00000000-0005-0000-0000-0000393F0000}"/>
    <cellStyle name="Entrada 6 3 6" xfId="4978" xr:uid="{00000000-0005-0000-0000-00003A3F0000}"/>
    <cellStyle name="Entrada 6 3 6 2" xfId="6255" xr:uid="{00000000-0005-0000-0000-00003B3F0000}"/>
    <cellStyle name="Entrada 6 3 6 2 2" xfId="15409" xr:uid="{00000000-0005-0000-0000-00003C3F0000}"/>
    <cellStyle name="Entrada 6 3 6 2 3" xfId="22405" xr:uid="{00000000-0005-0000-0000-00003D3F0000}"/>
    <cellStyle name="Entrada 6 3 6 2 4" xfId="29357" xr:uid="{00000000-0005-0000-0000-00003E3F0000}"/>
    <cellStyle name="Entrada 6 3 6 2 5" xfId="33300" xr:uid="{00000000-0005-0000-0000-00003F3F0000}"/>
    <cellStyle name="Entrada 6 3 6 2 6" xfId="36975" xr:uid="{00000000-0005-0000-0000-0000403F0000}"/>
    <cellStyle name="Entrada 6 3 6 2 7" xfId="39701" xr:uid="{00000000-0005-0000-0000-0000413F0000}"/>
    <cellStyle name="Entrada 6 3 6 3" xfId="14132" xr:uid="{00000000-0005-0000-0000-0000423F0000}"/>
    <cellStyle name="Entrada 6 3 6 4" xfId="21130" xr:uid="{00000000-0005-0000-0000-0000433F0000}"/>
    <cellStyle name="Entrada 6 3 6 5" xfId="9339" xr:uid="{00000000-0005-0000-0000-0000443F0000}"/>
    <cellStyle name="Entrada 6 3 6 6" xfId="28919" xr:uid="{00000000-0005-0000-0000-0000453F0000}"/>
    <cellStyle name="Entrada 6 3 6 7" xfId="32024" xr:uid="{00000000-0005-0000-0000-0000463F0000}"/>
    <cellStyle name="Entrada 6 3 6 8" xfId="35702" xr:uid="{00000000-0005-0000-0000-0000473F0000}"/>
    <cellStyle name="Entrada 6 3 6 9" xfId="38613" xr:uid="{00000000-0005-0000-0000-0000483F0000}"/>
    <cellStyle name="Entrada 6 3 7" xfId="6250" xr:uid="{00000000-0005-0000-0000-0000493F0000}"/>
    <cellStyle name="Entrada 6 3 7 2" xfId="15404" xr:uid="{00000000-0005-0000-0000-00004A3F0000}"/>
    <cellStyle name="Entrada 6 3 7 3" xfId="22400" xr:uid="{00000000-0005-0000-0000-00004B3F0000}"/>
    <cellStyle name="Entrada 6 3 7 4" xfId="28882" xr:uid="{00000000-0005-0000-0000-00004C3F0000}"/>
    <cellStyle name="Entrada 6 3 7 5" xfId="33295" xr:uid="{00000000-0005-0000-0000-00004D3F0000}"/>
    <cellStyle name="Entrada 6 3 7 6" xfId="36970" xr:uid="{00000000-0005-0000-0000-00004E3F0000}"/>
    <cellStyle name="Entrada 6 3 7 7" xfId="39696" xr:uid="{00000000-0005-0000-0000-00004F3F0000}"/>
    <cellStyle name="Entrada 6 3 8" xfId="11512" xr:uid="{00000000-0005-0000-0000-0000503F0000}"/>
    <cellStyle name="Entrada 6 3 9" xfId="18515" xr:uid="{00000000-0005-0000-0000-0000513F0000}"/>
    <cellStyle name="Entrada 6 4" xfId="2385" xr:uid="{00000000-0005-0000-0000-0000523F0000}"/>
    <cellStyle name="Entrada 6 4 10" xfId="21255" xr:uid="{00000000-0005-0000-0000-0000533F0000}"/>
    <cellStyle name="Entrada 6 4 11" xfId="17228" xr:uid="{00000000-0005-0000-0000-0000543F0000}"/>
    <cellStyle name="Entrada 6 4 12" xfId="25673" xr:uid="{00000000-0005-0000-0000-0000553F0000}"/>
    <cellStyle name="Entrada 6 4 13" xfId="31480" xr:uid="{00000000-0005-0000-0000-0000563F0000}"/>
    <cellStyle name="Entrada 6 4 14" xfId="35190" xr:uid="{00000000-0005-0000-0000-0000573F0000}"/>
    <cellStyle name="Entrada 6 4 2" xfId="2785" xr:uid="{00000000-0005-0000-0000-0000583F0000}"/>
    <cellStyle name="Entrada 6 4 2 2" xfId="6257" xr:uid="{00000000-0005-0000-0000-0000593F0000}"/>
    <cellStyle name="Entrada 6 4 2 2 2" xfId="15411" xr:uid="{00000000-0005-0000-0000-00005A3F0000}"/>
    <cellStyle name="Entrada 6 4 2 2 3" xfId="22407" xr:uid="{00000000-0005-0000-0000-00005B3F0000}"/>
    <cellStyle name="Entrada 6 4 2 2 4" xfId="22798" xr:uid="{00000000-0005-0000-0000-00005C3F0000}"/>
    <cellStyle name="Entrada 6 4 2 2 5" xfId="33302" xr:uid="{00000000-0005-0000-0000-00005D3F0000}"/>
    <cellStyle name="Entrada 6 4 2 2 6" xfId="36977" xr:uid="{00000000-0005-0000-0000-00005E3F0000}"/>
    <cellStyle name="Entrada 6 4 2 2 7" xfId="39703" xr:uid="{00000000-0005-0000-0000-00005F3F0000}"/>
    <cellStyle name="Entrada 6 4 2 3" xfId="11939" xr:uid="{00000000-0005-0000-0000-0000603F0000}"/>
    <cellStyle name="Entrada 6 4 2 4" xfId="18942" xr:uid="{00000000-0005-0000-0000-0000613F0000}"/>
    <cellStyle name="Entrada 6 4 2 5" xfId="28390" xr:uid="{00000000-0005-0000-0000-0000623F0000}"/>
    <cellStyle name="Entrada 6 4 2 6" xfId="24163" xr:uid="{00000000-0005-0000-0000-0000633F0000}"/>
    <cellStyle name="Entrada 6 4 2 7" xfId="9565" xr:uid="{00000000-0005-0000-0000-0000643F0000}"/>
    <cellStyle name="Entrada 6 4 2 8" xfId="31097" xr:uid="{00000000-0005-0000-0000-0000653F0000}"/>
    <cellStyle name="Entrada 6 4 2 9" xfId="34986" xr:uid="{00000000-0005-0000-0000-0000663F0000}"/>
    <cellStyle name="Entrada 6 4 3" xfId="4067" xr:uid="{00000000-0005-0000-0000-0000673F0000}"/>
    <cellStyle name="Entrada 6 4 3 2" xfId="6258" xr:uid="{00000000-0005-0000-0000-0000683F0000}"/>
    <cellStyle name="Entrada 6 4 3 2 2" xfId="15412" xr:uid="{00000000-0005-0000-0000-0000693F0000}"/>
    <cellStyle name="Entrada 6 4 3 2 3" xfId="22408" xr:uid="{00000000-0005-0000-0000-00006A3F0000}"/>
    <cellStyle name="Entrada 6 4 3 2 4" xfId="17077" xr:uid="{00000000-0005-0000-0000-00006B3F0000}"/>
    <cellStyle name="Entrada 6 4 3 2 5" xfId="33303" xr:uid="{00000000-0005-0000-0000-00006C3F0000}"/>
    <cellStyle name="Entrada 6 4 3 2 6" xfId="36978" xr:uid="{00000000-0005-0000-0000-00006D3F0000}"/>
    <cellStyle name="Entrada 6 4 3 2 7" xfId="39704" xr:uid="{00000000-0005-0000-0000-00006E3F0000}"/>
    <cellStyle name="Entrada 6 4 3 3" xfId="13221" xr:uid="{00000000-0005-0000-0000-00006F3F0000}"/>
    <cellStyle name="Entrada 6 4 3 4" xfId="20219" xr:uid="{00000000-0005-0000-0000-0000703F0000}"/>
    <cellStyle name="Entrada 6 4 3 5" xfId="22438" xr:uid="{00000000-0005-0000-0000-0000713F0000}"/>
    <cellStyle name="Entrada 6 4 3 6" xfId="28136" xr:uid="{00000000-0005-0000-0000-0000723F0000}"/>
    <cellStyle name="Entrada 6 4 3 7" xfId="17826" xr:uid="{00000000-0005-0000-0000-0000733F0000}"/>
    <cellStyle name="Entrada 6 4 3 8" xfId="25826" xr:uid="{00000000-0005-0000-0000-0000743F0000}"/>
    <cellStyle name="Entrada 6 4 3 9" xfId="31255" xr:uid="{00000000-0005-0000-0000-0000753F0000}"/>
    <cellStyle name="Entrada 6 4 4" xfId="4505" xr:uid="{00000000-0005-0000-0000-0000763F0000}"/>
    <cellStyle name="Entrada 6 4 4 2" xfId="6259" xr:uid="{00000000-0005-0000-0000-0000773F0000}"/>
    <cellStyle name="Entrada 6 4 4 2 2" xfId="15413" xr:uid="{00000000-0005-0000-0000-0000783F0000}"/>
    <cellStyle name="Entrada 6 4 4 2 3" xfId="22409" xr:uid="{00000000-0005-0000-0000-0000793F0000}"/>
    <cellStyle name="Entrada 6 4 4 2 4" xfId="27252" xr:uid="{00000000-0005-0000-0000-00007A3F0000}"/>
    <cellStyle name="Entrada 6 4 4 2 5" xfId="33304" xr:uid="{00000000-0005-0000-0000-00007B3F0000}"/>
    <cellStyle name="Entrada 6 4 4 2 6" xfId="36979" xr:uid="{00000000-0005-0000-0000-00007C3F0000}"/>
    <cellStyle name="Entrada 6 4 4 2 7" xfId="39705" xr:uid="{00000000-0005-0000-0000-00007D3F0000}"/>
    <cellStyle name="Entrada 6 4 4 3" xfId="13659" xr:uid="{00000000-0005-0000-0000-00007E3F0000}"/>
    <cellStyle name="Entrada 6 4 4 4" xfId="20657" xr:uid="{00000000-0005-0000-0000-00007F3F0000}"/>
    <cellStyle name="Entrada 6 4 4 5" xfId="17736" xr:uid="{00000000-0005-0000-0000-0000803F0000}"/>
    <cellStyle name="Entrada 6 4 4 6" xfId="28591" xr:uid="{00000000-0005-0000-0000-0000813F0000}"/>
    <cellStyle name="Entrada 6 4 4 7" xfId="25568" xr:uid="{00000000-0005-0000-0000-0000823F0000}"/>
    <cellStyle name="Entrada 6 4 4 8" xfId="30959" xr:uid="{00000000-0005-0000-0000-0000833F0000}"/>
    <cellStyle name="Entrada 6 4 4 9" xfId="25765" xr:uid="{00000000-0005-0000-0000-0000843F0000}"/>
    <cellStyle name="Entrada 6 4 5" xfId="4759" xr:uid="{00000000-0005-0000-0000-0000853F0000}"/>
    <cellStyle name="Entrada 6 4 5 2" xfId="6260" xr:uid="{00000000-0005-0000-0000-0000863F0000}"/>
    <cellStyle name="Entrada 6 4 5 2 2" xfId="15414" xr:uid="{00000000-0005-0000-0000-0000873F0000}"/>
    <cellStyle name="Entrada 6 4 5 2 3" xfId="22410" xr:uid="{00000000-0005-0000-0000-0000883F0000}"/>
    <cellStyle name="Entrada 6 4 5 2 4" xfId="28198" xr:uid="{00000000-0005-0000-0000-0000893F0000}"/>
    <cellStyle name="Entrada 6 4 5 2 5" xfId="33305" xr:uid="{00000000-0005-0000-0000-00008A3F0000}"/>
    <cellStyle name="Entrada 6 4 5 2 6" xfId="36980" xr:uid="{00000000-0005-0000-0000-00008B3F0000}"/>
    <cellStyle name="Entrada 6 4 5 2 7" xfId="39706" xr:uid="{00000000-0005-0000-0000-00008C3F0000}"/>
    <cellStyle name="Entrada 6 4 5 3" xfId="13913" xr:uid="{00000000-0005-0000-0000-00008D3F0000}"/>
    <cellStyle name="Entrada 6 4 5 4" xfId="20911" xr:uid="{00000000-0005-0000-0000-00008E3F0000}"/>
    <cellStyle name="Entrada 6 4 5 5" xfId="27426" xr:uid="{00000000-0005-0000-0000-00008F3F0000}"/>
    <cellStyle name="Entrada 6 4 5 6" xfId="26743" xr:uid="{00000000-0005-0000-0000-0000903F0000}"/>
    <cellStyle name="Entrada 6 4 5 7" xfId="29070" xr:uid="{00000000-0005-0000-0000-0000913F0000}"/>
    <cellStyle name="Entrada 6 4 5 8" xfId="22702" xr:uid="{00000000-0005-0000-0000-0000923F0000}"/>
    <cellStyle name="Entrada 6 4 5 9" xfId="25547" xr:uid="{00000000-0005-0000-0000-0000933F0000}"/>
    <cellStyle name="Entrada 6 4 6" xfId="5005" xr:uid="{00000000-0005-0000-0000-0000943F0000}"/>
    <cellStyle name="Entrada 6 4 6 2" xfId="6261" xr:uid="{00000000-0005-0000-0000-0000953F0000}"/>
    <cellStyle name="Entrada 6 4 6 2 2" xfId="15415" xr:uid="{00000000-0005-0000-0000-0000963F0000}"/>
    <cellStyle name="Entrada 6 4 6 2 3" xfId="22411" xr:uid="{00000000-0005-0000-0000-0000973F0000}"/>
    <cellStyle name="Entrada 6 4 6 2 4" xfId="24282" xr:uid="{00000000-0005-0000-0000-0000983F0000}"/>
    <cellStyle name="Entrada 6 4 6 2 5" xfId="33306" xr:uid="{00000000-0005-0000-0000-0000993F0000}"/>
    <cellStyle name="Entrada 6 4 6 2 6" xfId="36981" xr:uid="{00000000-0005-0000-0000-00009A3F0000}"/>
    <cellStyle name="Entrada 6 4 6 2 7" xfId="39707" xr:uid="{00000000-0005-0000-0000-00009B3F0000}"/>
    <cellStyle name="Entrada 6 4 6 3" xfId="14159" xr:uid="{00000000-0005-0000-0000-00009C3F0000}"/>
    <cellStyle name="Entrada 6 4 6 4" xfId="21157" xr:uid="{00000000-0005-0000-0000-00009D3F0000}"/>
    <cellStyle name="Entrada 6 4 6 5" xfId="22790" xr:uid="{00000000-0005-0000-0000-00009E3F0000}"/>
    <cellStyle name="Entrada 6 4 6 6" xfId="22709" xr:uid="{00000000-0005-0000-0000-00009F3F0000}"/>
    <cellStyle name="Entrada 6 4 6 7" xfId="32051" xr:uid="{00000000-0005-0000-0000-0000A03F0000}"/>
    <cellStyle name="Entrada 6 4 6 8" xfId="35729" xr:uid="{00000000-0005-0000-0000-0000A13F0000}"/>
    <cellStyle name="Entrada 6 4 6 9" xfId="38640" xr:uid="{00000000-0005-0000-0000-0000A23F0000}"/>
    <cellStyle name="Entrada 6 4 7" xfId="6256" xr:uid="{00000000-0005-0000-0000-0000A33F0000}"/>
    <cellStyle name="Entrada 6 4 7 2" xfId="15410" xr:uid="{00000000-0005-0000-0000-0000A43F0000}"/>
    <cellStyle name="Entrada 6 4 7 3" xfId="22406" xr:uid="{00000000-0005-0000-0000-0000A53F0000}"/>
    <cellStyle name="Entrada 6 4 7 4" xfId="27253" xr:uid="{00000000-0005-0000-0000-0000A63F0000}"/>
    <cellStyle name="Entrada 6 4 7 5" xfId="33301" xr:uid="{00000000-0005-0000-0000-0000A73F0000}"/>
    <cellStyle name="Entrada 6 4 7 6" xfId="36976" xr:uid="{00000000-0005-0000-0000-0000A83F0000}"/>
    <cellStyle name="Entrada 6 4 7 7" xfId="39702" xr:uid="{00000000-0005-0000-0000-0000A93F0000}"/>
    <cellStyle name="Entrada 6 4 8" xfId="11539" xr:uid="{00000000-0005-0000-0000-0000AA3F0000}"/>
    <cellStyle name="Entrada 6 4 9" xfId="18542" xr:uid="{00000000-0005-0000-0000-0000AB3F0000}"/>
    <cellStyle name="Entrada 6 5" xfId="2409" xr:uid="{00000000-0005-0000-0000-0000AC3F0000}"/>
    <cellStyle name="Entrada 6 5 10" xfId="23335" xr:uid="{00000000-0005-0000-0000-0000AD3F0000}"/>
    <cellStyle name="Entrada 6 5 11" xfId="19565" xr:uid="{00000000-0005-0000-0000-0000AE3F0000}"/>
    <cellStyle name="Entrada 6 5 12" xfId="17879" xr:uid="{00000000-0005-0000-0000-0000AF3F0000}"/>
    <cellStyle name="Entrada 6 5 13" xfId="34102" xr:uid="{00000000-0005-0000-0000-0000B03F0000}"/>
    <cellStyle name="Entrada 6 5 14" xfId="37664" xr:uid="{00000000-0005-0000-0000-0000B13F0000}"/>
    <cellStyle name="Entrada 6 5 2" xfId="2809" xr:uid="{00000000-0005-0000-0000-0000B23F0000}"/>
    <cellStyle name="Entrada 6 5 2 2" xfId="6263" xr:uid="{00000000-0005-0000-0000-0000B33F0000}"/>
    <cellStyle name="Entrada 6 5 2 2 2" xfId="15417" xr:uid="{00000000-0005-0000-0000-0000B43F0000}"/>
    <cellStyle name="Entrada 6 5 2 2 3" xfId="22413" xr:uid="{00000000-0005-0000-0000-0000B53F0000}"/>
    <cellStyle name="Entrada 6 5 2 2 4" xfId="17450" xr:uid="{00000000-0005-0000-0000-0000B63F0000}"/>
    <cellStyle name="Entrada 6 5 2 2 5" xfId="33308" xr:uid="{00000000-0005-0000-0000-0000B73F0000}"/>
    <cellStyle name="Entrada 6 5 2 2 6" xfId="36983" xr:uid="{00000000-0005-0000-0000-0000B83F0000}"/>
    <cellStyle name="Entrada 6 5 2 2 7" xfId="39709" xr:uid="{00000000-0005-0000-0000-0000B93F0000}"/>
    <cellStyle name="Entrada 6 5 2 3" xfId="11963" xr:uid="{00000000-0005-0000-0000-0000BA3F0000}"/>
    <cellStyle name="Entrada 6 5 2 4" xfId="18966" xr:uid="{00000000-0005-0000-0000-0000BB3F0000}"/>
    <cellStyle name="Entrada 6 5 2 5" xfId="22735" xr:uid="{00000000-0005-0000-0000-0000BC3F0000}"/>
    <cellStyle name="Entrada 6 5 2 6" xfId="26353" xr:uid="{00000000-0005-0000-0000-0000BD3F0000}"/>
    <cellStyle name="Entrada 6 5 2 7" xfId="29929" xr:uid="{00000000-0005-0000-0000-0000BE3F0000}"/>
    <cellStyle name="Entrada 6 5 2 8" xfId="31539" xr:uid="{00000000-0005-0000-0000-0000BF3F0000}"/>
    <cellStyle name="Entrada 6 5 2 9" xfId="35249" xr:uid="{00000000-0005-0000-0000-0000C03F0000}"/>
    <cellStyle name="Entrada 6 5 3" xfId="4091" xr:uid="{00000000-0005-0000-0000-0000C13F0000}"/>
    <cellStyle name="Entrada 6 5 3 2" xfId="6264" xr:uid="{00000000-0005-0000-0000-0000C23F0000}"/>
    <cellStyle name="Entrada 6 5 3 2 2" xfId="15418" xr:uid="{00000000-0005-0000-0000-0000C33F0000}"/>
    <cellStyle name="Entrada 6 5 3 2 3" xfId="22414" xr:uid="{00000000-0005-0000-0000-0000C43F0000}"/>
    <cellStyle name="Entrada 6 5 3 2 4" xfId="17188" xr:uid="{00000000-0005-0000-0000-0000C53F0000}"/>
    <cellStyle name="Entrada 6 5 3 2 5" xfId="33309" xr:uid="{00000000-0005-0000-0000-0000C63F0000}"/>
    <cellStyle name="Entrada 6 5 3 2 6" xfId="36984" xr:uid="{00000000-0005-0000-0000-0000C73F0000}"/>
    <cellStyle name="Entrada 6 5 3 2 7" xfId="39710" xr:uid="{00000000-0005-0000-0000-0000C83F0000}"/>
    <cellStyle name="Entrada 6 5 3 3" xfId="13245" xr:uid="{00000000-0005-0000-0000-0000C93F0000}"/>
    <cellStyle name="Entrada 6 5 3 4" xfId="20243" xr:uid="{00000000-0005-0000-0000-0000CA3F0000}"/>
    <cellStyle name="Entrada 6 5 3 5" xfId="27785" xr:uid="{00000000-0005-0000-0000-0000CB3F0000}"/>
    <cellStyle name="Entrada 6 5 3 6" xfId="28139" xr:uid="{00000000-0005-0000-0000-0000CC3F0000}"/>
    <cellStyle name="Entrada 6 5 3 7" xfId="25099" xr:uid="{00000000-0005-0000-0000-0000CD3F0000}"/>
    <cellStyle name="Entrada 6 5 3 8" xfId="22441" xr:uid="{00000000-0005-0000-0000-0000CE3F0000}"/>
    <cellStyle name="Entrada 6 5 3 9" xfId="31208" xr:uid="{00000000-0005-0000-0000-0000CF3F0000}"/>
    <cellStyle name="Entrada 6 5 4" xfId="4529" xr:uid="{00000000-0005-0000-0000-0000D03F0000}"/>
    <cellStyle name="Entrada 6 5 4 2" xfId="6265" xr:uid="{00000000-0005-0000-0000-0000D13F0000}"/>
    <cellStyle name="Entrada 6 5 4 2 2" xfId="15419" xr:uid="{00000000-0005-0000-0000-0000D23F0000}"/>
    <cellStyle name="Entrada 6 5 4 2 3" xfId="22415" xr:uid="{00000000-0005-0000-0000-0000D33F0000}"/>
    <cellStyle name="Entrada 6 5 4 2 4" xfId="27250" xr:uid="{00000000-0005-0000-0000-0000D43F0000}"/>
    <cellStyle name="Entrada 6 5 4 2 5" xfId="33310" xr:uid="{00000000-0005-0000-0000-0000D53F0000}"/>
    <cellStyle name="Entrada 6 5 4 2 6" xfId="36985" xr:uid="{00000000-0005-0000-0000-0000D63F0000}"/>
    <cellStyle name="Entrada 6 5 4 2 7" xfId="39711" xr:uid="{00000000-0005-0000-0000-0000D73F0000}"/>
    <cellStyle name="Entrada 6 5 4 3" xfId="13683" xr:uid="{00000000-0005-0000-0000-0000D83F0000}"/>
    <cellStyle name="Entrada 6 5 4 4" xfId="20681" xr:uid="{00000000-0005-0000-0000-0000D93F0000}"/>
    <cellStyle name="Entrada 6 5 4 5" xfId="27572" xr:uid="{00000000-0005-0000-0000-0000DA3F0000}"/>
    <cellStyle name="Entrada 6 5 4 6" xfId="28158" xr:uid="{00000000-0005-0000-0000-0000DB3F0000}"/>
    <cellStyle name="Entrada 6 5 4 7" xfId="26848" xr:uid="{00000000-0005-0000-0000-0000DC3F0000}"/>
    <cellStyle name="Entrada 6 5 4 8" xfId="32252" xr:uid="{00000000-0005-0000-0000-0000DD3F0000}"/>
    <cellStyle name="Entrada 6 5 4 9" xfId="35927" xr:uid="{00000000-0005-0000-0000-0000DE3F0000}"/>
    <cellStyle name="Entrada 6 5 5" xfId="4783" xr:uid="{00000000-0005-0000-0000-0000DF3F0000}"/>
    <cellStyle name="Entrada 6 5 5 2" xfId="6266" xr:uid="{00000000-0005-0000-0000-0000E03F0000}"/>
    <cellStyle name="Entrada 6 5 5 2 2" xfId="15420" xr:uid="{00000000-0005-0000-0000-0000E13F0000}"/>
    <cellStyle name="Entrada 6 5 5 2 3" xfId="22416" xr:uid="{00000000-0005-0000-0000-0000E23F0000}"/>
    <cellStyle name="Entrada 6 5 5 2 4" xfId="28883" xr:uid="{00000000-0005-0000-0000-0000E33F0000}"/>
    <cellStyle name="Entrada 6 5 5 2 5" xfId="33311" xr:uid="{00000000-0005-0000-0000-0000E43F0000}"/>
    <cellStyle name="Entrada 6 5 5 2 6" xfId="36986" xr:uid="{00000000-0005-0000-0000-0000E53F0000}"/>
    <cellStyle name="Entrada 6 5 5 2 7" xfId="39712" xr:uid="{00000000-0005-0000-0000-0000E63F0000}"/>
    <cellStyle name="Entrada 6 5 5 3" xfId="13937" xr:uid="{00000000-0005-0000-0000-0000E73F0000}"/>
    <cellStyle name="Entrada 6 5 5 4" xfId="20935" xr:uid="{00000000-0005-0000-0000-0000E83F0000}"/>
    <cellStyle name="Entrada 6 5 5 5" xfId="27447" xr:uid="{00000000-0005-0000-0000-0000E93F0000}"/>
    <cellStyle name="Entrada 6 5 5 6" xfId="26751" xr:uid="{00000000-0005-0000-0000-0000EA3F0000}"/>
    <cellStyle name="Entrada 6 5 5 7" xfId="25362" xr:uid="{00000000-0005-0000-0000-0000EB3F0000}"/>
    <cellStyle name="Entrada 6 5 5 8" xfId="29731" xr:uid="{00000000-0005-0000-0000-0000EC3F0000}"/>
    <cellStyle name="Entrada 6 5 5 9" xfId="33693" xr:uid="{00000000-0005-0000-0000-0000ED3F0000}"/>
    <cellStyle name="Entrada 6 5 6" xfId="5029" xr:uid="{00000000-0005-0000-0000-0000EE3F0000}"/>
    <cellStyle name="Entrada 6 5 6 2" xfId="6267" xr:uid="{00000000-0005-0000-0000-0000EF3F0000}"/>
    <cellStyle name="Entrada 6 5 6 2 2" xfId="15421" xr:uid="{00000000-0005-0000-0000-0000F03F0000}"/>
    <cellStyle name="Entrada 6 5 6 2 3" xfId="22417" xr:uid="{00000000-0005-0000-0000-0000F13F0000}"/>
    <cellStyle name="Entrada 6 5 6 2 4" xfId="17510" xr:uid="{00000000-0005-0000-0000-0000F23F0000}"/>
    <cellStyle name="Entrada 6 5 6 2 5" xfId="33312" xr:uid="{00000000-0005-0000-0000-0000F33F0000}"/>
    <cellStyle name="Entrada 6 5 6 2 6" xfId="36987" xr:uid="{00000000-0005-0000-0000-0000F43F0000}"/>
    <cellStyle name="Entrada 6 5 6 2 7" xfId="39713" xr:uid="{00000000-0005-0000-0000-0000F53F0000}"/>
    <cellStyle name="Entrada 6 5 6 3" xfId="14183" xr:uid="{00000000-0005-0000-0000-0000F63F0000}"/>
    <cellStyle name="Entrada 6 5 6 4" xfId="21181" xr:uid="{00000000-0005-0000-0000-0000F73F0000}"/>
    <cellStyle name="Entrada 6 5 6 5" xfId="27324" xr:uid="{00000000-0005-0000-0000-0000F83F0000}"/>
    <cellStyle name="Entrada 6 5 6 6" xfId="25009" xr:uid="{00000000-0005-0000-0000-0000F93F0000}"/>
    <cellStyle name="Entrada 6 5 6 7" xfId="32075" xr:uid="{00000000-0005-0000-0000-0000FA3F0000}"/>
    <cellStyle name="Entrada 6 5 6 8" xfId="35753" xr:uid="{00000000-0005-0000-0000-0000FB3F0000}"/>
    <cellStyle name="Entrada 6 5 6 9" xfId="38664" xr:uid="{00000000-0005-0000-0000-0000FC3F0000}"/>
    <cellStyle name="Entrada 6 5 7" xfId="6262" xr:uid="{00000000-0005-0000-0000-0000FD3F0000}"/>
    <cellStyle name="Entrada 6 5 7 2" xfId="15416" xr:uid="{00000000-0005-0000-0000-0000FE3F0000}"/>
    <cellStyle name="Entrada 6 5 7 3" xfId="22412" xr:uid="{00000000-0005-0000-0000-0000FF3F0000}"/>
    <cellStyle name="Entrada 6 5 7 4" xfId="19660" xr:uid="{00000000-0005-0000-0000-000000400000}"/>
    <cellStyle name="Entrada 6 5 7 5" xfId="33307" xr:uid="{00000000-0005-0000-0000-000001400000}"/>
    <cellStyle name="Entrada 6 5 7 6" xfId="36982" xr:uid="{00000000-0005-0000-0000-000002400000}"/>
    <cellStyle name="Entrada 6 5 7 7" xfId="39708" xr:uid="{00000000-0005-0000-0000-000003400000}"/>
    <cellStyle name="Entrada 6 5 8" xfId="11563" xr:uid="{00000000-0005-0000-0000-000004400000}"/>
    <cellStyle name="Entrada 6 5 9" xfId="18566" xr:uid="{00000000-0005-0000-0000-000005400000}"/>
    <cellStyle name="Entrada 6 6" xfId="2611" xr:uid="{00000000-0005-0000-0000-000006400000}"/>
    <cellStyle name="Entrada 6 6 10" xfId="9448" xr:uid="{00000000-0005-0000-0000-000007400000}"/>
    <cellStyle name="Entrada 6 6 11" xfId="30020" xr:uid="{00000000-0005-0000-0000-000008400000}"/>
    <cellStyle name="Entrada 6 6 12" xfId="31510" xr:uid="{00000000-0005-0000-0000-000009400000}"/>
    <cellStyle name="Entrada 6 6 13" xfId="35221" xr:uid="{00000000-0005-0000-0000-00000A400000}"/>
    <cellStyle name="Entrada 6 6 2" xfId="3870" xr:uid="{00000000-0005-0000-0000-00000B400000}"/>
    <cellStyle name="Entrada 6 6 2 2" xfId="6269" xr:uid="{00000000-0005-0000-0000-00000C400000}"/>
    <cellStyle name="Entrada 6 6 2 2 2" xfId="15423" xr:uid="{00000000-0005-0000-0000-00000D400000}"/>
    <cellStyle name="Entrada 6 6 2 2 3" xfId="22419" xr:uid="{00000000-0005-0000-0000-00000E400000}"/>
    <cellStyle name="Entrada 6 6 2 2 4" xfId="27254" xr:uid="{00000000-0005-0000-0000-00000F400000}"/>
    <cellStyle name="Entrada 6 6 2 2 5" xfId="33314" xr:uid="{00000000-0005-0000-0000-000010400000}"/>
    <cellStyle name="Entrada 6 6 2 2 6" xfId="36989" xr:uid="{00000000-0005-0000-0000-000011400000}"/>
    <cellStyle name="Entrada 6 6 2 2 7" xfId="39715" xr:uid="{00000000-0005-0000-0000-000012400000}"/>
    <cellStyle name="Entrada 6 6 2 3" xfId="13024" xr:uid="{00000000-0005-0000-0000-000013400000}"/>
    <cellStyle name="Entrada 6 6 2 4" xfId="20023" xr:uid="{00000000-0005-0000-0000-000014400000}"/>
    <cellStyle name="Entrada 6 6 2 5" xfId="27895" xr:uid="{00000000-0005-0000-0000-000015400000}"/>
    <cellStyle name="Entrada 6 6 2 6" xfId="17162" xr:uid="{00000000-0005-0000-0000-000016400000}"/>
    <cellStyle name="Entrada 6 6 2 7" xfId="17852" xr:uid="{00000000-0005-0000-0000-000017400000}"/>
    <cellStyle name="Entrada 6 6 2 8" xfId="33483" xr:uid="{00000000-0005-0000-0000-000018400000}"/>
    <cellStyle name="Entrada 6 6 2 9" xfId="37151" xr:uid="{00000000-0005-0000-0000-000019400000}"/>
    <cellStyle name="Entrada 6 6 3" xfId="4334" xr:uid="{00000000-0005-0000-0000-00001A400000}"/>
    <cellStyle name="Entrada 6 6 3 2" xfId="6270" xr:uid="{00000000-0005-0000-0000-00001B400000}"/>
    <cellStyle name="Entrada 6 6 3 2 2" xfId="15424" xr:uid="{00000000-0005-0000-0000-00001C400000}"/>
    <cellStyle name="Entrada 6 6 3 2 3" xfId="22420" xr:uid="{00000000-0005-0000-0000-00001D400000}"/>
    <cellStyle name="Entrada 6 6 3 2 4" xfId="28633" xr:uid="{00000000-0005-0000-0000-00001E400000}"/>
    <cellStyle name="Entrada 6 6 3 2 5" xfId="33315" xr:uid="{00000000-0005-0000-0000-00001F400000}"/>
    <cellStyle name="Entrada 6 6 3 2 6" xfId="36990" xr:uid="{00000000-0005-0000-0000-000020400000}"/>
    <cellStyle name="Entrada 6 6 3 2 7" xfId="39716" xr:uid="{00000000-0005-0000-0000-000021400000}"/>
    <cellStyle name="Entrada 6 6 3 3" xfId="13488" xr:uid="{00000000-0005-0000-0000-000022400000}"/>
    <cellStyle name="Entrada 6 6 3 4" xfId="20486" xr:uid="{00000000-0005-0000-0000-000023400000}"/>
    <cellStyle name="Entrada 6 6 3 5" xfId="27666" xr:uid="{00000000-0005-0000-0000-000024400000}"/>
    <cellStyle name="Entrada 6 6 3 6" xfId="28846" xr:uid="{00000000-0005-0000-0000-000025400000}"/>
    <cellStyle name="Entrada 6 6 3 7" xfId="27257" xr:uid="{00000000-0005-0000-0000-000026400000}"/>
    <cellStyle name="Entrada 6 6 3 8" xfId="31169" xr:uid="{00000000-0005-0000-0000-000027400000}"/>
    <cellStyle name="Entrada 6 6 3 9" xfId="31913" xr:uid="{00000000-0005-0000-0000-000028400000}"/>
    <cellStyle name="Entrada 6 6 4" xfId="4593" xr:uid="{00000000-0005-0000-0000-000029400000}"/>
    <cellStyle name="Entrada 6 6 4 2" xfId="6271" xr:uid="{00000000-0005-0000-0000-00002A400000}"/>
    <cellStyle name="Entrada 6 6 4 2 2" xfId="15425" xr:uid="{00000000-0005-0000-0000-00002B400000}"/>
    <cellStyle name="Entrada 6 6 4 2 3" xfId="22421" xr:uid="{00000000-0005-0000-0000-00002C400000}"/>
    <cellStyle name="Entrada 6 6 4 2 4" xfId="29358" xr:uid="{00000000-0005-0000-0000-00002D400000}"/>
    <cellStyle name="Entrada 6 6 4 2 5" xfId="33316" xr:uid="{00000000-0005-0000-0000-00002E400000}"/>
    <cellStyle name="Entrada 6 6 4 2 6" xfId="36991" xr:uid="{00000000-0005-0000-0000-00002F400000}"/>
    <cellStyle name="Entrada 6 6 4 2 7" xfId="39717" xr:uid="{00000000-0005-0000-0000-000030400000}"/>
    <cellStyle name="Entrada 6 6 4 3" xfId="13747" xr:uid="{00000000-0005-0000-0000-000031400000}"/>
    <cellStyle name="Entrada 6 6 4 4" xfId="20745" xr:uid="{00000000-0005-0000-0000-000032400000}"/>
    <cellStyle name="Entrada 6 6 4 5" xfId="27541" xr:uid="{00000000-0005-0000-0000-000033400000}"/>
    <cellStyle name="Entrada 6 6 4 6" xfId="29244" xr:uid="{00000000-0005-0000-0000-000034400000}"/>
    <cellStyle name="Entrada 6 6 4 7" xfId="23262" xr:uid="{00000000-0005-0000-0000-000035400000}"/>
    <cellStyle name="Entrada 6 6 4 8" xfId="17201" xr:uid="{00000000-0005-0000-0000-000036400000}"/>
    <cellStyle name="Entrada 6 6 4 9" xfId="34888" xr:uid="{00000000-0005-0000-0000-000037400000}"/>
    <cellStyle name="Entrada 6 6 5" xfId="4843" xr:uid="{00000000-0005-0000-0000-000038400000}"/>
    <cellStyle name="Entrada 6 6 5 2" xfId="6272" xr:uid="{00000000-0005-0000-0000-000039400000}"/>
    <cellStyle name="Entrada 6 6 5 2 2" xfId="15426" xr:uid="{00000000-0005-0000-0000-00003A400000}"/>
    <cellStyle name="Entrada 6 6 5 2 3" xfId="22422" xr:uid="{00000000-0005-0000-0000-00003B400000}"/>
    <cellStyle name="Entrada 6 6 5 2 4" xfId="29474" xr:uid="{00000000-0005-0000-0000-00003C400000}"/>
    <cellStyle name="Entrada 6 6 5 2 5" xfId="33317" xr:uid="{00000000-0005-0000-0000-00003D400000}"/>
    <cellStyle name="Entrada 6 6 5 2 6" xfId="36992" xr:uid="{00000000-0005-0000-0000-00003E400000}"/>
    <cellStyle name="Entrada 6 6 5 2 7" xfId="39718" xr:uid="{00000000-0005-0000-0000-00003F400000}"/>
    <cellStyle name="Entrada 6 6 5 3" xfId="13997" xr:uid="{00000000-0005-0000-0000-000040400000}"/>
    <cellStyle name="Entrada 6 6 5 4" xfId="20995" xr:uid="{00000000-0005-0000-0000-000041400000}"/>
    <cellStyle name="Entrada 6 6 5 5" xfId="27409" xr:uid="{00000000-0005-0000-0000-000042400000}"/>
    <cellStyle name="Entrada 6 6 5 6" xfId="23358" xr:uid="{00000000-0005-0000-0000-000043400000}"/>
    <cellStyle name="Entrada 6 6 5 7" xfId="24996" xr:uid="{00000000-0005-0000-0000-000044400000}"/>
    <cellStyle name="Entrada 6 6 5 8" xfId="26535" xr:uid="{00000000-0005-0000-0000-000045400000}"/>
    <cellStyle name="Entrada 6 6 5 9" xfId="31267" xr:uid="{00000000-0005-0000-0000-000046400000}"/>
    <cellStyle name="Entrada 6 6 6" xfId="6268" xr:uid="{00000000-0005-0000-0000-000047400000}"/>
    <cellStyle name="Entrada 6 6 6 2" xfId="15422" xr:uid="{00000000-0005-0000-0000-000048400000}"/>
    <cellStyle name="Entrada 6 6 6 3" xfId="22418" xr:uid="{00000000-0005-0000-0000-000049400000}"/>
    <cellStyle name="Entrada 6 6 6 4" xfId="22679" xr:uid="{00000000-0005-0000-0000-00004A400000}"/>
    <cellStyle name="Entrada 6 6 6 5" xfId="33313" xr:uid="{00000000-0005-0000-0000-00004B400000}"/>
    <cellStyle name="Entrada 6 6 6 6" xfId="36988" xr:uid="{00000000-0005-0000-0000-00004C400000}"/>
    <cellStyle name="Entrada 6 6 6 7" xfId="39714" xr:uid="{00000000-0005-0000-0000-00004D400000}"/>
    <cellStyle name="Entrada 6 6 7" xfId="11765" xr:uid="{00000000-0005-0000-0000-00004E400000}"/>
    <cellStyle name="Entrada 6 6 8" xfId="18768" xr:uid="{00000000-0005-0000-0000-00004F400000}"/>
    <cellStyle name="Entrada 6 6 9" xfId="21256" xr:uid="{00000000-0005-0000-0000-000050400000}"/>
    <cellStyle name="Entrada 6 7" xfId="3174" xr:uid="{00000000-0005-0000-0000-000051400000}"/>
    <cellStyle name="Entrada 6 7 2" xfId="6273" xr:uid="{00000000-0005-0000-0000-000052400000}"/>
    <cellStyle name="Entrada 6 7 2 2" xfId="15427" xr:uid="{00000000-0005-0000-0000-000053400000}"/>
    <cellStyle name="Entrada 6 7 2 3" xfId="22423" xr:uid="{00000000-0005-0000-0000-000054400000}"/>
    <cellStyle name="Entrada 6 7 2 4" xfId="27249" xr:uid="{00000000-0005-0000-0000-000055400000}"/>
    <cellStyle name="Entrada 6 7 2 5" xfId="33318" xr:uid="{00000000-0005-0000-0000-000056400000}"/>
    <cellStyle name="Entrada 6 7 2 6" xfId="36993" xr:uid="{00000000-0005-0000-0000-000057400000}"/>
    <cellStyle name="Entrada 6 7 2 7" xfId="39719" xr:uid="{00000000-0005-0000-0000-000058400000}"/>
    <cellStyle name="Entrada 6 7 3" xfId="12328" xr:uid="{00000000-0005-0000-0000-000059400000}"/>
    <cellStyle name="Entrada 6 7 4" xfId="19331" xr:uid="{00000000-0005-0000-0000-00005A400000}"/>
    <cellStyle name="Entrada 6 7 5" xfId="21322" xr:uid="{00000000-0005-0000-0000-00005B400000}"/>
    <cellStyle name="Entrada 6 7 6" xfId="26440" xr:uid="{00000000-0005-0000-0000-00005C400000}"/>
    <cellStyle name="Entrada 6 7 7" xfId="29754" xr:uid="{00000000-0005-0000-0000-00005D400000}"/>
    <cellStyle name="Entrada 6 7 8" xfId="33730" xr:uid="{00000000-0005-0000-0000-00005E400000}"/>
    <cellStyle name="Entrada 6 7 9" xfId="37292" xr:uid="{00000000-0005-0000-0000-00005F400000}"/>
    <cellStyle name="Entrada 6 8" xfId="2978" xr:uid="{00000000-0005-0000-0000-000060400000}"/>
    <cellStyle name="Entrada 6 8 2" xfId="6274" xr:uid="{00000000-0005-0000-0000-000061400000}"/>
    <cellStyle name="Entrada 6 8 2 2" xfId="15428" xr:uid="{00000000-0005-0000-0000-000062400000}"/>
    <cellStyle name="Entrada 6 8 2 3" xfId="22424" xr:uid="{00000000-0005-0000-0000-000063400000}"/>
    <cellStyle name="Entrada 6 8 2 4" xfId="27255" xr:uid="{00000000-0005-0000-0000-000064400000}"/>
    <cellStyle name="Entrada 6 8 2 5" xfId="33319" xr:uid="{00000000-0005-0000-0000-000065400000}"/>
    <cellStyle name="Entrada 6 8 2 6" xfId="36994" xr:uid="{00000000-0005-0000-0000-000066400000}"/>
    <cellStyle name="Entrada 6 8 2 7" xfId="39720" xr:uid="{00000000-0005-0000-0000-000067400000}"/>
    <cellStyle name="Entrada 6 8 3" xfId="12132" xr:uid="{00000000-0005-0000-0000-000068400000}"/>
    <cellStyle name="Entrada 6 8 4" xfId="19135" xr:uid="{00000000-0005-0000-0000-000069400000}"/>
    <cellStyle name="Entrada 6 8 5" xfId="24670" xr:uid="{00000000-0005-0000-0000-00006A400000}"/>
    <cellStyle name="Entrada 6 8 6" xfId="29134" xr:uid="{00000000-0005-0000-0000-00006B400000}"/>
    <cellStyle name="Entrada 6 8 7" xfId="28110" xr:uid="{00000000-0005-0000-0000-00006C400000}"/>
    <cellStyle name="Entrada 6 8 8" xfId="25789" xr:uid="{00000000-0005-0000-0000-00006D400000}"/>
    <cellStyle name="Entrada 6 8 9" xfId="31044" xr:uid="{00000000-0005-0000-0000-00006E400000}"/>
    <cellStyle name="Entrada 6 9" xfId="3684" xr:uid="{00000000-0005-0000-0000-00006F400000}"/>
    <cellStyle name="Entrada 6 9 2" xfId="6275" xr:uid="{00000000-0005-0000-0000-000070400000}"/>
    <cellStyle name="Entrada 6 9 2 2" xfId="15429" xr:uid="{00000000-0005-0000-0000-000071400000}"/>
    <cellStyle name="Entrada 6 9 2 3" xfId="22425" xr:uid="{00000000-0005-0000-0000-000072400000}"/>
    <cellStyle name="Entrada 6 9 2 4" xfId="28881" xr:uid="{00000000-0005-0000-0000-000073400000}"/>
    <cellStyle name="Entrada 6 9 2 5" xfId="33320" xr:uid="{00000000-0005-0000-0000-000074400000}"/>
    <cellStyle name="Entrada 6 9 2 6" xfId="36995" xr:uid="{00000000-0005-0000-0000-000075400000}"/>
    <cellStyle name="Entrada 6 9 2 7" xfId="39721" xr:uid="{00000000-0005-0000-0000-000076400000}"/>
    <cellStyle name="Entrada 6 9 3" xfId="12838" xr:uid="{00000000-0005-0000-0000-000077400000}"/>
    <cellStyle name="Entrada 6 9 4" xfId="19837" xr:uid="{00000000-0005-0000-0000-000078400000}"/>
    <cellStyle name="Entrada 6 9 5" xfId="27987" xr:uid="{00000000-0005-0000-0000-000079400000}"/>
    <cellStyle name="Entrada 6 9 6" xfId="29180" xr:uid="{00000000-0005-0000-0000-00007A400000}"/>
    <cellStyle name="Entrada 6 9 7" xfId="19597" xr:uid="{00000000-0005-0000-0000-00007B400000}"/>
    <cellStyle name="Entrada 6 9 8" xfId="33568" xr:uid="{00000000-0005-0000-0000-00007C400000}"/>
    <cellStyle name="Entrada 6 9 9" xfId="37236" xr:uid="{00000000-0005-0000-0000-00007D400000}"/>
    <cellStyle name="Entrada 7" xfId="9125" xr:uid="{00000000-0005-0000-0000-00007E400000}"/>
    <cellStyle name="Entrada 7 2" xfId="18256" xr:uid="{00000000-0005-0000-0000-00007F400000}"/>
    <cellStyle name="Entrada 7 3" xfId="25242" xr:uid="{00000000-0005-0000-0000-000080400000}"/>
    <cellStyle name="Entrada 7 4" xfId="25497" xr:uid="{00000000-0005-0000-0000-000081400000}"/>
    <cellStyle name="Entrada 7 5" xfId="35546" xr:uid="{00000000-0005-0000-0000-000082400000}"/>
    <cellStyle name="Entrada 7 6" xfId="38468" xr:uid="{00000000-0005-0000-0000-000083400000}"/>
    <cellStyle name="Entrada 8" xfId="9126" xr:uid="{00000000-0005-0000-0000-000084400000}"/>
    <cellStyle name="Entrada 8 2" xfId="18257" xr:uid="{00000000-0005-0000-0000-000085400000}"/>
    <cellStyle name="Entrada 8 3" xfId="25243" xr:uid="{00000000-0005-0000-0000-000086400000}"/>
    <cellStyle name="Entrada 8 4" xfId="25500" xr:uid="{00000000-0005-0000-0000-000087400000}"/>
    <cellStyle name="Entrada 8 5" xfId="35547" xr:uid="{00000000-0005-0000-0000-000088400000}"/>
    <cellStyle name="Entrada 8 6" xfId="38469" xr:uid="{00000000-0005-0000-0000-000089400000}"/>
    <cellStyle name="Entrada 9" xfId="9127" xr:uid="{00000000-0005-0000-0000-00008A400000}"/>
    <cellStyle name="Entrada 9 2" xfId="18258" xr:uid="{00000000-0005-0000-0000-00008B400000}"/>
    <cellStyle name="Entrada 9 3" xfId="25244" xr:uid="{00000000-0005-0000-0000-00008C400000}"/>
    <cellStyle name="Entrada 9 4" xfId="10100" xr:uid="{00000000-0005-0000-0000-00008D400000}"/>
    <cellStyle name="Entrada 9 5" xfId="35548" xr:uid="{00000000-0005-0000-0000-00008E400000}"/>
    <cellStyle name="Entrada 9 6" xfId="38470" xr:uid="{00000000-0005-0000-0000-00008F400000}"/>
    <cellStyle name="Euro" xfId="45" xr:uid="{00000000-0005-0000-0000-000090400000}"/>
    <cellStyle name="Euro 2" xfId="354" xr:uid="{00000000-0005-0000-0000-000091400000}"/>
    <cellStyle name="Excel Built-in Normal" xfId="355" xr:uid="{00000000-0005-0000-0000-000092400000}"/>
    <cellStyle name="Excel_BuiltIn_Bom" xfId="356" xr:uid="{00000000-0005-0000-0000-000093400000}"/>
    <cellStyle name="Hiperlink" xfId="9109" builtinId="8"/>
    <cellStyle name="Hyperlink 2 2" xfId="46" xr:uid="{00000000-0005-0000-0000-000095400000}"/>
    <cellStyle name="Hyperlink 2 2 2" xfId="357" xr:uid="{00000000-0005-0000-0000-000096400000}"/>
    <cellStyle name="Hyperlink 2 2 3" xfId="358" xr:uid="{00000000-0005-0000-0000-000097400000}"/>
    <cellStyle name="Hyperlink 2 3" xfId="47" xr:uid="{00000000-0005-0000-0000-000098400000}"/>
    <cellStyle name="Hyperlink 2 3 2" xfId="359" xr:uid="{00000000-0005-0000-0000-000099400000}"/>
    <cellStyle name="Hyperlink 2 3 3" xfId="360" xr:uid="{00000000-0005-0000-0000-00009A400000}"/>
    <cellStyle name="Hyperlink_BD-cidades" xfId="9128" xr:uid="{00000000-0005-0000-0000-00009B400000}"/>
    <cellStyle name="Incorreto 2" xfId="48" xr:uid="{00000000-0005-0000-0000-00009C400000}"/>
    <cellStyle name="Incorreto 3" xfId="361" xr:uid="{00000000-0005-0000-0000-00009D400000}"/>
    <cellStyle name="Moeda 10" xfId="49" xr:uid="{00000000-0005-0000-0000-00009E400000}"/>
    <cellStyle name="Moeda 10 2" xfId="362" xr:uid="{00000000-0005-0000-0000-00009F400000}"/>
    <cellStyle name="Moeda 10 3" xfId="363" xr:uid="{00000000-0005-0000-0000-0000A0400000}"/>
    <cellStyle name="Moeda 10 4" xfId="364" xr:uid="{00000000-0005-0000-0000-0000A1400000}"/>
    <cellStyle name="Moeda 11" xfId="365" xr:uid="{00000000-0005-0000-0000-0000A2400000}"/>
    <cellStyle name="Moeda 11 2" xfId="366" xr:uid="{00000000-0005-0000-0000-0000A3400000}"/>
    <cellStyle name="Moeda 11 3" xfId="367" xr:uid="{00000000-0005-0000-0000-0000A4400000}"/>
    <cellStyle name="Moeda 12" xfId="368" xr:uid="{00000000-0005-0000-0000-0000A5400000}"/>
    <cellStyle name="Moeda 12 2" xfId="369" xr:uid="{00000000-0005-0000-0000-0000A6400000}"/>
    <cellStyle name="Moeda 12 2 2" xfId="9129" xr:uid="{00000000-0005-0000-0000-0000A7400000}"/>
    <cellStyle name="Moeda 12 3" xfId="9130" xr:uid="{00000000-0005-0000-0000-0000A8400000}"/>
    <cellStyle name="Moeda 13" xfId="370" xr:uid="{00000000-0005-0000-0000-0000A9400000}"/>
    <cellStyle name="Moeda 14" xfId="50" xr:uid="{00000000-0005-0000-0000-0000AA400000}"/>
    <cellStyle name="Moeda 14 2" xfId="371" xr:uid="{00000000-0005-0000-0000-0000AB400000}"/>
    <cellStyle name="Moeda 14 3" xfId="1145" xr:uid="{00000000-0005-0000-0000-0000AC400000}"/>
    <cellStyle name="Moeda 15" xfId="372" xr:uid="{00000000-0005-0000-0000-0000AD400000}"/>
    <cellStyle name="Moeda 15 2" xfId="373" xr:uid="{00000000-0005-0000-0000-0000AE400000}"/>
    <cellStyle name="Moeda 15 3" xfId="374" xr:uid="{00000000-0005-0000-0000-0000AF400000}"/>
    <cellStyle name="Moeda 16" xfId="375" xr:uid="{00000000-0005-0000-0000-0000B0400000}"/>
    <cellStyle name="Moeda 16 2" xfId="376" xr:uid="{00000000-0005-0000-0000-0000B1400000}"/>
    <cellStyle name="Moeda 17" xfId="377" xr:uid="{00000000-0005-0000-0000-0000B2400000}"/>
    <cellStyle name="Moeda 17 2" xfId="378" xr:uid="{00000000-0005-0000-0000-0000B3400000}"/>
    <cellStyle name="Moeda 17 2 2" xfId="379" xr:uid="{00000000-0005-0000-0000-0000B4400000}"/>
    <cellStyle name="Moeda 17 2 2 2" xfId="1763" xr:uid="{00000000-0005-0000-0000-0000B5400000}"/>
    <cellStyle name="Moeda 17 2 2 2 2" xfId="6279" xr:uid="{00000000-0005-0000-0000-0000B6400000}"/>
    <cellStyle name="Moeda 17 2 2 2 3" xfId="10917" xr:uid="{00000000-0005-0000-0000-0000B7400000}"/>
    <cellStyle name="Moeda 17 2 2 3" xfId="3297" xr:uid="{00000000-0005-0000-0000-0000B8400000}"/>
    <cellStyle name="Moeda 17 2 2 3 2" xfId="6280" xr:uid="{00000000-0005-0000-0000-0000B9400000}"/>
    <cellStyle name="Moeda 17 2 2 3 3" xfId="12451" xr:uid="{00000000-0005-0000-0000-0000BA400000}"/>
    <cellStyle name="Moeda 17 2 2 4" xfId="1248" xr:uid="{00000000-0005-0000-0000-0000BB400000}"/>
    <cellStyle name="Moeda 17 2 2 4 2" xfId="6281" xr:uid="{00000000-0005-0000-0000-0000BC400000}"/>
    <cellStyle name="Moeda 17 2 2 4 3" xfId="10402" xr:uid="{00000000-0005-0000-0000-0000BD400000}"/>
    <cellStyle name="Moeda 17 2 2 5" xfId="6278" xr:uid="{00000000-0005-0000-0000-0000BE400000}"/>
    <cellStyle name="Moeda 17 2 2 6" xfId="9537" xr:uid="{00000000-0005-0000-0000-0000BF400000}"/>
    <cellStyle name="Moeda 17 2 3" xfId="1762" xr:uid="{00000000-0005-0000-0000-0000C0400000}"/>
    <cellStyle name="Moeda 17 2 3 2" xfId="6282" xr:uid="{00000000-0005-0000-0000-0000C1400000}"/>
    <cellStyle name="Moeda 17 2 3 3" xfId="10916" xr:uid="{00000000-0005-0000-0000-0000C2400000}"/>
    <cellStyle name="Moeda 17 2 4" xfId="3296" xr:uid="{00000000-0005-0000-0000-0000C3400000}"/>
    <cellStyle name="Moeda 17 2 4 2" xfId="6283" xr:uid="{00000000-0005-0000-0000-0000C4400000}"/>
    <cellStyle name="Moeda 17 2 4 3" xfId="12450" xr:uid="{00000000-0005-0000-0000-0000C5400000}"/>
    <cellStyle name="Moeda 17 2 5" xfId="1247" xr:uid="{00000000-0005-0000-0000-0000C6400000}"/>
    <cellStyle name="Moeda 17 2 5 2" xfId="6284" xr:uid="{00000000-0005-0000-0000-0000C7400000}"/>
    <cellStyle name="Moeda 17 2 5 3" xfId="10401" xr:uid="{00000000-0005-0000-0000-0000C8400000}"/>
    <cellStyle name="Moeda 17 2 6" xfId="6277" xr:uid="{00000000-0005-0000-0000-0000C9400000}"/>
    <cellStyle name="Moeda 17 2 7" xfId="9536" xr:uid="{00000000-0005-0000-0000-0000CA400000}"/>
    <cellStyle name="Moeda 17 3" xfId="380" xr:uid="{00000000-0005-0000-0000-0000CB400000}"/>
    <cellStyle name="Moeda 17 3 2" xfId="1764" xr:uid="{00000000-0005-0000-0000-0000CC400000}"/>
    <cellStyle name="Moeda 17 3 2 2" xfId="6286" xr:uid="{00000000-0005-0000-0000-0000CD400000}"/>
    <cellStyle name="Moeda 17 3 2 3" xfId="10918" xr:uid="{00000000-0005-0000-0000-0000CE400000}"/>
    <cellStyle name="Moeda 17 3 3" xfId="3298" xr:uid="{00000000-0005-0000-0000-0000CF400000}"/>
    <cellStyle name="Moeda 17 3 3 2" xfId="6287" xr:uid="{00000000-0005-0000-0000-0000D0400000}"/>
    <cellStyle name="Moeda 17 3 3 3" xfId="12452" xr:uid="{00000000-0005-0000-0000-0000D1400000}"/>
    <cellStyle name="Moeda 17 3 4" xfId="1249" xr:uid="{00000000-0005-0000-0000-0000D2400000}"/>
    <cellStyle name="Moeda 17 3 4 2" xfId="6288" xr:uid="{00000000-0005-0000-0000-0000D3400000}"/>
    <cellStyle name="Moeda 17 3 4 3" xfId="10403" xr:uid="{00000000-0005-0000-0000-0000D4400000}"/>
    <cellStyle name="Moeda 17 3 5" xfId="6285" xr:uid="{00000000-0005-0000-0000-0000D5400000}"/>
    <cellStyle name="Moeda 17 3 6" xfId="9538" xr:uid="{00000000-0005-0000-0000-0000D6400000}"/>
    <cellStyle name="Moeda 17 4" xfId="381" xr:uid="{00000000-0005-0000-0000-0000D7400000}"/>
    <cellStyle name="Moeda 17 5" xfId="1761" xr:uid="{00000000-0005-0000-0000-0000D8400000}"/>
    <cellStyle name="Moeda 17 5 2" xfId="6289" xr:uid="{00000000-0005-0000-0000-0000D9400000}"/>
    <cellStyle name="Moeda 17 5 3" xfId="10915" xr:uid="{00000000-0005-0000-0000-0000DA400000}"/>
    <cellStyle name="Moeda 17 6" xfId="3295" xr:uid="{00000000-0005-0000-0000-0000DB400000}"/>
    <cellStyle name="Moeda 17 6 2" xfId="6290" xr:uid="{00000000-0005-0000-0000-0000DC400000}"/>
    <cellStyle name="Moeda 17 6 3" xfId="12449" xr:uid="{00000000-0005-0000-0000-0000DD400000}"/>
    <cellStyle name="Moeda 17 7" xfId="1246" xr:uid="{00000000-0005-0000-0000-0000DE400000}"/>
    <cellStyle name="Moeda 17 7 2" xfId="6291" xr:uid="{00000000-0005-0000-0000-0000DF400000}"/>
    <cellStyle name="Moeda 17 7 3" xfId="10400" xr:uid="{00000000-0005-0000-0000-0000E0400000}"/>
    <cellStyle name="Moeda 17 8" xfId="6276" xr:uid="{00000000-0005-0000-0000-0000E1400000}"/>
    <cellStyle name="Moeda 17 9" xfId="9535" xr:uid="{00000000-0005-0000-0000-0000E2400000}"/>
    <cellStyle name="Moeda 18" xfId="382" xr:uid="{00000000-0005-0000-0000-0000E3400000}"/>
    <cellStyle name="Moeda 19" xfId="383" xr:uid="{00000000-0005-0000-0000-0000E4400000}"/>
    <cellStyle name="Moeda 19 2" xfId="384" xr:uid="{00000000-0005-0000-0000-0000E5400000}"/>
    <cellStyle name="Moeda 19 2 2" xfId="1766" xr:uid="{00000000-0005-0000-0000-0000E6400000}"/>
    <cellStyle name="Moeda 19 2 2 2" xfId="6294" xr:uid="{00000000-0005-0000-0000-0000E7400000}"/>
    <cellStyle name="Moeda 19 2 2 3" xfId="10920" xr:uid="{00000000-0005-0000-0000-0000E8400000}"/>
    <cellStyle name="Moeda 19 2 3" xfId="3300" xr:uid="{00000000-0005-0000-0000-0000E9400000}"/>
    <cellStyle name="Moeda 19 2 3 2" xfId="6295" xr:uid="{00000000-0005-0000-0000-0000EA400000}"/>
    <cellStyle name="Moeda 19 2 3 3" xfId="12454" xr:uid="{00000000-0005-0000-0000-0000EB400000}"/>
    <cellStyle name="Moeda 19 2 4" xfId="1251" xr:uid="{00000000-0005-0000-0000-0000EC400000}"/>
    <cellStyle name="Moeda 19 2 4 2" xfId="6296" xr:uid="{00000000-0005-0000-0000-0000ED400000}"/>
    <cellStyle name="Moeda 19 2 4 3" xfId="10405" xr:uid="{00000000-0005-0000-0000-0000EE400000}"/>
    <cellStyle name="Moeda 19 2 5" xfId="6293" xr:uid="{00000000-0005-0000-0000-0000EF400000}"/>
    <cellStyle name="Moeda 19 2 6" xfId="9542" xr:uid="{00000000-0005-0000-0000-0000F0400000}"/>
    <cellStyle name="Moeda 19 3" xfId="1765" xr:uid="{00000000-0005-0000-0000-0000F1400000}"/>
    <cellStyle name="Moeda 19 3 2" xfId="6297" xr:uid="{00000000-0005-0000-0000-0000F2400000}"/>
    <cellStyle name="Moeda 19 3 3" xfId="10919" xr:uid="{00000000-0005-0000-0000-0000F3400000}"/>
    <cellStyle name="Moeda 19 4" xfId="3299" xr:uid="{00000000-0005-0000-0000-0000F4400000}"/>
    <cellStyle name="Moeda 19 4 2" xfId="6298" xr:uid="{00000000-0005-0000-0000-0000F5400000}"/>
    <cellStyle name="Moeda 19 4 3" xfId="12453" xr:uid="{00000000-0005-0000-0000-0000F6400000}"/>
    <cellStyle name="Moeda 19 5" xfId="1250" xr:uid="{00000000-0005-0000-0000-0000F7400000}"/>
    <cellStyle name="Moeda 19 5 2" xfId="6299" xr:uid="{00000000-0005-0000-0000-0000F8400000}"/>
    <cellStyle name="Moeda 19 5 3" xfId="10404" xr:uid="{00000000-0005-0000-0000-0000F9400000}"/>
    <cellStyle name="Moeda 19 6" xfId="6292" xr:uid="{00000000-0005-0000-0000-0000FA400000}"/>
    <cellStyle name="Moeda 19 7" xfId="9541" xr:uid="{00000000-0005-0000-0000-0000FB400000}"/>
    <cellStyle name="Moeda 2" xfId="2" xr:uid="{00000000-0005-0000-0000-0000FC400000}"/>
    <cellStyle name="Moeda 2 10" xfId="51" xr:uid="{00000000-0005-0000-0000-0000FD400000}"/>
    <cellStyle name="Moeda 2 11" xfId="385" xr:uid="{00000000-0005-0000-0000-0000FE400000}"/>
    <cellStyle name="Moeda 2 11 2" xfId="386" xr:uid="{00000000-0005-0000-0000-0000FF400000}"/>
    <cellStyle name="Moeda 2 11 3" xfId="387" xr:uid="{00000000-0005-0000-0000-000000410000}"/>
    <cellStyle name="Moeda 2 12" xfId="388" xr:uid="{00000000-0005-0000-0000-000001410000}"/>
    <cellStyle name="Moeda 2 2" xfId="52" xr:uid="{00000000-0005-0000-0000-000002410000}"/>
    <cellStyle name="Moeda 2 2 2" xfId="389" xr:uid="{00000000-0005-0000-0000-000003410000}"/>
    <cellStyle name="Moeda 2 2 2 2" xfId="390" xr:uid="{00000000-0005-0000-0000-000004410000}"/>
    <cellStyle name="Moeda 2 2 3" xfId="391" xr:uid="{00000000-0005-0000-0000-000005410000}"/>
    <cellStyle name="Moeda 2 2 4" xfId="392" xr:uid="{00000000-0005-0000-0000-000006410000}"/>
    <cellStyle name="Moeda 2 2 5" xfId="393" xr:uid="{00000000-0005-0000-0000-000007410000}"/>
    <cellStyle name="Moeda 2 3" xfId="53" xr:uid="{00000000-0005-0000-0000-000008410000}"/>
    <cellStyle name="Moeda 2 3 2" xfId="394" xr:uid="{00000000-0005-0000-0000-000009410000}"/>
    <cellStyle name="Moeda 2 3 2 2" xfId="395" xr:uid="{00000000-0005-0000-0000-00000A410000}"/>
    <cellStyle name="Moeda 2 3 3" xfId="396" xr:uid="{00000000-0005-0000-0000-00000B410000}"/>
    <cellStyle name="Moeda 2 3 4" xfId="397" xr:uid="{00000000-0005-0000-0000-00000C410000}"/>
    <cellStyle name="Moeda 2 3 5" xfId="398" xr:uid="{00000000-0005-0000-0000-00000D410000}"/>
    <cellStyle name="Moeda 2 4" xfId="54" xr:uid="{00000000-0005-0000-0000-00000E410000}"/>
    <cellStyle name="Moeda 2 4 2" xfId="399" xr:uid="{00000000-0005-0000-0000-00000F410000}"/>
    <cellStyle name="Moeda 2 5" xfId="55" xr:uid="{00000000-0005-0000-0000-000010410000}"/>
    <cellStyle name="Moeda 2 5 2" xfId="400" xr:uid="{00000000-0005-0000-0000-000011410000}"/>
    <cellStyle name="Moeda 2 6" xfId="56" xr:uid="{00000000-0005-0000-0000-000012410000}"/>
    <cellStyle name="Moeda 2 6 2" xfId="57" xr:uid="{00000000-0005-0000-0000-000013410000}"/>
    <cellStyle name="Moeda 2 6 2 2" xfId="58" xr:uid="{00000000-0005-0000-0000-000014410000}"/>
    <cellStyle name="Moeda 2 6 2 2 2" xfId="401" xr:uid="{00000000-0005-0000-0000-000015410000}"/>
    <cellStyle name="Moeda 2 6 2 2 3" xfId="402" xr:uid="{00000000-0005-0000-0000-000016410000}"/>
    <cellStyle name="Moeda 2 6 2 3" xfId="403" xr:uid="{00000000-0005-0000-0000-000017410000}"/>
    <cellStyle name="Moeda 2 6 2 4" xfId="404" xr:uid="{00000000-0005-0000-0000-000018410000}"/>
    <cellStyle name="Moeda 2 6 3" xfId="59" xr:uid="{00000000-0005-0000-0000-000019410000}"/>
    <cellStyle name="Moeda 2 6 3 2" xfId="405" xr:uid="{00000000-0005-0000-0000-00001A410000}"/>
    <cellStyle name="Moeda 2 6 3 2 2" xfId="406" xr:uid="{00000000-0005-0000-0000-00001B410000}"/>
    <cellStyle name="Moeda 2 6 3 3" xfId="407" xr:uid="{00000000-0005-0000-0000-00001C410000}"/>
    <cellStyle name="Moeda 2 6 4" xfId="408" xr:uid="{00000000-0005-0000-0000-00001D410000}"/>
    <cellStyle name="Moeda 2 6 5" xfId="409" xr:uid="{00000000-0005-0000-0000-00001E410000}"/>
    <cellStyle name="Moeda 2 7" xfId="60" xr:uid="{00000000-0005-0000-0000-00001F410000}"/>
    <cellStyle name="Moeda 2 7 2" xfId="410" xr:uid="{00000000-0005-0000-0000-000020410000}"/>
    <cellStyle name="Moeda 2 8" xfId="61" xr:uid="{00000000-0005-0000-0000-000021410000}"/>
    <cellStyle name="Moeda 2 8 2" xfId="411" xr:uid="{00000000-0005-0000-0000-000022410000}"/>
    <cellStyle name="Moeda 2 9" xfId="62" xr:uid="{00000000-0005-0000-0000-000023410000}"/>
    <cellStyle name="Moeda 2 9 2" xfId="412" xr:uid="{00000000-0005-0000-0000-000024410000}"/>
    <cellStyle name="Moeda 20" xfId="413" xr:uid="{00000000-0005-0000-0000-000025410000}"/>
    <cellStyle name="Moeda 20 2" xfId="1774" xr:uid="{00000000-0005-0000-0000-000026410000}"/>
    <cellStyle name="Moeda 20 2 2" xfId="6301" xr:uid="{00000000-0005-0000-0000-000027410000}"/>
    <cellStyle name="Moeda 20 2 3" xfId="10928" xr:uid="{00000000-0005-0000-0000-000028410000}"/>
    <cellStyle name="Moeda 20 3" xfId="3301" xr:uid="{00000000-0005-0000-0000-000029410000}"/>
    <cellStyle name="Moeda 20 3 2" xfId="6302" xr:uid="{00000000-0005-0000-0000-00002A410000}"/>
    <cellStyle name="Moeda 20 3 3" xfId="12455" xr:uid="{00000000-0005-0000-0000-00002B410000}"/>
    <cellStyle name="Moeda 20 4" xfId="1252" xr:uid="{00000000-0005-0000-0000-00002C410000}"/>
    <cellStyle name="Moeda 20 4 2" xfId="6303" xr:uid="{00000000-0005-0000-0000-00002D410000}"/>
    <cellStyle name="Moeda 20 4 3" xfId="10406" xr:uid="{00000000-0005-0000-0000-00002E410000}"/>
    <cellStyle name="Moeda 20 5" xfId="6300" xr:uid="{00000000-0005-0000-0000-00002F410000}"/>
    <cellStyle name="Moeda 20 6" xfId="9570" xr:uid="{00000000-0005-0000-0000-000030410000}"/>
    <cellStyle name="Moeda 21" xfId="414" xr:uid="{00000000-0005-0000-0000-000031410000}"/>
    <cellStyle name="Moeda 22" xfId="415" xr:uid="{00000000-0005-0000-0000-000032410000}"/>
    <cellStyle name="Moeda 23" xfId="1116" xr:uid="{00000000-0005-0000-0000-000033410000}"/>
    <cellStyle name="Moeda 23 2" xfId="6304" xr:uid="{00000000-0005-0000-0000-000034410000}"/>
    <cellStyle name="Moeda 24" xfId="9112" xr:uid="{00000000-0005-0000-0000-000035410000}"/>
    <cellStyle name="Moeda 24 2" xfId="9131" xr:uid="{00000000-0005-0000-0000-000036410000}"/>
    <cellStyle name="Moeda 24 3" xfId="9132" xr:uid="{00000000-0005-0000-0000-000037410000}"/>
    <cellStyle name="Moeda 24 4" xfId="40294" xr:uid="{FBE617CB-063F-427A-845D-C072B0F9B9A5}"/>
    <cellStyle name="Moeda 3" xfId="63" xr:uid="{00000000-0005-0000-0000-000038410000}"/>
    <cellStyle name="Moeda 3 2" xfId="64" xr:uid="{00000000-0005-0000-0000-000039410000}"/>
    <cellStyle name="Moeda 3 2 10" xfId="1253" xr:uid="{00000000-0005-0000-0000-00003A410000}"/>
    <cellStyle name="Moeda 3 2 10 2" xfId="6305" xr:uid="{00000000-0005-0000-0000-00003B410000}"/>
    <cellStyle name="Moeda 3 2 10 3" xfId="10407" xr:uid="{00000000-0005-0000-0000-00003C410000}"/>
    <cellStyle name="Moeda 3 2 2" xfId="416" xr:uid="{00000000-0005-0000-0000-00003D410000}"/>
    <cellStyle name="Moeda 3 2 2 10" xfId="1254" xr:uid="{00000000-0005-0000-0000-00003E410000}"/>
    <cellStyle name="Moeda 3 2 2 10 2" xfId="6307" xr:uid="{00000000-0005-0000-0000-00003F410000}"/>
    <cellStyle name="Moeda 3 2 2 10 3" xfId="10408" xr:uid="{00000000-0005-0000-0000-000040410000}"/>
    <cellStyle name="Moeda 3 2 2 11" xfId="6306" xr:uid="{00000000-0005-0000-0000-000041410000}"/>
    <cellStyle name="Moeda 3 2 2 12" xfId="9573" xr:uid="{00000000-0005-0000-0000-000042410000}"/>
    <cellStyle name="Moeda 3 2 2 2" xfId="417" xr:uid="{00000000-0005-0000-0000-000043410000}"/>
    <cellStyle name="Moeda 3 2 2 2 2" xfId="418" xr:uid="{00000000-0005-0000-0000-000044410000}"/>
    <cellStyle name="Moeda 3 2 2 2 2 2" xfId="419" xr:uid="{00000000-0005-0000-0000-000045410000}"/>
    <cellStyle name="Moeda 3 2 2 2 2 2 2" xfId="1780" xr:uid="{00000000-0005-0000-0000-000046410000}"/>
    <cellStyle name="Moeda 3 2 2 2 2 2 2 2" xfId="6311" xr:uid="{00000000-0005-0000-0000-000047410000}"/>
    <cellStyle name="Moeda 3 2 2 2 2 2 2 3" xfId="10934" xr:uid="{00000000-0005-0000-0000-000048410000}"/>
    <cellStyle name="Moeda 3 2 2 2 2 2 3" xfId="3304" xr:uid="{00000000-0005-0000-0000-000049410000}"/>
    <cellStyle name="Moeda 3 2 2 2 2 2 3 2" xfId="6312" xr:uid="{00000000-0005-0000-0000-00004A410000}"/>
    <cellStyle name="Moeda 3 2 2 2 2 2 3 3" xfId="12458" xr:uid="{00000000-0005-0000-0000-00004B410000}"/>
    <cellStyle name="Moeda 3 2 2 2 2 2 4" xfId="1257" xr:uid="{00000000-0005-0000-0000-00004C410000}"/>
    <cellStyle name="Moeda 3 2 2 2 2 2 4 2" xfId="6313" xr:uid="{00000000-0005-0000-0000-00004D410000}"/>
    <cellStyle name="Moeda 3 2 2 2 2 2 4 3" xfId="10411" xr:uid="{00000000-0005-0000-0000-00004E410000}"/>
    <cellStyle name="Moeda 3 2 2 2 2 2 5" xfId="6310" xr:uid="{00000000-0005-0000-0000-00004F410000}"/>
    <cellStyle name="Moeda 3 2 2 2 2 2 6" xfId="9576" xr:uid="{00000000-0005-0000-0000-000050410000}"/>
    <cellStyle name="Moeda 3 2 2 2 2 3" xfId="1779" xr:uid="{00000000-0005-0000-0000-000051410000}"/>
    <cellStyle name="Moeda 3 2 2 2 2 3 2" xfId="6314" xr:uid="{00000000-0005-0000-0000-000052410000}"/>
    <cellStyle name="Moeda 3 2 2 2 2 3 3" xfId="10933" xr:uid="{00000000-0005-0000-0000-000053410000}"/>
    <cellStyle name="Moeda 3 2 2 2 2 4" xfId="3303" xr:uid="{00000000-0005-0000-0000-000054410000}"/>
    <cellStyle name="Moeda 3 2 2 2 2 4 2" xfId="6315" xr:uid="{00000000-0005-0000-0000-000055410000}"/>
    <cellStyle name="Moeda 3 2 2 2 2 4 3" xfId="12457" xr:uid="{00000000-0005-0000-0000-000056410000}"/>
    <cellStyle name="Moeda 3 2 2 2 2 5" xfId="1256" xr:uid="{00000000-0005-0000-0000-000057410000}"/>
    <cellStyle name="Moeda 3 2 2 2 2 5 2" xfId="6316" xr:uid="{00000000-0005-0000-0000-000058410000}"/>
    <cellStyle name="Moeda 3 2 2 2 2 5 3" xfId="10410" xr:uid="{00000000-0005-0000-0000-000059410000}"/>
    <cellStyle name="Moeda 3 2 2 2 2 6" xfId="6309" xr:uid="{00000000-0005-0000-0000-00005A410000}"/>
    <cellStyle name="Moeda 3 2 2 2 2 7" xfId="9575" xr:uid="{00000000-0005-0000-0000-00005B410000}"/>
    <cellStyle name="Moeda 3 2 2 2 3" xfId="420" xr:uid="{00000000-0005-0000-0000-00005C410000}"/>
    <cellStyle name="Moeda 3 2 2 2 3 2" xfId="1781" xr:uid="{00000000-0005-0000-0000-00005D410000}"/>
    <cellStyle name="Moeda 3 2 2 2 3 2 2" xfId="6318" xr:uid="{00000000-0005-0000-0000-00005E410000}"/>
    <cellStyle name="Moeda 3 2 2 2 3 2 3" xfId="10935" xr:uid="{00000000-0005-0000-0000-00005F410000}"/>
    <cellStyle name="Moeda 3 2 2 2 3 3" xfId="3305" xr:uid="{00000000-0005-0000-0000-000060410000}"/>
    <cellStyle name="Moeda 3 2 2 2 3 3 2" xfId="6319" xr:uid="{00000000-0005-0000-0000-000061410000}"/>
    <cellStyle name="Moeda 3 2 2 2 3 3 3" xfId="12459" xr:uid="{00000000-0005-0000-0000-000062410000}"/>
    <cellStyle name="Moeda 3 2 2 2 3 4" xfId="1258" xr:uid="{00000000-0005-0000-0000-000063410000}"/>
    <cellStyle name="Moeda 3 2 2 2 3 4 2" xfId="6320" xr:uid="{00000000-0005-0000-0000-000064410000}"/>
    <cellStyle name="Moeda 3 2 2 2 3 4 3" xfId="10412" xr:uid="{00000000-0005-0000-0000-000065410000}"/>
    <cellStyle name="Moeda 3 2 2 2 3 5" xfId="6317" xr:uid="{00000000-0005-0000-0000-000066410000}"/>
    <cellStyle name="Moeda 3 2 2 2 3 6" xfId="9577" xr:uid="{00000000-0005-0000-0000-000067410000}"/>
    <cellStyle name="Moeda 3 2 2 2 4" xfId="421" xr:uid="{00000000-0005-0000-0000-000068410000}"/>
    <cellStyle name="Moeda 3 2 2 2 5" xfId="1778" xr:uid="{00000000-0005-0000-0000-000069410000}"/>
    <cellStyle name="Moeda 3 2 2 2 5 2" xfId="6321" xr:uid="{00000000-0005-0000-0000-00006A410000}"/>
    <cellStyle name="Moeda 3 2 2 2 5 3" xfId="10932" xr:uid="{00000000-0005-0000-0000-00006B410000}"/>
    <cellStyle name="Moeda 3 2 2 2 6" xfId="3302" xr:uid="{00000000-0005-0000-0000-00006C410000}"/>
    <cellStyle name="Moeda 3 2 2 2 6 2" xfId="6322" xr:uid="{00000000-0005-0000-0000-00006D410000}"/>
    <cellStyle name="Moeda 3 2 2 2 6 3" xfId="12456" xr:uid="{00000000-0005-0000-0000-00006E410000}"/>
    <cellStyle name="Moeda 3 2 2 2 7" xfId="1255" xr:uid="{00000000-0005-0000-0000-00006F410000}"/>
    <cellStyle name="Moeda 3 2 2 2 7 2" xfId="6323" xr:uid="{00000000-0005-0000-0000-000070410000}"/>
    <cellStyle name="Moeda 3 2 2 2 7 3" xfId="10409" xr:uid="{00000000-0005-0000-0000-000071410000}"/>
    <cellStyle name="Moeda 3 2 2 2 8" xfId="6308" xr:uid="{00000000-0005-0000-0000-000072410000}"/>
    <cellStyle name="Moeda 3 2 2 2 9" xfId="9574" xr:uid="{00000000-0005-0000-0000-000073410000}"/>
    <cellStyle name="Moeda 3 2 2 3" xfId="422" xr:uid="{00000000-0005-0000-0000-000074410000}"/>
    <cellStyle name="Moeda 3 2 2 3 2" xfId="423" xr:uid="{00000000-0005-0000-0000-000075410000}"/>
    <cellStyle name="Moeda 3 2 2 3 2 2" xfId="424" xr:uid="{00000000-0005-0000-0000-000076410000}"/>
    <cellStyle name="Moeda 3 2 2 3 2 2 2" xfId="1785" xr:uid="{00000000-0005-0000-0000-000077410000}"/>
    <cellStyle name="Moeda 3 2 2 3 2 2 2 2" xfId="6327" xr:uid="{00000000-0005-0000-0000-000078410000}"/>
    <cellStyle name="Moeda 3 2 2 3 2 2 2 3" xfId="10939" xr:uid="{00000000-0005-0000-0000-000079410000}"/>
    <cellStyle name="Moeda 3 2 2 3 2 2 3" xfId="3308" xr:uid="{00000000-0005-0000-0000-00007A410000}"/>
    <cellStyle name="Moeda 3 2 2 3 2 2 3 2" xfId="6328" xr:uid="{00000000-0005-0000-0000-00007B410000}"/>
    <cellStyle name="Moeda 3 2 2 3 2 2 3 3" xfId="12462" xr:uid="{00000000-0005-0000-0000-00007C410000}"/>
    <cellStyle name="Moeda 3 2 2 3 2 2 4" xfId="1261" xr:uid="{00000000-0005-0000-0000-00007D410000}"/>
    <cellStyle name="Moeda 3 2 2 3 2 2 4 2" xfId="6329" xr:uid="{00000000-0005-0000-0000-00007E410000}"/>
    <cellStyle name="Moeda 3 2 2 3 2 2 4 3" xfId="10415" xr:uid="{00000000-0005-0000-0000-00007F410000}"/>
    <cellStyle name="Moeda 3 2 2 3 2 2 5" xfId="6326" xr:uid="{00000000-0005-0000-0000-000080410000}"/>
    <cellStyle name="Moeda 3 2 2 3 2 2 6" xfId="9581" xr:uid="{00000000-0005-0000-0000-000081410000}"/>
    <cellStyle name="Moeda 3 2 2 3 2 3" xfId="1784" xr:uid="{00000000-0005-0000-0000-000082410000}"/>
    <cellStyle name="Moeda 3 2 2 3 2 3 2" xfId="6330" xr:uid="{00000000-0005-0000-0000-000083410000}"/>
    <cellStyle name="Moeda 3 2 2 3 2 3 3" xfId="10938" xr:uid="{00000000-0005-0000-0000-000084410000}"/>
    <cellStyle name="Moeda 3 2 2 3 2 4" xfId="3307" xr:uid="{00000000-0005-0000-0000-000085410000}"/>
    <cellStyle name="Moeda 3 2 2 3 2 4 2" xfId="6331" xr:uid="{00000000-0005-0000-0000-000086410000}"/>
    <cellStyle name="Moeda 3 2 2 3 2 4 3" xfId="12461" xr:uid="{00000000-0005-0000-0000-000087410000}"/>
    <cellStyle name="Moeda 3 2 2 3 2 5" xfId="1260" xr:uid="{00000000-0005-0000-0000-000088410000}"/>
    <cellStyle name="Moeda 3 2 2 3 2 5 2" xfId="6332" xr:uid="{00000000-0005-0000-0000-000089410000}"/>
    <cellStyle name="Moeda 3 2 2 3 2 5 3" xfId="10414" xr:uid="{00000000-0005-0000-0000-00008A410000}"/>
    <cellStyle name="Moeda 3 2 2 3 2 6" xfId="6325" xr:uid="{00000000-0005-0000-0000-00008B410000}"/>
    <cellStyle name="Moeda 3 2 2 3 2 7" xfId="9580" xr:uid="{00000000-0005-0000-0000-00008C410000}"/>
    <cellStyle name="Moeda 3 2 2 3 3" xfId="425" xr:uid="{00000000-0005-0000-0000-00008D410000}"/>
    <cellStyle name="Moeda 3 2 2 3 3 2" xfId="1786" xr:uid="{00000000-0005-0000-0000-00008E410000}"/>
    <cellStyle name="Moeda 3 2 2 3 3 2 2" xfId="6334" xr:uid="{00000000-0005-0000-0000-00008F410000}"/>
    <cellStyle name="Moeda 3 2 2 3 3 2 3" xfId="10940" xr:uid="{00000000-0005-0000-0000-000090410000}"/>
    <cellStyle name="Moeda 3 2 2 3 3 3" xfId="3309" xr:uid="{00000000-0005-0000-0000-000091410000}"/>
    <cellStyle name="Moeda 3 2 2 3 3 3 2" xfId="6335" xr:uid="{00000000-0005-0000-0000-000092410000}"/>
    <cellStyle name="Moeda 3 2 2 3 3 3 3" xfId="12463" xr:uid="{00000000-0005-0000-0000-000093410000}"/>
    <cellStyle name="Moeda 3 2 2 3 3 4" xfId="1262" xr:uid="{00000000-0005-0000-0000-000094410000}"/>
    <cellStyle name="Moeda 3 2 2 3 3 4 2" xfId="6336" xr:uid="{00000000-0005-0000-0000-000095410000}"/>
    <cellStyle name="Moeda 3 2 2 3 3 4 3" xfId="10416" xr:uid="{00000000-0005-0000-0000-000096410000}"/>
    <cellStyle name="Moeda 3 2 2 3 3 5" xfId="6333" xr:uid="{00000000-0005-0000-0000-000097410000}"/>
    <cellStyle name="Moeda 3 2 2 3 3 6" xfId="9582" xr:uid="{00000000-0005-0000-0000-000098410000}"/>
    <cellStyle name="Moeda 3 2 2 3 4" xfId="1783" xr:uid="{00000000-0005-0000-0000-000099410000}"/>
    <cellStyle name="Moeda 3 2 2 3 4 2" xfId="6337" xr:uid="{00000000-0005-0000-0000-00009A410000}"/>
    <cellStyle name="Moeda 3 2 2 3 4 3" xfId="10937" xr:uid="{00000000-0005-0000-0000-00009B410000}"/>
    <cellStyle name="Moeda 3 2 2 3 5" xfId="3306" xr:uid="{00000000-0005-0000-0000-00009C410000}"/>
    <cellStyle name="Moeda 3 2 2 3 5 2" xfId="6338" xr:uid="{00000000-0005-0000-0000-00009D410000}"/>
    <cellStyle name="Moeda 3 2 2 3 5 3" xfId="12460" xr:uid="{00000000-0005-0000-0000-00009E410000}"/>
    <cellStyle name="Moeda 3 2 2 3 6" xfId="1259" xr:uid="{00000000-0005-0000-0000-00009F410000}"/>
    <cellStyle name="Moeda 3 2 2 3 6 2" xfId="6339" xr:uid="{00000000-0005-0000-0000-0000A0410000}"/>
    <cellStyle name="Moeda 3 2 2 3 6 3" xfId="10413" xr:uid="{00000000-0005-0000-0000-0000A1410000}"/>
    <cellStyle name="Moeda 3 2 2 3 7" xfId="6324" xr:uid="{00000000-0005-0000-0000-0000A2410000}"/>
    <cellStyle name="Moeda 3 2 2 3 8" xfId="9579" xr:uid="{00000000-0005-0000-0000-0000A3410000}"/>
    <cellStyle name="Moeda 3 2 2 4" xfId="426" xr:uid="{00000000-0005-0000-0000-0000A4410000}"/>
    <cellStyle name="Moeda 3 2 2 4 2" xfId="427" xr:uid="{00000000-0005-0000-0000-0000A5410000}"/>
    <cellStyle name="Moeda 3 2 2 4 2 2" xfId="1788" xr:uid="{00000000-0005-0000-0000-0000A6410000}"/>
    <cellStyle name="Moeda 3 2 2 4 2 2 2" xfId="6342" xr:uid="{00000000-0005-0000-0000-0000A7410000}"/>
    <cellStyle name="Moeda 3 2 2 4 2 2 3" xfId="10942" xr:uid="{00000000-0005-0000-0000-0000A8410000}"/>
    <cellStyle name="Moeda 3 2 2 4 2 3" xfId="3311" xr:uid="{00000000-0005-0000-0000-0000A9410000}"/>
    <cellStyle name="Moeda 3 2 2 4 2 3 2" xfId="6343" xr:uid="{00000000-0005-0000-0000-0000AA410000}"/>
    <cellStyle name="Moeda 3 2 2 4 2 3 3" xfId="12465" xr:uid="{00000000-0005-0000-0000-0000AB410000}"/>
    <cellStyle name="Moeda 3 2 2 4 2 4" xfId="1264" xr:uid="{00000000-0005-0000-0000-0000AC410000}"/>
    <cellStyle name="Moeda 3 2 2 4 2 4 2" xfId="6344" xr:uid="{00000000-0005-0000-0000-0000AD410000}"/>
    <cellStyle name="Moeda 3 2 2 4 2 4 3" xfId="10418" xr:uid="{00000000-0005-0000-0000-0000AE410000}"/>
    <cellStyle name="Moeda 3 2 2 4 2 5" xfId="6341" xr:uid="{00000000-0005-0000-0000-0000AF410000}"/>
    <cellStyle name="Moeda 3 2 2 4 2 6" xfId="9584" xr:uid="{00000000-0005-0000-0000-0000B0410000}"/>
    <cellStyle name="Moeda 3 2 2 4 3" xfId="1787" xr:uid="{00000000-0005-0000-0000-0000B1410000}"/>
    <cellStyle name="Moeda 3 2 2 4 3 2" xfId="6345" xr:uid="{00000000-0005-0000-0000-0000B2410000}"/>
    <cellStyle name="Moeda 3 2 2 4 3 3" xfId="10941" xr:uid="{00000000-0005-0000-0000-0000B3410000}"/>
    <cellStyle name="Moeda 3 2 2 4 4" xfId="3310" xr:uid="{00000000-0005-0000-0000-0000B4410000}"/>
    <cellStyle name="Moeda 3 2 2 4 4 2" xfId="6346" xr:uid="{00000000-0005-0000-0000-0000B5410000}"/>
    <cellStyle name="Moeda 3 2 2 4 4 3" xfId="12464" xr:uid="{00000000-0005-0000-0000-0000B6410000}"/>
    <cellStyle name="Moeda 3 2 2 4 5" xfId="1263" xr:uid="{00000000-0005-0000-0000-0000B7410000}"/>
    <cellStyle name="Moeda 3 2 2 4 5 2" xfId="6347" xr:uid="{00000000-0005-0000-0000-0000B8410000}"/>
    <cellStyle name="Moeda 3 2 2 4 5 3" xfId="10417" xr:uid="{00000000-0005-0000-0000-0000B9410000}"/>
    <cellStyle name="Moeda 3 2 2 4 6" xfId="6340" xr:uid="{00000000-0005-0000-0000-0000BA410000}"/>
    <cellStyle name="Moeda 3 2 2 4 7" xfId="9583" xr:uid="{00000000-0005-0000-0000-0000BB410000}"/>
    <cellStyle name="Moeda 3 2 2 5" xfId="428" xr:uid="{00000000-0005-0000-0000-0000BC410000}"/>
    <cellStyle name="Moeda 3 2 2 5 2" xfId="1789" xr:uid="{00000000-0005-0000-0000-0000BD410000}"/>
    <cellStyle name="Moeda 3 2 2 5 2 2" xfId="6349" xr:uid="{00000000-0005-0000-0000-0000BE410000}"/>
    <cellStyle name="Moeda 3 2 2 5 2 3" xfId="10943" xr:uid="{00000000-0005-0000-0000-0000BF410000}"/>
    <cellStyle name="Moeda 3 2 2 5 3" xfId="3312" xr:uid="{00000000-0005-0000-0000-0000C0410000}"/>
    <cellStyle name="Moeda 3 2 2 5 3 2" xfId="6350" xr:uid="{00000000-0005-0000-0000-0000C1410000}"/>
    <cellStyle name="Moeda 3 2 2 5 3 3" xfId="12466" xr:uid="{00000000-0005-0000-0000-0000C2410000}"/>
    <cellStyle name="Moeda 3 2 2 5 4" xfId="1265" xr:uid="{00000000-0005-0000-0000-0000C3410000}"/>
    <cellStyle name="Moeda 3 2 2 5 4 2" xfId="6351" xr:uid="{00000000-0005-0000-0000-0000C4410000}"/>
    <cellStyle name="Moeda 3 2 2 5 4 3" xfId="10419" xr:uid="{00000000-0005-0000-0000-0000C5410000}"/>
    <cellStyle name="Moeda 3 2 2 5 5" xfId="6348" xr:uid="{00000000-0005-0000-0000-0000C6410000}"/>
    <cellStyle name="Moeda 3 2 2 5 6" xfId="9585" xr:uid="{00000000-0005-0000-0000-0000C7410000}"/>
    <cellStyle name="Moeda 3 2 2 6" xfId="429" xr:uid="{00000000-0005-0000-0000-0000C8410000}"/>
    <cellStyle name="Moeda 3 2 2 7" xfId="1146" xr:uid="{00000000-0005-0000-0000-0000C9410000}"/>
    <cellStyle name="Moeda 3 2 2 7 2" xfId="3892" xr:uid="{00000000-0005-0000-0000-0000CA410000}"/>
    <cellStyle name="Moeda 3 2 2 7 2 2" xfId="6353" xr:uid="{00000000-0005-0000-0000-0000CB410000}"/>
    <cellStyle name="Moeda 3 2 2 7 2 3" xfId="13046" xr:uid="{00000000-0005-0000-0000-0000CC410000}"/>
    <cellStyle name="Moeda 3 2 2 7 3" xfId="2198" xr:uid="{00000000-0005-0000-0000-0000CD410000}"/>
    <cellStyle name="Moeda 3 2 2 7 3 2" xfId="6354" xr:uid="{00000000-0005-0000-0000-0000CE410000}"/>
    <cellStyle name="Moeda 3 2 2 7 3 3" xfId="11352" xr:uid="{00000000-0005-0000-0000-0000CF410000}"/>
    <cellStyle name="Moeda 3 2 2 7 4" xfId="6352" xr:uid="{00000000-0005-0000-0000-0000D0410000}"/>
    <cellStyle name="Moeda 3 2 2 7 5" xfId="10300" xr:uid="{00000000-0005-0000-0000-0000D1410000}"/>
    <cellStyle name="Moeda 3 2 2 8" xfId="1777" xr:uid="{00000000-0005-0000-0000-0000D2410000}"/>
    <cellStyle name="Moeda 3 2 2 8 2" xfId="6355" xr:uid="{00000000-0005-0000-0000-0000D3410000}"/>
    <cellStyle name="Moeda 3 2 2 8 3" xfId="10931" xr:uid="{00000000-0005-0000-0000-0000D4410000}"/>
    <cellStyle name="Moeda 3 2 2 9" xfId="3214" xr:uid="{00000000-0005-0000-0000-0000D5410000}"/>
    <cellStyle name="Moeda 3 2 2 9 2" xfId="6356" xr:uid="{00000000-0005-0000-0000-0000D6410000}"/>
    <cellStyle name="Moeda 3 2 2 9 3" xfId="12368" xr:uid="{00000000-0005-0000-0000-0000D7410000}"/>
    <cellStyle name="Moeda 3 2 3" xfId="430" xr:uid="{00000000-0005-0000-0000-0000D8410000}"/>
    <cellStyle name="Moeda 3 2 3 2" xfId="431" xr:uid="{00000000-0005-0000-0000-0000D9410000}"/>
    <cellStyle name="Moeda 3 2 3 2 2" xfId="432" xr:uid="{00000000-0005-0000-0000-0000DA410000}"/>
    <cellStyle name="Moeda 3 2 3 2 2 2" xfId="1793" xr:uid="{00000000-0005-0000-0000-0000DB410000}"/>
    <cellStyle name="Moeda 3 2 3 2 2 2 2" xfId="6360" xr:uid="{00000000-0005-0000-0000-0000DC410000}"/>
    <cellStyle name="Moeda 3 2 3 2 2 2 3" xfId="10947" xr:uid="{00000000-0005-0000-0000-0000DD410000}"/>
    <cellStyle name="Moeda 3 2 3 2 2 3" xfId="3314" xr:uid="{00000000-0005-0000-0000-0000DE410000}"/>
    <cellStyle name="Moeda 3 2 3 2 2 3 2" xfId="6361" xr:uid="{00000000-0005-0000-0000-0000DF410000}"/>
    <cellStyle name="Moeda 3 2 3 2 2 3 3" xfId="12468" xr:uid="{00000000-0005-0000-0000-0000E0410000}"/>
    <cellStyle name="Moeda 3 2 3 2 2 4" xfId="1268" xr:uid="{00000000-0005-0000-0000-0000E1410000}"/>
    <cellStyle name="Moeda 3 2 3 2 2 4 2" xfId="6362" xr:uid="{00000000-0005-0000-0000-0000E2410000}"/>
    <cellStyle name="Moeda 3 2 3 2 2 4 3" xfId="10422" xr:uid="{00000000-0005-0000-0000-0000E3410000}"/>
    <cellStyle name="Moeda 3 2 3 2 2 5" xfId="6359" xr:uid="{00000000-0005-0000-0000-0000E4410000}"/>
    <cellStyle name="Moeda 3 2 3 2 2 6" xfId="9589" xr:uid="{00000000-0005-0000-0000-0000E5410000}"/>
    <cellStyle name="Moeda 3 2 3 2 3" xfId="1792" xr:uid="{00000000-0005-0000-0000-0000E6410000}"/>
    <cellStyle name="Moeda 3 2 3 2 3 2" xfId="6363" xr:uid="{00000000-0005-0000-0000-0000E7410000}"/>
    <cellStyle name="Moeda 3 2 3 2 3 3" xfId="10946" xr:uid="{00000000-0005-0000-0000-0000E8410000}"/>
    <cellStyle name="Moeda 3 2 3 2 4" xfId="3313" xr:uid="{00000000-0005-0000-0000-0000E9410000}"/>
    <cellStyle name="Moeda 3 2 3 2 4 2" xfId="6364" xr:uid="{00000000-0005-0000-0000-0000EA410000}"/>
    <cellStyle name="Moeda 3 2 3 2 4 3" xfId="12467" xr:uid="{00000000-0005-0000-0000-0000EB410000}"/>
    <cellStyle name="Moeda 3 2 3 2 5" xfId="1267" xr:uid="{00000000-0005-0000-0000-0000EC410000}"/>
    <cellStyle name="Moeda 3 2 3 2 5 2" xfId="6365" xr:uid="{00000000-0005-0000-0000-0000ED410000}"/>
    <cellStyle name="Moeda 3 2 3 2 5 3" xfId="10421" xr:uid="{00000000-0005-0000-0000-0000EE410000}"/>
    <cellStyle name="Moeda 3 2 3 2 6" xfId="6358" xr:uid="{00000000-0005-0000-0000-0000EF410000}"/>
    <cellStyle name="Moeda 3 2 3 2 7" xfId="9588" xr:uid="{00000000-0005-0000-0000-0000F0410000}"/>
    <cellStyle name="Moeda 3 2 3 3" xfId="433" xr:uid="{00000000-0005-0000-0000-0000F1410000}"/>
    <cellStyle name="Moeda 3 2 3 3 2" xfId="1794" xr:uid="{00000000-0005-0000-0000-0000F2410000}"/>
    <cellStyle name="Moeda 3 2 3 3 2 2" xfId="6367" xr:uid="{00000000-0005-0000-0000-0000F3410000}"/>
    <cellStyle name="Moeda 3 2 3 3 2 3" xfId="10948" xr:uid="{00000000-0005-0000-0000-0000F4410000}"/>
    <cellStyle name="Moeda 3 2 3 3 3" xfId="3315" xr:uid="{00000000-0005-0000-0000-0000F5410000}"/>
    <cellStyle name="Moeda 3 2 3 3 3 2" xfId="6368" xr:uid="{00000000-0005-0000-0000-0000F6410000}"/>
    <cellStyle name="Moeda 3 2 3 3 3 3" xfId="12469" xr:uid="{00000000-0005-0000-0000-0000F7410000}"/>
    <cellStyle name="Moeda 3 2 3 3 4" xfId="1269" xr:uid="{00000000-0005-0000-0000-0000F8410000}"/>
    <cellStyle name="Moeda 3 2 3 3 4 2" xfId="6369" xr:uid="{00000000-0005-0000-0000-0000F9410000}"/>
    <cellStyle name="Moeda 3 2 3 3 4 3" xfId="10423" xr:uid="{00000000-0005-0000-0000-0000FA410000}"/>
    <cellStyle name="Moeda 3 2 3 3 5" xfId="6366" xr:uid="{00000000-0005-0000-0000-0000FB410000}"/>
    <cellStyle name="Moeda 3 2 3 3 6" xfId="9590" xr:uid="{00000000-0005-0000-0000-0000FC410000}"/>
    <cellStyle name="Moeda 3 2 3 4" xfId="1147" xr:uid="{00000000-0005-0000-0000-0000FD410000}"/>
    <cellStyle name="Moeda 3 2 3 4 2" xfId="3905" xr:uid="{00000000-0005-0000-0000-0000FE410000}"/>
    <cellStyle name="Moeda 3 2 3 4 2 2" xfId="6371" xr:uid="{00000000-0005-0000-0000-0000FF410000}"/>
    <cellStyle name="Moeda 3 2 3 4 2 3" xfId="13059" xr:uid="{00000000-0005-0000-0000-000000420000}"/>
    <cellStyle name="Moeda 3 2 3 4 3" xfId="2211" xr:uid="{00000000-0005-0000-0000-000001420000}"/>
    <cellStyle name="Moeda 3 2 3 4 3 2" xfId="6372" xr:uid="{00000000-0005-0000-0000-000002420000}"/>
    <cellStyle name="Moeda 3 2 3 4 3 3" xfId="11365" xr:uid="{00000000-0005-0000-0000-000003420000}"/>
    <cellStyle name="Moeda 3 2 3 4 4" xfId="6370" xr:uid="{00000000-0005-0000-0000-000004420000}"/>
    <cellStyle name="Moeda 3 2 3 4 5" xfId="10301" xr:uid="{00000000-0005-0000-0000-000005420000}"/>
    <cellStyle name="Moeda 3 2 3 5" xfId="1791" xr:uid="{00000000-0005-0000-0000-000006420000}"/>
    <cellStyle name="Moeda 3 2 3 5 2" xfId="6373" xr:uid="{00000000-0005-0000-0000-000007420000}"/>
    <cellStyle name="Moeda 3 2 3 5 3" xfId="10945" xr:uid="{00000000-0005-0000-0000-000008420000}"/>
    <cellStyle name="Moeda 3 2 3 6" xfId="3222" xr:uid="{00000000-0005-0000-0000-000009420000}"/>
    <cellStyle name="Moeda 3 2 3 6 2" xfId="6374" xr:uid="{00000000-0005-0000-0000-00000A420000}"/>
    <cellStyle name="Moeda 3 2 3 6 3" xfId="12376" xr:uid="{00000000-0005-0000-0000-00000B420000}"/>
    <cellStyle name="Moeda 3 2 3 7" xfId="1266" xr:uid="{00000000-0005-0000-0000-00000C420000}"/>
    <cellStyle name="Moeda 3 2 3 7 2" xfId="6375" xr:uid="{00000000-0005-0000-0000-00000D420000}"/>
    <cellStyle name="Moeda 3 2 3 7 3" xfId="10420" xr:uid="{00000000-0005-0000-0000-00000E420000}"/>
    <cellStyle name="Moeda 3 2 3 8" xfId="6357" xr:uid="{00000000-0005-0000-0000-00000F420000}"/>
    <cellStyle name="Moeda 3 2 3 9" xfId="9587" xr:uid="{00000000-0005-0000-0000-000010420000}"/>
    <cellStyle name="Moeda 3 2 4" xfId="434" xr:uid="{00000000-0005-0000-0000-000011420000}"/>
    <cellStyle name="Moeda 3 2 5" xfId="1124" xr:uid="{00000000-0005-0000-0000-000012420000}"/>
    <cellStyle name="Moeda 3 2 6" xfId="1148" xr:uid="{00000000-0005-0000-0000-000013420000}"/>
    <cellStyle name="Moeda 3 2 6 2" xfId="3871" xr:uid="{00000000-0005-0000-0000-000014420000}"/>
    <cellStyle name="Moeda 3 2 6 2 2" xfId="6377" xr:uid="{00000000-0005-0000-0000-000015420000}"/>
    <cellStyle name="Moeda 3 2 6 2 3" xfId="13025" xr:uid="{00000000-0005-0000-0000-000016420000}"/>
    <cellStyle name="Moeda 3 2 6 3" xfId="2177" xr:uid="{00000000-0005-0000-0000-000017420000}"/>
    <cellStyle name="Moeda 3 2 6 3 2" xfId="6378" xr:uid="{00000000-0005-0000-0000-000018420000}"/>
    <cellStyle name="Moeda 3 2 6 3 3" xfId="11331" xr:uid="{00000000-0005-0000-0000-000019420000}"/>
    <cellStyle name="Moeda 3 2 6 4" xfId="6376" xr:uid="{00000000-0005-0000-0000-00001A420000}"/>
    <cellStyle name="Moeda 3 2 6 5" xfId="10302" xr:uid="{00000000-0005-0000-0000-00001B420000}"/>
    <cellStyle name="Moeda 3 2 7" xfId="1149" xr:uid="{00000000-0005-0000-0000-00001C420000}"/>
    <cellStyle name="Moeda 3 2 7 2" xfId="3884" xr:uid="{00000000-0005-0000-0000-00001D420000}"/>
    <cellStyle name="Moeda 3 2 7 2 2" xfId="6380" xr:uid="{00000000-0005-0000-0000-00001E420000}"/>
    <cellStyle name="Moeda 3 2 7 2 3" xfId="13038" xr:uid="{00000000-0005-0000-0000-00001F420000}"/>
    <cellStyle name="Moeda 3 2 7 3" xfId="2190" xr:uid="{00000000-0005-0000-0000-000020420000}"/>
    <cellStyle name="Moeda 3 2 7 3 2" xfId="6381" xr:uid="{00000000-0005-0000-0000-000021420000}"/>
    <cellStyle name="Moeda 3 2 7 3 3" xfId="11344" xr:uid="{00000000-0005-0000-0000-000022420000}"/>
    <cellStyle name="Moeda 3 2 7 4" xfId="6379" xr:uid="{00000000-0005-0000-0000-000023420000}"/>
    <cellStyle name="Moeda 3 2 7 5" xfId="10303" xr:uid="{00000000-0005-0000-0000-000024420000}"/>
    <cellStyle name="Moeda 3 2 8" xfId="1671" xr:uid="{00000000-0005-0000-0000-000025420000}"/>
    <cellStyle name="Moeda 3 2 8 2" xfId="3648" xr:uid="{00000000-0005-0000-0000-000026420000}"/>
    <cellStyle name="Moeda 3 2 8 2 2" xfId="6383" xr:uid="{00000000-0005-0000-0000-000027420000}"/>
    <cellStyle name="Moeda 3 2 8 2 3" xfId="12802" xr:uid="{00000000-0005-0000-0000-000028420000}"/>
    <cellStyle name="Moeda 3 2 8 3" xfId="6382" xr:uid="{00000000-0005-0000-0000-000029420000}"/>
    <cellStyle name="Moeda 3 2 8 4" xfId="10825" xr:uid="{00000000-0005-0000-0000-00002A420000}"/>
    <cellStyle name="Moeda 3 2 9" xfId="3207" xr:uid="{00000000-0005-0000-0000-00002B420000}"/>
    <cellStyle name="Moeda 3 2 9 2" xfId="6384" xr:uid="{00000000-0005-0000-0000-00002C420000}"/>
    <cellStyle name="Moeda 3 2 9 3" xfId="12361" xr:uid="{00000000-0005-0000-0000-00002D420000}"/>
    <cellStyle name="Moeda 3 3" xfId="435" xr:uid="{00000000-0005-0000-0000-00002E420000}"/>
    <cellStyle name="Moeda 3 4" xfId="65" xr:uid="{00000000-0005-0000-0000-00002F420000}"/>
    <cellStyle name="Moeda 3 4 2" xfId="66" xr:uid="{00000000-0005-0000-0000-000030420000}"/>
    <cellStyle name="Moeda 3 4 2 2" xfId="436" xr:uid="{00000000-0005-0000-0000-000031420000}"/>
    <cellStyle name="Moeda 3 4 2 3" xfId="437" xr:uid="{00000000-0005-0000-0000-000032420000}"/>
    <cellStyle name="Moeda 3 4 3" xfId="438" xr:uid="{00000000-0005-0000-0000-000033420000}"/>
    <cellStyle name="Moeda 3 5" xfId="439" xr:uid="{00000000-0005-0000-0000-000034420000}"/>
    <cellStyle name="Moeda 3 6" xfId="440" xr:uid="{00000000-0005-0000-0000-000035420000}"/>
    <cellStyle name="Moeda 3 7" xfId="441" xr:uid="{00000000-0005-0000-0000-000036420000}"/>
    <cellStyle name="Moeda 3 7 2" xfId="442" xr:uid="{00000000-0005-0000-0000-000037420000}"/>
    <cellStyle name="Moeda 3 7 2 2" xfId="1799" xr:uid="{00000000-0005-0000-0000-000038420000}"/>
    <cellStyle name="Moeda 3 7 2 2 2" xfId="6387" xr:uid="{00000000-0005-0000-0000-000039420000}"/>
    <cellStyle name="Moeda 3 7 2 2 3" xfId="10953" xr:uid="{00000000-0005-0000-0000-00003A420000}"/>
    <cellStyle name="Moeda 3 7 2 3" xfId="3317" xr:uid="{00000000-0005-0000-0000-00003B420000}"/>
    <cellStyle name="Moeda 3 7 2 3 2" xfId="6388" xr:uid="{00000000-0005-0000-0000-00003C420000}"/>
    <cellStyle name="Moeda 3 7 2 3 3" xfId="12471" xr:uid="{00000000-0005-0000-0000-00003D420000}"/>
    <cellStyle name="Moeda 3 7 2 4" xfId="1271" xr:uid="{00000000-0005-0000-0000-00003E420000}"/>
    <cellStyle name="Moeda 3 7 2 4 2" xfId="6389" xr:uid="{00000000-0005-0000-0000-00003F420000}"/>
    <cellStyle name="Moeda 3 7 2 4 3" xfId="10425" xr:uid="{00000000-0005-0000-0000-000040420000}"/>
    <cellStyle name="Moeda 3 7 2 5" xfId="6386" xr:uid="{00000000-0005-0000-0000-000041420000}"/>
    <cellStyle name="Moeda 3 7 2 6" xfId="9599" xr:uid="{00000000-0005-0000-0000-000042420000}"/>
    <cellStyle name="Moeda 3 7 3" xfId="1798" xr:uid="{00000000-0005-0000-0000-000043420000}"/>
    <cellStyle name="Moeda 3 7 3 2" xfId="6390" xr:uid="{00000000-0005-0000-0000-000044420000}"/>
    <cellStyle name="Moeda 3 7 3 3" xfId="10952" xr:uid="{00000000-0005-0000-0000-000045420000}"/>
    <cellStyle name="Moeda 3 7 4" xfId="3316" xr:uid="{00000000-0005-0000-0000-000046420000}"/>
    <cellStyle name="Moeda 3 7 4 2" xfId="6391" xr:uid="{00000000-0005-0000-0000-000047420000}"/>
    <cellStyle name="Moeda 3 7 4 3" xfId="12470" xr:uid="{00000000-0005-0000-0000-000048420000}"/>
    <cellStyle name="Moeda 3 7 5" xfId="1270" xr:uid="{00000000-0005-0000-0000-000049420000}"/>
    <cellStyle name="Moeda 3 7 5 2" xfId="6392" xr:uid="{00000000-0005-0000-0000-00004A420000}"/>
    <cellStyle name="Moeda 3 7 5 3" xfId="10424" xr:uid="{00000000-0005-0000-0000-00004B420000}"/>
    <cellStyle name="Moeda 3 7 6" xfId="6385" xr:uid="{00000000-0005-0000-0000-00004C420000}"/>
    <cellStyle name="Moeda 3 7 7" xfId="9598" xr:uid="{00000000-0005-0000-0000-00004D420000}"/>
    <cellStyle name="Moeda 3 8" xfId="443" xr:uid="{00000000-0005-0000-0000-00004E420000}"/>
    <cellStyle name="Moeda 3 8 2" xfId="1800" xr:uid="{00000000-0005-0000-0000-00004F420000}"/>
    <cellStyle name="Moeda 3 8 2 2" xfId="6394" xr:uid="{00000000-0005-0000-0000-000050420000}"/>
    <cellStyle name="Moeda 3 8 2 3" xfId="10954" xr:uid="{00000000-0005-0000-0000-000051420000}"/>
    <cellStyle name="Moeda 3 8 3" xfId="3318" xr:uid="{00000000-0005-0000-0000-000052420000}"/>
    <cellStyle name="Moeda 3 8 3 2" xfId="6395" xr:uid="{00000000-0005-0000-0000-000053420000}"/>
    <cellStyle name="Moeda 3 8 3 3" xfId="12472" xr:uid="{00000000-0005-0000-0000-000054420000}"/>
    <cellStyle name="Moeda 3 8 4" xfId="1272" xr:uid="{00000000-0005-0000-0000-000055420000}"/>
    <cellStyle name="Moeda 3 8 4 2" xfId="6396" xr:uid="{00000000-0005-0000-0000-000056420000}"/>
    <cellStyle name="Moeda 3 8 4 3" xfId="10426" xr:uid="{00000000-0005-0000-0000-000057420000}"/>
    <cellStyle name="Moeda 3 8 5" xfId="6393" xr:uid="{00000000-0005-0000-0000-000058420000}"/>
    <cellStyle name="Moeda 3 8 6" xfId="9600" xr:uid="{00000000-0005-0000-0000-000059420000}"/>
    <cellStyle name="Moeda 3 9" xfId="444" xr:uid="{00000000-0005-0000-0000-00005A420000}"/>
    <cellStyle name="Moeda 3 9 2" xfId="1801" xr:uid="{00000000-0005-0000-0000-00005B420000}"/>
    <cellStyle name="Moeda 3 9 2 2" xfId="6398" xr:uid="{00000000-0005-0000-0000-00005C420000}"/>
    <cellStyle name="Moeda 3 9 2 3" xfId="10955" xr:uid="{00000000-0005-0000-0000-00005D420000}"/>
    <cellStyle name="Moeda 3 9 3" xfId="3319" xr:uid="{00000000-0005-0000-0000-00005E420000}"/>
    <cellStyle name="Moeda 3 9 3 2" xfId="6399" xr:uid="{00000000-0005-0000-0000-00005F420000}"/>
    <cellStyle name="Moeda 3 9 3 3" xfId="12473" xr:uid="{00000000-0005-0000-0000-000060420000}"/>
    <cellStyle name="Moeda 3 9 4" xfId="1273" xr:uid="{00000000-0005-0000-0000-000061420000}"/>
    <cellStyle name="Moeda 3 9 4 2" xfId="6400" xr:uid="{00000000-0005-0000-0000-000062420000}"/>
    <cellStyle name="Moeda 3 9 4 3" xfId="10427" xr:uid="{00000000-0005-0000-0000-000063420000}"/>
    <cellStyle name="Moeda 3 9 5" xfId="6397" xr:uid="{00000000-0005-0000-0000-000064420000}"/>
    <cellStyle name="Moeda 3 9 6" xfId="9601" xr:uid="{00000000-0005-0000-0000-000065420000}"/>
    <cellStyle name="Moeda 4" xfId="67" xr:uid="{00000000-0005-0000-0000-000066420000}"/>
    <cellStyle name="Moeda 4 2" xfId="445" xr:uid="{00000000-0005-0000-0000-000067420000}"/>
    <cellStyle name="Moeda 4 3" xfId="446" xr:uid="{00000000-0005-0000-0000-000068420000}"/>
    <cellStyle name="Moeda 5" xfId="68" xr:uid="{00000000-0005-0000-0000-000069420000}"/>
    <cellStyle name="Moeda 5 2" xfId="447" xr:uid="{00000000-0005-0000-0000-00006A420000}"/>
    <cellStyle name="Moeda 5 3" xfId="448" xr:uid="{00000000-0005-0000-0000-00006B420000}"/>
    <cellStyle name="Moeda 6" xfId="69" xr:uid="{00000000-0005-0000-0000-00006C420000}"/>
    <cellStyle name="Moeda 6 2" xfId="449" xr:uid="{00000000-0005-0000-0000-00006D420000}"/>
    <cellStyle name="Moeda 6 3" xfId="450" xr:uid="{00000000-0005-0000-0000-00006E420000}"/>
    <cellStyle name="Moeda 7" xfId="70" xr:uid="{00000000-0005-0000-0000-00006F420000}"/>
    <cellStyle name="Moeda 7 2" xfId="451" xr:uid="{00000000-0005-0000-0000-000070420000}"/>
    <cellStyle name="Moeda 7 2 2" xfId="452" xr:uid="{00000000-0005-0000-0000-000071420000}"/>
    <cellStyle name="Moeda 7 2 3" xfId="453" xr:uid="{00000000-0005-0000-0000-000072420000}"/>
    <cellStyle name="Moeda 7 2 4" xfId="6401" xr:uid="{00000000-0005-0000-0000-000073420000}"/>
    <cellStyle name="Moeda 8" xfId="71" xr:uid="{00000000-0005-0000-0000-000074420000}"/>
    <cellStyle name="Moeda 8 10" xfId="72" xr:uid="{00000000-0005-0000-0000-000075420000}"/>
    <cellStyle name="Moeda 8 10 2" xfId="454" xr:uid="{00000000-0005-0000-0000-000076420000}"/>
    <cellStyle name="Moeda 8 11" xfId="73" xr:uid="{00000000-0005-0000-0000-000077420000}"/>
    <cellStyle name="Moeda 8 11 2" xfId="455" xr:uid="{00000000-0005-0000-0000-000078420000}"/>
    <cellStyle name="Moeda 8 12" xfId="74" xr:uid="{00000000-0005-0000-0000-000079420000}"/>
    <cellStyle name="Moeda 8 12 2" xfId="456" xr:uid="{00000000-0005-0000-0000-00007A420000}"/>
    <cellStyle name="Moeda 8 13" xfId="75" xr:uid="{00000000-0005-0000-0000-00007B420000}"/>
    <cellStyle name="Moeda 8 13 2" xfId="457" xr:uid="{00000000-0005-0000-0000-00007C420000}"/>
    <cellStyle name="Moeda 8 14" xfId="76" xr:uid="{00000000-0005-0000-0000-00007D420000}"/>
    <cellStyle name="Moeda 8 14 2" xfId="458" xr:uid="{00000000-0005-0000-0000-00007E420000}"/>
    <cellStyle name="Moeda 8 15" xfId="77" xr:uid="{00000000-0005-0000-0000-00007F420000}"/>
    <cellStyle name="Moeda 8 15 2" xfId="459" xr:uid="{00000000-0005-0000-0000-000080420000}"/>
    <cellStyle name="Moeda 8 16" xfId="78" xr:uid="{00000000-0005-0000-0000-000081420000}"/>
    <cellStyle name="Moeda 8 16 2" xfId="460" xr:uid="{00000000-0005-0000-0000-000082420000}"/>
    <cellStyle name="Moeda 8 17" xfId="79" xr:uid="{00000000-0005-0000-0000-000083420000}"/>
    <cellStyle name="Moeda 8 17 2" xfId="461" xr:uid="{00000000-0005-0000-0000-000084420000}"/>
    <cellStyle name="Moeda 8 17 2 2" xfId="462" xr:uid="{00000000-0005-0000-0000-000085420000}"/>
    <cellStyle name="Moeda 8 17 3" xfId="463" xr:uid="{00000000-0005-0000-0000-000086420000}"/>
    <cellStyle name="Moeda 8 18" xfId="80" xr:uid="{00000000-0005-0000-0000-000087420000}"/>
    <cellStyle name="Moeda 8 18 2" xfId="464" xr:uid="{00000000-0005-0000-0000-000088420000}"/>
    <cellStyle name="Moeda 8 19" xfId="81" xr:uid="{00000000-0005-0000-0000-000089420000}"/>
    <cellStyle name="Moeda 8 19 2" xfId="465" xr:uid="{00000000-0005-0000-0000-00008A420000}"/>
    <cellStyle name="Moeda 8 2" xfId="82" xr:uid="{00000000-0005-0000-0000-00008B420000}"/>
    <cellStyle name="Moeda 8 2 2" xfId="466" xr:uid="{00000000-0005-0000-0000-00008C420000}"/>
    <cellStyle name="Moeda 8 2 3" xfId="467" xr:uid="{00000000-0005-0000-0000-00008D420000}"/>
    <cellStyle name="Moeda 8 20" xfId="83" xr:uid="{00000000-0005-0000-0000-00008E420000}"/>
    <cellStyle name="Moeda 8 20 2" xfId="468" xr:uid="{00000000-0005-0000-0000-00008F420000}"/>
    <cellStyle name="Moeda 8 21" xfId="84" xr:uid="{00000000-0005-0000-0000-000090420000}"/>
    <cellStyle name="Moeda 8 21 2" xfId="469" xr:uid="{00000000-0005-0000-0000-000091420000}"/>
    <cellStyle name="Moeda 8 22" xfId="85" xr:uid="{00000000-0005-0000-0000-000092420000}"/>
    <cellStyle name="Moeda 8 22 2" xfId="470" xr:uid="{00000000-0005-0000-0000-000093420000}"/>
    <cellStyle name="Moeda 8 23" xfId="86" xr:uid="{00000000-0005-0000-0000-000094420000}"/>
    <cellStyle name="Moeda 8 23 2" xfId="471" xr:uid="{00000000-0005-0000-0000-000095420000}"/>
    <cellStyle name="Moeda 8 24" xfId="472" xr:uid="{00000000-0005-0000-0000-000096420000}"/>
    <cellStyle name="Moeda 8 24 2" xfId="473" xr:uid="{00000000-0005-0000-0000-000097420000}"/>
    <cellStyle name="Moeda 8 25" xfId="474" xr:uid="{00000000-0005-0000-0000-000098420000}"/>
    <cellStyle name="Moeda 8 3" xfId="87" xr:uid="{00000000-0005-0000-0000-000099420000}"/>
    <cellStyle name="Moeda 8 3 2" xfId="475" xr:uid="{00000000-0005-0000-0000-00009A420000}"/>
    <cellStyle name="Moeda 8 3 3" xfId="476" xr:uid="{00000000-0005-0000-0000-00009B420000}"/>
    <cellStyle name="Moeda 8 4" xfId="88" xr:uid="{00000000-0005-0000-0000-00009C420000}"/>
    <cellStyle name="Moeda 8 4 2" xfId="477" xr:uid="{00000000-0005-0000-0000-00009D420000}"/>
    <cellStyle name="Moeda 8 5" xfId="89" xr:uid="{00000000-0005-0000-0000-00009E420000}"/>
    <cellStyle name="Moeda 8 5 2" xfId="478" xr:uid="{00000000-0005-0000-0000-00009F420000}"/>
    <cellStyle name="Moeda 8 6" xfId="90" xr:uid="{00000000-0005-0000-0000-0000A0420000}"/>
    <cellStyle name="Moeda 8 6 2" xfId="479" xr:uid="{00000000-0005-0000-0000-0000A1420000}"/>
    <cellStyle name="Moeda 8 7" xfId="91" xr:uid="{00000000-0005-0000-0000-0000A2420000}"/>
    <cellStyle name="Moeda 8 7 2" xfId="480" xr:uid="{00000000-0005-0000-0000-0000A3420000}"/>
    <cellStyle name="Moeda 8 8" xfId="92" xr:uid="{00000000-0005-0000-0000-0000A4420000}"/>
    <cellStyle name="Moeda 8 8 2" xfId="481" xr:uid="{00000000-0005-0000-0000-0000A5420000}"/>
    <cellStyle name="Moeda 8 9" xfId="93" xr:uid="{00000000-0005-0000-0000-0000A6420000}"/>
    <cellStyle name="Moeda 8 9 2" xfId="482" xr:uid="{00000000-0005-0000-0000-0000A7420000}"/>
    <cellStyle name="Moeda 9" xfId="94" xr:uid="{00000000-0005-0000-0000-0000A8420000}"/>
    <cellStyle name="Moeda 9 2" xfId="483" xr:uid="{00000000-0005-0000-0000-0000A9420000}"/>
    <cellStyle name="Moeda 9 3" xfId="484" xr:uid="{00000000-0005-0000-0000-0000AA420000}"/>
    <cellStyle name="Moeda 9 4" xfId="1125" xr:uid="{00000000-0005-0000-0000-0000AB420000}"/>
    <cellStyle name="Moeda 9 5" xfId="1150" xr:uid="{00000000-0005-0000-0000-0000AC420000}"/>
    <cellStyle name="Neutra 2" xfId="95" xr:uid="{00000000-0005-0000-0000-0000AD420000}"/>
    <cellStyle name="Neutra 2 2" xfId="485" xr:uid="{00000000-0005-0000-0000-0000AE420000}"/>
    <cellStyle name="Neutra 3" xfId="486" xr:uid="{00000000-0005-0000-0000-0000AF420000}"/>
    <cellStyle name="Normal" xfId="0" builtinId="0"/>
    <cellStyle name="Normal 10" xfId="96" xr:uid="{00000000-0005-0000-0000-0000B1420000}"/>
    <cellStyle name="Normal 10 2" xfId="487" xr:uid="{00000000-0005-0000-0000-0000B2420000}"/>
    <cellStyle name="Normal 10 2 2" xfId="488" xr:uid="{00000000-0005-0000-0000-0000B3420000}"/>
    <cellStyle name="Normal 10 2 3" xfId="489" xr:uid="{00000000-0005-0000-0000-0000B4420000}"/>
    <cellStyle name="Normal 10 3" xfId="490" xr:uid="{00000000-0005-0000-0000-0000B5420000}"/>
    <cellStyle name="Normal 10 3 2" xfId="491" xr:uid="{00000000-0005-0000-0000-0000B6420000}"/>
    <cellStyle name="Normal 10 3 2 2" xfId="492" xr:uid="{00000000-0005-0000-0000-0000B7420000}"/>
    <cellStyle name="Normal 10 3 2 2 2" xfId="493" xr:uid="{00000000-0005-0000-0000-0000B8420000}"/>
    <cellStyle name="Normal 10 3 2 2 2 2" xfId="1816" xr:uid="{00000000-0005-0000-0000-0000B9420000}"/>
    <cellStyle name="Normal 10 3 2 2 2 2 2" xfId="6406" xr:uid="{00000000-0005-0000-0000-0000BA420000}"/>
    <cellStyle name="Normal 10 3 2 2 2 2 2 2" xfId="15559" xr:uid="{00000000-0005-0000-0000-0000BB420000}"/>
    <cellStyle name="Normal 10 3 2 2 2 2 3" xfId="10970" xr:uid="{00000000-0005-0000-0000-0000BC420000}"/>
    <cellStyle name="Normal 10 3 2 2 2 3" xfId="3323" xr:uid="{00000000-0005-0000-0000-0000BD420000}"/>
    <cellStyle name="Normal 10 3 2 2 2 3 2" xfId="6407" xr:uid="{00000000-0005-0000-0000-0000BE420000}"/>
    <cellStyle name="Normal 10 3 2 2 2 3 2 2" xfId="15560" xr:uid="{00000000-0005-0000-0000-0000BF420000}"/>
    <cellStyle name="Normal 10 3 2 2 2 3 3" xfId="12477" xr:uid="{00000000-0005-0000-0000-0000C0420000}"/>
    <cellStyle name="Normal 10 3 2 2 2 4" xfId="1277" xr:uid="{00000000-0005-0000-0000-0000C1420000}"/>
    <cellStyle name="Normal 10 3 2 2 2 4 2" xfId="6408" xr:uid="{00000000-0005-0000-0000-0000C2420000}"/>
    <cellStyle name="Normal 10 3 2 2 2 4 2 2" xfId="15561" xr:uid="{00000000-0005-0000-0000-0000C3420000}"/>
    <cellStyle name="Normal 10 3 2 2 2 4 3" xfId="10431" xr:uid="{00000000-0005-0000-0000-0000C4420000}"/>
    <cellStyle name="Normal 10 3 2 2 2 5" xfId="6405" xr:uid="{00000000-0005-0000-0000-0000C5420000}"/>
    <cellStyle name="Normal 10 3 2 2 2 5 2" xfId="15558" xr:uid="{00000000-0005-0000-0000-0000C6420000}"/>
    <cellStyle name="Normal 10 3 2 2 2 6" xfId="9650" xr:uid="{00000000-0005-0000-0000-0000C7420000}"/>
    <cellStyle name="Normal 10 3 2 2 3" xfId="1815" xr:uid="{00000000-0005-0000-0000-0000C8420000}"/>
    <cellStyle name="Normal 10 3 2 2 3 2" xfId="6409" xr:uid="{00000000-0005-0000-0000-0000C9420000}"/>
    <cellStyle name="Normal 10 3 2 2 3 2 2" xfId="15562" xr:uid="{00000000-0005-0000-0000-0000CA420000}"/>
    <cellStyle name="Normal 10 3 2 2 3 3" xfId="10969" xr:uid="{00000000-0005-0000-0000-0000CB420000}"/>
    <cellStyle name="Normal 10 3 2 2 4" xfId="3322" xr:uid="{00000000-0005-0000-0000-0000CC420000}"/>
    <cellStyle name="Normal 10 3 2 2 4 2" xfId="6410" xr:uid="{00000000-0005-0000-0000-0000CD420000}"/>
    <cellStyle name="Normal 10 3 2 2 4 2 2" xfId="15563" xr:uid="{00000000-0005-0000-0000-0000CE420000}"/>
    <cellStyle name="Normal 10 3 2 2 4 3" xfId="12476" xr:uid="{00000000-0005-0000-0000-0000CF420000}"/>
    <cellStyle name="Normal 10 3 2 2 5" xfId="1276" xr:uid="{00000000-0005-0000-0000-0000D0420000}"/>
    <cellStyle name="Normal 10 3 2 2 5 2" xfId="6411" xr:uid="{00000000-0005-0000-0000-0000D1420000}"/>
    <cellStyle name="Normal 10 3 2 2 5 2 2" xfId="15564" xr:uid="{00000000-0005-0000-0000-0000D2420000}"/>
    <cellStyle name="Normal 10 3 2 2 5 3" xfId="10430" xr:uid="{00000000-0005-0000-0000-0000D3420000}"/>
    <cellStyle name="Normal 10 3 2 2 6" xfId="6404" xr:uid="{00000000-0005-0000-0000-0000D4420000}"/>
    <cellStyle name="Normal 10 3 2 2 6 2" xfId="15557" xr:uid="{00000000-0005-0000-0000-0000D5420000}"/>
    <cellStyle name="Normal 10 3 2 2 7" xfId="9649" xr:uid="{00000000-0005-0000-0000-0000D6420000}"/>
    <cellStyle name="Normal 10 3 2 3" xfId="494" xr:uid="{00000000-0005-0000-0000-0000D7420000}"/>
    <cellStyle name="Normal 10 3 2 3 2" xfId="1817" xr:uid="{00000000-0005-0000-0000-0000D8420000}"/>
    <cellStyle name="Normal 10 3 2 3 2 2" xfId="6413" xr:uid="{00000000-0005-0000-0000-0000D9420000}"/>
    <cellStyle name="Normal 10 3 2 3 2 2 2" xfId="15566" xr:uid="{00000000-0005-0000-0000-0000DA420000}"/>
    <cellStyle name="Normal 10 3 2 3 2 3" xfId="10971" xr:uid="{00000000-0005-0000-0000-0000DB420000}"/>
    <cellStyle name="Normal 10 3 2 3 3" xfId="3324" xr:uid="{00000000-0005-0000-0000-0000DC420000}"/>
    <cellStyle name="Normal 10 3 2 3 3 2" xfId="6414" xr:uid="{00000000-0005-0000-0000-0000DD420000}"/>
    <cellStyle name="Normal 10 3 2 3 3 2 2" xfId="15567" xr:uid="{00000000-0005-0000-0000-0000DE420000}"/>
    <cellStyle name="Normal 10 3 2 3 3 3" xfId="12478" xr:uid="{00000000-0005-0000-0000-0000DF420000}"/>
    <cellStyle name="Normal 10 3 2 3 4" xfId="1278" xr:uid="{00000000-0005-0000-0000-0000E0420000}"/>
    <cellStyle name="Normal 10 3 2 3 4 2" xfId="6415" xr:uid="{00000000-0005-0000-0000-0000E1420000}"/>
    <cellStyle name="Normal 10 3 2 3 4 2 2" xfId="15568" xr:uid="{00000000-0005-0000-0000-0000E2420000}"/>
    <cellStyle name="Normal 10 3 2 3 4 3" xfId="10432" xr:uid="{00000000-0005-0000-0000-0000E3420000}"/>
    <cellStyle name="Normal 10 3 2 3 5" xfId="6412" xr:uid="{00000000-0005-0000-0000-0000E4420000}"/>
    <cellStyle name="Normal 10 3 2 3 5 2" xfId="15565" xr:uid="{00000000-0005-0000-0000-0000E5420000}"/>
    <cellStyle name="Normal 10 3 2 3 6" xfId="9651" xr:uid="{00000000-0005-0000-0000-0000E6420000}"/>
    <cellStyle name="Normal 10 3 2 4" xfId="1814" xr:uid="{00000000-0005-0000-0000-0000E7420000}"/>
    <cellStyle name="Normal 10 3 2 4 2" xfId="6416" xr:uid="{00000000-0005-0000-0000-0000E8420000}"/>
    <cellStyle name="Normal 10 3 2 4 2 2" xfId="15569" xr:uid="{00000000-0005-0000-0000-0000E9420000}"/>
    <cellStyle name="Normal 10 3 2 4 3" xfId="10968" xr:uid="{00000000-0005-0000-0000-0000EA420000}"/>
    <cellStyle name="Normal 10 3 2 5" xfId="3321" xr:uid="{00000000-0005-0000-0000-0000EB420000}"/>
    <cellStyle name="Normal 10 3 2 5 2" xfId="6417" xr:uid="{00000000-0005-0000-0000-0000EC420000}"/>
    <cellStyle name="Normal 10 3 2 5 2 2" xfId="15570" xr:uid="{00000000-0005-0000-0000-0000ED420000}"/>
    <cellStyle name="Normal 10 3 2 5 3" xfId="12475" xr:uid="{00000000-0005-0000-0000-0000EE420000}"/>
    <cellStyle name="Normal 10 3 2 6" xfId="1275" xr:uid="{00000000-0005-0000-0000-0000EF420000}"/>
    <cellStyle name="Normal 10 3 2 6 2" xfId="6418" xr:uid="{00000000-0005-0000-0000-0000F0420000}"/>
    <cellStyle name="Normal 10 3 2 6 2 2" xfId="15571" xr:uid="{00000000-0005-0000-0000-0000F1420000}"/>
    <cellStyle name="Normal 10 3 2 6 3" xfId="10429" xr:uid="{00000000-0005-0000-0000-0000F2420000}"/>
    <cellStyle name="Normal 10 3 2 7" xfId="6403" xr:uid="{00000000-0005-0000-0000-0000F3420000}"/>
    <cellStyle name="Normal 10 3 2 7 2" xfId="15556" xr:uid="{00000000-0005-0000-0000-0000F4420000}"/>
    <cellStyle name="Normal 10 3 2 8" xfId="9648" xr:uid="{00000000-0005-0000-0000-0000F5420000}"/>
    <cellStyle name="Normal 10 3 3" xfId="495" xr:uid="{00000000-0005-0000-0000-0000F6420000}"/>
    <cellStyle name="Normal 10 3 3 2" xfId="496" xr:uid="{00000000-0005-0000-0000-0000F7420000}"/>
    <cellStyle name="Normal 10 3 3 2 2" xfId="1819" xr:uid="{00000000-0005-0000-0000-0000F8420000}"/>
    <cellStyle name="Normal 10 3 3 2 2 2" xfId="6421" xr:uid="{00000000-0005-0000-0000-0000F9420000}"/>
    <cellStyle name="Normal 10 3 3 2 2 2 2" xfId="15574" xr:uid="{00000000-0005-0000-0000-0000FA420000}"/>
    <cellStyle name="Normal 10 3 3 2 2 3" xfId="10973" xr:uid="{00000000-0005-0000-0000-0000FB420000}"/>
    <cellStyle name="Normal 10 3 3 2 3" xfId="3326" xr:uid="{00000000-0005-0000-0000-0000FC420000}"/>
    <cellStyle name="Normal 10 3 3 2 3 2" xfId="6422" xr:uid="{00000000-0005-0000-0000-0000FD420000}"/>
    <cellStyle name="Normal 10 3 3 2 3 2 2" xfId="15575" xr:uid="{00000000-0005-0000-0000-0000FE420000}"/>
    <cellStyle name="Normal 10 3 3 2 3 3" xfId="12480" xr:uid="{00000000-0005-0000-0000-0000FF420000}"/>
    <cellStyle name="Normal 10 3 3 2 4" xfId="1280" xr:uid="{00000000-0005-0000-0000-000000430000}"/>
    <cellStyle name="Normal 10 3 3 2 4 2" xfId="6423" xr:uid="{00000000-0005-0000-0000-000001430000}"/>
    <cellStyle name="Normal 10 3 3 2 4 2 2" xfId="15576" xr:uid="{00000000-0005-0000-0000-000002430000}"/>
    <cellStyle name="Normal 10 3 3 2 4 3" xfId="10434" xr:uid="{00000000-0005-0000-0000-000003430000}"/>
    <cellStyle name="Normal 10 3 3 2 5" xfId="6420" xr:uid="{00000000-0005-0000-0000-000004430000}"/>
    <cellStyle name="Normal 10 3 3 2 5 2" xfId="15573" xr:uid="{00000000-0005-0000-0000-000005430000}"/>
    <cellStyle name="Normal 10 3 3 2 6" xfId="9653" xr:uid="{00000000-0005-0000-0000-000006430000}"/>
    <cellStyle name="Normal 10 3 3 3" xfId="1818" xr:uid="{00000000-0005-0000-0000-000007430000}"/>
    <cellStyle name="Normal 10 3 3 3 2" xfId="6424" xr:uid="{00000000-0005-0000-0000-000008430000}"/>
    <cellStyle name="Normal 10 3 3 3 2 2" xfId="15577" xr:uid="{00000000-0005-0000-0000-000009430000}"/>
    <cellStyle name="Normal 10 3 3 3 3" xfId="10972" xr:uid="{00000000-0005-0000-0000-00000A430000}"/>
    <cellStyle name="Normal 10 3 3 4" xfId="3325" xr:uid="{00000000-0005-0000-0000-00000B430000}"/>
    <cellStyle name="Normal 10 3 3 4 2" xfId="6425" xr:uid="{00000000-0005-0000-0000-00000C430000}"/>
    <cellStyle name="Normal 10 3 3 4 2 2" xfId="15578" xr:uid="{00000000-0005-0000-0000-00000D430000}"/>
    <cellStyle name="Normal 10 3 3 4 3" xfId="12479" xr:uid="{00000000-0005-0000-0000-00000E430000}"/>
    <cellStyle name="Normal 10 3 3 5" xfId="1279" xr:uid="{00000000-0005-0000-0000-00000F430000}"/>
    <cellStyle name="Normal 10 3 3 5 2" xfId="6426" xr:uid="{00000000-0005-0000-0000-000010430000}"/>
    <cellStyle name="Normal 10 3 3 5 2 2" xfId="15579" xr:uid="{00000000-0005-0000-0000-000011430000}"/>
    <cellStyle name="Normal 10 3 3 5 3" xfId="10433" xr:uid="{00000000-0005-0000-0000-000012430000}"/>
    <cellStyle name="Normal 10 3 3 6" xfId="6419" xr:uid="{00000000-0005-0000-0000-000013430000}"/>
    <cellStyle name="Normal 10 3 3 6 2" xfId="15572" xr:uid="{00000000-0005-0000-0000-000014430000}"/>
    <cellStyle name="Normal 10 3 3 7" xfId="9652" xr:uid="{00000000-0005-0000-0000-000015430000}"/>
    <cellStyle name="Normal 10 3 4" xfId="497" xr:uid="{00000000-0005-0000-0000-000016430000}"/>
    <cellStyle name="Normal 10 3 4 2" xfId="1820" xr:uid="{00000000-0005-0000-0000-000017430000}"/>
    <cellStyle name="Normal 10 3 4 2 2" xfId="6428" xr:uid="{00000000-0005-0000-0000-000018430000}"/>
    <cellStyle name="Normal 10 3 4 2 2 2" xfId="15581" xr:uid="{00000000-0005-0000-0000-000019430000}"/>
    <cellStyle name="Normal 10 3 4 2 3" xfId="10974" xr:uid="{00000000-0005-0000-0000-00001A430000}"/>
    <cellStyle name="Normal 10 3 4 3" xfId="3327" xr:uid="{00000000-0005-0000-0000-00001B430000}"/>
    <cellStyle name="Normal 10 3 4 3 2" xfId="6429" xr:uid="{00000000-0005-0000-0000-00001C430000}"/>
    <cellStyle name="Normal 10 3 4 3 2 2" xfId="15582" xr:uid="{00000000-0005-0000-0000-00001D430000}"/>
    <cellStyle name="Normal 10 3 4 3 3" xfId="12481" xr:uid="{00000000-0005-0000-0000-00001E430000}"/>
    <cellStyle name="Normal 10 3 4 4" xfId="1281" xr:uid="{00000000-0005-0000-0000-00001F430000}"/>
    <cellStyle name="Normal 10 3 4 4 2" xfId="6430" xr:uid="{00000000-0005-0000-0000-000020430000}"/>
    <cellStyle name="Normal 10 3 4 4 2 2" xfId="15583" xr:uid="{00000000-0005-0000-0000-000021430000}"/>
    <cellStyle name="Normal 10 3 4 4 3" xfId="10435" xr:uid="{00000000-0005-0000-0000-000022430000}"/>
    <cellStyle name="Normal 10 3 4 5" xfId="6427" xr:uid="{00000000-0005-0000-0000-000023430000}"/>
    <cellStyle name="Normal 10 3 4 5 2" xfId="15580" xr:uid="{00000000-0005-0000-0000-000024430000}"/>
    <cellStyle name="Normal 10 3 4 6" xfId="9654" xr:uid="{00000000-0005-0000-0000-000025430000}"/>
    <cellStyle name="Normal 10 3 5" xfId="1813" xr:uid="{00000000-0005-0000-0000-000026430000}"/>
    <cellStyle name="Normal 10 3 5 2" xfId="6431" xr:uid="{00000000-0005-0000-0000-000027430000}"/>
    <cellStyle name="Normal 10 3 5 2 2" xfId="15584" xr:uid="{00000000-0005-0000-0000-000028430000}"/>
    <cellStyle name="Normal 10 3 5 3" xfId="10967" xr:uid="{00000000-0005-0000-0000-000029430000}"/>
    <cellStyle name="Normal 10 3 6" xfId="3320" xr:uid="{00000000-0005-0000-0000-00002A430000}"/>
    <cellStyle name="Normal 10 3 6 2" xfId="6432" xr:uid="{00000000-0005-0000-0000-00002B430000}"/>
    <cellStyle name="Normal 10 3 6 2 2" xfId="15585" xr:uid="{00000000-0005-0000-0000-00002C430000}"/>
    <cellStyle name="Normal 10 3 6 3" xfId="12474" xr:uid="{00000000-0005-0000-0000-00002D430000}"/>
    <cellStyle name="Normal 10 3 7" xfId="1274" xr:uid="{00000000-0005-0000-0000-00002E430000}"/>
    <cellStyle name="Normal 10 3 7 2" xfId="6433" xr:uid="{00000000-0005-0000-0000-00002F430000}"/>
    <cellStyle name="Normal 10 3 7 2 2" xfId="15586" xr:uid="{00000000-0005-0000-0000-000030430000}"/>
    <cellStyle name="Normal 10 3 7 3" xfId="10428" xr:uid="{00000000-0005-0000-0000-000031430000}"/>
    <cellStyle name="Normal 10 3 8" xfId="6402" xr:uid="{00000000-0005-0000-0000-000032430000}"/>
    <cellStyle name="Normal 10 3 8 2" xfId="15555" xr:uid="{00000000-0005-0000-0000-000033430000}"/>
    <cellStyle name="Normal 10 3 9" xfId="9647" xr:uid="{00000000-0005-0000-0000-000034430000}"/>
    <cellStyle name="Normal 11" xfId="97" xr:uid="{00000000-0005-0000-0000-000035430000}"/>
    <cellStyle name="Normal 11 2" xfId="498" xr:uid="{00000000-0005-0000-0000-000036430000}"/>
    <cellStyle name="Normal 11 2 2" xfId="499" xr:uid="{00000000-0005-0000-0000-000037430000}"/>
    <cellStyle name="Normal 11 2 2 2" xfId="500" xr:uid="{00000000-0005-0000-0000-000038430000}"/>
    <cellStyle name="Normal 11 2 2 2 2" xfId="501" xr:uid="{00000000-0005-0000-0000-000039430000}"/>
    <cellStyle name="Normal 11 2 2 2 2 2" xfId="1824" xr:uid="{00000000-0005-0000-0000-00003A430000}"/>
    <cellStyle name="Normal 11 2 2 2 2 2 2" xfId="6438" xr:uid="{00000000-0005-0000-0000-00003B430000}"/>
    <cellStyle name="Normal 11 2 2 2 2 2 2 2" xfId="15591" xr:uid="{00000000-0005-0000-0000-00003C430000}"/>
    <cellStyle name="Normal 11 2 2 2 2 2 3" xfId="10978" xr:uid="{00000000-0005-0000-0000-00003D430000}"/>
    <cellStyle name="Normal 11 2 2 2 2 3" xfId="3331" xr:uid="{00000000-0005-0000-0000-00003E430000}"/>
    <cellStyle name="Normal 11 2 2 2 2 3 2" xfId="6439" xr:uid="{00000000-0005-0000-0000-00003F430000}"/>
    <cellStyle name="Normal 11 2 2 2 2 3 2 2" xfId="15592" xr:uid="{00000000-0005-0000-0000-000040430000}"/>
    <cellStyle name="Normal 11 2 2 2 2 3 3" xfId="12485" xr:uid="{00000000-0005-0000-0000-000041430000}"/>
    <cellStyle name="Normal 11 2 2 2 2 4" xfId="1285" xr:uid="{00000000-0005-0000-0000-000042430000}"/>
    <cellStyle name="Normal 11 2 2 2 2 4 2" xfId="6440" xr:uid="{00000000-0005-0000-0000-000043430000}"/>
    <cellStyle name="Normal 11 2 2 2 2 4 2 2" xfId="15593" xr:uid="{00000000-0005-0000-0000-000044430000}"/>
    <cellStyle name="Normal 11 2 2 2 2 4 3" xfId="10439" xr:uid="{00000000-0005-0000-0000-000045430000}"/>
    <cellStyle name="Normal 11 2 2 2 2 5" xfId="6437" xr:uid="{00000000-0005-0000-0000-000046430000}"/>
    <cellStyle name="Normal 11 2 2 2 2 5 2" xfId="15590" xr:uid="{00000000-0005-0000-0000-000047430000}"/>
    <cellStyle name="Normal 11 2 2 2 2 6" xfId="9658" xr:uid="{00000000-0005-0000-0000-000048430000}"/>
    <cellStyle name="Normal 11 2 2 2 3" xfId="1823" xr:uid="{00000000-0005-0000-0000-000049430000}"/>
    <cellStyle name="Normal 11 2 2 2 3 2" xfId="6441" xr:uid="{00000000-0005-0000-0000-00004A430000}"/>
    <cellStyle name="Normal 11 2 2 2 3 2 2" xfId="15594" xr:uid="{00000000-0005-0000-0000-00004B430000}"/>
    <cellStyle name="Normal 11 2 2 2 3 3" xfId="10977" xr:uid="{00000000-0005-0000-0000-00004C430000}"/>
    <cellStyle name="Normal 11 2 2 2 4" xfId="3330" xr:uid="{00000000-0005-0000-0000-00004D430000}"/>
    <cellStyle name="Normal 11 2 2 2 4 2" xfId="6442" xr:uid="{00000000-0005-0000-0000-00004E430000}"/>
    <cellStyle name="Normal 11 2 2 2 4 2 2" xfId="15595" xr:uid="{00000000-0005-0000-0000-00004F430000}"/>
    <cellStyle name="Normal 11 2 2 2 4 3" xfId="12484" xr:uid="{00000000-0005-0000-0000-000050430000}"/>
    <cellStyle name="Normal 11 2 2 2 5" xfId="1284" xr:uid="{00000000-0005-0000-0000-000051430000}"/>
    <cellStyle name="Normal 11 2 2 2 5 2" xfId="6443" xr:uid="{00000000-0005-0000-0000-000052430000}"/>
    <cellStyle name="Normal 11 2 2 2 5 2 2" xfId="15596" xr:uid="{00000000-0005-0000-0000-000053430000}"/>
    <cellStyle name="Normal 11 2 2 2 5 3" xfId="10438" xr:uid="{00000000-0005-0000-0000-000054430000}"/>
    <cellStyle name="Normal 11 2 2 2 6" xfId="6436" xr:uid="{00000000-0005-0000-0000-000055430000}"/>
    <cellStyle name="Normal 11 2 2 2 6 2" xfId="15589" xr:uid="{00000000-0005-0000-0000-000056430000}"/>
    <cellStyle name="Normal 11 2 2 2 7" xfId="9657" xr:uid="{00000000-0005-0000-0000-000057430000}"/>
    <cellStyle name="Normal 11 2 2 3" xfId="502" xr:uid="{00000000-0005-0000-0000-000058430000}"/>
    <cellStyle name="Normal 11 2 2 3 2" xfId="1825" xr:uid="{00000000-0005-0000-0000-000059430000}"/>
    <cellStyle name="Normal 11 2 2 3 2 2" xfId="6445" xr:uid="{00000000-0005-0000-0000-00005A430000}"/>
    <cellStyle name="Normal 11 2 2 3 2 2 2" xfId="15598" xr:uid="{00000000-0005-0000-0000-00005B430000}"/>
    <cellStyle name="Normal 11 2 2 3 2 3" xfId="10979" xr:uid="{00000000-0005-0000-0000-00005C430000}"/>
    <cellStyle name="Normal 11 2 2 3 3" xfId="3332" xr:uid="{00000000-0005-0000-0000-00005D430000}"/>
    <cellStyle name="Normal 11 2 2 3 3 2" xfId="6446" xr:uid="{00000000-0005-0000-0000-00005E430000}"/>
    <cellStyle name="Normal 11 2 2 3 3 2 2" xfId="15599" xr:uid="{00000000-0005-0000-0000-00005F430000}"/>
    <cellStyle name="Normal 11 2 2 3 3 3" xfId="12486" xr:uid="{00000000-0005-0000-0000-000060430000}"/>
    <cellStyle name="Normal 11 2 2 3 4" xfId="1286" xr:uid="{00000000-0005-0000-0000-000061430000}"/>
    <cellStyle name="Normal 11 2 2 3 4 2" xfId="6447" xr:uid="{00000000-0005-0000-0000-000062430000}"/>
    <cellStyle name="Normal 11 2 2 3 4 2 2" xfId="15600" xr:uid="{00000000-0005-0000-0000-000063430000}"/>
    <cellStyle name="Normal 11 2 2 3 4 3" xfId="10440" xr:uid="{00000000-0005-0000-0000-000064430000}"/>
    <cellStyle name="Normal 11 2 2 3 5" xfId="6444" xr:uid="{00000000-0005-0000-0000-000065430000}"/>
    <cellStyle name="Normal 11 2 2 3 5 2" xfId="15597" xr:uid="{00000000-0005-0000-0000-000066430000}"/>
    <cellStyle name="Normal 11 2 2 3 6" xfId="9659" xr:uid="{00000000-0005-0000-0000-000067430000}"/>
    <cellStyle name="Normal 11 2 2 4" xfId="1822" xr:uid="{00000000-0005-0000-0000-000068430000}"/>
    <cellStyle name="Normal 11 2 2 4 2" xfId="6448" xr:uid="{00000000-0005-0000-0000-000069430000}"/>
    <cellStyle name="Normal 11 2 2 4 2 2" xfId="15601" xr:uid="{00000000-0005-0000-0000-00006A430000}"/>
    <cellStyle name="Normal 11 2 2 4 3" xfId="10976" xr:uid="{00000000-0005-0000-0000-00006B430000}"/>
    <cellStyle name="Normal 11 2 2 5" xfId="3329" xr:uid="{00000000-0005-0000-0000-00006C430000}"/>
    <cellStyle name="Normal 11 2 2 5 2" xfId="6449" xr:uid="{00000000-0005-0000-0000-00006D430000}"/>
    <cellStyle name="Normal 11 2 2 5 2 2" xfId="15602" xr:uid="{00000000-0005-0000-0000-00006E430000}"/>
    <cellStyle name="Normal 11 2 2 5 3" xfId="12483" xr:uid="{00000000-0005-0000-0000-00006F430000}"/>
    <cellStyle name="Normal 11 2 2 6" xfId="1283" xr:uid="{00000000-0005-0000-0000-000070430000}"/>
    <cellStyle name="Normal 11 2 2 6 2" xfId="6450" xr:uid="{00000000-0005-0000-0000-000071430000}"/>
    <cellStyle name="Normal 11 2 2 6 2 2" xfId="15603" xr:uid="{00000000-0005-0000-0000-000072430000}"/>
    <cellStyle name="Normal 11 2 2 6 3" xfId="10437" xr:uid="{00000000-0005-0000-0000-000073430000}"/>
    <cellStyle name="Normal 11 2 2 7" xfId="6435" xr:uid="{00000000-0005-0000-0000-000074430000}"/>
    <cellStyle name="Normal 11 2 2 7 2" xfId="15588" xr:uid="{00000000-0005-0000-0000-000075430000}"/>
    <cellStyle name="Normal 11 2 2 8" xfId="9656" xr:uid="{00000000-0005-0000-0000-000076430000}"/>
    <cellStyle name="Normal 11 2 3" xfId="503" xr:uid="{00000000-0005-0000-0000-000077430000}"/>
    <cellStyle name="Normal 11 2 3 2" xfId="504" xr:uid="{00000000-0005-0000-0000-000078430000}"/>
    <cellStyle name="Normal 11 2 3 2 2" xfId="1827" xr:uid="{00000000-0005-0000-0000-000079430000}"/>
    <cellStyle name="Normal 11 2 3 2 2 2" xfId="6453" xr:uid="{00000000-0005-0000-0000-00007A430000}"/>
    <cellStyle name="Normal 11 2 3 2 2 2 2" xfId="15606" xr:uid="{00000000-0005-0000-0000-00007B430000}"/>
    <cellStyle name="Normal 11 2 3 2 2 3" xfId="10981" xr:uid="{00000000-0005-0000-0000-00007C430000}"/>
    <cellStyle name="Normal 11 2 3 2 3" xfId="3334" xr:uid="{00000000-0005-0000-0000-00007D430000}"/>
    <cellStyle name="Normal 11 2 3 2 3 2" xfId="6454" xr:uid="{00000000-0005-0000-0000-00007E430000}"/>
    <cellStyle name="Normal 11 2 3 2 3 2 2" xfId="15607" xr:uid="{00000000-0005-0000-0000-00007F430000}"/>
    <cellStyle name="Normal 11 2 3 2 3 3" xfId="12488" xr:uid="{00000000-0005-0000-0000-000080430000}"/>
    <cellStyle name="Normal 11 2 3 2 4" xfId="1288" xr:uid="{00000000-0005-0000-0000-000081430000}"/>
    <cellStyle name="Normal 11 2 3 2 4 2" xfId="6455" xr:uid="{00000000-0005-0000-0000-000082430000}"/>
    <cellStyle name="Normal 11 2 3 2 4 2 2" xfId="15608" xr:uid="{00000000-0005-0000-0000-000083430000}"/>
    <cellStyle name="Normal 11 2 3 2 4 3" xfId="10442" xr:uid="{00000000-0005-0000-0000-000084430000}"/>
    <cellStyle name="Normal 11 2 3 2 5" xfId="6452" xr:uid="{00000000-0005-0000-0000-000085430000}"/>
    <cellStyle name="Normal 11 2 3 2 5 2" xfId="15605" xr:uid="{00000000-0005-0000-0000-000086430000}"/>
    <cellStyle name="Normal 11 2 3 2 6" xfId="9661" xr:uid="{00000000-0005-0000-0000-000087430000}"/>
    <cellStyle name="Normal 11 2 3 3" xfId="1826" xr:uid="{00000000-0005-0000-0000-000088430000}"/>
    <cellStyle name="Normal 11 2 3 3 2" xfId="6456" xr:uid="{00000000-0005-0000-0000-000089430000}"/>
    <cellStyle name="Normal 11 2 3 3 2 2" xfId="15609" xr:uid="{00000000-0005-0000-0000-00008A430000}"/>
    <cellStyle name="Normal 11 2 3 3 3" xfId="10980" xr:uid="{00000000-0005-0000-0000-00008B430000}"/>
    <cellStyle name="Normal 11 2 3 4" xfId="3333" xr:uid="{00000000-0005-0000-0000-00008C430000}"/>
    <cellStyle name="Normal 11 2 3 4 2" xfId="6457" xr:uid="{00000000-0005-0000-0000-00008D430000}"/>
    <cellStyle name="Normal 11 2 3 4 2 2" xfId="15610" xr:uid="{00000000-0005-0000-0000-00008E430000}"/>
    <cellStyle name="Normal 11 2 3 4 3" xfId="12487" xr:uid="{00000000-0005-0000-0000-00008F430000}"/>
    <cellStyle name="Normal 11 2 3 5" xfId="1287" xr:uid="{00000000-0005-0000-0000-000090430000}"/>
    <cellStyle name="Normal 11 2 3 5 2" xfId="6458" xr:uid="{00000000-0005-0000-0000-000091430000}"/>
    <cellStyle name="Normal 11 2 3 5 2 2" xfId="15611" xr:uid="{00000000-0005-0000-0000-000092430000}"/>
    <cellStyle name="Normal 11 2 3 5 3" xfId="10441" xr:uid="{00000000-0005-0000-0000-000093430000}"/>
    <cellStyle name="Normal 11 2 3 6" xfId="6451" xr:uid="{00000000-0005-0000-0000-000094430000}"/>
    <cellStyle name="Normal 11 2 3 6 2" xfId="15604" xr:uid="{00000000-0005-0000-0000-000095430000}"/>
    <cellStyle name="Normal 11 2 3 7" xfId="9660" xr:uid="{00000000-0005-0000-0000-000096430000}"/>
    <cellStyle name="Normal 11 2 4" xfId="505" xr:uid="{00000000-0005-0000-0000-000097430000}"/>
    <cellStyle name="Normal 11 2 4 2" xfId="1828" xr:uid="{00000000-0005-0000-0000-000098430000}"/>
    <cellStyle name="Normal 11 2 4 2 2" xfId="6460" xr:uid="{00000000-0005-0000-0000-000099430000}"/>
    <cellStyle name="Normal 11 2 4 2 2 2" xfId="15613" xr:uid="{00000000-0005-0000-0000-00009A430000}"/>
    <cellStyle name="Normal 11 2 4 2 3" xfId="10982" xr:uid="{00000000-0005-0000-0000-00009B430000}"/>
    <cellStyle name="Normal 11 2 4 3" xfId="3335" xr:uid="{00000000-0005-0000-0000-00009C430000}"/>
    <cellStyle name="Normal 11 2 4 3 2" xfId="6461" xr:uid="{00000000-0005-0000-0000-00009D430000}"/>
    <cellStyle name="Normal 11 2 4 3 2 2" xfId="15614" xr:uid="{00000000-0005-0000-0000-00009E430000}"/>
    <cellStyle name="Normal 11 2 4 3 3" xfId="12489" xr:uid="{00000000-0005-0000-0000-00009F430000}"/>
    <cellStyle name="Normal 11 2 4 4" xfId="1289" xr:uid="{00000000-0005-0000-0000-0000A0430000}"/>
    <cellStyle name="Normal 11 2 4 4 2" xfId="6462" xr:uid="{00000000-0005-0000-0000-0000A1430000}"/>
    <cellStyle name="Normal 11 2 4 4 2 2" xfId="15615" xr:uid="{00000000-0005-0000-0000-0000A2430000}"/>
    <cellStyle name="Normal 11 2 4 4 3" xfId="10443" xr:uid="{00000000-0005-0000-0000-0000A3430000}"/>
    <cellStyle name="Normal 11 2 4 5" xfId="6459" xr:uid="{00000000-0005-0000-0000-0000A4430000}"/>
    <cellStyle name="Normal 11 2 4 5 2" xfId="15612" xr:uid="{00000000-0005-0000-0000-0000A5430000}"/>
    <cellStyle name="Normal 11 2 4 6" xfId="9662" xr:uid="{00000000-0005-0000-0000-0000A6430000}"/>
    <cellStyle name="Normal 11 2 5" xfId="1821" xr:uid="{00000000-0005-0000-0000-0000A7430000}"/>
    <cellStyle name="Normal 11 2 5 2" xfId="6463" xr:uid="{00000000-0005-0000-0000-0000A8430000}"/>
    <cellStyle name="Normal 11 2 5 2 2" xfId="15616" xr:uid="{00000000-0005-0000-0000-0000A9430000}"/>
    <cellStyle name="Normal 11 2 5 3" xfId="10975" xr:uid="{00000000-0005-0000-0000-0000AA430000}"/>
    <cellStyle name="Normal 11 2 6" xfId="3328" xr:uid="{00000000-0005-0000-0000-0000AB430000}"/>
    <cellStyle name="Normal 11 2 6 2" xfId="6464" xr:uid="{00000000-0005-0000-0000-0000AC430000}"/>
    <cellStyle name="Normal 11 2 6 2 2" xfId="15617" xr:uid="{00000000-0005-0000-0000-0000AD430000}"/>
    <cellStyle name="Normal 11 2 6 3" xfId="12482" xr:uid="{00000000-0005-0000-0000-0000AE430000}"/>
    <cellStyle name="Normal 11 2 7" xfId="1282" xr:uid="{00000000-0005-0000-0000-0000AF430000}"/>
    <cellStyle name="Normal 11 2 7 2" xfId="6465" xr:uid="{00000000-0005-0000-0000-0000B0430000}"/>
    <cellStyle name="Normal 11 2 7 2 2" xfId="15618" xr:uid="{00000000-0005-0000-0000-0000B1430000}"/>
    <cellStyle name="Normal 11 2 7 3" xfId="10436" xr:uid="{00000000-0005-0000-0000-0000B2430000}"/>
    <cellStyle name="Normal 11 2 8" xfId="6434" xr:uid="{00000000-0005-0000-0000-0000B3430000}"/>
    <cellStyle name="Normal 11 2 8 2" xfId="15587" xr:uid="{00000000-0005-0000-0000-0000B4430000}"/>
    <cellStyle name="Normal 11 2 9" xfId="9655" xr:uid="{00000000-0005-0000-0000-0000B5430000}"/>
    <cellStyle name="Normal 11 3" xfId="506" xr:uid="{00000000-0005-0000-0000-0000B6430000}"/>
    <cellStyle name="Normal 11 4" xfId="507" xr:uid="{00000000-0005-0000-0000-0000B7430000}"/>
    <cellStyle name="Normal 11 5" xfId="508" xr:uid="{00000000-0005-0000-0000-0000B8430000}"/>
    <cellStyle name="Normal 11 5 2" xfId="509" xr:uid="{00000000-0005-0000-0000-0000B9430000}"/>
    <cellStyle name="Normal 11 5 2 2" xfId="1830" xr:uid="{00000000-0005-0000-0000-0000BA430000}"/>
    <cellStyle name="Normal 11 5 2 2 2" xfId="6468" xr:uid="{00000000-0005-0000-0000-0000BB430000}"/>
    <cellStyle name="Normal 11 5 2 2 2 2" xfId="15621" xr:uid="{00000000-0005-0000-0000-0000BC430000}"/>
    <cellStyle name="Normal 11 5 2 2 3" xfId="10984" xr:uid="{00000000-0005-0000-0000-0000BD430000}"/>
    <cellStyle name="Normal 11 5 2 3" xfId="3337" xr:uid="{00000000-0005-0000-0000-0000BE430000}"/>
    <cellStyle name="Normal 11 5 2 3 2" xfId="6469" xr:uid="{00000000-0005-0000-0000-0000BF430000}"/>
    <cellStyle name="Normal 11 5 2 3 2 2" xfId="15622" xr:uid="{00000000-0005-0000-0000-0000C0430000}"/>
    <cellStyle name="Normal 11 5 2 3 3" xfId="12491" xr:uid="{00000000-0005-0000-0000-0000C1430000}"/>
    <cellStyle name="Normal 11 5 2 4" xfId="1291" xr:uid="{00000000-0005-0000-0000-0000C2430000}"/>
    <cellStyle name="Normal 11 5 2 4 2" xfId="6470" xr:uid="{00000000-0005-0000-0000-0000C3430000}"/>
    <cellStyle name="Normal 11 5 2 4 2 2" xfId="15623" xr:uid="{00000000-0005-0000-0000-0000C4430000}"/>
    <cellStyle name="Normal 11 5 2 4 3" xfId="10445" xr:uid="{00000000-0005-0000-0000-0000C5430000}"/>
    <cellStyle name="Normal 11 5 2 5" xfId="6467" xr:uid="{00000000-0005-0000-0000-0000C6430000}"/>
    <cellStyle name="Normal 11 5 2 5 2" xfId="15620" xr:uid="{00000000-0005-0000-0000-0000C7430000}"/>
    <cellStyle name="Normal 11 5 2 6" xfId="9666" xr:uid="{00000000-0005-0000-0000-0000C8430000}"/>
    <cellStyle name="Normal 11 5 3" xfId="1829" xr:uid="{00000000-0005-0000-0000-0000C9430000}"/>
    <cellStyle name="Normal 11 5 3 2" xfId="6471" xr:uid="{00000000-0005-0000-0000-0000CA430000}"/>
    <cellStyle name="Normal 11 5 3 2 2" xfId="15624" xr:uid="{00000000-0005-0000-0000-0000CB430000}"/>
    <cellStyle name="Normal 11 5 3 3" xfId="10983" xr:uid="{00000000-0005-0000-0000-0000CC430000}"/>
    <cellStyle name="Normal 11 5 4" xfId="3336" xr:uid="{00000000-0005-0000-0000-0000CD430000}"/>
    <cellStyle name="Normal 11 5 4 2" xfId="6472" xr:uid="{00000000-0005-0000-0000-0000CE430000}"/>
    <cellStyle name="Normal 11 5 4 2 2" xfId="15625" xr:uid="{00000000-0005-0000-0000-0000CF430000}"/>
    <cellStyle name="Normal 11 5 4 3" xfId="12490" xr:uid="{00000000-0005-0000-0000-0000D0430000}"/>
    <cellStyle name="Normal 11 5 5" xfId="1290" xr:uid="{00000000-0005-0000-0000-0000D1430000}"/>
    <cellStyle name="Normal 11 5 5 2" xfId="6473" xr:uid="{00000000-0005-0000-0000-0000D2430000}"/>
    <cellStyle name="Normal 11 5 5 2 2" xfId="15626" xr:uid="{00000000-0005-0000-0000-0000D3430000}"/>
    <cellStyle name="Normal 11 5 5 3" xfId="10444" xr:uid="{00000000-0005-0000-0000-0000D4430000}"/>
    <cellStyle name="Normal 11 5 6" xfId="6466" xr:uid="{00000000-0005-0000-0000-0000D5430000}"/>
    <cellStyle name="Normal 11 5 6 2" xfId="15619" xr:uid="{00000000-0005-0000-0000-0000D6430000}"/>
    <cellStyle name="Normal 11 5 7" xfId="9665" xr:uid="{00000000-0005-0000-0000-0000D7430000}"/>
    <cellStyle name="Normal 11 6" xfId="510" xr:uid="{00000000-0005-0000-0000-0000D8430000}"/>
    <cellStyle name="Normal 12" xfId="98" xr:uid="{00000000-0005-0000-0000-0000D9430000}"/>
    <cellStyle name="Normal 12 2" xfId="511" xr:uid="{00000000-0005-0000-0000-0000DA430000}"/>
    <cellStyle name="Normal 12 2 10" xfId="9668" xr:uid="{00000000-0005-0000-0000-0000DB430000}"/>
    <cellStyle name="Normal 12 2 2" xfId="512" xr:uid="{00000000-0005-0000-0000-0000DC430000}"/>
    <cellStyle name="Normal 12 2 2 2" xfId="513" xr:uid="{00000000-0005-0000-0000-0000DD430000}"/>
    <cellStyle name="Normal 12 2 3" xfId="514" xr:uid="{00000000-0005-0000-0000-0000DE430000}"/>
    <cellStyle name="Normal 12 2 3 2" xfId="515" xr:uid="{00000000-0005-0000-0000-0000DF430000}"/>
    <cellStyle name="Normal 12 2 3 2 2" xfId="1836" xr:uid="{00000000-0005-0000-0000-0000E0430000}"/>
    <cellStyle name="Normal 12 2 3 2 2 2" xfId="6478" xr:uid="{00000000-0005-0000-0000-0000E1430000}"/>
    <cellStyle name="Normal 12 2 3 2 2 2 2" xfId="15631" xr:uid="{00000000-0005-0000-0000-0000E2430000}"/>
    <cellStyle name="Normal 12 2 3 2 2 3" xfId="10990" xr:uid="{00000000-0005-0000-0000-0000E3430000}"/>
    <cellStyle name="Normal 12 2 3 2 3" xfId="3340" xr:uid="{00000000-0005-0000-0000-0000E4430000}"/>
    <cellStyle name="Normal 12 2 3 2 3 2" xfId="6479" xr:uid="{00000000-0005-0000-0000-0000E5430000}"/>
    <cellStyle name="Normal 12 2 3 2 3 2 2" xfId="15632" xr:uid="{00000000-0005-0000-0000-0000E6430000}"/>
    <cellStyle name="Normal 12 2 3 2 3 3" xfId="12494" xr:uid="{00000000-0005-0000-0000-0000E7430000}"/>
    <cellStyle name="Normal 12 2 3 2 4" xfId="1294" xr:uid="{00000000-0005-0000-0000-0000E8430000}"/>
    <cellStyle name="Normal 12 2 3 2 4 2" xfId="6480" xr:uid="{00000000-0005-0000-0000-0000E9430000}"/>
    <cellStyle name="Normal 12 2 3 2 4 2 2" xfId="15633" xr:uid="{00000000-0005-0000-0000-0000EA430000}"/>
    <cellStyle name="Normal 12 2 3 2 4 3" xfId="10448" xr:uid="{00000000-0005-0000-0000-0000EB430000}"/>
    <cellStyle name="Normal 12 2 3 2 5" xfId="6477" xr:uid="{00000000-0005-0000-0000-0000EC430000}"/>
    <cellStyle name="Normal 12 2 3 2 5 2" xfId="15630" xr:uid="{00000000-0005-0000-0000-0000ED430000}"/>
    <cellStyle name="Normal 12 2 3 2 6" xfId="9672" xr:uid="{00000000-0005-0000-0000-0000EE430000}"/>
    <cellStyle name="Normal 12 2 3 3" xfId="1835" xr:uid="{00000000-0005-0000-0000-0000EF430000}"/>
    <cellStyle name="Normal 12 2 3 3 2" xfId="6481" xr:uid="{00000000-0005-0000-0000-0000F0430000}"/>
    <cellStyle name="Normal 12 2 3 3 2 2" xfId="15634" xr:uid="{00000000-0005-0000-0000-0000F1430000}"/>
    <cellStyle name="Normal 12 2 3 3 3" xfId="10989" xr:uid="{00000000-0005-0000-0000-0000F2430000}"/>
    <cellStyle name="Normal 12 2 3 4" xfId="3339" xr:uid="{00000000-0005-0000-0000-0000F3430000}"/>
    <cellStyle name="Normal 12 2 3 4 2" xfId="6482" xr:uid="{00000000-0005-0000-0000-0000F4430000}"/>
    <cellStyle name="Normal 12 2 3 4 2 2" xfId="15635" xr:uid="{00000000-0005-0000-0000-0000F5430000}"/>
    <cellStyle name="Normal 12 2 3 4 3" xfId="12493" xr:uid="{00000000-0005-0000-0000-0000F6430000}"/>
    <cellStyle name="Normal 12 2 3 5" xfId="1293" xr:uid="{00000000-0005-0000-0000-0000F7430000}"/>
    <cellStyle name="Normal 12 2 3 5 2" xfId="6483" xr:uid="{00000000-0005-0000-0000-0000F8430000}"/>
    <cellStyle name="Normal 12 2 3 5 2 2" xfId="15636" xr:uid="{00000000-0005-0000-0000-0000F9430000}"/>
    <cellStyle name="Normal 12 2 3 5 3" xfId="10447" xr:uid="{00000000-0005-0000-0000-0000FA430000}"/>
    <cellStyle name="Normal 12 2 3 6" xfId="6476" xr:uid="{00000000-0005-0000-0000-0000FB430000}"/>
    <cellStyle name="Normal 12 2 3 6 2" xfId="15629" xr:uid="{00000000-0005-0000-0000-0000FC430000}"/>
    <cellStyle name="Normal 12 2 3 7" xfId="9671" xr:uid="{00000000-0005-0000-0000-0000FD430000}"/>
    <cellStyle name="Normal 12 2 4" xfId="516" xr:uid="{00000000-0005-0000-0000-0000FE430000}"/>
    <cellStyle name="Normal 12 2 4 2" xfId="1837" xr:uid="{00000000-0005-0000-0000-0000FF430000}"/>
    <cellStyle name="Normal 12 2 4 2 2" xfId="6485" xr:uid="{00000000-0005-0000-0000-000000440000}"/>
    <cellStyle name="Normal 12 2 4 2 2 2" xfId="15638" xr:uid="{00000000-0005-0000-0000-000001440000}"/>
    <cellStyle name="Normal 12 2 4 2 3" xfId="10991" xr:uid="{00000000-0005-0000-0000-000002440000}"/>
    <cellStyle name="Normal 12 2 4 3" xfId="3341" xr:uid="{00000000-0005-0000-0000-000003440000}"/>
    <cellStyle name="Normal 12 2 4 3 2" xfId="6486" xr:uid="{00000000-0005-0000-0000-000004440000}"/>
    <cellStyle name="Normal 12 2 4 3 2 2" xfId="15639" xr:uid="{00000000-0005-0000-0000-000005440000}"/>
    <cellStyle name="Normal 12 2 4 3 3" xfId="12495" xr:uid="{00000000-0005-0000-0000-000006440000}"/>
    <cellStyle name="Normal 12 2 4 4" xfId="1295" xr:uid="{00000000-0005-0000-0000-000007440000}"/>
    <cellStyle name="Normal 12 2 4 4 2" xfId="6487" xr:uid="{00000000-0005-0000-0000-000008440000}"/>
    <cellStyle name="Normal 12 2 4 4 2 2" xfId="15640" xr:uid="{00000000-0005-0000-0000-000009440000}"/>
    <cellStyle name="Normal 12 2 4 4 3" xfId="10449" xr:uid="{00000000-0005-0000-0000-00000A440000}"/>
    <cellStyle name="Normal 12 2 4 5" xfId="6484" xr:uid="{00000000-0005-0000-0000-00000B440000}"/>
    <cellStyle name="Normal 12 2 4 5 2" xfId="15637" xr:uid="{00000000-0005-0000-0000-00000C440000}"/>
    <cellStyle name="Normal 12 2 4 6" xfId="9673" xr:uid="{00000000-0005-0000-0000-00000D440000}"/>
    <cellStyle name="Normal 12 2 5" xfId="517" xr:uid="{00000000-0005-0000-0000-00000E440000}"/>
    <cellStyle name="Normal 12 2 6" xfId="1832" xr:uid="{00000000-0005-0000-0000-00000F440000}"/>
    <cellStyle name="Normal 12 2 6 2" xfId="6488" xr:uid="{00000000-0005-0000-0000-000010440000}"/>
    <cellStyle name="Normal 12 2 6 2 2" xfId="15641" xr:uid="{00000000-0005-0000-0000-000011440000}"/>
    <cellStyle name="Normal 12 2 6 3" xfId="10986" xr:uid="{00000000-0005-0000-0000-000012440000}"/>
    <cellStyle name="Normal 12 2 7" xfId="3338" xr:uid="{00000000-0005-0000-0000-000013440000}"/>
    <cellStyle name="Normal 12 2 7 2" xfId="6489" xr:uid="{00000000-0005-0000-0000-000014440000}"/>
    <cellStyle name="Normal 12 2 7 2 2" xfId="15642" xr:uid="{00000000-0005-0000-0000-000015440000}"/>
    <cellStyle name="Normal 12 2 7 3" xfId="12492" xr:uid="{00000000-0005-0000-0000-000016440000}"/>
    <cellStyle name="Normal 12 2 8" xfId="1292" xr:uid="{00000000-0005-0000-0000-000017440000}"/>
    <cellStyle name="Normal 12 2 8 2" xfId="6490" xr:uid="{00000000-0005-0000-0000-000018440000}"/>
    <cellStyle name="Normal 12 2 8 2 2" xfId="15643" xr:uid="{00000000-0005-0000-0000-000019440000}"/>
    <cellStyle name="Normal 12 2 8 3" xfId="10446" xr:uid="{00000000-0005-0000-0000-00001A440000}"/>
    <cellStyle name="Normal 12 2 9" xfId="6475" xr:uid="{00000000-0005-0000-0000-00001B440000}"/>
    <cellStyle name="Normal 12 2 9 2" xfId="15628" xr:uid="{00000000-0005-0000-0000-00001C440000}"/>
    <cellStyle name="Normal 12 3" xfId="518" xr:uid="{00000000-0005-0000-0000-00001D440000}"/>
    <cellStyle name="Normal 12 3 10" xfId="6491" xr:uid="{00000000-0005-0000-0000-00001E440000}"/>
    <cellStyle name="Normal 12 3 10 2" xfId="15644" xr:uid="{00000000-0005-0000-0000-00001F440000}"/>
    <cellStyle name="Normal 12 3 2" xfId="519" xr:uid="{00000000-0005-0000-0000-000020440000}"/>
    <cellStyle name="Normal 12 3 2 2" xfId="520" xr:uid="{00000000-0005-0000-0000-000021440000}"/>
    <cellStyle name="Normal 12 3 2 2 2" xfId="521" xr:uid="{00000000-0005-0000-0000-000022440000}"/>
    <cellStyle name="Normal 12 3 2 2 2 2" xfId="1841" xr:uid="{00000000-0005-0000-0000-000023440000}"/>
    <cellStyle name="Normal 12 3 2 2 2 2 2" xfId="6495" xr:uid="{00000000-0005-0000-0000-000024440000}"/>
    <cellStyle name="Normal 12 3 2 2 2 2 2 2" xfId="15648" xr:uid="{00000000-0005-0000-0000-000025440000}"/>
    <cellStyle name="Normal 12 3 2 2 2 2 3" xfId="10995" xr:uid="{00000000-0005-0000-0000-000026440000}"/>
    <cellStyle name="Normal 12 3 2 2 2 3" xfId="3345" xr:uid="{00000000-0005-0000-0000-000027440000}"/>
    <cellStyle name="Normal 12 3 2 2 2 3 2" xfId="6496" xr:uid="{00000000-0005-0000-0000-000028440000}"/>
    <cellStyle name="Normal 12 3 2 2 2 3 2 2" xfId="15649" xr:uid="{00000000-0005-0000-0000-000029440000}"/>
    <cellStyle name="Normal 12 3 2 2 2 3 3" xfId="12499" xr:uid="{00000000-0005-0000-0000-00002A440000}"/>
    <cellStyle name="Normal 12 3 2 2 2 4" xfId="1299" xr:uid="{00000000-0005-0000-0000-00002B440000}"/>
    <cellStyle name="Normal 12 3 2 2 2 4 2" xfId="6497" xr:uid="{00000000-0005-0000-0000-00002C440000}"/>
    <cellStyle name="Normal 12 3 2 2 2 4 2 2" xfId="15650" xr:uid="{00000000-0005-0000-0000-00002D440000}"/>
    <cellStyle name="Normal 12 3 2 2 2 4 3" xfId="10453" xr:uid="{00000000-0005-0000-0000-00002E440000}"/>
    <cellStyle name="Normal 12 3 2 2 2 5" xfId="6494" xr:uid="{00000000-0005-0000-0000-00002F440000}"/>
    <cellStyle name="Normal 12 3 2 2 2 5 2" xfId="15647" xr:uid="{00000000-0005-0000-0000-000030440000}"/>
    <cellStyle name="Normal 12 3 2 2 2 6" xfId="9678" xr:uid="{00000000-0005-0000-0000-000031440000}"/>
    <cellStyle name="Normal 12 3 2 2 3" xfId="1840" xr:uid="{00000000-0005-0000-0000-000032440000}"/>
    <cellStyle name="Normal 12 3 2 2 3 2" xfId="6498" xr:uid="{00000000-0005-0000-0000-000033440000}"/>
    <cellStyle name="Normal 12 3 2 2 3 2 2" xfId="15651" xr:uid="{00000000-0005-0000-0000-000034440000}"/>
    <cellStyle name="Normal 12 3 2 2 3 3" xfId="10994" xr:uid="{00000000-0005-0000-0000-000035440000}"/>
    <cellStyle name="Normal 12 3 2 2 4" xfId="3344" xr:uid="{00000000-0005-0000-0000-000036440000}"/>
    <cellStyle name="Normal 12 3 2 2 4 2" xfId="6499" xr:uid="{00000000-0005-0000-0000-000037440000}"/>
    <cellStyle name="Normal 12 3 2 2 4 2 2" xfId="15652" xr:uid="{00000000-0005-0000-0000-000038440000}"/>
    <cellStyle name="Normal 12 3 2 2 4 3" xfId="12498" xr:uid="{00000000-0005-0000-0000-000039440000}"/>
    <cellStyle name="Normal 12 3 2 2 5" xfId="1298" xr:uid="{00000000-0005-0000-0000-00003A440000}"/>
    <cellStyle name="Normal 12 3 2 2 5 2" xfId="6500" xr:uid="{00000000-0005-0000-0000-00003B440000}"/>
    <cellStyle name="Normal 12 3 2 2 5 2 2" xfId="15653" xr:uid="{00000000-0005-0000-0000-00003C440000}"/>
    <cellStyle name="Normal 12 3 2 2 5 3" xfId="10452" xr:uid="{00000000-0005-0000-0000-00003D440000}"/>
    <cellStyle name="Normal 12 3 2 2 6" xfId="6493" xr:uid="{00000000-0005-0000-0000-00003E440000}"/>
    <cellStyle name="Normal 12 3 2 2 6 2" xfId="15646" xr:uid="{00000000-0005-0000-0000-00003F440000}"/>
    <cellStyle name="Normal 12 3 2 2 7" xfId="9677" xr:uid="{00000000-0005-0000-0000-000040440000}"/>
    <cellStyle name="Normal 12 3 2 3" xfId="522" xr:uid="{00000000-0005-0000-0000-000041440000}"/>
    <cellStyle name="Normal 12 3 2 3 2" xfId="1842" xr:uid="{00000000-0005-0000-0000-000042440000}"/>
    <cellStyle name="Normal 12 3 2 3 2 2" xfId="6502" xr:uid="{00000000-0005-0000-0000-000043440000}"/>
    <cellStyle name="Normal 12 3 2 3 2 2 2" xfId="15655" xr:uid="{00000000-0005-0000-0000-000044440000}"/>
    <cellStyle name="Normal 12 3 2 3 2 3" xfId="10996" xr:uid="{00000000-0005-0000-0000-000045440000}"/>
    <cellStyle name="Normal 12 3 2 3 3" xfId="3346" xr:uid="{00000000-0005-0000-0000-000046440000}"/>
    <cellStyle name="Normal 12 3 2 3 3 2" xfId="6503" xr:uid="{00000000-0005-0000-0000-000047440000}"/>
    <cellStyle name="Normal 12 3 2 3 3 2 2" xfId="15656" xr:uid="{00000000-0005-0000-0000-000048440000}"/>
    <cellStyle name="Normal 12 3 2 3 3 3" xfId="12500" xr:uid="{00000000-0005-0000-0000-000049440000}"/>
    <cellStyle name="Normal 12 3 2 3 4" xfId="1300" xr:uid="{00000000-0005-0000-0000-00004A440000}"/>
    <cellStyle name="Normal 12 3 2 3 4 2" xfId="6504" xr:uid="{00000000-0005-0000-0000-00004B440000}"/>
    <cellStyle name="Normal 12 3 2 3 4 2 2" xfId="15657" xr:uid="{00000000-0005-0000-0000-00004C440000}"/>
    <cellStyle name="Normal 12 3 2 3 4 3" xfId="10454" xr:uid="{00000000-0005-0000-0000-00004D440000}"/>
    <cellStyle name="Normal 12 3 2 3 5" xfId="6501" xr:uid="{00000000-0005-0000-0000-00004E440000}"/>
    <cellStyle name="Normal 12 3 2 3 5 2" xfId="15654" xr:uid="{00000000-0005-0000-0000-00004F440000}"/>
    <cellStyle name="Normal 12 3 2 3 6" xfId="9679" xr:uid="{00000000-0005-0000-0000-000050440000}"/>
    <cellStyle name="Normal 12 3 2 4" xfId="1839" xr:uid="{00000000-0005-0000-0000-000051440000}"/>
    <cellStyle name="Normal 12 3 2 4 2" xfId="6505" xr:uid="{00000000-0005-0000-0000-000052440000}"/>
    <cellStyle name="Normal 12 3 2 4 2 2" xfId="15658" xr:uid="{00000000-0005-0000-0000-000053440000}"/>
    <cellStyle name="Normal 12 3 2 4 3" xfId="10993" xr:uid="{00000000-0005-0000-0000-000054440000}"/>
    <cellStyle name="Normal 12 3 2 5" xfId="3343" xr:uid="{00000000-0005-0000-0000-000055440000}"/>
    <cellStyle name="Normal 12 3 2 5 2" xfId="6506" xr:uid="{00000000-0005-0000-0000-000056440000}"/>
    <cellStyle name="Normal 12 3 2 5 2 2" xfId="15659" xr:uid="{00000000-0005-0000-0000-000057440000}"/>
    <cellStyle name="Normal 12 3 2 5 3" xfId="12497" xr:uid="{00000000-0005-0000-0000-000058440000}"/>
    <cellStyle name="Normal 12 3 2 6" xfId="1297" xr:uid="{00000000-0005-0000-0000-000059440000}"/>
    <cellStyle name="Normal 12 3 2 6 2" xfId="6507" xr:uid="{00000000-0005-0000-0000-00005A440000}"/>
    <cellStyle name="Normal 12 3 2 6 2 2" xfId="15660" xr:uid="{00000000-0005-0000-0000-00005B440000}"/>
    <cellStyle name="Normal 12 3 2 6 3" xfId="10451" xr:uid="{00000000-0005-0000-0000-00005C440000}"/>
    <cellStyle name="Normal 12 3 2 7" xfId="6492" xr:uid="{00000000-0005-0000-0000-00005D440000}"/>
    <cellStyle name="Normal 12 3 2 7 2" xfId="15645" xr:uid="{00000000-0005-0000-0000-00005E440000}"/>
    <cellStyle name="Normal 12 3 2 8" xfId="9676" xr:uid="{00000000-0005-0000-0000-00005F440000}"/>
    <cellStyle name="Normal 12 3 3" xfId="523" xr:uid="{00000000-0005-0000-0000-000060440000}"/>
    <cellStyle name="Normal 12 3 3 2" xfId="524" xr:uid="{00000000-0005-0000-0000-000061440000}"/>
    <cellStyle name="Normal 12 3 3 2 2" xfId="525" xr:uid="{00000000-0005-0000-0000-000062440000}"/>
    <cellStyle name="Normal 12 3 3 2 2 2" xfId="1845" xr:uid="{00000000-0005-0000-0000-000063440000}"/>
    <cellStyle name="Normal 12 3 3 2 2 2 2" xfId="6511" xr:uid="{00000000-0005-0000-0000-000064440000}"/>
    <cellStyle name="Normal 12 3 3 2 2 2 2 2" xfId="15664" xr:uid="{00000000-0005-0000-0000-000065440000}"/>
    <cellStyle name="Normal 12 3 3 2 2 2 3" xfId="10999" xr:uid="{00000000-0005-0000-0000-000066440000}"/>
    <cellStyle name="Normal 12 3 3 2 2 3" xfId="3349" xr:uid="{00000000-0005-0000-0000-000067440000}"/>
    <cellStyle name="Normal 12 3 3 2 2 3 2" xfId="6512" xr:uid="{00000000-0005-0000-0000-000068440000}"/>
    <cellStyle name="Normal 12 3 3 2 2 3 2 2" xfId="15665" xr:uid="{00000000-0005-0000-0000-000069440000}"/>
    <cellStyle name="Normal 12 3 3 2 2 3 3" xfId="12503" xr:uid="{00000000-0005-0000-0000-00006A440000}"/>
    <cellStyle name="Normal 12 3 3 2 2 4" xfId="1303" xr:uid="{00000000-0005-0000-0000-00006B440000}"/>
    <cellStyle name="Normal 12 3 3 2 2 4 2" xfId="6513" xr:uid="{00000000-0005-0000-0000-00006C440000}"/>
    <cellStyle name="Normal 12 3 3 2 2 4 2 2" xfId="15666" xr:uid="{00000000-0005-0000-0000-00006D440000}"/>
    <cellStyle name="Normal 12 3 3 2 2 4 3" xfId="10457" xr:uid="{00000000-0005-0000-0000-00006E440000}"/>
    <cellStyle name="Normal 12 3 3 2 2 5" xfId="6510" xr:uid="{00000000-0005-0000-0000-00006F440000}"/>
    <cellStyle name="Normal 12 3 3 2 2 5 2" xfId="15663" xr:uid="{00000000-0005-0000-0000-000070440000}"/>
    <cellStyle name="Normal 12 3 3 2 2 6" xfId="9682" xr:uid="{00000000-0005-0000-0000-000071440000}"/>
    <cellStyle name="Normal 12 3 3 2 3" xfId="1844" xr:uid="{00000000-0005-0000-0000-000072440000}"/>
    <cellStyle name="Normal 12 3 3 2 3 2" xfId="6514" xr:uid="{00000000-0005-0000-0000-000073440000}"/>
    <cellStyle name="Normal 12 3 3 2 3 2 2" xfId="15667" xr:uid="{00000000-0005-0000-0000-000074440000}"/>
    <cellStyle name="Normal 12 3 3 2 3 3" xfId="10998" xr:uid="{00000000-0005-0000-0000-000075440000}"/>
    <cellStyle name="Normal 12 3 3 2 4" xfId="3348" xr:uid="{00000000-0005-0000-0000-000076440000}"/>
    <cellStyle name="Normal 12 3 3 2 4 2" xfId="6515" xr:uid="{00000000-0005-0000-0000-000077440000}"/>
    <cellStyle name="Normal 12 3 3 2 4 2 2" xfId="15668" xr:uid="{00000000-0005-0000-0000-000078440000}"/>
    <cellStyle name="Normal 12 3 3 2 4 3" xfId="12502" xr:uid="{00000000-0005-0000-0000-000079440000}"/>
    <cellStyle name="Normal 12 3 3 2 5" xfId="1302" xr:uid="{00000000-0005-0000-0000-00007A440000}"/>
    <cellStyle name="Normal 12 3 3 2 5 2" xfId="6516" xr:uid="{00000000-0005-0000-0000-00007B440000}"/>
    <cellStyle name="Normal 12 3 3 2 5 2 2" xfId="15669" xr:uid="{00000000-0005-0000-0000-00007C440000}"/>
    <cellStyle name="Normal 12 3 3 2 5 3" xfId="10456" xr:uid="{00000000-0005-0000-0000-00007D440000}"/>
    <cellStyle name="Normal 12 3 3 2 6" xfId="6509" xr:uid="{00000000-0005-0000-0000-00007E440000}"/>
    <cellStyle name="Normal 12 3 3 2 6 2" xfId="15662" xr:uid="{00000000-0005-0000-0000-00007F440000}"/>
    <cellStyle name="Normal 12 3 3 2 7" xfId="9681" xr:uid="{00000000-0005-0000-0000-000080440000}"/>
    <cellStyle name="Normal 12 3 3 3" xfId="526" xr:uid="{00000000-0005-0000-0000-000081440000}"/>
    <cellStyle name="Normal 12 3 3 3 2" xfId="1846" xr:uid="{00000000-0005-0000-0000-000082440000}"/>
    <cellStyle name="Normal 12 3 3 3 2 2" xfId="6518" xr:uid="{00000000-0005-0000-0000-000083440000}"/>
    <cellStyle name="Normal 12 3 3 3 2 2 2" xfId="15671" xr:uid="{00000000-0005-0000-0000-000084440000}"/>
    <cellStyle name="Normal 12 3 3 3 2 3" xfId="11000" xr:uid="{00000000-0005-0000-0000-000085440000}"/>
    <cellStyle name="Normal 12 3 3 3 3" xfId="3350" xr:uid="{00000000-0005-0000-0000-000086440000}"/>
    <cellStyle name="Normal 12 3 3 3 3 2" xfId="6519" xr:uid="{00000000-0005-0000-0000-000087440000}"/>
    <cellStyle name="Normal 12 3 3 3 3 2 2" xfId="15672" xr:uid="{00000000-0005-0000-0000-000088440000}"/>
    <cellStyle name="Normal 12 3 3 3 3 3" xfId="12504" xr:uid="{00000000-0005-0000-0000-000089440000}"/>
    <cellStyle name="Normal 12 3 3 3 4" xfId="1304" xr:uid="{00000000-0005-0000-0000-00008A440000}"/>
    <cellStyle name="Normal 12 3 3 3 4 2" xfId="6520" xr:uid="{00000000-0005-0000-0000-00008B440000}"/>
    <cellStyle name="Normal 12 3 3 3 4 2 2" xfId="15673" xr:uid="{00000000-0005-0000-0000-00008C440000}"/>
    <cellStyle name="Normal 12 3 3 3 4 3" xfId="10458" xr:uid="{00000000-0005-0000-0000-00008D440000}"/>
    <cellStyle name="Normal 12 3 3 3 5" xfId="6517" xr:uid="{00000000-0005-0000-0000-00008E440000}"/>
    <cellStyle name="Normal 12 3 3 3 5 2" xfId="15670" xr:uid="{00000000-0005-0000-0000-00008F440000}"/>
    <cellStyle name="Normal 12 3 3 3 6" xfId="9683" xr:uid="{00000000-0005-0000-0000-000090440000}"/>
    <cellStyle name="Normal 12 3 3 4" xfId="1843" xr:uid="{00000000-0005-0000-0000-000091440000}"/>
    <cellStyle name="Normal 12 3 3 4 2" xfId="6521" xr:uid="{00000000-0005-0000-0000-000092440000}"/>
    <cellStyle name="Normal 12 3 3 4 2 2" xfId="15674" xr:uid="{00000000-0005-0000-0000-000093440000}"/>
    <cellStyle name="Normal 12 3 3 4 3" xfId="10997" xr:uid="{00000000-0005-0000-0000-000094440000}"/>
    <cellStyle name="Normal 12 3 3 5" xfId="3347" xr:uid="{00000000-0005-0000-0000-000095440000}"/>
    <cellStyle name="Normal 12 3 3 5 2" xfId="6522" xr:uid="{00000000-0005-0000-0000-000096440000}"/>
    <cellStyle name="Normal 12 3 3 5 2 2" xfId="15675" xr:uid="{00000000-0005-0000-0000-000097440000}"/>
    <cellStyle name="Normal 12 3 3 5 3" xfId="12501" xr:uid="{00000000-0005-0000-0000-000098440000}"/>
    <cellStyle name="Normal 12 3 3 6" xfId="1301" xr:uid="{00000000-0005-0000-0000-000099440000}"/>
    <cellStyle name="Normal 12 3 3 6 2" xfId="6523" xr:uid="{00000000-0005-0000-0000-00009A440000}"/>
    <cellStyle name="Normal 12 3 3 6 2 2" xfId="15676" xr:uid="{00000000-0005-0000-0000-00009B440000}"/>
    <cellStyle name="Normal 12 3 3 6 3" xfId="10455" xr:uid="{00000000-0005-0000-0000-00009C440000}"/>
    <cellStyle name="Normal 12 3 3 7" xfId="6508" xr:uid="{00000000-0005-0000-0000-00009D440000}"/>
    <cellStyle name="Normal 12 3 3 7 2" xfId="15661" xr:uid="{00000000-0005-0000-0000-00009E440000}"/>
    <cellStyle name="Normal 12 3 3 8" xfId="9680" xr:uid="{00000000-0005-0000-0000-00009F440000}"/>
    <cellStyle name="Normal 12 3 4" xfId="527" xr:uid="{00000000-0005-0000-0000-0000A0440000}"/>
    <cellStyle name="Normal 12 3 4 2" xfId="528" xr:uid="{00000000-0005-0000-0000-0000A1440000}"/>
    <cellStyle name="Normal 12 3 4 2 2" xfId="1848" xr:uid="{00000000-0005-0000-0000-0000A2440000}"/>
    <cellStyle name="Normal 12 3 4 2 2 2" xfId="6526" xr:uid="{00000000-0005-0000-0000-0000A3440000}"/>
    <cellStyle name="Normal 12 3 4 2 2 2 2" xfId="15679" xr:uid="{00000000-0005-0000-0000-0000A4440000}"/>
    <cellStyle name="Normal 12 3 4 2 2 3" xfId="11002" xr:uid="{00000000-0005-0000-0000-0000A5440000}"/>
    <cellStyle name="Normal 12 3 4 2 3" xfId="3352" xr:uid="{00000000-0005-0000-0000-0000A6440000}"/>
    <cellStyle name="Normal 12 3 4 2 3 2" xfId="6527" xr:uid="{00000000-0005-0000-0000-0000A7440000}"/>
    <cellStyle name="Normal 12 3 4 2 3 2 2" xfId="15680" xr:uid="{00000000-0005-0000-0000-0000A8440000}"/>
    <cellStyle name="Normal 12 3 4 2 3 3" xfId="12506" xr:uid="{00000000-0005-0000-0000-0000A9440000}"/>
    <cellStyle name="Normal 12 3 4 2 4" xfId="1306" xr:uid="{00000000-0005-0000-0000-0000AA440000}"/>
    <cellStyle name="Normal 12 3 4 2 4 2" xfId="6528" xr:uid="{00000000-0005-0000-0000-0000AB440000}"/>
    <cellStyle name="Normal 12 3 4 2 4 2 2" xfId="15681" xr:uid="{00000000-0005-0000-0000-0000AC440000}"/>
    <cellStyle name="Normal 12 3 4 2 4 3" xfId="10460" xr:uid="{00000000-0005-0000-0000-0000AD440000}"/>
    <cellStyle name="Normal 12 3 4 2 5" xfId="6525" xr:uid="{00000000-0005-0000-0000-0000AE440000}"/>
    <cellStyle name="Normal 12 3 4 2 5 2" xfId="15678" xr:uid="{00000000-0005-0000-0000-0000AF440000}"/>
    <cellStyle name="Normal 12 3 4 2 6" xfId="9685" xr:uid="{00000000-0005-0000-0000-0000B0440000}"/>
    <cellStyle name="Normal 12 3 4 3" xfId="1847" xr:uid="{00000000-0005-0000-0000-0000B1440000}"/>
    <cellStyle name="Normal 12 3 4 3 2" xfId="6529" xr:uid="{00000000-0005-0000-0000-0000B2440000}"/>
    <cellStyle name="Normal 12 3 4 3 2 2" xfId="15682" xr:uid="{00000000-0005-0000-0000-0000B3440000}"/>
    <cellStyle name="Normal 12 3 4 3 3" xfId="11001" xr:uid="{00000000-0005-0000-0000-0000B4440000}"/>
    <cellStyle name="Normal 12 3 4 4" xfId="3351" xr:uid="{00000000-0005-0000-0000-0000B5440000}"/>
    <cellStyle name="Normal 12 3 4 4 2" xfId="6530" xr:uid="{00000000-0005-0000-0000-0000B6440000}"/>
    <cellStyle name="Normal 12 3 4 4 2 2" xfId="15683" xr:uid="{00000000-0005-0000-0000-0000B7440000}"/>
    <cellStyle name="Normal 12 3 4 4 3" xfId="12505" xr:uid="{00000000-0005-0000-0000-0000B8440000}"/>
    <cellStyle name="Normal 12 3 4 5" xfId="1305" xr:uid="{00000000-0005-0000-0000-0000B9440000}"/>
    <cellStyle name="Normal 12 3 4 5 2" xfId="6531" xr:uid="{00000000-0005-0000-0000-0000BA440000}"/>
    <cellStyle name="Normal 12 3 4 5 2 2" xfId="15684" xr:uid="{00000000-0005-0000-0000-0000BB440000}"/>
    <cellStyle name="Normal 12 3 4 5 3" xfId="10459" xr:uid="{00000000-0005-0000-0000-0000BC440000}"/>
    <cellStyle name="Normal 12 3 4 6" xfId="6524" xr:uid="{00000000-0005-0000-0000-0000BD440000}"/>
    <cellStyle name="Normal 12 3 4 6 2" xfId="15677" xr:uid="{00000000-0005-0000-0000-0000BE440000}"/>
    <cellStyle name="Normal 12 3 4 7" xfId="9684" xr:uid="{00000000-0005-0000-0000-0000BF440000}"/>
    <cellStyle name="Normal 12 3 5" xfId="529" xr:uid="{00000000-0005-0000-0000-0000C0440000}"/>
    <cellStyle name="Normal 12 3 5 2" xfId="1849" xr:uid="{00000000-0005-0000-0000-0000C1440000}"/>
    <cellStyle name="Normal 12 3 5 2 2" xfId="6533" xr:uid="{00000000-0005-0000-0000-0000C2440000}"/>
    <cellStyle name="Normal 12 3 5 2 2 2" xfId="15686" xr:uid="{00000000-0005-0000-0000-0000C3440000}"/>
    <cellStyle name="Normal 12 3 5 2 3" xfId="11003" xr:uid="{00000000-0005-0000-0000-0000C4440000}"/>
    <cellStyle name="Normal 12 3 5 3" xfId="3353" xr:uid="{00000000-0005-0000-0000-0000C5440000}"/>
    <cellStyle name="Normal 12 3 5 3 2" xfId="6534" xr:uid="{00000000-0005-0000-0000-0000C6440000}"/>
    <cellStyle name="Normal 12 3 5 3 2 2" xfId="15687" xr:uid="{00000000-0005-0000-0000-0000C7440000}"/>
    <cellStyle name="Normal 12 3 5 3 3" xfId="12507" xr:uid="{00000000-0005-0000-0000-0000C8440000}"/>
    <cellStyle name="Normal 12 3 5 4" xfId="1307" xr:uid="{00000000-0005-0000-0000-0000C9440000}"/>
    <cellStyle name="Normal 12 3 5 4 2" xfId="6535" xr:uid="{00000000-0005-0000-0000-0000CA440000}"/>
    <cellStyle name="Normal 12 3 5 4 2 2" xfId="15688" xr:uid="{00000000-0005-0000-0000-0000CB440000}"/>
    <cellStyle name="Normal 12 3 5 4 3" xfId="10461" xr:uid="{00000000-0005-0000-0000-0000CC440000}"/>
    <cellStyle name="Normal 12 3 5 5" xfId="6532" xr:uid="{00000000-0005-0000-0000-0000CD440000}"/>
    <cellStyle name="Normal 12 3 5 5 2" xfId="15685" xr:uid="{00000000-0005-0000-0000-0000CE440000}"/>
    <cellStyle name="Normal 12 3 5 6" xfId="9686" xr:uid="{00000000-0005-0000-0000-0000CF440000}"/>
    <cellStyle name="Normal 12 3 6" xfId="530" xr:uid="{00000000-0005-0000-0000-0000D0440000}"/>
    <cellStyle name="Normal 12 3 7" xfId="1120" xr:uid="{00000000-0005-0000-0000-0000D1440000}"/>
    <cellStyle name="Normal 12 3 7 2" xfId="1702" xr:uid="{00000000-0005-0000-0000-0000D2440000}"/>
    <cellStyle name="Normal 12 3 7 2 2" xfId="6537" xr:uid="{00000000-0005-0000-0000-0000D3440000}"/>
    <cellStyle name="Normal 12 3 7 2 2 2" xfId="15690" xr:uid="{00000000-0005-0000-0000-0000D4440000}"/>
    <cellStyle name="Normal 12 3 7 2 3" xfId="9115" xr:uid="{00000000-0005-0000-0000-0000D5440000}"/>
    <cellStyle name="Normal 12 3 7 2 3 2 3" xfId="40292" xr:uid="{3CF6ABB4-C5BB-49A8-BBBE-8BDAA01D7387}"/>
    <cellStyle name="Normal 12 3 7 3" xfId="6536" xr:uid="{00000000-0005-0000-0000-0000D6440000}"/>
    <cellStyle name="Normal 12 3 7 3 2" xfId="15689" xr:uid="{00000000-0005-0000-0000-0000D7440000}"/>
    <cellStyle name="Normal 12 3 8" xfId="3342" xr:uid="{00000000-0005-0000-0000-0000D8440000}"/>
    <cellStyle name="Normal 12 3 8 2" xfId="6538" xr:uid="{00000000-0005-0000-0000-0000D9440000}"/>
    <cellStyle name="Normal 12 3 8 2 2" xfId="15691" xr:uid="{00000000-0005-0000-0000-0000DA440000}"/>
    <cellStyle name="Normal 12 3 8 3" xfId="12496" xr:uid="{00000000-0005-0000-0000-0000DB440000}"/>
    <cellStyle name="Normal 12 3 9" xfId="1296" xr:uid="{00000000-0005-0000-0000-0000DC440000}"/>
    <cellStyle name="Normal 12 3 9 2" xfId="6539" xr:uid="{00000000-0005-0000-0000-0000DD440000}"/>
    <cellStyle name="Normal 12 3 9 2 2" xfId="15692" xr:uid="{00000000-0005-0000-0000-0000DE440000}"/>
    <cellStyle name="Normal 12 3 9 3" xfId="10450" xr:uid="{00000000-0005-0000-0000-0000DF440000}"/>
    <cellStyle name="Normal 12 4" xfId="531" xr:uid="{00000000-0005-0000-0000-0000E0440000}"/>
    <cellStyle name="Normal 12 5" xfId="532" xr:uid="{00000000-0005-0000-0000-0000E1440000}"/>
    <cellStyle name="Normal 12 5 2" xfId="1852" xr:uid="{00000000-0005-0000-0000-0000E2440000}"/>
    <cellStyle name="Normal 12 5 2 2" xfId="6541" xr:uid="{00000000-0005-0000-0000-0000E3440000}"/>
    <cellStyle name="Normal 12 5 2 2 2" xfId="15694" xr:uid="{00000000-0005-0000-0000-0000E4440000}"/>
    <cellStyle name="Normal 12 5 2 3" xfId="11006" xr:uid="{00000000-0005-0000-0000-0000E5440000}"/>
    <cellStyle name="Normal 12 5 3" xfId="3354" xr:uid="{00000000-0005-0000-0000-0000E6440000}"/>
    <cellStyle name="Normal 12 5 3 2" xfId="6542" xr:uid="{00000000-0005-0000-0000-0000E7440000}"/>
    <cellStyle name="Normal 12 5 3 2 2" xfId="15695" xr:uid="{00000000-0005-0000-0000-0000E8440000}"/>
    <cellStyle name="Normal 12 5 3 3" xfId="12508" xr:uid="{00000000-0005-0000-0000-0000E9440000}"/>
    <cellStyle name="Normal 12 5 4" xfId="1308" xr:uid="{00000000-0005-0000-0000-0000EA440000}"/>
    <cellStyle name="Normal 12 5 4 2" xfId="6543" xr:uid="{00000000-0005-0000-0000-0000EB440000}"/>
    <cellStyle name="Normal 12 5 4 2 2" xfId="15696" xr:uid="{00000000-0005-0000-0000-0000EC440000}"/>
    <cellStyle name="Normal 12 5 4 3" xfId="10462" xr:uid="{00000000-0005-0000-0000-0000ED440000}"/>
    <cellStyle name="Normal 12 5 5" xfId="6540" xr:uid="{00000000-0005-0000-0000-0000EE440000}"/>
    <cellStyle name="Normal 12 5 5 2" xfId="15693" xr:uid="{00000000-0005-0000-0000-0000EF440000}"/>
    <cellStyle name="Normal 12 5 6" xfId="9689" xr:uid="{00000000-0005-0000-0000-0000F0440000}"/>
    <cellStyle name="Normal 12 6" xfId="533" xr:uid="{00000000-0005-0000-0000-0000F1440000}"/>
    <cellStyle name="Normal 12 7" xfId="6474" xr:uid="{00000000-0005-0000-0000-0000F2440000}"/>
    <cellStyle name="Normal 12 7 2" xfId="15627" xr:uid="{00000000-0005-0000-0000-0000F3440000}"/>
    <cellStyle name="Normal 13" xfId="215" xr:uid="{00000000-0005-0000-0000-0000F4440000}"/>
    <cellStyle name="Normal 13 10" xfId="5054" xr:uid="{00000000-0005-0000-0000-0000F5440000}"/>
    <cellStyle name="Normal 13 2" xfId="534" xr:uid="{00000000-0005-0000-0000-0000F6440000}"/>
    <cellStyle name="Normal 13 2 2" xfId="535" xr:uid="{00000000-0005-0000-0000-0000F7440000}"/>
    <cellStyle name="Normal 13 2 2 2" xfId="536" xr:uid="{00000000-0005-0000-0000-0000F8440000}"/>
    <cellStyle name="Normal 13 2 2 2 2" xfId="1857" xr:uid="{00000000-0005-0000-0000-0000F9440000}"/>
    <cellStyle name="Normal 13 2 2 2 2 2" xfId="6547" xr:uid="{00000000-0005-0000-0000-0000FA440000}"/>
    <cellStyle name="Normal 13 2 2 2 2 2 2" xfId="15700" xr:uid="{00000000-0005-0000-0000-0000FB440000}"/>
    <cellStyle name="Normal 13 2 2 2 2 3" xfId="11011" xr:uid="{00000000-0005-0000-0000-0000FC440000}"/>
    <cellStyle name="Normal 13 2 2 2 3" xfId="3358" xr:uid="{00000000-0005-0000-0000-0000FD440000}"/>
    <cellStyle name="Normal 13 2 2 2 3 2" xfId="6548" xr:uid="{00000000-0005-0000-0000-0000FE440000}"/>
    <cellStyle name="Normal 13 2 2 2 3 2 2" xfId="15701" xr:uid="{00000000-0005-0000-0000-0000FF440000}"/>
    <cellStyle name="Normal 13 2 2 2 3 3" xfId="12512" xr:uid="{00000000-0005-0000-0000-000000450000}"/>
    <cellStyle name="Normal 13 2 2 2 4" xfId="1312" xr:uid="{00000000-0005-0000-0000-000001450000}"/>
    <cellStyle name="Normal 13 2 2 2 4 2" xfId="6549" xr:uid="{00000000-0005-0000-0000-000002450000}"/>
    <cellStyle name="Normal 13 2 2 2 4 2 2" xfId="15702" xr:uid="{00000000-0005-0000-0000-000003450000}"/>
    <cellStyle name="Normal 13 2 2 2 4 3" xfId="10466" xr:uid="{00000000-0005-0000-0000-000004450000}"/>
    <cellStyle name="Normal 13 2 2 2 5" xfId="6546" xr:uid="{00000000-0005-0000-0000-000005450000}"/>
    <cellStyle name="Normal 13 2 2 2 5 2" xfId="15699" xr:uid="{00000000-0005-0000-0000-000006450000}"/>
    <cellStyle name="Normal 13 2 2 2 6" xfId="9693" xr:uid="{00000000-0005-0000-0000-000007450000}"/>
    <cellStyle name="Normal 13 2 2 3" xfId="1856" xr:uid="{00000000-0005-0000-0000-000008450000}"/>
    <cellStyle name="Normal 13 2 2 3 2" xfId="6550" xr:uid="{00000000-0005-0000-0000-000009450000}"/>
    <cellStyle name="Normal 13 2 2 3 2 2" xfId="15703" xr:uid="{00000000-0005-0000-0000-00000A450000}"/>
    <cellStyle name="Normal 13 2 2 3 3" xfId="11010" xr:uid="{00000000-0005-0000-0000-00000B450000}"/>
    <cellStyle name="Normal 13 2 2 4" xfId="3357" xr:uid="{00000000-0005-0000-0000-00000C450000}"/>
    <cellStyle name="Normal 13 2 2 4 2" xfId="6551" xr:uid="{00000000-0005-0000-0000-00000D450000}"/>
    <cellStyle name="Normal 13 2 2 4 2 2" xfId="15704" xr:uid="{00000000-0005-0000-0000-00000E450000}"/>
    <cellStyle name="Normal 13 2 2 4 3" xfId="12511" xr:uid="{00000000-0005-0000-0000-00000F450000}"/>
    <cellStyle name="Normal 13 2 2 5" xfId="1311" xr:uid="{00000000-0005-0000-0000-000010450000}"/>
    <cellStyle name="Normal 13 2 2 5 2" xfId="6552" xr:uid="{00000000-0005-0000-0000-000011450000}"/>
    <cellStyle name="Normal 13 2 2 5 2 2" xfId="15705" xr:uid="{00000000-0005-0000-0000-000012450000}"/>
    <cellStyle name="Normal 13 2 2 5 3" xfId="10465" xr:uid="{00000000-0005-0000-0000-000013450000}"/>
    <cellStyle name="Normal 13 2 2 6" xfId="6545" xr:uid="{00000000-0005-0000-0000-000014450000}"/>
    <cellStyle name="Normal 13 2 2 6 2" xfId="15698" xr:uid="{00000000-0005-0000-0000-000015450000}"/>
    <cellStyle name="Normal 13 2 2 7" xfId="9692" xr:uid="{00000000-0005-0000-0000-000016450000}"/>
    <cellStyle name="Normal 13 2 3" xfId="537" xr:uid="{00000000-0005-0000-0000-000017450000}"/>
    <cellStyle name="Normal 13 2 3 2" xfId="1858" xr:uid="{00000000-0005-0000-0000-000018450000}"/>
    <cellStyle name="Normal 13 2 3 2 2" xfId="6554" xr:uid="{00000000-0005-0000-0000-000019450000}"/>
    <cellStyle name="Normal 13 2 3 2 2 2" xfId="15707" xr:uid="{00000000-0005-0000-0000-00001A450000}"/>
    <cellStyle name="Normal 13 2 3 2 3" xfId="11012" xr:uid="{00000000-0005-0000-0000-00001B450000}"/>
    <cellStyle name="Normal 13 2 3 3" xfId="3359" xr:uid="{00000000-0005-0000-0000-00001C450000}"/>
    <cellStyle name="Normal 13 2 3 3 2" xfId="6555" xr:uid="{00000000-0005-0000-0000-00001D450000}"/>
    <cellStyle name="Normal 13 2 3 3 2 2" xfId="15708" xr:uid="{00000000-0005-0000-0000-00001E450000}"/>
    <cellStyle name="Normal 13 2 3 3 3" xfId="12513" xr:uid="{00000000-0005-0000-0000-00001F450000}"/>
    <cellStyle name="Normal 13 2 3 4" xfId="1313" xr:uid="{00000000-0005-0000-0000-000020450000}"/>
    <cellStyle name="Normal 13 2 3 4 2" xfId="6556" xr:uid="{00000000-0005-0000-0000-000021450000}"/>
    <cellStyle name="Normal 13 2 3 4 2 2" xfId="15709" xr:uid="{00000000-0005-0000-0000-000022450000}"/>
    <cellStyle name="Normal 13 2 3 4 3" xfId="10467" xr:uid="{00000000-0005-0000-0000-000023450000}"/>
    <cellStyle name="Normal 13 2 3 5" xfId="6553" xr:uid="{00000000-0005-0000-0000-000024450000}"/>
    <cellStyle name="Normal 13 2 3 5 2" xfId="15706" xr:uid="{00000000-0005-0000-0000-000025450000}"/>
    <cellStyle name="Normal 13 2 3 6" xfId="9694" xr:uid="{00000000-0005-0000-0000-000026450000}"/>
    <cellStyle name="Normal 13 2 4" xfId="1855" xr:uid="{00000000-0005-0000-0000-000027450000}"/>
    <cellStyle name="Normal 13 2 4 2" xfId="6557" xr:uid="{00000000-0005-0000-0000-000028450000}"/>
    <cellStyle name="Normal 13 2 4 2 2" xfId="15710" xr:uid="{00000000-0005-0000-0000-000029450000}"/>
    <cellStyle name="Normal 13 2 4 3" xfId="11009" xr:uid="{00000000-0005-0000-0000-00002A450000}"/>
    <cellStyle name="Normal 13 2 5" xfId="3356" xr:uid="{00000000-0005-0000-0000-00002B450000}"/>
    <cellStyle name="Normal 13 2 5 2" xfId="6558" xr:uid="{00000000-0005-0000-0000-00002C450000}"/>
    <cellStyle name="Normal 13 2 5 2 2" xfId="15711" xr:uid="{00000000-0005-0000-0000-00002D450000}"/>
    <cellStyle name="Normal 13 2 5 3" xfId="12510" xr:uid="{00000000-0005-0000-0000-00002E450000}"/>
    <cellStyle name="Normal 13 2 6" xfId="1310" xr:uid="{00000000-0005-0000-0000-00002F450000}"/>
    <cellStyle name="Normal 13 2 6 2" xfId="6559" xr:uid="{00000000-0005-0000-0000-000030450000}"/>
    <cellStyle name="Normal 13 2 6 2 2" xfId="15712" xr:uid="{00000000-0005-0000-0000-000031450000}"/>
    <cellStyle name="Normal 13 2 6 3" xfId="10464" xr:uid="{00000000-0005-0000-0000-000032450000}"/>
    <cellStyle name="Normal 13 2 7" xfId="6544" xr:uid="{00000000-0005-0000-0000-000033450000}"/>
    <cellStyle name="Normal 13 2 7 2" xfId="15697" xr:uid="{00000000-0005-0000-0000-000034450000}"/>
    <cellStyle name="Normal 13 2 8" xfId="9691" xr:uid="{00000000-0005-0000-0000-000035450000}"/>
    <cellStyle name="Normal 13 3" xfId="538" xr:uid="{00000000-0005-0000-0000-000036450000}"/>
    <cellStyle name="Normal 13 3 2" xfId="539" xr:uid="{00000000-0005-0000-0000-000037450000}"/>
    <cellStyle name="Normal 13 3 2 2" xfId="540" xr:uid="{00000000-0005-0000-0000-000038450000}"/>
    <cellStyle name="Normal 13 3 2 2 2" xfId="1861" xr:uid="{00000000-0005-0000-0000-000039450000}"/>
    <cellStyle name="Normal 13 3 2 2 2 2" xfId="6563" xr:uid="{00000000-0005-0000-0000-00003A450000}"/>
    <cellStyle name="Normal 13 3 2 2 2 2 2" xfId="15716" xr:uid="{00000000-0005-0000-0000-00003B450000}"/>
    <cellStyle name="Normal 13 3 2 2 2 3" xfId="11015" xr:uid="{00000000-0005-0000-0000-00003C450000}"/>
    <cellStyle name="Normal 13 3 2 2 3" xfId="3362" xr:uid="{00000000-0005-0000-0000-00003D450000}"/>
    <cellStyle name="Normal 13 3 2 2 3 2" xfId="6564" xr:uid="{00000000-0005-0000-0000-00003E450000}"/>
    <cellStyle name="Normal 13 3 2 2 3 2 2" xfId="15717" xr:uid="{00000000-0005-0000-0000-00003F450000}"/>
    <cellStyle name="Normal 13 3 2 2 3 3" xfId="12516" xr:uid="{00000000-0005-0000-0000-000040450000}"/>
    <cellStyle name="Normal 13 3 2 2 4" xfId="1316" xr:uid="{00000000-0005-0000-0000-000041450000}"/>
    <cellStyle name="Normal 13 3 2 2 4 2" xfId="6565" xr:uid="{00000000-0005-0000-0000-000042450000}"/>
    <cellStyle name="Normal 13 3 2 2 4 2 2" xfId="15718" xr:uid="{00000000-0005-0000-0000-000043450000}"/>
    <cellStyle name="Normal 13 3 2 2 4 3" xfId="10470" xr:uid="{00000000-0005-0000-0000-000044450000}"/>
    <cellStyle name="Normal 13 3 2 2 5" xfId="6562" xr:uid="{00000000-0005-0000-0000-000045450000}"/>
    <cellStyle name="Normal 13 3 2 2 5 2" xfId="15715" xr:uid="{00000000-0005-0000-0000-000046450000}"/>
    <cellStyle name="Normal 13 3 2 2 6" xfId="9697" xr:uid="{00000000-0005-0000-0000-000047450000}"/>
    <cellStyle name="Normal 13 3 2 3" xfId="1860" xr:uid="{00000000-0005-0000-0000-000048450000}"/>
    <cellStyle name="Normal 13 3 2 3 2" xfId="6566" xr:uid="{00000000-0005-0000-0000-000049450000}"/>
    <cellStyle name="Normal 13 3 2 3 2 2" xfId="15719" xr:uid="{00000000-0005-0000-0000-00004A450000}"/>
    <cellStyle name="Normal 13 3 2 3 3" xfId="11014" xr:uid="{00000000-0005-0000-0000-00004B450000}"/>
    <cellStyle name="Normal 13 3 2 4" xfId="3361" xr:uid="{00000000-0005-0000-0000-00004C450000}"/>
    <cellStyle name="Normal 13 3 2 4 2" xfId="6567" xr:uid="{00000000-0005-0000-0000-00004D450000}"/>
    <cellStyle name="Normal 13 3 2 4 2 2" xfId="15720" xr:uid="{00000000-0005-0000-0000-00004E450000}"/>
    <cellStyle name="Normal 13 3 2 4 3" xfId="12515" xr:uid="{00000000-0005-0000-0000-00004F450000}"/>
    <cellStyle name="Normal 13 3 2 5" xfId="1315" xr:uid="{00000000-0005-0000-0000-000050450000}"/>
    <cellStyle name="Normal 13 3 2 5 2" xfId="6568" xr:uid="{00000000-0005-0000-0000-000051450000}"/>
    <cellStyle name="Normal 13 3 2 5 2 2" xfId="15721" xr:uid="{00000000-0005-0000-0000-000052450000}"/>
    <cellStyle name="Normal 13 3 2 5 3" xfId="10469" xr:uid="{00000000-0005-0000-0000-000053450000}"/>
    <cellStyle name="Normal 13 3 2 6" xfId="6561" xr:uid="{00000000-0005-0000-0000-000054450000}"/>
    <cellStyle name="Normal 13 3 2 6 2" xfId="15714" xr:uid="{00000000-0005-0000-0000-000055450000}"/>
    <cellStyle name="Normal 13 3 2 7" xfId="9696" xr:uid="{00000000-0005-0000-0000-000056450000}"/>
    <cellStyle name="Normal 13 3 3" xfId="541" xr:uid="{00000000-0005-0000-0000-000057450000}"/>
    <cellStyle name="Normal 13 3 3 2" xfId="1862" xr:uid="{00000000-0005-0000-0000-000058450000}"/>
    <cellStyle name="Normal 13 3 3 2 2" xfId="6570" xr:uid="{00000000-0005-0000-0000-000059450000}"/>
    <cellStyle name="Normal 13 3 3 2 2 2" xfId="15723" xr:uid="{00000000-0005-0000-0000-00005A450000}"/>
    <cellStyle name="Normal 13 3 3 2 3" xfId="11016" xr:uid="{00000000-0005-0000-0000-00005B450000}"/>
    <cellStyle name="Normal 13 3 3 3" xfId="3363" xr:uid="{00000000-0005-0000-0000-00005C450000}"/>
    <cellStyle name="Normal 13 3 3 3 2" xfId="6571" xr:uid="{00000000-0005-0000-0000-00005D450000}"/>
    <cellStyle name="Normal 13 3 3 3 2 2" xfId="15724" xr:uid="{00000000-0005-0000-0000-00005E450000}"/>
    <cellStyle name="Normal 13 3 3 3 3" xfId="12517" xr:uid="{00000000-0005-0000-0000-00005F450000}"/>
    <cellStyle name="Normal 13 3 3 4" xfId="1317" xr:uid="{00000000-0005-0000-0000-000060450000}"/>
    <cellStyle name="Normal 13 3 3 4 2" xfId="6572" xr:uid="{00000000-0005-0000-0000-000061450000}"/>
    <cellStyle name="Normal 13 3 3 4 2 2" xfId="15725" xr:uid="{00000000-0005-0000-0000-000062450000}"/>
    <cellStyle name="Normal 13 3 3 4 3" xfId="10471" xr:uid="{00000000-0005-0000-0000-000063450000}"/>
    <cellStyle name="Normal 13 3 3 5" xfId="6569" xr:uid="{00000000-0005-0000-0000-000064450000}"/>
    <cellStyle name="Normal 13 3 3 5 2" xfId="15722" xr:uid="{00000000-0005-0000-0000-000065450000}"/>
    <cellStyle name="Normal 13 3 3 6" xfId="9698" xr:uid="{00000000-0005-0000-0000-000066450000}"/>
    <cellStyle name="Normal 13 3 4" xfId="1859" xr:uid="{00000000-0005-0000-0000-000067450000}"/>
    <cellStyle name="Normal 13 3 4 2" xfId="6573" xr:uid="{00000000-0005-0000-0000-000068450000}"/>
    <cellStyle name="Normal 13 3 4 2 2" xfId="15726" xr:uid="{00000000-0005-0000-0000-000069450000}"/>
    <cellStyle name="Normal 13 3 4 3" xfId="11013" xr:uid="{00000000-0005-0000-0000-00006A450000}"/>
    <cellStyle name="Normal 13 3 5" xfId="3360" xr:uid="{00000000-0005-0000-0000-00006B450000}"/>
    <cellStyle name="Normal 13 3 5 2" xfId="6574" xr:uid="{00000000-0005-0000-0000-00006C450000}"/>
    <cellStyle name="Normal 13 3 5 2 2" xfId="15727" xr:uid="{00000000-0005-0000-0000-00006D450000}"/>
    <cellStyle name="Normal 13 3 5 3" xfId="12514" xr:uid="{00000000-0005-0000-0000-00006E450000}"/>
    <cellStyle name="Normal 13 3 6" xfId="1314" xr:uid="{00000000-0005-0000-0000-00006F450000}"/>
    <cellStyle name="Normal 13 3 6 2" xfId="6575" xr:uid="{00000000-0005-0000-0000-000070450000}"/>
    <cellStyle name="Normal 13 3 6 2 2" xfId="15728" xr:uid="{00000000-0005-0000-0000-000071450000}"/>
    <cellStyle name="Normal 13 3 6 3" xfId="10468" xr:uid="{00000000-0005-0000-0000-000072450000}"/>
    <cellStyle name="Normal 13 3 7" xfId="6560" xr:uid="{00000000-0005-0000-0000-000073450000}"/>
    <cellStyle name="Normal 13 3 7 2" xfId="15713" xr:uid="{00000000-0005-0000-0000-000074450000}"/>
    <cellStyle name="Normal 13 3 8" xfId="9695" xr:uid="{00000000-0005-0000-0000-000075450000}"/>
    <cellStyle name="Normal 13 4" xfId="542" xr:uid="{00000000-0005-0000-0000-000076450000}"/>
    <cellStyle name="Normal 13 4 2" xfId="543" xr:uid="{00000000-0005-0000-0000-000077450000}"/>
    <cellStyle name="Normal 13 4 2 2" xfId="1864" xr:uid="{00000000-0005-0000-0000-000078450000}"/>
    <cellStyle name="Normal 13 4 2 2 2" xfId="6578" xr:uid="{00000000-0005-0000-0000-000079450000}"/>
    <cellStyle name="Normal 13 4 2 2 2 2" xfId="15731" xr:uid="{00000000-0005-0000-0000-00007A450000}"/>
    <cellStyle name="Normal 13 4 2 2 3" xfId="11018" xr:uid="{00000000-0005-0000-0000-00007B450000}"/>
    <cellStyle name="Normal 13 4 2 3" xfId="3365" xr:uid="{00000000-0005-0000-0000-00007C450000}"/>
    <cellStyle name="Normal 13 4 2 3 2" xfId="6579" xr:uid="{00000000-0005-0000-0000-00007D450000}"/>
    <cellStyle name="Normal 13 4 2 3 2 2" xfId="15732" xr:uid="{00000000-0005-0000-0000-00007E450000}"/>
    <cellStyle name="Normal 13 4 2 3 3" xfId="12519" xr:uid="{00000000-0005-0000-0000-00007F450000}"/>
    <cellStyle name="Normal 13 4 2 4" xfId="1319" xr:uid="{00000000-0005-0000-0000-000080450000}"/>
    <cellStyle name="Normal 13 4 2 4 2" xfId="6580" xr:uid="{00000000-0005-0000-0000-000081450000}"/>
    <cellStyle name="Normal 13 4 2 4 2 2" xfId="15733" xr:uid="{00000000-0005-0000-0000-000082450000}"/>
    <cellStyle name="Normal 13 4 2 4 3" xfId="10473" xr:uid="{00000000-0005-0000-0000-000083450000}"/>
    <cellStyle name="Normal 13 4 2 5" xfId="6577" xr:uid="{00000000-0005-0000-0000-000084450000}"/>
    <cellStyle name="Normal 13 4 2 5 2" xfId="15730" xr:uid="{00000000-0005-0000-0000-000085450000}"/>
    <cellStyle name="Normal 13 4 2 6" xfId="9700" xr:uid="{00000000-0005-0000-0000-000086450000}"/>
    <cellStyle name="Normal 13 4 3" xfId="1863" xr:uid="{00000000-0005-0000-0000-000087450000}"/>
    <cellStyle name="Normal 13 4 3 2" xfId="6581" xr:uid="{00000000-0005-0000-0000-000088450000}"/>
    <cellStyle name="Normal 13 4 3 2 2" xfId="15734" xr:uid="{00000000-0005-0000-0000-000089450000}"/>
    <cellStyle name="Normal 13 4 3 3" xfId="11017" xr:uid="{00000000-0005-0000-0000-00008A450000}"/>
    <cellStyle name="Normal 13 4 4" xfId="3364" xr:uid="{00000000-0005-0000-0000-00008B450000}"/>
    <cellStyle name="Normal 13 4 4 2" xfId="6582" xr:uid="{00000000-0005-0000-0000-00008C450000}"/>
    <cellStyle name="Normal 13 4 4 2 2" xfId="15735" xr:uid="{00000000-0005-0000-0000-00008D450000}"/>
    <cellStyle name="Normal 13 4 4 3" xfId="12518" xr:uid="{00000000-0005-0000-0000-00008E450000}"/>
    <cellStyle name="Normal 13 4 5" xfId="1318" xr:uid="{00000000-0005-0000-0000-00008F450000}"/>
    <cellStyle name="Normal 13 4 5 2" xfId="6583" xr:uid="{00000000-0005-0000-0000-000090450000}"/>
    <cellStyle name="Normal 13 4 5 2 2" xfId="15736" xr:uid="{00000000-0005-0000-0000-000091450000}"/>
    <cellStyle name="Normal 13 4 5 3" xfId="10472" xr:uid="{00000000-0005-0000-0000-000092450000}"/>
    <cellStyle name="Normal 13 4 6" xfId="6576" xr:uid="{00000000-0005-0000-0000-000093450000}"/>
    <cellStyle name="Normal 13 4 6 2" xfId="15729" xr:uid="{00000000-0005-0000-0000-000094450000}"/>
    <cellStyle name="Normal 13 4 7" xfId="9699" xr:uid="{00000000-0005-0000-0000-000095450000}"/>
    <cellStyle name="Normal 13 5" xfId="544" xr:uid="{00000000-0005-0000-0000-000096450000}"/>
    <cellStyle name="Normal 13 5 2" xfId="1865" xr:uid="{00000000-0005-0000-0000-000097450000}"/>
    <cellStyle name="Normal 13 5 2 2" xfId="6585" xr:uid="{00000000-0005-0000-0000-000098450000}"/>
    <cellStyle name="Normal 13 5 2 2 2" xfId="15738" xr:uid="{00000000-0005-0000-0000-000099450000}"/>
    <cellStyle name="Normal 13 5 2 3" xfId="11019" xr:uid="{00000000-0005-0000-0000-00009A450000}"/>
    <cellStyle name="Normal 13 5 3" xfId="3366" xr:uid="{00000000-0005-0000-0000-00009B450000}"/>
    <cellStyle name="Normal 13 5 3 2" xfId="6586" xr:uid="{00000000-0005-0000-0000-00009C450000}"/>
    <cellStyle name="Normal 13 5 3 2 2" xfId="15739" xr:uid="{00000000-0005-0000-0000-00009D450000}"/>
    <cellStyle name="Normal 13 5 3 3" xfId="12520" xr:uid="{00000000-0005-0000-0000-00009E450000}"/>
    <cellStyle name="Normal 13 5 4" xfId="1320" xr:uid="{00000000-0005-0000-0000-00009F450000}"/>
    <cellStyle name="Normal 13 5 4 2" xfId="6587" xr:uid="{00000000-0005-0000-0000-0000A0450000}"/>
    <cellStyle name="Normal 13 5 4 2 2" xfId="15740" xr:uid="{00000000-0005-0000-0000-0000A1450000}"/>
    <cellStyle name="Normal 13 5 4 3" xfId="10474" xr:uid="{00000000-0005-0000-0000-0000A2450000}"/>
    <cellStyle name="Normal 13 5 5" xfId="6584" xr:uid="{00000000-0005-0000-0000-0000A3450000}"/>
    <cellStyle name="Normal 13 5 5 2" xfId="15737" xr:uid="{00000000-0005-0000-0000-0000A4450000}"/>
    <cellStyle name="Normal 13 5 6" xfId="9701" xr:uid="{00000000-0005-0000-0000-0000A5450000}"/>
    <cellStyle name="Normal 13 6" xfId="545" xr:uid="{00000000-0005-0000-0000-0000A6450000}"/>
    <cellStyle name="Normal 13 7" xfId="1854" xr:uid="{00000000-0005-0000-0000-0000A7450000}"/>
    <cellStyle name="Normal 13 7 2" xfId="6588" xr:uid="{00000000-0005-0000-0000-0000A8450000}"/>
    <cellStyle name="Normal 13 7 2 2" xfId="15741" xr:uid="{00000000-0005-0000-0000-0000A9450000}"/>
    <cellStyle name="Normal 13 7 3" xfId="11008" xr:uid="{00000000-0005-0000-0000-0000AA450000}"/>
    <cellStyle name="Normal 13 8" xfId="3355" xr:uid="{00000000-0005-0000-0000-0000AB450000}"/>
    <cellStyle name="Normal 13 8 2" xfId="6589" xr:uid="{00000000-0005-0000-0000-0000AC450000}"/>
    <cellStyle name="Normal 13 8 2 2" xfId="15742" xr:uid="{00000000-0005-0000-0000-0000AD450000}"/>
    <cellStyle name="Normal 13 8 3" xfId="12509" xr:uid="{00000000-0005-0000-0000-0000AE450000}"/>
    <cellStyle name="Normal 13 9" xfId="1309" xr:uid="{00000000-0005-0000-0000-0000AF450000}"/>
    <cellStyle name="Normal 13 9 2" xfId="6590" xr:uid="{00000000-0005-0000-0000-0000B0450000}"/>
    <cellStyle name="Normal 13 9 2 2" xfId="15743" xr:uid="{00000000-0005-0000-0000-0000B1450000}"/>
    <cellStyle name="Normal 13 9 3" xfId="10463" xr:uid="{00000000-0005-0000-0000-0000B2450000}"/>
    <cellStyle name="Normal 14" xfId="546" xr:uid="{00000000-0005-0000-0000-0000B3450000}"/>
    <cellStyle name="Normal 14 2" xfId="547" xr:uid="{00000000-0005-0000-0000-0000B4450000}"/>
    <cellStyle name="Normal 15" xfId="548" xr:uid="{00000000-0005-0000-0000-0000B5450000}"/>
    <cellStyle name="Normal 15 10" xfId="9705" xr:uid="{00000000-0005-0000-0000-0000B6450000}"/>
    <cellStyle name="Normal 15 2" xfId="549" xr:uid="{00000000-0005-0000-0000-0000B7450000}"/>
    <cellStyle name="Normal 15 2 2" xfId="550" xr:uid="{00000000-0005-0000-0000-0000B8450000}"/>
    <cellStyle name="Normal 15 3" xfId="551" xr:uid="{00000000-0005-0000-0000-0000B9450000}"/>
    <cellStyle name="Normal 15 3 2" xfId="552" xr:uid="{00000000-0005-0000-0000-0000BA450000}"/>
    <cellStyle name="Normal 15 3 2 2" xfId="1873" xr:uid="{00000000-0005-0000-0000-0000BB450000}"/>
    <cellStyle name="Normal 15 3 2 2 2" xfId="6594" xr:uid="{00000000-0005-0000-0000-0000BC450000}"/>
    <cellStyle name="Normal 15 3 2 2 2 2" xfId="15747" xr:uid="{00000000-0005-0000-0000-0000BD450000}"/>
    <cellStyle name="Normal 15 3 2 2 3" xfId="11027" xr:uid="{00000000-0005-0000-0000-0000BE450000}"/>
    <cellStyle name="Normal 15 3 2 3" xfId="3369" xr:uid="{00000000-0005-0000-0000-0000BF450000}"/>
    <cellStyle name="Normal 15 3 2 3 2" xfId="6595" xr:uid="{00000000-0005-0000-0000-0000C0450000}"/>
    <cellStyle name="Normal 15 3 2 3 2 2" xfId="15748" xr:uid="{00000000-0005-0000-0000-0000C1450000}"/>
    <cellStyle name="Normal 15 3 2 3 3" xfId="12523" xr:uid="{00000000-0005-0000-0000-0000C2450000}"/>
    <cellStyle name="Normal 15 3 2 4" xfId="1323" xr:uid="{00000000-0005-0000-0000-0000C3450000}"/>
    <cellStyle name="Normal 15 3 2 4 2" xfId="6596" xr:uid="{00000000-0005-0000-0000-0000C4450000}"/>
    <cellStyle name="Normal 15 3 2 4 2 2" xfId="15749" xr:uid="{00000000-0005-0000-0000-0000C5450000}"/>
    <cellStyle name="Normal 15 3 2 4 3" xfId="10477" xr:uid="{00000000-0005-0000-0000-0000C6450000}"/>
    <cellStyle name="Normal 15 3 2 5" xfId="6593" xr:uid="{00000000-0005-0000-0000-0000C7450000}"/>
    <cellStyle name="Normal 15 3 2 5 2" xfId="15746" xr:uid="{00000000-0005-0000-0000-0000C8450000}"/>
    <cellStyle name="Normal 15 3 2 6" xfId="9709" xr:uid="{00000000-0005-0000-0000-0000C9450000}"/>
    <cellStyle name="Normal 15 3 3" xfId="1872" xr:uid="{00000000-0005-0000-0000-0000CA450000}"/>
    <cellStyle name="Normal 15 3 3 2" xfId="6597" xr:uid="{00000000-0005-0000-0000-0000CB450000}"/>
    <cellStyle name="Normal 15 3 3 2 2" xfId="15750" xr:uid="{00000000-0005-0000-0000-0000CC450000}"/>
    <cellStyle name="Normal 15 3 3 3" xfId="11026" xr:uid="{00000000-0005-0000-0000-0000CD450000}"/>
    <cellStyle name="Normal 15 3 4" xfId="3368" xr:uid="{00000000-0005-0000-0000-0000CE450000}"/>
    <cellStyle name="Normal 15 3 4 2" xfId="6598" xr:uid="{00000000-0005-0000-0000-0000CF450000}"/>
    <cellStyle name="Normal 15 3 4 2 2" xfId="15751" xr:uid="{00000000-0005-0000-0000-0000D0450000}"/>
    <cellStyle name="Normal 15 3 4 3" xfId="12522" xr:uid="{00000000-0005-0000-0000-0000D1450000}"/>
    <cellStyle name="Normal 15 3 5" xfId="1322" xr:uid="{00000000-0005-0000-0000-0000D2450000}"/>
    <cellStyle name="Normal 15 3 5 2" xfId="6599" xr:uid="{00000000-0005-0000-0000-0000D3450000}"/>
    <cellStyle name="Normal 15 3 5 2 2" xfId="15752" xr:uid="{00000000-0005-0000-0000-0000D4450000}"/>
    <cellStyle name="Normal 15 3 5 3" xfId="10476" xr:uid="{00000000-0005-0000-0000-0000D5450000}"/>
    <cellStyle name="Normal 15 3 6" xfId="6592" xr:uid="{00000000-0005-0000-0000-0000D6450000}"/>
    <cellStyle name="Normal 15 3 6 2" xfId="15745" xr:uid="{00000000-0005-0000-0000-0000D7450000}"/>
    <cellStyle name="Normal 15 3 7" xfId="9708" xr:uid="{00000000-0005-0000-0000-0000D8450000}"/>
    <cellStyle name="Normal 15 4" xfId="553" xr:uid="{00000000-0005-0000-0000-0000D9450000}"/>
    <cellStyle name="Normal 15 4 2" xfId="1874" xr:uid="{00000000-0005-0000-0000-0000DA450000}"/>
    <cellStyle name="Normal 15 4 2 2" xfId="6601" xr:uid="{00000000-0005-0000-0000-0000DB450000}"/>
    <cellStyle name="Normal 15 4 2 2 2" xfId="15754" xr:uid="{00000000-0005-0000-0000-0000DC450000}"/>
    <cellStyle name="Normal 15 4 2 3" xfId="11028" xr:uid="{00000000-0005-0000-0000-0000DD450000}"/>
    <cellStyle name="Normal 15 4 3" xfId="3370" xr:uid="{00000000-0005-0000-0000-0000DE450000}"/>
    <cellStyle name="Normal 15 4 3 2" xfId="6602" xr:uid="{00000000-0005-0000-0000-0000DF450000}"/>
    <cellStyle name="Normal 15 4 3 2 2" xfId="15755" xr:uid="{00000000-0005-0000-0000-0000E0450000}"/>
    <cellStyle name="Normal 15 4 3 3" xfId="12524" xr:uid="{00000000-0005-0000-0000-0000E1450000}"/>
    <cellStyle name="Normal 15 4 4" xfId="1324" xr:uid="{00000000-0005-0000-0000-0000E2450000}"/>
    <cellStyle name="Normal 15 4 4 2" xfId="6603" xr:uid="{00000000-0005-0000-0000-0000E3450000}"/>
    <cellStyle name="Normal 15 4 4 2 2" xfId="15756" xr:uid="{00000000-0005-0000-0000-0000E4450000}"/>
    <cellStyle name="Normal 15 4 4 3" xfId="10478" xr:uid="{00000000-0005-0000-0000-0000E5450000}"/>
    <cellStyle name="Normal 15 4 5" xfId="6600" xr:uid="{00000000-0005-0000-0000-0000E6450000}"/>
    <cellStyle name="Normal 15 4 5 2" xfId="15753" xr:uid="{00000000-0005-0000-0000-0000E7450000}"/>
    <cellStyle name="Normal 15 4 6" xfId="9710" xr:uid="{00000000-0005-0000-0000-0000E8450000}"/>
    <cellStyle name="Normal 15 5" xfId="554" xr:uid="{00000000-0005-0000-0000-0000E9450000}"/>
    <cellStyle name="Normal 15 6" xfId="1869" xr:uid="{00000000-0005-0000-0000-0000EA450000}"/>
    <cellStyle name="Normal 15 6 2" xfId="6604" xr:uid="{00000000-0005-0000-0000-0000EB450000}"/>
    <cellStyle name="Normal 15 6 2 2" xfId="15757" xr:uid="{00000000-0005-0000-0000-0000EC450000}"/>
    <cellStyle name="Normal 15 6 3" xfId="11023" xr:uid="{00000000-0005-0000-0000-0000ED450000}"/>
    <cellStyle name="Normal 15 7" xfId="3367" xr:uid="{00000000-0005-0000-0000-0000EE450000}"/>
    <cellStyle name="Normal 15 7 2" xfId="6605" xr:uid="{00000000-0005-0000-0000-0000EF450000}"/>
    <cellStyle name="Normal 15 7 2 2" xfId="15758" xr:uid="{00000000-0005-0000-0000-0000F0450000}"/>
    <cellStyle name="Normal 15 7 3" xfId="12521" xr:uid="{00000000-0005-0000-0000-0000F1450000}"/>
    <cellStyle name="Normal 15 8" xfId="1321" xr:uid="{00000000-0005-0000-0000-0000F2450000}"/>
    <cellStyle name="Normal 15 8 2" xfId="6606" xr:uid="{00000000-0005-0000-0000-0000F3450000}"/>
    <cellStyle name="Normal 15 8 2 2" xfId="15759" xr:uid="{00000000-0005-0000-0000-0000F4450000}"/>
    <cellStyle name="Normal 15 8 3" xfId="10475" xr:uid="{00000000-0005-0000-0000-0000F5450000}"/>
    <cellStyle name="Normal 15 9" xfId="6591" xr:uid="{00000000-0005-0000-0000-0000F6450000}"/>
    <cellStyle name="Normal 15 9 2" xfId="15744" xr:uid="{00000000-0005-0000-0000-0000F7450000}"/>
    <cellStyle name="Normal 16" xfId="555" xr:uid="{00000000-0005-0000-0000-0000F8450000}"/>
    <cellStyle name="Normal 16 10" xfId="6607" xr:uid="{00000000-0005-0000-0000-0000F9450000}"/>
    <cellStyle name="Normal 16 10 2" xfId="15760" xr:uid="{00000000-0005-0000-0000-0000FA450000}"/>
    <cellStyle name="Normal 16 11" xfId="9712" xr:uid="{00000000-0005-0000-0000-0000FB450000}"/>
    <cellStyle name="Normal 16 2" xfId="556" xr:uid="{00000000-0005-0000-0000-0000FC450000}"/>
    <cellStyle name="Normal 16 2 2" xfId="557" xr:uid="{00000000-0005-0000-0000-0000FD450000}"/>
    <cellStyle name="Normal 16 2 2 2" xfId="558" xr:uid="{00000000-0005-0000-0000-0000FE450000}"/>
    <cellStyle name="Normal 16 2 2 2 2" xfId="1878" xr:uid="{00000000-0005-0000-0000-0000FF450000}"/>
    <cellStyle name="Normal 16 2 2 2 2 2" xfId="6611" xr:uid="{00000000-0005-0000-0000-000000460000}"/>
    <cellStyle name="Normal 16 2 2 2 2 2 2" xfId="15764" xr:uid="{00000000-0005-0000-0000-000001460000}"/>
    <cellStyle name="Normal 16 2 2 2 2 3" xfId="11032" xr:uid="{00000000-0005-0000-0000-000002460000}"/>
    <cellStyle name="Normal 16 2 2 2 3" xfId="3374" xr:uid="{00000000-0005-0000-0000-000003460000}"/>
    <cellStyle name="Normal 16 2 2 2 3 2" xfId="6612" xr:uid="{00000000-0005-0000-0000-000004460000}"/>
    <cellStyle name="Normal 16 2 2 2 3 2 2" xfId="15765" xr:uid="{00000000-0005-0000-0000-000005460000}"/>
    <cellStyle name="Normal 16 2 2 2 3 3" xfId="12528" xr:uid="{00000000-0005-0000-0000-000006460000}"/>
    <cellStyle name="Normal 16 2 2 2 4" xfId="1328" xr:uid="{00000000-0005-0000-0000-000007460000}"/>
    <cellStyle name="Normal 16 2 2 2 4 2" xfId="6613" xr:uid="{00000000-0005-0000-0000-000008460000}"/>
    <cellStyle name="Normal 16 2 2 2 4 2 2" xfId="15766" xr:uid="{00000000-0005-0000-0000-000009460000}"/>
    <cellStyle name="Normal 16 2 2 2 4 3" xfId="10482" xr:uid="{00000000-0005-0000-0000-00000A460000}"/>
    <cellStyle name="Normal 16 2 2 2 5" xfId="6610" xr:uid="{00000000-0005-0000-0000-00000B460000}"/>
    <cellStyle name="Normal 16 2 2 2 5 2" xfId="15763" xr:uid="{00000000-0005-0000-0000-00000C460000}"/>
    <cellStyle name="Normal 16 2 2 2 6" xfId="9715" xr:uid="{00000000-0005-0000-0000-00000D460000}"/>
    <cellStyle name="Normal 16 2 2 3" xfId="1877" xr:uid="{00000000-0005-0000-0000-00000E460000}"/>
    <cellStyle name="Normal 16 2 2 3 2" xfId="6614" xr:uid="{00000000-0005-0000-0000-00000F460000}"/>
    <cellStyle name="Normal 16 2 2 3 2 2" xfId="15767" xr:uid="{00000000-0005-0000-0000-000010460000}"/>
    <cellStyle name="Normal 16 2 2 3 3" xfId="11031" xr:uid="{00000000-0005-0000-0000-000011460000}"/>
    <cellStyle name="Normal 16 2 2 4" xfId="3373" xr:uid="{00000000-0005-0000-0000-000012460000}"/>
    <cellStyle name="Normal 16 2 2 4 2" xfId="6615" xr:uid="{00000000-0005-0000-0000-000013460000}"/>
    <cellStyle name="Normal 16 2 2 4 2 2" xfId="15768" xr:uid="{00000000-0005-0000-0000-000014460000}"/>
    <cellStyle name="Normal 16 2 2 4 3" xfId="12527" xr:uid="{00000000-0005-0000-0000-000015460000}"/>
    <cellStyle name="Normal 16 2 2 5" xfId="1327" xr:uid="{00000000-0005-0000-0000-000016460000}"/>
    <cellStyle name="Normal 16 2 2 5 2" xfId="6616" xr:uid="{00000000-0005-0000-0000-000017460000}"/>
    <cellStyle name="Normal 16 2 2 5 2 2" xfId="15769" xr:uid="{00000000-0005-0000-0000-000018460000}"/>
    <cellStyle name="Normal 16 2 2 5 3" xfId="10481" xr:uid="{00000000-0005-0000-0000-000019460000}"/>
    <cellStyle name="Normal 16 2 2 6" xfId="6609" xr:uid="{00000000-0005-0000-0000-00001A460000}"/>
    <cellStyle name="Normal 16 2 2 6 2" xfId="15762" xr:uid="{00000000-0005-0000-0000-00001B460000}"/>
    <cellStyle name="Normal 16 2 2 7" xfId="9714" xr:uid="{00000000-0005-0000-0000-00001C460000}"/>
    <cellStyle name="Normal 16 2 3" xfId="559" xr:uid="{00000000-0005-0000-0000-00001D460000}"/>
    <cellStyle name="Normal 16 2 3 2" xfId="1879" xr:uid="{00000000-0005-0000-0000-00001E460000}"/>
    <cellStyle name="Normal 16 2 3 2 2" xfId="6618" xr:uid="{00000000-0005-0000-0000-00001F460000}"/>
    <cellStyle name="Normal 16 2 3 2 2 2" xfId="15771" xr:uid="{00000000-0005-0000-0000-000020460000}"/>
    <cellStyle name="Normal 16 2 3 2 3" xfId="11033" xr:uid="{00000000-0005-0000-0000-000021460000}"/>
    <cellStyle name="Normal 16 2 3 3" xfId="3375" xr:uid="{00000000-0005-0000-0000-000022460000}"/>
    <cellStyle name="Normal 16 2 3 3 2" xfId="6619" xr:uid="{00000000-0005-0000-0000-000023460000}"/>
    <cellStyle name="Normal 16 2 3 3 2 2" xfId="15772" xr:uid="{00000000-0005-0000-0000-000024460000}"/>
    <cellStyle name="Normal 16 2 3 3 3" xfId="12529" xr:uid="{00000000-0005-0000-0000-000025460000}"/>
    <cellStyle name="Normal 16 2 3 4" xfId="1329" xr:uid="{00000000-0005-0000-0000-000026460000}"/>
    <cellStyle name="Normal 16 2 3 4 2" xfId="6620" xr:uid="{00000000-0005-0000-0000-000027460000}"/>
    <cellStyle name="Normal 16 2 3 4 2 2" xfId="15773" xr:uid="{00000000-0005-0000-0000-000028460000}"/>
    <cellStyle name="Normal 16 2 3 4 3" xfId="10483" xr:uid="{00000000-0005-0000-0000-000029460000}"/>
    <cellStyle name="Normal 16 2 3 5" xfId="6617" xr:uid="{00000000-0005-0000-0000-00002A460000}"/>
    <cellStyle name="Normal 16 2 3 5 2" xfId="15770" xr:uid="{00000000-0005-0000-0000-00002B460000}"/>
    <cellStyle name="Normal 16 2 3 6" xfId="9716" xr:uid="{00000000-0005-0000-0000-00002C460000}"/>
    <cellStyle name="Normal 16 2 4" xfId="1876" xr:uid="{00000000-0005-0000-0000-00002D460000}"/>
    <cellStyle name="Normal 16 2 4 2" xfId="6621" xr:uid="{00000000-0005-0000-0000-00002E460000}"/>
    <cellStyle name="Normal 16 2 4 2 2" xfId="15774" xr:uid="{00000000-0005-0000-0000-00002F460000}"/>
    <cellStyle name="Normal 16 2 4 3" xfId="11030" xr:uid="{00000000-0005-0000-0000-000030460000}"/>
    <cellStyle name="Normal 16 2 5" xfId="3372" xr:uid="{00000000-0005-0000-0000-000031460000}"/>
    <cellStyle name="Normal 16 2 5 2" xfId="6622" xr:uid="{00000000-0005-0000-0000-000032460000}"/>
    <cellStyle name="Normal 16 2 5 2 2" xfId="15775" xr:uid="{00000000-0005-0000-0000-000033460000}"/>
    <cellStyle name="Normal 16 2 5 3" xfId="12526" xr:uid="{00000000-0005-0000-0000-000034460000}"/>
    <cellStyle name="Normal 16 2 6" xfId="1326" xr:uid="{00000000-0005-0000-0000-000035460000}"/>
    <cellStyle name="Normal 16 2 6 2" xfId="6623" xr:uid="{00000000-0005-0000-0000-000036460000}"/>
    <cellStyle name="Normal 16 2 6 2 2" xfId="15776" xr:uid="{00000000-0005-0000-0000-000037460000}"/>
    <cellStyle name="Normal 16 2 6 3" xfId="10480" xr:uid="{00000000-0005-0000-0000-000038460000}"/>
    <cellStyle name="Normal 16 2 7" xfId="6608" xr:uid="{00000000-0005-0000-0000-000039460000}"/>
    <cellStyle name="Normal 16 2 7 2" xfId="15761" xr:uid="{00000000-0005-0000-0000-00003A460000}"/>
    <cellStyle name="Normal 16 2 8" xfId="9713" xr:uid="{00000000-0005-0000-0000-00003B460000}"/>
    <cellStyle name="Normal 16 3" xfId="560" xr:uid="{00000000-0005-0000-0000-00003C460000}"/>
    <cellStyle name="Normal 16 3 2" xfId="561" xr:uid="{00000000-0005-0000-0000-00003D460000}"/>
    <cellStyle name="Normal 16 3 2 2" xfId="562" xr:uid="{00000000-0005-0000-0000-00003E460000}"/>
    <cellStyle name="Normal 16 3 2 2 2" xfId="1882" xr:uid="{00000000-0005-0000-0000-00003F460000}"/>
    <cellStyle name="Normal 16 3 2 2 2 2" xfId="6627" xr:uid="{00000000-0005-0000-0000-000040460000}"/>
    <cellStyle name="Normal 16 3 2 2 2 2 2" xfId="15780" xr:uid="{00000000-0005-0000-0000-000041460000}"/>
    <cellStyle name="Normal 16 3 2 2 2 3" xfId="11036" xr:uid="{00000000-0005-0000-0000-000042460000}"/>
    <cellStyle name="Normal 16 3 2 2 3" xfId="3378" xr:uid="{00000000-0005-0000-0000-000043460000}"/>
    <cellStyle name="Normal 16 3 2 2 3 2" xfId="6628" xr:uid="{00000000-0005-0000-0000-000044460000}"/>
    <cellStyle name="Normal 16 3 2 2 3 2 2" xfId="15781" xr:uid="{00000000-0005-0000-0000-000045460000}"/>
    <cellStyle name="Normal 16 3 2 2 3 3" xfId="12532" xr:uid="{00000000-0005-0000-0000-000046460000}"/>
    <cellStyle name="Normal 16 3 2 2 4" xfId="1332" xr:uid="{00000000-0005-0000-0000-000047460000}"/>
    <cellStyle name="Normal 16 3 2 2 4 2" xfId="6629" xr:uid="{00000000-0005-0000-0000-000048460000}"/>
    <cellStyle name="Normal 16 3 2 2 4 2 2" xfId="15782" xr:uid="{00000000-0005-0000-0000-000049460000}"/>
    <cellStyle name="Normal 16 3 2 2 4 3" xfId="10486" xr:uid="{00000000-0005-0000-0000-00004A460000}"/>
    <cellStyle name="Normal 16 3 2 2 5" xfId="6626" xr:uid="{00000000-0005-0000-0000-00004B460000}"/>
    <cellStyle name="Normal 16 3 2 2 5 2" xfId="15779" xr:uid="{00000000-0005-0000-0000-00004C460000}"/>
    <cellStyle name="Normal 16 3 2 2 6" xfId="9719" xr:uid="{00000000-0005-0000-0000-00004D460000}"/>
    <cellStyle name="Normal 16 3 2 3" xfId="1881" xr:uid="{00000000-0005-0000-0000-00004E460000}"/>
    <cellStyle name="Normal 16 3 2 3 2" xfId="6630" xr:uid="{00000000-0005-0000-0000-00004F460000}"/>
    <cellStyle name="Normal 16 3 2 3 2 2" xfId="15783" xr:uid="{00000000-0005-0000-0000-000050460000}"/>
    <cellStyle name="Normal 16 3 2 3 3" xfId="11035" xr:uid="{00000000-0005-0000-0000-000051460000}"/>
    <cellStyle name="Normal 16 3 2 4" xfId="3377" xr:uid="{00000000-0005-0000-0000-000052460000}"/>
    <cellStyle name="Normal 16 3 2 4 2" xfId="6631" xr:uid="{00000000-0005-0000-0000-000053460000}"/>
    <cellStyle name="Normal 16 3 2 4 2 2" xfId="15784" xr:uid="{00000000-0005-0000-0000-000054460000}"/>
    <cellStyle name="Normal 16 3 2 4 3" xfId="12531" xr:uid="{00000000-0005-0000-0000-000055460000}"/>
    <cellStyle name="Normal 16 3 2 5" xfId="1331" xr:uid="{00000000-0005-0000-0000-000056460000}"/>
    <cellStyle name="Normal 16 3 2 5 2" xfId="6632" xr:uid="{00000000-0005-0000-0000-000057460000}"/>
    <cellStyle name="Normal 16 3 2 5 2 2" xfId="15785" xr:uid="{00000000-0005-0000-0000-000058460000}"/>
    <cellStyle name="Normal 16 3 2 5 3" xfId="10485" xr:uid="{00000000-0005-0000-0000-000059460000}"/>
    <cellStyle name="Normal 16 3 2 6" xfId="6625" xr:uid="{00000000-0005-0000-0000-00005A460000}"/>
    <cellStyle name="Normal 16 3 2 6 2" xfId="15778" xr:uid="{00000000-0005-0000-0000-00005B460000}"/>
    <cellStyle name="Normal 16 3 2 7" xfId="9718" xr:uid="{00000000-0005-0000-0000-00005C460000}"/>
    <cellStyle name="Normal 16 3 3" xfId="563" xr:uid="{00000000-0005-0000-0000-00005D460000}"/>
    <cellStyle name="Normal 16 3 3 2" xfId="1883" xr:uid="{00000000-0005-0000-0000-00005E460000}"/>
    <cellStyle name="Normal 16 3 3 2 2" xfId="6634" xr:uid="{00000000-0005-0000-0000-00005F460000}"/>
    <cellStyle name="Normal 16 3 3 2 2 2" xfId="15787" xr:uid="{00000000-0005-0000-0000-000060460000}"/>
    <cellStyle name="Normal 16 3 3 2 3" xfId="11037" xr:uid="{00000000-0005-0000-0000-000061460000}"/>
    <cellStyle name="Normal 16 3 3 3" xfId="3379" xr:uid="{00000000-0005-0000-0000-000062460000}"/>
    <cellStyle name="Normal 16 3 3 3 2" xfId="6635" xr:uid="{00000000-0005-0000-0000-000063460000}"/>
    <cellStyle name="Normal 16 3 3 3 2 2" xfId="15788" xr:uid="{00000000-0005-0000-0000-000064460000}"/>
    <cellStyle name="Normal 16 3 3 3 3" xfId="12533" xr:uid="{00000000-0005-0000-0000-000065460000}"/>
    <cellStyle name="Normal 16 3 3 4" xfId="1333" xr:uid="{00000000-0005-0000-0000-000066460000}"/>
    <cellStyle name="Normal 16 3 3 4 2" xfId="6636" xr:uid="{00000000-0005-0000-0000-000067460000}"/>
    <cellStyle name="Normal 16 3 3 4 2 2" xfId="15789" xr:uid="{00000000-0005-0000-0000-000068460000}"/>
    <cellStyle name="Normal 16 3 3 4 3" xfId="10487" xr:uid="{00000000-0005-0000-0000-000069460000}"/>
    <cellStyle name="Normal 16 3 3 5" xfId="6633" xr:uid="{00000000-0005-0000-0000-00006A460000}"/>
    <cellStyle name="Normal 16 3 3 5 2" xfId="15786" xr:uid="{00000000-0005-0000-0000-00006B460000}"/>
    <cellStyle name="Normal 16 3 3 6" xfId="9720" xr:uid="{00000000-0005-0000-0000-00006C460000}"/>
    <cellStyle name="Normal 16 3 4" xfId="1880" xr:uid="{00000000-0005-0000-0000-00006D460000}"/>
    <cellStyle name="Normal 16 3 4 2" xfId="6637" xr:uid="{00000000-0005-0000-0000-00006E460000}"/>
    <cellStyle name="Normal 16 3 4 2 2" xfId="15790" xr:uid="{00000000-0005-0000-0000-00006F460000}"/>
    <cellStyle name="Normal 16 3 4 3" xfId="11034" xr:uid="{00000000-0005-0000-0000-000070460000}"/>
    <cellStyle name="Normal 16 3 5" xfId="3376" xr:uid="{00000000-0005-0000-0000-000071460000}"/>
    <cellStyle name="Normal 16 3 5 2" xfId="6638" xr:uid="{00000000-0005-0000-0000-000072460000}"/>
    <cellStyle name="Normal 16 3 5 2 2" xfId="15791" xr:uid="{00000000-0005-0000-0000-000073460000}"/>
    <cellStyle name="Normal 16 3 5 3" xfId="12530" xr:uid="{00000000-0005-0000-0000-000074460000}"/>
    <cellStyle name="Normal 16 3 6" xfId="1330" xr:uid="{00000000-0005-0000-0000-000075460000}"/>
    <cellStyle name="Normal 16 3 6 2" xfId="6639" xr:uid="{00000000-0005-0000-0000-000076460000}"/>
    <cellStyle name="Normal 16 3 6 2 2" xfId="15792" xr:uid="{00000000-0005-0000-0000-000077460000}"/>
    <cellStyle name="Normal 16 3 6 3" xfId="10484" xr:uid="{00000000-0005-0000-0000-000078460000}"/>
    <cellStyle name="Normal 16 3 7" xfId="6624" xr:uid="{00000000-0005-0000-0000-000079460000}"/>
    <cellStyle name="Normal 16 3 7 2" xfId="15777" xr:uid="{00000000-0005-0000-0000-00007A460000}"/>
    <cellStyle name="Normal 16 3 8" xfId="9717" xr:uid="{00000000-0005-0000-0000-00007B460000}"/>
    <cellStyle name="Normal 16 4" xfId="564" xr:uid="{00000000-0005-0000-0000-00007C460000}"/>
    <cellStyle name="Normal 16 4 2" xfId="565" xr:uid="{00000000-0005-0000-0000-00007D460000}"/>
    <cellStyle name="Normal 16 4 2 2" xfId="1885" xr:uid="{00000000-0005-0000-0000-00007E460000}"/>
    <cellStyle name="Normal 16 4 2 2 2" xfId="6642" xr:uid="{00000000-0005-0000-0000-00007F460000}"/>
    <cellStyle name="Normal 16 4 2 2 2 2" xfId="15795" xr:uid="{00000000-0005-0000-0000-000080460000}"/>
    <cellStyle name="Normal 16 4 2 2 3" xfId="11039" xr:uid="{00000000-0005-0000-0000-000081460000}"/>
    <cellStyle name="Normal 16 4 2 3" xfId="3381" xr:uid="{00000000-0005-0000-0000-000082460000}"/>
    <cellStyle name="Normal 16 4 2 3 2" xfId="6643" xr:uid="{00000000-0005-0000-0000-000083460000}"/>
    <cellStyle name="Normal 16 4 2 3 2 2" xfId="15796" xr:uid="{00000000-0005-0000-0000-000084460000}"/>
    <cellStyle name="Normal 16 4 2 3 3" xfId="12535" xr:uid="{00000000-0005-0000-0000-000085460000}"/>
    <cellStyle name="Normal 16 4 2 4" xfId="1335" xr:uid="{00000000-0005-0000-0000-000086460000}"/>
    <cellStyle name="Normal 16 4 2 4 2" xfId="6644" xr:uid="{00000000-0005-0000-0000-000087460000}"/>
    <cellStyle name="Normal 16 4 2 4 2 2" xfId="15797" xr:uid="{00000000-0005-0000-0000-000088460000}"/>
    <cellStyle name="Normal 16 4 2 4 3" xfId="10489" xr:uid="{00000000-0005-0000-0000-000089460000}"/>
    <cellStyle name="Normal 16 4 2 5" xfId="6641" xr:uid="{00000000-0005-0000-0000-00008A460000}"/>
    <cellStyle name="Normal 16 4 2 5 2" xfId="15794" xr:uid="{00000000-0005-0000-0000-00008B460000}"/>
    <cellStyle name="Normal 16 4 2 6" xfId="9722" xr:uid="{00000000-0005-0000-0000-00008C460000}"/>
    <cellStyle name="Normal 16 4 3" xfId="1884" xr:uid="{00000000-0005-0000-0000-00008D460000}"/>
    <cellStyle name="Normal 16 4 3 2" xfId="6645" xr:uid="{00000000-0005-0000-0000-00008E460000}"/>
    <cellStyle name="Normal 16 4 3 2 2" xfId="15798" xr:uid="{00000000-0005-0000-0000-00008F460000}"/>
    <cellStyle name="Normal 16 4 3 3" xfId="11038" xr:uid="{00000000-0005-0000-0000-000090460000}"/>
    <cellStyle name="Normal 16 4 4" xfId="3380" xr:uid="{00000000-0005-0000-0000-000091460000}"/>
    <cellStyle name="Normal 16 4 4 2" xfId="6646" xr:uid="{00000000-0005-0000-0000-000092460000}"/>
    <cellStyle name="Normal 16 4 4 2 2" xfId="15799" xr:uid="{00000000-0005-0000-0000-000093460000}"/>
    <cellStyle name="Normal 16 4 4 3" xfId="12534" xr:uid="{00000000-0005-0000-0000-000094460000}"/>
    <cellStyle name="Normal 16 4 5" xfId="1334" xr:uid="{00000000-0005-0000-0000-000095460000}"/>
    <cellStyle name="Normal 16 4 5 2" xfId="6647" xr:uid="{00000000-0005-0000-0000-000096460000}"/>
    <cellStyle name="Normal 16 4 5 2 2" xfId="15800" xr:uid="{00000000-0005-0000-0000-000097460000}"/>
    <cellStyle name="Normal 16 4 5 3" xfId="10488" xr:uid="{00000000-0005-0000-0000-000098460000}"/>
    <cellStyle name="Normal 16 4 6" xfId="6640" xr:uid="{00000000-0005-0000-0000-000099460000}"/>
    <cellStyle name="Normal 16 4 6 2" xfId="15793" xr:uid="{00000000-0005-0000-0000-00009A460000}"/>
    <cellStyle name="Normal 16 4 7" xfId="9721" xr:uid="{00000000-0005-0000-0000-00009B460000}"/>
    <cellStyle name="Normal 16 5" xfId="566" xr:uid="{00000000-0005-0000-0000-00009C460000}"/>
    <cellStyle name="Normal 16 5 2" xfId="1886" xr:uid="{00000000-0005-0000-0000-00009D460000}"/>
    <cellStyle name="Normal 16 5 2 2" xfId="6649" xr:uid="{00000000-0005-0000-0000-00009E460000}"/>
    <cellStyle name="Normal 16 5 2 2 2" xfId="15802" xr:uid="{00000000-0005-0000-0000-00009F460000}"/>
    <cellStyle name="Normal 16 5 2 3" xfId="11040" xr:uid="{00000000-0005-0000-0000-0000A0460000}"/>
    <cellStyle name="Normal 16 5 3" xfId="3382" xr:uid="{00000000-0005-0000-0000-0000A1460000}"/>
    <cellStyle name="Normal 16 5 3 2" xfId="6650" xr:uid="{00000000-0005-0000-0000-0000A2460000}"/>
    <cellStyle name="Normal 16 5 3 2 2" xfId="15803" xr:uid="{00000000-0005-0000-0000-0000A3460000}"/>
    <cellStyle name="Normal 16 5 3 3" xfId="12536" xr:uid="{00000000-0005-0000-0000-0000A4460000}"/>
    <cellStyle name="Normal 16 5 4" xfId="1336" xr:uid="{00000000-0005-0000-0000-0000A5460000}"/>
    <cellStyle name="Normal 16 5 4 2" xfId="6651" xr:uid="{00000000-0005-0000-0000-0000A6460000}"/>
    <cellStyle name="Normal 16 5 4 2 2" xfId="15804" xr:uid="{00000000-0005-0000-0000-0000A7460000}"/>
    <cellStyle name="Normal 16 5 4 3" xfId="10490" xr:uid="{00000000-0005-0000-0000-0000A8460000}"/>
    <cellStyle name="Normal 16 5 5" xfId="6648" xr:uid="{00000000-0005-0000-0000-0000A9460000}"/>
    <cellStyle name="Normal 16 5 5 2" xfId="15801" xr:uid="{00000000-0005-0000-0000-0000AA460000}"/>
    <cellStyle name="Normal 16 5 6" xfId="9723" xr:uid="{00000000-0005-0000-0000-0000AB460000}"/>
    <cellStyle name="Normal 16 6" xfId="567" xr:uid="{00000000-0005-0000-0000-0000AC460000}"/>
    <cellStyle name="Normal 16 7" xfId="1875" xr:uid="{00000000-0005-0000-0000-0000AD460000}"/>
    <cellStyle name="Normal 16 7 2" xfId="6652" xr:uid="{00000000-0005-0000-0000-0000AE460000}"/>
    <cellStyle name="Normal 16 7 2 2" xfId="15805" xr:uid="{00000000-0005-0000-0000-0000AF460000}"/>
    <cellStyle name="Normal 16 7 3" xfId="11029" xr:uid="{00000000-0005-0000-0000-0000B0460000}"/>
    <cellStyle name="Normal 16 8" xfId="3371" xr:uid="{00000000-0005-0000-0000-0000B1460000}"/>
    <cellStyle name="Normal 16 8 2" xfId="6653" xr:uid="{00000000-0005-0000-0000-0000B2460000}"/>
    <cellStyle name="Normal 16 8 2 2" xfId="15806" xr:uid="{00000000-0005-0000-0000-0000B3460000}"/>
    <cellStyle name="Normal 16 8 3" xfId="12525" xr:uid="{00000000-0005-0000-0000-0000B4460000}"/>
    <cellStyle name="Normal 16 9" xfId="1325" xr:uid="{00000000-0005-0000-0000-0000B5460000}"/>
    <cellStyle name="Normal 16 9 2" xfId="6654" xr:uid="{00000000-0005-0000-0000-0000B6460000}"/>
    <cellStyle name="Normal 16 9 2 2" xfId="15807" xr:uid="{00000000-0005-0000-0000-0000B7460000}"/>
    <cellStyle name="Normal 16 9 3" xfId="10479" xr:uid="{00000000-0005-0000-0000-0000B8460000}"/>
    <cellStyle name="Normal 17" xfId="568" xr:uid="{00000000-0005-0000-0000-0000B9460000}"/>
    <cellStyle name="Normal 17 2" xfId="1887" xr:uid="{00000000-0005-0000-0000-0000BA460000}"/>
    <cellStyle name="Normal 17 2 2" xfId="6656" xr:uid="{00000000-0005-0000-0000-0000BB460000}"/>
    <cellStyle name="Normal 17 2 2 2" xfId="15809" xr:uid="{00000000-0005-0000-0000-0000BC460000}"/>
    <cellStyle name="Normal 17 2 3" xfId="11041" xr:uid="{00000000-0005-0000-0000-0000BD460000}"/>
    <cellStyle name="Normal 17 3" xfId="3383" xr:uid="{00000000-0005-0000-0000-0000BE460000}"/>
    <cellStyle name="Normal 17 3 2" xfId="6657" xr:uid="{00000000-0005-0000-0000-0000BF460000}"/>
    <cellStyle name="Normal 17 3 2 2" xfId="15810" xr:uid="{00000000-0005-0000-0000-0000C0460000}"/>
    <cellStyle name="Normal 17 3 3" xfId="12537" xr:uid="{00000000-0005-0000-0000-0000C1460000}"/>
    <cellStyle name="Normal 17 4" xfId="1337" xr:uid="{00000000-0005-0000-0000-0000C2460000}"/>
    <cellStyle name="Normal 17 4 2" xfId="6658" xr:uid="{00000000-0005-0000-0000-0000C3460000}"/>
    <cellStyle name="Normal 17 4 2 2" xfId="15811" xr:uid="{00000000-0005-0000-0000-0000C4460000}"/>
    <cellStyle name="Normal 17 4 3" xfId="10491" xr:uid="{00000000-0005-0000-0000-0000C5460000}"/>
    <cellStyle name="Normal 17 5" xfId="6655" xr:uid="{00000000-0005-0000-0000-0000C6460000}"/>
    <cellStyle name="Normal 17 5 2" xfId="15808" xr:uid="{00000000-0005-0000-0000-0000C7460000}"/>
    <cellStyle name="Normal 17 6" xfId="9725" xr:uid="{00000000-0005-0000-0000-0000C8460000}"/>
    <cellStyle name="Normal 18" xfId="1112" xr:uid="{00000000-0005-0000-0000-0000C9460000}"/>
    <cellStyle name="Normal 18 2" xfId="2432" xr:uid="{00000000-0005-0000-0000-0000CA460000}"/>
    <cellStyle name="Normal 18 2 2" xfId="6659" xr:uid="{00000000-0005-0000-0000-0000CB460000}"/>
    <cellStyle name="Normal 18 2 2 2" xfId="15812" xr:uid="{00000000-0005-0000-0000-0000CC460000}"/>
    <cellStyle name="Normal 18 2 3" xfId="11586" xr:uid="{00000000-0005-0000-0000-0000CD460000}"/>
    <cellStyle name="Normal 19" xfId="1113" xr:uid="{00000000-0005-0000-0000-0000CE460000}"/>
    <cellStyle name="Normal 19 2" xfId="5055" xr:uid="{00000000-0005-0000-0000-0000CF460000}"/>
    <cellStyle name="Normal 2" xfId="3" xr:uid="{00000000-0005-0000-0000-0000D0460000}"/>
    <cellStyle name="Normal 2 10" xfId="569" xr:uid="{00000000-0005-0000-0000-0000D1460000}"/>
    <cellStyle name="Normal 2 10 2" xfId="1151" xr:uid="{00000000-0005-0000-0000-0000D2460000}"/>
    <cellStyle name="Normal 2 10 2 2" xfId="3898" xr:uid="{00000000-0005-0000-0000-0000D3460000}"/>
    <cellStyle name="Normal 2 10 2 2 2" xfId="6662" xr:uid="{00000000-0005-0000-0000-0000D4460000}"/>
    <cellStyle name="Normal 2 10 2 2 2 2" xfId="15815" xr:uid="{00000000-0005-0000-0000-0000D5460000}"/>
    <cellStyle name="Normal 2 10 2 2 3" xfId="13052" xr:uid="{00000000-0005-0000-0000-0000D6460000}"/>
    <cellStyle name="Normal 2 10 2 3" xfId="2204" xr:uid="{00000000-0005-0000-0000-0000D7460000}"/>
    <cellStyle name="Normal 2 10 2 3 2" xfId="6663" xr:uid="{00000000-0005-0000-0000-0000D8460000}"/>
    <cellStyle name="Normal 2 10 2 3 2 2" xfId="15816" xr:uid="{00000000-0005-0000-0000-0000D9460000}"/>
    <cellStyle name="Normal 2 10 2 3 3" xfId="11358" xr:uid="{00000000-0005-0000-0000-0000DA460000}"/>
    <cellStyle name="Normal 2 10 2 4" xfId="6661" xr:uid="{00000000-0005-0000-0000-0000DB460000}"/>
    <cellStyle name="Normal 2 10 2 4 2" xfId="15814" xr:uid="{00000000-0005-0000-0000-0000DC460000}"/>
    <cellStyle name="Normal 2 10 2 5" xfId="10305" xr:uid="{00000000-0005-0000-0000-0000DD460000}"/>
    <cellStyle name="Normal 2 10 3" xfId="1888" xr:uid="{00000000-0005-0000-0000-0000DE460000}"/>
    <cellStyle name="Normal 2 10 3 2" xfId="6664" xr:uid="{00000000-0005-0000-0000-0000DF460000}"/>
    <cellStyle name="Normal 2 10 3 2 2" xfId="15817" xr:uid="{00000000-0005-0000-0000-0000E0460000}"/>
    <cellStyle name="Normal 2 10 3 3" xfId="11042" xr:uid="{00000000-0005-0000-0000-0000E1460000}"/>
    <cellStyle name="Normal 2 10 4" xfId="3219" xr:uid="{00000000-0005-0000-0000-0000E2460000}"/>
    <cellStyle name="Normal 2 10 4 2" xfId="6665" xr:uid="{00000000-0005-0000-0000-0000E3460000}"/>
    <cellStyle name="Normal 2 10 4 2 2" xfId="15818" xr:uid="{00000000-0005-0000-0000-0000E4460000}"/>
    <cellStyle name="Normal 2 10 4 3" xfId="12373" xr:uid="{00000000-0005-0000-0000-0000E5460000}"/>
    <cellStyle name="Normal 2 10 5" xfId="1339" xr:uid="{00000000-0005-0000-0000-0000E6460000}"/>
    <cellStyle name="Normal 2 10 5 2" xfId="6666" xr:uid="{00000000-0005-0000-0000-0000E7460000}"/>
    <cellStyle name="Normal 2 10 5 2 2" xfId="15819" xr:uid="{00000000-0005-0000-0000-0000E8460000}"/>
    <cellStyle name="Normal 2 10 5 3" xfId="10493" xr:uid="{00000000-0005-0000-0000-0000E9460000}"/>
    <cellStyle name="Normal 2 10 6" xfId="6660" xr:uid="{00000000-0005-0000-0000-0000EA460000}"/>
    <cellStyle name="Normal 2 10 6 2" xfId="15813" xr:uid="{00000000-0005-0000-0000-0000EB460000}"/>
    <cellStyle name="Normal 2 10 7" xfId="9726" xr:uid="{00000000-0005-0000-0000-0000EC460000}"/>
    <cellStyle name="Normal 2 11" xfId="1117" xr:uid="{00000000-0005-0000-0000-0000ED460000}"/>
    <cellStyle name="Normal 2 11 2" xfId="3879" xr:uid="{00000000-0005-0000-0000-0000EE460000}"/>
    <cellStyle name="Normal 2 11 2 2" xfId="6668" xr:uid="{00000000-0005-0000-0000-0000EF460000}"/>
    <cellStyle name="Normal 2 11 2 2 2" xfId="15821" xr:uid="{00000000-0005-0000-0000-0000F0460000}"/>
    <cellStyle name="Normal 2 11 2 3" xfId="13033" xr:uid="{00000000-0005-0000-0000-0000F1460000}"/>
    <cellStyle name="Normal 2 11 3" xfId="2185" xr:uid="{00000000-0005-0000-0000-0000F2460000}"/>
    <cellStyle name="Normal 2 11 3 2" xfId="6669" xr:uid="{00000000-0005-0000-0000-0000F3460000}"/>
    <cellStyle name="Normal 2 11 3 2 2" xfId="15822" xr:uid="{00000000-0005-0000-0000-0000F4460000}"/>
    <cellStyle name="Normal 2 11 3 3" xfId="11339" xr:uid="{00000000-0005-0000-0000-0000F5460000}"/>
    <cellStyle name="Normal 2 11 4" xfId="6667" xr:uid="{00000000-0005-0000-0000-0000F6460000}"/>
    <cellStyle name="Normal 2 11 4 2" xfId="15820" xr:uid="{00000000-0005-0000-0000-0000F7460000}"/>
    <cellStyle name="Normal 2 11 5" xfId="10271" xr:uid="{00000000-0005-0000-0000-0000F8460000}"/>
    <cellStyle name="Normal 2 12" xfId="1194" xr:uid="{00000000-0005-0000-0000-0000F9460000}"/>
    <cellStyle name="Normal 2 12 2" xfId="3202" xr:uid="{00000000-0005-0000-0000-0000FA460000}"/>
    <cellStyle name="Normal 2 12 2 2" xfId="6671" xr:uid="{00000000-0005-0000-0000-0000FB460000}"/>
    <cellStyle name="Normal 2 12 2 2 2" xfId="15824" xr:uid="{00000000-0005-0000-0000-0000FC460000}"/>
    <cellStyle name="Normal 2 12 2 3" xfId="12356" xr:uid="{00000000-0005-0000-0000-0000FD460000}"/>
    <cellStyle name="Normal 2 12 3" xfId="6670" xr:uid="{00000000-0005-0000-0000-0000FE460000}"/>
    <cellStyle name="Normal 2 12 3 2" xfId="15823" xr:uid="{00000000-0005-0000-0000-0000FF460000}"/>
    <cellStyle name="Normal 2 12 4" xfId="10348" xr:uid="{00000000-0005-0000-0000-000000470000}"/>
    <cellStyle name="Normal 2 13" xfId="1338" xr:uid="{00000000-0005-0000-0000-000001470000}"/>
    <cellStyle name="Normal 2 13 2" xfId="6672" xr:uid="{00000000-0005-0000-0000-000002470000}"/>
    <cellStyle name="Normal 2 13 2 2" xfId="15825" xr:uid="{00000000-0005-0000-0000-000003470000}"/>
    <cellStyle name="Normal 2 13 3" xfId="10492" xr:uid="{00000000-0005-0000-0000-000004470000}"/>
    <cellStyle name="Normal 2 2" xfId="99" xr:uid="{00000000-0005-0000-0000-000005470000}"/>
    <cellStyle name="Normal 2 2 2" xfId="570" xr:uid="{00000000-0005-0000-0000-000006470000}"/>
    <cellStyle name="Normal 2 2 2 2" xfId="9133" xr:uid="{00000000-0005-0000-0000-000007470000}"/>
    <cellStyle name="Normal 2 2 3" xfId="9134" xr:uid="{00000000-0005-0000-0000-000008470000}"/>
    <cellStyle name="Normal 2 3" xfId="100" xr:uid="{00000000-0005-0000-0000-000009470000}"/>
    <cellStyle name="Normal 2 3 2" xfId="571" xr:uid="{00000000-0005-0000-0000-00000A470000}"/>
    <cellStyle name="Normal 2 4" xfId="101" xr:uid="{00000000-0005-0000-0000-00000B470000}"/>
    <cellStyle name="Normal 2 4 2" xfId="572" xr:uid="{00000000-0005-0000-0000-00000C470000}"/>
    <cellStyle name="Normal 2 5" xfId="102" xr:uid="{00000000-0005-0000-0000-00000D470000}"/>
    <cellStyle name="Normal 2 5 2" xfId="573" xr:uid="{00000000-0005-0000-0000-00000E470000}"/>
    <cellStyle name="Normal 2 6" xfId="103" xr:uid="{00000000-0005-0000-0000-00000F470000}"/>
    <cellStyle name="Normal 2 6 2" xfId="574" xr:uid="{00000000-0005-0000-0000-000010470000}"/>
    <cellStyle name="Normal 2 7" xfId="104" xr:uid="{00000000-0005-0000-0000-000011470000}"/>
    <cellStyle name="Normal 2 7 2" xfId="575" xr:uid="{00000000-0005-0000-0000-000012470000}"/>
    <cellStyle name="Normal 2 8" xfId="576" xr:uid="{00000000-0005-0000-0000-000013470000}"/>
    <cellStyle name="Normal 2 8 2" xfId="1126" xr:uid="{00000000-0005-0000-0000-000014470000}"/>
    <cellStyle name="Normal 2 8 2 2" xfId="1152" xr:uid="{00000000-0005-0000-0000-000015470000}"/>
    <cellStyle name="Normal 2 8 2 2 2" xfId="3899" xr:uid="{00000000-0005-0000-0000-000016470000}"/>
    <cellStyle name="Normal 2 8 2 2 2 2" xfId="6674" xr:uid="{00000000-0005-0000-0000-000017470000}"/>
    <cellStyle name="Normal 2 8 2 2 2 2 2" xfId="15827" xr:uid="{00000000-0005-0000-0000-000018470000}"/>
    <cellStyle name="Normal 2 8 2 2 2 3" xfId="13053" xr:uid="{00000000-0005-0000-0000-000019470000}"/>
    <cellStyle name="Normal 2 8 2 2 3" xfId="2205" xr:uid="{00000000-0005-0000-0000-00001A470000}"/>
    <cellStyle name="Normal 2 8 2 2 3 2" xfId="6675" xr:uid="{00000000-0005-0000-0000-00001B470000}"/>
    <cellStyle name="Normal 2 8 2 2 3 2 2" xfId="15828" xr:uid="{00000000-0005-0000-0000-00001C470000}"/>
    <cellStyle name="Normal 2 8 2 2 3 3" xfId="11359" xr:uid="{00000000-0005-0000-0000-00001D470000}"/>
    <cellStyle name="Normal 2 8 2 2 4" xfId="6673" xr:uid="{00000000-0005-0000-0000-00001E470000}"/>
    <cellStyle name="Normal 2 8 2 2 4 2" xfId="15826" xr:uid="{00000000-0005-0000-0000-00001F470000}"/>
    <cellStyle name="Normal 2 8 2 2 5" xfId="10306" xr:uid="{00000000-0005-0000-0000-000020470000}"/>
    <cellStyle name="Normal 2 8 2 3" xfId="1890" xr:uid="{00000000-0005-0000-0000-000021470000}"/>
    <cellStyle name="Normal 2 8 2 4" xfId="1608" xr:uid="{00000000-0005-0000-0000-000022470000}"/>
    <cellStyle name="Normal 2 8 2 4 2" xfId="6676" xr:uid="{00000000-0005-0000-0000-000023470000}"/>
    <cellStyle name="Normal 2 8 2 4 2 2" xfId="15829" xr:uid="{00000000-0005-0000-0000-000024470000}"/>
    <cellStyle name="Normal 2 8 2 4 3" xfId="10762" xr:uid="{00000000-0005-0000-0000-000025470000}"/>
    <cellStyle name="Normal 2 8 3" xfId="1153" xr:uid="{00000000-0005-0000-0000-000026470000}"/>
    <cellStyle name="Normal 2 8 3 2" xfId="3885" xr:uid="{00000000-0005-0000-0000-000027470000}"/>
    <cellStyle name="Normal 2 8 3 2 2" xfId="6678" xr:uid="{00000000-0005-0000-0000-000028470000}"/>
    <cellStyle name="Normal 2 8 3 2 2 2" xfId="15831" xr:uid="{00000000-0005-0000-0000-000029470000}"/>
    <cellStyle name="Normal 2 8 3 2 3" xfId="13039" xr:uid="{00000000-0005-0000-0000-00002A470000}"/>
    <cellStyle name="Normal 2 8 3 3" xfId="2191" xr:uid="{00000000-0005-0000-0000-00002B470000}"/>
    <cellStyle name="Normal 2 8 3 3 2" xfId="6679" xr:uid="{00000000-0005-0000-0000-00002C470000}"/>
    <cellStyle name="Normal 2 8 3 3 2 2" xfId="15832" xr:uid="{00000000-0005-0000-0000-00002D470000}"/>
    <cellStyle name="Normal 2 8 3 3 3" xfId="11345" xr:uid="{00000000-0005-0000-0000-00002E470000}"/>
    <cellStyle name="Normal 2 8 3 4" xfId="6677" xr:uid="{00000000-0005-0000-0000-00002F470000}"/>
    <cellStyle name="Normal 2 8 3 4 2" xfId="15830" xr:uid="{00000000-0005-0000-0000-000030470000}"/>
    <cellStyle name="Normal 2 8 3 5" xfId="10307" xr:uid="{00000000-0005-0000-0000-000031470000}"/>
    <cellStyle name="Normal 2 8 4" xfId="1700" xr:uid="{00000000-0005-0000-0000-000032470000}"/>
    <cellStyle name="Normal 2 8 4 2" xfId="6680" xr:uid="{00000000-0005-0000-0000-000033470000}"/>
    <cellStyle name="Normal 2 8 4 2 2" xfId="15833" xr:uid="{00000000-0005-0000-0000-000034470000}"/>
    <cellStyle name="Normal 2 8 4 3" xfId="10854" xr:uid="{00000000-0005-0000-0000-000035470000}"/>
    <cellStyle name="Normal 2 8 5" xfId="3208" xr:uid="{00000000-0005-0000-0000-000036470000}"/>
    <cellStyle name="Normal 2 8 5 2" xfId="6681" xr:uid="{00000000-0005-0000-0000-000037470000}"/>
    <cellStyle name="Normal 2 8 5 2 2" xfId="15834" xr:uid="{00000000-0005-0000-0000-000038470000}"/>
    <cellStyle name="Normal 2 8 5 3" xfId="12362" xr:uid="{00000000-0005-0000-0000-000039470000}"/>
    <cellStyle name="Normal 2 8 6" xfId="1340" xr:uid="{00000000-0005-0000-0000-00003A470000}"/>
    <cellStyle name="Normal 2 8 6 2" xfId="6682" xr:uid="{00000000-0005-0000-0000-00003B470000}"/>
    <cellStyle name="Normal 2 8 6 2 2" xfId="15835" xr:uid="{00000000-0005-0000-0000-00003C470000}"/>
    <cellStyle name="Normal 2 8 6 3" xfId="10494" xr:uid="{00000000-0005-0000-0000-00003D470000}"/>
    <cellStyle name="Normal 2 9" xfId="577" xr:uid="{00000000-0005-0000-0000-00003E470000}"/>
    <cellStyle name="Normal 2 9 2" xfId="1127" xr:uid="{00000000-0005-0000-0000-00003F470000}"/>
    <cellStyle name="Normal 2 9 2 2" xfId="1154" xr:uid="{00000000-0005-0000-0000-000040470000}"/>
    <cellStyle name="Normal 2 9 2 2 2" xfId="3900" xr:uid="{00000000-0005-0000-0000-000041470000}"/>
    <cellStyle name="Normal 2 9 2 2 2 2" xfId="6684" xr:uid="{00000000-0005-0000-0000-000042470000}"/>
    <cellStyle name="Normal 2 9 2 2 2 2 2" xfId="15837" xr:uid="{00000000-0005-0000-0000-000043470000}"/>
    <cellStyle name="Normal 2 9 2 2 2 3" xfId="13054" xr:uid="{00000000-0005-0000-0000-000044470000}"/>
    <cellStyle name="Normal 2 9 2 2 3" xfId="2206" xr:uid="{00000000-0005-0000-0000-000045470000}"/>
    <cellStyle name="Normal 2 9 2 2 3 2" xfId="6685" xr:uid="{00000000-0005-0000-0000-000046470000}"/>
    <cellStyle name="Normal 2 9 2 2 3 2 2" xfId="15838" xr:uid="{00000000-0005-0000-0000-000047470000}"/>
    <cellStyle name="Normal 2 9 2 2 3 3" xfId="11360" xr:uid="{00000000-0005-0000-0000-000048470000}"/>
    <cellStyle name="Normal 2 9 2 2 4" xfId="6683" xr:uid="{00000000-0005-0000-0000-000049470000}"/>
    <cellStyle name="Normal 2 9 2 2 4 2" xfId="15836" xr:uid="{00000000-0005-0000-0000-00004A470000}"/>
    <cellStyle name="Normal 2 9 2 2 5" xfId="10308" xr:uid="{00000000-0005-0000-0000-00004B470000}"/>
    <cellStyle name="Normal 2 9 2 3" xfId="1891" xr:uid="{00000000-0005-0000-0000-00004C470000}"/>
    <cellStyle name="Normal 2 9 2 4" xfId="1609" xr:uid="{00000000-0005-0000-0000-00004D470000}"/>
    <cellStyle name="Normal 2 9 2 4 2" xfId="6686" xr:uid="{00000000-0005-0000-0000-00004E470000}"/>
    <cellStyle name="Normal 2 9 2 4 2 2" xfId="15839" xr:uid="{00000000-0005-0000-0000-00004F470000}"/>
    <cellStyle name="Normal 2 9 2 4 3" xfId="10763" xr:uid="{00000000-0005-0000-0000-000050470000}"/>
    <cellStyle name="Normal 2 9 3" xfId="1155" xr:uid="{00000000-0005-0000-0000-000051470000}"/>
    <cellStyle name="Normal 2 9 3 2" xfId="3886" xr:uid="{00000000-0005-0000-0000-000052470000}"/>
    <cellStyle name="Normal 2 9 3 2 2" xfId="6688" xr:uid="{00000000-0005-0000-0000-000053470000}"/>
    <cellStyle name="Normal 2 9 3 2 2 2" xfId="15841" xr:uid="{00000000-0005-0000-0000-000054470000}"/>
    <cellStyle name="Normal 2 9 3 2 3" xfId="13040" xr:uid="{00000000-0005-0000-0000-000055470000}"/>
    <cellStyle name="Normal 2 9 3 3" xfId="2192" xr:uid="{00000000-0005-0000-0000-000056470000}"/>
    <cellStyle name="Normal 2 9 3 3 2" xfId="6689" xr:uid="{00000000-0005-0000-0000-000057470000}"/>
    <cellStyle name="Normal 2 9 3 3 2 2" xfId="15842" xr:uid="{00000000-0005-0000-0000-000058470000}"/>
    <cellStyle name="Normal 2 9 3 3 3" xfId="11346" xr:uid="{00000000-0005-0000-0000-000059470000}"/>
    <cellStyle name="Normal 2 9 3 4" xfId="6687" xr:uid="{00000000-0005-0000-0000-00005A470000}"/>
    <cellStyle name="Normal 2 9 3 4 2" xfId="15840" xr:uid="{00000000-0005-0000-0000-00005B470000}"/>
    <cellStyle name="Normal 2 9 3 5" xfId="10309" xr:uid="{00000000-0005-0000-0000-00005C470000}"/>
    <cellStyle name="Normal 2 9 4" xfId="1701" xr:uid="{00000000-0005-0000-0000-00005D470000}"/>
    <cellStyle name="Normal 2 9 4 2" xfId="6690" xr:uid="{00000000-0005-0000-0000-00005E470000}"/>
    <cellStyle name="Normal 2 9 4 2 2" xfId="15843" xr:uid="{00000000-0005-0000-0000-00005F470000}"/>
    <cellStyle name="Normal 2 9 4 3" xfId="10855" xr:uid="{00000000-0005-0000-0000-000060470000}"/>
    <cellStyle name="Normal 2 9 5" xfId="3209" xr:uid="{00000000-0005-0000-0000-000061470000}"/>
    <cellStyle name="Normal 2 9 5 2" xfId="6691" xr:uid="{00000000-0005-0000-0000-000062470000}"/>
    <cellStyle name="Normal 2 9 5 2 2" xfId="15844" xr:uid="{00000000-0005-0000-0000-000063470000}"/>
    <cellStyle name="Normal 2 9 5 3" xfId="12363" xr:uid="{00000000-0005-0000-0000-000064470000}"/>
    <cellStyle name="Normal 2 9 6" xfId="1341" xr:uid="{00000000-0005-0000-0000-000065470000}"/>
    <cellStyle name="Normal 2 9 6 2" xfId="6692" xr:uid="{00000000-0005-0000-0000-000066470000}"/>
    <cellStyle name="Normal 2 9 6 2 2" xfId="15845" xr:uid="{00000000-0005-0000-0000-000067470000}"/>
    <cellStyle name="Normal 2 9 6 3" xfId="10495" xr:uid="{00000000-0005-0000-0000-000068470000}"/>
    <cellStyle name="Normal 20" xfId="1197" xr:uid="{00000000-0005-0000-0000-000069470000}"/>
    <cellStyle name="Normal 20 2" xfId="6693" xr:uid="{00000000-0005-0000-0000-00006A470000}"/>
    <cellStyle name="Normal 20 2 2" xfId="15846" xr:uid="{00000000-0005-0000-0000-00006B470000}"/>
    <cellStyle name="Normal 20 3" xfId="10351" xr:uid="{00000000-0005-0000-0000-00006C470000}"/>
    <cellStyle name="Normal 21" xfId="9110" xr:uid="{00000000-0005-0000-0000-00006D470000}"/>
    <cellStyle name="Normal 21 2" xfId="9114" xr:uid="{00000000-0005-0000-0000-00006E470000}"/>
    <cellStyle name="Normal 22" xfId="9111" xr:uid="{00000000-0005-0000-0000-00006F470000}"/>
    <cellStyle name="Normal 22 2" xfId="9135" xr:uid="{00000000-0005-0000-0000-000070470000}"/>
    <cellStyle name="Normal 22 3" xfId="40293" xr:uid="{204C62B5-AA62-4ACA-B9F8-98D1A4B0F7E5}"/>
    <cellStyle name="Normal 23" xfId="9157" xr:uid="{00000000-0005-0000-0000-000071470000}"/>
    <cellStyle name="Normal 23 2" xfId="18288" xr:uid="{00000000-0005-0000-0000-000072470000}"/>
    <cellStyle name="Normal 24" xfId="40296" xr:uid="{7CC55D56-1025-46D1-87B4-6F8381FC4FE2}"/>
    <cellStyle name="Normal 3" xfId="7" xr:uid="{00000000-0005-0000-0000-000073470000}"/>
    <cellStyle name="Normal 3 10" xfId="578" xr:uid="{00000000-0005-0000-0000-000074470000}"/>
    <cellStyle name="Normal 3 10 2" xfId="1892" xr:uid="{00000000-0005-0000-0000-000075470000}"/>
    <cellStyle name="Normal 3 10 2 2" xfId="6695" xr:uid="{00000000-0005-0000-0000-000076470000}"/>
    <cellStyle name="Normal 3 10 2 2 2" xfId="15848" xr:uid="{00000000-0005-0000-0000-000077470000}"/>
    <cellStyle name="Normal 3 10 2 3" xfId="11046" xr:uid="{00000000-0005-0000-0000-000078470000}"/>
    <cellStyle name="Normal 3 10 3" xfId="3384" xr:uid="{00000000-0005-0000-0000-000079470000}"/>
    <cellStyle name="Normal 3 10 3 2" xfId="6696" xr:uid="{00000000-0005-0000-0000-00007A470000}"/>
    <cellStyle name="Normal 3 10 3 2 2" xfId="15849" xr:uid="{00000000-0005-0000-0000-00007B470000}"/>
    <cellStyle name="Normal 3 10 3 3" xfId="12538" xr:uid="{00000000-0005-0000-0000-00007C470000}"/>
    <cellStyle name="Normal 3 10 4" xfId="1342" xr:uid="{00000000-0005-0000-0000-00007D470000}"/>
    <cellStyle name="Normal 3 10 4 2" xfId="6697" xr:uid="{00000000-0005-0000-0000-00007E470000}"/>
    <cellStyle name="Normal 3 10 4 2 2" xfId="15850" xr:uid="{00000000-0005-0000-0000-00007F470000}"/>
    <cellStyle name="Normal 3 10 4 3" xfId="10496" xr:uid="{00000000-0005-0000-0000-000080470000}"/>
    <cellStyle name="Normal 3 10 5" xfId="6694" xr:uid="{00000000-0005-0000-0000-000081470000}"/>
    <cellStyle name="Normal 3 10 5 2" xfId="15847" xr:uid="{00000000-0005-0000-0000-000082470000}"/>
    <cellStyle name="Normal 3 10 6" xfId="9735" xr:uid="{00000000-0005-0000-0000-000083470000}"/>
    <cellStyle name="Normal 3 11" xfId="579" xr:uid="{00000000-0005-0000-0000-000084470000}"/>
    <cellStyle name="Normal 3 11 2" xfId="1893" xr:uid="{00000000-0005-0000-0000-000085470000}"/>
    <cellStyle name="Normal 3 11 2 2" xfId="6699" xr:uid="{00000000-0005-0000-0000-000086470000}"/>
    <cellStyle name="Normal 3 11 2 2 2" xfId="15852" xr:uid="{00000000-0005-0000-0000-000087470000}"/>
    <cellStyle name="Normal 3 11 2 3" xfId="11047" xr:uid="{00000000-0005-0000-0000-000088470000}"/>
    <cellStyle name="Normal 3 11 3" xfId="3385" xr:uid="{00000000-0005-0000-0000-000089470000}"/>
    <cellStyle name="Normal 3 11 3 2" xfId="6700" xr:uid="{00000000-0005-0000-0000-00008A470000}"/>
    <cellStyle name="Normal 3 11 3 2 2" xfId="15853" xr:uid="{00000000-0005-0000-0000-00008B470000}"/>
    <cellStyle name="Normal 3 11 3 3" xfId="12539" xr:uid="{00000000-0005-0000-0000-00008C470000}"/>
    <cellStyle name="Normal 3 11 4" xfId="1343" xr:uid="{00000000-0005-0000-0000-00008D470000}"/>
    <cellStyle name="Normal 3 11 4 2" xfId="6701" xr:uid="{00000000-0005-0000-0000-00008E470000}"/>
    <cellStyle name="Normal 3 11 4 2 2" xfId="15854" xr:uid="{00000000-0005-0000-0000-00008F470000}"/>
    <cellStyle name="Normal 3 11 4 3" xfId="10497" xr:uid="{00000000-0005-0000-0000-000090470000}"/>
    <cellStyle name="Normal 3 11 5" xfId="6698" xr:uid="{00000000-0005-0000-0000-000091470000}"/>
    <cellStyle name="Normal 3 11 5 2" xfId="15851" xr:uid="{00000000-0005-0000-0000-000092470000}"/>
    <cellStyle name="Normal 3 11 6" xfId="9736" xr:uid="{00000000-0005-0000-0000-000093470000}"/>
    <cellStyle name="Normal 3 12" xfId="580" xr:uid="{00000000-0005-0000-0000-000094470000}"/>
    <cellStyle name="Normal 3 12 2" xfId="1894" xr:uid="{00000000-0005-0000-0000-000095470000}"/>
    <cellStyle name="Normal 3 12 2 2" xfId="6703" xr:uid="{00000000-0005-0000-0000-000096470000}"/>
    <cellStyle name="Normal 3 12 2 2 2" xfId="15856" xr:uid="{00000000-0005-0000-0000-000097470000}"/>
    <cellStyle name="Normal 3 12 2 3" xfId="11048" xr:uid="{00000000-0005-0000-0000-000098470000}"/>
    <cellStyle name="Normal 3 12 3" xfId="3386" xr:uid="{00000000-0005-0000-0000-000099470000}"/>
    <cellStyle name="Normal 3 12 3 2" xfId="6704" xr:uid="{00000000-0005-0000-0000-00009A470000}"/>
    <cellStyle name="Normal 3 12 3 2 2" xfId="15857" xr:uid="{00000000-0005-0000-0000-00009B470000}"/>
    <cellStyle name="Normal 3 12 3 3" xfId="12540" xr:uid="{00000000-0005-0000-0000-00009C470000}"/>
    <cellStyle name="Normal 3 12 4" xfId="1344" xr:uid="{00000000-0005-0000-0000-00009D470000}"/>
    <cellStyle name="Normal 3 12 4 2" xfId="6705" xr:uid="{00000000-0005-0000-0000-00009E470000}"/>
    <cellStyle name="Normal 3 12 4 2 2" xfId="15858" xr:uid="{00000000-0005-0000-0000-00009F470000}"/>
    <cellStyle name="Normal 3 12 4 3" xfId="10498" xr:uid="{00000000-0005-0000-0000-0000A0470000}"/>
    <cellStyle name="Normal 3 12 5" xfId="6702" xr:uid="{00000000-0005-0000-0000-0000A1470000}"/>
    <cellStyle name="Normal 3 12 5 2" xfId="15855" xr:uid="{00000000-0005-0000-0000-0000A2470000}"/>
    <cellStyle name="Normal 3 12 6" xfId="9737" xr:uid="{00000000-0005-0000-0000-0000A3470000}"/>
    <cellStyle name="Normal 3 2" xfId="105" xr:uid="{00000000-0005-0000-0000-0000A4470000}"/>
    <cellStyle name="Normal 3 2 2" xfId="106" xr:uid="{00000000-0005-0000-0000-0000A5470000}"/>
    <cellStyle name="Normal 3 2 2 2" xfId="581" xr:uid="{00000000-0005-0000-0000-0000A6470000}"/>
    <cellStyle name="Normal 3 2 2 2 2" xfId="582" xr:uid="{00000000-0005-0000-0000-0000A7470000}"/>
    <cellStyle name="Normal 3 2 2 2 2 2" xfId="1897" xr:uid="{00000000-0005-0000-0000-0000A8470000}"/>
    <cellStyle name="Normal 3 2 2 2 2 2 2" xfId="6709" xr:uid="{00000000-0005-0000-0000-0000A9470000}"/>
    <cellStyle name="Normal 3 2 2 2 2 2 2 2" xfId="15862" xr:uid="{00000000-0005-0000-0000-0000AA470000}"/>
    <cellStyle name="Normal 3 2 2 2 2 2 3" xfId="11051" xr:uid="{00000000-0005-0000-0000-0000AB470000}"/>
    <cellStyle name="Normal 3 2 2 2 2 3" xfId="3389" xr:uid="{00000000-0005-0000-0000-0000AC470000}"/>
    <cellStyle name="Normal 3 2 2 2 2 3 2" xfId="6710" xr:uid="{00000000-0005-0000-0000-0000AD470000}"/>
    <cellStyle name="Normal 3 2 2 2 2 3 2 2" xfId="15863" xr:uid="{00000000-0005-0000-0000-0000AE470000}"/>
    <cellStyle name="Normal 3 2 2 2 2 3 3" xfId="12543" xr:uid="{00000000-0005-0000-0000-0000AF470000}"/>
    <cellStyle name="Normal 3 2 2 2 2 4" xfId="1347" xr:uid="{00000000-0005-0000-0000-0000B0470000}"/>
    <cellStyle name="Normal 3 2 2 2 2 4 2" xfId="6711" xr:uid="{00000000-0005-0000-0000-0000B1470000}"/>
    <cellStyle name="Normal 3 2 2 2 2 4 2 2" xfId="15864" xr:uid="{00000000-0005-0000-0000-0000B2470000}"/>
    <cellStyle name="Normal 3 2 2 2 2 4 3" xfId="10501" xr:uid="{00000000-0005-0000-0000-0000B3470000}"/>
    <cellStyle name="Normal 3 2 2 2 2 5" xfId="6708" xr:uid="{00000000-0005-0000-0000-0000B4470000}"/>
    <cellStyle name="Normal 3 2 2 2 2 5 2" xfId="15861" xr:uid="{00000000-0005-0000-0000-0000B5470000}"/>
    <cellStyle name="Normal 3 2 2 2 2 6" xfId="9739" xr:uid="{00000000-0005-0000-0000-0000B6470000}"/>
    <cellStyle name="Normal 3 2 2 2 3" xfId="1896" xr:uid="{00000000-0005-0000-0000-0000B7470000}"/>
    <cellStyle name="Normal 3 2 2 2 3 2" xfId="6712" xr:uid="{00000000-0005-0000-0000-0000B8470000}"/>
    <cellStyle name="Normal 3 2 2 2 3 2 2" xfId="15865" xr:uid="{00000000-0005-0000-0000-0000B9470000}"/>
    <cellStyle name="Normal 3 2 2 2 3 3" xfId="11050" xr:uid="{00000000-0005-0000-0000-0000BA470000}"/>
    <cellStyle name="Normal 3 2 2 2 4" xfId="3388" xr:uid="{00000000-0005-0000-0000-0000BB470000}"/>
    <cellStyle name="Normal 3 2 2 2 4 2" xfId="6713" xr:uid="{00000000-0005-0000-0000-0000BC470000}"/>
    <cellStyle name="Normal 3 2 2 2 4 2 2" xfId="15866" xr:uid="{00000000-0005-0000-0000-0000BD470000}"/>
    <cellStyle name="Normal 3 2 2 2 4 3" xfId="12542" xr:uid="{00000000-0005-0000-0000-0000BE470000}"/>
    <cellStyle name="Normal 3 2 2 2 5" xfId="1346" xr:uid="{00000000-0005-0000-0000-0000BF470000}"/>
    <cellStyle name="Normal 3 2 2 2 5 2" xfId="6714" xr:uid="{00000000-0005-0000-0000-0000C0470000}"/>
    <cellStyle name="Normal 3 2 2 2 5 2 2" xfId="15867" xr:uid="{00000000-0005-0000-0000-0000C1470000}"/>
    <cellStyle name="Normal 3 2 2 2 5 3" xfId="10500" xr:uid="{00000000-0005-0000-0000-0000C2470000}"/>
    <cellStyle name="Normal 3 2 2 2 6" xfId="6707" xr:uid="{00000000-0005-0000-0000-0000C3470000}"/>
    <cellStyle name="Normal 3 2 2 2 6 2" xfId="15860" xr:uid="{00000000-0005-0000-0000-0000C4470000}"/>
    <cellStyle name="Normal 3 2 2 2 7" xfId="9738" xr:uid="{00000000-0005-0000-0000-0000C5470000}"/>
    <cellStyle name="Normal 3 2 2 3" xfId="583" xr:uid="{00000000-0005-0000-0000-0000C6470000}"/>
    <cellStyle name="Normal 3 2 2 3 2" xfId="1898" xr:uid="{00000000-0005-0000-0000-0000C7470000}"/>
    <cellStyle name="Normal 3 2 2 3 2 2" xfId="6716" xr:uid="{00000000-0005-0000-0000-0000C8470000}"/>
    <cellStyle name="Normal 3 2 2 3 2 2 2" xfId="15869" xr:uid="{00000000-0005-0000-0000-0000C9470000}"/>
    <cellStyle name="Normal 3 2 2 3 2 3" xfId="11052" xr:uid="{00000000-0005-0000-0000-0000CA470000}"/>
    <cellStyle name="Normal 3 2 2 3 3" xfId="3390" xr:uid="{00000000-0005-0000-0000-0000CB470000}"/>
    <cellStyle name="Normal 3 2 2 3 3 2" xfId="6717" xr:uid="{00000000-0005-0000-0000-0000CC470000}"/>
    <cellStyle name="Normal 3 2 2 3 3 2 2" xfId="15870" xr:uid="{00000000-0005-0000-0000-0000CD470000}"/>
    <cellStyle name="Normal 3 2 2 3 3 3" xfId="12544" xr:uid="{00000000-0005-0000-0000-0000CE470000}"/>
    <cellStyle name="Normal 3 2 2 3 4" xfId="1348" xr:uid="{00000000-0005-0000-0000-0000CF470000}"/>
    <cellStyle name="Normal 3 2 2 3 4 2" xfId="6718" xr:uid="{00000000-0005-0000-0000-0000D0470000}"/>
    <cellStyle name="Normal 3 2 2 3 4 2 2" xfId="15871" xr:uid="{00000000-0005-0000-0000-0000D1470000}"/>
    <cellStyle name="Normal 3 2 2 3 4 3" xfId="10502" xr:uid="{00000000-0005-0000-0000-0000D2470000}"/>
    <cellStyle name="Normal 3 2 2 3 5" xfId="6715" xr:uid="{00000000-0005-0000-0000-0000D3470000}"/>
    <cellStyle name="Normal 3 2 2 3 5 2" xfId="15868" xr:uid="{00000000-0005-0000-0000-0000D4470000}"/>
    <cellStyle name="Normal 3 2 2 3 6" xfId="9740" xr:uid="{00000000-0005-0000-0000-0000D5470000}"/>
    <cellStyle name="Normal 3 2 2 4" xfId="1895" xr:uid="{00000000-0005-0000-0000-0000D6470000}"/>
    <cellStyle name="Normal 3 2 2 4 2" xfId="6719" xr:uid="{00000000-0005-0000-0000-0000D7470000}"/>
    <cellStyle name="Normal 3 2 2 4 2 2" xfId="15872" xr:uid="{00000000-0005-0000-0000-0000D8470000}"/>
    <cellStyle name="Normal 3 2 2 4 3" xfId="11049" xr:uid="{00000000-0005-0000-0000-0000D9470000}"/>
    <cellStyle name="Normal 3 2 2 5" xfId="3387" xr:uid="{00000000-0005-0000-0000-0000DA470000}"/>
    <cellStyle name="Normal 3 2 2 5 2" xfId="6720" xr:uid="{00000000-0005-0000-0000-0000DB470000}"/>
    <cellStyle name="Normal 3 2 2 5 2 2" xfId="15873" xr:uid="{00000000-0005-0000-0000-0000DC470000}"/>
    <cellStyle name="Normal 3 2 2 5 3" xfId="12541" xr:uid="{00000000-0005-0000-0000-0000DD470000}"/>
    <cellStyle name="Normal 3 2 2 6" xfId="1345" xr:uid="{00000000-0005-0000-0000-0000DE470000}"/>
    <cellStyle name="Normal 3 2 2 6 2" xfId="6721" xr:uid="{00000000-0005-0000-0000-0000DF470000}"/>
    <cellStyle name="Normal 3 2 2 6 2 2" xfId="15874" xr:uid="{00000000-0005-0000-0000-0000E0470000}"/>
    <cellStyle name="Normal 3 2 2 6 3" xfId="10499" xr:uid="{00000000-0005-0000-0000-0000E1470000}"/>
    <cellStyle name="Normal 3 2 3" xfId="584" xr:uid="{00000000-0005-0000-0000-0000E2470000}"/>
    <cellStyle name="Normal 3 2 3 2" xfId="585" xr:uid="{00000000-0005-0000-0000-0000E3470000}"/>
    <cellStyle name="Normal 3 2 3 2 2" xfId="586" xr:uid="{00000000-0005-0000-0000-0000E4470000}"/>
    <cellStyle name="Normal 3 2 3 2 2 2" xfId="1901" xr:uid="{00000000-0005-0000-0000-0000E5470000}"/>
    <cellStyle name="Normal 3 2 3 2 2 2 2" xfId="6725" xr:uid="{00000000-0005-0000-0000-0000E6470000}"/>
    <cellStyle name="Normal 3 2 3 2 2 2 2 2" xfId="15878" xr:uid="{00000000-0005-0000-0000-0000E7470000}"/>
    <cellStyle name="Normal 3 2 3 2 2 2 3" xfId="11055" xr:uid="{00000000-0005-0000-0000-0000E8470000}"/>
    <cellStyle name="Normal 3 2 3 2 2 3" xfId="3393" xr:uid="{00000000-0005-0000-0000-0000E9470000}"/>
    <cellStyle name="Normal 3 2 3 2 2 3 2" xfId="6726" xr:uid="{00000000-0005-0000-0000-0000EA470000}"/>
    <cellStyle name="Normal 3 2 3 2 2 3 2 2" xfId="15879" xr:uid="{00000000-0005-0000-0000-0000EB470000}"/>
    <cellStyle name="Normal 3 2 3 2 2 3 3" xfId="12547" xr:uid="{00000000-0005-0000-0000-0000EC470000}"/>
    <cellStyle name="Normal 3 2 3 2 2 4" xfId="1351" xr:uid="{00000000-0005-0000-0000-0000ED470000}"/>
    <cellStyle name="Normal 3 2 3 2 2 4 2" xfId="6727" xr:uid="{00000000-0005-0000-0000-0000EE470000}"/>
    <cellStyle name="Normal 3 2 3 2 2 4 2 2" xfId="15880" xr:uid="{00000000-0005-0000-0000-0000EF470000}"/>
    <cellStyle name="Normal 3 2 3 2 2 4 3" xfId="10505" xr:uid="{00000000-0005-0000-0000-0000F0470000}"/>
    <cellStyle name="Normal 3 2 3 2 2 5" xfId="6724" xr:uid="{00000000-0005-0000-0000-0000F1470000}"/>
    <cellStyle name="Normal 3 2 3 2 2 5 2" xfId="15877" xr:uid="{00000000-0005-0000-0000-0000F2470000}"/>
    <cellStyle name="Normal 3 2 3 2 2 6" xfId="9743" xr:uid="{00000000-0005-0000-0000-0000F3470000}"/>
    <cellStyle name="Normal 3 2 3 2 3" xfId="1900" xr:uid="{00000000-0005-0000-0000-0000F4470000}"/>
    <cellStyle name="Normal 3 2 3 2 3 2" xfId="6728" xr:uid="{00000000-0005-0000-0000-0000F5470000}"/>
    <cellStyle name="Normal 3 2 3 2 3 2 2" xfId="15881" xr:uid="{00000000-0005-0000-0000-0000F6470000}"/>
    <cellStyle name="Normal 3 2 3 2 3 3" xfId="11054" xr:uid="{00000000-0005-0000-0000-0000F7470000}"/>
    <cellStyle name="Normal 3 2 3 2 4" xfId="3392" xr:uid="{00000000-0005-0000-0000-0000F8470000}"/>
    <cellStyle name="Normal 3 2 3 2 4 2" xfId="6729" xr:uid="{00000000-0005-0000-0000-0000F9470000}"/>
    <cellStyle name="Normal 3 2 3 2 4 2 2" xfId="15882" xr:uid="{00000000-0005-0000-0000-0000FA470000}"/>
    <cellStyle name="Normal 3 2 3 2 4 3" xfId="12546" xr:uid="{00000000-0005-0000-0000-0000FB470000}"/>
    <cellStyle name="Normal 3 2 3 2 5" xfId="1350" xr:uid="{00000000-0005-0000-0000-0000FC470000}"/>
    <cellStyle name="Normal 3 2 3 2 5 2" xfId="6730" xr:uid="{00000000-0005-0000-0000-0000FD470000}"/>
    <cellStyle name="Normal 3 2 3 2 5 2 2" xfId="15883" xr:uid="{00000000-0005-0000-0000-0000FE470000}"/>
    <cellStyle name="Normal 3 2 3 2 5 3" xfId="10504" xr:uid="{00000000-0005-0000-0000-0000FF470000}"/>
    <cellStyle name="Normal 3 2 3 2 6" xfId="6723" xr:uid="{00000000-0005-0000-0000-000000480000}"/>
    <cellStyle name="Normal 3 2 3 2 6 2" xfId="15876" xr:uid="{00000000-0005-0000-0000-000001480000}"/>
    <cellStyle name="Normal 3 2 3 2 7" xfId="9742" xr:uid="{00000000-0005-0000-0000-000002480000}"/>
    <cellStyle name="Normal 3 2 3 3" xfId="587" xr:uid="{00000000-0005-0000-0000-000003480000}"/>
    <cellStyle name="Normal 3 2 3 3 2" xfId="1902" xr:uid="{00000000-0005-0000-0000-000004480000}"/>
    <cellStyle name="Normal 3 2 3 3 2 2" xfId="6732" xr:uid="{00000000-0005-0000-0000-000005480000}"/>
    <cellStyle name="Normal 3 2 3 3 2 2 2" xfId="15885" xr:uid="{00000000-0005-0000-0000-000006480000}"/>
    <cellStyle name="Normal 3 2 3 3 2 3" xfId="11056" xr:uid="{00000000-0005-0000-0000-000007480000}"/>
    <cellStyle name="Normal 3 2 3 3 3" xfId="3394" xr:uid="{00000000-0005-0000-0000-000008480000}"/>
    <cellStyle name="Normal 3 2 3 3 3 2" xfId="6733" xr:uid="{00000000-0005-0000-0000-000009480000}"/>
    <cellStyle name="Normal 3 2 3 3 3 2 2" xfId="15886" xr:uid="{00000000-0005-0000-0000-00000A480000}"/>
    <cellStyle name="Normal 3 2 3 3 3 3" xfId="12548" xr:uid="{00000000-0005-0000-0000-00000B480000}"/>
    <cellStyle name="Normal 3 2 3 3 4" xfId="1352" xr:uid="{00000000-0005-0000-0000-00000C480000}"/>
    <cellStyle name="Normal 3 2 3 3 4 2" xfId="6734" xr:uid="{00000000-0005-0000-0000-00000D480000}"/>
    <cellStyle name="Normal 3 2 3 3 4 2 2" xfId="15887" xr:uid="{00000000-0005-0000-0000-00000E480000}"/>
    <cellStyle name="Normal 3 2 3 3 4 3" xfId="10506" xr:uid="{00000000-0005-0000-0000-00000F480000}"/>
    <cellStyle name="Normal 3 2 3 3 5" xfId="6731" xr:uid="{00000000-0005-0000-0000-000010480000}"/>
    <cellStyle name="Normal 3 2 3 3 5 2" xfId="15884" xr:uid="{00000000-0005-0000-0000-000011480000}"/>
    <cellStyle name="Normal 3 2 3 3 6" xfId="9744" xr:uid="{00000000-0005-0000-0000-000012480000}"/>
    <cellStyle name="Normal 3 2 3 4" xfId="1899" xr:uid="{00000000-0005-0000-0000-000013480000}"/>
    <cellStyle name="Normal 3 2 3 4 2" xfId="6735" xr:uid="{00000000-0005-0000-0000-000014480000}"/>
    <cellStyle name="Normal 3 2 3 4 2 2" xfId="15888" xr:uid="{00000000-0005-0000-0000-000015480000}"/>
    <cellStyle name="Normal 3 2 3 4 3" xfId="11053" xr:uid="{00000000-0005-0000-0000-000016480000}"/>
    <cellStyle name="Normal 3 2 3 5" xfId="3391" xr:uid="{00000000-0005-0000-0000-000017480000}"/>
    <cellStyle name="Normal 3 2 3 5 2" xfId="6736" xr:uid="{00000000-0005-0000-0000-000018480000}"/>
    <cellStyle name="Normal 3 2 3 5 2 2" xfId="15889" xr:uid="{00000000-0005-0000-0000-000019480000}"/>
    <cellStyle name="Normal 3 2 3 5 3" xfId="12545" xr:uid="{00000000-0005-0000-0000-00001A480000}"/>
    <cellStyle name="Normal 3 2 3 6" xfId="1349" xr:uid="{00000000-0005-0000-0000-00001B480000}"/>
    <cellStyle name="Normal 3 2 3 6 2" xfId="6737" xr:uid="{00000000-0005-0000-0000-00001C480000}"/>
    <cellStyle name="Normal 3 2 3 6 2 2" xfId="15890" xr:uid="{00000000-0005-0000-0000-00001D480000}"/>
    <cellStyle name="Normal 3 2 3 6 3" xfId="10503" xr:uid="{00000000-0005-0000-0000-00001E480000}"/>
    <cellStyle name="Normal 3 2 3 7" xfId="6722" xr:uid="{00000000-0005-0000-0000-00001F480000}"/>
    <cellStyle name="Normal 3 2 3 7 2" xfId="15875" xr:uid="{00000000-0005-0000-0000-000020480000}"/>
    <cellStyle name="Normal 3 2 3 8" xfId="9741" xr:uid="{00000000-0005-0000-0000-000021480000}"/>
    <cellStyle name="Normal 3 2 4" xfId="588" xr:uid="{00000000-0005-0000-0000-000022480000}"/>
    <cellStyle name="Normal 3 2 4 2" xfId="589" xr:uid="{00000000-0005-0000-0000-000023480000}"/>
    <cellStyle name="Normal 3 2 4 2 2" xfId="1904" xr:uid="{00000000-0005-0000-0000-000024480000}"/>
    <cellStyle name="Normal 3 2 4 2 2 2" xfId="6740" xr:uid="{00000000-0005-0000-0000-000025480000}"/>
    <cellStyle name="Normal 3 2 4 2 2 2 2" xfId="15893" xr:uid="{00000000-0005-0000-0000-000026480000}"/>
    <cellStyle name="Normal 3 2 4 2 2 3" xfId="11058" xr:uid="{00000000-0005-0000-0000-000027480000}"/>
    <cellStyle name="Normal 3 2 4 2 3" xfId="3396" xr:uid="{00000000-0005-0000-0000-000028480000}"/>
    <cellStyle name="Normal 3 2 4 2 3 2" xfId="6741" xr:uid="{00000000-0005-0000-0000-000029480000}"/>
    <cellStyle name="Normal 3 2 4 2 3 2 2" xfId="15894" xr:uid="{00000000-0005-0000-0000-00002A480000}"/>
    <cellStyle name="Normal 3 2 4 2 3 3" xfId="12550" xr:uid="{00000000-0005-0000-0000-00002B480000}"/>
    <cellStyle name="Normal 3 2 4 2 4" xfId="1354" xr:uid="{00000000-0005-0000-0000-00002C480000}"/>
    <cellStyle name="Normal 3 2 4 2 4 2" xfId="6742" xr:uid="{00000000-0005-0000-0000-00002D480000}"/>
    <cellStyle name="Normal 3 2 4 2 4 2 2" xfId="15895" xr:uid="{00000000-0005-0000-0000-00002E480000}"/>
    <cellStyle name="Normal 3 2 4 2 4 3" xfId="10508" xr:uid="{00000000-0005-0000-0000-00002F480000}"/>
    <cellStyle name="Normal 3 2 4 2 5" xfId="6739" xr:uid="{00000000-0005-0000-0000-000030480000}"/>
    <cellStyle name="Normal 3 2 4 2 5 2" xfId="15892" xr:uid="{00000000-0005-0000-0000-000031480000}"/>
    <cellStyle name="Normal 3 2 4 2 6" xfId="9746" xr:uid="{00000000-0005-0000-0000-000032480000}"/>
    <cellStyle name="Normal 3 2 4 3" xfId="1903" xr:uid="{00000000-0005-0000-0000-000033480000}"/>
    <cellStyle name="Normal 3 2 4 3 2" xfId="6743" xr:uid="{00000000-0005-0000-0000-000034480000}"/>
    <cellStyle name="Normal 3 2 4 3 2 2" xfId="15896" xr:uid="{00000000-0005-0000-0000-000035480000}"/>
    <cellStyle name="Normal 3 2 4 3 3" xfId="11057" xr:uid="{00000000-0005-0000-0000-000036480000}"/>
    <cellStyle name="Normal 3 2 4 4" xfId="3395" xr:uid="{00000000-0005-0000-0000-000037480000}"/>
    <cellStyle name="Normal 3 2 4 4 2" xfId="6744" xr:uid="{00000000-0005-0000-0000-000038480000}"/>
    <cellStyle name="Normal 3 2 4 4 2 2" xfId="15897" xr:uid="{00000000-0005-0000-0000-000039480000}"/>
    <cellStyle name="Normal 3 2 4 4 3" xfId="12549" xr:uid="{00000000-0005-0000-0000-00003A480000}"/>
    <cellStyle name="Normal 3 2 4 5" xfId="1353" xr:uid="{00000000-0005-0000-0000-00003B480000}"/>
    <cellStyle name="Normal 3 2 4 5 2" xfId="6745" xr:uid="{00000000-0005-0000-0000-00003C480000}"/>
    <cellStyle name="Normal 3 2 4 5 2 2" xfId="15898" xr:uid="{00000000-0005-0000-0000-00003D480000}"/>
    <cellStyle name="Normal 3 2 4 5 3" xfId="10507" xr:uid="{00000000-0005-0000-0000-00003E480000}"/>
    <cellStyle name="Normal 3 2 4 6" xfId="6738" xr:uid="{00000000-0005-0000-0000-00003F480000}"/>
    <cellStyle name="Normal 3 2 4 6 2" xfId="15891" xr:uid="{00000000-0005-0000-0000-000040480000}"/>
    <cellStyle name="Normal 3 2 4 7" xfId="9745" xr:uid="{00000000-0005-0000-0000-000041480000}"/>
    <cellStyle name="Normal 3 2 5" xfId="6706" xr:uid="{00000000-0005-0000-0000-000042480000}"/>
    <cellStyle name="Normal 3 2 5 2" xfId="15859" xr:uid="{00000000-0005-0000-0000-000043480000}"/>
    <cellStyle name="Normal 3 2 6" xfId="9263" xr:uid="{00000000-0005-0000-0000-000044480000}"/>
    <cellStyle name="Normal 3 3" xfId="107" xr:uid="{00000000-0005-0000-0000-000045480000}"/>
    <cellStyle name="Normal 3 3 2" xfId="590" xr:uid="{00000000-0005-0000-0000-000046480000}"/>
    <cellStyle name="Normal 3 4" xfId="108" xr:uid="{00000000-0005-0000-0000-000047480000}"/>
    <cellStyle name="Normal 3 4 2" xfId="591" xr:uid="{00000000-0005-0000-0000-000048480000}"/>
    <cellStyle name="Normal 3 5" xfId="109" xr:uid="{00000000-0005-0000-0000-000049480000}"/>
    <cellStyle name="Normal 3 5 2" xfId="592" xr:uid="{00000000-0005-0000-0000-00004A480000}"/>
    <cellStyle name="Normal 3 6" xfId="110" xr:uid="{00000000-0005-0000-0000-00004B480000}"/>
    <cellStyle name="Normal 3 6 2" xfId="593" xr:uid="{00000000-0005-0000-0000-00004C480000}"/>
    <cellStyle name="Normal 3 7" xfId="111" xr:uid="{00000000-0005-0000-0000-00004D480000}"/>
    <cellStyle name="Normal 3 7 2" xfId="594" xr:uid="{00000000-0005-0000-0000-00004E480000}"/>
    <cellStyle name="Normal 3 8" xfId="595" xr:uid="{00000000-0005-0000-0000-00004F480000}"/>
    <cellStyle name="Normal 3 9" xfId="596" xr:uid="{00000000-0005-0000-0000-000050480000}"/>
    <cellStyle name="Normal 4" xfId="8" xr:uid="{00000000-0005-0000-0000-000051480000}"/>
    <cellStyle name="Normal 4 2" xfId="112" xr:uid="{00000000-0005-0000-0000-000052480000}"/>
    <cellStyle name="Normal 4 2 2" xfId="9116" xr:uid="{00000000-0005-0000-0000-000053480000}"/>
    <cellStyle name="Normal 4 3" xfId="113" xr:uid="{00000000-0005-0000-0000-000054480000}"/>
    <cellStyle name="Normal 4 3 2" xfId="597" xr:uid="{00000000-0005-0000-0000-000055480000}"/>
    <cellStyle name="Normal 4 4" xfId="598" xr:uid="{00000000-0005-0000-0000-000056480000}"/>
    <cellStyle name="Normal 4 4 2" xfId="599" xr:uid="{00000000-0005-0000-0000-000057480000}"/>
    <cellStyle name="Normal 4 4 2 2" xfId="600" xr:uid="{00000000-0005-0000-0000-000058480000}"/>
    <cellStyle name="Normal 4 4 2 2 2" xfId="1911" xr:uid="{00000000-0005-0000-0000-000059480000}"/>
    <cellStyle name="Normal 4 4 2 2 2 2" xfId="6749" xr:uid="{00000000-0005-0000-0000-00005A480000}"/>
    <cellStyle name="Normal 4 4 2 2 2 2 2" xfId="15902" xr:uid="{00000000-0005-0000-0000-00005B480000}"/>
    <cellStyle name="Normal 4 4 2 2 2 3" xfId="11065" xr:uid="{00000000-0005-0000-0000-00005C480000}"/>
    <cellStyle name="Normal 4 4 2 2 3" xfId="3398" xr:uid="{00000000-0005-0000-0000-00005D480000}"/>
    <cellStyle name="Normal 4 4 2 2 3 2" xfId="6750" xr:uid="{00000000-0005-0000-0000-00005E480000}"/>
    <cellStyle name="Normal 4 4 2 2 3 2 2" xfId="15903" xr:uid="{00000000-0005-0000-0000-00005F480000}"/>
    <cellStyle name="Normal 4 4 2 2 3 3" xfId="12552" xr:uid="{00000000-0005-0000-0000-000060480000}"/>
    <cellStyle name="Normal 4 4 2 2 4" xfId="1358" xr:uid="{00000000-0005-0000-0000-000061480000}"/>
    <cellStyle name="Normal 4 4 2 2 4 2" xfId="6751" xr:uid="{00000000-0005-0000-0000-000062480000}"/>
    <cellStyle name="Normal 4 4 2 2 4 2 2" xfId="15904" xr:uid="{00000000-0005-0000-0000-000063480000}"/>
    <cellStyle name="Normal 4 4 2 2 4 3" xfId="10512" xr:uid="{00000000-0005-0000-0000-000064480000}"/>
    <cellStyle name="Normal 4 4 2 2 5" xfId="6748" xr:uid="{00000000-0005-0000-0000-000065480000}"/>
    <cellStyle name="Normal 4 4 2 2 5 2" xfId="15901" xr:uid="{00000000-0005-0000-0000-000066480000}"/>
    <cellStyle name="Normal 4 4 2 2 6" xfId="9757" xr:uid="{00000000-0005-0000-0000-000067480000}"/>
    <cellStyle name="Normal 4 4 2 3" xfId="1910" xr:uid="{00000000-0005-0000-0000-000068480000}"/>
    <cellStyle name="Normal 4 4 2 3 2" xfId="6752" xr:uid="{00000000-0005-0000-0000-000069480000}"/>
    <cellStyle name="Normal 4 4 2 3 2 2" xfId="15905" xr:uid="{00000000-0005-0000-0000-00006A480000}"/>
    <cellStyle name="Normal 4 4 2 3 3" xfId="11064" xr:uid="{00000000-0005-0000-0000-00006B480000}"/>
    <cellStyle name="Normal 4 4 2 4" xfId="3397" xr:uid="{00000000-0005-0000-0000-00006C480000}"/>
    <cellStyle name="Normal 4 4 2 4 2" xfId="6753" xr:uid="{00000000-0005-0000-0000-00006D480000}"/>
    <cellStyle name="Normal 4 4 2 4 2 2" xfId="15906" xr:uid="{00000000-0005-0000-0000-00006E480000}"/>
    <cellStyle name="Normal 4 4 2 4 3" xfId="12551" xr:uid="{00000000-0005-0000-0000-00006F480000}"/>
    <cellStyle name="Normal 4 4 2 5" xfId="1357" xr:uid="{00000000-0005-0000-0000-000070480000}"/>
    <cellStyle name="Normal 4 4 2 5 2" xfId="6754" xr:uid="{00000000-0005-0000-0000-000071480000}"/>
    <cellStyle name="Normal 4 4 2 5 2 2" xfId="15907" xr:uid="{00000000-0005-0000-0000-000072480000}"/>
    <cellStyle name="Normal 4 4 2 5 3" xfId="10511" xr:uid="{00000000-0005-0000-0000-000073480000}"/>
    <cellStyle name="Normal 4 4 2 6" xfId="6747" xr:uid="{00000000-0005-0000-0000-000074480000}"/>
    <cellStyle name="Normal 4 4 2 6 2" xfId="15900" xr:uid="{00000000-0005-0000-0000-000075480000}"/>
    <cellStyle name="Normal 4 4 2 7" xfId="9756" xr:uid="{00000000-0005-0000-0000-000076480000}"/>
    <cellStyle name="Normal 4 4 3" xfId="601" xr:uid="{00000000-0005-0000-0000-000077480000}"/>
    <cellStyle name="Normal 4 4 3 2" xfId="1912" xr:uid="{00000000-0005-0000-0000-000078480000}"/>
    <cellStyle name="Normal 4 4 3 2 2" xfId="6756" xr:uid="{00000000-0005-0000-0000-000079480000}"/>
    <cellStyle name="Normal 4 4 3 2 2 2" xfId="15909" xr:uid="{00000000-0005-0000-0000-00007A480000}"/>
    <cellStyle name="Normal 4 4 3 2 3" xfId="11066" xr:uid="{00000000-0005-0000-0000-00007B480000}"/>
    <cellStyle name="Normal 4 4 3 3" xfId="3399" xr:uid="{00000000-0005-0000-0000-00007C480000}"/>
    <cellStyle name="Normal 4 4 3 3 2" xfId="6757" xr:uid="{00000000-0005-0000-0000-00007D480000}"/>
    <cellStyle name="Normal 4 4 3 3 2 2" xfId="15910" xr:uid="{00000000-0005-0000-0000-00007E480000}"/>
    <cellStyle name="Normal 4 4 3 3 3" xfId="12553" xr:uid="{00000000-0005-0000-0000-00007F480000}"/>
    <cellStyle name="Normal 4 4 3 4" xfId="1359" xr:uid="{00000000-0005-0000-0000-000080480000}"/>
    <cellStyle name="Normal 4 4 3 4 2" xfId="6758" xr:uid="{00000000-0005-0000-0000-000081480000}"/>
    <cellStyle name="Normal 4 4 3 4 2 2" xfId="15911" xr:uid="{00000000-0005-0000-0000-000082480000}"/>
    <cellStyle name="Normal 4 4 3 4 3" xfId="10513" xr:uid="{00000000-0005-0000-0000-000083480000}"/>
    <cellStyle name="Normal 4 4 3 5" xfId="6755" xr:uid="{00000000-0005-0000-0000-000084480000}"/>
    <cellStyle name="Normal 4 4 3 5 2" xfId="15908" xr:uid="{00000000-0005-0000-0000-000085480000}"/>
    <cellStyle name="Normal 4 4 3 6" xfId="9758" xr:uid="{00000000-0005-0000-0000-000086480000}"/>
    <cellStyle name="Normal 4 4 4" xfId="1156" xr:uid="{00000000-0005-0000-0000-000087480000}"/>
    <cellStyle name="Normal 4 4 4 2" xfId="3901" xr:uid="{00000000-0005-0000-0000-000088480000}"/>
    <cellStyle name="Normal 4 4 4 2 2" xfId="6760" xr:uid="{00000000-0005-0000-0000-000089480000}"/>
    <cellStyle name="Normal 4 4 4 2 2 2" xfId="15913" xr:uid="{00000000-0005-0000-0000-00008A480000}"/>
    <cellStyle name="Normal 4 4 4 2 3" xfId="13055" xr:uid="{00000000-0005-0000-0000-00008B480000}"/>
    <cellStyle name="Normal 4 4 4 3" xfId="2207" xr:uid="{00000000-0005-0000-0000-00008C480000}"/>
    <cellStyle name="Normal 4 4 4 3 2" xfId="6761" xr:uid="{00000000-0005-0000-0000-00008D480000}"/>
    <cellStyle name="Normal 4 4 4 3 2 2" xfId="15914" xr:uid="{00000000-0005-0000-0000-00008E480000}"/>
    <cellStyle name="Normal 4 4 4 3 3" xfId="11361" xr:uid="{00000000-0005-0000-0000-00008F480000}"/>
    <cellStyle name="Normal 4 4 4 4" xfId="6759" xr:uid="{00000000-0005-0000-0000-000090480000}"/>
    <cellStyle name="Normal 4 4 4 4 2" xfId="15912" xr:uid="{00000000-0005-0000-0000-000091480000}"/>
    <cellStyle name="Normal 4 4 4 5" xfId="10310" xr:uid="{00000000-0005-0000-0000-000092480000}"/>
    <cellStyle name="Normal 4 4 5" xfId="1909" xr:uid="{00000000-0005-0000-0000-000093480000}"/>
    <cellStyle name="Normal 4 4 5 2" xfId="6762" xr:uid="{00000000-0005-0000-0000-000094480000}"/>
    <cellStyle name="Normal 4 4 5 2 2" xfId="15915" xr:uid="{00000000-0005-0000-0000-000095480000}"/>
    <cellStyle name="Normal 4 4 5 3" xfId="11063" xr:uid="{00000000-0005-0000-0000-000096480000}"/>
    <cellStyle name="Normal 4 4 6" xfId="3220" xr:uid="{00000000-0005-0000-0000-000097480000}"/>
    <cellStyle name="Normal 4 4 6 2" xfId="6763" xr:uid="{00000000-0005-0000-0000-000098480000}"/>
    <cellStyle name="Normal 4 4 6 2 2" xfId="15916" xr:uid="{00000000-0005-0000-0000-000099480000}"/>
    <cellStyle name="Normal 4 4 6 3" xfId="12374" xr:uid="{00000000-0005-0000-0000-00009A480000}"/>
    <cellStyle name="Normal 4 4 7" xfId="1356" xr:uid="{00000000-0005-0000-0000-00009B480000}"/>
    <cellStyle name="Normal 4 4 7 2" xfId="6764" xr:uid="{00000000-0005-0000-0000-00009C480000}"/>
    <cellStyle name="Normal 4 4 7 2 2" xfId="15917" xr:uid="{00000000-0005-0000-0000-00009D480000}"/>
    <cellStyle name="Normal 4 4 7 3" xfId="10510" xr:uid="{00000000-0005-0000-0000-00009E480000}"/>
    <cellStyle name="Normal 4 4 8" xfId="6746" xr:uid="{00000000-0005-0000-0000-00009F480000}"/>
    <cellStyle name="Normal 4 4 8 2" xfId="15899" xr:uid="{00000000-0005-0000-0000-0000A0480000}"/>
    <cellStyle name="Normal 4 4 9" xfId="9755" xr:uid="{00000000-0005-0000-0000-0000A1480000}"/>
    <cellStyle name="Normal 4 5" xfId="602" xr:uid="{00000000-0005-0000-0000-0000A2480000}"/>
    <cellStyle name="Normal 4 5 2" xfId="603" xr:uid="{00000000-0005-0000-0000-0000A3480000}"/>
    <cellStyle name="Normal 4 5 2 2" xfId="604" xr:uid="{00000000-0005-0000-0000-0000A4480000}"/>
    <cellStyle name="Normal 4 5 2 2 2" xfId="1915" xr:uid="{00000000-0005-0000-0000-0000A5480000}"/>
    <cellStyle name="Normal 4 5 2 2 2 2" xfId="6768" xr:uid="{00000000-0005-0000-0000-0000A6480000}"/>
    <cellStyle name="Normal 4 5 2 2 2 2 2" xfId="15921" xr:uid="{00000000-0005-0000-0000-0000A7480000}"/>
    <cellStyle name="Normal 4 5 2 2 2 3" xfId="11069" xr:uid="{00000000-0005-0000-0000-0000A8480000}"/>
    <cellStyle name="Normal 4 5 2 2 3" xfId="3402" xr:uid="{00000000-0005-0000-0000-0000A9480000}"/>
    <cellStyle name="Normal 4 5 2 2 3 2" xfId="6769" xr:uid="{00000000-0005-0000-0000-0000AA480000}"/>
    <cellStyle name="Normal 4 5 2 2 3 2 2" xfId="15922" xr:uid="{00000000-0005-0000-0000-0000AB480000}"/>
    <cellStyle name="Normal 4 5 2 2 3 3" xfId="12556" xr:uid="{00000000-0005-0000-0000-0000AC480000}"/>
    <cellStyle name="Normal 4 5 2 2 4" xfId="1362" xr:uid="{00000000-0005-0000-0000-0000AD480000}"/>
    <cellStyle name="Normal 4 5 2 2 4 2" xfId="6770" xr:uid="{00000000-0005-0000-0000-0000AE480000}"/>
    <cellStyle name="Normal 4 5 2 2 4 2 2" xfId="15923" xr:uid="{00000000-0005-0000-0000-0000AF480000}"/>
    <cellStyle name="Normal 4 5 2 2 4 3" xfId="10516" xr:uid="{00000000-0005-0000-0000-0000B0480000}"/>
    <cellStyle name="Normal 4 5 2 2 5" xfId="6767" xr:uid="{00000000-0005-0000-0000-0000B1480000}"/>
    <cellStyle name="Normal 4 5 2 2 5 2" xfId="15920" xr:uid="{00000000-0005-0000-0000-0000B2480000}"/>
    <cellStyle name="Normal 4 5 2 2 6" xfId="9761" xr:uid="{00000000-0005-0000-0000-0000B3480000}"/>
    <cellStyle name="Normal 4 5 2 3" xfId="1914" xr:uid="{00000000-0005-0000-0000-0000B4480000}"/>
    <cellStyle name="Normal 4 5 2 3 2" xfId="6771" xr:uid="{00000000-0005-0000-0000-0000B5480000}"/>
    <cellStyle name="Normal 4 5 2 3 2 2" xfId="15924" xr:uid="{00000000-0005-0000-0000-0000B6480000}"/>
    <cellStyle name="Normal 4 5 2 3 3" xfId="11068" xr:uid="{00000000-0005-0000-0000-0000B7480000}"/>
    <cellStyle name="Normal 4 5 2 4" xfId="3401" xr:uid="{00000000-0005-0000-0000-0000B8480000}"/>
    <cellStyle name="Normal 4 5 2 4 2" xfId="6772" xr:uid="{00000000-0005-0000-0000-0000B9480000}"/>
    <cellStyle name="Normal 4 5 2 4 2 2" xfId="15925" xr:uid="{00000000-0005-0000-0000-0000BA480000}"/>
    <cellStyle name="Normal 4 5 2 4 3" xfId="12555" xr:uid="{00000000-0005-0000-0000-0000BB480000}"/>
    <cellStyle name="Normal 4 5 2 5" xfId="1361" xr:uid="{00000000-0005-0000-0000-0000BC480000}"/>
    <cellStyle name="Normal 4 5 2 5 2" xfId="6773" xr:uid="{00000000-0005-0000-0000-0000BD480000}"/>
    <cellStyle name="Normal 4 5 2 5 2 2" xfId="15926" xr:uid="{00000000-0005-0000-0000-0000BE480000}"/>
    <cellStyle name="Normal 4 5 2 5 3" xfId="10515" xr:uid="{00000000-0005-0000-0000-0000BF480000}"/>
    <cellStyle name="Normal 4 5 2 6" xfId="6766" xr:uid="{00000000-0005-0000-0000-0000C0480000}"/>
    <cellStyle name="Normal 4 5 2 6 2" xfId="15919" xr:uid="{00000000-0005-0000-0000-0000C1480000}"/>
    <cellStyle name="Normal 4 5 2 7" xfId="9760" xr:uid="{00000000-0005-0000-0000-0000C2480000}"/>
    <cellStyle name="Normal 4 5 3" xfId="605" xr:uid="{00000000-0005-0000-0000-0000C3480000}"/>
    <cellStyle name="Normal 4 5 3 2" xfId="1916" xr:uid="{00000000-0005-0000-0000-0000C4480000}"/>
    <cellStyle name="Normal 4 5 3 2 2" xfId="6775" xr:uid="{00000000-0005-0000-0000-0000C5480000}"/>
    <cellStyle name="Normal 4 5 3 2 2 2" xfId="15928" xr:uid="{00000000-0005-0000-0000-0000C6480000}"/>
    <cellStyle name="Normal 4 5 3 2 3" xfId="11070" xr:uid="{00000000-0005-0000-0000-0000C7480000}"/>
    <cellStyle name="Normal 4 5 3 3" xfId="3403" xr:uid="{00000000-0005-0000-0000-0000C8480000}"/>
    <cellStyle name="Normal 4 5 3 3 2" xfId="6776" xr:uid="{00000000-0005-0000-0000-0000C9480000}"/>
    <cellStyle name="Normal 4 5 3 3 2 2" xfId="15929" xr:uid="{00000000-0005-0000-0000-0000CA480000}"/>
    <cellStyle name="Normal 4 5 3 3 3" xfId="12557" xr:uid="{00000000-0005-0000-0000-0000CB480000}"/>
    <cellStyle name="Normal 4 5 3 4" xfId="1363" xr:uid="{00000000-0005-0000-0000-0000CC480000}"/>
    <cellStyle name="Normal 4 5 3 4 2" xfId="6777" xr:uid="{00000000-0005-0000-0000-0000CD480000}"/>
    <cellStyle name="Normal 4 5 3 4 2 2" xfId="15930" xr:uid="{00000000-0005-0000-0000-0000CE480000}"/>
    <cellStyle name="Normal 4 5 3 4 3" xfId="10517" xr:uid="{00000000-0005-0000-0000-0000CF480000}"/>
    <cellStyle name="Normal 4 5 3 5" xfId="6774" xr:uid="{00000000-0005-0000-0000-0000D0480000}"/>
    <cellStyle name="Normal 4 5 3 5 2" xfId="15927" xr:uid="{00000000-0005-0000-0000-0000D1480000}"/>
    <cellStyle name="Normal 4 5 3 6" xfId="9762" xr:uid="{00000000-0005-0000-0000-0000D2480000}"/>
    <cellStyle name="Normal 4 5 4" xfId="1913" xr:uid="{00000000-0005-0000-0000-0000D3480000}"/>
    <cellStyle name="Normal 4 5 4 2" xfId="6778" xr:uid="{00000000-0005-0000-0000-0000D4480000}"/>
    <cellStyle name="Normal 4 5 4 2 2" xfId="15931" xr:uid="{00000000-0005-0000-0000-0000D5480000}"/>
    <cellStyle name="Normal 4 5 4 3" xfId="11067" xr:uid="{00000000-0005-0000-0000-0000D6480000}"/>
    <cellStyle name="Normal 4 5 5" xfId="3400" xr:uid="{00000000-0005-0000-0000-0000D7480000}"/>
    <cellStyle name="Normal 4 5 5 2" xfId="6779" xr:uid="{00000000-0005-0000-0000-0000D8480000}"/>
    <cellStyle name="Normal 4 5 5 2 2" xfId="15932" xr:uid="{00000000-0005-0000-0000-0000D9480000}"/>
    <cellStyle name="Normal 4 5 5 3" xfId="12554" xr:uid="{00000000-0005-0000-0000-0000DA480000}"/>
    <cellStyle name="Normal 4 5 6" xfId="1360" xr:uid="{00000000-0005-0000-0000-0000DB480000}"/>
    <cellStyle name="Normal 4 5 6 2" xfId="6780" xr:uid="{00000000-0005-0000-0000-0000DC480000}"/>
    <cellStyle name="Normal 4 5 6 2 2" xfId="15933" xr:uid="{00000000-0005-0000-0000-0000DD480000}"/>
    <cellStyle name="Normal 4 5 6 3" xfId="10514" xr:uid="{00000000-0005-0000-0000-0000DE480000}"/>
    <cellStyle name="Normal 4 5 7" xfId="6765" xr:uid="{00000000-0005-0000-0000-0000DF480000}"/>
    <cellStyle name="Normal 4 5 7 2" xfId="15918" xr:uid="{00000000-0005-0000-0000-0000E0480000}"/>
    <cellStyle name="Normal 4 5 8" xfId="9759" xr:uid="{00000000-0005-0000-0000-0000E1480000}"/>
    <cellStyle name="Normal 4 6" xfId="606" xr:uid="{00000000-0005-0000-0000-0000E2480000}"/>
    <cellStyle name="Normal 4 6 2" xfId="607" xr:uid="{00000000-0005-0000-0000-0000E3480000}"/>
    <cellStyle name="Normal 4 6 2 2" xfId="1918" xr:uid="{00000000-0005-0000-0000-0000E4480000}"/>
    <cellStyle name="Normal 4 6 2 2 2" xfId="6783" xr:uid="{00000000-0005-0000-0000-0000E5480000}"/>
    <cellStyle name="Normal 4 6 2 2 2 2" xfId="15936" xr:uid="{00000000-0005-0000-0000-0000E6480000}"/>
    <cellStyle name="Normal 4 6 2 2 3" xfId="11072" xr:uid="{00000000-0005-0000-0000-0000E7480000}"/>
    <cellStyle name="Normal 4 6 2 3" xfId="3405" xr:uid="{00000000-0005-0000-0000-0000E8480000}"/>
    <cellStyle name="Normal 4 6 2 3 2" xfId="6784" xr:uid="{00000000-0005-0000-0000-0000E9480000}"/>
    <cellStyle name="Normal 4 6 2 3 2 2" xfId="15937" xr:uid="{00000000-0005-0000-0000-0000EA480000}"/>
    <cellStyle name="Normal 4 6 2 3 3" xfId="12559" xr:uid="{00000000-0005-0000-0000-0000EB480000}"/>
    <cellStyle name="Normal 4 6 2 4" xfId="1365" xr:uid="{00000000-0005-0000-0000-0000EC480000}"/>
    <cellStyle name="Normal 4 6 2 4 2" xfId="6785" xr:uid="{00000000-0005-0000-0000-0000ED480000}"/>
    <cellStyle name="Normal 4 6 2 4 2 2" xfId="15938" xr:uid="{00000000-0005-0000-0000-0000EE480000}"/>
    <cellStyle name="Normal 4 6 2 4 3" xfId="10519" xr:uid="{00000000-0005-0000-0000-0000EF480000}"/>
    <cellStyle name="Normal 4 6 2 5" xfId="6782" xr:uid="{00000000-0005-0000-0000-0000F0480000}"/>
    <cellStyle name="Normal 4 6 2 5 2" xfId="15935" xr:uid="{00000000-0005-0000-0000-0000F1480000}"/>
    <cellStyle name="Normal 4 6 2 6" xfId="9764" xr:uid="{00000000-0005-0000-0000-0000F2480000}"/>
    <cellStyle name="Normal 4 6 3" xfId="1917" xr:uid="{00000000-0005-0000-0000-0000F3480000}"/>
    <cellStyle name="Normal 4 6 3 2" xfId="6786" xr:uid="{00000000-0005-0000-0000-0000F4480000}"/>
    <cellStyle name="Normal 4 6 3 2 2" xfId="15939" xr:uid="{00000000-0005-0000-0000-0000F5480000}"/>
    <cellStyle name="Normal 4 6 3 3" xfId="11071" xr:uid="{00000000-0005-0000-0000-0000F6480000}"/>
    <cellStyle name="Normal 4 6 4" xfId="3404" xr:uid="{00000000-0005-0000-0000-0000F7480000}"/>
    <cellStyle name="Normal 4 6 4 2" xfId="6787" xr:uid="{00000000-0005-0000-0000-0000F8480000}"/>
    <cellStyle name="Normal 4 6 4 2 2" xfId="15940" xr:uid="{00000000-0005-0000-0000-0000F9480000}"/>
    <cellStyle name="Normal 4 6 4 3" xfId="12558" xr:uid="{00000000-0005-0000-0000-0000FA480000}"/>
    <cellStyle name="Normal 4 6 5" xfId="1364" xr:uid="{00000000-0005-0000-0000-0000FB480000}"/>
    <cellStyle name="Normal 4 6 5 2" xfId="6788" xr:uid="{00000000-0005-0000-0000-0000FC480000}"/>
    <cellStyle name="Normal 4 6 5 2 2" xfId="15941" xr:uid="{00000000-0005-0000-0000-0000FD480000}"/>
    <cellStyle name="Normal 4 6 5 3" xfId="10518" xr:uid="{00000000-0005-0000-0000-0000FE480000}"/>
    <cellStyle name="Normal 4 6 6" xfId="6781" xr:uid="{00000000-0005-0000-0000-0000FF480000}"/>
    <cellStyle name="Normal 4 6 6 2" xfId="15934" xr:uid="{00000000-0005-0000-0000-000000490000}"/>
    <cellStyle name="Normal 4 6 7" xfId="9763" xr:uid="{00000000-0005-0000-0000-000001490000}"/>
    <cellStyle name="Normal 4 7" xfId="1157" xr:uid="{00000000-0005-0000-0000-000002490000}"/>
    <cellStyle name="Normal 4 7 2" xfId="3882" xr:uid="{00000000-0005-0000-0000-000003490000}"/>
    <cellStyle name="Normal 4 7 2 2" xfId="6790" xr:uid="{00000000-0005-0000-0000-000004490000}"/>
    <cellStyle name="Normal 4 7 2 2 2" xfId="15943" xr:uid="{00000000-0005-0000-0000-000005490000}"/>
    <cellStyle name="Normal 4 7 2 3" xfId="13036" xr:uid="{00000000-0005-0000-0000-000006490000}"/>
    <cellStyle name="Normal 4 7 3" xfId="2188" xr:uid="{00000000-0005-0000-0000-000007490000}"/>
    <cellStyle name="Normal 4 7 3 2" xfId="6791" xr:uid="{00000000-0005-0000-0000-000008490000}"/>
    <cellStyle name="Normal 4 7 3 2 2" xfId="15944" xr:uid="{00000000-0005-0000-0000-000009490000}"/>
    <cellStyle name="Normal 4 7 3 3" xfId="11342" xr:uid="{00000000-0005-0000-0000-00000A490000}"/>
    <cellStyle name="Normal 4 7 4" xfId="6789" xr:uid="{00000000-0005-0000-0000-00000B490000}"/>
    <cellStyle name="Normal 4 7 4 2" xfId="15942" xr:uid="{00000000-0005-0000-0000-00000C490000}"/>
    <cellStyle name="Normal 4 7 5" xfId="10311" xr:uid="{00000000-0005-0000-0000-00000D490000}"/>
    <cellStyle name="Normal 4 8" xfId="3205" xr:uid="{00000000-0005-0000-0000-00000E490000}"/>
    <cellStyle name="Normal 4 8 2" xfId="6792" xr:uid="{00000000-0005-0000-0000-00000F490000}"/>
    <cellStyle name="Normal 4 8 2 2" xfId="15945" xr:uid="{00000000-0005-0000-0000-000010490000}"/>
    <cellStyle name="Normal 4 8 3" xfId="12359" xr:uid="{00000000-0005-0000-0000-000011490000}"/>
    <cellStyle name="Normal 4 9" xfId="1355" xr:uid="{00000000-0005-0000-0000-000012490000}"/>
    <cellStyle name="Normal 4 9 2" xfId="6793" xr:uid="{00000000-0005-0000-0000-000013490000}"/>
    <cellStyle name="Normal 4 9 2 2" xfId="15946" xr:uid="{00000000-0005-0000-0000-000014490000}"/>
    <cellStyle name="Normal 4 9 3" xfId="10509" xr:uid="{00000000-0005-0000-0000-000015490000}"/>
    <cellStyle name="Normal 5" xfId="114" xr:uid="{00000000-0005-0000-0000-000016490000}"/>
    <cellStyle name="Normal 5 2" xfId="115" xr:uid="{00000000-0005-0000-0000-000017490000}"/>
    <cellStyle name="Normal 5 3" xfId="608" xr:uid="{00000000-0005-0000-0000-000018490000}"/>
    <cellStyle name="Normal 5 3 2" xfId="609" xr:uid="{00000000-0005-0000-0000-000019490000}"/>
    <cellStyle name="Normal 5 3 2 2" xfId="610" xr:uid="{00000000-0005-0000-0000-00001A490000}"/>
    <cellStyle name="Normal 5 3 2 2 2" xfId="1921" xr:uid="{00000000-0005-0000-0000-00001B490000}"/>
    <cellStyle name="Normal 5 3 2 2 2 2" xfId="6797" xr:uid="{00000000-0005-0000-0000-00001C490000}"/>
    <cellStyle name="Normal 5 3 2 2 2 2 2" xfId="15950" xr:uid="{00000000-0005-0000-0000-00001D490000}"/>
    <cellStyle name="Normal 5 3 2 2 2 3" xfId="11075" xr:uid="{00000000-0005-0000-0000-00001E490000}"/>
    <cellStyle name="Normal 5 3 2 2 3" xfId="3408" xr:uid="{00000000-0005-0000-0000-00001F490000}"/>
    <cellStyle name="Normal 5 3 2 2 3 2" xfId="6798" xr:uid="{00000000-0005-0000-0000-000020490000}"/>
    <cellStyle name="Normal 5 3 2 2 3 2 2" xfId="15951" xr:uid="{00000000-0005-0000-0000-000021490000}"/>
    <cellStyle name="Normal 5 3 2 2 3 3" xfId="12562" xr:uid="{00000000-0005-0000-0000-000022490000}"/>
    <cellStyle name="Normal 5 3 2 2 4" xfId="1368" xr:uid="{00000000-0005-0000-0000-000023490000}"/>
    <cellStyle name="Normal 5 3 2 2 4 2" xfId="6799" xr:uid="{00000000-0005-0000-0000-000024490000}"/>
    <cellStyle name="Normal 5 3 2 2 4 2 2" xfId="15952" xr:uid="{00000000-0005-0000-0000-000025490000}"/>
    <cellStyle name="Normal 5 3 2 2 4 3" xfId="10522" xr:uid="{00000000-0005-0000-0000-000026490000}"/>
    <cellStyle name="Normal 5 3 2 2 5" xfId="6796" xr:uid="{00000000-0005-0000-0000-000027490000}"/>
    <cellStyle name="Normal 5 3 2 2 5 2" xfId="15949" xr:uid="{00000000-0005-0000-0000-000028490000}"/>
    <cellStyle name="Normal 5 3 2 2 6" xfId="9767" xr:uid="{00000000-0005-0000-0000-000029490000}"/>
    <cellStyle name="Normal 5 3 2 3" xfId="1920" xr:uid="{00000000-0005-0000-0000-00002A490000}"/>
    <cellStyle name="Normal 5 3 2 3 2" xfId="6800" xr:uid="{00000000-0005-0000-0000-00002B490000}"/>
    <cellStyle name="Normal 5 3 2 3 2 2" xfId="15953" xr:uid="{00000000-0005-0000-0000-00002C490000}"/>
    <cellStyle name="Normal 5 3 2 3 3" xfId="11074" xr:uid="{00000000-0005-0000-0000-00002D490000}"/>
    <cellStyle name="Normal 5 3 2 4" xfId="3407" xr:uid="{00000000-0005-0000-0000-00002E490000}"/>
    <cellStyle name="Normal 5 3 2 4 2" xfId="6801" xr:uid="{00000000-0005-0000-0000-00002F490000}"/>
    <cellStyle name="Normal 5 3 2 4 2 2" xfId="15954" xr:uid="{00000000-0005-0000-0000-000030490000}"/>
    <cellStyle name="Normal 5 3 2 4 3" xfId="12561" xr:uid="{00000000-0005-0000-0000-000031490000}"/>
    <cellStyle name="Normal 5 3 2 5" xfId="1367" xr:uid="{00000000-0005-0000-0000-000032490000}"/>
    <cellStyle name="Normal 5 3 2 5 2" xfId="6802" xr:uid="{00000000-0005-0000-0000-000033490000}"/>
    <cellStyle name="Normal 5 3 2 5 2 2" xfId="15955" xr:uid="{00000000-0005-0000-0000-000034490000}"/>
    <cellStyle name="Normal 5 3 2 5 3" xfId="10521" xr:uid="{00000000-0005-0000-0000-000035490000}"/>
    <cellStyle name="Normal 5 3 2 6" xfId="6795" xr:uid="{00000000-0005-0000-0000-000036490000}"/>
    <cellStyle name="Normal 5 3 2 6 2" xfId="15948" xr:uid="{00000000-0005-0000-0000-000037490000}"/>
    <cellStyle name="Normal 5 3 2 7" xfId="9766" xr:uid="{00000000-0005-0000-0000-000038490000}"/>
    <cellStyle name="Normal 5 3 3" xfId="611" xr:uid="{00000000-0005-0000-0000-000039490000}"/>
    <cellStyle name="Normal 5 3 3 2" xfId="1922" xr:uid="{00000000-0005-0000-0000-00003A490000}"/>
    <cellStyle name="Normal 5 3 3 2 2" xfId="6804" xr:uid="{00000000-0005-0000-0000-00003B490000}"/>
    <cellStyle name="Normal 5 3 3 2 2 2" xfId="15957" xr:uid="{00000000-0005-0000-0000-00003C490000}"/>
    <cellStyle name="Normal 5 3 3 2 3" xfId="11076" xr:uid="{00000000-0005-0000-0000-00003D490000}"/>
    <cellStyle name="Normal 5 3 3 3" xfId="3409" xr:uid="{00000000-0005-0000-0000-00003E490000}"/>
    <cellStyle name="Normal 5 3 3 3 2" xfId="6805" xr:uid="{00000000-0005-0000-0000-00003F490000}"/>
    <cellStyle name="Normal 5 3 3 3 2 2" xfId="15958" xr:uid="{00000000-0005-0000-0000-000040490000}"/>
    <cellStyle name="Normal 5 3 3 3 3" xfId="12563" xr:uid="{00000000-0005-0000-0000-000041490000}"/>
    <cellStyle name="Normal 5 3 3 4" xfId="1369" xr:uid="{00000000-0005-0000-0000-000042490000}"/>
    <cellStyle name="Normal 5 3 3 4 2" xfId="6806" xr:uid="{00000000-0005-0000-0000-000043490000}"/>
    <cellStyle name="Normal 5 3 3 4 2 2" xfId="15959" xr:uid="{00000000-0005-0000-0000-000044490000}"/>
    <cellStyle name="Normal 5 3 3 4 3" xfId="10523" xr:uid="{00000000-0005-0000-0000-000045490000}"/>
    <cellStyle name="Normal 5 3 3 5" xfId="6803" xr:uid="{00000000-0005-0000-0000-000046490000}"/>
    <cellStyle name="Normal 5 3 3 5 2" xfId="15956" xr:uid="{00000000-0005-0000-0000-000047490000}"/>
    <cellStyle name="Normal 5 3 3 6" xfId="9768" xr:uid="{00000000-0005-0000-0000-000048490000}"/>
    <cellStyle name="Normal 5 3 4" xfId="612" xr:uid="{00000000-0005-0000-0000-000049490000}"/>
    <cellStyle name="Normal 5 3 5" xfId="1919" xr:uid="{00000000-0005-0000-0000-00004A490000}"/>
    <cellStyle name="Normal 5 3 5 2" xfId="6807" xr:uid="{00000000-0005-0000-0000-00004B490000}"/>
    <cellStyle name="Normal 5 3 5 2 2" xfId="15960" xr:uid="{00000000-0005-0000-0000-00004C490000}"/>
    <cellStyle name="Normal 5 3 5 3" xfId="11073" xr:uid="{00000000-0005-0000-0000-00004D490000}"/>
    <cellStyle name="Normal 5 3 6" xfId="3406" xr:uid="{00000000-0005-0000-0000-00004E490000}"/>
    <cellStyle name="Normal 5 3 6 2" xfId="6808" xr:uid="{00000000-0005-0000-0000-00004F490000}"/>
    <cellStyle name="Normal 5 3 6 2 2" xfId="15961" xr:uid="{00000000-0005-0000-0000-000050490000}"/>
    <cellStyle name="Normal 5 3 6 3" xfId="12560" xr:uid="{00000000-0005-0000-0000-000051490000}"/>
    <cellStyle name="Normal 5 3 7" xfId="1366" xr:uid="{00000000-0005-0000-0000-000052490000}"/>
    <cellStyle name="Normal 5 3 7 2" xfId="6809" xr:uid="{00000000-0005-0000-0000-000053490000}"/>
    <cellStyle name="Normal 5 3 7 2 2" xfId="15962" xr:uid="{00000000-0005-0000-0000-000054490000}"/>
    <cellStyle name="Normal 5 3 7 3" xfId="10520" xr:uid="{00000000-0005-0000-0000-000055490000}"/>
    <cellStyle name="Normal 5 3 8" xfId="6794" xr:uid="{00000000-0005-0000-0000-000056490000}"/>
    <cellStyle name="Normal 5 3 8 2" xfId="15947" xr:uid="{00000000-0005-0000-0000-000057490000}"/>
    <cellStyle name="Normal 5 3 9" xfId="9765" xr:uid="{00000000-0005-0000-0000-000058490000}"/>
    <cellStyle name="Normal 6" xfId="116" xr:uid="{00000000-0005-0000-0000-000059490000}"/>
    <cellStyle name="Normal 6 2" xfId="117" xr:uid="{00000000-0005-0000-0000-00005A490000}"/>
    <cellStyle name="Normal 7" xfId="118" xr:uid="{00000000-0005-0000-0000-00005B490000}"/>
    <cellStyle name="Normal 7 2" xfId="613" xr:uid="{00000000-0005-0000-0000-00005C490000}"/>
    <cellStyle name="Normal 8" xfId="119" xr:uid="{00000000-0005-0000-0000-00005D490000}"/>
    <cellStyle name="Normal 8 2" xfId="614" xr:uid="{00000000-0005-0000-0000-00005E490000}"/>
    <cellStyle name="Normal 8 2 2" xfId="615" xr:uid="{00000000-0005-0000-0000-00005F490000}"/>
    <cellStyle name="Normal 8 2 3" xfId="616" xr:uid="{00000000-0005-0000-0000-000060490000}"/>
    <cellStyle name="Normal 9" xfId="120" xr:uid="{00000000-0005-0000-0000-000061490000}"/>
    <cellStyle name="Normal 9 10" xfId="617" xr:uid="{00000000-0005-0000-0000-000062490000}"/>
    <cellStyle name="Normal 9 10 2" xfId="618" xr:uid="{00000000-0005-0000-0000-000063490000}"/>
    <cellStyle name="Normal 9 10 2 2" xfId="1924" xr:uid="{00000000-0005-0000-0000-000064490000}"/>
    <cellStyle name="Normal 9 10 2 2 2" xfId="6813" xr:uid="{00000000-0005-0000-0000-000065490000}"/>
    <cellStyle name="Normal 9 10 2 2 2 2" xfId="15966" xr:uid="{00000000-0005-0000-0000-000066490000}"/>
    <cellStyle name="Normal 9 10 2 2 3" xfId="11078" xr:uid="{00000000-0005-0000-0000-000067490000}"/>
    <cellStyle name="Normal 9 10 2 3" xfId="3411" xr:uid="{00000000-0005-0000-0000-000068490000}"/>
    <cellStyle name="Normal 9 10 2 3 2" xfId="6814" xr:uid="{00000000-0005-0000-0000-000069490000}"/>
    <cellStyle name="Normal 9 10 2 3 2 2" xfId="15967" xr:uid="{00000000-0005-0000-0000-00006A490000}"/>
    <cellStyle name="Normal 9 10 2 3 3" xfId="12565" xr:uid="{00000000-0005-0000-0000-00006B490000}"/>
    <cellStyle name="Normal 9 10 2 4" xfId="1372" xr:uid="{00000000-0005-0000-0000-00006C490000}"/>
    <cellStyle name="Normal 9 10 2 4 2" xfId="6815" xr:uid="{00000000-0005-0000-0000-00006D490000}"/>
    <cellStyle name="Normal 9 10 2 4 2 2" xfId="15968" xr:uid="{00000000-0005-0000-0000-00006E490000}"/>
    <cellStyle name="Normal 9 10 2 4 3" xfId="10526" xr:uid="{00000000-0005-0000-0000-00006F490000}"/>
    <cellStyle name="Normal 9 10 2 5" xfId="6812" xr:uid="{00000000-0005-0000-0000-000070490000}"/>
    <cellStyle name="Normal 9 10 2 5 2" xfId="15965" xr:uid="{00000000-0005-0000-0000-000071490000}"/>
    <cellStyle name="Normal 9 10 2 6" xfId="9775" xr:uid="{00000000-0005-0000-0000-000072490000}"/>
    <cellStyle name="Normal 9 10 3" xfId="1923" xr:uid="{00000000-0005-0000-0000-000073490000}"/>
    <cellStyle name="Normal 9 10 3 2" xfId="6816" xr:uid="{00000000-0005-0000-0000-000074490000}"/>
    <cellStyle name="Normal 9 10 3 2 2" xfId="15969" xr:uid="{00000000-0005-0000-0000-000075490000}"/>
    <cellStyle name="Normal 9 10 3 3" xfId="11077" xr:uid="{00000000-0005-0000-0000-000076490000}"/>
    <cellStyle name="Normal 9 10 4" xfId="3410" xr:uid="{00000000-0005-0000-0000-000077490000}"/>
    <cellStyle name="Normal 9 10 4 2" xfId="6817" xr:uid="{00000000-0005-0000-0000-000078490000}"/>
    <cellStyle name="Normal 9 10 4 2 2" xfId="15970" xr:uid="{00000000-0005-0000-0000-000079490000}"/>
    <cellStyle name="Normal 9 10 4 3" xfId="12564" xr:uid="{00000000-0005-0000-0000-00007A490000}"/>
    <cellStyle name="Normal 9 10 5" xfId="1371" xr:uid="{00000000-0005-0000-0000-00007B490000}"/>
    <cellStyle name="Normal 9 10 5 2" xfId="6818" xr:uid="{00000000-0005-0000-0000-00007C490000}"/>
    <cellStyle name="Normal 9 10 5 2 2" xfId="15971" xr:uid="{00000000-0005-0000-0000-00007D490000}"/>
    <cellStyle name="Normal 9 10 5 3" xfId="10525" xr:uid="{00000000-0005-0000-0000-00007E490000}"/>
    <cellStyle name="Normal 9 10 6" xfId="6811" xr:uid="{00000000-0005-0000-0000-00007F490000}"/>
    <cellStyle name="Normal 9 10 6 2" xfId="15964" xr:uid="{00000000-0005-0000-0000-000080490000}"/>
    <cellStyle name="Normal 9 10 7" xfId="9774" xr:uid="{00000000-0005-0000-0000-000081490000}"/>
    <cellStyle name="Normal 9 11" xfId="619" xr:uid="{00000000-0005-0000-0000-000082490000}"/>
    <cellStyle name="Normal 9 11 2" xfId="1925" xr:uid="{00000000-0005-0000-0000-000083490000}"/>
    <cellStyle name="Normal 9 11 2 2" xfId="6820" xr:uid="{00000000-0005-0000-0000-000084490000}"/>
    <cellStyle name="Normal 9 11 2 2 2" xfId="15973" xr:uid="{00000000-0005-0000-0000-000085490000}"/>
    <cellStyle name="Normal 9 11 2 3" xfId="11079" xr:uid="{00000000-0005-0000-0000-000086490000}"/>
    <cellStyle name="Normal 9 11 3" xfId="3412" xr:uid="{00000000-0005-0000-0000-000087490000}"/>
    <cellStyle name="Normal 9 11 3 2" xfId="6821" xr:uid="{00000000-0005-0000-0000-000088490000}"/>
    <cellStyle name="Normal 9 11 3 2 2" xfId="15974" xr:uid="{00000000-0005-0000-0000-000089490000}"/>
    <cellStyle name="Normal 9 11 3 3" xfId="12566" xr:uid="{00000000-0005-0000-0000-00008A490000}"/>
    <cellStyle name="Normal 9 11 4" xfId="1373" xr:uid="{00000000-0005-0000-0000-00008B490000}"/>
    <cellStyle name="Normal 9 11 4 2" xfId="6822" xr:uid="{00000000-0005-0000-0000-00008C490000}"/>
    <cellStyle name="Normal 9 11 4 2 2" xfId="15975" xr:uid="{00000000-0005-0000-0000-00008D490000}"/>
    <cellStyle name="Normal 9 11 4 3" xfId="10527" xr:uid="{00000000-0005-0000-0000-00008E490000}"/>
    <cellStyle name="Normal 9 11 5" xfId="6819" xr:uid="{00000000-0005-0000-0000-00008F490000}"/>
    <cellStyle name="Normal 9 11 5 2" xfId="15972" xr:uid="{00000000-0005-0000-0000-000090490000}"/>
    <cellStyle name="Normal 9 11 6" xfId="9776" xr:uid="{00000000-0005-0000-0000-000091490000}"/>
    <cellStyle name="Normal 9 12" xfId="620" xr:uid="{00000000-0005-0000-0000-000092490000}"/>
    <cellStyle name="Normal 9 13" xfId="1135" xr:uid="{00000000-0005-0000-0000-000093490000}"/>
    <cellStyle name="Normal 9 13 2" xfId="3872" xr:uid="{00000000-0005-0000-0000-000094490000}"/>
    <cellStyle name="Normal 9 13 2 2" xfId="6824" xr:uid="{00000000-0005-0000-0000-000095490000}"/>
    <cellStyle name="Normal 9 13 2 2 2" xfId="15977" xr:uid="{00000000-0005-0000-0000-000096490000}"/>
    <cellStyle name="Normal 9 13 2 3" xfId="13026" xr:uid="{00000000-0005-0000-0000-000097490000}"/>
    <cellStyle name="Normal 9 13 3" xfId="2178" xr:uid="{00000000-0005-0000-0000-000098490000}"/>
    <cellStyle name="Normal 9 13 3 2" xfId="6825" xr:uid="{00000000-0005-0000-0000-000099490000}"/>
    <cellStyle name="Normal 9 13 3 2 2" xfId="15978" xr:uid="{00000000-0005-0000-0000-00009A490000}"/>
    <cellStyle name="Normal 9 13 3 3" xfId="11332" xr:uid="{00000000-0005-0000-0000-00009B490000}"/>
    <cellStyle name="Normal 9 13 4" xfId="6823" xr:uid="{00000000-0005-0000-0000-00009C490000}"/>
    <cellStyle name="Normal 9 13 4 2" xfId="15976" xr:uid="{00000000-0005-0000-0000-00009D490000}"/>
    <cellStyle name="Normal 9 13 5" xfId="10289" xr:uid="{00000000-0005-0000-0000-00009E490000}"/>
    <cellStyle name="Normal 9 14" xfId="1158" xr:uid="{00000000-0005-0000-0000-00009F490000}"/>
    <cellStyle name="Normal 9 14 2" xfId="3887" xr:uid="{00000000-0005-0000-0000-0000A0490000}"/>
    <cellStyle name="Normal 9 14 2 2" xfId="6827" xr:uid="{00000000-0005-0000-0000-0000A1490000}"/>
    <cellStyle name="Normal 9 14 2 2 2" xfId="15980" xr:uid="{00000000-0005-0000-0000-0000A2490000}"/>
    <cellStyle name="Normal 9 14 2 3" xfId="13041" xr:uid="{00000000-0005-0000-0000-0000A3490000}"/>
    <cellStyle name="Normal 9 14 3" xfId="2193" xr:uid="{00000000-0005-0000-0000-0000A4490000}"/>
    <cellStyle name="Normal 9 14 3 2" xfId="6828" xr:uid="{00000000-0005-0000-0000-0000A5490000}"/>
    <cellStyle name="Normal 9 14 3 2 2" xfId="15981" xr:uid="{00000000-0005-0000-0000-0000A6490000}"/>
    <cellStyle name="Normal 9 14 3 3" xfId="11347" xr:uid="{00000000-0005-0000-0000-0000A7490000}"/>
    <cellStyle name="Normal 9 14 4" xfId="6826" xr:uid="{00000000-0005-0000-0000-0000A8490000}"/>
    <cellStyle name="Normal 9 14 4 2" xfId="15979" xr:uid="{00000000-0005-0000-0000-0000A9490000}"/>
    <cellStyle name="Normal 9 14 5" xfId="10312" xr:uid="{00000000-0005-0000-0000-0000AA490000}"/>
    <cellStyle name="Normal 9 15" xfId="1685" xr:uid="{00000000-0005-0000-0000-0000AB490000}"/>
    <cellStyle name="Normal 9 15 2" xfId="3662" xr:uid="{00000000-0005-0000-0000-0000AC490000}"/>
    <cellStyle name="Normal 9 15 2 2" xfId="6830" xr:uid="{00000000-0005-0000-0000-0000AD490000}"/>
    <cellStyle name="Normal 9 15 2 2 2" xfId="15983" xr:uid="{00000000-0005-0000-0000-0000AE490000}"/>
    <cellStyle name="Normal 9 15 2 3" xfId="12816" xr:uid="{00000000-0005-0000-0000-0000AF490000}"/>
    <cellStyle name="Normal 9 15 3" xfId="6829" xr:uid="{00000000-0005-0000-0000-0000B0490000}"/>
    <cellStyle name="Normal 9 15 3 2" xfId="15982" xr:uid="{00000000-0005-0000-0000-0000B1490000}"/>
    <cellStyle name="Normal 9 15 4" xfId="10839" xr:uid="{00000000-0005-0000-0000-0000B2490000}"/>
    <cellStyle name="Normal 9 16" xfId="3210" xr:uid="{00000000-0005-0000-0000-0000B3490000}"/>
    <cellStyle name="Normal 9 16 2" xfId="6831" xr:uid="{00000000-0005-0000-0000-0000B4490000}"/>
    <cellStyle name="Normal 9 16 2 2" xfId="15984" xr:uid="{00000000-0005-0000-0000-0000B5490000}"/>
    <cellStyle name="Normal 9 16 3" xfId="12364" xr:uid="{00000000-0005-0000-0000-0000B6490000}"/>
    <cellStyle name="Normal 9 17" xfId="1370" xr:uid="{00000000-0005-0000-0000-0000B7490000}"/>
    <cellStyle name="Normal 9 17 2" xfId="6832" xr:uid="{00000000-0005-0000-0000-0000B8490000}"/>
    <cellStyle name="Normal 9 17 2 2" xfId="15985" xr:uid="{00000000-0005-0000-0000-0000B9490000}"/>
    <cellStyle name="Normal 9 17 3" xfId="10524" xr:uid="{00000000-0005-0000-0000-0000BA490000}"/>
    <cellStyle name="Normal 9 18" xfId="6810" xr:uid="{00000000-0005-0000-0000-0000BB490000}"/>
    <cellStyle name="Normal 9 18 2" xfId="15963" xr:uid="{00000000-0005-0000-0000-0000BC490000}"/>
    <cellStyle name="Normal 9 19" xfId="9278" xr:uid="{00000000-0005-0000-0000-0000BD490000}"/>
    <cellStyle name="Normal 9 2" xfId="621" xr:uid="{00000000-0005-0000-0000-0000BE490000}"/>
    <cellStyle name="Normal 9 2 10" xfId="3215" xr:uid="{00000000-0005-0000-0000-0000BF490000}"/>
    <cellStyle name="Normal 9 2 10 2" xfId="6834" xr:uid="{00000000-0005-0000-0000-0000C0490000}"/>
    <cellStyle name="Normal 9 2 10 2 2" xfId="15987" xr:uid="{00000000-0005-0000-0000-0000C1490000}"/>
    <cellStyle name="Normal 9 2 10 3" xfId="12369" xr:uid="{00000000-0005-0000-0000-0000C2490000}"/>
    <cellStyle name="Normal 9 2 11" xfId="1374" xr:uid="{00000000-0005-0000-0000-0000C3490000}"/>
    <cellStyle name="Normal 9 2 11 2" xfId="6835" xr:uid="{00000000-0005-0000-0000-0000C4490000}"/>
    <cellStyle name="Normal 9 2 11 2 2" xfId="15988" xr:uid="{00000000-0005-0000-0000-0000C5490000}"/>
    <cellStyle name="Normal 9 2 11 3" xfId="10528" xr:uid="{00000000-0005-0000-0000-0000C6490000}"/>
    <cellStyle name="Normal 9 2 12" xfId="6833" xr:uid="{00000000-0005-0000-0000-0000C7490000}"/>
    <cellStyle name="Normal 9 2 12 2" xfId="15986" xr:uid="{00000000-0005-0000-0000-0000C8490000}"/>
    <cellStyle name="Normal 9 2 13" xfId="9778" xr:uid="{00000000-0005-0000-0000-0000C9490000}"/>
    <cellStyle name="Normal 9 2 2" xfId="622" xr:uid="{00000000-0005-0000-0000-0000CA490000}"/>
    <cellStyle name="Normal 9 2 2 10" xfId="6836" xr:uid="{00000000-0005-0000-0000-0000CB490000}"/>
    <cellStyle name="Normal 9 2 2 10 2" xfId="15989" xr:uid="{00000000-0005-0000-0000-0000CC490000}"/>
    <cellStyle name="Normal 9 2 2 11" xfId="9779" xr:uid="{00000000-0005-0000-0000-0000CD490000}"/>
    <cellStyle name="Normal 9 2 2 2" xfId="623" xr:uid="{00000000-0005-0000-0000-0000CE490000}"/>
    <cellStyle name="Normal 9 2 2 2 2" xfId="624" xr:uid="{00000000-0005-0000-0000-0000CF490000}"/>
    <cellStyle name="Normal 9 2 2 2 2 2" xfId="625" xr:uid="{00000000-0005-0000-0000-0000D0490000}"/>
    <cellStyle name="Normal 9 2 2 2 2 2 2" xfId="1930" xr:uid="{00000000-0005-0000-0000-0000D1490000}"/>
    <cellStyle name="Normal 9 2 2 2 2 2 2 2" xfId="6840" xr:uid="{00000000-0005-0000-0000-0000D2490000}"/>
    <cellStyle name="Normal 9 2 2 2 2 2 2 2 2" xfId="15993" xr:uid="{00000000-0005-0000-0000-0000D3490000}"/>
    <cellStyle name="Normal 9 2 2 2 2 2 2 3" xfId="11084" xr:uid="{00000000-0005-0000-0000-0000D4490000}"/>
    <cellStyle name="Normal 9 2 2 2 2 2 3" xfId="3416" xr:uid="{00000000-0005-0000-0000-0000D5490000}"/>
    <cellStyle name="Normal 9 2 2 2 2 2 3 2" xfId="6841" xr:uid="{00000000-0005-0000-0000-0000D6490000}"/>
    <cellStyle name="Normal 9 2 2 2 2 2 3 2 2" xfId="15994" xr:uid="{00000000-0005-0000-0000-0000D7490000}"/>
    <cellStyle name="Normal 9 2 2 2 2 2 3 3" xfId="12570" xr:uid="{00000000-0005-0000-0000-0000D8490000}"/>
    <cellStyle name="Normal 9 2 2 2 2 2 4" xfId="1378" xr:uid="{00000000-0005-0000-0000-0000D9490000}"/>
    <cellStyle name="Normal 9 2 2 2 2 2 4 2" xfId="6842" xr:uid="{00000000-0005-0000-0000-0000DA490000}"/>
    <cellStyle name="Normal 9 2 2 2 2 2 4 2 2" xfId="15995" xr:uid="{00000000-0005-0000-0000-0000DB490000}"/>
    <cellStyle name="Normal 9 2 2 2 2 2 4 3" xfId="10532" xr:uid="{00000000-0005-0000-0000-0000DC490000}"/>
    <cellStyle name="Normal 9 2 2 2 2 2 5" xfId="6839" xr:uid="{00000000-0005-0000-0000-0000DD490000}"/>
    <cellStyle name="Normal 9 2 2 2 2 2 5 2" xfId="15992" xr:uid="{00000000-0005-0000-0000-0000DE490000}"/>
    <cellStyle name="Normal 9 2 2 2 2 2 6" xfId="9782" xr:uid="{00000000-0005-0000-0000-0000DF490000}"/>
    <cellStyle name="Normal 9 2 2 2 2 3" xfId="1929" xr:uid="{00000000-0005-0000-0000-0000E0490000}"/>
    <cellStyle name="Normal 9 2 2 2 2 3 2" xfId="6843" xr:uid="{00000000-0005-0000-0000-0000E1490000}"/>
    <cellStyle name="Normal 9 2 2 2 2 3 2 2" xfId="15996" xr:uid="{00000000-0005-0000-0000-0000E2490000}"/>
    <cellStyle name="Normal 9 2 2 2 2 3 3" xfId="11083" xr:uid="{00000000-0005-0000-0000-0000E3490000}"/>
    <cellStyle name="Normal 9 2 2 2 2 4" xfId="3415" xr:uid="{00000000-0005-0000-0000-0000E4490000}"/>
    <cellStyle name="Normal 9 2 2 2 2 4 2" xfId="6844" xr:uid="{00000000-0005-0000-0000-0000E5490000}"/>
    <cellStyle name="Normal 9 2 2 2 2 4 2 2" xfId="15997" xr:uid="{00000000-0005-0000-0000-0000E6490000}"/>
    <cellStyle name="Normal 9 2 2 2 2 4 3" xfId="12569" xr:uid="{00000000-0005-0000-0000-0000E7490000}"/>
    <cellStyle name="Normal 9 2 2 2 2 5" xfId="1377" xr:uid="{00000000-0005-0000-0000-0000E8490000}"/>
    <cellStyle name="Normal 9 2 2 2 2 5 2" xfId="6845" xr:uid="{00000000-0005-0000-0000-0000E9490000}"/>
    <cellStyle name="Normal 9 2 2 2 2 5 2 2" xfId="15998" xr:uid="{00000000-0005-0000-0000-0000EA490000}"/>
    <cellStyle name="Normal 9 2 2 2 2 5 3" xfId="10531" xr:uid="{00000000-0005-0000-0000-0000EB490000}"/>
    <cellStyle name="Normal 9 2 2 2 2 6" xfId="6838" xr:uid="{00000000-0005-0000-0000-0000EC490000}"/>
    <cellStyle name="Normal 9 2 2 2 2 6 2" xfId="15991" xr:uid="{00000000-0005-0000-0000-0000ED490000}"/>
    <cellStyle name="Normal 9 2 2 2 2 7" xfId="9781" xr:uid="{00000000-0005-0000-0000-0000EE490000}"/>
    <cellStyle name="Normal 9 2 2 2 3" xfId="626" xr:uid="{00000000-0005-0000-0000-0000EF490000}"/>
    <cellStyle name="Normal 9 2 2 2 3 2" xfId="1931" xr:uid="{00000000-0005-0000-0000-0000F0490000}"/>
    <cellStyle name="Normal 9 2 2 2 3 2 2" xfId="6847" xr:uid="{00000000-0005-0000-0000-0000F1490000}"/>
    <cellStyle name="Normal 9 2 2 2 3 2 2 2" xfId="16000" xr:uid="{00000000-0005-0000-0000-0000F2490000}"/>
    <cellStyle name="Normal 9 2 2 2 3 2 3" xfId="11085" xr:uid="{00000000-0005-0000-0000-0000F3490000}"/>
    <cellStyle name="Normal 9 2 2 2 3 3" xfId="3417" xr:uid="{00000000-0005-0000-0000-0000F4490000}"/>
    <cellStyle name="Normal 9 2 2 2 3 3 2" xfId="6848" xr:uid="{00000000-0005-0000-0000-0000F5490000}"/>
    <cellStyle name="Normal 9 2 2 2 3 3 2 2" xfId="16001" xr:uid="{00000000-0005-0000-0000-0000F6490000}"/>
    <cellStyle name="Normal 9 2 2 2 3 3 3" xfId="12571" xr:uid="{00000000-0005-0000-0000-0000F7490000}"/>
    <cellStyle name="Normal 9 2 2 2 3 4" xfId="1379" xr:uid="{00000000-0005-0000-0000-0000F8490000}"/>
    <cellStyle name="Normal 9 2 2 2 3 4 2" xfId="6849" xr:uid="{00000000-0005-0000-0000-0000F9490000}"/>
    <cellStyle name="Normal 9 2 2 2 3 4 2 2" xfId="16002" xr:uid="{00000000-0005-0000-0000-0000FA490000}"/>
    <cellStyle name="Normal 9 2 2 2 3 4 3" xfId="10533" xr:uid="{00000000-0005-0000-0000-0000FB490000}"/>
    <cellStyle name="Normal 9 2 2 2 3 5" xfId="6846" xr:uid="{00000000-0005-0000-0000-0000FC490000}"/>
    <cellStyle name="Normal 9 2 2 2 3 5 2" xfId="15999" xr:uid="{00000000-0005-0000-0000-0000FD490000}"/>
    <cellStyle name="Normal 9 2 2 2 3 6" xfId="9783" xr:uid="{00000000-0005-0000-0000-0000FE490000}"/>
    <cellStyle name="Normal 9 2 2 2 4" xfId="1928" xr:uid="{00000000-0005-0000-0000-0000FF490000}"/>
    <cellStyle name="Normal 9 2 2 2 4 2" xfId="6850" xr:uid="{00000000-0005-0000-0000-0000004A0000}"/>
    <cellStyle name="Normal 9 2 2 2 4 2 2" xfId="16003" xr:uid="{00000000-0005-0000-0000-0000014A0000}"/>
    <cellStyle name="Normal 9 2 2 2 4 3" xfId="11082" xr:uid="{00000000-0005-0000-0000-0000024A0000}"/>
    <cellStyle name="Normal 9 2 2 2 5" xfId="3414" xr:uid="{00000000-0005-0000-0000-0000034A0000}"/>
    <cellStyle name="Normal 9 2 2 2 5 2" xfId="6851" xr:uid="{00000000-0005-0000-0000-0000044A0000}"/>
    <cellStyle name="Normal 9 2 2 2 5 2 2" xfId="16004" xr:uid="{00000000-0005-0000-0000-0000054A0000}"/>
    <cellStyle name="Normal 9 2 2 2 5 3" xfId="12568" xr:uid="{00000000-0005-0000-0000-0000064A0000}"/>
    <cellStyle name="Normal 9 2 2 2 6" xfId="1376" xr:uid="{00000000-0005-0000-0000-0000074A0000}"/>
    <cellStyle name="Normal 9 2 2 2 6 2" xfId="6852" xr:uid="{00000000-0005-0000-0000-0000084A0000}"/>
    <cellStyle name="Normal 9 2 2 2 6 2 2" xfId="16005" xr:uid="{00000000-0005-0000-0000-0000094A0000}"/>
    <cellStyle name="Normal 9 2 2 2 6 3" xfId="10530" xr:uid="{00000000-0005-0000-0000-00000A4A0000}"/>
    <cellStyle name="Normal 9 2 2 2 7" xfId="6837" xr:uid="{00000000-0005-0000-0000-00000B4A0000}"/>
    <cellStyle name="Normal 9 2 2 2 7 2" xfId="15990" xr:uid="{00000000-0005-0000-0000-00000C4A0000}"/>
    <cellStyle name="Normal 9 2 2 2 8" xfId="9780" xr:uid="{00000000-0005-0000-0000-00000D4A0000}"/>
    <cellStyle name="Normal 9 2 2 3" xfId="627" xr:uid="{00000000-0005-0000-0000-00000E4A0000}"/>
    <cellStyle name="Normal 9 2 2 3 2" xfId="628" xr:uid="{00000000-0005-0000-0000-00000F4A0000}"/>
    <cellStyle name="Normal 9 2 2 3 2 2" xfId="629" xr:uid="{00000000-0005-0000-0000-0000104A0000}"/>
    <cellStyle name="Normal 9 2 2 3 2 2 2" xfId="1934" xr:uid="{00000000-0005-0000-0000-0000114A0000}"/>
    <cellStyle name="Normal 9 2 2 3 2 2 2 2" xfId="6856" xr:uid="{00000000-0005-0000-0000-0000124A0000}"/>
    <cellStyle name="Normal 9 2 2 3 2 2 2 2 2" xfId="16009" xr:uid="{00000000-0005-0000-0000-0000134A0000}"/>
    <cellStyle name="Normal 9 2 2 3 2 2 2 3" xfId="11088" xr:uid="{00000000-0005-0000-0000-0000144A0000}"/>
    <cellStyle name="Normal 9 2 2 3 2 2 3" xfId="3420" xr:uid="{00000000-0005-0000-0000-0000154A0000}"/>
    <cellStyle name="Normal 9 2 2 3 2 2 3 2" xfId="6857" xr:uid="{00000000-0005-0000-0000-0000164A0000}"/>
    <cellStyle name="Normal 9 2 2 3 2 2 3 2 2" xfId="16010" xr:uid="{00000000-0005-0000-0000-0000174A0000}"/>
    <cellStyle name="Normal 9 2 2 3 2 2 3 3" xfId="12574" xr:uid="{00000000-0005-0000-0000-0000184A0000}"/>
    <cellStyle name="Normal 9 2 2 3 2 2 4" xfId="1382" xr:uid="{00000000-0005-0000-0000-0000194A0000}"/>
    <cellStyle name="Normal 9 2 2 3 2 2 4 2" xfId="6858" xr:uid="{00000000-0005-0000-0000-00001A4A0000}"/>
    <cellStyle name="Normal 9 2 2 3 2 2 4 2 2" xfId="16011" xr:uid="{00000000-0005-0000-0000-00001B4A0000}"/>
    <cellStyle name="Normal 9 2 2 3 2 2 4 3" xfId="10536" xr:uid="{00000000-0005-0000-0000-00001C4A0000}"/>
    <cellStyle name="Normal 9 2 2 3 2 2 5" xfId="6855" xr:uid="{00000000-0005-0000-0000-00001D4A0000}"/>
    <cellStyle name="Normal 9 2 2 3 2 2 5 2" xfId="16008" xr:uid="{00000000-0005-0000-0000-00001E4A0000}"/>
    <cellStyle name="Normal 9 2 2 3 2 2 6" xfId="9786" xr:uid="{00000000-0005-0000-0000-00001F4A0000}"/>
    <cellStyle name="Normal 9 2 2 3 2 3" xfId="1933" xr:uid="{00000000-0005-0000-0000-0000204A0000}"/>
    <cellStyle name="Normal 9 2 2 3 2 3 2" xfId="6859" xr:uid="{00000000-0005-0000-0000-0000214A0000}"/>
    <cellStyle name="Normal 9 2 2 3 2 3 2 2" xfId="16012" xr:uid="{00000000-0005-0000-0000-0000224A0000}"/>
    <cellStyle name="Normal 9 2 2 3 2 3 3" xfId="11087" xr:uid="{00000000-0005-0000-0000-0000234A0000}"/>
    <cellStyle name="Normal 9 2 2 3 2 4" xfId="3419" xr:uid="{00000000-0005-0000-0000-0000244A0000}"/>
    <cellStyle name="Normal 9 2 2 3 2 4 2" xfId="6860" xr:uid="{00000000-0005-0000-0000-0000254A0000}"/>
    <cellStyle name="Normal 9 2 2 3 2 4 2 2" xfId="16013" xr:uid="{00000000-0005-0000-0000-0000264A0000}"/>
    <cellStyle name="Normal 9 2 2 3 2 4 3" xfId="12573" xr:uid="{00000000-0005-0000-0000-0000274A0000}"/>
    <cellStyle name="Normal 9 2 2 3 2 5" xfId="1381" xr:uid="{00000000-0005-0000-0000-0000284A0000}"/>
    <cellStyle name="Normal 9 2 2 3 2 5 2" xfId="6861" xr:uid="{00000000-0005-0000-0000-0000294A0000}"/>
    <cellStyle name="Normal 9 2 2 3 2 5 2 2" xfId="16014" xr:uid="{00000000-0005-0000-0000-00002A4A0000}"/>
    <cellStyle name="Normal 9 2 2 3 2 5 3" xfId="10535" xr:uid="{00000000-0005-0000-0000-00002B4A0000}"/>
    <cellStyle name="Normal 9 2 2 3 2 6" xfId="6854" xr:uid="{00000000-0005-0000-0000-00002C4A0000}"/>
    <cellStyle name="Normal 9 2 2 3 2 6 2" xfId="16007" xr:uid="{00000000-0005-0000-0000-00002D4A0000}"/>
    <cellStyle name="Normal 9 2 2 3 2 7" xfId="9785" xr:uid="{00000000-0005-0000-0000-00002E4A0000}"/>
    <cellStyle name="Normal 9 2 2 3 3" xfId="630" xr:uid="{00000000-0005-0000-0000-00002F4A0000}"/>
    <cellStyle name="Normal 9 2 2 3 3 2" xfId="1935" xr:uid="{00000000-0005-0000-0000-0000304A0000}"/>
    <cellStyle name="Normal 9 2 2 3 3 2 2" xfId="6863" xr:uid="{00000000-0005-0000-0000-0000314A0000}"/>
    <cellStyle name="Normal 9 2 2 3 3 2 2 2" xfId="16016" xr:uid="{00000000-0005-0000-0000-0000324A0000}"/>
    <cellStyle name="Normal 9 2 2 3 3 2 3" xfId="11089" xr:uid="{00000000-0005-0000-0000-0000334A0000}"/>
    <cellStyle name="Normal 9 2 2 3 3 3" xfId="3421" xr:uid="{00000000-0005-0000-0000-0000344A0000}"/>
    <cellStyle name="Normal 9 2 2 3 3 3 2" xfId="6864" xr:uid="{00000000-0005-0000-0000-0000354A0000}"/>
    <cellStyle name="Normal 9 2 2 3 3 3 2 2" xfId="16017" xr:uid="{00000000-0005-0000-0000-0000364A0000}"/>
    <cellStyle name="Normal 9 2 2 3 3 3 3" xfId="12575" xr:uid="{00000000-0005-0000-0000-0000374A0000}"/>
    <cellStyle name="Normal 9 2 2 3 3 4" xfId="1383" xr:uid="{00000000-0005-0000-0000-0000384A0000}"/>
    <cellStyle name="Normal 9 2 2 3 3 4 2" xfId="6865" xr:uid="{00000000-0005-0000-0000-0000394A0000}"/>
    <cellStyle name="Normal 9 2 2 3 3 4 2 2" xfId="16018" xr:uid="{00000000-0005-0000-0000-00003A4A0000}"/>
    <cellStyle name="Normal 9 2 2 3 3 4 3" xfId="10537" xr:uid="{00000000-0005-0000-0000-00003B4A0000}"/>
    <cellStyle name="Normal 9 2 2 3 3 5" xfId="6862" xr:uid="{00000000-0005-0000-0000-00003C4A0000}"/>
    <cellStyle name="Normal 9 2 2 3 3 5 2" xfId="16015" xr:uid="{00000000-0005-0000-0000-00003D4A0000}"/>
    <cellStyle name="Normal 9 2 2 3 3 6" xfId="9787" xr:uid="{00000000-0005-0000-0000-00003E4A0000}"/>
    <cellStyle name="Normal 9 2 2 3 4" xfId="1932" xr:uid="{00000000-0005-0000-0000-00003F4A0000}"/>
    <cellStyle name="Normal 9 2 2 3 4 2" xfId="6866" xr:uid="{00000000-0005-0000-0000-0000404A0000}"/>
    <cellStyle name="Normal 9 2 2 3 4 2 2" xfId="16019" xr:uid="{00000000-0005-0000-0000-0000414A0000}"/>
    <cellStyle name="Normal 9 2 2 3 4 3" xfId="11086" xr:uid="{00000000-0005-0000-0000-0000424A0000}"/>
    <cellStyle name="Normal 9 2 2 3 5" xfId="3418" xr:uid="{00000000-0005-0000-0000-0000434A0000}"/>
    <cellStyle name="Normal 9 2 2 3 5 2" xfId="6867" xr:uid="{00000000-0005-0000-0000-0000444A0000}"/>
    <cellStyle name="Normal 9 2 2 3 5 2 2" xfId="16020" xr:uid="{00000000-0005-0000-0000-0000454A0000}"/>
    <cellStyle name="Normal 9 2 2 3 5 3" xfId="12572" xr:uid="{00000000-0005-0000-0000-0000464A0000}"/>
    <cellStyle name="Normal 9 2 2 3 6" xfId="1380" xr:uid="{00000000-0005-0000-0000-0000474A0000}"/>
    <cellStyle name="Normal 9 2 2 3 6 2" xfId="6868" xr:uid="{00000000-0005-0000-0000-0000484A0000}"/>
    <cellStyle name="Normal 9 2 2 3 6 2 2" xfId="16021" xr:uid="{00000000-0005-0000-0000-0000494A0000}"/>
    <cellStyle name="Normal 9 2 2 3 6 3" xfId="10534" xr:uid="{00000000-0005-0000-0000-00004A4A0000}"/>
    <cellStyle name="Normal 9 2 2 3 7" xfId="6853" xr:uid="{00000000-0005-0000-0000-00004B4A0000}"/>
    <cellStyle name="Normal 9 2 2 3 7 2" xfId="16006" xr:uid="{00000000-0005-0000-0000-00004C4A0000}"/>
    <cellStyle name="Normal 9 2 2 3 8" xfId="9784" xr:uid="{00000000-0005-0000-0000-00004D4A0000}"/>
    <cellStyle name="Normal 9 2 2 4" xfId="631" xr:uid="{00000000-0005-0000-0000-00004E4A0000}"/>
    <cellStyle name="Normal 9 2 2 4 2" xfId="632" xr:uid="{00000000-0005-0000-0000-00004F4A0000}"/>
    <cellStyle name="Normal 9 2 2 4 2 2" xfId="1937" xr:uid="{00000000-0005-0000-0000-0000504A0000}"/>
    <cellStyle name="Normal 9 2 2 4 2 2 2" xfId="6871" xr:uid="{00000000-0005-0000-0000-0000514A0000}"/>
    <cellStyle name="Normal 9 2 2 4 2 2 2 2" xfId="16024" xr:uid="{00000000-0005-0000-0000-0000524A0000}"/>
    <cellStyle name="Normal 9 2 2 4 2 2 3" xfId="11091" xr:uid="{00000000-0005-0000-0000-0000534A0000}"/>
    <cellStyle name="Normal 9 2 2 4 2 3" xfId="3423" xr:uid="{00000000-0005-0000-0000-0000544A0000}"/>
    <cellStyle name="Normal 9 2 2 4 2 3 2" xfId="6872" xr:uid="{00000000-0005-0000-0000-0000554A0000}"/>
    <cellStyle name="Normal 9 2 2 4 2 3 2 2" xfId="16025" xr:uid="{00000000-0005-0000-0000-0000564A0000}"/>
    <cellStyle name="Normal 9 2 2 4 2 3 3" xfId="12577" xr:uid="{00000000-0005-0000-0000-0000574A0000}"/>
    <cellStyle name="Normal 9 2 2 4 2 4" xfId="1385" xr:uid="{00000000-0005-0000-0000-0000584A0000}"/>
    <cellStyle name="Normal 9 2 2 4 2 4 2" xfId="6873" xr:uid="{00000000-0005-0000-0000-0000594A0000}"/>
    <cellStyle name="Normal 9 2 2 4 2 4 2 2" xfId="16026" xr:uid="{00000000-0005-0000-0000-00005A4A0000}"/>
    <cellStyle name="Normal 9 2 2 4 2 4 3" xfId="10539" xr:uid="{00000000-0005-0000-0000-00005B4A0000}"/>
    <cellStyle name="Normal 9 2 2 4 2 5" xfId="6870" xr:uid="{00000000-0005-0000-0000-00005C4A0000}"/>
    <cellStyle name="Normal 9 2 2 4 2 5 2" xfId="16023" xr:uid="{00000000-0005-0000-0000-00005D4A0000}"/>
    <cellStyle name="Normal 9 2 2 4 2 6" xfId="9789" xr:uid="{00000000-0005-0000-0000-00005E4A0000}"/>
    <cellStyle name="Normal 9 2 2 4 3" xfId="1936" xr:uid="{00000000-0005-0000-0000-00005F4A0000}"/>
    <cellStyle name="Normal 9 2 2 4 3 2" xfId="6874" xr:uid="{00000000-0005-0000-0000-0000604A0000}"/>
    <cellStyle name="Normal 9 2 2 4 3 2 2" xfId="16027" xr:uid="{00000000-0005-0000-0000-0000614A0000}"/>
    <cellStyle name="Normal 9 2 2 4 3 3" xfId="11090" xr:uid="{00000000-0005-0000-0000-0000624A0000}"/>
    <cellStyle name="Normal 9 2 2 4 4" xfId="3422" xr:uid="{00000000-0005-0000-0000-0000634A0000}"/>
    <cellStyle name="Normal 9 2 2 4 4 2" xfId="6875" xr:uid="{00000000-0005-0000-0000-0000644A0000}"/>
    <cellStyle name="Normal 9 2 2 4 4 2 2" xfId="16028" xr:uid="{00000000-0005-0000-0000-0000654A0000}"/>
    <cellStyle name="Normal 9 2 2 4 4 3" xfId="12576" xr:uid="{00000000-0005-0000-0000-0000664A0000}"/>
    <cellStyle name="Normal 9 2 2 4 5" xfId="1384" xr:uid="{00000000-0005-0000-0000-0000674A0000}"/>
    <cellStyle name="Normal 9 2 2 4 5 2" xfId="6876" xr:uid="{00000000-0005-0000-0000-0000684A0000}"/>
    <cellStyle name="Normal 9 2 2 4 5 2 2" xfId="16029" xr:uid="{00000000-0005-0000-0000-0000694A0000}"/>
    <cellStyle name="Normal 9 2 2 4 5 3" xfId="10538" xr:uid="{00000000-0005-0000-0000-00006A4A0000}"/>
    <cellStyle name="Normal 9 2 2 4 6" xfId="6869" xr:uid="{00000000-0005-0000-0000-00006B4A0000}"/>
    <cellStyle name="Normal 9 2 2 4 6 2" xfId="16022" xr:uid="{00000000-0005-0000-0000-00006C4A0000}"/>
    <cellStyle name="Normal 9 2 2 4 7" xfId="9788" xr:uid="{00000000-0005-0000-0000-00006D4A0000}"/>
    <cellStyle name="Normal 9 2 2 5" xfId="633" xr:uid="{00000000-0005-0000-0000-00006E4A0000}"/>
    <cellStyle name="Normal 9 2 2 5 2" xfId="1938" xr:uid="{00000000-0005-0000-0000-00006F4A0000}"/>
    <cellStyle name="Normal 9 2 2 5 2 2" xfId="6878" xr:uid="{00000000-0005-0000-0000-0000704A0000}"/>
    <cellStyle name="Normal 9 2 2 5 2 2 2" xfId="16031" xr:uid="{00000000-0005-0000-0000-0000714A0000}"/>
    <cellStyle name="Normal 9 2 2 5 2 3" xfId="11092" xr:uid="{00000000-0005-0000-0000-0000724A0000}"/>
    <cellStyle name="Normal 9 2 2 5 3" xfId="3424" xr:uid="{00000000-0005-0000-0000-0000734A0000}"/>
    <cellStyle name="Normal 9 2 2 5 3 2" xfId="6879" xr:uid="{00000000-0005-0000-0000-0000744A0000}"/>
    <cellStyle name="Normal 9 2 2 5 3 2 2" xfId="16032" xr:uid="{00000000-0005-0000-0000-0000754A0000}"/>
    <cellStyle name="Normal 9 2 2 5 3 3" xfId="12578" xr:uid="{00000000-0005-0000-0000-0000764A0000}"/>
    <cellStyle name="Normal 9 2 2 5 4" xfId="1386" xr:uid="{00000000-0005-0000-0000-0000774A0000}"/>
    <cellStyle name="Normal 9 2 2 5 4 2" xfId="6880" xr:uid="{00000000-0005-0000-0000-0000784A0000}"/>
    <cellStyle name="Normal 9 2 2 5 4 2 2" xfId="16033" xr:uid="{00000000-0005-0000-0000-0000794A0000}"/>
    <cellStyle name="Normal 9 2 2 5 4 3" xfId="10540" xr:uid="{00000000-0005-0000-0000-00007A4A0000}"/>
    <cellStyle name="Normal 9 2 2 5 5" xfId="6877" xr:uid="{00000000-0005-0000-0000-00007B4A0000}"/>
    <cellStyle name="Normal 9 2 2 5 5 2" xfId="16030" xr:uid="{00000000-0005-0000-0000-00007C4A0000}"/>
    <cellStyle name="Normal 9 2 2 5 6" xfId="9790" xr:uid="{00000000-0005-0000-0000-00007D4A0000}"/>
    <cellStyle name="Normal 9 2 2 6" xfId="634" xr:uid="{00000000-0005-0000-0000-00007E4A0000}"/>
    <cellStyle name="Normal 9 2 2 7" xfId="1927" xr:uid="{00000000-0005-0000-0000-00007F4A0000}"/>
    <cellStyle name="Normal 9 2 2 7 2" xfId="6881" xr:uid="{00000000-0005-0000-0000-0000804A0000}"/>
    <cellStyle name="Normal 9 2 2 7 2 2" xfId="16034" xr:uid="{00000000-0005-0000-0000-0000814A0000}"/>
    <cellStyle name="Normal 9 2 2 7 3" xfId="11081" xr:uid="{00000000-0005-0000-0000-0000824A0000}"/>
    <cellStyle name="Normal 9 2 2 8" xfId="3413" xr:uid="{00000000-0005-0000-0000-0000834A0000}"/>
    <cellStyle name="Normal 9 2 2 8 2" xfId="6882" xr:uid="{00000000-0005-0000-0000-0000844A0000}"/>
    <cellStyle name="Normal 9 2 2 8 2 2" xfId="16035" xr:uid="{00000000-0005-0000-0000-0000854A0000}"/>
    <cellStyle name="Normal 9 2 2 8 3" xfId="12567" xr:uid="{00000000-0005-0000-0000-0000864A0000}"/>
    <cellStyle name="Normal 9 2 2 9" xfId="1375" xr:uid="{00000000-0005-0000-0000-0000874A0000}"/>
    <cellStyle name="Normal 9 2 2 9 2" xfId="6883" xr:uid="{00000000-0005-0000-0000-0000884A0000}"/>
    <cellStyle name="Normal 9 2 2 9 2 2" xfId="16036" xr:uid="{00000000-0005-0000-0000-0000894A0000}"/>
    <cellStyle name="Normal 9 2 2 9 3" xfId="10529" xr:uid="{00000000-0005-0000-0000-00008A4A0000}"/>
    <cellStyle name="Normal 9 2 3" xfId="635" xr:uid="{00000000-0005-0000-0000-00008B4A0000}"/>
    <cellStyle name="Normal 9 2 3 2" xfId="636" xr:uid="{00000000-0005-0000-0000-00008C4A0000}"/>
    <cellStyle name="Normal 9 2 3 2 2" xfId="637" xr:uid="{00000000-0005-0000-0000-00008D4A0000}"/>
    <cellStyle name="Normal 9 2 3 2 2 2" xfId="1941" xr:uid="{00000000-0005-0000-0000-00008E4A0000}"/>
    <cellStyle name="Normal 9 2 3 2 2 2 2" xfId="6887" xr:uid="{00000000-0005-0000-0000-00008F4A0000}"/>
    <cellStyle name="Normal 9 2 3 2 2 2 2 2" xfId="16040" xr:uid="{00000000-0005-0000-0000-0000904A0000}"/>
    <cellStyle name="Normal 9 2 3 2 2 2 3" xfId="11095" xr:uid="{00000000-0005-0000-0000-0000914A0000}"/>
    <cellStyle name="Normal 9 2 3 2 2 3" xfId="3427" xr:uid="{00000000-0005-0000-0000-0000924A0000}"/>
    <cellStyle name="Normal 9 2 3 2 2 3 2" xfId="6888" xr:uid="{00000000-0005-0000-0000-0000934A0000}"/>
    <cellStyle name="Normal 9 2 3 2 2 3 2 2" xfId="16041" xr:uid="{00000000-0005-0000-0000-0000944A0000}"/>
    <cellStyle name="Normal 9 2 3 2 2 3 3" xfId="12581" xr:uid="{00000000-0005-0000-0000-0000954A0000}"/>
    <cellStyle name="Normal 9 2 3 2 2 4" xfId="1389" xr:uid="{00000000-0005-0000-0000-0000964A0000}"/>
    <cellStyle name="Normal 9 2 3 2 2 4 2" xfId="6889" xr:uid="{00000000-0005-0000-0000-0000974A0000}"/>
    <cellStyle name="Normal 9 2 3 2 2 4 2 2" xfId="16042" xr:uid="{00000000-0005-0000-0000-0000984A0000}"/>
    <cellStyle name="Normal 9 2 3 2 2 4 3" xfId="10543" xr:uid="{00000000-0005-0000-0000-0000994A0000}"/>
    <cellStyle name="Normal 9 2 3 2 2 5" xfId="6886" xr:uid="{00000000-0005-0000-0000-00009A4A0000}"/>
    <cellStyle name="Normal 9 2 3 2 2 5 2" xfId="16039" xr:uid="{00000000-0005-0000-0000-00009B4A0000}"/>
    <cellStyle name="Normal 9 2 3 2 2 6" xfId="9794" xr:uid="{00000000-0005-0000-0000-00009C4A0000}"/>
    <cellStyle name="Normal 9 2 3 2 3" xfId="1940" xr:uid="{00000000-0005-0000-0000-00009D4A0000}"/>
    <cellStyle name="Normal 9 2 3 2 3 2" xfId="6890" xr:uid="{00000000-0005-0000-0000-00009E4A0000}"/>
    <cellStyle name="Normal 9 2 3 2 3 2 2" xfId="16043" xr:uid="{00000000-0005-0000-0000-00009F4A0000}"/>
    <cellStyle name="Normal 9 2 3 2 3 3" xfId="11094" xr:uid="{00000000-0005-0000-0000-0000A04A0000}"/>
    <cellStyle name="Normal 9 2 3 2 4" xfId="3426" xr:uid="{00000000-0005-0000-0000-0000A14A0000}"/>
    <cellStyle name="Normal 9 2 3 2 4 2" xfId="6891" xr:uid="{00000000-0005-0000-0000-0000A24A0000}"/>
    <cellStyle name="Normal 9 2 3 2 4 2 2" xfId="16044" xr:uid="{00000000-0005-0000-0000-0000A34A0000}"/>
    <cellStyle name="Normal 9 2 3 2 4 3" xfId="12580" xr:uid="{00000000-0005-0000-0000-0000A44A0000}"/>
    <cellStyle name="Normal 9 2 3 2 5" xfId="1388" xr:uid="{00000000-0005-0000-0000-0000A54A0000}"/>
    <cellStyle name="Normal 9 2 3 2 5 2" xfId="6892" xr:uid="{00000000-0005-0000-0000-0000A64A0000}"/>
    <cellStyle name="Normal 9 2 3 2 5 2 2" xfId="16045" xr:uid="{00000000-0005-0000-0000-0000A74A0000}"/>
    <cellStyle name="Normal 9 2 3 2 5 3" xfId="10542" xr:uid="{00000000-0005-0000-0000-0000A84A0000}"/>
    <cellStyle name="Normal 9 2 3 2 6" xfId="6885" xr:uid="{00000000-0005-0000-0000-0000A94A0000}"/>
    <cellStyle name="Normal 9 2 3 2 6 2" xfId="16038" xr:uid="{00000000-0005-0000-0000-0000AA4A0000}"/>
    <cellStyle name="Normal 9 2 3 2 7" xfId="9793" xr:uid="{00000000-0005-0000-0000-0000AB4A0000}"/>
    <cellStyle name="Normal 9 2 3 3" xfId="638" xr:uid="{00000000-0005-0000-0000-0000AC4A0000}"/>
    <cellStyle name="Normal 9 2 3 3 2" xfId="1942" xr:uid="{00000000-0005-0000-0000-0000AD4A0000}"/>
    <cellStyle name="Normal 9 2 3 3 2 2" xfId="6894" xr:uid="{00000000-0005-0000-0000-0000AE4A0000}"/>
    <cellStyle name="Normal 9 2 3 3 2 2 2" xfId="16047" xr:uid="{00000000-0005-0000-0000-0000AF4A0000}"/>
    <cellStyle name="Normal 9 2 3 3 2 3" xfId="11096" xr:uid="{00000000-0005-0000-0000-0000B04A0000}"/>
    <cellStyle name="Normal 9 2 3 3 3" xfId="3428" xr:uid="{00000000-0005-0000-0000-0000B14A0000}"/>
    <cellStyle name="Normal 9 2 3 3 3 2" xfId="6895" xr:uid="{00000000-0005-0000-0000-0000B24A0000}"/>
    <cellStyle name="Normal 9 2 3 3 3 2 2" xfId="16048" xr:uid="{00000000-0005-0000-0000-0000B34A0000}"/>
    <cellStyle name="Normal 9 2 3 3 3 3" xfId="12582" xr:uid="{00000000-0005-0000-0000-0000B44A0000}"/>
    <cellStyle name="Normal 9 2 3 3 4" xfId="1390" xr:uid="{00000000-0005-0000-0000-0000B54A0000}"/>
    <cellStyle name="Normal 9 2 3 3 4 2" xfId="6896" xr:uid="{00000000-0005-0000-0000-0000B64A0000}"/>
    <cellStyle name="Normal 9 2 3 3 4 2 2" xfId="16049" xr:uid="{00000000-0005-0000-0000-0000B74A0000}"/>
    <cellStyle name="Normal 9 2 3 3 4 3" xfId="10544" xr:uid="{00000000-0005-0000-0000-0000B84A0000}"/>
    <cellStyle name="Normal 9 2 3 3 5" xfId="6893" xr:uid="{00000000-0005-0000-0000-0000B94A0000}"/>
    <cellStyle name="Normal 9 2 3 3 5 2" xfId="16046" xr:uid="{00000000-0005-0000-0000-0000BA4A0000}"/>
    <cellStyle name="Normal 9 2 3 3 6" xfId="9795" xr:uid="{00000000-0005-0000-0000-0000BB4A0000}"/>
    <cellStyle name="Normal 9 2 3 4" xfId="1939" xr:uid="{00000000-0005-0000-0000-0000BC4A0000}"/>
    <cellStyle name="Normal 9 2 3 4 2" xfId="6897" xr:uid="{00000000-0005-0000-0000-0000BD4A0000}"/>
    <cellStyle name="Normal 9 2 3 4 2 2" xfId="16050" xr:uid="{00000000-0005-0000-0000-0000BE4A0000}"/>
    <cellStyle name="Normal 9 2 3 4 3" xfId="11093" xr:uid="{00000000-0005-0000-0000-0000BF4A0000}"/>
    <cellStyle name="Normal 9 2 3 5" xfId="3425" xr:uid="{00000000-0005-0000-0000-0000C04A0000}"/>
    <cellStyle name="Normal 9 2 3 5 2" xfId="6898" xr:uid="{00000000-0005-0000-0000-0000C14A0000}"/>
    <cellStyle name="Normal 9 2 3 5 2 2" xfId="16051" xr:uid="{00000000-0005-0000-0000-0000C24A0000}"/>
    <cellStyle name="Normal 9 2 3 5 3" xfId="12579" xr:uid="{00000000-0005-0000-0000-0000C34A0000}"/>
    <cellStyle name="Normal 9 2 3 6" xfId="1387" xr:uid="{00000000-0005-0000-0000-0000C44A0000}"/>
    <cellStyle name="Normal 9 2 3 6 2" xfId="6899" xr:uid="{00000000-0005-0000-0000-0000C54A0000}"/>
    <cellStyle name="Normal 9 2 3 6 2 2" xfId="16052" xr:uid="{00000000-0005-0000-0000-0000C64A0000}"/>
    <cellStyle name="Normal 9 2 3 6 3" xfId="10541" xr:uid="{00000000-0005-0000-0000-0000C74A0000}"/>
    <cellStyle name="Normal 9 2 3 7" xfId="6884" xr:uid="{00000000-0005-0000-0000-0000C84A0000}"/>
    <cellStyle name="Normal 9 2 3 7 2" xfId="16037" xr:uid="{00000000-0005-0000-0000-0000C94A0000}"/>
    <cellStyle name="Normal 9 2 3 8" xfId="9792" xr:uid="{00000000-0005-0000-0000-0000CA4A0000}"/>
    <cellStyle name="Normal 9 2 4" xfId="639" xr:uid="{00000000-0005-0000-0000-0000CB4A0000}"/>
    <cellStyle name="Normal 9 2 4 2" xfId="640" xr:uid="{00000000-0005-0000-0000-0000CC4A0000}"/>
    <cellStyle name="Normal 9 2 4 2 2" xfId="641" xr:uid="{00000000-0005-0000-0000-0000CD4A0000}"/>
    <cellStyle name="Normal 9 2 4 2 2 2" xfId="1945" xr:uid="{00000000-0005-0000-0000-0000CE4A0000}"/>
    <cellStyle name="Normal 9 2 4 2 2 2 2" xfId="6903" xr:uid="{00000000-0005-0000-0000-0000CF4A0000}"/>
    <cellStyle name="Normal 9 2 4 2 2 2 2 2" xfId="16056" xr:uid="{00000000-0005-0000-0000-0000D04A0000}"/>
    <cellStyle name="Normal 9 2 4 2 2 2 3" xfId="11099" xr:uid="{00000000-0005-0000-0000-0000D14A0000}"/>
    <cellStyle name="Normal 9 2 4 2 2 3" xfId="3431" xr:uid="{00000000-0005-0000-0000-0000D24A0000}"/>
    <cellStyle name="Normal 9 2 4 2 2 3 2" xfId="6904" xr:uid="{00000000-0005-0000-0000-0000D34A0000}"/>
    <cellStyle name="Normal 9 2 4 2 2 3 2 2" xfId="16057" xr:uid="{00000000-0005-0000-0000-0000D44A0000}"/>
    <cellStyle name="Normal 9 2 4 2 2 3 3" xfId="12585" xr:uid="{00000000-0005-0000-0000-0000D54A0000}"/>
    <cellStyle name="Normal 9 2 4 2 2 4" xfId="1393" xr:uid="{00000000-0005-0000-0000-0000D64A0000}"/>
    <cellStyle name="Normal 9 2 4 2 2 4 2" xfId="6905" xr:uid="{00000000-0005-0000-0000-0000D74A0000}"/>
    <cellStyle name="Normal 9 2 4 2 2 4 2 2" xfId="16058" xr:uid="{00000000-0005-0000-0000-0000D84A0000}"/>
    <cellStyle name="Normal 9 2 4 2 2 4 3" xfId="10547" xr:uid="{00000000-0005-0000-0000-0000D94A0000}"/>
    <cellStyle name="Normal 9 2 4 2 2 5" xfId="6902" xr:uid="{00000000-0005-0000-0000-0000DA4A0000}"/>
    <cellStyle name="Normal 9 2 4 2 2 5 2" xfId="16055" xr:uid="{00000000-0005-0000-0000-0000DB4A0000}"/>
    <cellStyle name="Normal 9 2 4 2 2 6" xfId="9798" xr:uid="{00000000-0005-0000-0000-0000DC4A0000}"/>
    <cellStyle name="Normal 9 2 4 2 3" xfId="1944" xr:uid="{00000000-0005-0000-0000-0000DD4A0000}"/>
    <cellStyle name="Normal 9 2 4 2 3 2" xfId="6906" xr:uid="{00000000-0005-0000-0000-0000DE4A0000}"/>
    <cellStyle name="Normal 9 2 4 2 3 2 2" xfId="16059" xr:uid="{00000000-0005-0000-0000-0000DF4A0000}"/>
    <cellStyle name="Normal 9 2 4 2 3 3" xfId="11098" xr:uid="{00000000-0005-0000-0000-0000E04A0000}"/>
    <cellStyle name="Normal 9 2 4 2 4" xfId="3430" xr:uid="{00000000-0005-0000-0000-0000E14A0000}"/>
    <cellStyle name="Normal 9 2 4 2 4 2" xfId="6907" xr:uid="{00000000-0005-0000-0000-0000E24A0000}"/>
    <cellStyle name="Normal 9 2 4 2 4 2 2" xfId="16060" xr:uid="{00000000-0005-0000-0000-0000E34A0000}"/>
    <cellStyle name="Normal 9 2 4 2 4 3" xfId="12584" xr:uid="{00000000-0005-0000-0000-0000E44A0000}"/>
    <cellStyle name="Normal 9 2 4 2 5" xfId="1392" xr:uid="{00000000-0005-0000-0000-0000E54A0000}"/>
    <cellStyle name="Normal 9 2 4 2 5 2" xfId="6908" xr:uid="{00000000-0005-0000-0000-0000E64A0000}"/>
    <cellStyle name="Normal 9 2 4 2 5 2 2" xfId="16061" xr:uid="{00000000-0005-0000-0000-0000E74A0000}"/>
    <cellStyle name="Normal 9 2 4 2 5 3" xfId="10546" xr:uid="{00000000-0005-0000-0000-0000E84A0000}"/>
    <cellStyle name="Normal 9 2 4 2 6" xfId="6901" xr:uid="{00000000-0005-0000-0000-0000E94A0000}"/>
    <cellStyle name="Normal 9 2 4 2 6 2" xfId="16054" xr:uid="{00000000-0005-0000-0000-0000EA4A0000}"/>
    <cellStyle name="Normal 9 2 4 2 7" xfId="9797" xr:uid="{00000000-0005-0000-0000-0000EB4A0000}"/>
    <cellStyle name="Normal 9 2 4 3" xfId="642" xr:uid="{00000000-0005-0000-0000-0000EC4A0000}"/>
    <cellStyle name="Normal 9 2 4 3 2" xfId="1946" xr:uid="{00000000-0005-0000-0000-0000ED4A0000}"/>
    <cellStyle name="Normal 9 2 4 3 2 2" xfId="6910" xr:uid="{00000000-0005-0000-0000-0000EE4A0000}"/>
    <cellStyle name="Normal 9 2 4 3 2 2 2" xfId="16063" xr:uid="{00000000-0005-0000-0000-0000EF4A0000}"/>
    <cellStyle name="Normal 9 2 4 3 2 3" xfId="11100" xr:uid="{00000000-0005-0000-0000-0000F04A0000}"/>
    <cellStyle name="Normal 9 2 4 3 3" xfId="3432" xr:uid="{00000000-0005-0000-0000-0000F14A0000}"/>
    <cellStyle name="Normal 9 2 4 3 3 2" xfId="6911" xr:uid="{00000000-0005-0000-0000-0000F24A0000}"/>
    <cellStyle name="Normal 9 2 4 3 3 2 2" xfId="16064" xr:uid="{00000000-0005-0000-0000-0000F34A0000}"/>
    <cellStyle name="Normal 9 2 4 3 3 3" xfId="12586" xr:uid="{00000000-0005-0000-0000-0000F44A0000}"/>
    <cellStyle name="Normal 9 2 4 3 4" xfId="1394" xr:uid="{00000000-0005-0000-0000-0000F54A0000}"/>
    <cellStyle name="Normal 9 2 4 3 4 2" xfId="6912" xr:uid="{00000000-0005-0000-0000-0000F64A0000}"/>
    <cellStyle name="Normal 9 2 4 3 4 2 2" xfId="16065" xr:uid="{00000000-0005-0000-0000-0000F74A0000}"/>
    <cellStyle name="Normal 9 2 4 3 4 3" xfId="10548" xr:uid="{00000000-0005-0000-0000-0000F84A0000}"/>
    <cellStyle name="Normal 9 2 4 3 5" xfId="6909" xr:uid="{00000000-0005-0000-0000-0000F94A0000}"/>
    <cellStyle name="Normal 9 2 4 3 5 2" xfId="16062" xr:uid="{00000000-0005-0000-0000-0000FA4A0000}"/>
    <cellStyle name="Normal 9 2 4 3 6" xfId="9799" xr:uid="{00000000-0005-0000-0000-0000FB4A0000}"/>
    <cellStyle name="Normal 9 2 4 4" xfId="1943" xr:uid="{00000000-0005-0000-0000-0000FC4A0000}"/>
    <cellStyle name="Normal 9 2 4 4 2" xfId="6913" xr:uid="{00000000-0005-0000-0000-0000FD4A0000}"/>
    <cellStyle name="Normal 9 2 4 4 2 2" xfId="16066" xr:uid="{00000000-0005-0000-0000-0000FE4A0000}"/>
    <cellStyle name="Normal 9 2 4 4 3" xfId="11097" xr:uid="{00000000-0005-0000-0000-0000FF4A0000}"/>
    <cellStyle name="Normal 9 2 4 5" xfId="3429" xr:uid="{00000000-0005-0000-0000-0000004B0000}"/>
    <cellStyle name="Normal 9 2 4 5 2" xfId="6914" xr:uid="{00000000-0005-0000-0000-0000014B0000}"/>
    <cellStyle name="Normal 9 2 4 5 2 2" xfId="16067" xr:uid="{00000000-0005-0000-0000-0000024B0000}"/>
    <cellStyle name="Normal 9 2 4 5 3" xfId="12583" xr:uid="{00000000-0005-0000-0000-0000034B0000}"/>
    <cellStyle name="Normal 9 2 4 6" xfId="1391" xr:uid="{00000000-0005-0000-0000-0000044B0000}"/>
    <cellStyle name="Normal 9 2 4 6 2" xfId="6915" xr:uid="{00000000-0005-0000-0000-0000054B0000}"/>
    <cellStyle name="Normal 9 2 4 6 2 2" xfId="16068" xr:uid="{00000000-0005-0000-0000-0000064B0000}"/>
    <cellStyle name="Normal 9 2 4 6 3" xfId="10545" xr:uid="{00000000-0005-0000-0000-0000074B0000}"/>
    <cellStyle name="Normal 9 2 4 7" xfId="6900" xr:uid="{00000000-0005-0000-0000-0000084B0000}"/>
    <cellStyle name="Normal 9 2 4 7 2" xfId="16053" xr:uid="{00000000-0005-0000-0000-0000094B0000}"/>
    <cellStyle name="Normal 9 2 4 8" xfId="9796" xr:uid="{00000000-0005-0000-0000-00000A4B0000}"/>
    <cellStyle name="Normal 9 2 5" xfId="643" xr:uid="{00000000-0005-0000-0000-00000B4B0000}"/>
    <cellStyle name="Normal 9 2 5 2" xfId="644" xr:uid="{00000000-0005-0000-0000-00000C4B0000}"/>
    <cellStyle name="Normal 9 2 5 2 2" xfId="1948" xr:uid="{00000000-0005-0000-0000-00000D4B0000}"/>
    <cellStyle name="Normal 9 2 5 2 2 2" xfId="6918" xr:uid="{00000000-0005-0000-0000-00000E4B0000}"/>
    <cellStyle name="Normal 9 2 5 2 2 2 2" xfId="16071" xr:uid="{00000000-0005-0000-0000-00000F4B0000}"/>
    <cellStyle name="Normal 9 2 5 2 2 3" xfId="11102" xr:uid="{00000000-0005-0000-0000-0000104B0000}"/>
    <cellStyle name="Normal 9 2 5 2 3" xfId="3434" xr:uid="{00000000-0005-0000-0000-0000114B0000}"/>
    <cellStyle name="Normal 9 2 5 2 3 2" xfId="6919" xr:uid="{00000000-0005-0000-0000-0000124B0000}"/>
    <cellStyle name="Normal 9 2 5 2 3 2 2" xfId="16072" xr:uid="{00000000-0005-0000-0000-0000134B0000}"/>
    <cellStyle name="Normal 9 2 5 2 3 3" xfId="12588" xr:uid="{00000000-0005-0000-0000-0000144B0000}"/>
    <cellStyle name="Normal 9 2 5 2 4" xfId="1396" xr:uid="{00000000-0005-0000-0000-0000154B0000}"/>
    <cellStyle name="Normal 9 2 5 2 4 2" xfId="6920" xr:uid="{00000000-0005-0000-0000-0000164B0000}"/>
    <cellStyle name="Normal 9 2 5 2 4 2 2" xfId="16073" xr:uid="{00000000-0005-0000-0000-0000174B0000}"/>
    <cellStyle name="Normal 9 2 5 2 4 3" xfId="10550" xr:uid="{00000000-0005-0000-0000-0000184B0000}"/>
    <cellStyle name="Normal 9 2 5 2 5" xfId="6917" xr:uid="{00000000-0005-0000-0000-0000194B0000}"/>
    <cellStyle name="Normal 9 2 5 2 5 2" xfId="16070" xr:uid="{00000000-0005-0000-0000-00001A4B0000}"/>
    <cellStyle name="Normal 9 2 5 2 6" xfId="9801" xr:uid="{00000000-0005-0000-0000-00001B4B0000}"/>
    <cellStyle name="Normal 9 2 5 3" xfId="1947" xr:uid="{00000000-0005-0000-0000-00001C4B0000}"/>
    <cellStyle name="Normal 9 2 5 3 2" xfId="6921" xr:uid="{00000000-0005-0000-0000-00001D4B0000}"/>
    <cellStyle name="Normal 9 2 5 3 2 2" xfId="16074" xr:uid="{00000000-0005-0000-0000-00001E4B0000}"/>
    <cellStyle name="Normal 9 2 5 3 3" xfId="11101" xr:uid="{00000000-0005-0000-0000-00001F4B0000}"/>
    <cellStyle name="Normal 9 2 5 4" xfId="3433" xr:uid="{00000000-0005-0000-0000-0000204B0000}"/>
    <cellStyle name="Normal 9 2 5 4 2" xfId="6922" xr:uid="{00000000-0005-0000-0000-0000214B0000}"/>
    <cellStyle name="Normal 9 2 5 4 2 2" xfId="16075" xr:uid="{00000000-0005-0000-0000-0000224B0000}"/>
    <cellStyle name="Normal 9 2 5 4 3" xfId="12587" xr:uid="{00000000-0005-0000-0000-0000234B0000}"/>
    <cellStyle name="Normal 9 2 5 5" xfId="1395" xr:uid="{00000000-0005-0000-0000-0000244B0000}"/>
    <cellStyle name="Normal 9 2 5 5 2" xfId="6923" xr:uid="{00000000-0005-0000-0000-0000254B0000}"/>
    <cellStyle name="Normal 9 2 5 5 2 2" xfId="16076" xr:uid="{00000000-0005-0000-0000-0000264B0000}"/>
    <cellStyle name="Normal 9 2 5 5 3" xfId="10549" xr:uid="{00000000-0005-0000-0000-0000274B0000}"/>
    <cellStyle name="Normal 9 2 5 6" xfId="6916" xr:uid="{00000000-0005-0000-0000-0000284B0000}"/>
    <cellStyle name="Normal 9 2 5 6 2" xfId="16069" xr:uid="{00000000-0005-0000-0000-0000294B0000}"/>
    <cellStyle name="Normal 9 2 5 7" xfId="9800" xr:uid="{00000000-0005-0000-0000-00002A4B0000}"/>
    <cellStyle name="Normal 9 2 6" xfId="645" xr:uid="{00000000-0005-0000-0000-00002B4B0000}"/>
    <cellStyle name="Normal 9 2 6 2" xfId="1949" xr:uid="{00000000-0005-0000-0000-00002C4B0000}"/>
    <cellStyle name="Normal 9 2 6 2 2" xfId="6925" xr:uid="{00000000-0005-0000-0000-00002D4B0000}"/>
    <cellStyle name="Normal 9 2 6 2 2 2" xfId="16078" xr:uid="{00000000-0005-0000-0000-00002E4B0000}"/>
    <cellStyle name="Normal 9 2 6 2 3" xfId="11103" xr:uid="{00000000-0005-0000-0000-00002F4B0000}"/>
    <cellStyle name="Normal 9 2 6 3" xfId="3435" xr:uid="{00000000-0005-0000-0000-0000304B0000}"/>
    <cellStyle name="Normal 9 2 6 3 2" xfId="6926" xr:uid="{00000000-0005-0000-0000-0000314B0000}"/>
    <cellStyle name="Normal 9 2 6 3 2 2" xfId="16079" xr:uid="{00000000-0005-0000-0000-0000324B0000}"/>
    <cellStyle name="Normal 9 2 6 3 3" xfId="12589" xr:uid="{00000000-0005-0000-0000-0000334B0000}"/>
    <cellStyle name="Normal 9 2 6 4" xfId="1397" xr:uid="{00000000-0005-0000-0000-0000344B0000}"/>
    <cellStyle name="Normal 9 2 6 4 2" xfId="6927" xr:uid="{00000000-0005-0000-0000-0000354B0000}"/>
    <cellStyle name="Normal 9 2 6 4 2 2" xfId="16080" xr:uid="{00000000-0005-0000-0000-0000364B0000}"/>
    <cellStyle name="Normal 9 2 6 4 3" xfId="10551" xr:uid="{00000000-0005-0000-0000-0000374B0000}"/>
    <cellStyle name="Normal 9 2 6 5" xfId="6924" xr:uid="{00000000-0005-0000-0000-0000384B0000}"/>
    <cellStyle name="Normal 9 2 6 5 2" xfId="16077" xr:uid="{00000000-0005-0000-0000-0000394B0000}"/>
    <cellStyle name="Normal 9 2 6 6" xfId="9802" xr:uid="{00000000-0005-0000-0000-00003A4B0000}"/>
    <cellStyle name="Normal 9 2 7" xfId="646" xr:uid="{00000000-0005-0000-0000-00003B4B0000}"/>
    <cellStyle name="Normal 9 2 8" xfId="1159" xr:uid="{00000000-0005-0000-0000-00003C4B0000}"/>
    <cellStyle name="Normal 9 2 8 2" xfId="3893" xr:uid="{00000000-0005-0000-0000-00003D4B0000}"/>
    <cellStyle name="Normal 9 2 8 2 2" xfId="6929" xr:uid="{00000000-0005-0000-0000-00003E4B0000}"/>
    <cellStyle name="Normal 9 2 8 2 2 2" xfId="16082" xr:uid="{00000000-0005-0000-0000-00003F4B0000}"/>
    <cellStyle name="Normal 9 2 8 2 3" xfId="13047" xr:uid="{00000000-0005-0000-0000-0000404B0000}"/>
    <cellStyle name="Normal 9 2 8 3" xfId="2199" xr:uid="{00000000-0005-0000-0000-0000414B0000}"/>
    <cellStyle name="Normal 9 2 8 3 2" xfId="6930" xr:uid="{00000000-0005-0000-0000-0000424B0000}"/>
    <cellStyle name="Normal 9 2 8 3 2 2" xfId="16083" xr:uid="{00000000-0005-0000-0000-0000434B0000}"/>
    <cellStyle name="Normal 9 2 8 3 3" xfId="11353" xr:uid="{00000000-0005-0000-0000-0000444B0000}"/>
    <cellStyle name="Normal 9 2 8 4" xfId="6928" xr:uid="{00000000-0005-0000-0000-0000454B0000}"/>
    <cellStyle name="Normal 9 2 8 4 2" xfId="16081" xr:uid="{00000000-0005-0000-0000-0000464B0000}"/>
    <cellStyle name="Normal 9 2 8 5" xfId="10313" xr:uid="{00000000-0005-0000-0000-0000474B0000}"/>
    <cellStyle name="Normal 9 2 9" xfId="1926" xr:uid="{00000000-0005-0000-0000-0000484B0000}"/>
    <cellStyle name="Normal 9 2 9 2" xfId="6931" xr:uid="{00000000-0005-0000-0000-0000494B0000}"/>
    <cellStyle name="Normal 9 2 9 2 2" xfId="16084" xr:uid="{00000000-0005-0000-0000-00004A4B0000}"/>
    <cellStyle name="Normal 9 2 9 3" xfId="11080" xr:uid="{00000000-0005-0000-0000-00004B4B0000}"/>
    <cellStyle name="Normal 9 3" xfId="647" xr:uid="{00000000-0005-0000-0000-00004C4B0000}"/>
    <cellStyle name="Normal 9 3 10" xfId="3223" xr:uid="{00000000-0005-0000-0000-00004D4B0000}"/>
    <cellStyle name="Normal 9 3 10 2" xfId="6933" xr:uid="{00000000-0005-0000-0000-00004E4B0000}"/>
    <cellStyle name="Normal 9 3 10 2 2" xfId="16086" xr:uid="{00000000-0005-0000-0000-00004F4B0000}"/>
    <cellStyle name="Normal 9 3 10 3" xfId="12377" xr:uid="{00000000-0005-0000-0000-0000504B0000}"/>
    <cellStyle name="Normal 9 3 11" xfId="1398" xr:uid="{00000000-0005-0000-0000-0000514B0000}"/>
    <cellStyle name="Normal 9 3 11 2" xfId="6934" xr:uid="{00000000-0005-0000-0000-0000524B0000}"/>
    <cellStyle name="Normal 9 3 11 2 2" xfId="16087" xr:uid="{00000000-0005-0000-0000-0000534B0000}"/>
    <cellStyle name="Normal 9 3 11 3" xfId="10552" xr:uid="{00000000-0005-0000-0000-0000544B0000}"/>
    <cellStyle name="Normal 9 3 12" xfId="6932" xr:uid="{00000000-0005-0000-0000-0000554B0000}"/>
    <cellStyle name="Normal 9 3 12 2" xfId="16085" xr:uid="{00000000-0005-0000-0000-0000564B0000}"/>
    <cellStyle name="Normal 9 3 13" xfId="9804" xr:uid="{00000000-0005-0000-0000-0000574B0000}"/>
    <cellStyle name="Normal 9 3 2" xfId="648" xr:uid="{00000000-0005-0000-0000-0000584B0000}"/>
    <cellStyle name="Normal 9 3 2 10" xfId="6935" xr:uid="{00000000-0005-0000-0000-0000594B0000}"/>
    <cellStyle name="Normal 9 3 2 10 2" xfId="16088" xr:uid="{00000000-0005-0000-0000-00005A4B0000}"/>
    <cellStyle name="Normal 9 3 2 11" xfId="9805" xr:uid="{00000000-0005-0000-0000-00005B4B0000}"/>
    <cellStyle name="Normal 9 3 2 2" xfId="649" xr:uid="{00000000-0005-0000-0000-00005C4B0000}"/>
    <cellStyle name="Normal 9 3 2 2 2" xfId="650" xr:uid="{00000000-0005-0000-0000-00005D4B0000}"/>
    <cellStyle name="Normal 9 3 2 2 2 2" xfId="651" xr:uid="{00000000-0005-0000-0000-00005E4B0000}"/>
    <cellStyle name="Normal 9 3 2 2 2 2 2" xfId="1954" xr:uid="{00000000-0005-0000-0000-00005F4B0000}"/>
    <cellStyle name="Normal 9 3 2 2 2 2 2 2" xfId="6939" xr:uid="{00000000-0005-0000-0000-0000604B0000}"/>
    <cellStyle name="Normal 9 3 2 2 2 2 2 2 2" xfId="16092" xr:uid="{00000000-0005-0000-0000-0000614B0000}"/>
    <cellStyle name="Normal 9 3 2 2 2 2 2 3" xfId="11108" xr:uid="{00000000-0005-0000-0000-0000624B0000}"/>
    <cellStyle name="Normal 9 3 2 2 2 2 3" xfId="3439" xr:uid="{00000000-0005-0000-0000-0000634B0000}"/>
    <cellStyle name="Normal 9 3 2 2 2 2 3 2" xfId="6940" xr:uid="{00000000-0005-0000-0000-0000644B0000}"/>
    <cellStyle name="Normal 9 3 2 2 2 2 3 2 2" xfId="16093" xr:uid="{00000000-0005-0000-0000-0000654B0000}"/>
    <cellStyle name="Normal 9 3 2 2 2 2 3 3" xfId="12593" xr:uid="{00000000-0005-0000-0000-0000664B0000}"/>
    <cellStyle name="Normal 9 3 2 2 2 2 4" xfId="1402" xr:uid="{00000000-0005-0000-0000-0000674B0000}"/>
    <cellStyle name="Normal 9 3 2 2 2 2 4 2" xfId="6941" xr:uid="{00000000-0005-0000-0000-0000684B0000}"/>
    <cellStyle name="Normal 9 3 2 2 2 2 4 2 2" xfId="16094" xr:uid="{00000000-0005-0000-0000-0000694B0000}"/>
    <cellStyle name="Normal 9 3 2 2 2 2 4 3" xfId="10556" xr:uid="{00000000-0005-0000-0000-00006A4B0000}"/>
    <cellStyle name="Normal 9 3 2 2 2 2 5" xfId="6938" xr:uid="{00000000-0005-0000-0000-00006B4B0000}"/>
    <cellStyle name="Normal 9 3 2 2 2 2 5 2" xfId="16091" xr:uid="{00000000-0005-0000-0000-00006C4B0000}"/>
    <cellStyle name="Normal 9 3 2 2 2 2 6" xfId="9808" xr:uid="{00000000-0005-0000-0000-00006D4B0000}"/>
    <cellStyle name="Normal 9 3 2 2 2 3" xfId="1953" xr:uid="{00000000-0005-0000-0000-00006E4B0000}"/>
    <cellStyle name="Normal 9 3 2 2 2 3 2" xfId="6942" xr:uid="{00000000-0005-0000-0000-00006F4B0000}"/>
    <cellStyle name="Normal 9 3 2 2 2 3 2 2" xfId="16095" xr:uid="{00000000-0005-0000-0000-0000704B0000}"/>
    <cellStyle name="Normal 9 3 2 2 2 3 3" xfId="11107" xr:uid="{00000000-0005-0000-0000-0000714B0000}"/>
    <cellStyle name="Normal 9 3 2 2 2 4" xfId="3438" xr:uid="{00000000-0005-0000-0000-0000724B0000}"/>
    <cellStyle name="Normal 9 3 2 2 2 4 2" xfId="6943" xr:uid="{00000000-0005-0000-0000-0000734B0000}"/>
    <cellStyle name="Normal 9 3 2 2 2 4 2 2" xfId="16096" xr:uid="{00000000-0005-0000-0000-0000744B0000}"/>
    <cellStyle name="Normal 9 3 2 2 2 4 3" xfId="12592" xr:uid="{00000000-0005-0000-0000-0000754B0000}"/>
    <cellStyle name="Normal 9 3 2 2 2 5" xfId="1401" xr:uid="{00000000-0005-0000-0000-0000764B0000}"/>
    <cellStyle name="Normal 9 3 2 2 2 5 2" xfId="6944" xr:uid="{00000000-0005-0000-0000-0000774B0000}"/>
    <cellStyle name="Normal 9 3 2 2 2 5 2 2" xfId="16097" xr:uid="{00000000-0005-0000-0000-0000784B0000}"/>
    <cellStyle name="Normal 9 3 2 2 2 5 3" xfId="10555" xr:uid="{00000000-0005-0000-0000-0000794B0000}"/>
    <cellStyle name="Normal 9 3 2 2 2 6" xfId="6937" xr:uid="{00000000-0005-0000-0000-00007A4B0000}"/>
    <cellStyle name="Normal 9 3 2 2 2 6 2" xfId="16090" xr:uid="{00000000-0005-0000-0000-00007B4B0000}"/>
    <cellStyle name="Normal 9 3 2 2 2 7" xfId="9807" xr:uid="{00000000-0005-0000-0000-00007C4B0000}"/>
    <cellStyle name="Normal 9 3 2 2 3" xfId="652" xr:uid="{00000000-0005-0000-0000-00007D4B0000}"/>
    <cellStyle name="Normal 9 3 2 2 3 2" xfId="1955" xr:uid="{00000000-0005-0000-0000-00007E4B0000}"/>
    <cellStyle name="Normal 9 3 2 2 3 2 2" xfId="6946" xr:uid="{00000000-0005-0000-0000-00007F4B0000}"/>
    <cellStyle name="Normal 9 3 2 2 3 2 2 2" xfId="16099" xr:uid="{00000000-0005-0000-0000-0000804B0000}"/>
    <cellStyle name="Normal 9 3 2 2 3 2 3" xfId="11109" xr:uid="{00000000-0005-0000-0000-0000814B0000}"/>
    <cellStyle name="Normal 9 3 2 2 3 3" xfId="3440" xr:uid="{00000000-0005-0000-0000-0000824B0000}"/>
    <cellStyle name="Normal 9 3 2 2 3 3 2" xfId="6947" xr:uid="{00000000-0005-0000-0000-0000834B0000}"/>
    <cellStyle name="Normal 9 3 2 2 3 3 2 2" xfId="16100" xr:uid="{00000000-0005-0000-0000-0000844B0000}"/>
    <cellStyle name="Normal 9 3 2 2 3 3 3" xfId="12594" xr:uid="{00000000-0005-0000-0000-0000854B0000}"/>
    <cellStyle name="Normal 9 3 2 2 3 4" xfId="1403" xr:uid="{00000000-0005-0000-0000-0000864B0000}"/>
    <cellStyle name="Normal 9 3 2 2 3 4 2" xfId="6948" xr:uid="{00000000-0005-0000-0000-0000874B0000}"/>
    <cellStyle name="Normal 9 3 2 2 3 4 2 2" xfId="16101" xr:uid="{00000000-0005-0000-0000-0000884B0000}"/>
    <cellStyle name="Normal 9 3 2 2 3 4 3" xfId="10557" xr:uid="{00000000-0005-0000-0000-0000894B0000}"/>
    <cellStyle name="Normal 9 3 2 2 3 5" xfId="6945" xr:uid="{00000000-0005-0000-0000-00008A4B0000}"/>
    <cellStyle name="Normal 9 3 2 2 3 5 2" xfId="16098" xr:uid="{00000000-0005-0000-0000-00008B4B0000}"/>
    <cellStyle name="Normal 9 3 2 2 3 6" xfId="9809" xr:uid="{00000000-0005-0000-0000-00008C4B0000}"/>
    <cellStyle name="Normal 9 3 2 2 4" xfId="1952" xr:uid="{00000000-0005-0000-0000-00008D4B0000}"/>
    <cellStyle name="Normal 9 3 2 2 4 2" xfId="6949" xr:uid="{00000000-0005-0000-0000-00008E4B0000}"/>
    <cellStyle name="Normal 9 3 2 2 4 2 2" xfId="16102" xr:uid="{00000000-0005-0000-0000-00008F4B0000}"/>
    <cellStyle name="Normal 9 3 2 2 4 3" xfId="11106" xr:uid="{00000000-0005-0000-0000-0000904B0000}"/>
    <cellStyle name="Normal 9 3 2 2 5" xfId="3437" xr:uid="{00000000-0005-0000-0000-0000914B0000}"/>
    <cellStyle name="Normal 9 3 2 2 5 2" xfId="6950" xr:uid="{00000000-0005-0000-0000-0000924B0000}"/>
    <cellStyle name="Normal 9 3 2 2 5 2 2" xfId="16103" xr:uid="{00000000-0005-0000-0000-0000934B0000}"/>
    <cellStyle name="Normal 9 3 2 2 5 3" xfId="12591" xr:uid="{00000000-0005-0000-0000-0000944B0000}"/>
    <cellStyle name="Normal 9 3 2 2 6" xfId="1400" xr:uid="{00000000-0005-0000-0000-0000954B0000}"/>
    <cellStyle name="Normal 9 3 2 2 6 2" xfId="6951" xr:uid="{00000000-0005-0000-0000-0000964B0000}"/>
    <cellStyle name="Normal 9 3 2 2 6 2 2" xfId="16104" xr:uid="{00000000-0005-0000-0000-0000974B0000}"/>
    <cellStyle name="Normal 9 3 2 2 6 3" xfId="10554" xr:uid="{00000000-0005-0000-0000-0000984B0000}"/>
    <cellStyle name="Normal 9 3 2 2 7" xfId="6936" xr:uid="{00000000-0005-0000-0000-0000994B0000}"/>
    <cellStyle name="Normal 9 3 2 2 7 2" xfId="16089" xr:uid="{00000000-0005-0000-0000-00009A4B0000}"/>
    <cellStyle name="Normal 9 3 2 2 8" xfId="9806" xr:uid="{00000000-0005-0000-0000-00009B4B0000}"/>
    <cellStyle name="Normal 9 3 2 3" xfId="653" xr:uid="{00000000-0005-0000-0000-00009C4B0000}"/>
    <cellStyle name="Normal 9 3 2 3 2" xfId="654" xr:uid="{00000000-0005-0000-0000-00009D4B0000}"/>
    <cellStyle name="Normal 9 3 2 3 2 2" xfId="655" xr:uid="{00000000-0005-0000-0000-00009E4B0000}"/>
    <cellStyle name="Normal 9 3 2 3 2 2 2" xfId="1958" xr:uid="{00000000-0005-0000-0000-00009F4B0000}"/>
    <cellStyle name="Normal 9 3 2 3 2 2 2 2" xfId="6955" xr:uid="{00000000-0005-0000-0000-0000A04B0000}"/>
    <cellStyle name="Normal 9 3 2 3 2 2 2 2 2" xfId="16108" xr:uid="{00000000-0005-0000-0000-0000A14B0000}"/>
    <cellStyle name="Normal 9 3 2 3 2 2 2 3" xfId="11112" xr:uid="{00000000-0005-0000-0000-0000A24B0000}"/>
    <cellStyle name="Normal 9 3 2 3 2 2 3" xfId="3443" xr:uid="{00000000-0005-0000-0000-0000A34B0000}"/>
    <cellStyle name="Normal 9 3 2 3 2 2 3 2" xfId="6956" xr:uid="{00000000-0005-0000-0000-0000A44B0000}"/>
    <cellStyle name="Normal 9 3 2 3 2 2 3 2 2" xfId="16109" xr:uid="{00000000-0005-0000-0000-0000A54B0000}"/>
    <cellStyle name="Normal 9 3 2 3 2 2 3 3" xfId="12597" xr:uid="{00000000-0005-0000-0000-0000A64B0000}"/>
    <cellStyle name="Normal 9 3 2 3 2 2 4" xfId="1406" xr:uid="{00000000-0005-0000-0000-0000A74B0000}"/>
    <cellStyle name="Normal 9 3 2 3 2 2 4 2" xfId="6957" xr:uid="{00000000-0005-0000-0000-0000A84B0000}"/>
    <cellStyle name="Normal 9 3 2 3 2 2 4 2 2" xfId="16110" xr:uid="{00000000-0005-0000-0000-0000A94B0000}"/>
    <cellStyle name="Normal 9 3 2 3 2 2 4 3" xfId="10560" xr:uid="{00000000-0005-0000-0000-0000AA4B0000}"/>
    <cellStyle name="Normal 9 3 2 3 2 2 5" xfId="6954" xr:uid="{00000000-0005-0000-0000-0000AB4B0000}"/>
    <cellStyle name="Normal 9 3 2 3 2 2 5 2" xfId="16107" xr:uid="{00000000-0005-0000-0000-0000AC4B0000}"/>
    <cellStyle name="Normal 9 3 2 3 2 2 6" xfId="9812" xr:uid="{00000000-0005-0000-0000-0000AD4B0000}"/>
    <cellStyle name="Normal 9 3 2 3 2 3" xfId="1957" xr:uid="{00000000-0005-0000-0000-0000AE4B0000}"/>
    <cellStyle name="Normal 9 3 2 3 2 3 2" xfId="6958" xr:uid="{00000000-0005-0000-0000-0000AF4B0000}"/>
    <cellStyle name="Normal 9 3 2 3 2 3 2 2" xfId="16111" xr:uid="{00000000-0005-0000-0000-0000B04B0000}"/>
    <cellStyle name="Normal 9 3 2 3 2 3 3" xfId="11111" xr:uid="{00000000-0005-0000-0000-0000B14B0000}"/>
    <cellStyle name="Normal 9 3 2 3 2 4" xfId="3442" xr:uid="{00000000-0005-0000-0000-0000B24B0000}"/>
    <cellStyle name="Normal 9 3 2 3 2 4 2" xfId="6959" xr:uid="{00000000-0005-0000-0000-0000B34B0000}"/>
    <cellStyle name="Normal 9 3 2 3 2 4 2 2" xfId="16112" xr:uid="{00000000-0005-0000-0000-0000B44B0000}"/>
    <cellStyle name="Normal 9 3 2 3 2 4 3" xfId="12596" xr:uid="{00000000-0005-0000-0000-0000B54B0000}"/>
    <cellStyle name="Normal 9 3 2 3 2 5" xfId="1405" xr:uid="{00000000-0005-0000-0000-0000B64B0000}"/>
    <cellStyle name="Normal 9 3 2 3 2 5 2" xfId="6960" xr:uid="{00000000-0005-0000-0000-0000B74B0000}"/>
    <cellStyle name="Normal 9 3 2 3 2 5 2 2" xfId="16113" xr:uid="{00000000-0005-0000-0000-0000B84B0000}"/>
    <cellStyle name="Normal 9 3 2 3 2 5 3" xfId="10559" xr:uid="{00000000-0005-0000-0000-0000B94B0000}"/>
    <cellStyle name="Normal 9 3 2 3 2 6" xfId="6953" xr:uid="{00000000-0005-0000-0000-0000BA4B0000}"/>
    <cellStyle name="Normal 9 3 2 3 2 6 2" xfId="16106" xr:uid="{00000000-0005-0000-0000-0000BB4B0000}"/>
    <cellStyle name="Normal 9 3 2 3 2 7" xfId="9811" xr:uid="{00000000-0005-0000-0000-0000BC4B0000}"/>
    <cellStyle name="Normal 9 3 2 3 3" xfId="656" xr:uid="{00000000-0005-0000-0000-0000BD4B0000}"/>
    <cellStyle name="Normal 9 3 2 3 3 2" xfId="1959" xr:uid="{00000000-0005-0000-0000-0000BE4B0000}"/>
    <cellStyle name="Normal 9 3 2 3 3 2 2" xfId="6962" xr:uid="{00000000-0005-0000-0000-0000BF4B0000}"/>
    <cellStyle name="Normal 9 3 2 3 3 2 2 2" xfId="16115" xr:uid="{00000000-0005-0000-0000-0000C04B0000}"/>
    <cellStyle name="Normal 9 3 2 3 3 2 3" xfId="11113" xr:uid="{00000000-0005-0000-0000-0000C14B0000}"/>
    <cellStyle name="Normal 9 3 2 3 3 3" xfId="3444" xr:uid="{00000000-0005-0000-0000-0000C24B0000}"/>
    <cellStyle name="Normal 9 3 2 3 3 3 2" xfId="6963" xr:uid="{00000000-0005-0000-0000-0000C34B0000}"/>
    <cellStyle name="Normal 9 3 2 3 3 3 2 2" xfId="16116" xr:uid="{00000000-0005-0000-0000-0000C44B0000}"/>
    <cellStyle name="Normal 9 3 2 3 3 3 3" xfId="12598" xr:uid="{00000000-0005-0000-0000-0000C54B0000}"/>
    <cellStyle name="Normal 9 3 2 3 3 4" xfId="1407" xr:uid="{00000000-0005-0000-0000-0000C64B0000}"/>
    <cellStyle name="Normal 9 3 2 3 3 4 2" xfId="6964" xr:uid="{00000000-0005-0000-0000-0000C74B0000}"/>
    <cellStyle name="Normal 9 3 2 3 3 4 2 2" xfId="16117" xr:uid="{00000000-0005-0000-0000-0000C84B0000}"/>
    <cellStyle name="Normal 9 3 2 3 3 4 3" xfId="10561" xr:uid="{00000000-0005-0000-0000-0000C94B0000}"/>
    <cellStyle name="Normal 9 3 2 3 3 5" xfId="6961" xr:uid="{00000000-0005-0000-0000-0000CA4B0000}"/>
    <cellStyle name="Normal 9 3 2 3 3 5 2" xfId="16114" xr:uid="{00000000-0005-0000-0000-0000CB4B0000}"/>
    <cellStyle name="Normal 9 3 2 3 3 6" xfId="9813" xr:uid="{00000000-0005-0000-0000-0000CC4B0000}"/>
    <cellStyle name="Normal 9 3 2 3 4" xfId="1956" xr:uid="{00000000-0005-0000-0000-0000CD4B0000}"/>
    <cellStyle name="Normal 9 3 2 3 4 2" xfId="6965" xr:uid="{00000000-0005-0000-0000-0000CE4B0000}"/>
    <cellStyle name="Normal 9 3 2 3 4 2 2" xfId="16118" xr:uid="{00000000-0005-0000-0000-0000CF4B0000}"/>
    <cellStyle name="Normal 9 3 2 3 4 3" xfId="11110" xr:uid="{00000000-0005-0000-0000-0000D04B0000}"/>
    <cellStyle name="Normal 9 3 2 3 5" xfId="3441" xr:uid="{00000000-0005-0000-0000-0000D14B0000}"/>
    <cellStyle name="Normal 9 3 2 3 5 2" xfId="6966" xr:uid="{00000000-0005-0000-0000-0000D24B0000}"/>
    <cellStyle name="Normal 9 3 2 3 5 2 2" xfId="16119" xr:uid="{00000000-0005-0000-0000-0000D34B0000}"/>
    <cellStyle name="Normal 9 3 2 3 5 3" xfId="12595" xr:uid="{00000000-0005-0000-0000-0000D44B0000}"/>
    <cellStyle name="Normal 9 3 2 3 6" xfId="1404" xr:uid="{00000000-0005-0000-0000-0000D54B0000}"/>
    <cellStyle name="Normal 9 3 2 3 6 2" xfId="6967" xr:uid="{00000000-0005-0000-0000-0000D64B0000}"/>
    <cellStyle name="Normal 9 3 2 3 6 2 2" xfId="16120" xr:uid="{00000000-0005-0000-0000-0000D74B0000}"/>
    <cellStyle name="Normal 9 3 2 3 6 3" xfId="10558" xr:uid="{00000000-0005-0000-0000-0000D84B0000}"/>
    <cellStyle name="Normal 9 3 2 3 7" xfId="6952" xr:uid="{00000000-0005-0000-0000-0000D94B0000}"/>
    <cellStyle name="Normal 9 3 2 3 7 2" xfId="16105" xr:uid="{00000000-0005-0000-0000-0000DA4B0000}"/>
    <cellStyle name="Normal 9 3 2 3 8" xfId="9810" xr:uid="{00000000-0005-0000-0000-0000DB4B0000}"/>
    <cellStyle name="Normal 9 3 2 4" xfId="657" xr:uid="{00000000-0005-0000-0000-0000DC4B0000}"/>
    <cellStyle name="Normal 9 3 2 4 2" xfId="658" xr:uid="{00000000-0005-0000-0000-0000DD4B0000}"/>
    <cellStyle name="Normal 9 3 2 4 2 2" xfId="1961" xr:uid="{00000000-0005-0000-0000-0000DE4B0000}"/>
    <cellStyle name="Normal 9 3 2 4 2 2 2" xfId="6970" xr:uid="{00000000-0005-0000-0000-0000DF4B0000}"/>
    <cellStyle name="Normal 9 3 2 4 2 2 2 2" xfId="16123" xr:uid="{00000000-0005-0000-0000-0000E04B0000}"/>
    <cellStyle name="Normal 9 3 2 4 2 2 3" xfId="11115" xr:uid="{00000000-0005-0000-0000-0000E14B0000}"/>
    <cellStyle name="Normal 9 3 2 4 2 3" xfId="3446" xr:uid="{00000000-0005-0000-0000-0000E24B0000}"/>
    <cellStyle name="Normal 9 3 2 4 2 3 2" xfId="6971" xr:uid="{00000000-0005-0000-0000-0000E34B0000}"/>
    <cellStyle name="Normal 9 3 2 4 2 3 2 2" xfId="16124" xr:uid="{00000000-0005-0000-0000-0000E44B0000}"/>
    <cellStyle name="Normal 9 3 2 4 2 3 3" xfId="12600" xr:uid="{00000000-0005-0000-0000-0000E54B0000}"/>
    <cellStyle name="Normal 9 3 2 4 2 4" xfId="1409" xr:uid="{00000000-0005-0000-0000-0000E64B0000}"/>
    <cellStyle name="Normal 9 3 2 4 2 4 2" xfId="6972" xr:uid="{00000000-0005-0000-0000-0000E74B0000}"/>
    <cellStyle name="Normal 9 3 2 4 2 4 2 2" xfId="16125" xr:uid="{00000000-0005-0000-0000-0000E84B0000}"/>
    <cellStyle name="Normal 9 3 2 4 2 4 3" xfId="10563" xr:uid="{00000000-0005-0000-0000-0000E94B0000}"/>
    <cellStyle name="Normal 9 3 2 4 2 5" xfId="6969" xr:uid="{00000000-0005-0000-0000-0000EA4B0000}"/>
    <cellStyle name="Normal 9 3 2 4 2 5 2" xfId="16122" xr:uid="{00000000-0005-0000-0000-0000EB4B0000}"/>
    <cellStyle name="Normal 9 3 2 4 2 6" xfId="9815" xr:uid="{00000000-0005-0000-0000-0000EC4B0000}"/>
    <cellStyle name="Normal 9 3 2 4 3" xfId="1960" xr:uid="{00000000-0005-0000-0000-0000ED4B0000}"/>
    <cellStyle name="Normal 9 3 2 4 3 2" xfId="6973" xr:uid="{00000000-0005-0000-0000-0000EE4B0000}"/>
    <cellStyle name="Normal 9 3 2 4 3 2 2" xfId="16126" xr:uid="{00000000-0005-0000-0000-0000EF4B0000}"/>
    <cellStyle name="Normal 9 3 2 4 3 3" xfId="11114" xr:uid="{00000000-0005-0000-0000-0000F04B0000}"/>
    <cellStyle name="Normal 9 3 2 4 4" xfId="3445" xr:uid="{00000000-0005-0000-0000-0000F14B0000}"/>
    <cellStyle name="Normal 9 3 2 4 4 2" xfId="6974" xr:uid="{00000000-0005-0000-0000-0000F24B0000}"/>
    <cellStyle name="Normal 9 3 2 4 4 2 2" xfId="16127" xr:uid="{00000000-0005-0000-0000-0000F34B0000}"/>
    <cellStyle name="Normal 9 3 2 4 4 3" xfId="12599" xr:uid="{00000000-0005-0000-0000-0000F44B0000}"/>
    <cellStyle name="Normal 9 3 2 4 5" xfId="1408" xr:uid="{00000000-0005-0000-0000-0000F54B0000}"/>
    <cellStyle name="Normal 9 3 2 4 5 2" xfId="6975" xr:uid="{00000000-0005-0000-0000-0000F64B0000}"/>
    <cellStyle name="Normal 9 3 2 4 5 2 2" xfId="16128" xr:uid="{00000000-0005-0000-0000-0000F74B0000}"/>
    <cellStyle name="Normal 9 3 2 4 5 3" xfId="10562" xr:uid="{00000000-0005-0000-0000-0000F84B0000}"/>
    <cellStyle name="Normal 9 3 2 4 6" xfId="6968" xr:uid="{00000000-0005-0000-0000-0000F94B0000}"/>
    <cellStyle name="Normal 9 3 2 4 6 2" xfId="16121" xr:uid="{00000000-0005-0000-0000-0000FA4B0000}"/>
    <cellStyle name="Normal 9 3 2 4 7" xfId="9814" xr:uid="{00000000-0005-0000-0000-0000FB4B0000}"/>
    <cellStyle name="Normal 9 3 2 5" xfId="659" xr:uid="{00000000-0005-0000-0000-0000FC4B0000}"/>
    <cellStyle name="Normal 9 3 2 5 2" xfId="1962" xr:uid="{00000000-0005-0000-0000-0000FD4B0000}"/>
    <cellStyle name="Normal 9 3 2 5 2 2" xfId="6977" xr:uid="{00000000-0005-0000-0000-0000FE4B0000}"/>
    <cellStyle name="Normal 9 3 2 5 2 2 2" xfId="16130" xr:uid="{00000000-0005-0000-0000-0000FF4B0000}"/>
    <cellStyle name="Normal 9 3 2 5 2 3" xfId="11116" xr:uid="{00000000-0005-0000-0000-0000004C0000}"/>
    <cellStyle name="Normal 9 3 2 5 3" xfId="3447" xr:uid="{00000000-0005-0000-0000-0000014C0000}"/>
    <cellStyle name="Normal 9 3 2 5 3 2" xfId="6978" xr:uid="{00000000-0005-0000-0000-0000024C0000}"/>
    <cellStyle name="Normal 9 3 2 5 3 2 2" xfId="16131" xr:uid="{00000000-0005-0000-0000-0000034C0000}"/>
    <cellStyle name="Normal 9 3 2 5 3 3" xfId="12601" xr:uid="{00000000-0005-0000-0000-0000044C0000}"/>
    <cellStyle name="Normal 9 3 2 5 4" xfId="1410" xr:uid="{00000000-0005-0000-0000-0000054C0000}"/>
    <cellStyle name="Normal 9 3 2 5 4 2" xfId="6979" xr:uid="{00000000-0005-0000-0000-0000064C0000}"/>
    <cellStyle name="Normal 9 3 2 5 4 2 2" xfId="16132" xr:uid="{00000000-0005-0000-0000-0000074C0000}"/>
    <cellStyle name="Normal 9 3 2 5 4 3" xfId="10564" xr:uid="{00000000-0005-0000-0000-0000084C0000}"/>
    <cellStyle name="Normal 9 3 2 5 5" xfId="6976" xr:uid="{00000000-0005-0000-0000-0000094C0000}"/>
    <cellStyle name="Normal 9 3 2 5 5 2" xfId="16129" xr:uid="{00000000-0005-0000-0000-00000A4C0000}"/>
    <cellStyle name="Normal 9 3 2 5 6" xfId="9816" xr:uid="{00000000-0005-0000-0000-00000B4C0000}"/>
    <cellStyle name="Normal 9 3 2 6" xfId="660" xr:uid="{00000000-0005-0000-0000-00000C4C0000}"/>
    <cellStyle name="Normal 9 3 2 7" xfId="1951" xr:uid="{00000000-0005-0000-0000-00000D4C0000}"/>
    <cellStyle name="Normal 9 3 2 7 2" xfId="6980" xr:uid="{00000000-0005-0000-0000-00000E4C0000}"/>
    <cellStyle name="Normal 9 3 2 7 2 2" xfId="16133" xr:uid="{00000000-0005-0000-0000-00000F4C0000}"/>
    <cellStyle name="Normal 9 3 2 7 3" xfId="11105" xr:uid="{00000000-0005-0000-0000-0000104C0000}"/>
    <cellStyle name="Normal 9 3 2 8" xfId="3436" xr:uid="{00000000-0005-0000-0000-0000114C0000}"/>
    <cellStyle name="Normal 9 3 2 8 2" xfId="6981" xr:uid="{00000000-0005-0000-0000-0000124C0000}"/>
    <cellStyle name="Normal 9 3 2 8 2 2" xfId="16134" xr:uid="{00000000-0005-0000-0000-0000134C0000}"/>
    <cellStyle name="Normal 9 3 2 8 3" xfId="12590" xr:uid="{00000000-0005-0000-0000-0000144C0000}"/>
    <cellStyle name="Normal 9 3 2 9" xfId="1399" xr:uid="{00000000-0005-0000-0000-0000154C0000}"/>
    <cellStyle name="Normal 9 3 2 9 2" xfId="6982" xr:uid="{00000000-0005-0000-0000-0000164C0000}"/>
    <cellStyle name="Normal 9 3 2 9 2 2" xfId="16135" xr:uid="{00000000-0005-0000-0000-0000174C0000}"/>
    <cellStyle name="Normal 9 3 2 9 3" xfId="10553" xr:uid="{00000000-0005-0000-0000-0000184C0000}"/>
    <cellStyle name="Normal 9 3 3" xfId="661" xr:uid="{00000000-0005-0000-0000-0000194C0000}"/>
    <cellStyle name="Normal 9 3 3 2" xfId="662" xr:uid="{00000000-0005-0000-0000-00001A4C0000}"/>
    <cellStyle name="Normal 9 3 3 2 2" xfId="663" xr:uid="{00000000-0005-0000-0000-00001B4C0000}"/>
    <cellStyle name="Normal 9 3 3 2 2 2" xfId="1965" xr:uid="{00000000-0005-0000-0000-00001C4C0000}"/>
    <cellStyle name="Normal 9 3 3 2 2 2 2" xfId="6986" xr:uid="{00000000-0005-0000-0000-00001D4C0000}"/>
    <cellStyle name="Normal 9 3 3 2 2 2 2 2" xfId="16139" xr:uid="{00000000-0005-0000-0000-00001E4C0000}"/>
    <cellStyle name="Normal 9 3 3 2 2 2 3" xfId="11119" xr:uid="{00000000-0005-0000-0000-00001F4C0000}"/>
    <cellStyle name="Normal 9 3 3 2 2 3" xfId="3450" xr:uid="{00000000-0005-0000-0000-0000204C0000}"/>
    <cellStyle name="Normal 9 3 3 2 2 3 2" xfId="6987" xr:uid="{00000000-0005-0000-0000-0000214C0000}"/>
    <cellStyle name="Normal 9 3 3 2 2 3 2 2" xfId="16140" xr:uid="{00000000-0005-0000-0000-0000224C0000}"/>
    <cellStyle name="Normal 9 3 3 2 2 3 3" xfId="12604" xr:uid="{00000000-0005-0000-0000-0000234C0000}"/>
    <cellStyle name="Normal 9 3 3 2 2 4" xfId="1413" xr:uid="{00000000-0005-0000-0000-0000244C0000}"/>
    <cellStyle name="Normal 9 3 3 2 2 4 2" xfId="6988" xr:uid="{00000000-0005-0000-0000-0000254C0000}"/>
    <cellStyle name="Normal 9 3 3 2 2 4 2 2" xfId="16141" xr:uid="{00000000-0005-0000-0000-0000264C0000}"/>
    <cellStyle name="Normal 9 3 3 2 2 4 3" xfId="10567" xr:uid="{00000000-0005-0000-0000-0000274C0000}"/>
    <cellStyle name="Normal 9 3 3 2 2 5" xfId="6985" xr:uid="{00000000-0005-0000-0000-0000284C0000}"/>
    <cellStyle name="Normal 9 3 3 2 2 5 2" xfId="16138" xr:uid="{00000000-0005-0000-0000-0000294C0000}"/>
    <cellStyle name="Normal 9 3 3 2 2 6" xfId="9820" xr:uid="{00000000-0005-0000-0000-00002A4C0000}"/>
    <cellStyle name="Normal 9 3 3 2 3" xfId="1964" xr:uid="{00000000-0005-0000-0000-00002B4C0000}"/>
    <cellStyle name="Normal 9 3 3 2 3 2" xfId="6989" xr:uid="{00000000-0005-0000-0000-00002C4C0000}"/>
    <cellStyle name="Normal 9 3 3 2 3 2 2" xfId="16142" xr:uid="{00000000-0005-0000-0000-00002D4C0000}"/>
    <cellStyle name="Normal 9 3 3 2 3 3" xfId="11118" xr:uid="{00000000-0005-0000-0000-00002E4C0000}"/>
    <cellStyle name="Normal 9 3 3 2 4" xfId="3449" xr:uid="{00000000-0005-0000-0000-00002F4C0000}"/>
    <cellStyle name="Normal 9 3 3 2 4 2" xfId="6990" xr:uid="{00000000-0005-0000-0000-0000304C0000}"/>
    <cellStyle name="Normal 9 3 3 2 4 2 2" xfId="16143" xr:uid="{00000000-0005-0000-0000-0000314C0000}"/>
    <cellStyle name="Normal 9 3 3 2 4 3" xfId="12603" xr:uid="{00000000-0005-0000-0000-0000324C0000}"/>
    <cellStyle name="Normal 9 3 3 2 5" xfId="1412" xr:uid="{00000000-0005-0000-0000-0000334C0000}"/>
    <cellStyle name="Normal 9 3 3 2 5 2" xfId="6991" xr:uid="{00000000-0005-0000-0000-0000344C0000}"/>
    <cellStyle name="Normal 9 3 3 2 5 2 2" xfId="16144" xr:uid="{00000000-0005-0000-0000-0000354C0000}"/>
    <cellStyle name="Normal 9 3 3 2 5 3" xfId="10566" xr:uid="{00000000-0005-0000-0000-0000364C0000}"/>
    <cellStyle name="Normal 9 3 3 2 6" xfId="6984" xr:uid="{00000000-0005-0000-0000-0000374C0000}"/>
    <cellStyle name="Normal 9 3 3 2 6 2" xfId="16137" xr:uid="{00000000-0005-0000-0000-0000384C0000}"/>
    <cellStyle name="Normal 9 3 3 2 7" xfId="9819" xr:uid="{00000000-0005-0000-0000-0000394C0000}"/>
    <cellStyle name="Normal 9 3 3 3" xfId="664" xr:uid="{00000000-0005-0000-0000-00003A4C0000}"/>
    <cellStyle name="Normal 9 3 3 3 2" xfId="1966" xr:uid="{00000000-0005-0000-0000-00003B4C0000}"/>
    <cellStyle name="Normal 9 3 3 3 2 2" xfId="6993" xr:uid="{00000000-0005-0000-0000-00003C4C0000}"/>
    <cellStyle name="Normal 9 3 3 3 2 2 2" xfId="16146" xr:uid="{00000000-0005-0000-0000-00003D4C0000}"/>
    <cellStyle name="Normal 9 3 3 3 2 3" xfId="11120" xr:uid="{00000000-0005-0000-0000-00003E4C0000}"/>
    <cellStyle name="Normal 9 3 3 3 3" xfId="3451" xr:uid="{00000000-0005-0000-0000-00003F4C0000}"/>
    <cellStyle name="Normal 9 3 3 3 3 2" xfId="6994" xr:uid="{00000000-0005-0000-0000-0000404C0000}"/>
    <cellStyle name="Normal 9 3 3 3 3 2 2" xfId="16147" xr:uid="{00000000-0005-0000-0000-0000414C0000}"/>
    <cellStyle name="Normal 9 3 3 3 3 3" xfId="12605" xr:uid="{00000000-0005-0000-0000-0000424C0000}"/>
    <cellStyle name="Normal 9 3 3 3 4" xfId="1414" xr:uid="{00000000-0005-0000-0000-0000434C0000}"/>
    <cellStyle name="Normal 9 3 3 3 4 2" xfId="6995" xr:uid="{00000000-0005-0000-0000-0000444C0000}"/>
    <cellStyle name="Normal 9 3 3 3 4 2 2" xfId="16148" xr:uid="{00000000-0005-0000-0000-0000454C0000}"/>
    <cellStyle name="Normal 9 3 3 3 4 3" xfId="10568" xr:uid="{00000000-0005-0000-0000-0000464C0000}"/>
    <cellStyle name="Normal 9 3 3 3 5" xfId="6992" xr:uid="{00000000-0005-0000-0000-0000474C0000}"/>
    <cellStyle name="Normal 9 3 3 3 5 2" xfId="16145" xr:uid="{00000000-0005-0000-0000-0000484C0000}"/>
    <cellStyle name="Normal 9 3 3 3 6" xfId="9821" xr:uid="{00000000-0005-0000-0000-0000494C0000}"/>
    <cellStyle name="Normal 9 3 3 4" xfId="1963" xr:uid="{00000000-0005-0000-0000-00004A4C0000}"/>
    <cellStyle name="Normal 9 3 3 4 2" xfId="6996" xr:uid="{00000000-0005-0000-0000-00004B4C0000}"/>
    <cellStyle name="Normal 9 3 3 4 2 2" xfId="16149" xr:uid="{00000000-0005-0000-0000-00004C4C0000}"/>
    <cellStyle name="Normal 9 3 3 4 3" xfId="11117" xr:uid="{00000000-0005-0000-0000-00004D4C0000}"/>
    <cellStyle name="Normal 9 3 3 5" xfId="3448" xr:uid="{00000000-0005-0000-0000-00004E4C0000}"/>
    <cellStyle name="Normal 9 3 3 5 2" xfId="6997" xr:uid="{00000000-0005-0000-0000-00004F4C0000}"/>
    <cellStyle name="Normal 9 3 3 5 2 2" xfId="16150" xr:uid="{00000000-0005-0000-0000-0000504C0000}"/>
    <cellStyle name="Normal 9 3 3 5 3" xfId="12602" xr:uid="{00000000-0005-0000-0000-0000514C0000}"/>
    <cellStyle name="Normal 9 3 3 6" xfId="1411" xr:uid="{00000000-0005-0000-0000-0000524C0000}"/>
    <cellStyle name="Normal 9 3 3 6 2" xfId="6998" xr:uid="{00000000-0005-0000-0000-0000534C0000}"/>
    <cellStyle name="Normal 9 3 3 6 2 2" xfId="16151" xr:uid="{00000000-0005-0000-0000-0000544C0000}"/>
    <cellStyle name="Normal 9 3 3 6 3" xfId="10565" xr:uid="{00000000-0005-0000-0000-0000554C0000}"/>
    <cellStyle name="Normal 9 3 3 7" xfId="6983" xr:uid="{00000000-0005-0000-0000-0000564C0000}"/>
    <cellStyle name="Normal 9 3 3 7 2" xfId="16136" xr:uid="{00000000-0005-0000-0000-0000574C0000}"/>
    <cellStyle name="Normal 9 3 3 8" xfId="9818" xr:uid="{00000000-0005-0000-0000-0000584C0000}"/>
    <cellStyle name="Normal 9 3 4" xfId="665" xr:uid="{00000000-0005-0000-0000-0000594C0000}"/>
    <cellStyle name="Normal 9 3 4 2" xfId="666" xr:uid="{00000000-0005-0000-0000-00005A4C0000}"/>
    <cellStyle name="Normal 9 3 4 2 2" xfId="667" xr:uid="{00000000-0005-0000-0000-00005B4C0000}"/>
    <cellStyle name="Normal 9 3 4 2 2 2" xfId="1969" xr:uid="{00000000-0005-0000-0000-00005C4C0000}"/>
    <cellStyle name="Normal 9 3 4 2 2 2 2" xfId="7002" xr:uid="{00000000-0005-0000-0000-00005D4C0000}"/>
    <cellStyle name="Normal 9 3 4 2 2 2 2 2" xfId="16155" xr:uid="{00000000-0005-0000-0000-00005E4C0000}"/>
    <cellStyle name="Normal 9 3 4 2 2 2 3" xfId="11123" xr:uid="{00000000-0005-0000-0000-00005F4C0000}"/>
    <cellStyle name="Normal 9 3 4 2 2 3" xfId="3454" xr:uid="{00000000-0005-0000-0000-0000604C0000}"/>
    <cellStyle name="Normal 9 3 4 2 2 3 2" xfId="7003" xr:uid="{00000000-0005-0000-0000-0000614C0000}"/>
    <cellStyle name="Normal 9 3 4 2 2 3 2 2" xfId="16156" xr:uid="{00000000-0005-0000-0000-0000624C0000}"/>
    <cellStyle name="Normal 9 3 4 2 2 3 3" xfId="12608" xr:uid="{00000000-0005-0000-0000-0000634C0000}"/>
    <cellStyle name="Normal 9 3 4 2 2 4" xfId="1417" xr:uid="{00000000-0005-0000-0000-0000644C0000}"/>
    <cellStyle name="Normal 9 3 4 2 2 4 2" xfId="7004" xr:uid="{00000000-0005-0000-0000-0000654C0000}"/>
    <cellStyle name="Normal 9 3 4 2 2 4 2 2" xfId="16157" xr:uid="{00000000-0005-0000-0000-0000664C0000}"/>
    <cellStyle name="Normal 9 3 4 2 2 4 3" xfId="10571" xr:uid="{00000000-0005-0000-0000-0000674C0000}"/>
    <cellStyle name="Normal 9 3 4 2 2 5" xfId="7001" xr:uid="{00000000-0005-0000-0000-0000684C0000}"/>
    <cellStyle name="Normal 9 3 4 2 2 5 2" xfId="16154" xr:uid="{00000000-0005-0000-0000-0000694C0000}"/>
    <cellStyle name="Normal 9 3 4 2 2 6" xfId="9824" xr:uid="{00000000-0005-0000-0000-00006A4C0000}"/>
    <cellStyle name="Normal 9 3 4 2 3" xfId="1968" xr:uid="{00000000-0005-0000-0000-00006B4C0000}"/>
    <cellStyle name="Normal 9 3 4 2 3 2" xfId="7005" xr:uid="{00000000-0005-0000-0000-00006C4C0000}"/>
    <cellStyle name="Normal 9 3 4 2 3 2 2" xfId="16158" xr:uid="{00000000-0005-0000-0000-00006D4C0000}"/>
    <cellStyle name="Normal 9 3 4 2 3 3" xfId="11122" xr:uid="{00000000-0005-0000-0000-00006E4C0000}"/>
    <cellStyle name="Normal 9 3 4 2 4" xfId="3453" xr:uid="{00000000-0005-0000-0000-00006F4C0000}"/>
    <cellStyle name="Normal 9 3 4 2 4 2" xfId="7006" xr:uid="{00000000-0005-0000-0000-0000704C0000}"/>
    <cellStyle name="Normal 9 3 4 2 4 2 2" xfId="16159" xr:uid="{00000000-0005-0000-0000-0000714C0000}"/>
    <cellStyle name="Normal 9 3 4 2 4 3" xfId="12607" xr:uid="{00000000-0005-0000-0000-0000724C0000}"/>
    <cellStyle name="Normal 9 3 4 2 5" xfId="1416" xr:uid="{00000000-0005-0000-0000-0000734C0000}"/>
    <cellStyle name="Normal 9 3 4 2 5 2" xfId="7007" xr:uid="{00000000-0005-0000-0000-0000744C0000}"/>
    <cellStyle name="Normal 9 3 4 2 5 2 2" xfId="16160" xr:uid="{00000000-0005-0000-0000-0000754C0000}"/>
    <cellStyle name="Normal 9 3 4 2 5 3" xfId="10570" xr:uid="{00000000-0005-0000-0000-0000764C0000}"/>
    <cellStyle name="Normal 9 3 4 2 6" xfId="7000" xr:uid="{00000000-0005-0000-0000-0000774C0000}"/>
    <cellStyle name="Normal 9 3 4 2 6 2" xfId="16153" xr:uid="{00000000-0005-0000-0000-0000784C0000}"/>
    <cellStyle name="Normal 9 3 4 2 7" xfId="9823" xr:uid="{00000000-0005-0000-0000-0000794C0000}"/>
    <cellStyle name="Normal 9 3 4 3" xfId="668" xr:uid="{00000000-0005-0000-0000-00007A4C0000}"/>
    <cellStyle name="Normal 9 3 4 3 2" xfId="1970" xr:uid="{00000000-0005-0000-0000-00007B4C0000}"/>
    <cellStyle name="Normal 9 3 4 3 2 2" xfId="7009" xr:uid="{00000000-0005-0000-0000-00007C4C0000}"/>
    <cellStyle name="Normal 9 3 4 3 2 2 2" xfId="16162" xr:uid="{00000000-0005-0000-0000-00007D4C0000}"/>
    <cellStyle name="Normal 9 3 4 3 2 3" xfId="11124" xr:uid="{00000000-0005-0000-0000-00007E4C0000}"/>
    <cellStyle name="Normal 9 3 4 3 3" xfId="3455" xr:uid="{00000000-0005-0000-0000-00007F4C0000}"/>
    <cellStyle name="Normal 9 3 4 3 3 2" xfId="7010" xr:uid="{00000000-0005-0000-0000-0000804C0000}"/>
    <cellStyle name="Normal 9 3 4 3 3 2 2" xfId="16163" xr:uid="{00000000-0005-0000-0000-0000814C0000}"/>
    <cellStyle name="Normal 9 3 4 3 3 3" xfId="12609" xr:uid="{00000000-0005-0000-0000-0000824C0000}"/>
    <cellStyle name="Normal 9 3 4 3 4" xfId="1418" xr:uid="{00000000-0005-0000-0000-0000834C0000}"/>
    <cellStyle name="Normal 9 3 4 3 4 2" xfId="7011" xr:uid="{00000000-0005-0000-0000-0000844C0000}"/>
    <cellStyle name="Normal 9 3 4 3 4 2 2" xfId="16164" xr:uid="{00000000-0005-0000-0000-0000854C0000}"/>
    <cellStyle name="Normal 9 3 4 3 4 3" xfId="10572" xr:uid="{00000000-0005-0000-0000-0000864C0000}"/>
    <cellStyle name="Normal 9 3 4 3 5" xfId="7008" xr:uid="{00000000-0005-0000-0000-0000874C0000}"/>
    <cellStyle name="Normal 9 3 4 3 5 2" xfId="16161" xr:uid="{00000000-0005-0000-0000-0000884C0000}"/>
    <cellStyle name="Normal 9 3 4 3 6" xfId="9825" xr:uid="{00000000-0005-0000-0000-0000894C0000}"/>
    <cellStyle name="Normal 9 3 4 4" xfId="1967" xr:uid="{00000000-0005-0000-0000-00008A4C0000}"/>
    <cellStyle name="Normal 9 3 4 4 2" xfId="7012" xr:uid="{00000000-0005-0000-0000-00008B4C0000}"/>
    <cellStyle name="Normal 9 3 4 4 2 2" xfId="16165" xr:uid="{00000000-0005-0000-0000-00008C4C0000}"/>
    <cellStyle name="Normal 9 3 4 4 3" xfId="11121" xr:uid="{00000000-0005-0000-0000-00008D4C0000}"/>
    <cellStyle name="Normal 9 3 4 5" xfId="3452" xr:uid="{00000000-0005-0000-0000-00008E4C0000}"/>
    <cellStyle name="Normal 9 3 4 5 2" xfId="7013" xr:uid="{00000000-0005-0000-0000-00008F4C0000}"/>
    <cellStyle name="Normal 9 3 4 5 2 2" xfId="16166" xr:uid="{00000000-0005-0000-0000-0000904C0000}"/>
    <cellStyle name="Normal 9 3 4 5 3" xfId="12606" xr:uid="{00000000-0005-0000-0000-0000914C0000}"/>
    <cellStyle name="Normal 9 3 4 6" xfId="1415" xr:uid="{00000000-0005-0000-0000-0000924C0000}"/>
    <cellStyle name="Normal 9 3 4 6 2" xfId="7014" xr:uid="{00000000-0005-0000-0000-0000934C0000}"/>
    <cellStyle name="Normal 9 3 4 6 2 2" xfId="16167" xr:uid="{00000000-0005-0000-0000-0000944C0000}"/>
    <cellStyle name="Normal 9 3 4 6 3" xfId="10569" xr:uid="{00000000-0005-0000-0000-0000954C0000}"/>
    <cellStyle name="Normal 9 3 4 7" xfId="6999" xr:uid="{00000000-0005-0000-0000-0000964C0000}"/>
    <cellStyle name="Normal 9 3 4 7 2" xfId="16152" xr:uid="{00000000-0005-0000-0000-0000974C0000}"/>
    <cellStyle name="Normal 9 3 4 8" xfId="9822" xr:uid="{00000000-0005-0000-0000-0000984C0000}"/>
    <cellStyle name="Normal 9 3 5" xfId="669" xr:uid="{00000000-0005-0000-0000-0000994C0000}"/>
    <cellStyle name="Normal 9 3 5 2" xfId="670" xr:uid="{00000000-0005-0000-0000-00009A4C0000}"/>
    <cellStyle name="Normal 9 3 5 2 2" xfId="1972" xr:uid="{00000000-0005-0000-0000-00009B4C0000}"/>
    <cellStyle name="Normal 9 3 5 2 2 2" xfId="7017" xr:uid="{00000000-0005-0000-0000-00009C4C0000}"/>
    <cellStyle name="Normal 9 3 5 2 2 2 2" xfId="16170" xr:uid="{00000000-0005-0000-0000-00009D4C0000}"/>
    <cellStyle name="Normal 9 3 5 2 2 3" xfId="11126" xr:uid="{00000000-0005-0000-0000-00009E4C0000}"/>
    <cellStyle name="Normal 9 3 5 2 3" xfId="3457" xr:uid="{00000000-0005-0000-0000-00009F4C0000}"/>
    <cellStyle name="Normal 9 3 5 2 3 2" xfId="7018" xr:uid="{00000000-0005-0000-0000-0000A04C0000}"/>
    <cellStyle name="Normal 9 3 5 2 3 2 2" xfId="16171" xr:uid="{00000000-0005-0000-0000-0000A14C0000}"/>
    <cellStyle name="Normal 9 3 5 2 3 3" xfId="12611" xr:uid="{00000000-0005-0000-0000-0000A24C0000}"/>
    <cellStyle name="Normal 9 3 5 2 4" xfId="1420" xr:uid="{00000000-0005-0000-0000-0000A34C0000}"/>
    <cellStyle name="Normal 9 3 5 2 4 2" xfId="7019" xr:uid="{00000000-0005-0000-0000-0000A44C0000}"/>
    <cellStyle name="Normal 9 3 5 2 4 2 2" xfId="16172" xr:uid="{00000000-0005-0000-0000-0000A54C0000}"/>
    <cellStyle name="Normal 9 3 5 2 4 3" xfId="10574" xr:uid="{00000000-0005-0000-0000-0000A64C0000}"/>
    <cellStyle name="Normal 9 3 5 2 5" xfId="7016" xr:uid="{00000000-0005-0000-0000-0000A74C0000}"/>
    <cellStyle name="Normal 9 3 5 2 5 2" xfId="16169" xr:uid="{00000000-0005-0000-0000-0000A84C0000}"/>
    <cellStyle name="Normal 9 3 5 2 6" xfId="9827" xr:uid="{00000000-0005-0000-0000-0000A94C0000}"/>
    <cellStyle name="Normal 9 3 5 3" xfId="1971" xr:uid="{00000000-0005-0000-0000-0000AA4C0000}"/>
    <cellStyle name="Normal 9 3 5 3 2" xfId="7020" xr:uid="{00000000-0005-0000-0000-0000AB4C0000}"/>
    <cellStyle name="Normal 9 3 5 3 2 2" xfId="16173" xr:uid="{00000000-0005-0000-0000-0000AC4C0000}"/>
    <cellStyle name="Normal 9 3 5 3 3" xfId="11125" xr:uid="{00000000-0005-0000-0000-0000AD4C0000}"/>
    <cellStyle name="Normal 9 3 5 4" xfId="3456" xr:uid="{00000000-0005-0000-0000-0000AE4C0000}"/>
    <cellStyle name="Normal 9 3 5 4 2" xfId="7021" xr:uid="{00000000-0005-0000-0000-0000AF4C0000}"/>
    <cellStyle name="Normal 9 3 5 4 2 2" xfId="16174" xr:uid="{00000000-0005-0000-0000-0000B04C0000}"/>
    <cellStyle name="Normal 9 3 5 4 3" xfId="12610" xr:uid="{00000000-0005-0000-0000-0000B14C0000}"/>
    <cellStyle name="Normal 9 3 5 5" xfId="1419" xr:uid="{00000000-0005-0000-0000-0000B24C0000}"/>
    <cellStyle name="Normal 9 3 5 5 2" xfId="7022" xr:uid="{00000000-0005-0000-0000-0000B34C0000}"/>
    <cellStyle name="Normal 9 3 5 5 2 2" xfId="16175" xr:uid="{00000000-0005-0000-0000-0000B44C0000}"/>
    <cellStyle name="Normal 9 3 5 5 3" xfId="10573" xr:uid="{00000000-0005-0000-0000-0000B54C0000}"/>
    <cellStyle name="Normal 9 3 5 6" xfId="7015" xr:uid="{00000000-0005-0000-0000-0000B64C0000}"/>
    <cellStyle name="Normal 9 3 5 6 2" xfId="16168" xr:uid="{00000000-0005-0000-0000-0000B74C0000}"/>
    <cellStyle name="Normal 9 3 5 7" xfId="9826" xr:uid="{00000000-0005-0000-0000-0000B84C0000}"/>
    <cellStyle name="Normal 9 3 6" xfId="671" xr:uid="{00000000-0005-0000-0000-0000B94C0000}"/>
    <cellStyle name="Normal 9 3 6 2" xfId="1973" xr:uid="{00000000-0005-0000-0000-0000BA4C0000}"/>
    <cellStyle name="Normal 9 3 6 2 2" xfId="7024" xr:uid="{00000000-0005-0000-0000-0000BB4C0000}"/>
    <cellStyle name="Normal 9 3 6 2 2 2" xfId="16177" xr:uid="{00000000-0005-0000-0000-0000BC4C0000}"/>
    <cellStyle name="Normal 9 3 6 2 3" xfId="11127" xr:uid="{00000000-0005-0000-0000-0000BD4C0000}"/>
    <cellStyle name="Normal 9 3 6 3" xfId="3458" xr:uid="{00000000-0005-0000-0000-0000BE4C0000}"/>
    <cellStyle name="Normal 9 3 6 3 2" xfId="7025" xr:uid="{00000000-0005-0000-0000-0000BF4C0000}"/>
    <cellStyle name="Normal 9 3 6 3 2 2" xfId="16178" xr:uid="{00000000-0005-0000-0000-0000C04C0000}"/>
    <cellStyle name="Normal 9 3 6 3 3" xfId="12612" xr:uid="{00000000-0005-0000-0000-0000C14C0000}"/>
    <cellStyle name="Normal 9 3 6 4" xfId="1421" xr:uid="{00000000-0005-0000-0000-0000C24C0000}"/>
    <cellStyle name="Normal 9 3 6 4 2" xfId="7026" xr:uid="{00000000-0005-0000-0000-0000C34C0000}"/>
    <cellStyle name="Normal 9 3 6 4 2 2" xfId="16179" xr:uid="{00000000-0005-0000-0000-0000C44C0000}"/>
    <cellStyle name="Normal 9 3 6 4 3" xfId="10575" xr:uid="{00000000-0005-0000-0000-0000C54C0000}"/>
    <cellStyle name="Normal 9 3 6 5" xfId="7023" xr:uid="{00000000-0005-0000-0000-0000C64C0000}"/>
    <cellStyle name="Normal 9 3 6 5 2" xfId="16176" xr:uid="{00000000-0005-0000-0000-0000C74C0000}"/>
    <cellStyle name="Normal 9 3 6 6" xfId="9828" xr:uid="{00000000-0005-0000-0000-0000C84C0000}"/>
    <cellStyle name="Normal 9 3 7" xfId="672" xr:uid="{00000000-0005-0000-0000-0000C94C0000}"/>
    <cellStyle name="Normal 9 3 8" xfId="1160" xr:uid="{00000000-0005-0000-0000-0000CA4C0000}"/>
    <cellStyle name="Normal 9 3 8 2" xfId="3908" xr:uid="{00000000-0005-0000-0000-0000CB4C0000}"/>
    <cellStyle name="Normal 9 3 8 2 2" xfId="7028" xr:uid="{00000000-0005-0000-0000-0000CC4C0000}"/>
    <cellStyle name="Normal 9 3 8 2 2 2" xfId="16181" xr:uid="{00000000-0005-0000-0000-0000CD4C0000}"/>
    <cellStyle name="Normal 9 3 8 2 3" xfId="13062" xr:uid="{00000000-0005-0000-0000-0000CE4C0000}"/>
    <cellStyle name="Normal 9 3 8 3" xfId="2214" xr:uid="{00000000-0005-0000-0000-0000CF4C0000}"/>
    <cellStyle name="Normal 9 3 8 3 2" xfId="7029" xr:uid="{00000000-0005-0000-0000-0000D04C0000}"/>
    <cellStyle name="Normal 9 3 8 3 2 2" xfId="16182" xr:uid="{00000000-0005-0000-0000-0000D14C0000}"/>
    <cellStyle name="Normal 9 3 8 3 3" xfId="11368" xr:uid="{00000000-0005-0000-0000-0000D24C0000}"/>
    <cellStyle name="Normal 9 3 8 4" xfId="7027" xr:uid="{00000000-0005-0000-0000-0000D34C0000}"/>
    <cellStyle name="Normal 9 3 8 4 2" xfId="16180" xr:uid="{00000000-0005-0000-0000-0000D44C0000}"/>
    <cellStyle name="Normal 9 3 8 5" xfId="10314" xr:uid="{00000000-0005-0000-0000-0000D54C0000}"/>
    <cellStyle name="Normal 9 3 9" xfId="1950" xr:uid="{00000000-0005-0000-0000-0000D64C0000}"/>
    <cellStyle name="Normal 9 3 9 2" xfId="7030" xr:uid="{00000000-0005-0000-0000-0000D74C0000}"/>
    <cellStyle name="Normal 9 3 9 2 2" xfId="16183" xr:uid="{00000000-0005-0000-0000-0000D84C0000}"/>
    <cellStyle name="Normal 9 3 9 3" xfId="11104" xr:uid="{00000000-0005-0000-0000-0000D94C0000}"/>
    <cellStyle name="Normal 9 4" xfId="673" xr:uid="{00000000-0005-0000-0000-0000DA4C0000}"/>
    <cellStyle name="Normal 9 4 10" xfId="7031" xr:uid="{00000000-0005-0000-0000-0000DB4C0000}"/>
    <cellStyle name="Normal 9 4 10 2" xfId="16184" xr:uid="{00000000-0005-0000-0000-0000DC4C0000}"/>
    <cellStyle name="Normal 9 4 11" xfId="9830" xr:uid="{00000000-0005-0000-0000-0000DD4C0000}"/>
    <cellStyle name="Normal 9 4 2" xfId="674" xr:uid="{00000000-0005-0000-0000-0000DE4C0000}"/>
    <cellStyle name="Normal 9 4 2 10" xfId="9831" xr:uid="{00000000-0005-0000-0000-0000DF4C0000}"/>
    <cellStyle name="Normal 9 4 2 2" xfId="675" xr:uid="{00000000-0005-0000-0000-0000E04C0000}"/>
    <cellStyle name="Normal 9 4 2 2 2" xfId="676" xr:uid="{00000000-0005-0000-0000-0000E14C0000}"/>
    <cellStyle name="Normal 9 4 2 2 2 2" xfId="677" xr:uid="{00000000-0005-0000-0000-0000E24C0000}"/>
    <cellStyle name="Normal 9 4 2 2 2 2 2" xfId="1978" xr:uid="{00000000-0005-0000-0000-0000E34C0000}"/>
    <cellStyle name="Normal 9 4 2 2 2 2 2 2" xfId="7036" xr:uid="{00000000-0005-0000-0000-0000E44C0000}"/>
    <cellStyle name="Normal 9 4 2 2 2 2 2 2 2" xfId="16189" xr:uid="{00000000-0005-0000-0000-0000E54C0000}"/>
    <cellStyle name="Normal 9 4 2 2 2 2 2 3" xfId="11132" xr:uid="{00000000-0005-0000-0000-0000E64C0000}"/>
    <cellStyle name="Normal 9 4 2 2 2 2 3" xfId="3463" xr:uid="{00000000-0005-0000-0000-0000E74C0000}"/>
    <cellStyle name="Normal 9 4 2 2 2 2 3 2" xfId="7037" xr:uid="{00000000-0005-0000-0000-0000E84C0000}"/>
    <cellStyle name="Normal 9 4 2 2 2 2 3 2 2" xfId="16190" xr:uid="{00000000-0005-0000-0000-0000E94C0000}"/>
    <cellStyle name="Normal 9 4 2 2 2 2 3 3" xfId="12617" xr:uid="{00000000-0005-0000-0000-0000EA4C0000}"/>
    <cellStyle name="Normal 9 4 2 2 2 2 4" xfId="1426" xr:uid="{00000000-0005-0000-0000-0000EB4C0000}"/>
    <cellStyle name="Normal 9 4 2 2 2 2 4 2" xfId="7038" xr:uid="{00000000-0005-0000-0000-0000EC4C0000}"/>
    <cellStyle name="Normal 9 4 2 2 2 2 4 2 2" xfId="16191" xr:uid="{00000000-0005-0000-0000-0000ED4C0000}"/>
    <cellStyle name="Normal 9 4 2 2 2 2 4 3" xfId="10580" xr:uid="{00000000-0005-0000-0000-0000EE4C0000}"/>
    <cellStyle name="Normal 9 4 2 2 2 2 5" xfId="7035" xr:uid="{00000000-0005-0000-0000-0000EF4C0000}"/>
    <cellStyle name="Normal 9 4 2 2 2 2 5 2" xfId="16188" xr:uid="{00000000-0005-0000-0000-0000F04C0000}"/>
    <cellStyle name="Normal 9 4 2 2 2 2 6" xfId="9834" xr:uid="{00000000-0005-0000-0000-0000F14C0000}"/>
    <cellStyle name="Normal 9 4 2 2 2 3" xfId="1977" xr:uid="{00000000-0005-0000-0000-0000F24C0000}"/>
    <cellStyle name="Normal 9 4 2 2 2 3 2" xfId="7039" xr:uid="{00000000-0005-0000-0000-0000F34C0000}"/>
    <cellStyle name="Normal 9 4 2 2 2 3 2 2" xfId="16192" xr:uid="{00000000-0005-0000-0000-0000F44C0000}"/>
    <cellStyle name="Normal 9 4 2 2 2 3 3" xfId="11131" xr:uid="{00000000-0005-0000-0000-0000F54C0000}"/>
    <cellStyle name="Normal 9 4 2 2 2 4" xfId="3462" xr:uid="{00000000-0005-0000-0000-0000F64C0000}"/>
    <cellStyle name="Normal 9 4 2 2 2 4 2" xfId="7040" xr:uid="{00000000-0005-0000-0000-0000F74C0000}"/>
    <cellStyle name="Normal 9 4 2 2 2 4 2 2" xfId="16193" xr:uid="{00000000-0005-0000-0000-0000F84C0000}"/>
    <cellStyle name="Normal 9 4 2 2 2 4 3" xfId="12616" xr:uid="{00000000-0005-0000-0000-0000F94C0000}"/>
    <cellStyle name="Normal 9 4 2 2 2 5" xfId="1425" xr:uid="{00000000-0005-0000-0000-0000FA4C0000}"/>
    <cellStyle name="Normal 9 4 2 2 2 5 2" xfId="7041" xr:uid="{00000000-0005-0000-0000-0000FB4C0000}"/>
    <cellStyle name="Normal 9 4 2 2 2 5 2 2" xfId="16194" xr:uid="{00000000-0005-0000-0000-0000FC4C0000}"/>
    <cellStyle name="Normal 9 4 2 2 2 5 3" xfId="10579" xr:uid="{00000000-0005-0000-0000-0000FD4C0000}"/>
    <cellStyle name="Normal 9 4 2 2 2 6" xfId="7034" xr:uid="{00000000-0005-0000-0000-0000FE4C0000}"/>
    <cellStyle name="Normal 9 4 2 2 2 6 2" xfId="16187" xr:uid="{00000000-0005-0000-0000-0000FF4C0000}"/>
    <cellStyle name="Normal 9 4 2 2 2 7" xfId="9833" xr:uid="{00000000-0005-0000-0000-0000004D0000}"/>
    <cellStyle name="Normal 9 4 2 2 3" xfId="678" xr:uid="{00000000-0005-0000-0000-0000014D0000}"/>
    <cellStyle name="Normal 9 4 2 2 3 2" xfId="1979" xr:uid="{00000000-0005-0000-0000-0000024D0000}"/>
    <cellStyle name="Normal 9 4 2 2 3 2 2" xfId="7043" xr:uid="{00000000-0005-0000-0000-0000034D0000}"/>
    <cellStyle name="Normal 9 4 2 2 3 2 2 2" xfId="16196" xr:uid="{00000000-0005-0000-0000-0000044D0000}"/>
    <cellStyle name="Normal 9 4 2 2 3 2 3" xfId="11133" xr:uid="{00000000-0005-0000-0000-0000054D0000}"/>
    <cellStyle name="Normal 9 4 2 2 3 3" xfId="3464" xr:uid="{00000000-0005-0000-0000-0000064D0000}"/>
    <cellStyle name="Normal 9 4 2 2 3 3 2" xfId="7044" xr:uid="{00000000-0005-0000-0000-0000074D0000}"/>
    <cellStyle name="Normal 9 4 2 2 3 3 2 2" xfId="16197" xr:uid="{00000000-0005-0000-0000-0000084D0000}"/>
    <cellStyle name="Normal 9 4 2 2 3 3 3" xfId="12618" xr:uid="{00000000-0005-0000-0000-0000094D0000}"/>
    <cellStyle name="Normal 9 4 2 2 3 4" xfId="1427" xr:uid="{00000000-0005-0000-0000-00000A4D0000}"/>
    <cellStyle name="Normal 9 4 2 2 3 4 2" xfId="7045" xr:uid="{00000000-0005-0000-0000-00000B4D0000}"/>
    <cellStyle name="Normal 9 4 2 2 3 4 2 2" xfId="16198" xr:uid="{00000000-0005-0000-0000-00000C4D0000}"/>
    <cellStyle name="Normal 9 4 2 2 3 4 3" xfId="10581" xr:uid="{00000000-0005-0000-0000-00000D4D0000}"/>
    <cellStyle name="Normal 9 4 2 2 3 5" xfId="7042" xr:uid="{00000000-0005-0000-0000-00000E4D0000}"/>
    <cellStyle name="Normal 9 4 2 2 3 5 2" xfId="16195" xr:uid="{00000000-0005-0000-0000-00000F4D0000}"/>
    <cellStyle name="Normal 9 4 2 2 3 6" xfId="9835" xr:uid="{00000000-0005-0000-0000-0000104D0000}"/>
    <cellStyle name="Normal 9 4 2 2 4" xfId="1976" xr:uid="{00000000-0005-0000-0000-0000114D0000}"/>
    <cellStyle name="Normal 9 4 2 2 4 2" xfId="7046" xr:uid="{00000000-0005-0000-0000-0000124D0000}"/>
    <cellStyle name="Normal 9 4 2 2 4 2 2" xfId="16199" xr:uid="{00000000-0005-0000-0000-0000134D0000}"/>
    <cellStyle name="Normal 9 4 2 2 4 3" xfId="11130" xr:uid="{00000000-0005-0000-0000-0000144D0000}"/>
    <cellStyle name="Normal 9 4 2 2 5" xfId="3461" xr:uid="{00000000-0005-0000-0000-0000154D0000}"/>
    <cellStyle name="Normal 9 4 2 2 5 2" xfId="7047" xr:uid="{00000000-0005-0000-0000-0000164D0000}"/>
    <cellStyle name="Normal 9 4 2 2 5 2 2" xfId="16200" xr:uid="{00000000-0005-0000-0000-0000174D0000}"/>
    <cellStyle name="Normal 9 4 2 2 5 3" xfId="12615" xr:uid="{00000000-0005-0000-0000-0000184D0000}"/>
    <cellStyle name="Normal 9 4 2 2 6" xfId="1424" xr:uid="{00000000-0005-0000-0000-0000194D0000}"/>
    <cellStyle name="Normal 9 4 2 2 6 2" xfId="7048" xr:uid="{00000000-0005-0000-0000-00001A4D0000}"/>
    <cellStyle name="Normal 9 4 2 2 6 2 2" xfId="16201" xr:uid="{00000000-0005-0000-0000-00001B4D0000}"/>
    <cellStyle name="Normal 9 4 2 2 6 3" xfId="10578" xr:uid="{00000000-0005-0000-0000-00001C4D0000}"/>
    <cellStyle name="Normal 9 4 2 2 7" xfId="7033" xr:uid="{00000000-0005-0000-0000-00001D4D0000}"/>
    <cellStyle name="Normal 9 4 2 2 7 2" xfId="16186" xr:uid="{00000000-0005-0000-0000-00001E4D0000}"/>
    <cellStyle name="Normal 9 4 2 2 8" xfId="9832" xr:uid="{00000000-0005-0000-0000-00001F4D0000}"/>
    <cellStyle name="Normal 9 4 2 3" xfId="679" xr:uid="{00000000-0005-0000-0000-0000204D0000}"/>
    <cellStyle name="Normal 9 4 2 3 2" xfId="680" xr:uid="{00000000-0005-0000-0000-0000214D0000}"/>
    <cellStyle name="Normal 9 4 2 3 2 2" xfId="1981" xr:uid="{00000000-0005-0000-0000-0000224D0000}"/>
    <cellStyle name="Normal 9 4 2 3 2 2 2" xfId="7051" xr:uid="{00000000-0005-0000-0000-0000234D0000}"/>
    <cellStyle name="Normal 9 4 2 3 2 2 2 2" xfId="16204" xr:uid="{00000000-0005-0000-0000-0000244D0000}"/>
    <cellStyle name="Normal 9 4 2 3 2 2 3" xfId="11135" xr:uid="{00000000-0005-0000-0000-0000254D0000}"/>
    <cellStyle name="Normal 9 4 2 3 2 3" xfId="3466" xr:uid="{00000000-0005-0000-0000-0000264D0000}"/>
    <cellStyle name="Normal 9 4 2 3 2 3 2" xfId="7052" xr:uid="{00000000-0005-0000-0000-0000274D0000}"/>
    <cellStyle name="Normal 9 4 2 3 2 3 2 2" xfId="16205" xr:uid="{00000000-0005-0000-0000-0000284D0000}"/>
    <cellStyle name="Normal 9 4 2 3 2 3 3" xfId="12620" xr:uid="{00000000-0005-0000-0000-0000294D0000}"/>
    <cellStyle name="Normal 9 4 2 3 2 4" xfId="1429" xr:uid="{00000000-0005-0000-0000-00002A4D0000}"/>
    <cellStyle name="Normal 9 4 2 3 2 4 2" xfId="7053" xr:uid="{00000000-0005-0000-0000-00002B4D0000}"/>
    <cellStyle name="Normal 9 4 2 3 2 4 2 2" xfId="16206" xr:uid="{00000000-0005-0000-0000-00002C4D0000}"/>
    <cellStyle name="Normal 9 4 2 3 2 4 3" xfId="10583" xr:uid="{00000000-0005-0000-0000-00002D4D0000}"/>
    <cellStyle name="Normal 9 4 2 3 2 5" xfId="7050" xr:uid="{00000000-0005-0000-0000-00002E4D0000}"/>
    <cellStyle name="Normal 9 4 2 3 2 5 2" xfId="16203" xr:uid="{00000000-0005-0000-0000-00002F4D0000}"/>
    <cellStyle name="Normal 9 4 2 3 2 6" xfId="9837" xr:uid="{00000000-0005-0000-0000-0000304D0000}"/>
    <cellStyle name="Normal 9 4 2 3 3" xfId="1980" xr:uid="{00000000-0005-0000-0000-0000314D0000}"/>
    <cellStyle name="Normal 9 4 2 3 3 2" xfId="7054" xr:uid="{00000000-0005-0000-0000-0000324D0000}"/>
    <cellStyle name="Normal 9 4 2 3 3 2 2" xfId="16207" xr:uid="{00000000-0005-0000-0000-0000334D0000}"/>
    <cellStyle name="Normal 9 4 2 3 3 3" xfId="11134" xr:uid="{00000000-0005-0000-0000-0000344D0000}"/>
    <cellStyle name="Normal 9 4 2 3 4" xfId="3465" xr:uid="{00000000-0005-0000-0000-0000354D0000}"/>
    <cellStyle name="Normal 9 4 2 3 4 2" xfId="7055" xr:uid="{00000000-0005-0000-0000-0000364D0000}"/>
    <cellStyle name="Normal 9 4 2 3 4 2 2" xfId="16208" xr:uid="{00000000-0005-0000-0000-0000374D0000}"/>
    <cellStyle name="Normal 9 4 2 3 4 3" xfId="12619" xr:uid="{00000000-0005-0000-0000-0000384D0000}"/>
    <cellStyle name="Normal 9 4 2 3 5" xfId="1428" xr:uid="{00000000-0005-0000-0000-0000394D0000}"/>
    <cellStyle name="Normal 9 4 2 3 5 2" xfId="7056" xr:uid="{00000000-0005-0000-0000-00003A4D0000}"/>
    <cellStyle name="Normal 9 4 2 3 5 2 2" xfId="16209" xr:uid="{00000000-0005-0000-0000-00003B4D0000}"/>
    <cellStyle name="Normal 9 4 2 3 5 3" xfId="10582" xr:uid="{00000000-0005-0000-0000-00003C4D0000}"/>
    <cellStyle name="Normal 9 4 2 3 6" xfId="7049" xr:uid="{00000000-0005-0000-0000-00003D4D0000}"/>
    <cellStyle name="Normal 9 4 2 3 6 2" xfId="16202" xr:uid="{00000000-0005-0000-0000-00003E4D0000}"/>
    <cellStyle name="Normal 9 4 2 3 7" xfId="9836" xr:uid="{00000000-0005-0000-0000-00003F4D0000}"/>
    <cellStyle name="Normal 9 4 2 4" xfId="681" xr:uid="{00000000-0005-0000-0000-0000404D0000}"/>
    <cellStyle name="Normal 9 4 2 4 2" xfId="1982" xr:uid="{00000000-0005-0000-0000-0000414D0000}"/>
    <cellStyle name="Normal 9 4 2 4 2 2" xfId="7058" xr:uid="{00000000-0005-0000-0000-0000424D0000}"/>
    <cellStyle name="Normal 9 4 2 4 2 2 2" xfId="16211" xr:uid="{00000000-0005-0000-0000-0000434D0000}"/>
    <cellStyle name="Normal 9 4 2 4 2 3" xfId="11136" xr:uid="{00000000-0005-0000-0000-0000444D0000}"/>
    <cellStyle name="Normal 9 4 2 4 3" xfId="3467" xr:uid="{00000000-0005-0000-0000-0000454D0000}"/>
    <cellStyle name="Normal 9 4 2 4 3 2" xfId="7059" xr:uid="{00000000-0005-0000-0000-0000464D0000}"/>
    <cellStyle name="Normal 9 4 2 4 3 2 2" xfId="16212" xr:uid="{00000000-0005-0000-0000-0000474D0000}"/>
    <cellStyle name="Normal 9 4 2 4 3 3" xfId="12621" xr:uid="{00000000-0005-0000-0000-0000484D0000}"/>
    <cellStyle name="Normal 9 4 2 4 4" xfId="1430" xr:uid="{00000000-0005-0000-0000-0000494D0000}"/>
    <cellStyle name="Normal 9 4 2 4 4 2" xfId="7060" xr:uid="{00000000-0005-0000-0000-00004A4D0000}"/>
    <cellStyle name="Normal 9 4 2 4 4 2 2" xfId="16213" xr:uid="{00000000-0005-0000-0000-00004B4D0000}"/>
    <cellStyle name="Normal 9 4 2 4 4 3" xfId="10584" xr:uid="{00000000-0005-0000-0000-00004C4D0000}"/>
    <cellStyle name="Normal 9 4 2 4 5" xfId="7057" xr:uid="{00000000-0005-0000-0000-00004D4D0000}"/>
    <cellStyle name="Normal 9 4 2 4 5 2" xfId="16210" xr:uid="{00000000-0005-0000-0000-00004E4D0000}"/>
    <cellStyle name="Normal 9 4 2 4 6" xfId="9838" xr:uid="{00000000-0005-0000-0000-00004F4D0000}"/>
    <cellStyle name="Normal 9 4 2 5" xfId="682" xr:uid="{00000000-0005-0000-0000-0000504D0000}"/>
    <cellStyle name="Normal 9 4 2 6" xfId="1975" xr:uid="{00000000-0005-0000-0000-0000514D0000}"/>
    <cellStyle name="Normal 9 4 2 6 2" xfId="7061" xr:uid="{00000000-0005-0000-0000-0000524D0000}"/>
    <cellStyle name="Normal 9 4 2 6 2 2" xfId="16214" xr:uid="{00000000-0005-0000-0000-0000534D0000}"/>
    <cellStyle name="Normal 9 4 2 6 3" xfId="11129" xr:uid="{00000000-0005-0000-0000-0000544D0000}"/>
    <cellStyle name="Normal 9 4 2 7" xfId="3460" xr:uid="{00000000-0005-0000-0000-0000554D0000}"/>
    <cellStyle name="Normal 9 4 2 7 2" xfId="7062" xr:uid="{00000000-0005-0000-0000-0000564D0000}"/>
    <cellStyle name="Normal 9 4 2 7 2 2" xfId="16215" xr:uid="{00000000-0005-0000-0000-0000574D0000}"/>
    <cellStyle name="Normal 9 4 2 7 3" xfId="12614" xr:uid="{00000000-0005-0000-0000-0000584D0000}"/>
    <cellStyle name="Normal 9 4 2 8" xfId="1423" xr:uid="{00000000-0005-0000-0000-0000594D0000}"/>
    <cellStyle name="Normal 9 4 2 8 2" xfId="7063" xr:uid="{00000000-0005-0000-0000-00005A4D0000}"/>
    <cellStyle name="Normal 9 4 2 8 2 2" xfId="16216" xr:uid="{00000000-0005-0000-0000-00005B4D0000}"/>
    <cellStyle name="Normal 9 4 2 8 3" xfId="10577" xr:uid="{00000000-0005-0000-0000-00005C4D0000}"/>
    <cellStyle name="Normal 9 4 2 9" xfId="7032" xr:uid="{00000000-0005-0000-0000-00005D4D0000}"/>
    <cellStyle name="Normal 9 4 2 9 2" xfId="16185" xr:uid="{00000000-0005-0000-0000-00005E4D0000}"/>
    <cellStyle name="Normal 9 4 3" xfId="683" xr:uid="{00000000-0005-0000-0000-00005F4D0000}"/>
    <cellStyle name="Normal 9 4 3 2" xfId="684" xr:uid="{00000000-0005-0000-0000-0000604D0000}"/>
    <cellStyle name="Normal 9 4 3 2 2" xfId="685" xr:uid="{00000000-0005-0000-0000-0000614D0000}"/>
    <cellStyle name="Normal 9 4 3 2 2 2" xfId="1985" xr:uid="{00000000-0005-0000-0000-0000624D0000}"/>
    <cellStyle name="Normal 9 4 3 2 2 2 2" xfId="7067" xr:uid="{00000000-0005-0000-0000-0000634D0000}"/>
    <cellStyle name="Normal 9 4 3 2 2 2 2 2" xfId="16220" xr:uid="{00000000-0005-0000-0000-0000644D0000}"/>
    <cellStyle name="Normal 9 4 3 2 2 2 3" xfId="11139" xr:uid="{00000000-0005-0000-0000-0000654D0000}"/>
    <cellStyle name="Normal 9 4 3 2 2 3" xfId="3470" xr:uid="{00000000-0005-0000-0000-0000664D0000}"/>
    <cellStyle name="Normal 9 4 3 2 2 3 2" xfId="7068" xr:uid="{00000000-0005-0000-0000-0000674D0000}"/>
    <cellStyle name="Normal 9 4 3 2 2 3 2 2" xfId="16221" xr:uid="{00000000-0005-0000-0000-0000684D0000}"/>
    <cellStyle name="Normal 9 4 3 2 2 3 3" xfId="12624" xr:uid="{00000000-0005-0000-0000-0000694D0000}"/>
    <cellStyle name="Normal 9 4 3 2 2 4" xfId="1433" xr:uid="{00000000-0005-0000-0000-00006A4D0000}"/>
    <cellStyle name="Normal 9 4 3 2 2 4 2" xfId="7069" xr:uid="{00000000-0005-0000-0000-00006B4D0000}"/>
    <cellStyle name="Normal 9 4 3 2 2 4 2 2" xfId="16222" xr:uid="{00000000-0005-0000-0000-00006C4D0000}"/>
    <cellStyle name="Normal 9 4 3 2 2 4 3" xfId="10587" xr:uid="{00000000-0005-0000-0000-00006D4D0000}"/>
    <cellStyle name="Normal 9 4 3 2 2 5" xfId="7066" xr:uid="{00000000-0005-0000-0000-00006E4D0000}"/>
    <cellStyle name="Normal 9 4 3 2 2 5 2" xfId="16219" xr:uid="{00000000-0005-0000-0000-00006F4D0000}"/>
    <cellStyle name="Normal 9 4 3 2 2 6" xfId="9842" xr:uid="{00000000-0005-0000-0000-0000704D0000}"/>
    <cellStyle name="Normal 9 4 3 2 3" xfId="1984" xr:uid="{00000000-0005-0000-0000-0000714D0000}"/>
    <cellStyle name="Normal 9 4 3 2 3 2" xfId="7070" xr:uid="{00000000-0005-0000-0000-0000724D0000}"/>
    <cellStyle name="Normal 9 4 3 2 3 2 2" xfId="16223" xr:uid="{00000000-0005-0000-0000-0000734D0000}"/>
    <cellStyle name="Normal 9 4 3 2 3 3" xfId="11138" xr:uid="{00000000-0005-0000-0000-0000744D0000}"/>
    <cellStyle name="Normal 9 4 3 2 4" xfId="3469" xr:uid="{00000000-0005-0000-0000-0000754D0000}"/>
    <cellStyle name="Normal 9 4 3 2 4 2" xfId="7071" xr:uid="{00000000-0005-0000-0000-0000764D0000}"/>
    <cellStyle name="Normal 9 4 3 2 4 2 2" xfId="16224" xr:uid="{00000000-0005-0000-0000-0000774D0000}"/>
    <cellStyle name="Normal 9 4 3 2 4 3" xfId="12623" xr:uid="{00000000-0005-0000-0000-0000784D0000}"/>
    <cellStyle name="Normal 9 4 3 2 5" xfId="1432" xr:uid="{00000000-0005-0000-0000-0000794D0000}"/>
    <cellStyle name="Normal 9 4 3 2 5 2" xfId="7072" xr:uid="{00000000-0005-0000-0000-00007A4D0000}"/>
    <cellStyle name="Normal 9 4 3 2 5 2 2" xfId="16225" xr:uid="{00000000-0005-0000-0000-00007B4D0000}"/>
    <cellStyle name="Normal 9 4 3 2 5 3" xfId="10586" xr:uid="{00000000-0005-0000-0000-00007C4D0000}"/>
    <cellStyle name="Normal 9 4 3 2 6" xfId="7065" xr:uid="{00000000-0005-0000-0000-00007D4D0000}"/>
    <cellStyle name="Normal 9 4 3 2 6 2" xfId="16218" xr:uid="{00000000-0005-0000-0000-00007E4D0000}"/>
    <cellStyle name="Normal 9 4 3 2 7" xfId="9841" xr:uid="{00000000-0005-0000-0000-00007F4D0000}"/>
    <cellStyle name="Normal 9 4 3 3" xfId="686" xr:uid="{00000000-0005-0000-0000-0000804D0000}"/>
    <cellStyle name="Normal 9 4 3 3 2" xfId="1986" xr:uid="{00000000-0005-0000-0000-0000814D0000}"/>
    <cellStyle name="Normal 9 4 3 3 2 2" xfId="7074" xr:uid="{00000000-0005-0000-0000-0000824D0000}"/>
    <cellStyle name="Normal 9 4 3 3 2 2 2" xfId="16227" xr:uid="{00000000-0005-0000-0000-0000834D0000}"/>
    <cellStyle name="Normal 9 4 3 3 2 3" xfId="11140" xr:uid="{00000000-0005-0000-0000-0000844D0000}"/>
    <cellStyle name="Normal 9 4 3 3 3" xfId="3471" xr:uid="{00000000-0005-0000-0000-0000854D0000}"/>
    <cellStyle name="Normal 9 4 3 3 3 2" xfId="7075" xr:uid="{00000000-0005-0000-0000-0000864D0000}"/>
    <cellStyle name="Normal 9 4 3 3 3 2 2" xfId="16228" xr:uid="{00000000-0005-0000-0000-0000874D0000}"/>
    <cellStyle name="Normal 9 4 3 3 3 3" xfId="12625" xr:uid="{00000000-0005-0000-0000-0000884D0000}"/>
    <cellStyle name="Normal 9 4 3 3 4" xfId="1434" xr:uid="{00000000-0005-0000-0000-0000894D0000}"/>
    <cellStyle name="Normal 9 4 3 3 4 2" xfId="7076" xr:uid="{00000000-0005-0000-0000-00008A4D0000}"/>
    <cellStyle name="Normal 9 4 3 3 4 2 2" xfId="16229" xr:uid="{00000000-0005-0000-0000-00008B4D0000}"/>
    <cellStyle name="Normal 9 4 3 3 4 3" xfId="10588" xr:uid="{00000000-0005-0000-0000-00008C4D0000}"/>
    <cellStyle name="Normal 9 4 3 3 5" xfId="7073" xr:uid="{00000000-0005-0000-0000-00008D4D0000}"/>
    <cellStyle name="Normal 9 4 3 3 5 2" xfId="16226" xr:uid="{00000000-0005-0000-0000-00008E4D0000}"/>
    <cellStyle name="Normal 9 4 3 3 6" xfId="9843" xr:uid="{00000000-0005-0000-0000-00008F4D0000}"/>
    <cellStyle name="Normal 9 4 3 4" xfId="1983" xr:uid="{00000000-0005-0000-0000-0000904D0000}"/>
    <cellStyle name="Normal 9 4 3 4 2" xfId="7077" xr:uid="{00000000-0005-0000-0000-0000914D0000}"/>
    <cellStyle name="Normal 9 4 3 4 2 2" xfId="16230" xr:uid="{00000000-0005-0000-0000-0000924D0000}"/>
    <cellStyle name="Normal 9 4 3 4 3" xfId="11137" xr:uid="{00000000-0005-0000-0000-0000934D0000}"/>
    <cellStyle name="Normal 9 4 3 5" xfId="3468" xr:uid="{00000000-0005-0000-0000-0000944D0000}"/>
    <cellStyle name="Normal 9 4 3 5 2" xfId="7078" xr:uid="{00000000-0005-0000-0000-0000954D0000}"/>
    <cellStyle name="Normal 9 4 3 5 2 2" xfId="16231" xr:uid="{00000000-0005-0000-0000-0000964D0000}"/>
    <cellStyle name="Normal 9 4 3 5 3" xfId="12622" xr:uid="{00000000-0005-0000-0000-0000974D0000}"/>
    <cellStyle name="Normal 9 4 3 6" xfId="1431" xr:uid="{00000000-0005-0000-0000-0000984D0000}"/>
    <cellStyle name="Normal 9 4 3 6 2" xfId="7079" xr:uid="{00000000-0005-0000-0000-0000994D0000}"/>
    <cellStyle name="Normal 9 4 3 6 2 2" xfId="16232" xr:uid="{00000000-0005-0000-0000-00009A4D0000}"/>
    <cellStyle name="Normal 9 4 3 6 3" xfId="10585" xr:uid="{00000000-0005-0000-0000-00009B4D0000}"/>
    <cellStyle name="Normal 9 4 3 7" xfId="7064" xr:uid="{00000000-0005-0000-0000-00009C4D0000}"/>
    <cellStyle name="Normal 9 4 3 7 2" xfId="16217" xr:uid="{00000000-0005-0000-0000-00009D4D0000}"/>
    <cellStyle name="Normal 9 4 3 8" xfId="9840" xr:uid="{00000000-0005-0000-0000-00009E4D0000}"/>
    <cellStyle name="Normal 9 4 4" xfId="687" xr:uid="{00000000-0005-0000-0000-00009F4D0000}"/>
    <cellStyle name="Normal 9 4 4 2" xfId="688" xr:uid="{00000000-0005-0000-0000-0000A04D0000}"/>
    <cellStyle name="Normal 9 4 4 2 2" xfId="1988" xr:uid="{00000000-0005-0000-0000-0000A14D0000}"/>
    <cellStyle name="Normal 9 4 4 2 2 2" xfId="7082" xr:uid="{00000000-0005-0000-0000-0000A24D0000}"/>
    <cellStyle name="Normal 9 4 4 2 2 2 2" xfId="16235" xr:uid="{00000000-0005-0000-0000-0000A34D0000}"/>
    <cellStyle name="Normal 9 4 4 2 2 3" xfId="11142" xr:uid="{00000000-0005-0000-0000-0000A44D0000}"/>
    <cellStyle name="Normal 9 4 4 2 3" xfId="3473" xr:uid="{00000000-0005-0000-0000-0000A54D0000}"/>
    <cellStyle name="Normal 9 4 4 2 3 2" xfId="7083" xr:uid="{00000000-0005-0000-0000-0000A64D0000}"/>
    <cellStyle name="Normal 9 4 4 2 3 2 2" xfId="16236" xr:uid="{00000000-0005-0000-0000-0000A74D0000}"/>
    <cellStyle name="Normal 9 4 4 2 3 3" xfId="12627" xr:uid="{00000000-0005-0000-0000-0000A84D0000}"/>
    <cellStyle name="Normal 9 4 4 2 4" xfId="1436" xr:uid="{00000000-0005-0000-0000-0000A94D0000}"/>
    <cellStyle name="Normal 9 4 4 2 4 2" xfId="7084" xr:uid="{00000000-0005-0000-0000-0000AA4D0000}"/>
    <cellStyle name="Normal 9 4 4 2 4 2 2" xfId="16237" xr:uid="{00000000-0005-0000-0000-0000AB4D0000}"/>
    <cellStyle name="Normal 9 4 4 2 4 3" xfId="10590" xr:uid="{00000000-0005-0000-0000-0000AC4D0000}"/>
    <cellStyle name="Normal 9 4 4 2 5" xfId="7081" xr:uid="{00000000-0005-0000-0000-0000AD4D0000}"/>
    <cellStyle name="Normal 9 4 4 2 5 2" xfId="16234" xr:uid="{00000000-0005-0000-0000-0000AE4D0000}"/>
    <cellStyle name="Normal 9 4 4 2 6" xfId="9845" xr:uid="{00000000-0005-0000-0000-0000AF4D0000}"/>
    <cellStyle name="Normal 9 4 4 3" xfId="1987" xr:uid="{00000000-0005-0000-0000-0000B04D0000}"/>
    <cellStyle name="Normal 9 4 4 3 2" xfId="7085" xr:uid="{00000000-0005-0000-0000-0000B14D0000}"/>
    <cellStyle name="Normal 9 4 4 3 2 2" xfId="16238" xr:uid="{00000000-0005-0000-0000-0000B24D0000}"/>
    <cellStyle name="Normal 9 4 4 3 3" xfId="11141" xr:uid="{00000000-0005-0000-0000-0000B34D0000}"/>
    <cellStyle name="Normal 9 4 4 4" xfId="3472" xr:uid="{00000000-0005-0000-0000-0000B44D0000}"/>
    <cellStyle name="Normal 9 4 4 4 2" xfId="7086" xr:uid="{00000000-0005-0000-0000-0000B54D0000}"/>
    <cellStyle name="Normal 9 4 4 4 2 2" xfId="16239" xr:uid="{00000000-0005-0000-0000-0000B64D0000}"/>
    <cellStyle name="Normal 9 4 4 4 3" xfId="12626" xr:uid="{00000000-0005-0000-0000-0000B74D0000}"/>
    <cellStyle name="Normal 9 4 4 5" xfId="1435" xr:uid="{00000000-0005-0000-0000-0000B84D0000}"/>
    <cellStyle name="Normal 9 4 4 5 2" xfId="7087" xr:uid="{00000000-0005-0000-0000-0000B94D0000}"/>
    <cellStyle name="Normal 9 4 4 5 2 2" xfId="16240" xr:uid="{00000000-0005-0000-0000-0000BA4D0000}"/>
    <cellStyle name="Normal 9 4 4 5 3" xfId="10589" xr:uid="{00000000-0005-0000-0000-0000BB4D0000}"/>
    <cellStyle name="Normal 9 4 4 6" xfId="7080" xr:uid="{00000000-0005-0000-0000-0000BC4D0000}"/>
    <cellStyle name="Normal 9 4 4 6 2" xfId="16233" xr:uid="{00000000-0005-0000-0000-0000BD4D0000}"/>
    <cellStyle name="Normal 9 4 4 7" xfId="9844" xr:uid="{00000000-0005-0000-0000-0000BE4D0000}"/>
    <cellStyle name="Normal 9 4 5" xfId="689" xr:uid="{00000000-0005-0000-0000-0000BF4D0000}"/>
    <cellStyle name="Normal 9 4 5 2" xfId="1989" xr:uid="{00000000-0005-0000-0000-0000C04D0000}"/>
    <cellStyle name="Normal 9 4 5 2 2" xfId="7089" xr:uid="{00000000-0005-0000-0000-0000C14D0000}"/>
    <cellStyle name="Normal 9 4 5 2 2 2" xfId="16242" xr:uid="{00000000-0005-0000-0000-0000C24D0000}"/>
    <cellStyle name="Normal 9 4 5 2 3" xfId="11143" xr:uid="{00000000-0005-0000-0000-0000C34D0000}"/>
    <cellStyle name="Normal 9 4 5 3" xfId="3474" xr:uid="{00000000-0005-0000-0000-0000C44D0000}"/>
    <cellStyle name="Normal 9 4 5 3 2" xfId="7090" xr:uid="{00000000-0005-0000-0000-0000C54D0000}"/>
    <cellStyle name="Normal 9 4 5 3 2 2" xfId="16243" xr:uid="{00000000-0005-0000-0000-0000C64D0000}"/>
    <cellStyle name="Normal 9 4 5 3 3" xfId="12628" xr:uid="{00000000-0005-0000-0000-0000C74D0000}"/>
    <cellStyle name="Normal 9 4 5 4" xfId="1437" xr:uid="{00000000-0005-0000-0000-0000C84D0000}"/>
    <cellStyle name="Normal 9 4 5 4 2" xfId="7091" xr:uid="{00000000-0005-0000-0000-0000C94D0000}"/>
    <cellStyle name="Normal 9 4 5 4 2 2" xfId="16244" xr:uid="{00000000-0005-0000-0000-0000CA4D0000}"/>
    <cellStyle name="Normal 9 4 5 4 3" xfId="10591" xr:uid="{00000000-0005-0000-0000-0000CB4D0000}"/>
    <cellStyle name="Normal 9 4 5 5" xfId="7088" xr:uid="{00000000-0005-0000-0000-0000CC4D0000}"/>
    <cellStyle name="Normal 9 4 5 5 2" xfId="16241" xr:uid="{00000000-0005-0000-0000-0000CD4D0000}"/>
    <cellStyle name="Normal 9 4 5 6" xfId="9846" xr:uid="{00000000-0005-0000-0000-0000CE4D0000}"/>
    <cellStyle name="Normal 9 4 6" xfId="690" xr:uid="{00000000-0005-0000-0000-0000CF4D0000}"/>
    <cellStyle name="Normal 9 4 7" xfId="1974" xr:uid="{00000000-0005-0000-0000-0000D04D0000}"/>
    <cellStyle name="Normal 9 4 7 2" xfId="7092" xr:uid="{00000000-0005-0000-0000-0000D14D0000}"/>
    <cellStyle name="Normal 9 4 7 2 2" xfId="16245" xr:uid="{00000000-0005-0000-0000-0000D24D0000}"/>
    <cellStyle name="Normal 9 4 7 3" xfId="11128" xr:uid="{00000000-0005-0000-0000-0000D34D0000}"/>
    <cellStyle name="Normal 9 4 8" xfId="3459" xr:uid="{00000000-0005-0000-0000-0000D44D0000}"/>
    <cellStyle name="Normal 9 4 8 2" xfId="7093" xr:uid="{00000000-0005-0000-0000-0000D54D0000}"/>
    <cellStyle name="Normal 9 4 8 2 2" xfId="16246" xr:uid="{00000000-0005-0000-0000-0000D64D0000}"/>
    <cellStyle name="Normal 9 4 8 3" xfId="12613" xr:uid="{00000000-0005-0000-0000-0000D74D0000}"/>
    <cellStyle name="Normal 9 4 9" xfId="1422" xr:uid="{00000000-0005-0000-0000-0000D84D0000}"/>
    <cellStyle name="Normal 9 4 9 2" xfId="7094" xr:uid="{00000000-0005-0000-0000-0000D94D0000}"/>
    <cellStyle name="Normal 9 4 9 2 2" xfId="16247" xr:uid="{00000000-0005-0000-0000-0000DA4D0000}"/>
    <cellStyle name="Normal 9 4 9 3" xfId="10576" xr:uid="{00000000-0005-0000-0000-0000DB4D0000}"/>
    <cellStyle name="Normal 9 5" xfId="691" xr:uid="{00000000-0005-0000-0000-0000DC4D0000}"/>
    <cellStyle name="Normal 9 5 10" xfId="7095" xr:uid="{00000000-0005-0000-0000-0000DD4D0000}"/>
    <cellStyle name="Normal 9 5 10 2" xfId="16248" xr:uid="{00000000-0005-0000-0000-0000DE4D0000}"/>
    <cellStyle name="Normal 9 5 11" xfId="9848" xr:uid="{00000000-0005-0000-0000-0000DF4D0000}"/>
    <cellStyle name="Normal 9 5 2" xfId="692" xr:uid="{00000000-0005-0000-0000-0000E04D0000}"/>
    <cellStyle name="Normal 9 5 2 2" xfId="693" xr:uid="{00000000-0005-0000-0000-0000E14D0000}"/>
    <cellStyle name="Normal 9 5 2 2 2" xfId="694" xr:uid="{00000000-0005-0000-0000-0000E24D0000}"/>
    <cellStyle name="Normal 9 5 2 2 2 2" xfId="1993" xr:uid="{00000000-0005-0000-0000-0000E34D0000}"/>
    <cellStyle name="Normal 9 5 2 2 2 2 2" xfId="7099" xr:uid="{00000000-0005-0000-0000-0000E44D0000}"/>
    <cellStyle name="Normal 9 5 2 2 2 2 2 2" xfId="16252" xr:uid="{00000000-0005-0000-0000-0000E54D0000}"/>
    <cellStyle name="Normal 9 5 2 2 2 2 3" xfId="11147" xr:uid="{00000000-0005-0000-0000-0000E64D0000}"/>
    <cellStyle name="Normal 9 5 2 2 2 3" xfId="3478" xr:uid="{00000000-0005-0000-0000-0000E74D0000}"/>
    <cellStyle name="Normal 9 5 2 2 2 3 2" xfId="7100" xr:uid="{00000000-0005-0000-0000-0000E84D0000}"/>
    <cellStyle name="Normal 9 5 2 2 2 3 2 2" xfId="16253" xr:uid="{00000000-0005-0000-0000-0000E94D0000}"/>
    <cellStyle name="Normal 9 5 2 2 2 3 3" xfId="12632" xr:uid="{00000000-0005-0000-0000-0000EA4D0000}"/>
    <cellStyle name="Normal 9 5 2 2 2 4" xfId="1441" xr:uid="{00000000-0005-0000-0000-0000EB4D0000}"/>
    <cellStyle name="Normal 9 5 2 2 2 4 2" xfId="7101" xr:uid="{00000000-0005-0000-0000-0000EC4D0000}"/>
    <cellStyle name="Normal 9 5 2 2 2 4 2 2" xfId="16254" xr:uid="{00000000-0005-0000-0000-0000ED4D0000}"/>
    <cellStyle name="Normal 9 5 2 2 2 4 3" xfId="10595" xr:uid="{00000000-0005-0000-0000-0000EE4D0000}"/>
    <cellStyle name="Normal 9 5 2 2 2 5" xfId="7098" xr:uid="{00000000-0005-0000-0000-0000EF4D0000}"/>
    <cellStyle name="Normal 9 5 2 2 2 5 2" xfId="16251" xr:uid="{00000000-0005-0000-0000-0000F04D0000}"/>
    <cellStyle name="Normal 9 5 2 2 2 6" xfId="9851" xr:uid="{00000000-0005-0000-0000-0000F14D0000}"/>
    <cellStyle name="Normal 9 5 2 2 3" xfId="1992" xr:uid="{00000000-0005-0000-0000-0000F24D0000}"/>
    <cellStyle name="Normal 9 5 2 2 3 2" xfId="7102" xr:uid="{00000000-0005-0000-0000-0000F34D0000}"/>
    <cellStyle name="Normal 9 5 2 2 3 2 2" xfId="16255" xr:uid="{00000000-0005-0000-0000-0000F44D0000}"/>
    <cellStyle name="Normal 9 5 2 2 3 3" xfId="11146" xr:uid="{00000000-0005-0000-0000-0000F54D0000}"/>
    <cellStyle name="Normal 9 5 2 2 4" xfId="3477" xr:uid="{00000000-0005-0000-0000-0000F64D0000}"/>
    <cellStyle name="Normal 9 5 2 2 4 2" xfId="7103" xr:uid="{00000000-0005-0000-0000-0000F74D0000}"/>
    <cellStyle name="Normal 9 5 2 2 4 2 2" xfId="16256" xr:uid="{00000000-0005-0000-0000-0000F84D0000}"/>
    <cellStyle name="Normal 9 5 2 2 4 3" xfId="12631" xr:uid="{00000000-0005-0000-0000-0000F94D0000}"/>
    <cellStyle name="Normal 9 5 2 2 5" xfId="1440" xr:uid="{00000000-0005-0000-0000-0000FA4D0000}"/>
    <cellStyle name="Normal 9 5 2 2 5 2" xfId="7104" xr:uid="{00000000-0005-0000-0000-0000FB4D0000}"/>
    <cellStyle name="Normal 9 5 2 2 5 2 2" xfId="16257" xr:uid="{00000000-0005-0000-0000-0000FC4D0000}"/>
    <cellStyle name="Normal 9 5 2 2 5 3" xfId="10594" xr:uid="{00000000-0005-0000-0000-0000FD4D0000}"/>
    <cellStyle name="Normal 9 5 2 2 6" xfId="7097" xr:uid="{00000000-0005-0000-0000-0000FE4D0000}"/>
    <cellStyle name="Normal 9 5 2 2 6 2" xfId="16250" xr:uid="{00000000-0005-0000-0000-0000FF4D0000}"/>
    <cellStyle name="Normal 9 5 2 2 7" xfId="9850" xr:uid="{00000000-0005-0000-0000-0000004E0000}"/>
    <cellStyle name="Normal 9 5 2 3" xfId="695" xr:uid="{00000000-0005-0000-0000-0000014E0000}"/>
    <cellStyle name="Normal 9 5 2 3 2" xfId="1994" xr:uid="{00000000-0005-0000-0000-0000024E0000}"/>
    <cellStyle name="Normal 9 5 2 3 2 2" xfId="7106" xr:uid="{00000000-0005-0000-0000-0000034E0000}"/>
    <cellStyle name="Normal 9 5 2 3 2 2 2" xfId="16259" xr:uid="{00000000-0005-0000-0000-0000044E0000}"/>
    <cellStyle name="Normal 9 5 2 3 2 3" xfId="11148" xr:uid="{00000000-0005-0000-0000-0000054E0000}"/>
    <cellStyle name="Normal 9 5 2 3 3" xfId="3479" xr:uid="{00000000-0005-0000-0000-0000064E0000}"/>
    <cellStyle name="Normal 9 5 2 3 3 2" xfId="7107" xr:uid="{00000000-0005-0000-0000-0000074E0000}"/>
    <cellStyle name="Normal 9 5 2 3 3 2 2" xfId="16260" xr:uid="{00000000-0005-0000-0000-0000084E0000}"/>
    <cellStyle name="Normal 9 5 2 3 3 3" xfId="12633" xr:uid="{00000000-0005-0000-0000-0000094E0000}"/>
    <cellStyle name="Normal 9 5 2 3 4" xfId="1442" xr:uid="{00000000-0005-0000-0000-00000A4E0000}"/>
    <cellStyle name="Normal 9 5 2 3 4 2" xfId="7108" xr:uid="{00000000-0005-0000-0000-00000B4E0000}"/>
    <cellStyle name="Normal 9 5 2 3 4 2 2" xfId="16261" xr:uid="{00000000-0005-0000-0000-00000C4E0000}"/>
    <cellStyle name="Normal 9 5 2 3 4 3" xfId="10596" xr:uid="{00000000-0005-0000-0000-00000D4E0000}"/>
    <cellStyle name="Normal 9 5 2 3 5" xfId="7105" xr:uid="{00000000-0005-0000-0000-00000E4E0000}"/>
    <cellStyle name="Normal 9 5 2 3 5 2" xfId="16258" xr:uid="{00000000-0005-0000-0000-00000F4E0000}"/>
    <cellStyle name="Normal 9 5 2 3 6" xfId="9852" xr:uid="{00000000-0005-0000-0000-0000104E0000}"/>
    <cellStyle name="Normal 9 5 2 4" xfId="1991" xr:uid="{00000000-0005-0000-0000-0000114E0000}"/>
    <cellStyle name="Normal 9 5 2 4 2" xfId="7109" xr:uid="{00000000-0005-0000-0000-0000124E0000}"/>
    <cellStyle name="Normal 9 5 2 4 2 2" xfId="16262" xr:uid="{00000000-0005-0000-0000-0000134E0000}"/>
    <cellStyle name="Normal 9 5 2 4 3" xfId="11145" xr:uid="{00000000-0005-0000-0000-0000144E0000}"/>
    <cellStyle name="Normal 9 5 2 5" xfId="3476" xr:uid="{00000000-0005-0000-0000-0000154E0000}"/>
    <cellStyle name="Normal 9 5 2 5 2" xfId="7110" xr:uid="{00000000-0005-0000-0000-0000164E0000}"/>
    <cellStyle name="Normal 9 5 2 5 2 2" xfId="16263" xr:uid="{00000000-0005-0000-0000-0000174E0000}"/>
    <cellStyle name="Normal 9 5 2 5 3" xfId="12630" xr:uid="{00000000-0005-0000-0000-0000184E0000}"/>
    <cellStyle name="Normal 9 5 2 6" xfId="1439" xr:uid="{00000000-0005-0000-0000-0000194E0000}"/>
    <cellStyle name="Normal 9 5 2 6 2" xfId="7111" xr:uid="{00000000-0005-0000-0000-00001A4E0000}"/>
    <cellStyle name="Normal 9 5 2 6 2 2" xfId="16264" xr:uid="{00000000-0005-0000-0000-00001B4E0000}"/>
    <cellStyle name="Normal 9 5 2 6 3" xfId="10593" xr:uid="{00000000-0005-0000-0000-00001C4E0000}"/>
    <cellStyle name="Normal 9 5 2 7" xfId="7096" xr:uid="{00000000-0005-0000-0000-00001D4E0000}"/>
    <cellStyle name="Normal 9 5 2 7 2" xfId="16249" xr:uid="{00000000-0005-0000-0000-00001E4E0000}"/>
    <cellStyle name="Normal 9 5 2 8" xfId="9849" xr:uid="{00000000-0005-0000-0000-00001F4E0000}"/>
    <cellStyle name="Normal 9 5 3" xfId="696" xr:uid="{00000000-0005-0000-0000-0000204E0000}"/>
    <cellStyle name="Normal 9 5 3 2" xfId="697" xr:uid="{00000000-0005-0000-0000-0000214E0000}"/>
    <cellStyle name="Normal 9 5 3 2 2" xfId="698" xr:uid="{00000000-0005-0000-0000-0000224E0000}"/>
    <cellStyle name="Normal 9 5 3 2 2 2" xfId="1997" xr:uid="{00000000-0005-0000-0000-0000234E0000}"/>
    <cellStyle name="Normal 9 5 3 2 2 2 2" xfId="7115" xr:uid="{00000000-0005-0000-0000-0000244E0000}"/>
    <cellStyle name="Normal 9 5 3 2 2 2 2 2" xfId="16268" xr:uid="{00000000-0005-0000-0000-0000254E0000}"/>
    <cellStyle name="Normal 9 5 3 2 2 2 3" xfId="11151" xr:uid="{00000000-0005-0000-0000-0000264E0000}"/>
    <cellStyle name="Normal 9 5 3 2 2 3" xfId="3482" xr:uid="{00000000-0005-0000-0000-0000274E0000}"/>
    <cellStyle name="Normal 9 5 3 2 2 3 2" xfId="7116" xr:uid="{00000000-0005-0000-0000-0000284E0000}"/>
    <cellStyle name="Normal 9 5 3 2 2 3 2 2" xfId="16269" xr:uid="{00000000-0005-0000-0000-0000294E0000}"/>
    <cellStyle name="Normal 9 5 3 2 2 3 3" xfId="12636" xr:uid="{00000000-0005-0000-0000-00002A4E0000}"/>
    <cellStyle name="Normal 9 5 3 2 2 4" xfId="1445" xr:uid="{00000000-0005-0000-0000-00002B4E0000}"/>
    <cellStyle name="Normal 9 5 3 2 2 4 2" xfId="7117" xr:uid="{00000000-0005-0000-0000-00002C4E0000}"/>
    <cellStyle name="Normal 9 5 3 2 2 4 2 2" xfId="16270" xr:uid="{00000000-0005-0000-0000-00002D4E0000}"/>
    <cellStyle name="Normal 9 5 3 2 2 4 3" xfId="10599" xr:uid="{00000000-0005-0000-0000-00002E4E0000}"/>
    <cellStyle name="Normal 9 5 3 2 2 5" xfId="7114" xr:uid="{00000000-0005-0000-0000-00002F4E0000}"/>
    <cellStyle name="Normal 9 5 3 2 2 5 2" xfId="16267" xr:uid="{00000000-0005-0000-0000-0000304E0000}"/>
    <cellStyle name="Normal 9 5 3 2 2 6" xfId="9855" xr:uid="{00000000-0005-0000-0000-0000314E0000}"/>
    <cellStyle name="Normal 9 5 3 2 3" xfId="1996" xr:uid="{00000000-0005-0000-0000-0000324E0000}"/>
    <cellStyle name="Normal 9 5 3 2 3 2" xfId="7118" xr:uid="{00000000-0005-0000-0000-0000334E0000}"/>
    <cellStyle name="Normal 9 5 3 2 3 2 2" xfId="16271" xr:uid="{00000000-0005-0000-0000-0000344E0000}"/>
    <cellStyle name="Normal 9 5 3 2 3 3" xfId="11150" xr:uid="{00000000-0005-0000-0000-0000354E0000}"/>
    <cellStyle name="Normal 9 5 3 2 4" xfId="3481" xr:uid="{00000000-0005-0000-0000-0000364E0000}"/>
    <cellStyle name="Normal 9 5 3 2 4 2" xfId="7119" xr:uid="{00000000-0005-0000-0000-0000374E0000}"/>
    <cellStyle name="Normal 9 5 3 2 4 2 2" xfId="16272" xr:uid="{00000000-0005-0000-0000-0000384E0000}"/>
    <cellStyle name="Normal 9 5 3 2 4 3" xfId="12635" xr:uid="{00000000-0005-0000-0000-0000394E0000}"/>
    <cellStyle name="Normal 9 5 3 2 5" xfId="1444" xr:uid="{00000000-0005-0000-0000-00003A4E0000}"/>
    <cellStyle name="Normal 9 5 3 2 5 2" xfId="7120" xr:uid="{00000000-0005-0000-0000-00003B4E0000}"/>
    <cellStyle name="Normal 9 5 3 2 5 2 2" xfId="16273" xr:uid="{00000000-0005-0000-0000-00003C4E0000}"/>
    <cellStyle name="Normal 9 5 3 2 5 3" xfId="10598" xr:uid="{00000000-0005-0000-0000-00003D4E0000}"/>
    <cellStyle name="Normal 9 5 3 2 6" xfId="7113" xr:uid="{00000000-0005-0000-0000-00003E4E0000}"/>
    <cellStyle name="Normal 9 5 3 2 6 2" xfId="16266" xr:uid="{00000000-0005-0000-0000-00003F4E0000}"/>
    <cellStyle name="Normal 9 5 3 2 7" xfId="9854" xr:uid="{00000000-0005-0000-0000-0000404E0000}"/>
    <cellStyle name="Normal 9 5 3 3" xfId="699" xr:uid="{00000000-0005-0000-0000-0000414E0000}"/>
    <cellStyle name="Normal 9 5 3 3 2" xfId="1998" xr:uid="{00000000-0005-0000-0000-0000424E0000}"/>
    <cellStyle name="Normal 9 5 3 3 2 2" xfId="7122" xr:uid="{00000000-0005-0000-0000-0000434E0000}"/>
    <cellStyle name="Normal 9 5 3 3 2 2 2" xfId="16275" xr:uid="{00000000-0005-0000-0000-0000444E0000}"/>
    <cellStyle name="Normal 9 5 3 3 2 3" xfId="11152" xr:uid="{00000000-0005-0000-0000-0000454E0000}"/>
    <cellStyle name="Normal 9 5 3 3 3" xfId="3483" xr:uid="{00000000-0005-0000-0000-0000464E0000}"/>
    <cellStyle name="Normal 9 5 3 3 3 2" xfId="7123" xr:uid="{00000000-0005-0000-0000-0000474E0000}"/>
    <cellStyle name="Normal 9 5 3 3 3 2 2" xfId="16276" xr:uid="{00000000-0005-0000-0000-0000484E0000}"/>
    <cellStyle name="Normal 9 5 3 3 3 3" xfId="12637" xr:uid="{00000000-0005-0000-0000-0000494E0000}"/>
    <cellStyle name="Normal 9 5 3 3 4" xfId="1446" xr:uid="{00000000-0005-0000-0000-00004A4E0000}"/>
    <cellStyle name="Normal 9 5 3 3 4 2" xfId="7124" xr:uid="{00000000-0005-0000-0000-00004B4E0000}"/>
    <cellStyle name="Normal 9 5 3 3 4 2 2" xfId="16277" xr:uid="{00000000-0005-0000-0000-00004C4E0000}"/>
    <cellStyle name="Normal 9 5 3 3 4 3" xfId="10600" xr:uid="{00000000-0005-0000-0000-00004D4E0000}"/>
    <cellStyle name="Normal 9 5 3 3 5" xfId="7121" xr:uid="{00000000-0005-0000-0000-00004E4E0000}"/>
    <cellStyle name="Normal 9 5 3 3 5 2" xfId="16274" xr:uid="{00000000-0005-0000-0000-00004F4E0000}"/>
    <cellStyle name="Normal 9 5 3 3 6" xfId="9856" xr:uid="{00000000-0005-0000-0000-0000504E0000}"/>
    <cellStyle name="Normal 9 5 3 4" xfId="1995" xr:uid="{00000000-0005-0000-0000-0000514E0000}"/>
    <cellStyle name="Normal 9 5 3 4 2" xfId="7125" xr:uid="{00000000-0005-0000-0000-0000524E0000}"/>
    <cellStyle name="Normal 9 5 3 4 2 2" xfId="16278" xr:uid="{00000000-0005-0000-0000-0000534E0000}"/>
    <cellStyle name="Normal 9 5 3 4 3" xfId="11149" xr:uid="{00000000-0005-0000-0000-0000544E0000}"/>
    <cellStyle name="Normal 9 5 3 5" xfId="3480" xr:uid="{00000000-0005-0000-0000-0000554E0000}"/>
    <cellStyle name="Normal 9 5 3 5 2" xfId="7126" xr:uid="{00000000-0005-0000-0000-0000564E0000}"/>
    <cellStyle name="Normal 9 5 3 5 2 2" xfId="16279" xr:uid="{00000000-0005-0000-0000-0000574E0000}"/>
    <cellStyle name="Normal 9 5 3 5 3" xfId="12634" xr:uid="{00000000-0005-0000-0000-0000584E0000}"/>
    <cellStyle name="Normal 9 5 3 6" xfId="1443" xr:uid="{00000000-0005-0000-0000-0000594E0000}"/>
    <cellStyle name="Normal 9 5 3 6 2" xfId="7127" xr:uid="{00000000-0005-0000-0000-00005A4E0000}"/>
    <cellStyle name="Normal 9 5 3 6 2 2" xfId="16280" xr:uid="{00000000-0005-0000-0000-00005B4E0000}"/>
    <cellStyle name="Normal 9 5 3 6 3" xfId="10597" xr:uid="{00000000-0005-0000-0000-00005C4E0000}"/>
    <cellStyle name="Normal 9 5 3 7" xfId="7112" xr:uid="{00000000-0005-0000-0000-00005D4E0000}"/>
    <cellStyle name="Normal 9 5 3 7 2" xfId="16265" xr:uid="{00000000-0005-0000-0000-00005E4E0000}"/>
    <cellStyle name="Normal 9 5 3 8" xfId="9853" xr:uid="{00000000-0005-0000-0000-00005F4E0000}"/>
    <cellStyle name="Normal 9 5 4" xfId="700" xr:uid="{00000000-0005-0000-0000-0000604E0000}"/>
    <cellStyle name="Normal 9 5 4 2" xfId="701" xr:uid="{00000000-0005-0000-0000-0000614E0000}"/>
    <cellStyle name="Normal 9 5 4 2 2" xfId="2000" xr:uid="{00000000-0005-0000-0000-0000624E0000}"/>
    <cellStyle name="Normal 9 5 4 2 2 2" xfId="7130" xr:uid="{00000000-0005-0000-0000-0000634E0000}"/>
    <cellStyle name="Normal 9 5 4 2 2 2 2" xfId="16283" xr:uid="{00000000-0005-0000-0000-0000644E0000}"/>
    <cellStyle name="Normal 9 5 4 2 2 3" xfId="11154" xr:uid="{00000000-0005-0000-0000-0000654E0000}"/>
    <cellStyle name="Normal 9 5 4 2 3" xfId="3485" xr:uid="{00000000-0005-0000-0000-0000664E0000}"/>
    <cellStyle name="Normal 9 5 4 2 3 2" xfId="7131" xr:uid="{00000000-0005-0000-0000-0000674E0000}"/>
    <cellStyle name="Normal 9 5 4 2 3 2 2" xfId="16284" xr:uid="{00000000-0005-0000-0000-0000684E0000}"/>
    <cellStyle name="Normal 9 5 4 2 3 3" xfId="12639" xr:uid="{00000000-0005-0000-0000-0000694E0000}"/>
    <cellStyle name="Normal 9 5 4 2 4" xfId="1448" xr:uid="{00000000-0005-0000-0000-00006A4E0000}"/>
    <cellStyle name="Normal 9 5 4 2 4 2" xfId="7132" xr:uid="{00000000-0005-0000-0000-00006B4E0000}"/>
    <cellStyle name="Normal 9 5 4 2 4 2 2" xfId="16285" xr:uid="{00000000-0005-0000-0000-00006C4E0000}"/>
    <cellStyle name="Normal 9 5 4 2 4 3" xfId="10602" xr:uid="{00000000-0005-0000-0000-00006D4E0000}"/>
    <cellStyle name="Normal 9 5 4 2 5" xfId="7129" xr:uid="{00000000-0005-0000-0000-00006E4E0000}"/>
    <cellStyle name="Normal 9 5 4 2 5 2" xfId="16282" xr:uid="{00000000-0005-0000-0000-00006F4E0000}"/>
    <cellStyle name="Normal 9 5 4 2 6" xfId="9858" xr:uid="{00000000-0005-0000-0000-0000704E0000}"/>
    <cellStyle name="Normal 9 5 4 3" xfId="1999" xr:uid="{00000000-0005-0000-0000-0000714E0000}"/>
    <cellStyle name="Normal 9 5 4 3 2" xfId="7133" xr:uid="{00000000-0005-0000-0000-0000724E0000}"/>
    <cellStyle name="Normal 9 5 4 3 2 2" xfId="16286" xr:uid="{00000000-0005-0000-0000-0000734E0000}"/>
    <cellStyle name="Normal 9 5 4 3 3" xfId="11153" xr:uid="{00000000-0005-0000-0000-0000744E0000}"/>
    <cellStyle name="Normal 9 5 4 4" xfId="3484" xr:uid="{00000000-0005-0000-0000-0000754E0000}"/>
    <cellStyle name="Normal 9 5 4 4 2" xfId="7134" xr:uid="{00000000-0005-0000-0000-0000764E0000}"/>
    <cellStyle name="Normal 9 5 4 4 2 2" xfId="16287" xr:uid="{00000000-0005-0000-0000-0000774E0000}"/>
    <cellStyle name="Normal 9 5 4 4 3" xfId="12638" xr:uid="{00000000-0005-0000-0000-0000784E0000}"/>
    <cellStyle name="Normal 9 5 4 5" xfId="1447" xr:uid="{00000000-0005-0000-0000-0000794E0000}"/>
    <cellStyle name="Normal 9 5 4 5 2" xfId="7135" xr:uid="{00000000-0005-0000-0000-00007A4E0000}"/>
    <cellStyle name="Normal 9 5 4 5 2 2" xfId="16288" xr:uid="{00000000-0005-0000-0000-00007B4E0000}"/>
    <cellStyle name="Normal 9 5 4 5 3" xfId="10601" xr:uid="{00000000-0005-0000-0000-00007C4E0000}"/>
    <cellStyle name="Normal 9 5 4 6" xfId="7128" xr:uid="{00000000-0005-0000-0000-00007D4E0000}"/>
    <cellStyle name="Normal 9 5 4 6 2" xfId="16281" xr:uid="{00000000-0005-0000-0000-00007E4E0000}"/>
    <cellStyle name="Normal 9 5 4 7" xfId="9857" xr:uid="{00000000-0005-0000-0000-00007F4E0000}"/>
    <cellStyle name="Normal 9 5 5" xfId="702" xr:uid="{00000000-0005-0000-0000-0000804E0000}"/>
    <cellStyle name="Normal 9 5 5 2" xfId="2001" xr:uid="{00000000-0005-0000-0000-0000814E0000}"/>
    <cellStyle name="Normal 9 5 5 2 2" xfId="7137" xr:uid="{00000000-0005-0000-0000-0000824E0000}"/>
    <cellStyle name="Normal 9 5 5 2 2 2" xfId="16290" xr:uid="{00000000-0005-0000-0000-0000834E0000}"/>
    <cellStyle name="Normal 9 5 5 2 3" xfId="11155" xr:uid="{00000000-0005-0000-0000-0000844E0000}"/>
    <cellStyle name="Normal 9 5 5 3" xfId="3486" xr:uid="{00000000-0005-0000-0000-0000854E0000}"/>
    <cellStyle name="Normal 9 5 5 3 2" xfId="7138" xr:uid="{00000000-0005-0000-0000-0000864E0000}"/>
    <cellStyle name="Normal 9 5 5 3 2 2" xfId="16291" xr:uid="{00000000-0005-0000-0000-0000874E0000}"/>
    <cellStyle name="Normal 9 5 5 3 3" xfId="12640" xr:uid="{00000000-0005-0000-0000-0000884E0000}"/>
    <cellStyle name="Normal 9 5 5 4" xfId="1449" xr:uid="{00000000-0005-0000-0000-0000894E0000}"/>
    <cellStyle name="Normal 9 5 5 4 2" xfId="7139" xr:uid="{00000000-0005-0000-0000-00008A4E0000}"/>
    <cellStyle name="Normal 9 5 5 4 2 2" xfId="16292" xr:uid="{00000000-0005-0000-0000-00008B4E0000}"/>
    <cellStyle name="Normal 9 5 5 4 3" xfId="10603" xr:uid="{00000000-0005-0000-0000-00008C4E0000}"/>
    <cellStyle name="Normal 9 5 5 5" xfId="7136" xr:uid="{00000000-0005-0000-0000-00008D4E0000}"/>
    <cellStyle name="Normal 9 5 5 5 2" xfId="16289" xr:uid="{00000000-0005-0000-0000-00008E4E0000}"/>
    <cellStyle name="Normal 9 5 5 6" xfId="9859" xr:uid="{00000000-0005-0000-0000-00008F4E0000}"/>
    <cellStyle name="Normal 9 5 6" xfId="703" xr:uid="{00000000-0005-0000-0000-0000904E0000}"/>
    <cellStyle name="Normal 9 5 7" xfId="1990" xr:uid="{00000000-0005-0000-0000-0000914E0000}"/>
    <cellStyle name="Normal 9 5 7 2" xfId="7140" xr:uid="{00000000-0005-0000-0000-0000924E0000}"/>
    <cellStyle name="Normal 9 5 7 2 2" xfId="16293" xr:uid="{00000000-0005-0000-0000-0000934E0000}"/>
    <cellStyle name="Normal 9 5 7 3" xfId="11144" xr:uid="{00000000-0005-0000-0000-0000944E0000}"/>
    <cellStyle name="Normal 9 5 8" xfId="3475" xr:uid="{00000000-0005-0000-0000-0000954E0000}"/>
    <cellStyle name="Normal 9 5 8 2" xfId="7141" xr:uid="{00000000-0005-0000-0000-0000964E0000}"/>
    <cellStyle name="Normal 9 5 8 2 2" xfId="16294" xr:uid="{00000000-0005-0000-0000-0000974E0000}"/>
    <cellStyle name="Normal 9 5 8 3" xfId="12629" xr:uid="{00000000-0005-0000-0000-0000984E0000}"/>
    <cellStyle name="Normal 9 5 9" xfId="1438" xr:uid="{00000000-0005-0000-0000-0000994E0000}"/>
    <cellStyle name="Normal 9 5 9 2" xfId="7142" xr:uid="{00000000-0005-0000-0000-00009A4E0000}"/>
    <cellStyle name="Normal 9 5 9 2 2" xfId="16295" xr:uid="{00000000-0005-0000-0000-00009B4E0000}"/>
    <cellStyle name="Normal 9 5 9 3" xfId="10592" xr:uid="{00000000-0005-0000-0000-00009C4E0000}"/>
    <cellStyle name="Normal 9 6" xfId="704" xr:uid="{00000000-0005-0000-0000-00009D4E0000}"/>
    <cellStyle name="Normal 9 6 10" xfId="9861" xr:uid="{00000000-0005-0000-0000-00009E4E0000}"/>
    <cellStyle name="Normal 9 6 2" xfId="705" xr:uid="{00000000-0005-0000-0000-00009F4E0000}"/>
    <cellStyle name="Normal 9 6 2 2" xfId="706" xr:uid="{00000000-0005-0000-0000-0000A04E0000}"/>
    <cellStyle name="Normal 9 6 2 2 2" xfId="707" xr:uid="{00000000-0005-0000-0000-0000A14E0000}"/>
    <cellStyle name="Normal 9 6 2 2 2 2" xfId="2005" xr:uid="{00000000-0005-0000-0000-0000A24E0000}"/>
    <cellStyle name="Normal 9 6 2 2 2 2 2" xfId="7147" xr:uid="{00000000-0005-0000-0000-0000A34E0000}"/>
    <cellStyle name="Normal 9 6 2 2 2 2 2 2" xfId="16300" xr:uid="{00000000-0005-0000-0000-0000A44E0000}"/>
    <cellStyle name="Normal 9 6 2 2 2 2 3" xfId="11159" xr:uid="{00000000-0005-0000-0000-0000A54E0000}"/>
    <cellStyle name="Normal 9 6 2 2 2 3" xfId="3490" xr:uid="{00000000-0005-0000-0000-0000A64E0000}"/>
    <cellStyle name="Normal 9 6 2 2 2 3 2" xfId="7148" xr:uid="{00000000-0005-0000-0000-0000A74E0000}"/>
    <cellStyle name="Normal 9 6 2 2 2 3 2 2" xfId="16301" xr:uid="{00000000-0005-0000-0000-0000A84E0000}"/>
    <cellStyle name="Normal 9 6 2 2 2 3 3" xfId="12644" xr:uid="{00000000-0005-0000-0000-0000A94E0000}"/>
    <cellStyle name="Normal 9 6 2 2 2 4" xfId="1453" xr:uid="{00000000-0005-0000-0000-0000AA4E0000}"/>
    <cellStyle name="Normal 9 6 2 2 2 4 2" xfId="7149" xr:uid="{00000000-0005-0000-0000-0000AB4E0000}"/>
    <cellStyle name="Normal 9 6 2 2 2 4 2 2" xfId="16302" xr:uid="{00000000-0005-0000-0000-0000AC4E0000}"/>
    <cellStyle name="Normal 9 6 2 2 2 4 3" xfId="10607" xr:uid="{00000000-0005-0000-0000-0000AD4E0000}"/>
    <cellStyle name="Normal 9 6 2 2 2 5" xfId="7146" xr:uid="{00000000-0005-0000-0000-0000AE4E0000}"/>
    <cellStyle name="Normal 9 6 2 2 2 5 2" xfId="16299" xr:uid="{00000000-0005-0000-0000-0000AF4E0000}"/>
    <cellStyle name="Normal 9 6 2 2 2 6" xfId="9864" xr:uid="{00000000-0005-0000-0000-0000B04E0000}"/>
    <cellStyle name="Normal 9 6 2 2 3" xfId="2004" xr:uid="{00000000-0005-0000-0000-0000B14E0000}"/>
    <cellStyle name="Normal 9 6 2 2 3 2" xfId="7150" xr:uid="{00000000-0005-0000-0000-0000B24E0000}"/>
    <cellStyle name="Normal 9 6 2 2 3 2 2" xfId="16303" xr:uid="{00000000-0005-0000-0000-0000B34E0000}"/>
    <cellStyle name="Normal 9 6 2 2 3 3" xfId="11158" xr:uid="{00000000-0005-0000-0000-0000B44E0000}"/>
    <cellStyle name="Normal 9 6 2 2 4" xfId="3489" xr:uid="{00000000-0005-0000-0000-0000B54E0000}"/>
    <cellStyle name="Normal 9 6 2 2 4 2" xfId="7151" xr:uid="{00000000-0005-0000-0000-0000B64E0000}"/>
    <cellStyle name="Normal 9 6 2 2 4 2 2" xfId="16304" xr:uid="{00000000-0005-0000-0000-0000B74E0000}"/>
    <cellStyle name="Normal 9 6 2 2 4 3" xfId="12643" xr:uid="{00000000-0005-0000-0000-0000B84E0000}"/>
    <cellStyle name="Normal 9 6 2 2 5" xfId="1452" xr:uid="{00000000-0005-0000-0000-0000B94E0000}"/>
    <cellStyle name="Normal 9 6 2 2 5 2" xfId="7152" xr:uid="{00000000-0005-0000-0000-0000BA4E0000}"/>
    <cellStyle name="Normal 9 6 2 2 5 2 2" xfId="16305" xr:uid="{00000000-0005-0000-0000-0000BB4E0000}"/>
    <cellStyle name="Normal 9 6 2 2 5 3" xfId="10606" xr:uid="{00000000-0005-0000-0000-0000BC4E0000}"/>
    <cellStyle name="Normal 9 6 2 2 6" xfId="7145" xr:uid="{00000000-0005-0000-0000-0000BD4E0000}"/>
    <cellStyle name="Normal 9 6 2 2 6 2" xfId="16298" xr:uid="{00000000-0005-0000-0000-0000BE4E0000}"/>
    <cellStyle name="Normal 9 6 2 2 7" xfId="9863" xr:uid="{00000000-0005-0000-0000-0000BF4E0000}"/>
    <cellStyle name="Normal 9 6 2 3" xfId="708" xr:uid="{00000000-0005-0000-0000-0000C04E0000}"/>
    <cellStyle name="Normal 9 6 2 3 2" xfId="2006" xr:uid="{00000000-0005-0000-0000-0000C14E0000}"/>
    <cellStyle name="Normal 9 6 2 3 2 2" xfId="7154" xr:uid="{00000000-0005-0000-0000-0000C24E0000}"/>
    <cellStyle name="Normal 9 6 2 3 2 2 2" xfId="16307" xr:uid="{00000000-0005-0000-0000-0000C34E0000}"/>
    <cellStyle name="Normal 9 6 2 3 2 3" xfId="11160" xr:uid="{00000000-0005-0000-0000-0000C44E0000}"/>
    <cellStyle name="Normal 9 6 2 3 3" xfId="3491" xr:uid="{00000000-0005-0000-0000-0000C54E0000}"/>
    <cellStyle name="Normal 9 6 2 3 3 2" xfId="7155" xr:uid="{00000000-0005-0000-0000-0000C64E0000}"/>
    <cellStyle name="Normal 9 6 2 3 3 2 2" xfId="16308" xr:uid="{00000000-0005-0000-0000-0000C74E0000}"/>
    <cellStyle name="Normal 9 6 2 3 3 3" xfId="12645" xr:uid="{00000000-0005-0000-0000-0000C84E0000}"/>
    <cellStyle name="Normal 9 6 2 3 4" xfId="1454" xr:uid="{00000000-0005-0000-0000-0000C94E0000}"/>
    <cellStyle name="Normal 9 6 2 3 4 2" xfId="7156" xr:uid="{00000000-0005-0000-0000-0000CA4E0000}"/>
    <cellStyle name="Normal 9 6 2 3 4 2 2" xfId="16309" xr:uid="{00000000-0005-0000-0000-0000CB4E0000}"/>
    <cellStyle name="Normal 9 6 2 3 4 3" xfId="10608" xr:uid="{00000000-0005-0000-0000-0000CC4E0000}"/>
    <cellStyle name="Normal 9 6 2 3 5" xfId="7153" xr:uid="{00000000-0005-0000-0000-0000CD4E0000}"/>
    <cellStyle name="Normal 9 6 2 3 5 2" xfId="16306" xr:uid="{00000000-0005-0000-0000-0000CE4E0000}"/>
    <cellStyle name="Normal 9 6 2 3 6" xfId="9865" xr:uid="{00000000-0005-0000-0000-0000CF4E0000}"/>
    <cellStyle name="Normal 9 6 2 4" xfId="2003" xr:uid="{00000000-0005-0000-0000-0000D04E0000}"/>
    <cellStyle name="Normal 9 6 2 4 2" xfId="7157" xr:uid="{00000000-0005-0000-0000-0000D14E0000}"/>
    <cellStyle name="Normal 9 6 2 4 2 2" xfId="16310" xr:uid="{00000000-0005-0000-0000-0000D24E0000}"/>
    <cellStyle name="Normal 9 6 2 4 3" xfId="11157" xr:uid="{00000000-0005-0000-0000-0000D34E0000}"/>
    <cellStyle name="Normal 9 6 2 5" xfId="3488" xr:uid="{00000000-0005-0000-0000-0000D44E0000}"/>
    <cellStyle name="Normal 9 6 2 5 2" xfId="7158" xr:uid="{00000000-0005-0000-0000-0000D54E0000}"/>
    <cellStyle name="Normal 9 6 2 5 2 2" xfId="16311" xr:uid="{00000000-0005-0000-0000-0000D64E0000}"/>
    <cellStyle name="Normal 9 6 2 5 3" xfId="12642" xr:uid="{00000000-0005-0000-0000-0000D74E0000}"/>
    <cellStyle name="Normal 9 6 2 6" xfId="1451" xr:uid="{00000000-0005-0000-0000-0000D84E0000}"/>
    <cellStyle name="Normal 9 6 2 6 2" xfId="7159" xr:uid="{00000000-0005-0000-0000-0000D94E0000}"/>
    <cellStyle name="Normal 9 6 2 6 2 2" xfId="16312" xr:uid="{00000000-0005-0000-0000-0000DA4E0000}"/>
    <cellStyle name="Normal 9 6 2 6 3" xfId="10605" xr:uid="{00000000-0005-0000-0000-0000DB4E0000}"/>
    <cellStyle name="Normal 9 6 2 7" xfId="7144" xr:uid="{00000000-0005-0000-0000-0000DC4E0000}"/>
    <cellStyle name="Normal 9 6 2 7 2" xfId="16297" xr:uid="{00000000-0005-0000-0000-0000DD4E0000}"/>
    <cellStyle name="Normal 9 6 2 8" xfId="9862" xr:uid="{00000000-0005-0000-0000-0000DE4E0000}"/>
    <cellStyle name="Normal 9 6 3" xfId="709" xr:uid="{00000000-0005-0000-0000-0000DF4E0000}"/>
    <cellStyle name="Normal 9 6 3 2" xfId="710" xr:uid="{00000000-0005-0000-0000-0000E04E0000}"/>
    <cellStyle name="Normal 9 6 3 2 2" xfId="2008" xr:uid="{00000000-0005-0000-0000-0000E14E0000}"/>
    <cellStyle name="Normal 9 6 3 2 2 2" xfId="7162" xr:uid="{00000000-0005-0000-0000-0000E24E0000}"/>
    <cellStyle name="Normal 9 6 3 2 2 2 2" xfId="16315" xr:uid="{00000000-0005-0000-0000-0000E34E0000}"/>
    <cellStyle name="Normal 9 6 3 2 2 3" xfId="11162" xr:uid="{00000000-0005-0000-0000-0000E44E0000}"/>
    <cellStyle name="Normal 9 6 3 2 3" xfId="3493" xr:uid="{00000000-0005-0000-0000-0000E54E0000}"/>
    <cellStyle name="Normal 9 6 3 2 3 2" xfId="7163" xr:uid="{00000000-0005-0000-0000-0000E64E0000}"/>
    <cellStyle name="Normal 9 6 3 2 3 2 2" xfId="16316" xr:uid="{00000000-0005-0000-0000-0000E74E0000}"/>
    <cellStyle name="Normal 9 6 3 2 3 3" xfId="12647" xr:uid="{00000000-0005-0000-0000-0000E84E0000}"/>
    <cellStyle name="Normal 9 6 3 2 4" xfId="1456" xr:uid="{00000000-0005-0000-0000-0000E94E0000}"/>
    <cellStyle name="Normal 9 6 3 2 4 2" xfId="7164" xr:uid="{00000000-0005-0000-0000-0000EA4E0000}"/>
    <cellStyle name="Normal 9 6 3 2 4 2 2" xfId="16317" xr:uid="{00000000-0005-0000-0000-0000EB4E0000}"/>
    <cellStyle name="Normal 9 6 3 2 4 3" xfId="10610" xr:uid="{00000000-0005-0000-0000-0000EC4E0000}"/>
    <cellStyle name="Normal 9 6 3 2 5" xfId="7161" xr:uid="{00000000-0005-0000-0000-0000ED4E0000}"/>
    <cellStyle name="Normal 9 6 3 2 5 2" xfId="16314" xr:uid="{00000000-0005-0000-0000-0000EE4E0000}"/>
    <cellStyle name="Normal 9 6 3 2 6" xfId="9867" xr:uid="{00000000-0005-0000-0000-0000EF4E0000}"/>
    <cellStyle name="Normal 9 6 3 3" xfId="2007" xr:uid="{00000000-0005-0000-0000-0000F04E0000}"/>
    <cellStyle name="Normal 9 6 3 3 2" xfId="7165" xr:uid="{00000000-0005-0000-0000-0000F14E0000}"/>
    <cellStyle name="Normal 9 6 3 3 2 2" xfId="16318" xr:uid="{00000000-0005-0000-0000-0000F24E0000}"/>
    <cellStyle name="Normal 9 6 3 3 3" xfId="11161" xr:uid="{00000000-0005-0000-0000-0000F34E0000}"/>
    <cellStyle name="Normal 9 6 3 4" xfId="3492" xr:uid="{00000000-0005-0000-0000-0000F44E0000}"/>
    <cellStyle name="Normal 9 6 3 4 2" xfId="7166" xr:uid="{00000000-0005-0000-0000-0000F54E0000}"/>
    <cellStyle name="Normal 9 6 3 4 2 2" xfId="16319" xr:uid="{00000000-0005-0000-0000-0000F64E0000}"/>
    <cellStyle name="Normal 9 6 3 4 3" xfId="12646" xr:uid="{00000000-0005-0000-0000-0000F74E0000}"/>
    <cellStyle name="Normal 9 6 3 5" xfId="1455" xr:uid="{00000000-0005-0000-0000-0000F84E0000}"/>
    <cellStyle name="Normal 9 6 3 5 2" xfId="7167" xr:uid="{00000000-0005-0000-0000-0000F94E0000}"/>
    <cellStyle name="Normal 9 6 3 5 2 2" xfId="16320" xr:uid="{00000000-0005-0000-0000-0000FA4E0000}"/>
    <cellStyle name="Normal 9 6 3 5 3" xfId="10609" xr:uid="{00000000-0005-0000-0000-0000FB4E0000}"/>
    <cellStyle name="Normal 9 6 3 6" xfId="7160" xr:uid="{00000000-0005-0000-0000-0000FC4E0000}"/>
    <cellStyle name="Normal 9 6 3 6 2" xfId="16313" xr:uid="{00000000-0005-0000-0000-0000FD4E0000}"/>
    <cellStyle name="Normal 9 6 3 7" xfId="9866" xr:uid="{00000000-0005-0000-0000-0000FE4E0000}"/>
    <cellStyle name="Normal 9 6 4" xfId="711" xr:uid="{00000000-0005-0000-0000-0000FF4E0000}"/>
    <cellStyle name="Normal 9 6 4 2" xfId="2009" xr:uid="{00000000-0005-0000-0000-0000004F0000}"/>
    <cellStyle name="Normal 9 6 4 2 2" xfId="7169" xr:uid="{00000000-0005-0000-0000-0000014F0000}"/>
    <cellStyle name="Normal 9 6 4 2 2 2" xfId="16322" xr:uid="{00000000-0005-0000-0000-0000024F0000}"/>
    <cellStyle name="Normal 9 6 4 2 3" xfId="11163" xr:uid="{00000000-0005-0000-0000-0000034F0000}"/>
    <cellStyle name="Normal 9 6 4 3" xfId="3494" xr:uid="{00000000-0005-0000-0000-0000044F0000}"/>
    <cellStyle name="Normal 9 6 4 3 2" xfId="7170" xr:uid="{00000000-0005-0000-0000-0000054F0000}"/>
    <cellStyle name="Normal 9 6 4 3 2 2" xfId="16323" xr:uid="{00000000-0005-0000-0000-0000064F0000}"/>
    <cellStyle name="Normal 9 6 4 3 3" xfId="12648" xr:uid="{00000000-0005-0000-0000-0000074F0000}"/>
    <cellStyle name="Normal 9 6 4 4" xfId="1457" xr:uid="{00000000-0005-0000-0000-0000084F0000}"/>
    <cellStyle name="Normal 9 6 4 4 2" xfId="7171" xr:uid="{00000000-0005-0000-0000-0000094F0000}"/>
    <cellStyle name="Normal 9 6 4 4 2 2" xfId="16324" xr:uid="{00000000-0005-0000-0000-00000A4F0000}"/>
    <cellStyle name="Normal 9 6 4 4 3" xfId="10611" xr:uid="{00000000-0005-0000-0000-00000B4F0000}"/>
    <cellStyle name="Normal 9 6 4 5" xfId="7168" xr:uid="{00000000-0005-0000-0000-00000C4F0000}"/>
    <cellStyle name="Normal 9 6 4 5 2" xfId="16321" xr:uid="{00000000-0005-0000-0000-00000D4F0000}"/>
    <cellStyle name="Normal 9 6 4 6" xfId="9868" xr:uid="{00000000-0005-0000-0000-00000E4F0000}"/>
    <cellStyle name="Normal 9 6 5" xfId="712" xr:uid="{00000000-0005-0000-0000-00000F4F0000}"/>
    <cellStyle name="Normal 9 6 6" xfId="2002" xr:uid="{00000000-0005-0000-0000-0000104F0000}"/>
    <cellStyle name="Normal 9 6 6 2" xfId="7172" xr:uid="{00000000-0005-0000-0000-0000114F0000}"/>
    <cellStyle name="Normal 9 6 6 2 2" xfId="16325" xr:uid="{00000000-0005-0000-0000-0000124F0000}"/>
    <cellStyle name="Normal 9 6 6 3" xfId="11156" xr:uid="{00000000-0005-0000-0000-0000134F0000}"/>
    <cellStyle name="Normal 9 6 7" xfId="3487" xr:uid="{00000000-0005-0000-0000-0000144F0000}"/>
    <cellStyle name="Normal 9 6 7 2" xfId="7173" xr:uid="{00000000-0005-0000-0000-0000154F0000}"/>
    <cellStyle name="Normal 9 6 7 2 2" xfId="16326" xr:uid="{00000000-0005-0000-0000-0000164F0000}"/>
    <cellStyle name="Normal 9 6 7 3" xfId="12641" xr:uid="{00000000-0005-0000-0000-0000174F0000}"/>
    <cellStyle name="Normal 9 6 8" xfId="1450" xr:uid="{00000000-0005-0000-0000-0000184F0000}"/>
    <cellStyle name="Normal 9 6 8 2" xfId="7174" xr:uid="{00000000-0005-0000-0000-0000194F0000}"/>
    <cellStyle name="Normal 9 6 8 2 2" xfId="16327" xr:uid="{00000000-0005-0000-0000-00001A4F0000}"/>
    <cellStyle name="Normal 9 6 8 3" xfId="10604" xr:uid="{00000000-0005-0000-0000-00001B4F0000}"/>
    <cellStyle name="Normal 9 6 9" xfId="7143" xr:uid="{00000000-0005-0000-0000-00001C4F0000}"/>
    <cellStyle name="Normal 9 6 9 2" xfId="16296" xr:uid="{00000000-0005-0000-0000-00001D4F0000}"/>
    <cellStyle name="Normal 9 7" xfId="713" xr:uid="{00000000-0005-0000-0000-00001E4F0000}"/>
    <cellStyle name="Normal 9 7 2" xfId="714" xr:uid="{00000000-0005-0000-0000-00001F4F0000}"/>
    <cellStyle name="Normal 9 7 2 2" xfId="715" xr:uid="{00000000-0005-0000-0000-0000204F0000}"/>
    <cellStyle name="Normal 9 7 2 2 2" xfId="2012" xr:uid="{00000000-0005-0000-0000-0000214F0000}"/>
    <cellStyle name="Normal 9 7 2 2 2 2" xfId="7178" xr:uid="{00000000-0005-0000-0000-0000224F0000}"/>
    <cellStyle name="Normal 9 7 2 2 2 2 2" xfId="16331" xr:uid="{00000000-0005-0000-0000-0000234F0000}"/>
    <cellStyle name="Normal 9 7 2 2 2 3" xfId="11166" xr:uid="{00000000-0005-0000-0000-0000244F0000}"/>
    <cellStyle name="Normal 9 7 2 2 3" xfId="3497" xr:uid="{00000000-0005-0000-0000-0000254F0000}"/>
    <cellStyle name="Normal 9 7 2 2 3 2" xfId="7179" xr:uid="{00000000-0005-0000-0000-0000264F0000}"/>
    <cellStyle name="Normal 9 7 2 2 3 2 2" xfId="16332" xr:uid="{00000000-0005-0000-0000-0000274F0000}"/>
    <cellStyle name="Normal 9 7 2 2 3 3" xfId="12651" xr:uid="{00000000-0005-0000-0000-0000284F0000}"/>
    <cellStyle name="Normal 9 7 2 2 4" xfId="1460" xr:uid="{00000000-0005-0000-0000-0000294F0000}"/>
    <cellStyle name="Normal 9 7 2 2 4 2" xfId="7180" xr:uid="{00000000-0005-0000-0000-00002A4F0000}"/>
    <cellStyle name="Normal 9 7 2 2 4 2 2" xfId="16333" xr:uid="{00000000-0005-0000-0000-00002B4F0000}"/>
    <cellStyle name="Normal 9 7 2 2 4 3" xfId="10614" xr:uid="{00000000-0005-0000-0000-00002C4F0000}"/>
    <cellStyle name="Normal 9 7 2 2 5" xfId="7177" xr:uid="{00000000-0005-0000-0000-00002D4F0000}"/>
    <cellStyle name="Normal 9 7 2 2 5 2" xfId="16330" xr:uid="{00000000-0005-0000-0000-00002E4F0000}"/>
    <cellStyle name="Normal 9 7 2 2 6" xfId="9872" xr:uid="{00000000-0005-0000-0000-00002F4F0000}"/>
    <cellStyle name="Normal 9 7 2 3" xfId="2011" xr:uid="{00000000-0005-0000-0000-0000304F0000}"/>
    <cellStyle name="Normal 9 7 2 3 2" xfId="7181" xr:uid="{00000000-0005-0000-0000-0000314F0000}"/>
    <cellStyle name="Normal 9 7 2 3 2 2" xfId="16334" xr:uid="{00000000-0005-0000-0000-0000324F0000}"/>
    <cellStyle name="Normal 9 7 2 3 3" xfId="11165" xr:uid="{00000000-0005-0000-0000-0000334F0000}"/>
    <cellStyle name="Normal 9 7 2 4" xfId="3496" xr:uid="{00000000-0005-0000-0000-0000344F0000}"/>
    <cellStyle name="Normal 9 7 2 4 2" xfId="7182" xr:uid="{00000000-0005-0000-0000-0000354F0000}"/>
    <cellStyle name="Normal 9 7 2 4 2 2" xfId="16335" xr:uid="{00000000-0005-0000-0000-0000364F0000}"/>
    <cellStyle name="Normal 9 7 2 4 3" xfId="12650" xr:uid="{00000000-0005-0000-0000-0000374F0000}"/>
    <cellStyle name="Normal 9 7 2 5" xfId="1459" xr:uid="{00000000-0005-0000-0000-0000384F0000}"/>
    <cellStyle name="Normal 9 7 2 5 2" xfId="7183" xr:uid="{00000000-0005-0000-0000-0000394F0000}"/>
    <cellStyle name="Normal 9 7 2 5 2 2" xfId="16336" xr:uid="{00000000-0005-0000-0000-00003A4F0000}"/>
    <cellStyle name="Normal 9 7 2 5 3" xfId="10613" xr:uid="{00000000-0005-0000-0000-00003B4F0000}"/>
    <cellStyle name="Normal 9 7 2 6" xfId="7176" xr:uid="{00000000-0005-0000-0000-00003C4F0000}"/>
    <cellStyle name="Normal 9 7 2 6 2" xfId="16329" xr:uid="{00000000-0005-0000-0000-00003D4F0000}"/>
    <cellStyle name="Normal 9 7 2 7" xfId="9871" xr:uid="{00000000-0005-0000-0000-00003E4F0000}"/>
    <cellStyle name="Normal 9 7 3" xfId="716" xr:uid="{00000000-0005-0000-0000-00003F4F0000}"/>
    <cellStyle name="Normal 9 7 3 2" xfId="2013" xr:uid="{00000000-0005-0000-0000-0000404F0000}"/>
    <cellStyle name="Normal 9 7 3 2 2" xfId="7185" xr:uid="{00000000-0005-0000-0000-0000414F0000}"/>
    <cellStyle name="Normal 9 7 3 2 2 2" xfId="16338" xr:uid="{00000000-0005-0000-0000-0000424F0000}"/>
    <cellStyle name="Normal 9 7 3 2 3" xfId="11167" xr:uid="{00000000-0005-0000-0000-0000434F0000}"/>
    <cellStyle name="Normal 9 7 3 3" xfId="3498" xr:uid="{00000000-0005-0000-0000-0000444F0000}"/>
    <cellStyle name="Normal 9 7 3 3 2" xfId="7186" xr:uid="{00000000-0005-0000-0000-0000454F0000}"/>
    <cellStyle name="Normal 9 7 3 3 2 2" xfId="16339" xr:uid="{00000000-0005-0000-0000-0000464F0000}"/>
    <cellStyle name="Normal 9 7 3 3 3" xfId="12652" xr:uid="{00000000-0005-0000-0000-0000474F0000}"/>
    <cellStyle name="Normal 9 7 3 4" xfId="1461" xr:uid="{00000000-0005-0000-0000-0000484F0000}"/>
    <cellStyle name="Normal 9 7 3 4 2" xfId="7187" xr:uid="{00000000-0005-0000-0000-0000494F0000}"/>
    <cellStyle name="Normal 9 7 3 4 2 2" xfId="16340" xr:uid="{00000000-0005-0000-0000-00004A4F0000}"/>
    <cellStyle name="Normal 9 7 3 4 3" xfId="10615" xr:uid="{00000000-0005-0000-0000-00004B4F0000}"/>
    <cellStyle name="Normal 9 7 3 5" xfId="7184" xr:uid="{00000000-0005-0000-0000-00004C4F0000}"/>
    <cellStyle name="Normal 9 7 3 5 2" xfId="16337" xr:uid="{00000000-0005-0000-0000-00004D4F0000}"/>
    <cellStyle name="Normal 9 7 3 6" xfId="9873" xr:uid="{00000000-0005-0000-0000-00004E4F0000}"/>
    <cellStyle name="Normal 9 7 4" xfId="717" xr:uid="{00000000-0005-0000-0000-00004F4F0000}"/>
    <cellStyle name="Normal 9 7 5" xfId="2010" xr:uid="{00000000-0005-0000-0000-0000504F0000}"/>
    <cellStyle name="Normal 9 7 5 2" xfId="7188" xr:uid="{00000000-0005-0000-0000-0000514F0000}"/>
    <cellStyle name="Normal 9 7 5 2 2" xfId="16341" xr:uid="{00000000-0005-0000-0000-0000524F0000}"/>
    <cellStyle name="Normal 9 7 5 3" xfId="11164" xr:uid="{00000000-0005-0000-0000-0000534F0000}"/>
    <cellStyle name="Normal 9 7 6" xfId="3495" xr:uid="{00000000-0005-0000-0000-0000544F0000}"/>
    <cellStyle name="Normal 9 7 6 2" xfId="7189" xr:uid="{00000000-0005-0000-0000-0000554F0000}"/>
    <cellStyle name="Normal 9 7 6 2 2" xfId="16342" xr:uid="{00000000-0005-0000-0000-0000564F0000}"/>
    <cellStyle name="Normal 9 7 6 3" xfId="12649" xr:uid="{00000000-0005-0000-0000-0000574F0000}"/>
    <cellStyle name="Normal 9 7 7" xfId="1458" xr:uid="{00000000-0005-0000-0000-0000584F0000}"/>
    <cellStyle name="Normal 9 7 7 2" xfId="7190" xr:uid="{00000000-0005-0000-0000-0000594F0000}"/>
    <cellStyle name="Normal 9 7 7 2 2" xfId="16343" xr:uid="{00000000-0005-0000-0000-00005A4F0000}"/>
    <cellStyle name="Normal 9 7 7 3" xfId="10612" xr:uid="{00000000-0005-0000-0000-00005B4F0000}"/>
    <cellStyle name="Normal 9 7 8" xfId="7175" xr:uid="{00000000-0005-0000-0000-00005C4F0000}"/>
    <cellStyle name="Normal 9 7 8 2" xfId="16328" xr:uid="{00000000-0005-0000-0000-00005D4F0000}"/>
    <cellStyle name="Normal 9 7 9" xfId="9870" xr:uid="{00000000-0005-0000-0000-00005E4F0000}"/>
    <cellStyle name="Normal 9 8" xfId="718" xr:uid="{00000000-0005-0000-0000-00005F4F0000}"/>
    <cellStyle name="Normal 9 8 10" xfId="3211" xr:uid="{00000000-0005-0000-0000-0000604F0000}"/>
    <cellStyle name="Normal 9 8 10 2" xfId="7192" xr:uid="{00000000-0005-0000-0000-0000614F0000}"/>
    <cellStyle name="Normal 9 8 10 2 2" xfId="16345" xr:uid="{00000000-0005-0000-0000-0000624F0000}"/>
    <cellStyle name="Normal 9 8 10 3" xfId="12365" xr:uid="{00000000-0005-0000-0000-0000634F0000}"/>
    <cellStyle name="Normal 9 8 11" xfId="1462" xr:uid="{00000000-0005-0000-0000-0000644F0000}"/>
    <cellStyle name="Normal 9 8 11 2" xfId="7193" xr:uid="{00000000-0005-0000-0000-0000654F0000}"/>
    <cellStyle name="Normal 9 8 11 2 2" xfId="16346" xr:uid="{00000000-0005-0000-0000-0000664F0000}"/>
    <cellStyle name="Normal 9 8 11 3" xfId="10616" xr:uid="{00000000-0005-0000-0000-0000674F0000}"/>
    <cellStyle name="Normal 9 8 12" xfId="7191" xr:uid="{00000000-0005-0000-0000-0000684F0000}"/>
    <cellStyle name="Normal 9 8 12 2" xfId="16344" xr:uid="{00000000-0005-0000-0000-0000694F0000}"/>
    <cellStyle name="Normal 9 8 13" xfId="9875" xr:uid="{00000000-0005-0000-0000-00006A4F0000}"/>
    <cellStyle name="Normal 9 8 2" xfId="719" xr:uid="{00000000-0005-0000-0000-00006B4F0000}"/>
    <cellStyle name="Normal 9 8 2 2" xfId="720" xr:uid="{00000000-0005-0000-0000-00006C4F0000}"/>
    <cellStyle name="Normal 9 8 2 2 2" xfId="721" xr:uid="{00000000-0005-0000-0000-00006D4F0000}"/>
    <cellStyle name="Normal 9 8 2 2 2 2" xfId="2016" xr:uid="{00000000-0005-0000-0000-00006E4F0000}"/>
    <cellStyle name="Normal 9 8 2 2 2 2 2" xfId="7197" xr:uid="{00000000-0005-0000-0000-00006F4F0000}"/>
    <cellStyle name="Normal 9 8 2 2 2 2 2 2" xfId="16350" xr:uid="{00000000-0005-0000-0000-0000704F0000}"/>
    <cellStyle name="Normal 9 8 2 2 2 2 3" xfId="11170" xr:uid="{00000000-0005-0000-0000-0000714F0000}"/>
    <cellStyle name="Normal 9 8 2 2 2 3" xfId="3500" xr:uid="{00000000-0005-0000-0000-0000724F0000}"/>
    <cellStyle name="Normal 9 8 2 2 2 3 2" xfId="7198" xr:uid="{00000000-0005-0000-0000-0000734F0000}"/>
    <cellStyle name="Normal 9 8 2 2 2 3 2 2" xfId="16351" xr:uid="{00000000-0005-0000-0000-0000744F0000}"/>
    <cellStyle name="Normal 9 8 2 2 2 3 3" xfId="12654" xr:uid="{00000000-0005-0000-0000-0000754F0000}"/>
    <cellStyle name="Normal 9 8 2 2 2 4" xfId="1465" xr:uid="{00000000-0005-0000-0000-0000764F0000}"/>
    <cellStyle name="Normal 9 8 2 2 2 4 2" xfId="7199" xr:uid="{00000000-0005-0000-0000-0000774F0000}"/>
    <cellStyle name="Normal 9 8 2 2 2 4 2 2" xfId="16352" xr:uid="{00000000-0005-0000-0000-0000784F0000}"/>
    <cellStyle name="Normal 9 8 2 2 2 4 3" xfId="10619" xr:uid="{00000000-0005-0000-0000-0000794F0000}"/>
    <cellStyle name="Normal 9 8 2 2 2 5" xfId="7196" xr:uid="{00000000-0005-0000-0000-00007A4F0000}"/>
    <cellStyle name="Normal 9 8 2 2 2 5 2" xfId="16349" xr:uid="{00000000-0005-0000-0000-00007B4F0000}"/>
    <cellStyle name="Normal 9 8 2 2 2 6" xfId="9878" xr:uid="{00000000-0005-0000-0000-00007C4F0000}"/>
    <cellStyle name="Normal 9 8 2 2 3" xfId="2015" xr:uid="{00000000-0005-0000-0000-00007D4F0000}"/>
    <cellStyle name="Normal 9 8 2 2 3 2" xfId="7200" xr:uid="{00000000-0005-0000-0000-00007E4F0000}"/>
    <cellStyle name="Normal 9 8 2 2 3 2 2" xfId="16353" xr:uid="{00000000-0005-0000-0000-00007F4F0000}"/>
    <cellStyle name="Normal 9 8 2 2 3 3" xfId="11169" xr:uid="{00000000-0005-0000-0000-0000804F0000}"/>
    <cellStyle name="Normal 9 8 2 2 4" xfId="3499" xr:uid="{00000000-0005-0000-0000-0000814F0000}"/>
    <cellStyle name="Normal 9 8 2 2 4 2" xfId="7201" xr:uid="{00000000-0005-0000-0000-0000824F0000}"/>
    <cellStyle name="Normal 9 8 2 2 4 2 2" xfId="16354" xr:uid="{00000000-0005-0000-0000-0000834F0000}"/>
    <cellStyle name="Normal 9 8 2 2 4 3" xfId="12653" xr:uid="{00000000-0005-0000-0000-0000844F0000}"/>
    <cellStyle name="Normal 9 8 2 2 5" xfId="1464" xr:uid="{00000000-0005-0000-0000-0000854F0000}"/>
    <cellStyle name="Normal 9 8 2 2 5 2" xfId="7202" xr:uid="{00000000-0005-0000-0000-0000864F0000}"/>
    <cellStyle name="Normal 9 8 2 2 5 2 2" xfId="16355" xr:uid="{00000000-0005-0000-0000-0000874F0000}"/>
    <cellStyle name="Normal 9 8 2 2 5 3" xfId="10618" xr:uid="{00000000-0005-0000-0000-0000884F0000}"/>
    <cellStyle name="Normal 9 8 2 2 6" xfId="7195" xr:uid="{00000000-0005-0000-0000-0000894F0000}"/>
    <cellStyle name="Normal 9 8 2 2 6 2" xfId="16348" xr:uid="{00000000-0005-0000-0000-00008A4F0000}"/>
    <cellStyle name="Normal 9 8 2 2 7" xfId="9877" xr:uid="{00000000-0005-0000-0000-00008B4F0000}"/>
    <cellStyle name="Normal 9 8 2 3" xfId="722" xr:uid="{00000000-0005-0000-0000-00008C4F0000}"/>
    <cellStyle name="Normal 9 8 2 3 2" xfId="2017" xr:uid="{00000000-0005-0000-0000-00008D4F0000}"/>
    <cellStyle name="Normal 9 8 2 3 2 2" xfId="7204" xr:uid="{00000000-0005-0000-0000-00008E4F0000}"/>
    <cellStyle name="Normal 9 8 2 3 2 2 2" xfId="16357" xr:uid="{00000000-0005-0000-0000-00008F4F0000}"/>
    <cellStyle name="Normal 9 8 2 3 2 3" xfId="11171" xr:uid="{00000000-0005-0000-0000-0000904F0000}"/>
    <cellStyle name="Normal 9 8 2 3 3" xfId="3501" xr:uid="{00000000-0005-0000-0000-0000914F0000}"/>
    <cellStyle name="Normal 9 8 2 3 3 2" xfId="7205" xr:uid="{00000000-0005-0000-0000-0000924F0000}"/>
    <cellStyle name="Normal 9 8 2 3 3 2 2" xfId="16358" xr:uid="{00000000-0005-0000-0000-0000934F0000}"/>
    <cellStyle name="Normal 9 8 2 3 3 3" xfId="12655" xr:uid="{00000000-0005-0000-0000-0000944F0000}"/>
    <cellStyle name="Normal 9 8 2 3 4" xfId="1466" xr:uid="{00000000-0005-0000-0000-0000954F0000}"/>
    <cellStyle name="Normal 9 8 2 3 4 2" xfId="7206" xr:uid="{00000000-0005-0000-0000-0000964F0000}"/>
    <cellStyle name="Normal 9 8 2 3 4 2 2" xfId="16359" xr:uid="{00000000-0005-0000-0000-0000974F0000}"/>
    <cellStyle name="Normal 9 8 2 3 4 3" xfId="10620" xr:uid="{00000000-0005-0000-0000-0000984F0000}"/>
    <cellStyle name="Normal 9 8 2 3 5" xfId="7203" xr:uid="{00000000-0005-0000-0000-0000994F0000}"/>
    <cellStyle name="Normal 9 8 2 3 5 2" xfId="16356" xr:uid="{00000000-0005-0000-0000-00009A4F0000}"/>
    <cellStyle name="Normal 9 8 2 3 6" xfId="9879" xr:uid="{00000000-0005-0000-0000-00009B4F0000}"/>
    <cellStyle name="Normal 9 8 2 4" xfId="1161" xr:uid="{00000000-0005-0000-0000-00009C4F0000}"/>
    <cellStyle name="Normal 9 8 2 4 2" xfId="3894" xr:uid="{00000000-0005-0000-0000-00009D4F0000}"/>
    <cellStyle name="Normal 9 8 2 4 2 2" xfId="7208" xr:uid="{00000000-0005-0000-0000-00009E4F0000}"/>
    <cellStyle name="Normal 9 8 2 4 2 2 2" xfId="16361" xr:uid="{00000000-0005-0000-0000-00009F4F0000}"/>
    <cellStyle name="Normal 9 8 2 4 2 3" xfId="13048" xr:uid="{00000000-0005-0000-0000-0000A04F0000}"/>
    <cellStyle name="Normal 9 8 2 4 3" xfId="2200" xr:uid="{00000000-0005-0000-0000-0000A14F0000}"/>
    <cellStyle name="Normal 9 8 2 4 3 2" xfId="7209" xr:uid="{00000000-0005-0000-0000-0000A24F0000}"/>
    <cellStyle name="Normal 9 8 2 4 3 2 2" xfId="16362" xr:uid="{00000000-0005-0000-0000-0000A34F0000}"/>
    <cellStyle name="Normal 9 8 2 4 3 3" xfId="11354" xr:uid="{00000000-0005-0000-0000-0000A44F0000}"/>
    <cellStyle name="Normal 9 8 2 4 4" xfId="7207" xr:uid="{00000000-0005-0000-0000-0000A54F0000}"/>
    <cellStyle name="Normal 9 8 2 4 4 2" xfId="16360" xr:uid="{00000000-0005-0000-0000-0000A64F0000}"/>
    <cellStyle name="Normal 9 8 2 4 5" xfId="10315" xr:uid="{00000000-0005-0000-0000-0000A74F0000}"/>
    <cellStyle name="Normal 9 8 2 5" xfId="2014" xr:uid="{00000000-0005-0000-0000-0000A84F0000}"/>
    <cellStyle name="Normal 9 8 2 5 2" xfId="7210" xr:uid="{00000000-0005-0000-0000-0000A94F0000}"/>
    <cellStyle name="Normal 9 8 2 5 2 2" xfId="16363" xr:uid="{00000000-0005-0000-0000-0000AA4F0000}"/>
    <cellStyle name="Normal 9 8 2 5 3" xfId="11168" xr:uid="{00000000-0005-0000-0000-0000AB4F0000}"/>
    <cellStyle name="Normal 9 8 2 6" xfId="3216" xr:uid="{00000000-0005-0000-0000-0000AC4F0000}"/>
    <cellStyle name="Normal 9 8 2 6 2" xfId="7211" xr:uid="{00000000-0005-0000-0000-0000AD4F0000}"/>
    <cellStyle name="Normal 9 8 2 6 2 2" xfId="16364" xr:uid="{00000000-0005-0000-0000-0000AE4F0000}"/>
    <cellStyle name="Normal 9 8 2 6 3" xfId="12370" xr:uid="{00000000-0005-0000-0000-0000AF4F0000}"/>
    <cellStyle name="Normal 9 8 2 7" xfId="1463" xr:uid="{00000000-0005-0000-0000-0000B04F0000}"/>
    <cellStyle name="Normal 9 8 2 7 2" xfId="7212" xr:uid="{00000000-0005-0000-0000-0000B14F0000}"/>
    <cellStyle name="Normal 9 8 2 7 2 2" xfId="16365" xr:uid="{00000000-0005-0000-0000-0000B24F0000}"/>
    <cellStyle name="Normal 9 8 2 7 3" xfId="10617" xr:uid="{00000000-0005-0000-0000-0000B34F0000}"/>
    <cellStyle name="Normal 9 8 2 8" xfId="7194" xr:uid="{00000000-0005-0000-0000-0000B44F0000}"/>
    <cellStyle name="Normal 9 8 2 8 2" xfId="16347" xr:uid="{00000000-0005-0000-0000-0000B54F0000}"/>
    <cellStyle name="Normal 9 8 2 9" xfId="9876" xr:uid="{00000000-0005-0000-0000-0000B64F0000}"/>
    <cellStyle name="Normal 9 8 3" xfId="723" xr:uid="{00000000-0005-0000-0000-0000B74F0000}"/>
    <cellStyle name="Normal 9 8 3 2" xfId="724" xr:uid="{00000000-0005-0000-0000-0000B84F0000}"/>
    <cellStyle name="Normal 9 8 3 2 2" xfId="725" xr:uid="{00000000-0005-0000-0000-0000B94F0000}"/>
    <cellStyle name="Normal 9 8 3 2 2 2" xfId="2020" xr:uid="{00000000-0005-0000-0000-0000BA4F0000}"/>
    <cellStyle name="Normal 9 8 3 2 2 2 2" xfId="7216" xr:uid="{00000000-0005-0000-0000-0000BB4F0000}"/>
    <cellStyle name="Normal 9 8 3 2 2 2 2 2" xfId="16369" xr:uid="{00000000-0005-0000-0000-0000BC4F0000}"/>
    <cellStyle name="Normal 9 8 3 2 2 2 3" xfId="11174" xr:uid="{00000000-0005-0000-0000-0000BD4F0000}"/>
    <cellStyle name="Normal 9 8 3 2 2 3" xfId="3503" xr:uid="{00000000-0005-0000-0000-0000BE4F0000}"/>
    <cellStyle name="Normal 9 8 3 2 2 3 2" xfId="7217" xr:uid="{00000000-0005-0000-0000-0000BF4F0000}"/>
    <cellStyle name="Normal 9 8 3 2 2 3 2 2" xfId="16370" xr:uid="{00000000-0005-0000-0000-0000C04F0000}"/>
    <cellStyle name="Normal 9 8 3 2 2 3 3" xfId="12657" xr:uid="{00000000-0005-0000-0000-0000C14F0000}"/>
    <cellStyle name="Normal 9 8 3 2 2 4" xfId="1469" xr:uid="{00000000-0005-0000-0000-0000C24F0000}"/>
    <cellStyle name="Normal 9 8 3 2 2 4 2" xfId="7218" xr:uid="{00000000-0005-0000-0000-0000C34F0000}"/>
    <cellStyle name="Normal 9 8 3 2 2 4 2 2" xfId="16371" xr:uid="{00000000-0005-0000-0000-0000C44F0000}"/>
    <cellStyle name="Normal 9 8 3 2 2 4 3" xfId="10623" xr:uid="{00000000-0005-0000-0000-0000C54F0000}"/>
    <cellStyle name="Normal 9 8 3 2 2 5" xfId="7215" xr:uid="{00000000-0005-0000-0000-0000C64F0000}"/>
    <cellStyle name="Normal 9 8 3 2 2 5 2" xfId="16368" xr:uid="{00000000-0005-0000-0000-0000C74F0000}"/>
    <cellStyle name="Normal 9 8 3 2 2 6" xfId="9882" xr:uid="{00000000-0005-0000-0000-0000C84F0000}"/>
    <cellStyle name="Normal 9 8 3 2 3" xfId="2019" xr:uid="{00000000-0005-0000-0000-0000C94F0000}"/>
    <cellStyle name="Normal 9 8 3 2 3 2" xfId="7219" xr:uid="{00000000-0005-0000-0000-0000CA4F0000}"/>
    <cellStyle name="Normal 9 8 3 2 3 2 2" xfId="16372" xr:uid="{00000000-0005-0000-0000-0000CB4F0000}"/>
    <cellStyle name="Normal 9 8 3 2 3 3" xfId="11173" xr:uid="{00000000-0005-0000-0000-0000CC4F0000}"/>
    <cellStyle name="Normal 9 8 3 2 4" xfId="3502" xr:uid="{00000000-0005-0000-0000-0000CD4F0000}"/>
    <cellStyle name="Normal 9 8 3 2 4 2" xfId="7220" xr:uid="{00000000-0005-0000-0000-0000CE4F0000}"/>
    <cellStyle name="Normal 9 8 3 2 4 2 2" xfId="16373" xr:uid="{00000000-0005-0000-0000-0000CF4F0000}"/>
    <cellStyle name="Normal 9 8 3 2 4 3" xfId="12656" xr:uid="{00000000-0005-0000-0000-0000D04F0000}"/>
    <cellStyle name="Normal 9 8 3 2 5" xfId="1468" xr:uid="{00000000-0005-0000-0000-0000D14F0000}"/>
    <cellStyle name="Normal 9 8 3 2 5 2" xfId="7221" xr:uid="{00000000-0005-0000-0000-0000D24F0000}"/>
    <cellStyle name="Normal 9 8 3 2 5 2 2" xfId="16374" xr:uid="{00000000-0005-0000-0000-0000D34F0000}"/>
    <cellStyle name="Normal 9 8 3 2 5 3" xfId="10622" xr:uid="{00000000-0005-0000-0000-0000D44F0000}"/>
    <cellStyle name="Normal 9 8 3 2 6" xfId="7214" xr:uid="{00000000-0005-0000-0000-0000D54F0000}"/>
    <cellStyle name="Normal 9 8 3 2 6 2" xfId="16367" xr:uid="{00000000-0005-0000-0000-0000D64F0000}"/>
    <cellStyle name="Normal 9 8 3 2 7" xfId="9881" xr:uid="{00000000-0005-0000-0000-0000D74F0000}"/>
    <cellStyle name="Normal 9 8 3 3" xfId="726" xr:uid="{00000000-0005-0000-0000-0000D84F0000}"/>
    <cellStyle name="Normal 9 8 3 3 2" xfId="2021" xr:uid="{00000000-0005-0000-0000-0000D94F0000}"/>
    <cellStyle name="Normal 9 8 3 3 2 2" xfId="7223" xr:uid="{00000000-0005-0000-0000-0000DA4F0000}"/>
    <cellStyle name="Normal 9 8 3 3 2 2 2" xfId="16376" xr:uid="{00000000-0005-0000-0000-0000DB4F0000}"/>
    <cellStyle name="Normal 9 8 3 3 2 3" xfId="11175" xr:uid="{00000000-0005-0000-0000-0000DC4F0000}"/>
    <cellStyle name="Normal 9 8 3 3 3" xfId="3504" xr:uid="{00000000-0005-0000-0000-0000DD4F0000}"/>
    <cellStyle name="Normal 9 8 3 3 3 2" xfId="7224" xr:uid="{00000000-0005-0000-0000-0000DE4F0000}"/>
    <cellStyle name="Normal 9 8 3 3 3 2 2" xfId="16377" xr:uid="{00000000-0005-0000-0000-0000DF4F0000}"/>
    <cellStyle name="Normal 9 8 3 3 3 3" xfId="12658" xr:uid="{00000000-0005-0000-0000-0000E04F0000}"/>
    <cellStyle name="Normal 9 8 3 3 4" xfId="1470" xr:uid="{00000000-0005-0000-0000-0000E14F0000}"/>
    <cellStyle name="Normal 9 8 3 3 4 2" xfId="7225" xr:uid="{00000000-0005-0000-0000-0000E24F0000}"/>
    <cellStyle name="Normal 9 8 3 3 4 2 2" xfId="16378" xr:uid="{00000000-0005-0000-0000-0000E34F0000}"/>
    <cellStyle name="Normal 9 8 3 3 4 3" xfId="10624" xr:uid="{00000000-0005-0000-0000-0000E44F0000}"/>
    <cellStyle name="Normal 9 8 3 3 5" xfId="7222" xr:uid="{00000000-0005-0000-0000-0000E54F0000}"/>
    <cellStyle name="Normal 9 8 3 3 5 2" xfId="16375" xr:uid="{00000000-0005-0000-0000-0000E64F0000}"/>
    <cellStyle name="Normal 9 8 3 3 6" xfId="9883" xr:uid="{00000000-0005-0000-0000-0000E74F0000}"/>
    <cellStyle name="Normal 9 8 3 4" xfId="1162" xr:uid="{00000000-0005-0000-0000-0000E84F0000}"/>
    <cellStyle name="Normal 9 8 3 4 2" xfId="3909" xr:uid="{00000000-0005-0000-0000-0000E94F0000}"/>
    <cellStyle name="Normal 9 8 3 4 2 2" xfId="7227" xr:uid="{00000000-0005-0000-0000-0000EA4F0000}"/>
    <cellStyle name="Normal 9 8 3 4 2 2 2" xfId="16380" xr:uid="{00000000-0005-0000-0000-0000EB4F0000}"/>
    <cellStyle name="Normal 9 8 3 4 2 3" xfId="13063" xr:uid="{00000000-0005-0000-0000-0000EC4F0000}"/>
    <cellStyle name="Normal 9 8 3 4 3" xfId="2215" xr:uid="{00000000-0005-0000-0000-0000ED4F0000}"/>
    <cellStyle name="Normal 9 8 3 4 3 2" xfId="7228" xr:uid="{00000000-0005-0000-0000-0000EE4F0000}"/>
    <cellStyle name="Normal 9 8 3 4 3 2 2" xfId="16381" xr:uid="{00000000-0005-0000-0000-0000EF4F0000}"/>
    <cellStyle name="Normal 9 8 3 4 3 3" xfId="11369" xr:uid="{00000000-0005-0000-0000-0000F04F0000}"/>
    <cellStyle name="Normal 9 8 3 4 4" xfId="7226" xr:uid="{00000000-0005-0000-0000-0000F14F0000}"/>
    <cellStyle name="Normal 9 8 3 4 4 2" xfId="16379" xr:uid="{00000000-0005-0000-0000-0000F24F0000}"/>
    <cellStyle name="Normal 9 8 3 4 5" xfId="10316" xr:uid="{00000000-0005-0000-0000-0000F34F0000}"/>
    <cellStyle name="Normal 9 8 3 5" xfId="2018" xr:uid="{00000000-0005-0000-0000-0000F44F0000}"/>
    <cellStyle name="Normal 9 8 3 5 2" xfId="7229" xr:uid="{00000000-0005-0000-0000-0000F54F0000}"/>
    <cellStyle name="Normal 9 8 3 5 2 2" xfId="16382" xr:uid="{00000000-0005-0000-0000-0000F64F0000}"/>
    <cellStyle name="Normal 9 8 3 5 3" xfId="11172" xr:uid="{00000000-0005-0000-0000-0000F74F0000}"/>
    <cellStyle name="Normal 9 8 3 6" xfId="3224" xr:uid="{00000000-0005-0000-0000-0000F84F0000}"/>
    <cellStyle name="Normal 9 8 3 6 2" xfId="7230" xr:uid="{00000000-0005-0000-0000-0000F94F0000}"/>
    <cellStyle name="Normal 9 8 3 6 2 2" xfId="16383" xr:uid="{00000000-0005-0000-0000-0000FA4F0000}"/>
    <cellStyle name="Normal 9 8 3 6 3" xfId="12378" xr:uid="{00000000-0005-0000-0000-0000FB4F0000}"/>
    <cellStyle name="Normal 9 8 3 7" xfId="1467" xr:uid="{00000000-0005-0000-0000-0000FC4F0000}"/>
    <cellStyle name="Normal 9 8 3 7 2" xfId="7231" xr:uid="{00000000-0005-0000-0000-0000FD4F0000}"/>
    <cellStyle name="Normal 9 8 3 7 2 2" xfId="16384" xr:uid="{00000000-0005-0000-0000-0000FE4F0000}"/>
    <cellStyle name="Normal 9 8 3 7 3" xfId="10621" xr:uid="{00000000-0005-0000-0000-0000FF4F0000}"/>
    <cellStyle name="Normal 9 8 3 8" xfId="7213" xr:uid="{00000000-0005-0000-0000-000000500000}"/>
    <cellStyle name="Normal 9 8 3 8 2" xfId="16366" xr:uid="{00000000-0005-0000-0000-000001500000}"/>
    <cellStyle name="Normal 9 8 3 9" xfId="9880" xr:uid="{00000000-0005-0000-0000-000002500000}"/>
    <cellStyle name="Normal 9 8 4" xfId="727" xr:uid="{00000000-0005-0000-0000-000003500000}"/>
    <cellStyle name="Normal 9 8 4 2" xfId="728" xr:uid="{00000000-0005-0000-0000-000004500000}"/>
    <cellStyle name="Normal 9 8 4 2 2" xfId="2023" xr:uid="{00000000-0005-0000-0000-000005500000}"/>
    <cellStyle name="Normal 9 8 4 2 2 2" xfId="7234" xr:uid="{00000000-0005-0000-0000-000006500000}"/>
    <cellStyle name="Normal 9 8 4 2 2 2 2" xfId="16387" xr:uid="{00000000-0005-0000-0000-000007500000}"/>
    <cellStyle name="Normal 9 8 4 2 2 3" xfId="11177" xr:uid="{00000000-0005-0000-0000-000008500000}"/>
    <cellStyle name="Normal 9 8 4 2 3" xfId="3506" xr:uid="{00000000-0005-0000-0000-000009500000}"/>
    <cellStyle name="Normal 9 8 4 2 3 2" xfId="7235" xr:uid="{00000000-0005-0000-0000-00000A500000}"/>
    <cellStyle name="Normal 9 8 4 2 3 2 2" xfId="16388" xr:uid="{00000000-0005-0000-0000-00000B500000}"/>
    <cellStyle name="Normal 9 8 4 2 3 3" xfId="12660" xr:uid="{00000000-0005-0000-0000-00000C500000}"/>
    <cellStyle name="Normal 9 8 4 2 4" xfId="1472" xr:uid="{00000000-0005-0000-0000-00000D500000}"/>
    <cellStyle name="Normal 9 8 4 2 4 2" xfId="7236" xr:uid="{00000000-0005-0000-0000-00000E500000}"/>
    <cellStyle name="Normal 9 8 4 2 4 2 2" xfId="16389" xr:uid="{00000000-0005-0000-0000-00000F500000}"/>
    <cellStyle name="Normal 9 8 4 2 4 3" xfId="10626" xr:uid="{00000000-0005-0000-0000-000010500000}"/>
    <cellStyle name="Normal 9 8 4 2 5" xfId="7233" xr:uid="{00000000-0005-0000-0000-000011500000}"/>
    <cellStyle name="Normal 9 8 4 2 5 2" xfId="16386" xr:uid="{00000000-0005-0000-0000-000012500000}"/>
    <cellStyle name="Normal 9 8 4 2 6" xfId="9885" xr:uid="{00000000-0005-0000-0000-000013500000}"/>
    <cellStyle name="Normal 9 8 4 3" xfId="2022" xr:uid="{00000000-0005-0000-0000-000014500000}"/>
    <cellStyle name="Normal 9 8 4 3 2" xfId="7237" xr:uid="{00000000-0005-0000-0000-000015500000}"/>
    <cellStyle name="Normal 9 8 4 3 2 2" xfId="16390" xr:uid="{00000000-0005-0000-0000-000016500000}"/>
    <cellStyle name="Normal 9 8 4 3 3" xfId="11176" xr:uid="{00000000-0005-0000-0000-000017500000}"/>
    <cellStyle name="Normal 9 8 4 4" xfId="3505" xr:uid="{00000000-0005-0000-0000-000018500000}"/>
    <cellStyle name="Normal 9 8 4 4 2" xfId="7238" xr:uid="{00000000-0005-0000-0000-000019500000}"/>
    <cellStyle name="Normal 9 8 4 4 2 2" xfId="16391" xr:uid="{00000000-0005-0000-0000-00001A500000}"/>
    <cellStyle name="Normal 9 8 4 4 3" xfId="12659" xr:uid="{00000000-0005-0000-0000-00001B500000}"/>
    <cellStyle name="Normal 9 8 4 5" xfId="1471" xr:uid="{00000000-0005-0000-0000-00001C500000}"/>
    <cellStyle name="Normal 9 8 4 5 2" xfId="7239" xr:uid="{00000000-0005-0000-0000-00001D500000}"/>
    <cellStyle name="Normal 9 8 4 5 2 2" xfId="16392" xr:uid="{00000000-0005-0000-0000-00001E500000}"/>
    <cellStyle name="Normal 9 8 4 5 3" xfId="10625" xr:uid="{00000000-0005-0000-0000-00001F500000}"/>
    <cellStyle name="Normal 9 8 4 6" xfId="7232" xr:uid="{00000000-0005-0000-0000-000020500000}"/>
    <cellStyle name="Normal 9 8 4 6 2" xfId="16385" xr:uid="{00000000-0005-0000-0000-000021500000}"/>
    <cellStyle name="Normal 9 8 4 7" xfId="9884" xr:uid="{00000000-0005-0000-0000-000022500000}"/>
    <cellStyle name="Normal 9 8 5" xfId="729" xr:uid="{00000000-0005-0000-0000-000023500000}"/>
    <cellStyle name="Normal 9 8 5 2" xfId="2024" xr:uid="{00000000-0005-0000-0000-000024500000}"/>
    <cellStyle name="Normal 9 8 5 2 2" xfId="7241" xr:uid="{00000000-0005-0000-0000-000025500000}"/>
    <cellStyle name="Normal 9 8 5 2 2 2" xfId="16394" xr:uid="{00000000-0005-0000-0000-000026500000}"/>
    <cellStyle name="Normal 9 8 5 2 3" xfId="11178" xr:uid="{00000000-0005-0000-0000-000027500000}"/>
    <cellStyle name="Normal 9 8 5 3" xfId="3507" xr:uid="{00000000-0005-0000-0000-000028500000}"/>
    <cellStyle name="Normal 9 8 5 3 2" xfId="7242" xr:uid="{00000000-0005-0000-0000-000029500000}"/>
    <cellStyle name="Normal 9 8 5 3 2 2" xfId="16395" xr:uid="{00000000-0005-0000-0000-00002A500000}"/>
    <cellStyle name="Normal 9 8 5 3 3" xfId="12661" xr:uid="{00000000-0005-0000-0000-00002B500000}"/>
    <cellStyle name="Normal 9 8 5 4" xfId="1473" xr:uid="{00000000-0005-0000-0000-00002C500000}"/>
    <cellStyle name="Normal 9 8 5 4 2" xfId="7243" xr:uid="{00000000-0005-0000-0000-00002D500000}"/>
    <cellStyle name="Normal 9 8 5 4 2 2" xfId="16396" xr:uid="{00000000-0005-0000-0000-00002E500000}"/>
    <cellStyle name="Normal 9 8 5 4 3" xfId="10627" xr:uid="{00000000-0005-0000-0000-00002F500000}"/>
    <cellStyle name="Normal 9 8 5 5" xfId="7240" xr:uid="{00000000-0005-0000-0000-000030500000}"/>
    <cellStyle name="Normal 9 8 5 5 2" xfId="16393" xr:uid="{00000000-0005-0000-0000-000031500000}"/>
    <cellStyle name="Normal 9 8 5 6" xfId="9886" xr:uid="{00000000-0005-0000-0000-000032500000}"/>
    <cellStyle name="Normal 9 8 6" xfId="730" xr:uid="{00000000-0005-0000-0000-000033500000}"/>
    <cellStyle name="Normal 9 8 7" xfId="1136" xr:uid="{00000000-0005-0000-0000-000034500000}"/>
    <cellStyle name="Normal 9 8 7 2" xfId="3873" xr:uid="{00000000-0005-0000-0000-000035500000}"/>
    <cellStyle name="Normal 9 8 7 2 2" xfId="7245" xr:uid="{00000000-0005-0000-0000-000036500000}"/>
    <cellStyle name="Normal 9 8 7 2 2 2" xfId="16398" xr:uid="{00000000-0005-0000-0000-000037500000}"/>
    <cellStyle name="Normal 9 8 7 2 3" xfId="13027" xr:uid="{00000000-0005-0000-0000-000038500000}"/>
    <cellStyle name="Normal 9 8 7 3" xfId="2179" xr:uid="{00000000-0005-0000-0000-000039500000}"/>
    <cellStyle name="Normal 9 8 7 3 2" xfId="7246" xr:uid="{00000000-0005-0000-0000-00003A500000}"/>
    <cellStyle name="Normal 9 8 7 3 2 2" xfId="16399" xr:uid="{00000000-0005-0000-0000-00003B500000}"/>
    <cellStyle name="Normal 9 8 7 3 3" xfId="11333" xr:uid="{00000000-0005-0000-0000-00003C500000}"/>
    <cellStyle name="Normal 9 8 7 4" xfId="7244" xr:uid="{00000000-0005-0000-0000-00003D500000}"/>
    <cellStyle name="Normal 9 8 7 4 2" xfId="16397" xr:uid="{00000000-0005-0000-0000-00003E500000}"/>
    <cellStyle name="Normal 9 8 7 5" xfId="10290" xr:uid="{00000000-0005-0000-0000-00003F500000}"/>
    <cellStyle name="Normal 9 8 8" xfId="1163" xr:uid="{00000000-0005-0000-0000-000040500000}"/>
    <cellStyle name="Normal 9 8 8 2" xfId="3888" xr:uid="{00000000-0005-0000-0000-000041500000}"/>
    <cellStyle name="Normal 9 8 8 2 2" xfId="7248" xr:uid="{00000000-0005-0000-0000-000042500000}"/>
    <cellStyle name="Normal 9 8 8 2 2 2" xfId="16401" xr:uid="{00000000-0005-0000-0000-000043500000}"/>
    <cellStyle name="Normal 9 8 8 2 3" xfId="13042" xr:uid="{00000000-0005-0000-0000-000044500000}"/>
    <cellStyle name="Normal 9 8 8 3" xfId="2194" xr:uid="{00000000-0005-0000-0000-000045500000}"/>
    <cellStyle name="Normal 9 8 8 3 2" xfId="7249" xr:uid="{00000000-0005-0000-0000-000046500000}"/>
    <cellStyle name="Normal 9 8 8 3 2 2" xfId="16402" xr:uid="{00000000-0005-0000-0000-000047500000}"/>
    <cellStyle name="Normal 9 8 8 3 3" xfId="11348" xr:uid="{00000000-0005-0000-0000-000048500000}"/>
    <cellStyle name="Normal 9 8 8 4" xfId="7247" xr:uid="{00000000-0005-0000-0000-000049500000}"/>
    <cellStyle name="Normal 9 8 8 4 2" xfId="16400" xr:uid="{00000000-0005-0000-0000-00004A500000}"/>
    <cellStyle name="Normal 9 8 8 5" xfId="10317" xr:uid="{00000000-0005-0000-0000-00004B500000}"/>
    <cellStyle name="Normal 9 8 9" xfId="1686" xr:uid="{00000000-0005-0000-0000-00004C500000}"/>
    <cellStyle name="Normal 9 8 9 2" xfId="3663" xr:uid="{00000000-0005-0000-0000-00004D500000}"/>
    <cellStyle name="Normal 9 8 9 2 2" xfId="7251" xr:uid="{00000000-0005-0000-0000-00004E500000}"/>
    <cellStyle name="Normal 9 8 9 2 2 2" xfId="16404" xr:uid="{00000000-0005-0000-0000-00004F500000}"/>
    <cellStyle name="Normal 9 8 9 2 3" xfId="12817" xr:uid="{00000000-0005-0000-0000-000050500000}"/>
    <cellStyle name="Normal 9 8 9 3" xfId="7250" xr:uid="{00000000-0005-0000-0000-000051500000}"/>
    <cellStyle name="Normal 9 8 9 3 2" xfId="16403" xr:uid="{00000000-0005-0000-0000-000052500000}"/>
    <cellStyle name="Normal 9 8 9 4" xfId="10840" xr:uid="{00000000-0005-0000-0000-000053500000}"/>
    <cellStyle name="Normal 9 9" xfId="731" xr:uid="{00000000-0005-0000-0000-000054500000}"/>
    <cellStyle name="Normal 9 9 2" xfId="732" xr:uid="{00000000-0005-0000-0000-000055500000}"/>
    <cellStyle name="Normal 9 9 2 2" xfId="733" xr:uid="{00000000-0005-0000-0000-000056500000}"/>
    <cellStyle name="Normal 9 9 2 2 2" xfId="2027" xr:uid="{00000000-0005-0000-0000-000057500000}"/>
    <cellStyle name="Normal 9 9 2 2 2 2" xfId="7255" xr:uid="{00000000-0005-0000-0000-000058500000}"/>
    <cellStyle name="Normal 9 9 2 2 2 2 2" xfId="16408" xr:uid="{00000000-0005-0000-0000-000059500000}"/>
    <cellStyle name="Normal 9 9 2 2 2 3" xfId="11181" xr:uid="{00000000-0005-0000-0000-00005A500000}"/>
    <cellStyle name="Normal 9 9 2 2 3" xfId="3510" xr:uid="{00000000-0005-0000-0000-00005B500000}"/>
    <cellStyle name="Normal 9 9 2 2 3 2" xfId="7256" xr:uid="{00000000-0005-0000-0000-00005C500000}"/>
    <cellStyle name="Normal 9 9 2 2 3 2 2" xfId="16409" xr:uid="{00000000-0005-0000-0000-00005D500000}"/>
    <cellStyle name="Normal 9 9 2 2 3 3" xfId="12664" xr:uid="{00000000-0005-0000-0000-00005E500000}"/>
    <cellStyle name="Normal 9 9 2 2 4" xfId="1476" xr:uid="{00000000-0005-0000-0000-00005F500000}"/>
    <cellStyle name="Normal 9 9 2 2 4 2" xfId="7257" xr:uid="{00000000-0005-0000-0000-000060500000}"/>
    <cellStyle name="Normal 9 9 2 2 4 2 2" xfId="16410" xr:uid="{00000000-0005-0000-0000-000061500000}"/>
    <cellStyle name="Normal 9 9 2 2 4 3" xfId="10630" xr:uid="{00000000-0005-0000-0000-000062500000}"/>
    <cellStyle name="Normal 9 9 2 2 5" xfId="7254" xr:uid="{00000000-0005-0000-0000-000063500000}"/>
    <cellStyle name="Normal 9 9 2 2 5 2" xfId="16407" xr:uid="{00000000-0005-0000-0000-000064500000}"/>
    <cellStyle name="Normal 9 9 2 2 6" xfId="9890" xr:uid="{00000000-0005-0000-0000-000065500000}"/>
    <cellStyle name="Normal 9 9 2 3" xfId="2026" xr:uid="{00000000-0005-0000-0000-000066500000}"/>
    <cellStyle name="Normal 9 9 2 3 2" xfId="7258" xr:uid="{00000000-0005-0000-0000-000067500000}"/>
    <cellStyle name="Normal 9 9 2 3 2 2" xfId="16411" xr:uid="{00000000-0005-0000-0000-000068500000}"/>
    <cellStyle name="Normal 9 9 2 3 3" xfId="11180" xr:uid="{00000000-0005-0000-0000-000069500000}"/>
    <cellStyle name="Normal 9 9 2 4" xfId="3509" xr:uid="{00000000-0005-0000-0000-00006A500000}"/>
    <cellStyle name="Normal 9 9 2 4 2" xfId="7259" xr:uid="{00000000-0005-0000-0000-00006B500000}"/>
    <cellStyle name="Normal 9 9 2 4 2 2" xfId="16412" xr:uid="{00000000-0005-0000-0000-00006C500000}"/>
    <cellStyle name="Normal 9 9 2 4 3" xfId="12663" xr:uid="{00000000-0005-0000-0000-00006D500000}"/>
    <cellStyle name="Normal 9 9 2 5" xfId="1475" xr:uid="{00000000-0005-0000-0000-00006E500000}"/>
    <cellStyle name="Normal 9 9 2 5 2" xfId="7260" xr:uid="{00000000-0005-0000-0000-00006F500000}"/>
    <cellStyle name="Normal 9 9 2 5 2 2" xfId="16413" xr:uid="{00000000-0005-0000-0000-000070500000}"/>
    <cellStyle name="Normal 9 9 2 5 3" xfId="10629" xr:uid="{00000000-0005-0000-0000-000071500000}"/>
    <cellStyle name="Normal 9 9 2 6" xfId="7253" xr:uid="{00000000-0005-0000-0000-000072500000}"/>
    <cellStyle name="Normal 9 9 2 6 2" xfId="16406" xr:uid="{00000000-0005-0000-0000-000073500000}"/>
    <cellStyle name="Normal 9 9 2 7" xfId="9889" xr:uid="{00000000-0005-0000-0000-000074500000}"/>
    <cellStyle name="Normal 9 9 3" xfId="734" xr:uid="{00000000-0005-0000-0000-000075500000}"/>
    <cellStyle name="Normal 9 9 3 2" xfId="2028" xr:uid="{00000000-0005-0000-0000-000076500000}"/>
    <cellStyle name="Normal 9 9 3 2 2" xfId="7262" xr:uid="{00000000-0005-0000-0000-000077500000}"/>
    <cellStyle name="Normal 9 9 3 2 2 2" xfId="16415" xr:uid="{00000000-0005-0000-0000-000078500000}"/>
    <cellStyle name="Normal 9 9 3 2 3" xfId="11182" xr:uid="{00000000-0005-0000-0000-000079500000}"/>
    <cellStyle name="Normal 9 9 3 3" xfId="3511" xr:uid="{00000000-0005-0000-0000-00007A500000}"/>
    <cellStyle name="Normal 9 9 3 3 2" xfId="7263" xr:uid="{00000000-0005-0000-0000-00007B500000}"/>
    <cellStyle name="Normal 9 9 3 3 2 2" xfId="16416" xr:uid="{00000000-0005-0000-0000-00007C500000}"/>
    <cellStyle name="Normal 9 9 3 3 3" xfId="12665" xr:uid="{00000000-0005-0000-0000-00007D500000}"/>
    <cellStyle name="Normal 9 9 3 4" xfId="1477" xr:uid="{00000000-0005-0000-0000-00007E500000}"/>
    <cellStyle name="Normal 9 9 3 4 2" xfId="7264" xr:uid="{00000000-0005-0000-0000-00007F500000}"/>
    <cellStyle name="Normal 9 9 3 4 2 2" xfId="16417" xr:uid="{00000000-0005-0000-0000-000080500000}"/>
    <cellStyle name="Normal 9 9 3 4 3" xfId="10631" xr:uid="{00000000-0005-0000-0000-000081500000}"/>
    <cellStyle name="Normal 9 9 3 5" xfId="7261" xr:uid="{00000000-0005-0000-0000-000082500000}"/>
    <cellStyle name="Normal 9 9 3 5 2" xfId="16414" xr:uid="{00000000-0005-0000-0000-000083500000}"/>
    <cellStyle name="Normal 9 9 3 6" xfId="9891" xr:uid="{00000000-0005-0000-0000-000084500000}"/>
    <cellStyle name="Normal 9 9 4" xfId="2025" xr:uid="{00000000-0005-0000-0000-000085500000}"/>
    <cellStyle name="Normal 9 9 4 2" xfId="7265" xr:uid="{00000000-0005-0000-0000-000086500000}"/>
    <cellStyle name="Normal 9 9 4 2 2" xfId="16418" xr:uid="{00000000-0005-0000-0000-000087500000}"/>
    <cellStyle name="Normal 9 9 4 3" xfId="11179" xr:uid="{00000000-0005-0000-0000-000088500000}"/>
    <cellStyle name="Normal 9 9 5" xfId="3508" xr:uid="{00000000-0005-0000-0000-000089500000}"/>
    <cellStyle name="Normal 9 9 5 2" xfId="7266" xr:uid="{00000000-0005-0000-0000-00008A500000}"/>
    <cellStyle name="Normal 9 9 5 2 2" xfId="16419" xr:uid="{00000000-0005-0000-0000-00008B500000}"/>
    <cellStyle name="Normal 9 9 5 3" xfId="12662" xr:uid="{00000000-0005-0000-0000-00008C500000}"/>
    <cellStyle name="Normal 9 9 6" xfId="1474" xr:uid="{00000000-0005-0000-0000-00008D500000}"/>
    <cellStyle name="Normal 9 9 6 2" xfId="7267" xr:uid="{00000000-0005-0000-0000-00008E500000}"/>
    <cellStyle name="Normal 9 9 6 2 2" xfId="16420" xr:uid="{00000000-0005-0000-0000-00008F500000}"/>
    <cellStyle name="Normal 9 9 6 3" xfId="10628" xr:uid="{00000000-0005-0000-0000-000090500000}"/>
    <cellStyle name="Normal 9 9 7" xfId="7252" xr:uid="{00000000-0005-0000-0000-000091500000}"/>
    <cellStyle name="Normal 9 9 7 2" xfId="16405" xr:uid="{00000000-0005-0000-0000-000092500000}"/>
    <cellStyle name="Normal 9 9 8" xfId="9888" xr:uid="{00000000-0005-0000-0000-000093500000}"/>
    <cellStyle name="Nota 10" xfId="9136" xr:uid="{00000000-0005-0000-0000-000094500000}"/>
    <cellStyle name="Nota 10 2" xfId="18267" xr:uid="{00000000-0005-0000-0000-000095500000}"/>
    <cellStyle name="Nota 10 3" xfId="25253" xr:uid="{00000000-0005-0000-0000-000096500000}"/>
    <cellStyle name="Nota 10 4" xfId="25495" xr:uid="{00000000-0005-0000-0000-000097500000}"/>
    <cellStyle name="Nota 10 5" xfId="35557" xr:uid="{00000000-0005-0000-0000-000098500000}"/>
    <cellStyle name="Nota 10 6" xfId="38476" xr:uid="{00000000-0005-0000-0000-000099500000}"/>
    <cellStyle name="Nota 11" xfId="9137" xr:uid="{00000000-0005-0000-0000-00009A500000}"/>
    <cellStyle name="Nota 11 2" xfId="18268" xr:uid="{00000000-0005-0000-0000-00009B500000}"/>
    <cellStyle name="Nota 11 3" xfId="25254" xr:uid="{00000000-0005-0000-0000-00009C500000}"/>
    <cellStyle name="Nota 11 4" xfId="22877" xr:uid="{00000000-0005-0000-0000-00009D500000}"/>
    <cellStyle name="Nota 11 5" xfId="35558" xr:uid="{00000000-0005-0000-0000-00009E500000}"/>
    <cellStyle name="Nota 11 6" xfId="38477" xr:uid="{00000000-0005-0000-0000-00009F500000}"/>
    <cellStyle name="Nota 2" xfId="121" xr:uid="{00000000-0005-0000-0000-0000A0500000}"/>
    <cellStyle name="Nota 2 10" xfId="1603" xr:uid="{00000000-0005-0000-0000-0000A1500000}"/>
    <cellStyle name="Nota 2 10 2" xfId="7268" xr:uid="{00000000-0005-0000-0000-0000A2500000}"/>
    <cellStyle name="Nota 2 10 2 2" xfId="16421" xr:uid="{00000000-0005-0000-0000-0000A3500000}"/>
    <cellStyle name="Nota 2 10 2 3" xfId="23402" xr:uid="{00000000-0005-0000-0000-0000A4500000}"/>
    <cellStyle name="Nota 2 10 2 4" xfId="30246" xr:uid="{00000000-0005-0000-0000-0000A5500000}"/>
    <cellStyle name="Nota 2 10 2 5" xfId="34207" xr:uid="{00000000-0005-0000-0000-0000A6500000}"/>
    <cellStyle name="Nota 2 10 2 6" xfId="37759" xr:uid="{00000000-0005-0000-0000-0000A7500000}"/>
    <cellStyle name="Nota 2 10 2 7" xfId="39722" xr:uid="{00000000-0005-0000-0000-0000A8500000}"/>
    <cellStyle name="Nota 2 10 3" xfId="10757" xr:uid="{00000000-0005-0000-0000-0000A9500000}"/>
    <cellStyle name="Nota 2 10 4" xfId="17011" xr:uid="{00000000-0005-0000-0000-0000AA500000}"/>
    <cellStyle name="Nota 2 10 5" xfId="25129" xr:uid="{00000000-0005-0000-0000-0000AB500000}"/>
    <cellStyle name="Nota 2 10 6" xfId="29043" xr:uid="{00000000-0005-0000-0000-0000AC500000}"/>
    <cellStyle name="Nota 2 10 7" xfId="25743" xr:uid="{00000000-0005-0000-0000-0000AD500000}"/>
    <cellStyle name="Nota 2 10 8" xfId="34938" xr:uid="{00000000-0005-0000-0000-0000AE500000}"/>
    <cellStyle name="Nota 2 10 9" xfId="38401" xr:uid="{00000000-0005-0000-0000-0000AF500000}"/>
    <cellStyle name="Nota 2 11" xfId="2436" xr:uid="{00000000-0005-0000-0000-0000B0500000}"/>
    <cellStyle name="Nota 2 11 2" xfId="7269" xr:uid="{00000000-0005-0000-0000-0000B1500000}"/>
    <cellStyle name="Nota 2 11 2 2" xfId="16422" xr:uid="{00000000-0005-0000-0000-0000B2500000}"/>
    <cellStyle name="Nota 2 11 2 3" xfId="23403" xr:uid="{00000000-0005-0000-0000-0000B3500000}"/>
    <cellStyle name="Nota 2 11 2 4" xfId="30247" xr:uid="{00000000-0005-0000-0000-0000B4500000}"/>
    <cellStyle name="Nota 2 11 2 5" xfId="34208" xr:uid="{00000000-0005-0000-0000-0000B5500000}"/>
    <cellStyle name="Nota 2 11 2 6" xfId="37760" xr:uid="{00000000-0005-0000-0000-0000B6500000}"/>
    <cellStyle name="Nota 2 11 2 7" xfId="39723" xr:uid="{00000000-0005-0000-0000-0000B7500000}"/>
    <cellStyle name="Nota 2 11 3" xfId="11590" xr:uid="{00000000-0005-0000-0000-0000B8500000}"/>
    <cellStyle name="Nota 2 11 4" xfId="18593" xr:uid="{00000000-0005-0000-0000-0000B9500000}"/>
    <cellStyle name="Nota 2 11 5" xfId="25313" xr:uid="{00000000-0005-0000-0000-0000BA500000}"/>
    <cellStyle name="Nota 2 11 6" xfId="26183" xr:uid="{00000000-0005-0000-0000-0000BB500000}"/>
    <cellStyle name="Nota 2 11 7" xfId="30113" xr:uid="{00000000-0005-0000-0000-0000BC500000}"/>
    <cellStyle name="Nota 2 11 8" xfId="34090" xr:uid="{00000000-0005-0000-0000-0000BD500000}"/>
    <cellStyle name="Nota 2 11 9" xfId="37652" xr:uid="{00000000-0005-0000-0000-0000BE500000}"/>
    <cellStyle name="Nota 2 12" xfId="9279" xr:uid="{00000000-0005-0000-0000-0000BF500000}"/>
    <cellStyle name="Nota 2 13" xfId="18128" xr:uid="{00000000-0005-0000-0000-0000C0500000}"/>
    <cellStyle name="Nota 2 14" xfId="10133" xr:uid="{00000000-0005-0000-0000-0000C1500000}"/>
    <cellStyle name="Nota 2 15" xfId="28944" xr:uid="{00000000-0005-0000-0000-0000C2500000}"/>
    <cellStyle name="Nota 2 16" xfId="24431" xr:uid="{00000000-0005-0000-0000-0000C3500000}"/>
    <cellStyle name="Nota 2 17" xfId="21258" xr:uid="{00000000-0005-0000-0000-0000C4500000}"/>
    <cellStyle name="Nota 2 18" xfId="35091" xr:uid="{00000000-0005-0000-0000-0000C5500000}"/>
    <cellStyle name="Nota 2 2" xfId="735" xr:uid="{00000000-0005-0000-0000-0000C6500000}"/>
    <cellStyle name="Nota 2 2 10" xfId="3028" xr:uid="{00000000-0005-0000-0000-0000C7500000}"/>
    <cellStyle name="Nota 2 2 10 2" xfId="7271" xr:uid="{00000000-0005-0000-0000-0000C8500000}"/>
    <cellStyle name="Nota 2 2 10 2 2" xfId="16424" xr:uid="{00000000-0005-0000-0000-0000C9500000}"/>
    <cellStyle name="Nota 2 2 10 2 3" xfId="23405" xr:uid="{00000000-0005-0000-0000-0000CA500000}"/>
    <cellStyle name="Nota 2 2 10 2 4" xfId="30249" xr:uid="{00000000-0005-0000-0000-0000CB500000}"/>
    <cellStyle name="Nota 2 2 10 2 5" xfId="34210" xr:uid="{00000000-0005-0000-0000-0000CC500000}"/>
    <cellStyle name="Nota 2 2 10 2 6" xfId="37762" xr:uid="{00000000-0005-0000-0000-0000CD500000}"/>
    <cellStyle name="Nota 2 2 10 2 7" xfId="39725" xr:uid="{00000000-0005-0000-0000-0000CE500000}"/>
    <cellStyle name="Nota 2 2 10 3" xfId="12182" xr:uid="{00000000-0005-0000-0000-0000CF500000}"/>
    <cellStyle name="Nota 2 2 10 4" xfId="19185" xr:uid="{00000000-0005-0000-0000-0000D0500000}"/>
    <cellStyle name="Nota 2 2 10 5" xfId="28301" xr:uid="{00000000-0005-0000-0000-0000D1500000}"/>
    <cellStyle name="Nota 2 2 10 6" xfId="25286" xr:uid="{00000000-0005-0000-0000-0000D2500000}"/>
    <cellStyle name="Nota 2 2 10 7" xfId="29820" xr:uid="{00000000-0005-0000-0000-0000D3500000}"/>
    <cellStyle name="Nota 2 2 10 8" xfId="33797" xr:uid="{00000000-0005-0000-0000-0000D4500000}"/>
    <cellStyle name="Nota 2 2 10 9" xfId="37359" xr:uid="{00000000-0005-0000-0000-0000D5500000}"/>
    <cellStyle name="Nota 2 2 11" xfId="4343" xr:uid="{00000000-0005-0000-0000-0000D6500000}"/>
    <cellStyle name="Nota 2 2 11 2" xfId="7272" xr:uid="{00000000-0005-0000-0000-0000D7500000}"/>
    <cellStyle name="Nota 2 2 11 2 2" xfId="16425" xr:uid="{00000000-0005-0000-0000-0000D8500000}"/>
    <cellStyle name="Nota 2 2 11 2 3" xfId="23406" xr:uid="{00000000-0005-0000-0000-0000D9500000}"/>
    <cellStyle name="Nota 2 2 11 2 4" xfId="30250" xr:uid="{00000000-0005-0000-0000-0000DA500000}"/>
    <cellStyle name="Nota 2 2 11 2 5" xfId="34211" xr:uid="{00000000-0005-0000-0000-0000DB500000}"/>
    <cellStyle name="Nota 2 2 11 2 6" xfId="37763" xr:uid="{00000000-0005-0000-0000-0000DC500000}"/>
    <cellStyle name="Nota 2 2 11 2 7" xfId="39726" xr:uid="{00000000-0005-0000-0000-0000DD500000}"/>
    <cellStyle name="Nota 2 2 11 3" xfId="13497" xr:uid="{00000000-0005-0000-0000-0000DE500000}"/>
    <cellStyle name="Nota 2 2 11 4" xfId="20495" xr:uid="{00000000-0005-0000-0000-0000DF500000}"/>
    <cellStyle name="Nota 2 2 11 5" xfId="25167" xr:uid="{00000000-0005-0000-0000-0000E0500000}"/>
    <cellStyle name="Nota 2 2 11 6" xfId="19703" xr:uid="{00000000-0005-0000-0000-0000E1500000}"/>
    <cellStyle name="Nota 2 2 11 7" xfId="22936" xr:uid="{00000000-0005-0000-0000-0000E2500000}"/>
    <cellStyle name="Nota 2 2 11 8" xfId="29693" xr:uid="{00000000-0005-0000-0000-0000E3500000}"/>
    <cellStyle name="Nota 2 2 11 9" xfId="31601" xr:uid="{00000000-0005-0000-0000-0000E4500000}"/>
    <cellStyle name="Nota 2 2 12" xfId="4599" xr:uid="{00000000-0005-0000-0000-0000E5500000}"/>
    <cellStyle name="Nota 2 2 12 2" xfId="7273" xr:uid="{00000000-0005-0000-0000-0000E6500000}"/>
    <cellStyle name="Nota 2 2 12 2 2" xfId="16426" xr:uid="{00000000-0005-0000-0000-0000E7500000}"/>
    <cellStyle name="Nota 2 2 12 2 3" xfId="23407" xr:uid="{00000000-0005-0000-0000-0000E8500000}"/>
    <cellStyle name="Nota 2 2 12 2 4" xfId="30251" xr:uid="{00000000-0005-0000-0000-0000E9500000}"/>
    <cellStyle name="Nota 2 2 12 2 5" xfId="34212" xr:uid="{00000000-0005-0000-0000-0000EA500000}"/>
    <cellStyle name="Nota 2 2 12 2 6" xfId="37764" xr:uid="{00000000-0005-0000-0000-0000EB500000}"/>
    <cellStyle name="Nota 2 2 12 2 7" xfId="39727" xr:uid="{00000000-0005-0000-0000-0000EC500000}"/>
    <cellStyle name="Nota 2 2 12 3" xfId="13753" xr:uid="{00000000-0005-0000-0000-0000ED500000}"/>
    <cellStyle name="Nota 2 2 12 4" xfId="20751" xr:uid="{00000000-0005-0000-0000-0000EE500000}"/>
    <cellStyle name="Nota 2 2 12 5" xfId="27536" xr:uid="{00000000-0005-0000-0000-0000EF500000}"/>
    <cellStyle name="Nota 2 2 12 6" xfId="25223" xr:uid="{00000000-0005-0000-0000-0000F0500000}"/>
    <cellStyle name="Nota 2 2 12 7" xfId="9950" xr:uid="{00000000-0005-0000-0000-0000F1500000}"/>
    <cellStyle name="Nota 2 2 12 8" xfId="29084" xr:uid="{00000000-0005-0000-0000-0000F2500000}"/>
    <cellStyle name="Nota 2 2 12 9" xfId="30893" xr:uid="{00000000-0005-0000-0000-0000F3500000}"/>
    <cellStyle name="Nota 2 2 13" xfId="7270" xr:uid="{00000000-0005-0000-0000-0000F4500000}"/>
    <cellStyle name="Nota 2 2 13 2" xfId="16423" xr:uid="{00000000-0005-0000-0000-0000F5500000}"/>
    <cellStyle name="Nota 2 2 13 3" xfId="23404" xr:uid="{00000000-0005-0000-0000-0000F6500000}"/>
    <cellStyle name="Nota 2 2 13 4" xfId="30248" xr:uid="{00000000-0005-0000-0000-0000F7500000}"/>
    <cellStyle name="Nota 2 2 13 5" xfId="34209" xr:uid="{00000000-0005-0000-0000-0000F8500000}"/>
    <cellStyle name="Nota 2 2 13 6" xfId="37761" xr:uid="{00000000-0005-0000-0000-0000F9500000}"/>
    <cellStyle name="Nota 2 2 13 7" xfId="39724" xr:uid="{00000000-0005-0000-0000-0000FA500000}"/>
    <cellStyle name="Nota 2 2 14" xfId="9892" xr:uid="{00000000-0005-0000-0000-0000FB500000}"/>
    <cellStyle name="Nota 2 2 15" xfId="17557" xr:uid="{00000000-0005-0000-0000-0000FC500000}"/>
    <cellStyle name="Nota 2 2 16" xfId="17995" xr:uid="{00000000-0005-0000-0000-0000FD500000}"/>
    <cellStyle name="Nota 2 2 17" xfId="17587" xr:uid="{00000000-0005-0000-0000-0000FE500000}"/>
    <cellStyle name="Nota 2 2 18" xfId="31457" xr:uid="{00000000-0005-0000-0000-0000FF500000}"/>
    <cellStyle name="Nota 2 2 19" xfId="35168" xr:uid="{00000000-0005-0000-0000-000000510000}"/>
    <cellStyle name="Nota 2 2 2" xfId="736" xr:uid="{00000000-0005-0000-0000-000001510000}"/>
    <cellStyle name="Nota 2 2 2 10" xfId="3176" xr:uid="{00000000-0005-0000-0000-000002510000}"/>
    <cellStyle name="Nota 2 2 2 10 2" xfId="7275" xr:uid="{00000000-0005-0000-0000-000003510000}"/>
    <cellStyle name="Nota 2 2 2 10 2 2" xfId="16428" xr:uid="{00000000-0005-0000-0000-000004510000}"/>
    <cellStyle name="Nota 2 2 2 10 2 3" xfId="23409" xr:uid="{00000000-0005-0000-0000-000005510000}"/>
    <cellStyle name="Nota 2 2 2 10 2 4" xfId="30253" xr:uid="{00000000-0005-0000-0000-000006510000}"/>
    <cellStyle name="Nota 2 2 2 10 2 5" xfId="34214" xr:uid="{00000000-0005-0000-0000-000007510000}"/>
    <cellStyle name="Nota 2 2 2 10 2 6" xfId="37766" xr:uid="{00000000-0005-0000-0000-000008510000}"/>
    <cellStyle name="Nota 2 2 2 10 2 7" xfId="39729" xr:uid="{00000000-0005-0000-0000-000009510000}"/>
    <cellStyle name="Nota 2 2 2 10 3" xfId="12330" xr:uid="{00000000-0005-0000-0000-00000A510000}"/>
    <cellStyle name="Nota 2 2 2 10 4" xfId="19333" xr:uid="{00000000-0005-0000-0000-00000B510000}"/>
    <cellStyle name="Nota 2 2 2 10 5" xfId="17913" xr:uid="{00000000-0005-0000-0000-00000C510000}"/>
    <cellStyle name="Nota 2 2 2 10 6" xfId="24062" xr:uid="{00000000-0005-0000-0000-00000D510000}"/>
    <cellStyle name="Nota 2 2 2 10 7" xfId="25647" xr:uid="{00000000-0005-0000-0000-00000E510000}"/>
    <cellStyle name="Nota 2 2 2 10 8" xfId="25804" xr:uid="{00000000-0005-0000-0000-00000F510000}"/>
    <cellStyle name="Nota 2 2 2 10 9" xfId="31281" xr:uid="{00000000-0005-0000-0000-000010510000}"/>
    <cellStyle name="Nota 2 2 2 11" xfId="3685" xr:uid="{00000000-0005-0000-0000-000011510000}"/>
    <cellStyle name="Nota 2 2 2 11 2" xfId="7276" xr:uid="{00000000-0005-0000-0000-000012510000}"/>
    <cellStyle name="Nota 2 2 2 11 2 2" xfId="16429" xr:uid="{00000000-0005-0000-0000-000013510000}"/>
    <cellStyle name="Nota 2 2 2 11 2 3" xfId="23410" xr:uid="{00000000-0005-0000-0000-000014510000}"/>
    <cellStyle name="Nota 2 2 2 11 2 4" xfId="30254" xr:uid="{00000000-0005-0000-0000-000015510000}"/>
    <cellStyle name="Nota 2 2 2 11 2 5" xfId="34215" xr:uid="{00000000-0005-0000-0000-000016510000}"/>
    <cellStyle name="Nota 2 2 2 11 2 6" xfId="37767" xr:uid="{00000000-0005-0000-0000-000017510000}"/>
    <cellStyle name="Nota 2 2 2 11 2 7" xfId="39730" xr:uid="{00000000-0005-0000-0000-000018510000}"/>
    <cellStyle name="Nota 2 2 2 11 3" xfId="12839" xr:uid="{00000000-0005-0000-0000-000019510000}"/>
    <cellStyle name="Nota 2 2 2 11 4" xfId="19838" xr:uid="{00000000-0005-0000-0000-00001A510000}"/>
    <cellStyle name="Nota 2 2 2 11 5" xfId="23093" xr:uid="{00000000-0005-0000-0000-00001B510000}"/>
    <cellStyle name="Nota 2 2 2 11 6" xfId="22443" xr:uid="{00000000-0005-0000-0000-00001C510000}"/>
    <cellStyle name="Nota 2 2 2 11 7" xfId="29549" xr:uid="{00000000-0005-0000-0000-00001D510000}"/>
    <cellStyle name="Nota 2 2 2 11 8" xfId="33571" xr:uid="{00000000-0005-0000-0000-00001E510000}"/>
    <cellStyle name="Nota 2 2 2 11 9" xfId="37239" xr:uid="{00000000-0005-0000-0000-00001F510000}"/>
    <cellStyle name="Nota 2 2 2 12" xfId="7274" xr:uid="{00000000-0005-0000-0000-000020510000}"/>
    <cellStyle name="Nota 2 2 2 12 2" xfId="16427" xr:uid="{00000000-0005-0000-0000-000021510000}"/>
    <cellStyle name="Nota 2 2 2 12 3" xfId="23408" xr:uid="{00000000-0005-0000-0000-000022510000}"/>
    <cellStyle name="Nota 2 2 2 12 4" xfId="30252" xr:uid="{00000000-0005-0000-0000-000023510000}"/>
    <cellStyle name="Nota 2 2 2 12 5" xfId="34213" xr:uid="{00000000-0005-0000-0000-000024510000}"/>
    <cellStyle name="Nota 2 2 2 12 6" xfId="37765" xr:uid="{00000000-0005-0000-0000-000025510000}"/>
    <cellStyle name="Nota 2 2 2 12 7" xfId="39728" xr:uid="{00000000-0005-0000-0000-000026510000}"/>
    <cellStyle name="Nota 2 2 2 13" xfId="9893" xr:uid="{00000000-0005-0000-0000-000027510000}"/>
    <cellStyle name="Nota 2 2 2 14" xfId="17562" xr:uid="{00000000-0005-0000-0000-000028510000}"/>
    <cellStyle name="Nota 2 2 2 15" xfId="29121" xr:uid="{00000000-0005-0000-0000-000029510000}"/>
    <cellStyle name="Nota 2 2 2 16" xfId="19601" xr:uid="{00000000-0005-0000-0000-00002A510000}"/>
    <cellStyle name="Nota 2 2 2 17" xfId="31456" xr:uid="{00000000-0005-0000-0000-00002B510000}"/>
    <cellStyle name="Nota 2 2 2 18" xfId="35164" xr:uid="{00000000-0005-0000-0000-00002C510000}"/>
    <cellStyle name="Nota 2 2 2 19" xfId="38442" xr:uid="{00000000-0005-0000-0000-00002D510000}"/>
    <cellStyle name="Nota 2 2 2 2" xfId="2245" xr:uid="{00000000-0005-0000-0000-00002E510000}"/>
    <cellStyle name="Nota 2 2 2 2 10" xfId="22464" xr:uid="{00000000-0005-0000-0000-00002F510000}"/>
    <cellStyle name="Nota 2 2 2 2 11" xfId="9164" xr:uid="{00000000-0005-0000-0000-000030510000}"/>
    <cellStyle name="Nota 2 2 2 2 12" xfId="30200" xr:uid="{00000000-0005-0000-0000-000031510000}"/>
    <cellStyle name="Nota 2 2 2 2 13" xfId="31463" xr:uid="{00000000-0005-0000-0000-000032510000}"/>
    <cellStyle name="Nota 2 2 2 2 14" xfId="35173" xr:uid="{00000000-0005-0000-0000-000033510000}"/>
    <cellStyle name="Nota 2 2 2 2 2" xfId="2645" xr:uid="{00000000-0005-0000-0000-000034510000}"/>
    <cellStyle name="Nota 2 2 2 2 2 2" xfId="7278" xr:uid="{00000000-0005-0000-0000-000035510000}"/>
    <cellStyle name="Nota 2 2 2 2 2 2 2" xfId="16431" xr:uid="{00000000-0005-0000-0000-000036510000}"/>
    <cellStyle name="Nota 2 2 2 2 2 2 3" xfId="23412" xr:uid="{00000000-0005-0000-0000-000037510000}"/>
    <cellStyle name="Nota 2 2 2 2 2 2 4" xfId="30256" xr:uid="{00000000-0005-0000-0000-000038510000}"/>
    <cellStyle name="Nota 2 2 2 2 2 2 5" xfId="34217" xr:uid="{00000000-0005-0000-0000-000039510000}"/>
    <cellStyle name="Nota 2 2 2 2 2 2 6" xfId="37769" xr:uid="{00000000-0005-0000-0000-00003A510000}"/>
    <cellStyle name="Nota 2 2 2 2 2 2 7" xfId="39732" xr:uid="{00000000-0005-0000-0000-00003B510000}"/>
    <cellStyle name="Nota 2 2 2 2 2 3" xfId="11799" xr:uid="{00000000-0005-0000-0000-00003C510000}"/>
    <cellStyle name="Nota 2 2 2 2 2 4" xfId="18802" xr:uid="{00000000-0005-0000-0000-00003D510000}"/>
    <cellStyle name="Nota 2 2 2 2 2 5" xfId="17984" xr:uid="{00000000-0005-0000-0000-00003E510000}"/>
    <cellStyle name="Nota 2 2 2 2 2 6" xfId="26286" xr:uid="{00000000-0005-0000-0000-00003F510000}"/>
    <cellStyle name="Nota 2 2 2 2 2 7" xfId="30010" xr:uid="{00000000-0005-0000-0000-000040510000}"/>
    <cellStyle name="Nota 2 2 2 2 2 8" xfId="33987" xr:uid="{00000000-0005-0000-0000-000041510000}"/>
    <cellStyle name="Nota 2 2 2 2 2 9" xfId="37549" xr:uid="{00000000-0005-0000-0000-000042510000}"/>
    <cellStyle name="Nota 2 2 2 2 3" xfId="3927" xr:uid="{00000000-0005-0000-0000-000043510000}"/>
    <cellStyle name="Nota 2 2 2 2 3 2" xfId="7279" xr:uid="{00000000-0005-0000-0000-000044510000}"/>
    <cellStyle name="Nota 2 2 2 2 3 2 2" xfId="16432" xr:uid="{00000000-0005-0000-0000-000045510000}"/>
    <cellStyle name="Nota 2 2 2 2 3 2 3" xfId="23413" xr:uid="{00000000-0005-0000-0000-000046510000}"/>
    <cellStyle name="Nota 2 2 2 2 3 2 4" xfId="30257" xr:uid="{00000000-0005-0000-0000-000047510000}"/>
    <cellStyle name="Nota 2 2 2 2 3 2 5" xfId="34218" xr:uid="{00000000-0005-0000-0000-000048510000}"/>
    <cellStyle name="Nota 2 2 2 2 3 2 6" xfId="37770" xr:uid="{00000000-0005-0000-0000-000049510000}"/>
    <cellStyle name="Nota 2 2 2 2 3 2 7" xfId="39733" xr:uid="{00000000-0005-0000-0000-00004A510000}"/>
    <cellStyle name="Nota 2 2 2 2 3 3" xfId="13081" xr:uid="{00000000-0005-0000-0000-00004B510000}"/>
    <cellStyle name="Nota 2 2 2 2 3 4" xfId="20079" xr:uid="{00000000-0005-0000-0000-00004C510000}"/>
    <cellStyle name="Nota 2 2 2 2 3 5" xfId="25303" xr:uid="{00000000-0005-0000-0000-00004D510000}"/>
    <cellStyle name="Nota 2 2 2 2 3 6" xfId="9454" xr:uid="{00000000-0005-0000-0000-00004E510000}"/>
    <cellStyle name="Nota 2 2 2 2 3 7" xfId="28203" xr:uid="{00000000-0005-0000-0000-00004F510000}"/>
    <cellStyle name="Nota 2 2 2 2 3 8" xfId="31152" xr:uid="{00000000-0005-0000-0000-000050510000}"/>
    <cellStyle name="Nota 2 2 2 2 3 9" xfId="31201" xr:uid="{00000000-0005-0000-0000-000051510000}"/>
    <cellStyle name="Nota 2 2 2 2 4" xfId="4365" xr:uid="{00000000-0005-0000-0000-000052510000}"/>
    <cellStyle name="Nota 2 2 2 2 4 2" xfId="7280" xr:uid="{00000000-0005-0000-0000-000053510000}"/>
    <cellStyle name="Nota 2 2 2 2 4 2 2" xfId="16433" xr:uid="{00000000-0005-0000-0000-000054510000}"/>
    <cellStyle name="Nota 2 2 2 2 4 2 3" xfId="23414" xr:uid="{00000000-0005-0000-0000-000055510000}"/>
    <cellStyle name="Nota 2 2 2 2 4 2 4" xfId="30258" xr:uid="{00000000-0005-0000-0000-000056510000}"/>
    <cellStyle name="Nota 2 2 2 2 4 2 5" xfId="34219" xr:uid="{00000000-0005-0000-0000-000057510000}"/>
    <cellStyle name="Nota 2 2 2 2 4 2 6" xfId="37771" xr:uid="{00000000-0005-0000-0000-000058510000}"/>
    <cellStyle name="Nota 2 2 2 2 4 2 7" xfId="39734" xr:uid="{00000000-0005-0000-0000-000059510000}"/>
    <cellStyle name="Nota 2 2 2 2 4 3" xfId="13519" xr:uid="{00000000-0005-0000-0000-00005A510000}"/>
    <cellStyle name="Nota 2 2 2 2 4 4" xfId="20517" xr:uid="{00000000-0005-0000-0000-00005B510000}"/>
    <cellStyle name="Nota 2 2 2 2 4 5" xfId="15477" xr:uid="{00000000-0005-0000-0000-00005C510000}"/>
    <cellStyle name="Nota 2 2 2 2 4 6" xfId="25202" xr:uid="{00000000-0005-0000-0000-00005D510000}"/>
    <cellStyle name="Nota 2 2 2 2 4 7" xfId="25127" xr:uid="{00000000-0005-0000-0000-00005E510000}"/>
    <cellStyle name="Nota 2 2 2 2 4 8" xfId="25830" xr:uid="{00000000-0005-0000-0000-00005F510000}"/>
    <cellStyle name="Nota 2 2 2 2 4 9" xfId="29037" xr:uid="{00000000-0005-0000-0000-000060510000}"/>
    <cellStyle name="Nota 2 2 2 2 5" xfId="4619" xr:uid="{00000000-0005-0000-0000-000061510000}"/>
    <cellStyle name="Nota 2 2 2 2 5 2" xfId="7281" xr:uid="{00000000-0005-0000-0000-000062510000}"/>
    <cellStyle name="Nota 2 2 2 2 5 2 2" xfId="16434" xr:uid="{00000000-0005-0000-0000-000063510000}"/>
    <cellStyle name="Nota 2 2 2 2 5 2 3" xfId="23415" xr:uid="{00000000-0005-0000-0000-000064510000}"/>
    <cellStyle name="Nota 2 2 2 2 5 2 4" xfId="30259" xr:uid="{00000000-0005-0000-0000-000065510000}"/>
    <cellStyle name="Nota 2 2 2 2 5 2 5" xfId="34220" xr:uid="{00000000-0005-0000-0000-000066510000}"/>
    <cellStyle name="Nota 2 2 2 2 5 2 6" xfId="37772" xr:uid="{00000000-0005-0000-0000-000067510000}"/>
    <cellStyle name="Nota 2 2 2 2 5 2 7" xfId="39735" xr:uid="{00000000-0005-0000-0000-000068510000}"/>
    <cellStyle name="Nota 2 2 2 2 5 3" xfId="13773" xr:uid="{00000000-0005-0000-0000-000069510000}"/>
    <cellStyle name="Nota 2 2 2 2 5 4" xfId="20771" xr:uid="{00000000-0005-0000-0000-00006A510000}"/>
    <cellStyle name="Nota 2 2 2 2 5 5" xfId="27527" xr:uid="{00000000-0005-0000-0000-00006B510000}"/>
    <cellStyle name="Nota 2 2 2 2 5 6" xfId="29251" xr:uid="{00000000-0005-0000-0000-00006C510000}"/>
    <cellStyle name="Nota 2 2 2 2 5 7" xfId="28713" xr:uid="{00000000-0005-0000-0000-00006D510000}"/>
    <cellStyle name="Nota 2 2 2 2 5 8" xfId="29383" xr:uid="{00000000-0005-0000-0000-00006E510000}"/>
    <cellStyle name="Nota 2 2 2 2 5 9" xfId="25813" xr:uid="{00000000-0005-0000-0000-00006F510000}"/>
    <cellStyle name="Nota 2 2 2 2 6" xfId="4865" xr:uid="{00000000-0005-0000-0000-000070510000}"/>
    <cellStyle name="Nota 2 2 2 2 6 2" xfId="7282" xr:uid="{00000000-0005-0000-0000-000071510000}"/>
    <cellStyle name="Nota 2 2 2 2 6 2 2" xfId="16435" xr:uid="{00000000-0005-0000-0000-000072510000}"/>
    <cellStyle name="Nota 2 2 2 2 6 2 3" xfId="23416" xr:uid="{00000000-0005-0000-0000-000073510000}"/>
    <cellStyle name="Nota 2 2 2 2 6 2 4" xfId="30260" xr:uid="{00000000-0005-0000-0000-000074510000}"/>
    <cellStyle name="Nota 2 2 2 2 6 2 5" xfId="34221" xr:uid="{00000000-0005-0000-0000-000075510000}"/>
    <cellStyle name="Nota 2 2 2 2 6 2 6" xfId="37773" xr:uid="{00000000-0005-0000-0000-000076510000}"/>
    <cellStyle name="Nota 2 2 2 2 6 2 7" xfId="39736" xr:uid="{00000000-0005-0000-0000-000077510000}"/>
    <cellStyle name="Nota 2 2 2 2 6 3" xfId="14019" xr:uid="{00000000-0005-0000-0000-000078510000}"/>
    <cellStyle name="Nota 2 2 2 2 6 4" xfId="21017" xr:uid="{00000000-0005-0000-0000-000079510000}"/>
    <cellStyle name="Nota 2 2 2 2 6 5" xfId="19693" xr:uid="{00000000-0005-0000-0000-00007A510000}"/>
    <cellStyle name="Nota 2 2 2 2 6 6" xfId="22694" xr:uid="{00000000-0005-0000-0000-00007B510000}"/>
    <cellStyle name="Nota 2 2 2 2 6 7" xfId="25188" xr:uid="{00000000-0005-0000-0000-00007C510000}"/>
    <cellStyle name="Nota 2 2 2 2 6 8" xfId="35589" xr:uid="{00000000-0005-0000-0000-00007D510000}"/>
    <cellStyle name="Nota 2 2 2 2 6 9" xfId="38500" xr:uid="{00000000-0005-0000-0000-00007E510000}"/>
    <cellStyle name="Nota 2 2 2 2 7" xfId="7277" xr:uid="{00000000-0005-0000-0000-00007F510000}"/>
    <cellStyle name="Nota 2 2 2 2 7 2" xfId="16430" xr:uid="{00000000-0005-0000-0000-000080510000}"/>
    <cellStyle name="Nota 2 2 2 2 7 3" xfId="23411" xr:uid="{00000000-0005-0000-0000-000081510000}"/>
    <cellStyle name="Nota 2 2 2 2 7 4" xfId="30255" xr:uid="{00000000-0005-0000-0000-000082510000}"/>
    <cellStyle name="Nota 2 2 2 2 7 5" xfId="34216" xr:uid="{00000000-0005-0000-0000-000083510000}"/>
    <cellStyle name="Nota 2 2 2 2 7 6" xfId="37768" xr:uid="{00000000-0005-0000-0000-000084510000}"/>
    <cellStyle name="Nota 2 2 2 2 7 7" xfId="39731" xr:uid="{00000000-0005-0000-0000-000085510000}"/>
    <cellStyle name="Nota 2 2 2 2 8" xfId="11399" xr:uid="{00000000-0005-0000-0000-000086510000}"/>
    <cellStyle name="Nota 2 2 2 2 9" xfId="18402" xr:uid="{00000000-0005-0000-0000-000087510000}"/>
    <cellStyle name="Nota 2 2 2 3" xfId="1699" xr:uid="{00000000-0005-0000-0000-000088510000}"/>
    <cellStyle name="Nota 2 2 2 3 10" xfId="28651" xr:uid="{00000000-0005-0000-0000-000089510000}"/>
    <cellStyle name="Nota 2 2 2 3 11" xfId="22659" xr:uid="{00000000-0005-0000-0000-00008A510000}"/>
    <cellStyle name="Nota 2 2 2 3 12" xfId="30982" xr:uid="{00000000-0005-0000-0000-00008B510000}"/>
    <cellStyle name="Nota 2 2 2 3 13" xfId="34905" xr:uid="{00000000-0005-0000-0000-00008C510000}"/>
    <cellStyle name="Nota 2 2 2 3 14" xfId="38369" xr:uid="{00000000-0005-0000-0000-00008D510000}"/>
    <cellStyle name="Nota 2 2 2 3 2" xfId="2522" xr:uid="{00000000-0005-0000-0000-00008E510000}"/>
    <cellStyle name="Nota 2 2 2 3 2 2" xfId="7284" xr:uid="{00000000-0005-0000-0000-00008F510000}"/>
    <cellStyle name="Nota 2 2 2 3 2 2 2" xfId="16437" xr:uid="{00000000-0005-0000-0000-000090510000}"/>
    <cellStyle name="Nota 2 2 2 3 2 2 3" xfId="23418" xr:uid="{00000000-0005-0000-0000-000091510000}"/>
    <cellStyle name="Nota 2 2 2 3 2 2 4" xfId="30262" xr:uid="{00000000-0005-0000-0000-000092510000}"/>
    <cellStyle name="Nota 2 2 2 3 2 2 5" xfId="34223" xr:uid="{00000000-0005-0000-0000-000093510000}"/>
    <cellStyle name="Nota 2 2 2 3 2 2 6" xfId="37775" xr:uid="{00000000-0005-0000-0000-000094510000}"/>
    <cellStyle name="Nota 2 2 2 3 2 2 7" xfId="39738" xr:uid="{00000000-0005-0000-0000-000095510000}"/>
    <cellStyle name="Nota 2 2 2 3 2 3" xfId="11676" xr:uid="{00000000-0005-0000-0000-000096510000}"/>
    <cellStyle name="Nota 2 2 2 3 2 4" xfId="18679" xr:uid="{00000000-0005-0000-0000-000097510000}"/>
    <cellStyle name="Nota 2 2 2 3 2 5" xfId="22427" xr:uid="{00000000-0005-0000-0000-000098510000}"/>
    <cellStyle name="Nota 2 2 2 3 2 6" xfId="21276" xr:uid="{00000000-0005-0000-0000-000099510000}"/>
    <cellStyle name="Nota 2 2 2 3 2 7" xfId="17266" xr:uid="{00000000-0005-0000-0000-00009A510000}"/>
    <cellStyle name="Nota 2 2 2 3 2 8" xfId="34047" xr:uid="{00000000-0005-0000-0000-00009B510000}"/>
    <cellStyle name="Nota 2 2 2 3 2 9" xfId="37609" xr:uid="{00000000-0005-0000-0000-00009C510000}"/>
    <cellStyle name="Nota 2 2 2 3 3" xfId="3676" xr:uid="{00000000-0005-0000-0000-00009D510000}"/>
    <cellStyle name="Nota 2 2 2 3 3 2" xfId="7285" xr:uid="{00000000-0005-0000-0000-00009E510000}"/>
    <cellStyle name="Nota 2 2 2 3 3 2 2" xfId="16438" xr:uid="{00000000-0005-0000-0000-00009F510000}"/>
    <cellStyle name="Nota 2 2 2 3 3 2 3" xfId="23419" xr:uid="{00000000-0005-0000-0000-0000A0510000}"/>
    <cellStyle name="Nota 2 2 2 3 3 2 4" xfId="30263" xr:uid="{00000000-0005-0000-0000-0000A1510000}"/>
    <cellStyle name="Nota 2 2 2 3 3 2 5" xfId="34224" xr:uid="{00000000-0005-0000-0000-0000A2510000}"/>
    <cellStyle name="Nota 2 2 2 3 3 2 6" xfId="37776" xr:uid="{00000000-0005-0000-0000-0000A3510000}"/>
    <cellStyle name="Nota 2 2 2 3 3 2 7" xfId="39739" xr:uid="{00000000-0005-0000-0000-0000A4510000}"/>
    <cellStyle name="Nota 2 2 2 3 3 3" xfId="12830" xr:uid="{00000000-0005-0000-0000-0000A5510000}"/>
    <cellStyle name="Nota 2 2 2 3 3 4" xfId="19829" xr:uid="{00000000-0005-0000-0000-0000A6510000}"/>
    <cellStyle name="Nota 2 2 2 3 3 5" xfId="27991" xr:uid="{00000000-0005-0000-0000-0000A7510000}"/>
    <cellStyle name="Nota 2 2 2 3 3 6" xfId="28540" xr:uid="{00000000-0005-0000-0000-0000A8510000}"/>
    <cellStyle name="Nota 2 2 2 3 3 7" xfId="25001" xr:uid="{00000000-0005-0000-0000-0000A9510000}"/>
    <cellStyle name="Nota 2 2 2 3 3 8" xfId="33574" xr:uid="{00000000-0005-0000-0000-0000AA510000}"/>
    <cellStyle name="Nota 2 2 2 3 3 9" xfId="37242" xr:uid="{00000000-0005-0000-0000-0000AB510000}"/>
    <cellStyle name="Nota 2 2 2 3 4" xfId="4181" xr:uid="{00000000-0005-0000-0000-0000AC510000}"/>
    <cellStyle name="Nota 2 2 2 3 4 2" xfId="7286" xr:uid="{00000000-0005-0000-0000-0000AD510000}"/>
    <cellStyle name="Nota 2 2 2 3 4 2 2" xfId="16439" xr:uid="{00000000-0005-0000-0000-0000AE510000}"/>
    <cellStyle name="Nota 2 2 2 3 4 2 3" xfId="23420" xr:uid="{00000000-0005-0000-0000-0000AF510000}"/>
    <cellStyle name="Nota 2 2 2 3 4 2 4" xfId="30264" xr:uid="{00000000-0005-0000-0000-0000B0510000}"/>
    <cellStyle name="Nota 2 2 2 3 4 2 5" xfId="34225" xr:uid="{00000000-0005-0000-0000-0000B1510000}"/>
    <cellStyle name="Nota 2 2 2 3 4 2 6" xfId="37777" xr:uid="{00000000-0005-0000-0000-0000B2510000}"/>
    <cellStyle name="Nota 2 2 2 3 4 2 7" xfId="39740" xr:uid="{00000000-0005-0000-0000-0000B3510000}"/>
    <cellStyle name="Nota 2 2 2 3 4 3" xfId="13335" xr:uid="{00000000-0005-0000-0000-0000B4510000}"/>
    <cellStyle name="Nota 2 2 2 3 4 4" xfId="20333" xr:uid="{00000000-0005-0000-0000-0000B5510000}"/>
    <cellStyle name="Nota 2 2 2 3 4 5" xfId="22963" xr:uid="{00000000-0005-0000-0000-0000B6510000}"/>
    <cellStyle name="Nota 2 2 2 3 4 6" xfId="29499" xr:uid="{00000000-0005-0000-0000-0000B7510000}"/>
    <cellStyle name="Nota 2 2 2 3 4 7" xfId="15508" xr:uid="{00000000-0005-0000-0000-0000B8510000}"/>
    <cellStyle name="Nota 2 2 2 3 4 8" xfId="29695" xr:uid="{00000000-0005-0000-0000-0000B9510000}"/>
    <cellStyle name="Nota 2 2 2 3 4 9" xfId="33673" xr:uid="{00000000-0005-0000-0000-0000BA510000}"/>
    <cellStyle name="Nota 2 2 2 3 5" xfId="3184" xr:uid="{00000000-0005-0000-0000-0000BB510000}"/>
    <cellStyle name="Nota 2 2 2 3 5 2" xfId="7287" xr:uid="{00000000-0005-0000-0000-0000BC510000}"/>
    <cellStyle name="Nota 2 2 2 3 5 2 2" xfId="16440" xr:uid="{00000000-0005-0000-0000-0000BD510000}"/>
    <cellStyle name="Nota 2 2 2 3 5 2 3" xfId="23421" xr:uid="{00000000-0005-0000-0000-0000BE510000}"/>
    <cellStyle name="Nota 2 2 2 3 5 2 4" xfId="30265" xr:uid="{00000000-0005-0000-0000-0000BF510000}"/>
    <cellStyle name="Nota 2 2 2 3 5 2 5" xfId="34226" xr:uid="{00000000-0005-0000-0000-0000C0510000}"/>
    <cellStyle name="Nota 2 2 2 3 5 2 6" xfId="37778" xr:uid="{00000000-0005-0000-0000-0000C1510000}"/>
    <cellStyle name="Nota 2 2 2 3 5 2 7" xfId="39741" xr:uid="{00000000-0005-0000-0000-0000C2510000}"/>
    <cellStyle name="Nota 2 2 2 3 5 3" xfId="12338" xr:uid="{00000000-0005-0000-0000-0000C3510000}"/>
    <cellStyle name="Nota 2 2 2 3 5 4" xfId="19341" xr:uid="{00000000-0005-0000-0000-0000C4510000}"/>
    <cellStyle name="Nota 2 2 2 3 5 5" xfId="21235" xr:uid="{00000000-0005-0000-0000-0000C5510000}"/>
    <cellStyle name="Nota 2 2 2 3 5 6" xfId="19501" xr:uid="{00000000-0005-0000-0000-0000C6510000}"/>
    <cellStyle name="Nota 2 2 2 3 5 7" xfId="29748" xr:uid="{00000000-0005-0000-0000-0000C7510000}"/>
    <cellStyle name="Nota 2 2 2 3 5 8" xfId="31586" xr:uid="{00000000-0005-0000-0000-0000C8510000}"/>
    <cellStyle name="Nota 2 2 2 3 5 9" xfId="35291" xr:uid="{00000000-0005-0000-0000-0000C9510000}"/>
    <cellStyle name="Nota 2 2 2 3 6" xfId="3005" xr:uid="{00000000-0005-0000-0000-0000CA510000}"/>
    <cellStyle name="Nota 2 2 2 3 6 2" xfId="7288" xr:uid="{00000000-0005-0000-0000-0000CB510000}"/>
    <cellStyle name="Nota 2 2 2 3 6 2 2" xfId="16441" xr:uid="{00000000-0005-0000-0000-0000CC510000}"/>
    <cellStyle name="Nota 2 2 2 3 6 2 3" xfId="23422" xr:uid="{00000000-0005-0000-0000-0000CD510000}"/>
    <cellStyle name="Nota 2 2 2 3 6 2 4" xfId="30266" xr:uid="{00000000-0005-0000-0000-0000CE510000}"/>
    <cellStyle name="Nota 2 2 2 3 6 2 5" xfId="34227" xr:uid="{00000000-0005-0000-0000-0000CF510000}"/>
    <cellStyle name="Nota 2 2 2 3 6 2 6" xfId="37779" xr:uid="{00000000-0005-0000-0000-0000D0510000}"/>
    <cellStyle name="Nota 2 2 2 3 6 2 7" xfId="39742" xr:uid="{00000000-0005-0000-0000-0000D1510000}"/>
    <cellStyle name="Nota 2 2 2 3 6 3" xfId="12159" xr:uid="{00000000-0005-0000-0000-0000D2510000}"/>
    <cellStyle name="Nota 2 2 2 3 6 4" xfId="19162" xr:uid="{00000000-0005-0000-0000-0000D3510000}"/>
    <cellStyle name="Nota 2 2 2 3 6 5" xfId="24690" xr:uid="{00000000-0005-0000-0000-0000D4510000}"/>
    <cellStyle name="Nota 2 2 2 3 6 6" xfId="26393" xr:uid="{00000000-0005-0000-0000-0000D5510000}"/>
    <cellStyle name="Nota 2 2 2 3 6 7" xfId="25656" xr:uid="{00000000-0005-0000-0000-0000D6510000}"/>
    <cellStyle name="Nota 2 2 2 3 6 8" xfId="31562" xr:uid="{00000000-0005-0000-0000-0000D7510000}"/>
    <cellStyle name="Nota 2 2 2 3 6 9" xfId="35272" xr:uid="{00000000-0005-0000-0000-0000D8510000}"/>
    <cellStyle name="Nota 2 2 2 3 7" xfId="7283" xr:uid="{00000000-0005-0000-0000-0000D9510000}"/>
    <cellStyle name="Nota 2 2 2 3 7 2" xfId="16436" xr:uid="{00000000-0005-0000-0000-0000DA510000}"/>
    <cellStyle name="Nota 2 2 2 3 7 3" xfId="23417" xr:uid="{00000000-0005-0000-0000-0000DB510000}"/>
    <cellStyle name="Nota 2 2 2 3 7 4" xfId="30261" xr:uid="{00000000-0005-0000-0000-0000DC510000}"/>
    <cellStyle name="Nota 2 2 2 3 7 5" xfId="34222" xr:uid="{00000000-0005-0000-0000-0000DD510000}"/>
    <cellStyle name="Nota 2 2 2 3 7 6" xfId="37774" xr:uid="{00000000-0005-0000-0000-0000DE510000}"/>
    <cellStyle name="Nota 2 2 2 3 7 7" xfId="39737" xr:uid="{00000000-0005-0000-0000-0000DF510000}"/>
    <cellStyle name="Nota 2 2 2 3 8" xfId="10853" xr:uid="{00000000-0005-0000-0000-0000E0510000}"/>
    <cellStyle name="Nota 2 2 2 3 9" xfId="9163" xr:uid="{00000000-0005-0000-0000-0000E1510000}"/>
    <cellStyle name="Nota 2 2 2 4" xfId="2359" xr:uid="{00000000-0005-0000-0000-0000E2510000}"/>
    <cellStyle name="Nota 2 2 2 4 10" xfId="21377" xr:uid="{00000000-0005-0000-0000-0000E3510000}"/>
    <cellStyle name="Nota 2 2 2 4 11" xfId="17813" xr:uid="{00000000-0005-0000-0000-0000E4510000}"/>
    <cellStyle name="Nota 2 2 2 4 12" xfId="28114" xr:uid="{00000000-0005-0000-0000-0000E5510000}"/>
    <cellStyle name="Nota 2 2 2 4 13" xfId="34127" xr:uid="{00000000-0005-0000-0000-0000E6510000}"/>
    <cellStyle name="Nota 2 2 2 4 14" xfId="37689" xr:uid="{00000000-0005-0000-0000-0000E7510000}"/>
    <cellStyle name="Nota 2 2 2 4 2" xfId="2759" xr:uid="{00000000-0005-0000-0000-0000E8510000}"/>
    <cellStyle name="Nota 2 2 2 4 2 2" xfId="7290" xr:uid="{00000000-0005-0000-0000-0000E9510000}"/>
    <cellStyle name="Nota 2 2 2 4 2 2 2" xfId="16443" xr:uid="{00000000-0005-0000-0000-0000EA510000}"/>
    <cellStyle name="Nota 2 2 2 4 2 2 3" xfId="23424" xr:uid="{00000000-0005-0000-0000-0000EB510000}"/>
    <cellStyle name="Nota 2 2 2 4 2 2 4" xfId="30268" xr:uid="{00000000-0005-0000-0000-0000EC510000}"/>
    <cellStyle name="Nota 2 2 2 4 2 2 5" xfId="34229" xr:uid="{00000000-0005-0000-0000-0000ED510000}"/>
    <cellStyle name="Nota 2 2 2 4 2 2 6" xfId="37781" xr:uid="{00000000-0005-0000-0000-0000EE510000}"/>
    <cellStyle name="Nota 2 2 2 4 2 2 7" xfId="39744" xr:uid="{00000000-0005-0000-0000-0000EF510000}"/>
    <cellStyle name="Nota 2 2 2 4 2 3" xfId="11913" xr:uid="{00000000-0005-0000-0000-0000F0510000}"/>
    <cellStyle name="Nota 2 2 2 4 2 4" xfId="18916" xr:uid="{00000000-0005-0000-0000-0000F1510000}"/>
    <cellStyle name="Nota 2 2 2 4 2 5" xfId="28403" xr:uid="{00000000-0005-0000-0000-0000F2510000}"/>
    <cellStyle name="Nota 2 2 2 4 2 6" xfId="23314" xr:uid="{00000000-0005-0000-0000-0000F3510000}"/>
    <cellStyle name="Nota 2 2 2 4 2 7" xfId="29938" xr:uid="{00000000-0005-0000-0000-0000F4510000}"/>
    <cellStyle name="Nota 2 2 2 4 2 8" xfId="33923" xr:uid="{00000000-0005-0000-0000-0000F5510000}"/>
    <cellStyle name="Nota 2 2 2 4 2 9" xfId="37485" xr:uid="{00000000-0005-0000-0000-0000F6510000}"/>
    <cellStyle name="Nota 2 2 2 4 3" xfId="4041" xr:uid="{00000000-0005-0000-0000-0000F7510000}"/>
    <cellStyle name="Nota 2 2 2 4 3 2" xfId="7291" xr:uid="{00000000-0005-0000-0000-0000F8510000}"/>
    <cellStyle name="Nota 2 2 2 4 3 2 2" xfId="16444" xr:uid="{00000000-0005-0000-0000-0000F9510000}"/>
    <cellStyle name="Nota 2 2 2 4 3 2 3" xfId="23425" xr:uid="{00000000-0005-0000-0000-0000FA510000}"/>
    <cellStyle name="Nota 2 2 2 4 3 2 4" xfId="30269" xr:uid="{00000000-0005-0000-0000-0000FB510000}"/>
    <cellStyle name="Nota 2 2 2 4 3 2 5" xfId="34230" xr:uid="{00000000-0005-0000-0000-0000FC510000}"/>
    <cellStyle name="Nota 2 2 2 4 3 2 6" xfId="37782" xr:uid="{00000000-0005-0000-0000-0000FD510000}"/>
    <cellStyle name="Nota 2 2 2 4 3 2 7" xfId="39745" xr:uid="{00000000-0005-0000-0000-0000FE510000}"/>
    <cellStyle name="Nota 2 2 2 4 3 3" xfId="13195" xr:uid="{00000000-0005-0000-0000-0000FF510000}"/>
    <cellStyle name="Nota 2 2 2 4 3 4" xfId="20193" xr:uid="{00000000-0005-0000-0000-000000520000}"/>
    <cellStyle name="Nota 2 2 2 4 3 5" xfId="27805" xr:uid="{00000000-0005-0000-0000-000001520000}"/>
    <cellStyle name="Nota 2 2 2 4 3 6" xfId="23036" xr:uid="{00000000-0005-0000-0000-000002520000}"/>
    <cellStyle name="Nota 2 2 2 4 3 7" xfId="17057" xr:uid="{00000000-0005-0000-0000-000003520000}"/>
    <cellStyle name="Nota 2 2 2 4 3 8" xfId="19555" xr:uid="{00000000-0005-0000-0000-000004520000}"/>
    <cellStyle name="Nota 2 2 2 4 3 9" xfId="33668" xr:uid="{00000000-0005-0000-0000-000005520000}"/>
    <cellStyle name="Nota 2 2 2 4 4" xfId="4479" xr:uid="{00000000-0005-0000-0000-000006520000}"/>
    <cellStyle name="Nota 2 2 2 4 4 2" xfId="7292" xr:uid="{00000000-0005-0000-0000-000007520000}"/>
    <cellStyle name="Nota 2 2 2 4 4 2 2" xfId="16445" xr:uid="{00000000-0005-0000-0000-000008520000}"/>
    <cellStyle name="Nota 2 2 2 4 4 2 3" xfId="23426" xr:uid="{00000000-0005-0000-0000-000009520000}"/>
    <cellStyle name="Nota 2 2 2 4 4 2 4" xfId="30270" xr:uid="{00000000-0005-0000-0000-00000A520000}"/>
    <cellStyle name="Nota 2 2 2 4 4 2 5" xfId="34231" xr:uid="{00000000-0005-0000-0000-00000B520000}"/>
    <cellStyle name="Nota 2 2 2 4 4 2 6" xfId="37783" xr:uid="{00000000-0005-0000-0000-00000C520000}"/>
    <cellStyle name="Nota 2 2 2 4 4 2 7" xfId="39746" xr:uid="{00000000-0005-0000-0000-00000D520000}"/>
    <cellStyle name="Nota 2 2 2 4 4 3" xfId="13633" xr:uid="{00000000-0005-0000-0000-00000E520000}"/>
    <cellStyle name="Nota 2 2 2 4 4 4" xfId="20631" xr:uid="{00000000-0005-0000-0000-00000F520000}"/>
    <cellStyle name="Nota 2 2 2 4 4 5" xfId="27596" xr:uid="{00000000-0005-0000-0000-000010520000}"/>
    <cellStyle name="Nota 2 2 2 4 4 6" xfId="28160" xr:uid="{00000000-0005-0000-0000-000011520000}"/>
    <cellStyle name="Nota 2 2 2 4 4 7" xfId="17608" xr:uid="{00000000-0005-0000-0000-000012520000}"/>
    <cellStyle name="Nota 2 2 2 4 4 8" xfId="17887" xr:uid="{00000000-0005-0000-0000-000013520000}"/>
    <cellStyle name="Nota 2 2 2 4 4 9" xfId="21332" xr:uid="{00000000-0005-0000-0000-000014520000}"/>
    <cellStyle name="Nota 2 2 2 4 5" xfId="4733" xr:uid="{00000000-0005-0000-0000-000015520000}"/>
    <cellStyle name="Nota 2 2 2 4 5 2" xfId="7293" xr:uid="{00000000-0005-0000-0000-000016520000}"/>
    <cellStyle name="Nota 2 2 2 4 5 2 2" xfId="16446" xr:uid="{00000000-0005-0000-0000-000017520000}"/>
    <cellStyle name="Nota 2 2 2 4 5 2 3" xfId="23427" xr:uid="{00000000-0005-0000-0000-000018520000}"/>
    <cellStyle name="Nota 2 2 2 4 5 2 4" xfId="30271" xr:uid="{00000000-0005-0000-0000-000019520000}"/>
    <cellStyle name="Nota 2 2 2 4 5 2 5" xfId="34232" xr:uid="{00000000-0005-0000-0000-00001A520000}"/>
    <cellStyle name="Nota 2 2 2 4 5 2 6" xfId="37784" xr:uid="{00000000-0005-0000-0000-00001B520000}"/>
    <cellStyle name="Nota 2 2 2 4 5 2 7" xfId="39747" xr:uid="{00000000-0005-0000-0000-00001C520000}"/>
    <cellStyle name="Nota 2 2 2 4 5 3" xfId="13887" xr:uid="{00000000-0005-0000-0000-00001D520000}"/>
    <cellStyle name="Nota 2 2 2 4 5 4" xfId="20885" xr:uid="{00000000-0005-0000-0000-00001E520000}"/>
    <cellStyle name="Nota 2 2 2 4 5 5" xfId="19692" xr:uid="{00000000-0005-0000-0000-00001F520000}"/>
    <cellStyle name="Nota 2 2 2 4 5 6" xfId="17218" xr:uid="{00000000-0005-0000-0000-000020520000}"/>
    <cellStyle name="Nota 2 2 2 4 5 7" xfId="25558" xr:uid="{00000000-0005-0000-0000-000021520000}"/>
    <cellStyle name="Nota 2 2 2 4 5 8" xfId="32159" xr:uid="{00000000-0005-0000-0000-000022520000}"/>
    <cellStyle name="Nota 2 2 2 4 5 9" xfId="35834" xr:uid="{00000000-0005-0000-0000-000023520000}"/>
    <cellStyle name="Nota 2 2 2 4 6" xfId="4979" xr:uid="{00000000-0005-0000-0000-000024520000}"/>
    <cellStyle name="Nota 2 2 2 4 6 2" xfId="7294" xr:uid="{00000000-0005-0000-0000-000025520000}"/>
    <cellStyle name="Nota 2 2 2 4 6 2 2" xfId="16447" xr:uid="{00000000-0005-0000-0000-000026520000}"/>
    <cellStyle name="Nota 2 2 2 4 6 2 3" xfId="23428" xr:uid="{00000000-0005-0000-0000-000027520000}"/>
    <cellStyle name="Nota 2 2 2 4 6 2 4" xfId="30272" xr:uid="{00000000-0005-0000-0000-000028520000}"/>
    <cellStyle name="Nota 2 2 2 4 6 2 5" xfId="34233" xr:uid="{00000000-0005-0000-0000-000029520000}"/>
    <cellStyle name="Nota 2 2 2 4 6 2 6" xfId="37785" xr:uid="{00000000-0005-0000-0000-00002A520000}"/>
    <cellStyle name="Nota 2 2 2 4 6 2 7" xfId="39748" xr:uid="{00000000-0005-0000-0000-00002B520000}"/>
    <cellStyle name="Nota 2 2 2 4 6 3" xfId="14133" xr:uid="{00000000-0005-0000-0000-00002C520000}"/>
    <cellStyle name="Nota 2 2 2 4 6 4" xfId="21131" xr:uid="{00000000-0005-0000-0000-00002D520000}"/>
    <cellStyle name="Nota 2 2 2 4 6 5" xfId="27350" xr:uid="{00000000-0005-0000-0000-00002E520000}"/>
    <cellStyle name="Nota 2 2 2 4 6 6" xfId="29301" xr:uid="{00000000-0005-0000-0000-00002F520000}"/>
    <cellStyle name="Nota 2 2 2 4 6 7" xfId="32025" xr:uid="{00000000-0005-0000-0000-000030520000}"/>
    <cellStyle name="Nota 2 2 2 4 6 8" xfId="35703" xr:uid="{00000000-0005-0000-0000-000031520000}"/>
    <cellStyle name="Nota 2 2 2 4 6 9" xfId="38614" xr:uid="{00000000-0005-0000-0000-000032520000}"/>
    <cellStyle name="Nota 2 2 2 4 7" xfId="7289" xr:uid="{00000000-0005-0000-0000-000033520000}"/>
    <cellStyle name="Nota 2 2 2 4 7 2" xfId="16442" xr:uid="{00000000-0005-0000-0000-000034520000}"/>
    <cellStyle name="Nota 2 2 2 4 7 3" xfId="23423" xr:uid="{00000000-0005-0000-0000-000035520000}"/>
    <cellStyle name="Nota 2 2 2 4 7 4" xfId="30267" xr:uid="{00000000-0005-0000-0000-000036520000}"/>
    <cellStyle name="Nota 2 2 2 4 7 5" xfId="34228" xr:uid="{00000000-0005-0000-0000-000037520000}"/>
    <cellStyle name="Nota 2 2 2 4 7 6" xfId="37780" xr:uid="{00000000-0005-0000-0000-000038520000}"/>
    <cellStyle name="Nota 2 2 2 4 7 7" xfId="39743" xr:uid="{00000000-0005-0000-0000-000039520000}"/>
    <cellStyle name="Nota 2 2 2 4 8" xfId="11513" xr:uid="{00000000-0005-0000-0000-00003A520000}"/>
    <cellStyle name="Nota 2 2 2 4 9" xfId="18516" xr:uid="{00000000-0005-0000-0000-00003B520000}"/>
    <cellStyle name="Nota 2 2 2 5" xfId="1689" xr:uid="{00000000-0005-0000-0000-00003C520000}"/>
    <cellStyle name="Nota 2 2 2 5 10" xfId="24486" xr:uid="{00000000-0005-0000-0000-00003D520000}"/>
    <cellStyle name="Nota 2 2 2 5 11" xfId="28453" xr:uid="{00000000-0005-0000-0000-00003E520000}"/>
    <cellStyle name="Nota 2 2 2 5 12" xfId="26447" xr:uid="{00000000-0005-0000-0000-00003F520000}"/>
    <cellStyle name="Nota 2 2 2 5 13" xfId="34908" xr:uid="{00000000-0005-0000-0000-000040520000}"/>
    <cellStyle name="Nota 2 2 2 5 14" xfId="38372" xr:uid="{00000000-0005-0000-0000-000041520000}"/>
    <cellStyle name="Nota 2 2 2 5 2" xfId="2514" xr:uid="{00000000-0005-0000-0000-000042520000}"/>
    <cellStyle name="Nota 2 2 2 5 2 2" xfId="7296" xr:uid="{00000000-0005-0000-0000-000043520000}"/>
    <cellStyle name="Nota 2 2 2 5 2 2 2" xfId="16449" xr:uid="{00000000-0005-0000-0000-000044520000}"/>
    <cellStyle name="Nota 2 2 2 5 2 2 3" xfId="23430" xr:uid="{00000000-0005-0000-0000-000045520000}"/>
    <cellStyle name="Nota 2 2 2 5 2 2 4" xfId="30274" xr:uid="{00000000-0005-0000-0000-000046520000}"/>
    <cellStyle name="Nota 2 2 2 5 2 2 5" xfId="34235" xr:uid="{00000000-0005-0000-0000-000047520000}"/>
    <cellStyle name="Nota 2 2 2 5 2 2 6" xfId="37787" xr:uid="{00000000-0005-0000-0000-000048520000}"/>
    <cellStyle name="Nota 2 2 2 5 2 2 7" xfId="39750" xr:uid="{00000000-0005-0000-0000-000049520000}"/>
    <cellStyle name="Nota 2 2 2 5 2 3" xfId="11668" xr:uid="{00000000-0005-0000-0000-00004A520000}"/>
    <cellStyle name="Nota 2 2 2 5 2 4" xfId="18671" xr:uid="{00000000-0005-0000-0000-00004B520000}"/>
    <cellStyle name="Nota 2 2 2 5 2 5" xfId="25311" xr:uid="{00000000-0005-0000-0000-00004C520000}"/>
    <cellStyle name="Nota 2 2 2 5 2 6" xfId="17870" xr:uid="{00000000-0005-0000-0000-00004D520000}"/>
    <cellStyle name="Nota 2 2 2 5 2 7" xfId="29095" xr:uid="{00000000-0005-0000-0000-00004E520000}"/>
    <cellStyle name="Nota 2 2 2 5 2 8" xfId="30878" xr:uid="{00000000-0005-0000-0000-00004F520000}"/>
    <cellStyle name="Nota 2 2 2 5 2 9" xfId="31060" xr:uid="{00000000-0005-0000-0000-000050520000}"/>
    <cellStyle name="Nota 2 2 2 5 3" xfId="3666" xr:uid="{00000000-0005-0000-0000-000051520000}"/>
    <cellStyle name="Nota 2 2 2 5 3 2" xfId="7297" xr:uid="{00000000-0005-0000-0000-000052520000}"/>
    <cellStyle name="Nota 2 2 2 5 3 2 2" xfId="16450" xr:uid="{00000000-0005-0000-0000-000053520000}"/>
    <cellStyle name="Nota 2 2 2 5 3 2 3" xfId="23431" xr:uid="{00000000-0005-0000-0000-000054520000}"/>
    <cellStyle name="Nota 2 2 2 5 3 2 4" xfId="30275" xr:uid="{00000000-0005-0000-0000-000055520000}"/>
    <cellStyle name="Nota 2 2 2 5 3 2 5" xfId="34236" xr:uid="{00000000-0005-0000-0000-000056520000}"/>
    <cellStyle name="Nota 2 2 2 5 3 2 6" xfId="37788" xr:uid="{00000000-0005-0000-0000-000057520000}"/>
    <cellStyle name="Nota 2 2 2 5 3 2 7" xfId="39751" xr:uid="{00000000-0005-0000-0000-000058520000}"/>
    <cellStyle name="Nota 2 2 2 5 3 3" xfId="12820" xr:uid="{00000000-0005-0000-0000-000059520000}"/>
    <cellStyle name="Nota 2 2 2 5 3 4" xfId="19819" xr:uid="{00000000-0005-0000-0000-00005A520000}"/>
    <cellStyle name="Nota 2 2 2 5 3 5" xfId="27996" xr:uid="{00000000-0005-0000-0000-00005B520000}"/>
    <cellStyle name="Nota 2 2 2 5 3 6" xfId="28121" xr:uid="{00000000-0005-0000-0000-00005C520000}"/>
    <cellStyle name="Nota 2 2 2 5 3 7" xfId="29554" xr:uid="{00000000-0005-0000-0000-00005D520000}"/>
    <cellStyle name="Nota 2 2 2 5 3 8" xfId="33577" xr:uid="{00000000-0005-0000-0000-00005E520000}"/>
    <cellStyle name="Nota 2 2 2 5 3 9" xfId="37245" xr:uid="{00000000-0005-0000-0000-00005F520000}"/>
    <cellStyle name="Nota 2 2 2 5 4" xfId="4173" xr:uid="{00000000-0005-0000-0000-000060520000}"/>
    <cellStyle name="Nota 2 2 2 5 4 2" xfId="7298" xr:uid="{00000000-0005-0000-0000-000061520000}"/>
    <cellStyle name="Nota 2 2 2 5 4 2 2" xfId="16451" xr:uid="{00000000-0005-0000-0000-000062520000}"/>
    <cellStyle name="Nota 2 2 2 5 4 2 3" xfId="23432" xr:uid="{00000000-0005-0000-0000-000063520000}"/>
    <cellStyle name="Nota 2 2 2 5 4 2 4" xfId="30276" xr:uid="{00000000-0005-0000-0000-000064520000}"/>
    <cellStyle name="Nota 2 2 2 5 4 2 5" xfId="34237" xr:uid="{00000000-0005-0000-0000-000065520000}"/>
    <cellStyle name="Nota 2 2 2 5 4 2 6" xfId="37789" xr:uid="{00000000-0005-0000-0000-000066520000}"/>
    <cellStyle name="Nota 2 2 2 5 4 2 7" xfId="39752" xr:uid="{00000000-0005-0000-0000-000067520000}"/>
    <cellStyle name="Nota 2 2 2 5 4 3" xfId="13327" xr:uid="{00000000-0005-0000-0000-000068520000}"/>
    <cellStyle name="Nota 2 2 2 5 4 4" xfId="20325" xr:uid="{00000000-0005-0000-0000-000069520000}"/>
    <cellStyle name="Nota 2 2 2 5 4 5" xfId="17213" xr:uid="{00000000-0005-0000-0000-00006A520000}"/>
    <cellStyle name="Nota 2 2 2 5 4 6" xfId="15448" xr:uid="{00000000-0005-0000-0000-00006B520000}"/>
    <cellStyle name="Nota 2 2 2 5 4 7" xfId="17335" xr:uid="{00000000-0005-0000-0000-00006C520000}"/>
    <cellStyle name="Nota 2 2 2 5 4 8" xfId="33383" xr:uid="{00000000-0005-0000-0000-00006D520000}"/>
    <cellStyle name="Nota 2 2 2 5 4 9" xfId="37058" xr:uid="{00000000-0005-0000-0000-00006E520000}"/>
    <cellStyle name="Nota 2 2 2 5 5" xfId="3167" xr:uid="{00000000-0005-0000-0000-00006F520000}"/>
    <cellStyle name="Nota 2 2 2 5 5 2" xfId="7299" xr:uid="{00000000-0005-0000-0000-000070520000}"/>
    <cellStyle name="Nota 2 2 2 5 5 2 2" xfId="16452" xr:uid="{00000000-0005-0000-0000-000071520000}"/>
    <cellStyle name="Nota 2 2 2 5 5 2 3" xfId="23433" xr:uid="{00000000-0005-0000-0000-000072520000}"/>
    <cellStyle name="Nota 2 2 2 5 5 2 4" xfId="30277" xr:uid="{00000000-0005-0000-0000-000073520000}"/>
    <cellStyle name="Nota 2 2 2 5 5 2 5" xfId="34238" xr:uid="{00000000-0005-0000-0000-000074520000}"/>
    <cellStyle name="Nota 2 2 2 5 5 2 6" xfId="37790" xr:uid="{00000000-0005-0000-0000-000075520000}"/>
    <cellStyle name="Nota 2 2 2 5 5 2 7" xfId="39753" xr:uid="{00000000-0005-0000-0000-000076520000}"/>
    <cellStyle name="Nota 2 2 2 5 5 3" xfId="12321" xr:uid="{00000000-0005-0000-0000-000077520000}"/>
    <cellStyle name="Nota 2 2 2 5 5 4" xfId="19324" xr:uid="{00000000-0005-0000-0000-000078520000}"/>
    <cellStyle name="Nota 2 2 2 5 5 5" xfId="17670" xr:uid="{00000000-0005-0000-0000-000079520000}"/>
    <cellStyle name="Nota 2 2 2 5 5 6" xfId="23345" xr:uid="{00000000-0005-0000-0000-00007A520000}"/>
    <cellStyle name="Nota 2 2 2 5 5 7" xfId="29757" xr:uid="{00000000-0005-0000-0000-00007B520000}"/>
    <cellStyle name="Nota 2 2 2 5 5 8" xfId="33733" xr:uid="{00000000-0005-0000-0000-00007C520000}"/>
    <cellStyle name="Nota 2 2 2 5 5 9" xfId="37295" xr:uid="{00000000-0005-0000-0000-00007D520000}"/>
    <cellStyle name="Nota 2 2 2 5 6" xfId="4330" xr:uid="{00000000-0005-0000-0000-00007E520000}"/>
    <cellStyle name="Nota 2 2 2 5 6 2" xfId="7300" xr:uid="{00000000-0005-0000-0000-00007F520000}"/>
    <cellStyle name="Nota 2 2 2 5 6 2 2" xfId="16453" xr:uid="{00000000-0005-0000-0000-000080520000}"/>
    <cellStyle name="Nota 2 2 2 5 6 2 3" xfId="23434" xr:uid="{00000000-0005-0000-0000-000081520000}"/>
    <cellStyle name="Nota 2 2 2 5 6 2 4" xfId="30278" xr:uid="{00000000-0005-0000-0000-000082520000}"/>
    <cellStyle name="Nota 2 2 2 5 6 2 5" xfId="34239" xr:uid="{00000000-0005-0000-0000-000083520000}"/>
    <cellStyle name="Nota 2 2 2 5 6 2 6" xfId="37791" xr:uid="{00000000-0005-0000-0000-000084520000}"/>
    <cellStyle name="Nota 2 2 2 5 6 2 7" xfId="39754" xr:uid="{00000000-0005-0000-0000-000085520000}"/>
    <cellStyle name="Nota 2 2 2 5 6 3" xfId="13484" xr:uid="{00000000-0005-0000-0000-000086520000}"/>
    <cellStyle name="Nota 2 2 2 5 6 4" xfId="20482" xr:uid="{00000000-0005-0000-0000-000087520000}"/>
    <cellStyle name="Nota 2 2 2 5 6 5" xfId="24738" xr:uid="{00000000-0005-0000-0000-000088520000}"/>
    <cellStyle name="Nota 2 2 2 5 6 6" xfId="9533" xr:uid="{00000000-0005-0000-0000-000089520000}"/>
    <cellStyle name="Nota 2 2 2 5 6 7" xfId="25591" xr:uid="{00000000-0005-0000-0000-00008A520000}"/>
    <cellStyle name="Nota 2 2 2 5 6 8" xfId="30948" xr:uid="{00000000-0005-0000-0000-00008B520000}"/>
    <cellStyle name="Nota 2 2 2 5 6 9" xfId="19478" xr:uid="{00000000-0005-0000-0000-00008C520000}"/>
    <cellStyle name="Nota 2 2 2 5 7" xfId="7295" xr:uid="{00000000-0005-0000-0000-00008D520000}"/>
    <cellStyle name="Nota 2 2 2 5 7 2" xfId="16448" xr:uid="{00000000-0005-0000-0000-00008E520000}"/>
    <cellStyle name="Nota 2 2 2 5 7 3" xfId="23429" xr:uid="{00000000-0005-0000-0000-00008F520000}"/>
    <cellStyle name="Nota 2 2 2 5 7 4" xfId="30273" xr:uid="{00000000-0005-0000-0000-000090520000}"/>
    <cellStyle name="Nota 2 2 2 5 7 5" xfId="34234" xr:uid="{00000000-0005-0000-0000-000091520000}"/>
    <cellStyle name="Nota 2 2 2 5 7 6" xfId="37786" xr:uid="{00000000-0005-0000-0000-000092520000}"/>
    <cellStyle name="Nota 2 2 2 5 7 7" xfId="39749" xr:uid="{00000000-0005-0000-0000-000093520000}"/>
    <cellStyle name="Nota 2 2 2 5 8" xfId="10843" xr:uid="{00000000-0005-0000-0000-000094520000}"/>
    <cellStyle name="Nota 2 2 2 5 9" xfId="9730" xr:uid="{00000000-0005-0000-0000-000095520000}"/>
    <cellStyle name="Nota 2 2 2 6" xfId="1640" xr:uid="{00000000-0005-0000-0000-000096520000}"/>
    <cellStyle name="Nota 2 2 2 6 10" xfId="29056" xr:uid="{00000000-0005-0000-0000-000097520000}"/>
    <cellStyle name="Nota 2 2 2 6 11" xfId="31002" xr:uid="{00000000-0005-0000-0000-000098520000}"/>
    <cellStyle name="Nota 2 2 2 6 12" xfId="9303" xr:uid="{00000000-0005-0000-0000-000099520000}"/>
    <cellStyle name="Nota 2 2 2 6 13" xfId="31062" xr:uid="{00000000-0005-0000-0000-00009A520000}"/>
    <cellStyle name="Nota 2 2 2 6 2" xfId="3513" xr:uid="{00000000-0005-0000-0000-00009B520000}"/>
    <cellStyle name="Nota 2 2 2 6 2 2" xfId="7302" xr:uid="{00000000-0005-0000-0000-00009C520000}"/>
    <cellStyle name="Nota 2 2 2 6 2 2 2" xfId="16455" xr:uid="{00000000-0005-0000-0000-00009D520000}"/>
    <cellStyle name="Nota 2 2 2 6 2 2 3" xfId="23436" xr:uid="{00000000-0005-0000-0000-00009E520000}"/>
    <cellStyle name="Nota 2 2 2 6 2 2 4" xfId="30280" xr:uid="{00000000-0005-0000-0000-00009F520000}"/>
    <cellStyle name="Nota 2 2 2 6 2 2 5" xfId="34241" xr:uid="{00000000-0005-0000-0000-0000A0520000}"/>
    <cellStyle name="Nota 2 2 2 6 2 2 6" xfId="37793" xr:uid="{00000000-0005-0000-0000-0000A1520000}"/>
    <cellStyle name="Nota 2 2 2 6 2 2 7" xfId="39756" xr:uid="{00000000-0005-0000-0000-0000A2520000}"/>
    <cellStyle name="Nota 2 2 2 6 2 3" xfId="12667" xr:uid="{00000000-0005-0000-0000-0000A3520000}"/>
    <cellStyle name="Nota 2 2 2 6 2 4" xfId="19668" xr:uid="{00000000-0005-0000-0000-0000A4520000}"/>
    <cellStyle name="Nota 2 2 2 6 2 5" xfId="21218" xr:uid="{00000000-0005-0000-0000-0000A5520000}"/>
    <cellStyle name="Nota 2 2 2 6 2 6" xfId="26523" xr:uid="{00000000-0005-0000-0000-0000A6520000}"/>
    <cellStyle name="Nota 2 2 2 6 2 7" xfId="29616" xr:uid="{00000000-0005-0000-0000-0000A7520000}"/>
    <cellStyle name="Nota 2 2 2 6 2 8" xfId="33603" xr:uid="{00000000-0005-0000-0000-0000A8520000}"/>
    <cellStyle name="Nota 2 2 2 6 2 9" xfId="37265" xr:uid="{00000000-0005-0000-0000-0000A9520000}"/>
    <cellStyle name="Nota 2 2 2 6 3" xfId="2905" xr:uid="{00000000-0005-0000-0000-0000AA520000}"/>
    <cellStyle name="Nota 2 2 2 6 3 2" xfId="7303" xr:uid="{00000000-0005-0000-0000-0000AB520000}"/>
    <cellStyle name="Nota 2 2 2 6 3 2 2" xfId="16456" xr:uid="{00000000-0005-0000-0000-0000AC520000}"/>
    <cellStyle name="Nota 2 2 2 6 3 2 3" xfId="23437" xr:uid="{00000000-0005-0000-0000-0000AD520000}"/>
    <cellStyle name="Nota 2 2 2 6 3 2 4" xfId="30281" xr:uid="{00000000-0005-0000-0000-0000AE520000}"/>
    <cellStyle name="Nota 2 2 2 6 3 2 5" xfId="34242" xr:uid="{00000000-0005-0000-0000-0000AF520000}"/>
    <cellStyle name="Nota 2 2 2 6 3 2 6" xfId="37794" xr:uid="{00000000-0005-0000-0000-0000B0520000}"/>
    <cellStyle name="Nota 2 2 2 6 3 2 7" xfId="39757" xr:uid="{00000000-0005-0000-0000-0000B1520000}"/>
    <cellStyle name="Nota 2 2 2 6 3 3" xfId="12059" xr:uid="{00000000-0005-0000-0000-0000B2520000}"/>
    <cellStyle name="Nota 2 2 2 6 3 4" xfId="19062" xr:uid="{00000000-0005-0000-0000-0000B3520000}"/>
    <cellStyle name="Nota 2 2 2 6 3 5" xfId="17740" xr:uid="{00000000-0005-0000-0000-0000B4520000}"/>
    <cellStyle name="Nota 2 2 2 6 3 6" xfId="24557" xr:uid="{00000000-0005-0000-0000-0000B5520000}"/>
    <cellStyle name="Nota 2 2 2 6 3 7" xfId="29006" xr:uid="{00000000-0005-0000-0000-0000B6520000}"/>
    <cellStyle name="Nota 2 2 2 6 3 8" xfId="31105" xr:uid="{00000000-0005-0000-0000-0000B7520000}"/>
    <cellStyle name="Nota 2 2 2 6 3 9" xfId="34993" xr:uid="{00000000-0005-0000-0000-0000B8520000}"/>
    <cellStyle name="Nota 2 2 2 6 4" xfId="3065" xr:uid="{00000000-0005-0000-0000-0000B9520000}"/>
    <cellStyle name="Nota 2 2 2 6 4 2" xfId="7304" xr:uid="{00000000-0005-0000-0000-0000BA520000}"/>
    <cellStyle name="Nota 2 2 2 6 4 2 2" xfId="16457" xr:uid="{00000000-0005-0000-0000-0000BB520000}"/>
    <cellStyle name="Nota 2 2 2 6 4 2 3" xfId="23438" xr:uid="{00000000-0005-0000-0000-0000BC520000}"/>
    <cellStyle name="Nota 2 2 2 6 4 2 4" xfId="30282" xr:uid="{00000000-0005-0000-0000-0000BD520000}"/>
    <cellStyle name="Nota 2 2 2 6 4 2 5" xfId="34243" xr:uid="{00000000-0005-0000-0000-0000BE520000}"/>
    <cellStyle name="Nota 2 2 2 6 4 2 6" xfId="37795" xr:uid="{00000000-0005-0000-0000-0000BF520000}"/>
    <cellStyle name="Nota 2 2 2 6 4 2 7" xfId="39758" xr:uid="{00000000-0005-0000-0000-0000C0520000}"/>
    <cellStyle name="Nota 2 2 2 6 4 3" xfId="12219" xr:uid="{00000000-0005-0000-0000-0000C1520000}"/>
    <cellStyle name="Nota 2 2 2 6 4 4" xfId="19222" xr:uid="{00000000-0005-0000-0000-0000C2520000}"/>
    <cellStyle name="Nota 2 2 2 6 4 5" xfId="28282" xr:uid="{00000000-0005-0000-0000-0000C3520000}"/>
    <cellStyle name="Nota 2 2 2 6 4 6" xfId="25143" xr:uid="{00000000-0005-0000-0000-0000C4520000}"/>
    <cellStyle name="Nota 2 2 2 6 4 7" xfId="10066" xr:uid="{00000000-0005-0000-0000-0000C5520000}"/>
    <cellStyle name="Nota 2 2 2 6 4 8" xfId="31573" xr:uid="{00000000-0005-0000-0000-0000C6520000}"/>
    <cellStyle name="Nota 2 2 2 6 4 9" xfId="35283" xr:uid="{00000000-0005-0000-0000-0000C7520000}"/>
    <cellStyle name="Nota 2 2 2 6 5" xfId="3771" xr:uid="{00000000-0005-0000-0000-0000C8520000}"/>
    <cellStyle name="Nota 2 2 2 6 5 2" xfId="7305" xr:uid="{00000000-0005-0000-0000-0000C9520000}"/>
    <cellStyle name="Nota 2 2 2 6 5 2 2" xfId="16458" xr:uid="{00000000-0005-0000-0000-0000CA520000}"/>
    <cellStyle name="Nota 2 2 2 6 5 2 3" xfId="23439" xr:uid="{00000000-0005-0000-0000-0000CB520000}"/>
    <cellStyle name="Nota 2 2 2 6 5 2 4" xfId="30283" xr:uid="{00000000-0005-0000-0000-0000CC520000}"/>
    <cellStyle name="Nota 2 2 2 6 5 2 5" xfId="34244" xr:uid="{00000000-0005-0000-0000-0000CD520000}"/>
    <cellStyle name="Nota 2 2 2 6 5 2 6" xfId="37796" xr:uid="{00000000-0005-0000-0000-0000CE520000}"/>
    <cellStyle name="Nota 2 2 2 6 5 2 7" xfId="39759" xr:uid="{00000000-0005-0000-0000-0000CF520000}"/>
    <cellStyle name="Nota 2 2 2 6 5 3" xfId="12925" xr:uid="{00000000-0005-0000-0000-0000D0520000}"/>
    <cellStyle name="Nota 2 2 2 6 5 4" xfId="19924" xr:uid="{00000000-0005-0000-0000-0000D1520000}"/>
    <cellStyle name="Nota 2 2 2 6 5 5" xfId="25291" xr:uid="{00000000-0005-0000-0000-0000D2520000}"/>
    <cellStyle name="Nota 2 2 2 6 5 6" xfId="26586" xr:uid="{00000000-0005-0000-0000-0000D3520000}"/>
    <cellStyle name="Nota 2 2 2 6 5 7" xfId="19380" xr:uid="{00000000-0005-0000-0000-0000D4520000}"/>
    <cellStyle name="Nota 2 2 2 6 5 8" xfId="31642" xr:uid="{00000000-0005-0000-0000-0000D5520000}"/>
    <cellStyle name="Nota 2 2 2 6 5 9" xfId="35322" xr:uid="{00000000-0005-0000-0000-0000D6520000}"/>
    <cellStyle name="Nota 2 2 2 6 6" xfId="7301" xr:uid="{00000000-0005-0000-0000-0000D7520000}"/>
    <cellStyle name="Nota 2 2 2 6 6 2" xfId="16454" xr:uid="{00000000-0005-0000-0000-0000D8520000}"/>
    <cellStyle name="Nota 2 2 2 6 6 3" xfId="23435" xr:uid="{00000000-0005-0000-0000-0000D9520000}"/>
    <cellStyle name="Nota 2 2 2 6 6 4" xfId="30279" xr:uid="{00000000-0005-0000-0000-0000DA520000}"/>
    <cellStyle name="Nota 2 2 2 6 6 5" xfId="34240" xr:uid="{00000000-0005-0000-0000-0000DB520000}"/>
    <cellStyle name="Nota 2 2 2 6 6 6" xfId="37792" xr:uid="{00000000-0005-0000-0000-0000DC520000}"/>
    <cellStyle name="Nota 2 2 2 6 6 7" xfId="39755" xr:uid="{00000000-0005-0000-0000-0000DD520000}"/>
    <cellStyle name="Nota 2 2 2 6 7" xfId="10794" xr:uid="{00000000-0005-0000-0000-0000DE520000}"/>
    <cellStyle name="Nota 2 2 2 6 8" xfId="9829" xr:uid="{00000000-0005-0000-0000-0000DF520000}"/>
    <cellStyle name="Nota 2 2 2 6 9" xfId="28682" xr:uid="{00000000-0005-0000-0000-0000E0520000}"/>
    <cellStyle name="Nota 2 2 2 7" xfId="2468" xr:uid="{00000000-0005-0000-0000-0000E1520000}"/>
    <cellStyle name="Nota 2 2 2 7 2" xfId="7306" xr:uid="{00000000-0005-0000-0000-0000E2520000}"/>
    <cellStyle name="Nota 2 2 2 7 2 2" xfId="16459" xr:uid="{00000000-0005-0000-0000-0000E3520000}"/>
    <cellStyle name="Nota 2 2 2 7 2 3" xfId="23440" xr:uid="{00000000-0005-0000-0000-0000E4520000}"/>
    <cellStyle name="Nota 2 2 2 7 2 4" xfId="30284" xr:uid="{00000000-0005-0000-0000-0000E5520000}"/>
    <cellStyle name="Nota 2 2 2 7 2 5" xfId="34245" xr:uid="{00000000-0005-0000-0000-0000E6520000}"/>
    <cellStyle name="Nota 2 2 2 7 2 6" xfId="37797" xr:uid="{00000000-0005-0000-0000-0000E7520000}"/>
    <cellStyle name="Nota 2 2 2 7 2 7" xfId="39760" xr:uid="{00000000-0005-0000-0000-0000E8520000}"/>
    <cellStyle name="Nota 2 2 2 7 3" xfId="11622" xr:uid="{00000000-0005-0000-0000-0000E9520000}"/>
    <cellStyle name="Nota 2 2 2 7 4" xfId="18625" xr:uid="{00000000-0005-0000-0000-0000EA520000}"/>
    <cellStyle name="Nota 2 2 2 7 5" xfId="17463" xr:uid="{00000000-0005-0000-0000-0000EB520000}"/>
    <cellStyle name="Nota 2 2 2 7 6" xfId="23008" xr:uid="{00000000-0005-0000-0000-0000EC520000}"/>
    <cellStyle name="Nota 2 2 2 7 7" xfId="30097" xr:uid="{00000000-0005-0000-0000-0000ED520000}"/>
    <cellStyle name="Nota 2 2 2 7 8" xfId="34074" xr:uid="{00000000-0005-0000-0000-0000EE520000}"/>
    <cellStyle name="Nota 2 2 2 7 9" xfId="37636" xr:uid="{00000000-0005-0000-0000-0000EF520000}"/>
    <cellStyle name="Nota 2 2 2 8" xfId="3044" xr:uid="{00000000-0005-0000-0000-0000F0520000}"/>
    <cellStyle name="Nota 2 2 2 8 2" xfId="7307" xr:uid="{00000000-0005-0000-0000-0000F1520000}"/>
    <cellStyle name="Nota 2 2 2 8 2 2" xfId="16460" xr:uid="{00000000-0005-0000-0000-0000F2520000}"/>
    <cellStyle name="Nota 2 2 2 8 2 3" xfId="23441" xr:uid="{00000000-0005-0000-0000-0000F3520000}"/>
    <cellStyle name="Nota 2 2 2 8 2 4" xfId="30285" xr:uid="{00000000-0005-0000-0000-0000F4520000}"/>
    <cellStyle name="Nota 2 2 2 8 2 5" xfId="34246" xr:uid="{00000000-0005-0000-0000-0000F5520000}"/>
    <cellStyle name="Nota 2 2 2 8 2 6" xfId="37798" xr:uid="{00000000-0005-0000-0000-0000F6520000}"/>
    <cellStyle name="Nota 2 2 2 8 2 7" xfId="39761" xr:uid="{00000000-0005-0000-0000-0000F7520000}"/>
    <cellStyle name="Nota 2 2 2 8 3" xfId="12198" xr:uid="{00000000-0005-0000-0000-0000F8520000}"/>
    <cellStyle name="Nota 2 2 2 8 4" xfId="19201" xr:uid="{00000000-0005-0000-0000-0000F9520000}"/>
    <cellStyle name="Nota 2 2 2 8 5" xfId="28286" xr:uid="{00000000-0005-0000-0000-0000FA520000}"/>
    <cellStyle name="Nota 2 2 2 8 6" xfId="26416" xr:uid="{00000000-0005-0000-0000-0000FB520000}"/>
    <cellStyle name="Nota 2 2 2 8 7" xfId="15528" xr:uid="{00000000-0005-0000-0000-0000FC520000}"/>
    <cellStyle name="Nota 2 2 2 8 8" xfId="9456" xr:uid="{00000000-0005-0000-0000-0000FD520000}"/>
    <cellStyle name="Nota 2 2 2 8 9" xfId="31194" xr:uid="{00000000-0005-0000-0000-0000FE520000}"/>
    <cellStyle name="Nota 2 2 2 9" xfId="3788" xr:uid="{00000000-0005-0000-0000-0000FF520000}"/>
    <cellStyle name="Nota 2 2 2 9 2" xfId="7308" xr:uid="{00000000-0005-0000-0000-000000530000}"/>
    <cellStyle name="Nota 2 2 2 9 2 2" xfId="16461" xr:uid="{00000000-0005-0000-0000-000001530000}"/>
    <cellStyle name="Nota 2 2 2 9 2 3" xfId="23442" xr:uid="{00000000-0005-0000-0000-000002530000}"/>
    <cellStyle name="Nota 2 2 2 9 2 4" xfId="30286" xr:uid="{00000000-0005-0000-0000-000003530000}"/>
    <cellStyle name="Nota 2 2 2 9 2 5" xfId="34247" xr:uid="{00000000-0005-0000-0000-000004530000}"/>
    <cellStyle name="Nota 2 2 2 9 2 6" xfId="37799" xr:uid="{00000000-0005-0000-0000-000005530000}"/>
    <cellStyle name="Nota 2 2 2 9 2 7" xfId="39762" xr:uid="{00000000-0005-0000-0000-000006530000}"/>
    <cellStyle name="Nota 2 2 2 9 3" xfId="12942" xr:uid="{00000000-0005-0000-0000-000007530000}"/>
    <cellStyle name="Nota 2 2 2 9 4" xfId="19941" xr:uid="{00000000-0005-0000-0000-000008530000}"/>
    <cellStyle name="Nota 2 2 2 9 5" xfId="27936" xr:uid="{00000000-0005-0000-0000-000009530000}"/>
    <cellStyle name="Nota 2 2 2 9 6" xfId="24164" xr:uid="{00000000-0005-0000-0000-00000A530000}"/>
    <cellStyle name="Nota 2 2 2 9 7" xfId="9457" xr:uid="{00000000-0005-0000-0000-00000B530000}"/>
    <cellStyle name="Nota 2 2 2 9 8" xfId="10078" xr:uid="{00000000-0005-0000-0000-00000C530000}"/>
    <cellStyle name="Nota 2 2 2 9 9" xfId="34847" xr:uid="{00000000-0005-0000-0000-00000D530000}"/>
    <cellStyle name="Nota 2 2 20" xfId="38444" xr:uid="{00000000-0005-0000-0000-00000E530000}"/>
    <cellStyle name="Nota 2 2 3" xfId="2244" xr:uid="{00000000-0005-0000-0000-00000F530000}"/>
    <cellStyle name="Nota 2 2 3 10" xfId="22910" xr:uid="{00000000-0005-0000-0000-000010530000}"/>
    <cellStyle name="Nota 2 2 3 11" xfId="25065" xr:uid="{00000000-0005-0000-0000-000011530000}"/>
    <cellStyle name="Nota 2 2 3 12" xfId="25681" xr:uid="{00000000-0005-0000-0000-000012530000}"/>
    <cellStyle name="Nota 2 2 3 13" xfId="31462" xr:uid="{00000000-0005-0000-0000-000013530000}"/>
    <cellStyle name="Nota 2 2 3 14" xfId="35172" xr:uid="{00000000-0005-0000-0000-000014530000}"/>
    <cellStyle name="Nota 2 2 3 2" xfId="2644" xr:uid="{00000000-0005-0000-0000-000015530000}"/>
    <cellStyle name="Nota 2 2 3 2 2" xfId="7310" xr:uid="{00000000-0005-0000-0000-000016530000}"/>
    <cellStyle name="Nota 2 2 3 2 2 2" xfId="16463" xr:uid="{00000000-0005-0000-0000-000017530000}"/>
    <cellStyle name="Nota 2 2 3 2 2 3" xfId="23444" xr:uid="{00000000-0005-0000-0000-000018530000}"/>
    <cellStyle name="Nota 2 2 3 2 2 4" xfId="30288" xr:uid="{00000000-0005-0000-0000-000019530000}"/>
    <cellStyle name="Nota 2 2 3 2 2 5" xfId="34249" xr:uid="{00000000-0005-0000-0000-00001A530000}"/>
    <cellStyle name="Nota 2 2 3 2 2 6" xfId="37801" xr:uid="{00000000-0005-0000-0000-00001B530000}"/>
    <cellStyle name="Nota 2 2 3 2 2 7" xfId="39764" xr:uid="{00000000-0005-0000-0000-00001C530000}"/>
    <cellStyle name="Nota 2 2 3 2 3" xfId="11798" xr:uid="{00000000-0005-0000-0000-00001D530000}"/>
    <cellStyle name="Nota 2 2 3 2 4" xfId="18801" xr:uid="{00000000-0005-0000-0000-00001E530000}"/>
    <cellStyle name="Nota 2 2 3 2 5" xfId="18034" xr:uid="{00000000-0005-0000-0000-00001F530000}"/>
    <cellStyle name="Nota 2 2 3 2 6" xfId="26285" xr:uid="{00000000-0005-0000-0000-000020530000}"/>
    <cellStyle name="Nota 2 2 3 2 7" xfId="22640" xr:uid="{00000000-0005-0000-0000-000021530000}"/>
    <cellStyle name="Nota 2 2 3 2 8" xfId="29643" xr:uid="{00000000-0005-0000-0000-000022530000}"/>
    <cellStyle name="Nota 2 2 3 2 9" xfId="33629" xr:uid="{00000000-0005-0000-0000-000023530000}"/>
    <cellStyle name="Nota 2 2 3 3" xfId="3926" xr:uid="{00000000-0005-0000-0000-000024530000}"/>
    <cellStyle name="Nota 2 2 3 3 2" xfId="7311" xr:uid="{00000000-0005-0000-0000-000025530000}"/>
    <cellStyle name="Nota 2 2 3 3 2 2" xfId="16464" xr:uid="{00000000-0005-0000-0000-000026530000}"/>
    <cellStyle name="Nota 2 2 3 3 2 3" xfId="23445" xr:uid="{00000000-0005-0000-0000-000027530000}"/>
    <cellStyle name="Nota 2 2 3 3 2 4" xfId="30289" xr:uid="{00000000-0005-0000-0000-000028530000}"/>
    <cellStyle name="Nota 2 2 3 3 2 5" xfId="34250" xr:uid="{00000000-0005-0000-0000-000029530000}"/>
    <cellStyle name="Nota 2 2 3 3 2 6" xfId="37802" xr:uid="{00000000-0005-0000-0000-00002A530000}"/>
    <cellStyle name="Nota 2 2 3 3 2 7" xfId="39765" xr:uid="{00000000-0005-0000-0000-00002B530000}"/>
    <cellStyle name="Nota 2 2 3 3 3" xfId="13080" xr:uid="{00000000-0005-0000-0000-00002C530000}"/>
    <cellStyle name="Nota 2 2 3 3 4" xfId="20078" xr:uid="{00000000-0005-0000-0000-00002D530000}"/>
    <cellStyle name="Nota 2 2 3 3 5" xfId="27867" xr:uid="{00000000-0005-0000-0000-00002E530000}"/>
    <cellStyle name="Nota 2 2 3 3 6" xfId="25357" xr:uid="{00000000-0005-0000-0000-00002F530000}"/>
    <cellStyle name="Nota 2 2 3 3 7" xfId="10279" xr:uid="{00000000-0005-0000-0000-000030530000}"/>
    <cellStyle name="Nota 2 2 3 3 8" xfId="33463" xr:uid="{00000000-0005-0000-0000-000031530000}"/>
    <cellStyle name="Nota 2 2 3 3 9" xfId="37137" xr:uid="{00000000-0005-0000-0000-000032530000}"/>
    <cellStyle name="Nota 2 2 3 4" xfId="4364" xr:uid="{00000000-0005-0000-0000-000033530000}"/>
    <cellStyle name="Nota 2 2 3 4 2" xfId="7312" xr:uid="{00000000-0005-0000-0000-000034530000}"/>
    <cellStyle name="Nota 2 2 3 4 2 2" xfId="16465" xr:uid="{00000000-0005-0000-0000-000035530000}"/>
    <cellStyle name="Nota 2 2 3 4 2 3" xfId="23446" xr:uid="{00000000-0005-0000-0000-000036530000}"/>
    <cellStyle name="Nota 2 2 3 4 2 4" xfId="30290" xr:uid="{00000000-0005-0000-0000-000037530000}"/>
    <cellStyle name="Nota 2 2 3 4 2 5" xfId="34251" xr:uid="{00000000-0005-0000-0000-000038530000}"/>
    <cellStyle name="Nota 2 2 3 4 2 6" xfId="37803" xr:uid="{00000000-0005-0000-0000-000039530000}"/>
    <cellStyle name="Nota 2 2 3 4 2 7" xfId="39766" xr:uid="{00000000-0005-0000-0000-00003A530000}"/>
    <cellStyle name="Nota 2 2 3 4 3" xfId="13518" xr:uid="{00000000-0005-0000-0000-00003B530000}"/>
    <cellStyle name="Nota 2 2 3 4 4" xfId="20516" xr:uid="{00000000-0005-0000-0000-00003C530000}"/>
    <cellStyle name="Nota 2 2 3 4 5" xfId="27653" xr:uid="{00000000-0005-0000-0000-00003D530000}"/>
    <cellStyle name="Nota 2 2 3 4 6" xfId="17340" xr:uid="{00000000-0005-0000-0000-00003E530000}"/>
    <cellStyle name="Nota 2 2 3 4 7" xfId="24121" xr:uid="{00000000-0005-0000-0000-00003F530000}"/>
    <cellStyle name="Nota 2 2 3 4 8" xfId="18262" xr:uid="{00000000-0005-0000-0000-000040530000}"/>
    <cellStyle name="Nota 2 2 3 4 9" xfId="31253" xr:uid="{00000000-0005-0000-0000-000041530000}"/>
    <cellStyle name="Nota 2 2 3 5" xfId="4618" xr:uid="{00000000-0005-0000-0000-000042530000}"/>
    <cellStyle name="Nota 2 2 3 5 2" xfId="7313" xr:uid="{00000000-0005-0000-0000-000043530000}"/>
    <cellStyle name="Nota 2 2 3 5 2 2" xfId="16466" xr:uid="{00000000-0005-0000-0000-000044530000}"/>
    <cellStyle name="Nota 2 2 3 5 2 3" xfId="23447" xr:uid="{00000000-0005-0000-0000-000045530000}"/>
    <cellStyle name="Nota 2 2 3 5 2 4" xfId="30291" xr:uid="{00000000-0005-0000-0000-000046530000}"/>
    <cellStyle name="Nota 2 2 3 5 2 5" xfId="34252" xr:uid="{00000000-0005-0000-0000-000047530000}"/>
    <cellStyle name="Nota 2 2 3 5 2 6" xfId="37804" xr:uid="{00000000-0005-0000-0000-000048530000}"/>
    <cellStyle name="Nota 2 2 3 5 2 7" xfId="39767" xr:uid="{00000000-0005-0000-0000-000049530000}"/>
    <cellStyle name="Nota 2 2 3 5 3" xfId="13772" xr:uid="{00000000-0005-0000-0000-00004A530000}"/>
    <cellStyle name="Nota 2 2 3 5 4" xfId="20770" xr:uid="{00000000-0005-0000-0000-00004B530000}"/>
    <cellStyle name="Nota 2 2 3 5 5" xfId="22767" xr:uid="{00000000-0005-0000-0000-00004C530000}"/>
    <cellStyle name="Nota 2 2 3 5 6" xfId="29440" xr:uid="{00000000-0005-0000-0000-00004D530000}"/>
    <cellStyle name="Nota 2 2 3 5 7" xfId="21284" xr:uid="{00000000-0005-0000-0000-00004E530000}"/>
    <cellStyle name="Nota 2 2 3 5 8" xfId="25145" xr:uid="{00000000-0005-0000-0000-00004F530000}"/>
    <cellStyle name="Nota 2 2 3 5 9" xfId="34889" xr:uid="{00000000-0005-0000-0000-000050530000}"/>
    <cellStyle name="Nota 2 2 3 6" xfId="4864" xr:uid="{00000000-0005-0000-0000-000051530000}"/>
    <cellStyle name="Nota 2 2 3 6 2" xfId="7314" xr:uid="{00000000-0005-0000-0000-000052530000}"/>
    <cellStyle name="Nota 2 2 3 6 2 2" xfId="16467" xr:uid="{00000000-0005-0000-0000-000053530000}"/>
    <cellStyle name="Nota 2 2 3 6 2 3" xfId="23448" xr:uid="{00000000-0005-0000-0000-000054530000}"/>
    <cellStyle name="Nota 2 2 3 6 2 4" xfId="30292" xr:uid="{00000000-0005-0000-0000-000055530000}"/>
    <cellStyle name="Nota 2 2 3 6 2 5" xfId="34253" xr:uid="{00000000-0005-0000-0000-000056530000}"/>
    <cellStyle name="Nota 2 2 3 6 2 6" xfId="37805" xr:uid="{00000000-0005-0000-0000-000057530000}"/>
    <cellStyle name="Nota 2 2 3 6 2 7" xfId="39768" xr:uid="{00000000-0005-0000-0000-000058530000}"/>
    <cellStyle name="Nota 2 2 3 6 3" xfId="14018" xr:uid="{00000000-0005-0000-0000-000059530000}"/>
    <cellStyle name="Nota 2 2 3 6 4" xfId="21016" xr:uid="{00000000-0005-0000-0000-00005A530000}"/>
    <cellStyle name="Nota 2 2 3 6 5" xfId="27406" xr:uid="{00000000-0005-0000-0000-00005B530000}"/>
    <cellStyle name="Nota 2 2 3 6 6" xfId="28870" xr:uid="{00000000-0005-0000-0000-00005C530000}"/>
    <cellStyle name="Nota 2 2 3 6 7" xfId="29395" xr:uid="{00000000-0005-0000-0000-00005D530000}"/>
    <cellStyle name="Nota 2 2 3 6 8" xfId="35588" xr:uid="{00000000-0005-0000-0000-00005E530000}"/>
    <cellStyle name="Nota 2 2 3 6 9" xfId="38499" xr:uid="{00000000-0005-0000-0000-00005F530000}"/>
    <cellStyle name="Nota 2 2 3 7" xfId="7309" xr:uid="{00000000-0005-0000-0000-000060530000}"/>
    <cellStyle name="Nota 2 2 3 7 2" xfId="16462" xr:uid="{00000000-0005-0000-0000-000061530000}"/>
    <cellStyle name="Nota 2 2 3 7 3" xfId="23443" xr:uid="{00000000-0005-0000-0000-000062530000}"/>
    <cellStyle name="Nota 2 2 3 7 4" xfId="30287" xr:uid="{00000000-0005-0000-0000-000063530000}"/>
    <cellStyle name="Nota 2 2 3 7 5" xfId="34248" xr:uid="{00000000-0005-0000-0000-000064530000}"/>
    <cellStyle name="Nota 2 2 3 7 6" xfId="37800" xr:uid="{00000000-0005-0000-0000-000065530000}"/>
    <cellStyle name="Nota 2 2 3 7 7" xfId="39763" xr:uid="{00000000-0005-0000-0000-000066530000}"/>
    <cellStyle name="Nota 2 2 3 8" xfId="11398" xr:uid="{00000000-0005-0000-0000-000067530000}"/>
    <cellStyle name="Nota 2 2 3 9" xfId="18401" xr:uid="{00000000-0005-0000-0000-000068530000}"/>
    <cellStyle name="Nota 2 2 4" xfId="2096" xr:uid="{00000000-0005-0000-0000-000069530000}"/>
    <cellStyle name="Nota 2 2 4 10" xfId="24588" xr:uid="{00000000-0005-0000-0000-00006A530000}"/>
    <cellStyle name="Nota 2 2 4 11" xfId="28753" xr:uid="{00000000-0005-0000-0000-00006B530000}"/>
    <cellStyle name="Nota 2 2 4 12" xfId="25433" xr:uid="{00000000-0005-0000-0000-00006C530000}"/>
    <cellStyle name="Nota 2 2 4 13" xfId="34783" xr:uid="{00000000-0005-0000-0000-00006D530000}"/>
    <cellStyle name="Nota 2 2 4 14" xfId="38335" xr:uid="{00000000-0005-0000-0000-00006E530000}"/>
    <cellStyle name="Nota 2 2 4 2" xfId="2596" xr:uid="{00000000-0005-0000-0000-00006F530000}"/>
    <cellStyle name="Nota 2 2 4 2 2" xfId="7316" xr:uid="{00000000-0005-0000-0000-000070530000}"/>
    <cellStyle name="Nota 2 2 4 2 2 2" xfId="16469" xr:uid="{00000000-0005-0000-0000-000071530000}"/>
    <cellStyle name="Nota 2 2 4 2 2 3" xfId="23450" xr:uid="{00000000-0005-0000-0000-000072530000}"/>
    <cellStyle name="Nota 2 2 4 2 2 4" xfId="30294" xr:uid="{00000000-0005-0000-0000-000073530000}"/>
    <cellStyle name="Nota 2 2 4 2 2 5" xfId="34255" xr:uid="{00000000-0005-0000-0000-000074530000}"/>
    <cellStyle name="Nota 2 2 4 2 2 6" xfId="37807" xr:uid="{00000000-0005-0000-0000-000075530000}"/>
    <cellStyle name="Nota 2 2 4 2 2 7" xfId="39770" xr:uid="{00000000-0005-0000-0000-000076530000}"/>
    <cellStyle name="Nota 2 2 4 2 3" xfId="11750" xr:uid="{00000000-0005-0000-0000-000077530000}"/>
    <cellStyle name="Nota 2 2 4 2 4" xfId="18753" xr:uid="{00000000-0005-0000-0000-000078530000}"/>
    <cellStyle name="Nota 2 2 4 2 5" xfId="9310" xr:uid="{00000000-0005-0000-0000-000079530000}"/>
    <cellStyle name="Nota 2 2 4 2 6" xfId="21346" xr:uid="{00000000-0005-0000-0000-00007A530000}"/>
    <cellStyle name="Nota 2 2 4 2 7" xfId="30019" xr:uid="{00000000-0005-0000-0000-00007B530000}"/>
    <cellStyle name="Nota 2 2 4 2 8" xfId="34004" xr:uid="{00000000-0005-0000-0000-00007C530000}"/>
    <cellStyle name="Nota 2 2 4 2 9" xfId="37566" xr:uid="{00000000-0005-0000-0000-00007D530000}"/>
    <cellStyle name="Nota 2 2 4 3" xfId="3843" xr:uid="{00000000-0005-0000-0000-00007E530000}"/>
    <cellStyle name="Nota 2 2 4 3 2" xfId="7317" xr:uid="{00000000-0005-0000-0000-00007F530000}"/>
    <cellStyle name="Nota 2 2 4 3 2 2" xfId="16470" xr:uid="{00000000-0005-0000-0000-000080530000}"/>
    <cellStyle name="Nota 2 2 4 3 2 3" xfId="23451" xr:uid="{00000000-0005-0000-0000-000081530000}"/>
    <cellStyle name="Nota 2 2 4 3 2 4" xfId="30295" xr:uid="{00000000-0005-0000-0000-000082530000}"/>
    <cellStyle name="Nota 2 2 4 3 2 5" xfId="34256" xr:uid="{00000000-0005-0000-0000-000083530000}"/>
    <cellStyle name="Nota 2 2 4 3 2 6" xfId="37808" xr:uid="{00000000-0005-0000-0000-000084530000}"/>
    <cellStyle name="Nota 2 2 4 3 2 7" xfId="39771" xr:uid="{00000000-0005-0000-0000-000085530000}"/>
    <cellStyle name="Nota 2 2 4 3 3" xfId="12997" xr:uid="{00000000-0005-0000-0000-000086530000}"/>
    <cellStyle name="Nota 2 2 4 3 4" xfId="19996" xr:uid="{00000000-0005-0000-0000-000087530000}"/>
    <cellStyle name="Nota 2 2 4 3 5" xfId="18200" xr:uid="{00000000-0005-0000-0000-000088530000}"/>
    <cellStyle name="Nota 2 2 4 3 6" xfId="26616" xr:uid="{00000000-0005-0000-0000-000089530000}"/>
    <cellStyle name="Nota 2 2 4 3 7" xfId="25621" xr:uid="{00000000-0005-0000-0000-00008A530000}"/>
    <cellStyle name="Nota 2 2 4 3 8" xfId="31656" xr:uid="{00000000-0005-0000-0000-00008B530000}"/>
    <cellStyle name="Nota 2 2 4 3 9" xfId="35335" xr:uid="{00000000-0005-0000-0000-00008C530000}"/>
    <cellStyle name="Nota 2 2 4 4" xfId="4307" xr:uid="{00000000-0005-0000-0000-00008D530000}"/>
    <cellStyle name="Nota 2 2 4 4 2" xfId="7318" xr:uid="{00000000-0005-0000-0000-00008E530000}"/>
    <cellStyle name="Nota 2 2 4 4 2 2" xfId="16471" xr:uid="{00000000-0005-0000-0000-00008F530000}"/>
    <cellStyle name="Nota 2 2 4 4 2 3" xfId="23452" xr:uid="{00000000-0005-0000-0000-000090530000}"/>
    <cellStyle name="Nota 2 2 4 4 2 4" xfId="30296" xr:uid="{00000000-0005-0000-0000-000091530000}"/>
    <cellStyle name="Nota 2 2 4 4 2 5" xfId="34257" xr:uid="{00000000-0005-0000-0000-000092530000}"/>
    <cellStyle name="Nota 2 2 4 4 2 6" xfId="37809" xr:uid="{00000000-0005-0000-0000-000093530000}"/>
    <cellStyle name="Nota 2 2 4 4 2 7" xfId="39772" xr:uid="{00000000-0005-0000-0000-000094530000}"/>
    <cellStyle name="Nota 2 2 4 4 3" xfId="13461" xr:uid="{00000000-0005-0000-0000-000095530000}"/>
    <cellStyle name="Nota 2 2 4 4 4" xfId="20459" xr:uid="{00000000-0005-0000-0000-000096530000}"/>
    <cellStyle name="Nota 2 2 4 4 5" xfId="22478" xr:uid="{00000000-0005-0000-0000-000097530000}"/>
    <cellStyle name="Nota 2 2 4 4 6" xfId="29224" xr:uid="{00000000-0005-0000-0000-000098530000}"/>
    <cellStyle name="Nota 2 2 4 4 7" xfId="28943" xr:uid="{00000000-0005-0000-0000-000099530000}"/>
    <cellStyle name="Nota 2 2 4 4 8" xfId="33341" xr:uid="{00000000-0005-0000-0000-00009A530000}"/>
    <cellStyle name="Nota 2 2 4 4 9" xfId="37016" xr:uid="{00000000-0005-0000-0000-00009B530000}"/>
    <cellStyle name="Nota 2 2 4 5" xfId="4578" xr:uid="{00000000-0005-0000-0000-00009C530000}"/>
    <cellStyle name="Nota 2 2 4 5 2" xfId="7319" xr:uid="{00000000-0005-0000-0000-00009D530000}"/>
    <cellStyle name="Nota 2 2 4 5 2 2" xfId="16472" xr:uid="{00000000-0005-0000-0000-00009E530000}"/>
    <cellStyle name="Nota 2 2 4 5 2 3" xfId="23453" xr:uid="{00000000-0005-0000-0000-00009F530000}"/>
    <cellStyle name="Nota 2 2 4 5 2 4" xfId="30297" xr:uid="{00000000-0005-0000-0000-0000A0530000}"/>
    <cellStyle name="Nota 2 2 4 5 2 5" xfId="34258" xr:uid="{00000000-0005-0000-0000-0000A1530000}"/>
    <cellStyle name="Nota 2 2 4 5 2 6" xfId="37810" xr:uid="{00000000-0005-0000-0000-0000A2530000}"/>
    <cellStyle name="Nota 2 2 4 5 2 7" xfId="39773" xr:uid="{00000000-0005-0000-0000-0000A3530000}"/>
    <cellStyle name="Nota 2 2 4 5 3" xfId="13732" xr:uid="{00000000-0005-0000-0000-0000A4530000}"/>
    <cellStyle name="Nota 2 2 4 5 4" xfId="20730" xr:uid="{00000000-0005-0000-0000-0000A5530000}"/>
    <cellStyle name="Nota 2 2 4 5 5" xfId="27548" xr:uid="{00000000-0005-0000-0000-0000A6530000}"/>
    <cellStyle name="Nota 2 2 4 5 6" xfId="29240" xr:uid="{00000000-0005-0000-0000-0000A7530000}"/>
    <cellStyle name="Nota 2 2 4 5 7" xfId="26837" xr:uid="{00000000-0005-0000-0000-0000A8530000}"/>
    <cellStyle name="Nota 2 2 4 5 8" xfId="17379" xr:uid="{00000000-0005-0000-0000-0000A9530000}"/>
    <cellStyle name="Nota 2 2 4 5 9" xfId="17839" xr:uid="{00000000-0005-0000-0000-0000AA530000}"/>
    <cellStyle name="Nota 2 2 4 6" xfId="4828" xr:uid="{00000000-0005-0000-0000-0000AB530000}"/>
    <cellStyle name="Nota 2 2 4 6 2" xfId="7320" xr:uid="{00000000-0005-0000-0000-0000AC530000}"/>
    <cellStyle name="Nota 2 2 4 6 2 2" xfId="16473" xr:uid="{00000000-0005-0000-0000-0000AD530000}"/>
    <cellStyle name="Nota 2 2 4 6 2 3" xfId="23454" xr:uid="{00000000-0005-0000-0000-0000AE530000}"/>
    <cellStyle name="Nota 2 2 4 6 2 4" xfId="30298" xr:uid="{00000000-0005-0000-0000-0000AF530000}"/>
    <cellStyle name="Nota 2 2 4 6 2 5" xfId="34259" xr:uid="{00000000-0005-0000-0000-0000B0530000}"/>
    <cellStyle name="Nota 2 2 4 6 2 6" xfId="37811" xr:uid="{00000000-0005-0000-0000-0000B1530000}"/>
    <cellStyle name="Nota 2 2 4 6 2 7" xfId="39774" xr:uid="{00000000-0005-0000-0000-0000B2530000}"/>
    <cellStyle name="Nota 2 2 4 6 3" xfId="13982" xr:uid="{00000000-0005-0000-0000-0000B3530000}"/>
    <cellStyle name="Nota 2 2 4 6 4" xfId="20980" xr:uid="{00000000-0005-0000-0000-0000B4530000}"/>
    <cellStyle name="Nota 2 2 4 6 5" xfId="27421" xr:uid="{00000000-0005-0000-0000-0000B5530000}"/>
    <cellStyle name="Nota 2 2 4 6 6" xfId="28869" xr:uid="{00000000-0005-0000-0000-0000B6530000}"/>
    <cellStyle name="Nota 2 2 4 6 7" xfId="17059" xr:uid="{00000000-0005-0000-0000-0000B7530000}"/>
    <cellStyle name="Nota 2 2 4 6 8" xfId="31796" xr:uid="{00000000-0005-0000-0000-0000B8530000}"/>
    <cellStyle name="Nota 2 2 4 6 9" xfId="35475" xr:uid="{00000000-0005-0000-0000-0000B9530000}"/>
    <cellStyle name="Nota 2 2 4 7" xfId="7315" xr:uid="{00000000-0005-0000-0000-0000BA530000}"/>
    <cellStyle name="Nota 2 2 4 7 2" xfId="16468" xr:uid="{00000000-0005-0000-0000-0000BB530000}"/>
    <cellStyle name="Nota 2 2 4 7 3" xfId="23449" xr:uid="{00000000-0005-0000-0000-0000BC530000}"/>
    <cellStyle name="Nota 2 2 4 7 4" xfId="30293" xr:uid="{00000000-0005-0000-0000-0000BD530000}"/>
    <cellStyle name="Nota 2 2 4 7 5" xfId="34254" xr:uid="{00000000-0005-0000-0000-0000BE530000}"/>
    <cellStyle name="Nota 2 2 4 7 6" xfId="37806" xr:uid="{00000000-0005-0000-0000-0000BF530000}"/>
    <cellStyle name="Nota 2 2 4 7 7" xfId="39769" xr:uid="{00000000-0005-0000-0000-0000C0530000}"/>
    <cellStyle name="Nota 2 2 4 8" xfId="11250" xr:uid="{00000000-0005-0000-0000-0000C1530000}"/>
    <cellStyle name="Nota 2 2 4 9" xfId="9184" xr:uid="{00000000-0005-0000-0000-0000C2530000}"/>
    <cellStyle name="Nota 2 2 5" xfId="2338" xr:uid="{00000000-0005-0000-0000-0000C3530000}"/>
    <cellStyle name="Nota 2 2 5 10" xfId="23157" xr:uid="{00000000-0005-0000-0000-0000C4530000}"/>
    <cellStyle name="Nota 2 2 5 11" xfId="9169" xr:uid="{00000000-0005-0000-0000-0000C5530000}"/>
    <cellStyle name="Nota 2 2 5 12" xfId="23130" xr:uid="{00000000-0005-0000-0000-0000C6530000}"/>
    <cellStyle name="Nota 2 2 5 13" xfId="9976" xr:uid="{00000000-0005-0000-0000-0000C7530000}"/>
    <cellStyle name="Nota 2 2 5 14" xfId="30218" xr:uid="{00000000-0005-0000-0000-0000C8530000}"/>
    <cellStyle name="Nota 2 2 5 2" xfId="2738" xr:uid="{00000000-0005-0000-0000-0000C9530000}"/>
    <cellStyle name="Nota 2 2 5 2 2" xfId="7322" xr:uid="{00000000-0005-0000-0000-0000CA530000}"/>
    <cellStyle name="Nota 2 2 5 2 2 2" xfId="16475" xr:uid="{00000000-0005-0000-0000-0000CB530000}"/>
    <cellStyle name="Nota 2 2 5 2 2 3" xfId="23456" xr:uid="{00000000-0005-0000-0000-0000CC530000}"/>
    <cellStyle name="Nota 2 2 5 2 2 4" xfId="30300" xr:uid="{00000000-0005-0000-0000-0000CD530000}"/>
    <cellStyle name="Nota 2 2 5 2 2 5" xfId="34261" xr:uid="{00000000-0005-0000-0000-0000CE530000}"/>
    <cellStyle name="Nota 2 2 5 2 2 6" xfId="37813" xr:uid="{00000000-0005-0000-0000-0000CF530000}"/>
    <cellStyle name="Nota 2 2 5 2 2 7" xfId="39776" xr:uid="{00000000-0005-0000-0000-0000D0530000}"/>
    <cellStyle name="Nota 2 2 5 2 3" xfId="11892" xr:uid="{00000000-0005-0000-0000-0000D1530000}"/>
    <cellStyle name="Nota 2 2 5 2 4" xfId="18895" xr:uid="{00000000-0005-0000-0000-0000D2530000}"/>
    <cellStyle name="Nota 2 2 5 2 5" xfId="28413" xr:uid="{00000000-0005-0000-0000-0000D3530000}"/>
    <cellStyle name="Nota 2 2 5 2 6" xfId="26328" xr:uid="{00000000-0005-0000-0000-0000D4530000}"/>
    <cellStyle name="Nota 2 2 5 2 7" xfId="29964" xr:uid="{00000000-0005-0000-0000-0000D5530000}"/>
    <cellStyle name="Nota 2 2 5 2 8" xfId="33941" xr:uid="{00000000-0005-0000-0000-0000D6530000}"/>
    <cellStyle name="Nota 2 2 5 2 9" xfId="37503" xr:uid="{00000000-0005-0000-0000-0000D7530000}"/>
    <cellStyle name="Nota 2 2 5 3" xfId="4020" xr:uid="{00000000-0005-0000-0000-0000D8530000}"/>
    <cellStyle name="Nota 2 2 5 3 2" xfId="7323" xr:uid="{00000000-0005-0000-0000-0000D9530000}"/>
    <cellStyle name="Nota 2 2 5 3 2 2" xfId="16476" xr:uid="{00000000-0005-0000-0000-0000DA530000}"/>
    <cellStyle name="Nota 2 2 5 3 2 3" xfId="23457" xr:uid="{00000000-0005-0000-0000-0000DB530000}"/>
    <cellStyle name="Nota 2 2 5 3 2 4" xfId="30301" xr:uid="{00000000-0005-0000-0000-0000DC530000}"/>
    <cellStyle name="Nota 2 2 5 3 2 5" xfId="34262" xr:uid="{00000000-0005-0000-0000-0000DD530000}"/>
    <cellStyle name="Nota 2 2 5 3 2 6" xfId="37814" xr:uid="{00000000-0005-0000-0000-0000DE530000}"/>
    <cellStyle name="Nota 2 2 5 3 2 7" xfId="39777" xr:uid="{00000000-0005-0000-0000-0000DF530000}"/>
    <cellStyle name="Nota 2 2 5 3 3" xfId="13174" xr:uid="{00000000-0005-0000-0000-0000E0530000}"/>
    <cellStyle name="Nota 2 2 5 3 4" xfId="20172" xr:uid="{00000000-0005-0000-0000-0000E1530000}"/>
    <cellStyle name="Nota 2 2 5 3 5" xfId="27820" xr:uid="{00000000-0005-0000-0000-0000E2530000}"/>
    <cellStyle name="Nota 2 2 5 3 6" xfId="17125" xr:uid="{00000000-0005-0000-0000-0000E3530000}"/>
    <cellStyle name="Nota 2 2 5 3 7" xfId="25098" xr:uid="{00000000-0005-0000-0000-0000E4530000}"/>
    <cellStyle name="Nota 2 2 5 3 8" xfId="31682" xr:uid="{00000000-0005-0000-0000-0000E5530000}"/>
    <cellStyle name="Nota 2 2 5 3 9" xfId="35362" xr:uid="{00000000-0005-0000-0000-0000E6530000}"/>
    <cellStyle name="Nota 2 2 5 4" xfId="4458" xr:uid="{00000000-0005-0000-0000-0000E7530000}"/>
    <cellStyle name="Nota 2 2 5 4 2" xfId="7324" xr:uid="{00000000-0005-0000-0000-0000E8530000}"/>
    <cellStyle name="Nota 2 2 5 4 2 2" xfId="16477" xr:uid="{00000000-0005-0000-0000-0000E9530000}"/>
    <cellStyle name="Nota 2 2 5 4 2 3" xfId="23458" xr:uid="{00000000-0005-0000-0000-0000EA530000}"/>
    <cellStyle name="Nota 2 2 5 4 2 4" xfId="30302" xr:uid="{00000000-0005-0000-0000-0000EB530000}"/>
    <cellStyle name="Nota 2 2 5 4 2 5" xfId="34263" xr:uid="{00000000-0005-0000-0000-0000EC530000}"/>
    <cellStyle name="Nota 2 2 5 4 2 6" xfId="37815" xr:uid="{00000000-0005-0000-0000-0000ED530000}"/>
    <cellStyle name="Nota 2 2 5 4 2 7" xfId="39778" xr:uid="{00000000-0005-0000-0000-0000EE530000}"/>
    <cellStyle name="Nota 2 2 5 4 3" xfId="13612" xr:uid="{00000000-0005-0000-0000-0000EF530000}"/>
    <cellStyle name="Nota 2 2 5 4 4" xfId="20610" xr:uid="{00000000-0005-0000-0000-0000F0530000}"/>
    <cellStyle name="Nota 2 2 5 4 5" xfId="27606" xr:uid="{00000000-0005-0000-0000-0000F1530000}"/>
    <cellStyle name="Nota 2 2 5 4 6" xfId="26697" xr:uid="{00000000-0005-0000-0000-0000F2530000}"/>
    <cellStyle name="Nota 2 2 5 4 7" xfId="25851" xr:uid="{00000000-0005-0000-0000-0000F3530000}"/>
    <cellStyle name="Nota 2 2 5 4 8" xfId="32284" xr:uid="{00000000-0005-0000-0000-0000F4530000}"/>
    <cellStyle name="Nota 2 2 5 4 9" xfId="35959" xr:uid="{00000000-0005-0000-0000-0000F5530000}"/>
    <cellStyle name="Nota 2 2 5 5" xfId="4712" xr:uid="{00000000-0005-0000-0000-0000F6530000}"/>
    <cellStyle name="Nota 2 2 5 5 2" xfId="7325" xr:uid="{00000000-0005-0000-0000-0000F7530000}"/>
    <cellStyle name="Nota 2 2 5 5 2 2" xfId="16478" xr:uid="{00000000-0005-0000-0000-0000F8530000}"/>
    <cellStyle name="Nota 2 2 5 5 2 3" xfId="23459" xr:uid="{00000000-0005-0000-0000-0000F9530000}"/>
    <cellStyle name="Nota 2 2 5 5 2 4" xfId="30303" xr:uid="{00000000-0005-0000-0000-0000FA530000}"/>
    <cellStyle name="Nota 2 2 5 5 2 5" xfId="34264" xr:uid="{00000000-0005-0000-0000-0000FB530000}"/>
    <cellStyle name="Nota 2 2 5 5 2 6" xfId="37816" xr:uid="{00000000-0005-0000-0000-0000FC530000}"/>
    <cellStyle name="Nota 2 2 5 5 2 7" xfId="39779" xr:uid="{00000000-0005-0000-0000-0000FD530000}"/>
    <cellStyle name="Nota 2 2 5 5 3" xfId="13866" xr:uid="{00000000-0005-0000-0000-0000FE530000}"/>
    <cellStyle name="Nota 2 2 5 5 4" xfId="20864" xr:uid="{00000000-0005-0000-0000-0000FF530000}"/>
    <cellStyle name="Nota 2 2 5 5 5" xfId="27481" xr:uid="{00000000-0005-0000-0000-000000540000}"/>
    <cellStyle name="Nota 2 2 5 5 6" xfId="17691" xr:uid="{00000000-0005-0000-0000-000001540000}"/>
    <cellStyle name="Nota 2 2 5 5 7" xfId="25871" xr:uid="{00000000-0005-0000-0000-000002540000}"/>
    <cellStyle name="Nota 2 2 5 5 8" xfId="32168" xr:uid="{00000000-0005-0000-0000-000003540000}"/>
    <cellStyle name="Nota 2 2 5 5 9" xfId="35843" xr:uid="{00000000-0005-0000-0000-000004540000}"/>
    <cellStyle name="Nota 2 2 5 6" xfId="4958" xr:uid="{00000000-0005-0000-0000-000005540000}"/>
    <cellStyle name="Nota 2 2 5 6 2" xfId="7326" xr:uid="{00000000-0005-0000-0000-000006540000}"/>
    <cellStyle name="Nota 2 2 5 6 2 2" xfId="16479" xr:uid="{00000000-0005-0000-0000-000007540000}"/>
    <cellStyle name="Nota 2 2 5 6 2 3" xfId="23460" xr:uid="{00000000-0005-0000-0000-000008540000}"/>
    <cellStyle name="Nota 2 2 5 6 2 4" xfId="30304" xr:uid="{00000000-0005-0000-0000-000009540000}"/>
    <cellStyle name="Nota 2 2 5 6 2 5" xfId="34265" xr:uid="{00000000-0005-0000-0000-00000A540000}"/>
    <cellStyle name="Nota 2 2 5 6 2 6" xfId="37817" xr:uid="{00000000-0005-0000-0000-00000B540000}"/>
    <cellStyle name="Nota 2 2 5 6 2 7" xfId="39780" xr:uid="{00000000-0005-0000-0000-00000C540000}"/>
    <cellStyle name="Nota 2 2 5 6 3" xfId="14112" xr:uid="{00000000-0005-0000-0000-00000D540000}"/>
    <cellStyle name="Nota 2 2 5 6 4" xfId="21110" xr:uid="{00000000-0005-0000-0000-00000E540000}"/>
    <cellStyle name="Nota 2 2 5 6 5" xfId="22789" xr:uid="{00000000-0005-0000-0000-00000F540000}"/>
    <cellStyle name="Nota 2 2 5 6 6" xfId="9361" xr:uid="{00000000-0005-0000-0000-000010540000}"/>
    <cellStyle name="Nota 2 2 5 6 7" xfId="32004" xr:uid="{00000000-0005-0000-0000-000011540000}"/>
    <cellStyle name="Nota 2 2 5 6 8" xfId="35682" xr:uid="{00000000-0005-0000-0000-000012540000}"/>
    <cellStyle name="Nota 2 2 5 6 9" xfId="38593" xr:uid="{00000000-0005-0000-0000-000013540000}"/>
    <cellStyle name="Nota 2 2 5 7" xfId="7321" xr:uid="{00000000-0005-0000-0000-000014540000}"/>
    <cellStyle name="Nota 2 2 5 7 2" xfId="16474" xr:uid="{00000000-0005-0000-0000-000015540000}"/>
    <cellStyle name="Nota 2 2 5 7 3" xfId="23455" xr:uid="{00000000-0005-0000-0000-000016540000}"/>
    <cellStyle name="Nota 2 2 5 7 4" xfId="30299" xr:uid="{00000000-0005-0000-0000-000017540000}"/>
    <cellStyle name="Nota 2 2 5 7 5" xfId="34260" xr:uid="{00000000-0005-0000-0000-000018540000}"/>
    <cellStyle name="Nota 2 2 5 7 6" xfId="37812" xr:uid="{00000000-0005-0000-0000-000019540000}"/>
    <cellStyle name="Nota 2 2 5 7 7" xfId="39775" xr:uid="{00000000-0005-0000-0000-00001A540000}"/>
    <cellStyle name="Nota 2 2 5 8" xfId="11492" xr:uid="{00000000-0005-0000-0000-00001B540000}"/>
    <cellStyle name="Nota 2 2 5 9" xfId="18495" xr:uid="{00000000-0005-0000-0000-00001C540000}"/>
    <cellStyle name="Nota 2 2 6" xfId="1755" xr:uid="{00000000-0005-0000-0000-00001D540000}"/>
    <cellStyle name="Nota 2 2 6 10" xfId="24380" xr:uid="{00000000-0005-0000-0000-00001E540000}"/>
    <cellStyle name="Nota 2 2 6 11" xfId="17850" xr:uid="{00000000-0005-0000-0000-00001F540000}"/>
    <cellStyle name="Nota 2 2 6 12" xfId="25727" xr:uid="{00000000-0005-0000-0000-000020540000}"/>
    <cellStyle name="Nota 2 2 6 13" xfId="34880" xr:uid="{00000000-0005-0000-0000-000021540000}"/>
    <cellStyle name="Nota 2 2 6 14" xfId="38364" xr:uid="{00000000-0005-0000-0000-000022540000}"/>
    <cellStyle name="Nota 2 2 6 2" xfId="2526" xr:uid="{00000000-0005-0000-0000-000023540000}"/>
    <cellStyle name="Nota 2 2 6 2 2" xfId="7328" xr:uid="{00000000-0005-0000-0000-000024540000}"/>
    <cellStyle name="Nota 2 2 6 2 2 2" xfId="16481" xr:uid="{00000000-0005-0000-0000-000025540000}"/>
    <cellStyle name="Nota 2 2 6 2 2 3" xfId="23462" xr:uid="{00000000-0005-0000-0000-000026540000}"/>
    <cellStyle name="Nota 2 2 6 2 2 4" xfId="30306" xr:uid="{00000000-0005-0000-0000-000027540000}"/>
    <cellStyle name="Nota 2 2 6 2 2 5" xfId="34267" xr:uid="{00000000-0005-0000-0000-000028540000}"/>
    <cellStyle name="Nota 2 2 6 2 2 6" xfId="37819" xr:uid="{00000000-0005-0000-0000-000029540000}"/>
    <cellStyle name="Nota 2 2 6 2 2 7" xfId="39782" xr:uid="{00000000-0005-0000-0000-00002A540000}"/>
    <cellStyle name="Nota 2 2 6 2 3" xfId="11680" xr:uid="{00000000-0005-0000-0000-00002B540000}"/>
    <cellStyle name="Nota 2 2 6 2 4" xfId="18683" xr:uid="{00000000-0005-0000-0000-00002C540000}"/>
    <cellStyle name="Nota 2 2 6 2 5" xfId="25338" xr:uid="{00000000-0005-0000-0000-00002D540000}"/>
    <cellStyle name="Nota 2 2 6 2 6" xfId="21390" xr:uid="{00000000-0005-0000-0000-00002E540000}"/>
    <cellStyle name="Nota 2 2 6 2 7" xfId="30069" xr:uid="{00000000-0005-0000-0000-00002F540000}"/>
    <cellStyle name="Nota 2 2 6 2 8" xfId="17598" xr:uid="{00000000-0005-0000-0000-000030540000}"/>
    <cellStyle name="Nota 2 2 6 2 9" xfId="34970" xr:uid="{00000000-0005-0000-0000-000031540000}"/>
    <cellStyle name="Nota 2 2 6 3" xfId="3686" xr:uid="{00000000-0005-0000-0000-000032540000}"/>
    <cellStyle name="Nota 2 2 6 3 2" xfId="7329" xr:uid="{00000000-0005-0000-0000-000033540000}"/>
    <cellStyle name="Nota 2 2 6 3 2 2" xfId="16482" xr:uid="{00000000-0005-0000-0000-000034540000}"/>
    <cellStyle name="Nota 2 2 6 3 2 3" xfId="23463" xr:uid="{00000000-0005-0000-0000-000035540000}"/>
    <cellStyle name="Nota 2 2 6 3 2 4" xfId="30307" xr:uid="{00000000-0005-0000-0000-000036540000}"/>
    <cellStyle name="Nota 2 2 6 3 2 5" xfId="34268" xr:uid="{00000000-0005-0000-0000-000037540000}"/>
    <cellStyle name="Nota 2 2 6 3 2 6" xfId="37820" xr:uid="{00000000-0005-0000-0000-000038540000}"/>
    <cellStyle name="Nota 2 2 6 3 2 7" xfId="39783" xr:uid="{00000000-0005-0000-0000-000039540000}"/>
    <cellStyle name="Nota 2 2 6 3 3" xfId="12840" xr:uid="{00000000-0005-0000-0000-00003A540000}"/>
    <cellStyle name="Nota 2 2 6 3 4" xfId="19839" xr:uid="{00000000-0005-0000-0000-00003B540000}"/>
    <cellStyle name="Nota 2 2 6 3 5" xfId="23291" xr:uid="{00000000-0005-0000-0000-00003C540000}"/>
    <cellStyle name="Nota 2 2 6 3 6" xfId="29423" xr:uid="{00000000-0005-0000-0000-00003D540000}"/>
    <cellStyle name="Nota 2 2 6 3 7" xfId="17089" xr:uid="{00000000-0005-0000-0000-00003E540000}"/>
    <cellStyle name="Nota 2 2 6 3 8" xfId="31130" xr:uid="{00000000-0005-0000-0000-00003F540000}"/>
    <cellStyle name="Nota 2 2 6 3 9" xfId="35013" xr:uid="{00000000-0005-0000-0000-000040540000}"/>
    <cellStyle name="Nota 2 2 6 4" xfId="4198" xr:uid="{00000000-0005-0000-0000-000041540000}"/>
    <cellStyle name="Nota 2 2 6 4 2" xfId="7330" xr:uid="{00000000-0005-0000-0000-000042540000}"/>
    <cellStyle name="Nota 2 2 6 4 2 2" xfId="16483" xr:uid="{00000000-0005-0000-0000-000043540000}"/>
    <cellStyle name="Nota 2 2 6 4 2 3" xfId="23464" xr:uid="{00000000-0005-0000-0000-000044540000}"/>
    <cellStyle name="Nota 2 2 6 4 2 4" xfId="30308" xr:uid="{00000000-0005-0000-0000-000045540000}"/>
    <cellStyle name="Nota 2 2 6 4 2 5" xfId="34269" xr:uid="{00000000-0005-0000-0000-000046540000}"/>
    <cellStyle name="Nota 2 2 6 4 2 6" xfId="37821" xr:uid="{00000000-0005-0000-0000-000047540000}"/>
    <cellStyle name="Nota 2 2 6 4 2 7" xfId="39784" xr:uid="{00000000-0005-0000-0000-000048540000}"/>
    <cellStyle name="Nota 2 2 6 4 3" xfId="13352" xr:uid="{00000000-0005-0000-0000-000049540000}"/>
    <cellStyle name="Nota 2 2 6 4 4" xfId="20350" xr:uid="{00000000-0005-0000-0000-00004A540000}"/>
    <cellStyle name="Nota 2 2 6 4 5" xfId="24737" xr:uid="{00000000-0005-0000-0000-00004B540000}"/>
    <cellStyle name="Nota 2 2 6 4 6" xfId="25201" xr:uid="{00000000-0005-0000-0000-00004C540000}"/>
    <cellStyle name="Nota 2 2 6 4 7" xfId="28466" xr:uid="{00000000-0005-0000-0000-00004D540000}"/>
    <cellStyle name="Nota 2 2 6 4 8" xfId="23316" xr:uid="{00000000-0005-0000-0000-00004E540000}"/>
    <cellStyle name="Nota 2 2 6 4 9" xfId="30851" xr:uid="{00000000-0005-0000-0000-00004F540000}"/>
    <cellStyle name="Nota 2 2 6 5" xfId="3115" xr:uid="{00000000-0005-0000-0000-000050540000}"/>
    <cellStyle name="Nota 2 2 6 5 2" xfId="7331" xr:uid="{00000000-0005-0000-0000-000051540000}"/>
    <cellStyle name="Nota 2 2 6 5 2 2" xfId="16484" xr:uid="{00000000-0005-0000-0000-000052540000}"/>
    <cellStyle name="Nota 2 2 6 5 2 3" xfId="23465" xr:uid="{00000000-0005-0000-0000-000053540000}"/>
    <cellStyle name="Nota 2 2 6 5 2 4" xfId="30309" xr:uid="{00000000-0005-0000-0000-000054540000}"/>
    <cellStyle name="Nota 2 2 6 5 2 5" xfId="34270" xr:uid="{00000000-0005-0000-0000-000055540000}"/>
    <cellStyle name="Nota 2 2 6 5 2 6" xfId="37822" xr:uid="{00000000-0005-0000-0000-000056540000}"/>
    <cellStyle name="Nota 2 2 6 5 2 7" xfId="39785" xr:uid="{00000000-0005-0000-0000-000057540000}"/>
    <cellStyle name="Nota 2 2 6 5 3" xfId="12269" xr:uid="{00000000-0005-0000-0000-000058540000}"/>
    <cellStyle name="Nota 2 2 6 5 4" xfId="19272" xr:uid="{00000000-0005-0000-0000-000059540000}"/>
    <cellStyle name="Nota 2 2 6 5 5" xfId="28266" xr:uid="{00000000-0005-0000-0000-00005A540000}"/>
    <cellStyle name="Nota 2 2 6 5 6" xfId="24540" xr:uid="{00000000-0005-0000-0000-00005B540000}"/>
    <cellStyle name="Nota 2 2 6 5 7" xfId="28059" xr:uid="{00000000-0005-0000-0000-00005C540000}"/>
    <cellStyle name="Nota 2 2 6 5 8" xfId="24140" xr:uid="{00000000-0005-0000-0000-00005D540000}"/>
    <cellStyle name="Nota 2 2 6 5 9" xfId="31806" xr:uid="{00000000-0005-0000-0000-00005E540000}"/>
    <cellStyle name="Nota 2 2 6 6" xfId="2973" xr:uid="{00000000-0005-0000-0000-00005F540000}"/>
    <cellStyle name="Nota 2 2 6 6 2" xfId="7332" xr:uid="{00000000-0005-0000-0000-000060540000}"/>
    <cellStyle name="Nota 2 2 6 6 2 2" xfId="16485" xr:uid="{00000000-0005-0000-0000-000061540000}"/>
    <cellStyle name="Nota 2 2 6 6 2 3" xfId="23466" xr:uid="{00000000-0005-0000-0000-000062540000}"/>
    <cellStyle name="Nota 2 2 6 6 2 4" xfId="30310" xr:uid="{00000000-0005-0000-0000-000063540000}"/>
    <cellStyle name="Nota 2 2 6 6 2 5" xfId="34271" xr:uid="{00000000-0005-0000-0000-000064540000}"/>
    <cellStyle name="Nota 2 2 6 6 2 6" xfId="37823" xr:uid="{00000000-0005-0000-0000-000065540000}"/>
    <cellStyle name="Nota 2 2 6 6 2 7" xfId="39786" xr:uid="{00000000-0005-0000-0000-000066540000}"/>
    <cellStyle name="Nota 2 2 6 6 3" xfId="12127" xr:uid="{00000000-0005-0000-0000-000067540000}"/>
    <cellStyle name="Nota 2 2 6 6 4" xfId="19130" xr:uid="{00000000-0005-0000-0000-000068540000}"/>
    <cellStyle name="Nota 2 2 6 6 5" xfId="25153" xr:uid="{00000000-0005-0000-0000-000069540000}"/>
    <cellStyle name="Nota 2 2 6 6 6" xfId="28770" xr:uid="{00000000-0005-0000-0000-00006A540000}"/>
    <cellStyle name="Nota 2 2 6 6 7" xfId="25089" xr:uid="{00000000-0005-0000-0000-00006B540000}"/>
    <cellStyle name="Nota 2 2 6 6 8" xfId="31558" xr:uid="{00000000-0005-0000-0000-00006C540000}"/>
    <cellStyle name="Nota 2 2 6 6 9" xfId="35268" xr:uid="{00000000-0005-0000-0000-00006D540000}"/>
    <cellStyle name="Nota 2 2 6 7" xfId="7327" xr:uid="{00000000-0005-0000-0000-00006E540000}"/>
    <cellStyle name="Nota 2 2 6 7 2" xfId="16480" xr:uid="{00000000-0005-0000-0000-00006F540000}"/>
    <cellStyle name="Nota 2 2 6 7 3" xfId="23461" xr:uid="{00000000-0005-0000-0000-000070540000}"/>
    <cellStyle name="Nota 2 2 6 7 4" xfId="30305" xr:uid="{00000000-0005-0000-0000-000071540000}"/>
    <cellStyle name="Nota 2 2 6 7 5" xfId="34266" xr:uid="{00000000-0005-0000-0000-000072540000}"/>
    <cellStyle name="Nota 2 2 6 7 6" xfId="37818" xr:uid="{00000000-0005-0000-0000-000073540000}"/>
    <cellStyle name="Nota 2 2 6 7 7" xfId="39781" xr:uid="{00000000-0005-0000-0000-000074540000}"/>
    <cellStyle name="Nota 2 2 6 8" xfId="10909" xr:uid="{00000000-0005-0000-0000-000075540000}"/>
    <cellStyle name="Nota 2 2 6 9" xfId="9631" xr:uid="{00000000-0005-0000-0000-000076540000}"/>
    <cellStyle name="Nota 2 2 7" xfId="1639" xr:uid="{00000000-0005-0000-0000-000077540000}"/>
    <cellStyle name="Nota 2 2 7 10" xfId="17993" xr:uid="{00000000-0005-0000-0000-000078540000}"/>
    <cellStyle name="Nota 2 2 7 11" xfId="23253" xr:uid="{00000000-0005-0000-0000-000079540000}"/>
    <cellStyle name="Nota 2 2 7 12" xfId="34925" xr:uid="{00000000-0005-0000-0000-00007A540000}"/>
    <cellStyle name="Nota 2 2 7 13" xfId="38388" xr:uid="{00000000-0005-0000-0000-00007B540000}"/>
    <cellStyle name="Nota 2 2 7 2" xfId="3512" xr:uid="{00000000-0005-0000-0000-00007C540000}"/>
    <cellStyle name="Nota 2 2 7 2 2" xfId="7334" xr:uid="{00000000-0005-0000-0000-00007D540000}"/>
    <cellStyle name="Nota 2 2 7 2 2 2" xfId="16487" xr:uid="{00000000-0005-0000-0000-00007E540000}"/>
    <cellStyle name="Nota 2 2 7 2 2 3" xfId="23468" xr:uid="{00000000-0005-0000-0000-00007F540000}"/>
    <cellStyle name="Nota 2 2 7 2 2 4" xfId="30312" xr:uid="{00000000-0005-0000-0000-000080540000}"/>
    <cellStyle name="Nota 2 2 7 2 2 5" xfId="34273" xr:uid="{00000000-0005-0000-0000-000081540000}"/>
    <cellStyle name="Nota 2 2 7 2 2 6" xfId="37825" xr:uid="{00000000-0005-0000-0000-000082540000}"/>
    <cellStyle name="Nota 2 2 7 2 2 7" xfId="39788" xr:uid="{00000000-0005-0000-0000-000083540000}"/>
    <cellStyle name="Nota 2 2 7 2 3" xfId="12666" xr:uid="{00000000-0005-0000-0000-000084540000}"/>
    <cellStyle name="Nota 2 2 7 2 4" xfId="19667" xr:uid="{00000000-0005-0000-0000-000085540000}"/>
    <cellStyle name="Nota 2 2 7 2 5" xfId="28073" xr:uid="{00000000-0005-0000-0000-000086540000}"/>
    <cellStyle name="Nota 2 2 7 2 6" xfId="21216" xr:uid="{00000000-0005-0000-0000-000087540000}"/>
    <cellStyle name="Nota 2 2 7 2 7" xfId="28447" xr:uid="{00000000-0005-0000-0000-000088540000}"/>
    <cellStyle name="Nota 2 2 7 2 8" xfId="31135" xr:uid="{00000000-0005-0000-0000-000089540000}"/>
    <cellStyle name="Nota 2 2 7 2 9" xfId="35010" xr:uid="{00000000-0005-0000-0000-00008A540000}"/>
    <cellStyle name="Nota 2 2 7 3" xfId="2906" xr:uid="{00000000-0005-0000-0000-00008B540000}"/>
    <cellStyle name="Nota 2 2 7 3 2" xfId="7335" xr:uid="{00000000-0005-0000-0000-00008C540000}"/>
    <cellStyle name="Nota 2 2 7 3 2 2" xfId="16488" xr:uid="{00000000-0005-0000-0000-00008D540000}"/>
    <cellStyle name="Nota 2 2 7 3 2 3" xfId="23469" xr:uid="{00000000-0005-0000-0000-00008E540000}"/>
    <cellStyle name="Nota 2 2 7 3 2 4" xfId="30313" xr:uid="{00000000-0005-0000-0000-00008F540000}"/>
    <cellStyle name="Nota 2 2 7 3 2 5" xfId="34274" xr:uid="{00000000-0005-0000-0000-000090540000}"/>
    <cellStyle name="Nota 2 2 7 3 2 6" xfId="37826" xr:uid="{00000000-0005-0000-0000-000091540000}"/>
    <cellStyle name="Nota 2 2 7 3 2 7" xfId="39789" xr:uid="{00000000-0005-0000-0000-000092540000}"/>
    <cellStyle name="Nota 2 2 7 3 3" xfId="12060" xr:uid="{00000000-0005-0000-0000-000093540000}"/>
    <cellStyle name="Nota 2 2 7 3 4" xfId="19063" xr:uid="{00000000-0005-0000-0000-000094540000}"/>
    <cellStyle name="Nota 2 2 7 3 5" xfId="28336" xr:uid="{00000000-0005-0000-0000-000095540000}"/>
    <cellStyle name="Nota 2 2 7 3 6" xfId="22918" xr:uid="{00000000-0005-0000-0000-000096540000}"/>
    <cellStyle name="Nota 2 2 7 3 7" xfId="29881" xr:uid="{00000000-0005-0000-0000-000097540000}"/>
    <cellStyle name="Nota 2 2 7 3 8" xfId="33858" xr:uid="{00000000-0005-0000-0000-000098540000}"/>
    <cellStyle name="Nota 2 2 7 3 9" xfId="37420" xr:uid="{00000000-0005-0000-0000-000099540000}"/>
    <cellStyle name="Nota 2 2 7 4" xfId="3862" xr:uid="{00000000-0005-0000-0000-00009A540000}"/>
    <cellStyle name="Nota 2 2 7 4 2" xfId="7336" xr:uid="{00000000-0005-0000-0000-00009B540000}"/>
    <cellStyle name="Nota 2 2 7 4 2 2" xfId="16489" xr:uid="{00000000-0005-0000-0000-00009C540000}"/>
    <cellStyle name="Nota 2 2 7 4 2 3" xfId="23470" xr:uid="{00000000-0005-0000-0000-00009D540000}"/>
    <cellStyle name="Nota 2 2 7 4 2 4" xfId="30314" xr:uid="{00000000-0005-0000-0000-00009E540000}"/>
    <cellStyle name="Nota 2 2 7 4 2 5" xfId="34275" xr:uid="{00000000-0005-0000-0000-00009F540000}"/>
    <cellStyle name="Nota 2 2 7 4 2 6" xfId="37827" xr:uid="{00000000-0005-0000-0000-0000A0540000}"/>
    <cellStyle name="Nota 2 2 7 4 2 7" xfId="39790" xr:uid="{00000000-0005-0000-0000-0000A1540000}"/>
    <cellStyle name="Nota 2 2 7 4 3" xfId="13016" xr:uid="{00000000-0005-0000-0000-0000A2540000}"/>
    <cellStyle name="Nota 2 2 7 4 4" xfId="20015" xr:uid="{00000000-0005-0000-0000-0000A3540000}"/>
    <cellStyle name="Nota 2 2 7 4 5" xfId="27899" xr:uid="{00000000-0005-0000-0000-0000A4540000}"/>
    <cellStyle name="Nota 2 2 7 4 6" xfId="28822" xr:uid="{00000000-0005-0000-0000-0000A5540000}"/>
    <cellStyle name="Nota 2 2 7 4 7" xfId="24832" xr:uid="{00000000-0005-0000-0000-0000A6540000}"/>
    <cellStyle name="Nota 2 2 7 4 8" xfId="31149" xr:uid="{00000000-0005-0000-0000-0000A7540000}"/>
    <cellStyle name="Nota 2 2 7 4 9" xfId="35025" xr:uid="{00000000-0005-0000-0000-0000A8540000}"/>
    <cellStyle name="Nota 2 2 7 5" xfId="2981" xr:uid="{00000000-0005-0000-0000-0000A9540000}"/>
    <cellStyle name="Nota 2 2 7 5 2" xfId="7337" xr:uid="{00000000-0005-0000-0000-0000AA540000}"/>
    <cellStyle name="Nota 2 2 7 5 2 2" xfId="16490" xr:uid="{00000000-0005-0000-0000-0000AB540000}"/>
    <cellStyle name="Nota 2 2 7 5 2 3" xfId="23471" xr:uid="{00000000-0005-0000-0000-0000AC540000}"/>
    <cellStyle name="Nota 2 2 7 5 2 4" xfId="30315" xr:uid="{00000000-0005-0000-0000-0000AD540000}"/>
    <cellStyle name="Nota 2 2 7 5 2 5" xfId="34276" xr:uid="{00000000-0005-0000-0000-0000AE540000}"/>
    <cellStyle name="Nota 2 2 7 5 2 6" xfId="37828" xr:uid="{00000000-0005-0000-0000-0000AF540000}"/>
    <cellStyle name="Nota 2 2 7 5 2 7" xfId="39791" xr:uid="{00000000-0005-0000-0000-0000B0540000}"/>
    <cellStyle name="Nota 2 2 7 5 3" xfId="12135" xr:uid="{00000000-0005-0000-0000-0000B1540000}"/>
    <cellStyle name="Nota 2 2 7 5 4" xfId="19138" xr:uid="{00000000-0005-0000-0000-0000B2540000}"/>
    <cellStyle name="Nota 2 2 7 5 5" xfId="18329" xr:uid="{00000000-0005-0000-0000-0000B3540000}"/>
    <cellStyle name="Nota 2 2 7 5 6" xfId="23270" xr:uid="{00000000-0005-0000-0000-0000B4540000}"/>
    <cellStyle name="Nota 2 2 7 5 7" xfId="29841" xr:uid="{00000000-0005-0000-0000-0000B5540000}"/>
    <cellStyle name="Nota 2 2 7 5 8" xfId="33820" xr:uid="{00000000-0005-0000-0000-0000B6540000}"/>
    <cellStyle name="Nota 2 2 7 5 9" xfId="37382" xr:uid="{00000000-0005-0000-0000-0000B7540000}"/>
    <cellStyle name="Nota 2 2 7 6" xfId="7333" xr:uid="{00000000-0005-0000-0000-0000B8540000}"/>
    <cellStyle name="Nota 2 2 7 6 2" xfId="16486" xr:uid="{00000000-0005-0000-0000-0000B9540000}"/>
    <cellStyle name="Nota 2 2 7 6 3" xfId="23467" xr:uid="{00000000-0005-0000-0000-0000BA540000}"/>
    <cellStyle name="Nota 2 2 7 6 4" xfId="30311" xr:uid="{00000000-0005-0000-0000-0000BB540000}"/>
    <cellStyle name="Nota 2 2 7 6 5" xfId="34272" xr:uid="{00000000-0005-0000-0000-0000BC540000}"/>
    <cellStyle name="Nota 2 2 7 6 6" xfId="37824" xr:uid="{00000000-0005-0000-0000-0000BD540000}"/>
    <cellStyle name="Nota 2 2 7 6 7" xfId="39787" xr:uid="{00000000-0005-0000-0000-0000BE540000}"/>
    <cellStyle name="Nota 2 2 7 7" xfId="10793" xr:uid="{00000000-0005-0000-0000-0000BF540000}"/>
    <cellStyle name="Nota 2 2 7 8" xfId="9839" xr:uid="{00000000-0005-0000-0000-0000C0540000}"/>
    <cellStyle name="Nota 2 2 7 9" xfId="28681" xr:uid="{00000000-0005-0000-0000-0000C1540000}"/>
    <cellStyle name="Nota 2 2 8" xfId="2467" xr:uid="{00000000-0005-0000-0000-0000C2540000}"/>
    <cellStyle name="Nota 2 2 8 2" xfId="7338" xr:uid="{00000000-0005-0000-0000-0000C3540000}"/>
    <cellStyle name="Nota 2 2 8 2 2" xfId="16491" xr:uid="{00000000-0005-0000-0000-0000C4540000}"/>
    <cellStyle name="Nota 2 2 8 2 3" xfId="23472" xr:uid="{00000000-0005-0000-0000-0000C5540000}"/>
    <cellStyle name="Nota 2 2 8 2 4" xfId="30316" xr:uid="{00000000-0005-0000-0000-0000C6540000}"/>
    <cellStyle name="Nota 2 2 8 2 5" xfId="34277" xr:uid="{00000000-0005-0000-0000-0000C7540000}"/>
    <cellStyle name="Nota 2 2 8 2 6" xfId="37829" xr:uid="{00000000-0005-0000-0000-0000C8540000}"/>
    <cellStyle name="Nota 2 2 8 2 7" xfId="39792" xr:uid="{00000000-0005-0000-0000-0000C9540000}"/>
    <cellStyle name="Nota 2 2 8 3" xfId="11621" xr:uid="{00000000-0005-0000-0000-0000CA540000}"/>
    <cellStyle name="Nota 2 2 8 4" xfId="18624" xr:uid="{00000000-0005-0000-0000-0000CB540000}"/>
    <cellStyle name="Nota 2 2 8 5" xfId="17601" xr:uid="{00000000-0005-0000-0000-0000CC540000}"/>
    <cellStyle name="Nota 2 2 8 6" xfId="22582" xr:uid="{00000000-0005-0000-0000-0000CD540000}"/>
    <cellStyle name="Nota 2 2 8 7" xfId="30082" xr:uid="{00000000-0005-0000-0000-0000CE540000}"/>
    <cellStyle name="Nota 2 2 8 8" xfId="34067" xr:uid="{00000000-0005-0000-0000-0000CF540000}"/>
    <cellStyle name="Nota 2 2 8 9" xfId="37629" xr:uid="{00000000-0005-0000-0000-0000D0540000}"/>
    <cellStyle name="Nota 2 2 9" xfId="3043" xr:uid="{00000000-0005-0000-0000-0000D1540000}"/>
    <cellStyle name="Nota 2 2 9 2" xfId="7339" xr:uid="{00000000-0005-0000-0000-0000D2540000}"/>
    <cellStyle name="Nota 2 2 9 2 2" xfId="16492" xr:uid="{00000000-0005-0000-0000-0000D3540000}"/>
    <cellStyle name="Nota 2 2 9 2 3" xfId="23473" xr:uid="{00000000-0005-0000-0000-0000D4540000}"/>
    <cellStyle name="Nota 2 2 9 2 4" xfId="30317" xr:uid="{00000000-0005-0000-0000-0000D5540000}"/>
    <cellStyle name="Nota 2 2 9 2 5" xfId="34278" xr:uid="{00000000-0005-0000-0000-0000D6540000}"/>
    <cellStyle name="Nota 2 2 9 2 6" xfId="37830" xr:uid="{00000000-0005-0000-0000-0000D7540000}"/>
    <cellStyle name="Nota 2 2 9 2 7" xfId="39793" xr:uid="{00000000-0005-0000-0000-0000D8540000}"/>
    <cellStyle name="Nota 2 2 9 3" xfId="12197" xr:uid="{00000000-0005-0000-0000-0000D9540000}"/>
    <cellStyle name="Nota 2 2 9 4" xfId="19200" xr:uid="{00000000-0005-0000-0000-0000DA540000}"/>
    <cellStyle name="Nota 2 2 9 5" xfId="24699" xr:uid="{00000000-0005-0000-0000-0000DB540000}"/>
    <cellStyle name="Nota 2 2 9 6" xfId="29139" xr:uid="{00000000-0005-0000-0000-0000DC540000}"/>
    <cellStyle name="Nota 2 2 9 7" xfId="29813" xr:uid="{00000000-0005-0000-0000-0000DD540000}"/>
    <cellStyle name="Nota 2 2 9 8" xfId="33790" xr:uid="{00000000-0005-0000-0000-0000DE540000}"/>
    <cellStyle name="Nota 2 2 9 9" xfId="37352" xr:uid="{00000000-0005-0000-0000-0000DF540000}"/>
    <cellStyle name="Nota 2 3" xfId="737" xr:uid="{00000000-0005-0000-0000-0000E0540000}"/>
    <cellStyle name="Nota 2 3 2" xfId="738" xr:uid="{00000000-0005-0000-0000-0000E1540000}"/>
    <cellStyle name="Nota 2 3 2 2" xfId="2032" xr:uid="{00000000-0005-0000-0000-0000E2540000}"/>
    <cellStyle name="Nota 2 3 2 2 2" xfId="7342" xr:uid="{00000000-0005-0000-0000-0000E3540000}"/>
    <cellStyle name="Nota 2 3 2 2 3" xfId="11186" xr:uid="{00000000-0005-0000-0000-0000E4540000}"/>
    <cellStyle name="Nota 2 3 2 3" xfId="3515" xr:uid="{00000000-0005-0000-0000-0000E5540000}"/>
    <cellStyle name="Nota 2 3 2 3 2" xfId="7343" xr:uid="{00000000-0005-0000-0000-0000E6540000}"/>
    <cellStyle name="Nota 2 3 2 3 3" xfId="12669" xr:uid="{00000000-0005-0000-0000-0000E7540000}"/>
    <cellStyle name="Nota 2 3 2 4" xfId="1479" xr:uid="{00000000-0005-0000-0000-0000E8540000}"/>
    <cellStyle name="Nota 2 3 2 4 2" xfId="7344" xr:uid="{00000000-0005-0000-0000-0000E9540000}"/>
    <cellStyle name="Nota 2 3 2 4 3" xfId="10633" xr:uid="{00000000-0005-0000-0000-0000EA540000}"/>
    <cellStyle name="Nota 2 3 2 5" xfId="7341" xr:uid="{00000000-0005-0000-0000-0000EB540000}"/>
    <cellStyle name="Nota 2 3 2 6" xfId="9895" xr:uid="{00000000-0005-0000-0000-0000EC540000}"/>
    <cellStyle name="Nota 2 3 3" xfId="2031" xr:uid="{00000000-0005-0000-0000-0000ED540000}"/>
    <cellStyle name="Nota 2 3 3 2" xfId="7345" xr:uid="{00000000-0005-0000-0000-0000EE540000}"/>
    <cellStyle name="Nota 2 3 3 3" xfId="11185" xr:uid="{00000000-0005-0000-0000-0000EF540000}"/>
    <cellStyle name="Nota 2 3 4" xfId="3514" xr:uid="{00000000-0005-0000-0000-0000F0540000}"/>
    <cellStyle name="Nota 2 3 4 2" xfId="7346" xr:uid="{00000000-0005-0000-0000-0000F1540000}"/>
    <cellStyle name="Nota 2 3 4 3" xfId="12668" xr:uid="{00000000-0005-0000-0000-0000F2540000}"/>
    <cellStyle name="Nota 2 3 5" xfId="1478" xr:uid="{00000000-0005-0000-0000-0000F3540000}"/>
    <cellStyle name="Nota 2 3 5 2" xfId="7347" xr:uid="{00000000-0005-0000-0000-0000F4540000}"/>
    <cellStyle name="Nota 2 3 5 3" xfId="10632" xr:uid="{00000000-0005-0000-0000-0000F5540000}"/>
    <cellStyle name="Nota 2 3 6" xfId="7340" xr:uid="{00000000-0005-0000-0000-0000F6540000}"/>
    <cellStyle name="Nota 2 3 7" xfId="9894" xr:uid="{00000000-0005-0000-0000-0000F7540000}"/>
    <cellStyle name="Nota 2 4" xfId="739" xr:uid="{00000000-0005-0000-0000-0000F8540000}"/>
    <cellStyle name="Nota 2 4 10" xfId="3029" xr:uid="{00000000-0005-0000-0000-0000F9540000}"/>
    <cellStyle name="Nota 2 4 10 2" xfId="7349" xr:uid="{00000000-0005-0000-0000-0000FA540000}"/>
    <cellStyle name="Nota 2 4 10 2 2" xfId="16502" xr:uid="{00000000-0005-0000-0000-0000FB540000}"/>
    <cellStyle name="Nota 2 4 10 2 3" xfId="23483" xr:uid="{00000000-0005-0000-0000-0000FC540000}"/>
    <cellStyle name="Nota 2 4 10 2 4" xfId="30327" xr:uid="{00000000-0005-0000-0000-0000FD540000}"/>
    <cellStyle name="Nota 2 4 10 2 5" xfId="34284" xr:uid="{00000000-0005-0000-0000-0000FE540000}"/>
    <cellStyle name="Nota 2 4 10 2 6" xfId="37836" xr:uid="{00000000-0005-0000-0000-0000FF540000}"/>
    <cellStyle name="Nota 2 4 10 2 7" xfId="39795" xr:uid="{00000000-0005-0000-0000-000000550000}"/>
    <cellStyle name="Nota 2 4 10 3" xfId="12183" xr:uid="{00000000-0005-0000-0000-000001550000}"/>
    <cellStyle name="Nota 2 4 10 4" xfId="19186" xr:uid="{00000000-0005-0000-0000-000002550000}"/>
    <cellStyle name="Nota 2 4 10 5" xfId="24225" xr:uid="{00000000-0005-0000-0000-000003550000}"/>
    <cellStyle name="Nota 2 4 10 6" xfId="23154" xr:uid="{00000000-0005-0000-0000-000004550000}"/>
    <cellStyle name="Nota 2 4 10 7" xfId="26450" xr:uid="{00000000-0005-0000-0000-000005550000}"/>
    <cellStyle name="Nota 2 4 10 8" xfId="27292" xr:uid="{00000000-0005-0000-0000-000006550000}"/>
    <cellStyle name="Nota 2 4 10 9" xfId="33478" xr:uid="{00000000-0005-0000-0000-000007550000}"/>
    <cellStyle name="Nota 2 4 11" xfId="3711" xr:uid="{00000000-0005-0000-0000-000008550000}"/>
    <cellStyle name="Nota 2 4 11 2" xfId="7350" xr:uid="{00000000-0005-0000-0000-000009550000}"/>
    <cellStyle name="Nota 2 4 11 2 2" xfId="16503" xr:uid="{00000000-0005-0000-0000-00000A550000}"/>
    <cellStyle name="Nota 2 4 11 2 3" xfId="23484" xr:uid="{00000000-0005-0000-0000-00000B550000}"/>
    <cellStyle name="Nota 2 4 11 2 4" xfId="30328" xr:uid="{00000000-0005-0000-0000-00000C550000}"/>
    <cellStyle name="Nota 2 4 11 2 5" xfId="34285" xr:uid="{00000000-0005-0000-0000-00000D550000}"/>
    <cellStyle name="Nota 2 4 11 2 6" xfId="37837" xr:uid="{00000000-0005-0000-0000-00000E550000}"/>
    <cellStyle name="Nota 2 4 11 2 7" xfId="39796" xr:uid="{00000000-0005-0000-0000-00000F550000}"/>
    <cellStyle name="Nota 2 4 11 3" xfId="12865" xr:uid="{00000000-0005-0000-0000-000010550000}"/>
    <cellStyle name="Nota 2 4 11 4" xfId="19864" xr:uid="{00000000-0005-0000-0000-000011550000}"/>
    <cellStyle name="Nota 2 4 11 5" xfId="27974" xr:uid="{00000000-0005-0000-0000-000012550000}"/>
    <cellStyle name="Nota 2 4 11 6" xfId="26571" xr:uid="{00000000-0005-0000-0000-000013550000}"/>
    <cellStyle name="Nota 2 4 11 7" xfId="21257" xr:uid="{00000000-0005-0000-0000-000014550000}"/>
    <cellStyle name="Nota 2 4 11 8" xfId="33558" xr:uid="{00000000-0005-0000-0000-000015550000}"/>
    <cellStyle name="Nota 2 4 11 9" xfId="37226" xr:uid="{00000000-0005-0000-0000-000016550000}"/>
    <cellStyle name="Nota 2 4 12" xfId="7348" xr:uid="{00000000-0005-0000-0000-000017550000}"/>
    <cellStyle name="Nota 2 4 12 2" xfId="16501" xr:uid="{00000000-0005-0000-0000-000018550000}"/>
    <cellStyle name="Nota 2 4 12 3" xfId="23482" xr:uid="{00000000-0005-0000-0000-000019550000}"/>
    <cellStyle name="Nota 2 4 12 4" xfId="30326" xr:uid="{00000000-0005-0000-0000-00001A550000}"/>
    <cellStyle name="Nota 2 4 12 5" xfId="34283" xr:uid="{00000000-0005-0000-0000-00001B550000}"/>
    <cellStyle name="Nota 2 4 12 6" xfId="37835" xr:uid="{00000000-0005-0000-0000-00001C550000}"/>
    <cellStyle name="Nota 2 4 12 7" xfId="39794" xr:uid="{00000000-0005-0000-0000-00001D550000}"/>
    <cellStyle name="Nota 2 4 13" xfId="9896" xr:uid="{00000000-0005-0000-0000-00001E550000}"/>
    <cellStyle name="Nota 2 4 14" xfId="17559" xr:uid="{00000000-0005-0000-0000-00001F550000}"/>
    <cellStyle name="Nota 2 4 15" xfId="23120" xr:uid="{00000000-0005-0000-0000-000020550000}"/>
    <cellStyle name="Nota 2 4 16" xfId="18178" xr:uid="{00000000-0005-0000-0000-000021550000}"/>
    <cellStyle name="Nota 2 4 17" xfId="31451" xr:uid="{00000000-0005-0000-0000-000022550000}"/>
    <cellStyle name="Nota 2 4 18" xfId="35167" xr:uid="{00000000-0005-0000-0000-000023550000}"/>
    <cellStyle name="Nota 2 4 19" xfId="38443" xr:uid="{00000000-0005-0000-0000-000024550000}"/>
    <cellStyle name="Nota 2 4 2" xfId="2246" xr:uid="{00000000-0005-0000-0000-000025550000}"/>
    <cellStyle name="Nota 2 4 2 10" xfId="22667" xr:uid="{00000000-0005-0000-0000-000026550000}"/>
    <cellStyle name="Nota 2 4 2 11" xfId="25207" xr:uid="{00000000-0005-0000-0000-000027550000}"/>
    <cellStyle name="Nota 2 4 2 12" xfId="30207" xr:uid="{00000000-0005-0000-0000-000028550000}"/>
    <cellStyle name="Nota 2 4 2 13" xfId="31459" xr:uid="{00000000-0005-0000-0000-000029550000}"/>
    <cellStyle name="Nota 2 4 2 14" xfId="35174" xr:uid="{00000000-0005-0000-0000-00002A550000}"/>
    <cellStyle name="Nota 2 4 2 2" xfId="2646" xr:uid="{00000000-0005-0000-0000-00002B550000}"/>
    <cellStyle name="Nota 2 4 2 2 2" xfId="7352" xr:uid="{00000000-0005-0000-0000-00002C550000}"/>
    <cellStyle name="Nota 2 4 2 2 2 2" xfId="16505" xr:uid="{00000000-0005-0000-0000-00002D550000}"/>
    <cellStyle name="Nota 2 4 2 2 2 3" xfId="23486" xr:uid="{00000000-0005-0000-0000-00002E550000}"/>
    <cellStyle name="Nota 2 4 2 2 2 4" xfId="30330" xr:uid="{00000000-0005-0000-0000-00002F550000}"/>
    <cellStyle name="Nota 2 4 2 2 2 5" xfId="34287" xr:uid="{00000000-0005-0000-0000-000030550000}"/>
    <cellStyle name="Nota 2 4 2 2 2 6" xfId="37839" xr:uid="{00000000-0005-0000-0000-000031550000}"/>
    <cellStyle name="Nota 2 4 2 2 2 7" xfId="39798" xr:uid="{00000000-0005-0000-0000-000032550000}"/>
    <cellStyle name="Nota 2 4 2 2 3" xfId="11800" xr:uid="{00000000-0005-0000-0000-000033550000}"/>
    <cellStyle name="Nota 2 4 2 2 4" xfId="18803" xr:uid="{00000000-0005-0000-0000-000034550000}"/>
    <cellStyle name="Nota 2 4 2 2 5" xfId="17818" xr:uid="{00000000-0005-0000-0000-000035550000}"/>
    <cellStyle name="Nota 2 4 2 2 6" xfId="19764" xr:uid="{00000000-0005-0000-0000-000036550000}"/>
    <cellStyle name="Nota 2 4 2 2 7" xfId="17255" xr:uid="{00000000-0005-0000-0000-000037550000}"/>
    <cellStyle name="Nota 2 4 2 2 8" xfId="25861" xr:uid="{00000000-0005-0000-0000-000038550000}"/>
    <cellStyle name="Nota 2 4 2 2 9" xfId="34822" xr:uid="{00000000-0005-0000-0000-000039550000}"/>
    <cellStyle name="Nota 2 4 2 3" xfId="3928" xr:uid="{00000000-0005-0000-0000-00003A550000}"/>
    <cellStyle name="Nota 2 4 2 3 2" xfId="7353" xr:uid="{00000000-0005-0000-0000-00003B550000}"/>
    <cellStyle name="Nota 2 4 2 3 2 2" xfId="16506" xr:uid="{00000000-0005-0000-0000-00003C550000}"/>
    <cellStyle name="Nota 2 4 2 3 2 3" xfId="23487" xr:uid="{00000000-0005-0000-0000-00003D550000}"/>
    <cellStyle name="Nota 2 4 2 3 2 4" xfId="30331" xr:uid="{00000000-0005-0000-0000-00003E550000}"/>
    <cellStyle name="Nota 2 4 2 3 2 5" xfId="34288" xr:uid="{00000000-0005-0000-0000-00003F550000}"/>
    <cellStyle name="Nota 2 4 2 3 2 6" xfId="37840" xr:uid="{00000000-0005-0000-0000-000040550000}"/>
    <cellStyle name="Nota 2 4 2 3 2 7" xfId="39799" xr:uid="{00000000-0005-0000-0000-000041550000}"/>
    <cellStyle name="Nota 2 4 2 3 3" xfId="13082" xr:uid="{00000000-0005-0000-0000-000042550000}"/>
    <cellStyle name="Nota 2 4 2 3 4" xfId="20080" xr:uid="{00000000-0005-0000-0000-000043550000}"/>
    <cellStyle name="Nota 2 4 2 3 5" xfId="27866" xr:uid="{00000000-0005-0000-0000-000044550000}"/>
    <cellStyle name="Nota 2 4 2 3 6" xfId="28134" xr:uid="{00000000-0005-0000-0000-000045550000}"/>
    <cellStyle name="Nota 2 4 2 3 7" xfId="23189" xr:uid="{00000000-0005-0000-0000-000046550000}"/>
    <cellStyle name="Nota 2 4 2 3 8" xfId="33462" xr:uid="{00000000-0005-0000-0000-000047550000}"/>
    <cellStyle name="Nota 2 4 2 3 9" xfId="37136" xr:uid="{00000000-0005-0000-0000-000048550000}"/>
    <cellStyle name="Nota 2 4 2 4" xfId="4366" xr:uid="{00000000-0005-0000-0000-000049550000}"/>
    <cellStyle name="Nota 2 4 2 4 2" xfId="7354" xr:uid="{00000000-0005-0000-0000-00004A550000}"/>
    <cellStyle name="Nota 2 4 2 4 2 2" xfId="16507" xr:uid="{00000000-0005-0000-0000-00004B550000}"/>
    <cellStyle name="Nota 2 4 2 4 2 3" xfId="23488" xr:uid="{00000000-0005-0000-0000-00004C550000}"/>
    <cellStyle name="Nota 2 4 2 4 2 4" xfId="30332" xr:uid="{00000000-0005-0000-0000-00004D550000}"/>
    <cellStyle name="Nota 2 4 2 4 2 5" xfId="34289" xr:uid="{00000000-0005-0000-0000-00004E550000}"/>
    <cellStyle name="Nota 2 4 2 4 2 6" xfId="37841" xr:uid="{00000000-0005-0000-0000-00004F550000}"/>
    <cellStyle name="Nota 2 4 2 4 2 7" xfId="39800" xr:uid="{00000000-0005-0000-0000-000050550000}"/>
    <cellStyle name="Nota 2 4 2 4 3" xfId="13520" xr:uid="{00000000-0005-0000-0000-000051550000}"/>
    <cellStyle name="Nota 2 4 2 4 4" xfId="20518" xr:uid="{00000000-0005-0000-0000-000052550000}"/>
    <cellStyle name="Nota 2 4 2 4 5" xfId="27652" xr:uid="{00000000-0005-0000-0000-000053550000}"/>
    <cellStyle name="Nota 2 4 2 4 6" xfId="28848" xr:uid="{00000000-0005-0000-0000-000054550000}"/>
    <cellStyle name="Nota 2 4 2 4 7" xfId="18307" xr:uid="{00000000-0005-0000-0000-000055550000}"/>
    <cellStyle name="Nota 2 4 2 4 8" xfId="29111" xr:uid="{00000000-0005-0000-0000-000056550000}"/>
    <cellStyle name="Nota 2 4 2 4 9" xfId="30322" xr:uid="{00000000-0005-0000-0000-000057550000}"/>
    <cellStyle name="Nota 2 4 2 5" xfId="4620" xr:uid="{00000000-0005-0000-0000-000058550000}"/>
    <cellStyle name="Nota 2 4 2 5 2" xfId="7355" xr:uid="{00000000-0005-0000-0000-000059550000}"/>
    <cellStyle name="Nota 2 4 2 5 2 2" xfId="16508" xr:uid="{00000000-0005-0000-0000-00005A550000}"/>
    <cellStyle name="Nota 2 4 2 5 2 3" xfId="23489" xr:uid="{00000000-0005-0000-0000-00005B550000}"/>
    <cellStyle name="Nota 2 4 2 5 2 4" xfId="30333" xr:uid="{00000000-0005-0000-0000-00005C550000}"/>
    <cellStyle name="Nota 2 4 2 5 2 5" xfId="34290" xr:uid="{00000000-0005-0000-0000-00005D550000}"/>
    <cellStyle name="Nota 2 4 2 5 2 6" xfId="37842" xr:uid="{00000000-0005-0000-0000-00005E550000}"/>
    <cellStyle name="Nota 2 4 2 5 2 7" xfId="39801" xr:uid="{00000000-0005-0000-0000-00005F550000}"/>
    <cellStyle name="Nota 2 4 2 5 3" xfId="13774" xr:uid="{00000000-0005-0000-0000-000060550000}"/>
    <cellStyle name="Nota 2 4 2 5 4" xfId="20772" xr:uid="{00000000-0005-0000-0000-000061550000}"/>
    <cellStyle name="Nota 2 4 2 5 5" xfId="17532" xr:uid="{00000000-0005-0000-0000-000062550000}"/>
    <cellStyle name="Nota 2 4 2 5 6" xfId="23383" xr:uid="{00000000-0005-0000-0000-000063550000}"/>
    <cellStyle name="Nota 2 4 2 5 7" xfId="18121" xr:uid="{00000000-0005-0000-0000-000064550000}"/>
    <cellStyle name="Nota 2 4 2 5 8" xfId="29419" xr:uid="{00000000-0005-0000-0000-000065550000}"/>
    <cellStyle name="Nota 2 4 2 5 9" xfId="31909" xr:uid="{00000000-0005-0000-0000-000066550000}"/>
    <cellStyle name="Nota 2 4 2 6" xfId="4866" xr:uid="{00000000-0005-0000-0000-000067550000}"/>
    <cellStyle name="Nota 2 4 2 6 2" xfId="7356" xr:uid="{00000000-0005-0000-0000-000068550000}"/>
    <cellStyle name="Nota 2 4 2 6 2 2" xfId="16509" xr:uid="{00000000-0005-0000-0000-000069550000}"/>
    <cellStyle name="Nota 2 4 2 6 2 3" xfId="23490" xr:uid="{00000000-0005-0000-0000-00006A550000}"/>
    <cellStyle name="Nota 2 4 2 6 2 4" xfId="30334" xr:uid="{00000000-0005-0000-0000-00006B550000}"/>
    <cellStyle name="Nota 2 4 2 6 2 5" xfId="34291" xr:uid="{00000000-0005-0000-0000-00006C550000}"/>
    <cellStyle name="Nota 2 4 2 6 2 6" xfId="37843" xr:uid="{00000000-0005-0000-0000-00006D550000}"/>
    <cellStyle name="Nota 2 4 2 6 2 7" xfId="39802" xr:uid="{00000000-0005-0000-0000-00006E550000}"/>
    <cellStyle name="Nota 2 4 2 6 3" xfId="14020" xr:uid="{00000000-0005-0000-0000-00006F550000}"/>
    <cellStyle name="Nota 2 4 2 6 4" xfId="21018" xr:uid="{00000000-0005-0000-0000-000070550000}"/>
    <cellStyle name="Nota 2 4 2 6 5" xfId="27402" xr:uid="{00000000-0005-0000-0000-000071550000}"/>
    <cellStyle name="Nota 2 4 2 6 6" xfId="29452" xr:uid="{00000000-0005-0000-0000-000072550000}"/>
    <cellStyle name="Nota 2 4 2 6 7" xfId="28785" xr:uid="{00000000-0005-0000-0000-000073550000}"/>
    <cellStyle name="Nota 2 4 2 6 8" xfId="35590" xr:uid="{00000000-0005-0000-0000-000074550000}"/>
    <cellStyle name="Nota 2 4 2 6 9" xfId="38501" xr:uid="{00000000-0005-0000-0000-000075550000}"/>
    <cellStyle name="Nota 2 4 2 7" xfId="7351" xr:uid="{00000000-0005-0000-0000-000076550000}"/>
    <cellStyle name="Nota 2 4 2 7 2" xfId="16504" xr:uid="{00000000-0005-0000-0000-000077550000}"/>
    <cellStyle name="Nota 2 4 2 7 3" xfId="23485" xr:uid="{00000000-0005-0000-0000-000078550000}"/>
    <cellStyle name="Nota 2 4 2 7 4" xfId="30329" xr:uid="{00000000-0005-0000-0000-000079550000}"/>
    <cellStyle name="Nota 2 4 2 7 5" xfId="34286" xr:uid="{00000000-0005-0000-0000-00007A550000}"/>
    <cellStyle name="Nota 2 4 2 7 6" xfId="37838" xr:uid="{00000000-0005-0000-0000-00007B550000}"/>
    <cellStyle name="Nota 2 4 2 7 7" xfId="39797" xr:uid="{00000000-0005-0000-0000-00007C550000}"/>
    <cellStyle name="Nota 2 4 2 8" xfId="11400" xr:uid="{00000000-0005-0000-0000-00007D550000}"/>
    <cellStyle name="Nota 2 4 2 9" xfId="18403" xr:uid="{00000000-0005-0000-0000-00007E550000}"/>
    <cellStyle name="Nota 2 4 3" xfId="1690" xr:uid="{00000000-0005-0000-0000-00007F550000}"/>
    <cellStyle name="Nota 2 4 3 10" xfId="25140" xr:uid="{00000000-0005-0000-0000-000080550000}"/>
    <cellStyle name="Nota 2 4 3 11" xfId="19717" xr:uid="{00000000-0005-0000-0000-000081550000}"/>
    <cellStyle name="Nota 2 4 3 12" xfId="30986" xr:uid="{00000000-0005-0000-0000-000082550000}"/>
    <cellStyle name="Nota 2 4 3 13" xfId="31040" xr:uid="{00000000-0005-0000-0000-000083550000}"/>
    <cellStyle name="Nota 2 4 3 14" xfId="34942" xr:uid="{00000000-0005-0000-0000-000084550000}"/>
    <cellStyle name="Nota 2 4 3 2" xfId="2515" xr:uid="{00000000-0005-0000-0000-000085550000}"/>
    <cellStyle name="Nota 2 4 3 2 2" xfId="7358" xr:uid="{00000000-0005-0000-0000-000086550000}"/>
    <cellStyle name="Nota 2 4 3 2 2 2" xfId="16511" xr:uid="{00000000-0005-0000-0000-000087550000}"/>
    <cellStyle name="Nota 2 4 3 2 2 3" xfId="23492" xr:uid="{00000000-0005-0000-0000-000088550000}"/>
    <cellStyle name="Nota 2 4 3 2 2 4" xfId="30336" xr:uid="{00000000-0005-0000-0000-000089550000}"/>
    <cellStyle name="Nota 2 4 3 2 2 5" xfId="34293" xr:uid="{00000000-0005-0000-0000-00008A550000}"/>
    <cellStyle name="Nota 2 4 3 2 2 6" xfId="37845" xr:uid="{00000000-0005-0000-0000-00008B550000}"/>
    <cellStyle name="Nota 2 4 3 2 2 7" xfId="39804" xr:uid="{00000000-0005-0000-0000-00008C550000}"/>
    <cellStyle name="Nota 2 4 3 2 3" xfId="11669" xr:uid="{00000000-0005-0000-0000-00008D550000}"/>
    <cellStyle name="Nota 2 4 3 2 4" xfId="18672" xr:uid="{00000000-0005-0000-0000-00008E550000}"/>
    <cellStyle name="Nota 2 4 3 2 5" xfId="18029" xr:uid="{00000000-0005-0000-0000-00008F550000}"/>
    <cellStyle name="Nota 2 4 3 2 6" xfId="26227" xr:uid="{00000000-0005-0000-0000-000090550000}"/>
    <cellStyle name="Nota 2 4 3 2 7" xfId="23026" xr:uid="{00000000-0005-0000-0000-000091550000}"/>
    <cellStyle name="Nota 2 4 3 2 8" xfId="31499" xr:uid="{00000000-0005-0000-0000-000092550000}"/>
    <cellStyle name="Nota 2 4 3 2 9" xfId="35209" xr:uid="{00000000-0005-0000-0000-000093550000}"/>
    <cellStyle name="Nota 2 4 3 3" xfId="3667" xr:uid="{00000000-0005-0000-0000-000094550000}"/>
    <cellStyle name="Nota 2 4 3 3 2" xfId="7359" xr:uid="{00000000-0005-0000-0000-000095550000}"/>
    <cellStyle name="Nota 2 4 3 3 2 2" xfId="16512" xr:uid="{00000000-0005-0000-0000-000096550000}"/>
    <cellStyle name="Nota 2 4 3 3 2 3" xfId="23493" xr:uid="{00000000-0005-0000-0000-000097550000}"/>
    <cellStyle name="Nota 2 4 3 3 2 4" xfId="30337" xr:uid="{00000000-0005-0000-0000-000098550000}"/>
    <cellStyle name="Nota 2 4 3 3 2 5" xfId="34294" xr:uid="{00000000-0005-0000-0000-000099550000}"/>
    <cellStyle name="Nota 2 4 3 3 2 6" xfId="37846" xr:uid="{00000000-0005-0000-0000-00009A550000}"/>
    <cellStyle name="Nota 2 4 3 3 2 7" xfId="39805" xr:uid="{00000000-0005-0000-0000-00009B550000}"/>
    <cellStyle name="Nota 2 4 3 3 3" xfId="12821" xr:uid="{00000000-0005-0000-0000-00009C550000}"/>
    <cellStyle name="Nota 2 4 3 3 4" xfId="19820" xr:uid="{00000000-0005-0000-0000-00009D550000}"/>
    <cellStyle name="Nota 2 4 3 3 5" xfId="18007" xr:uid="{00000000-0005-0000-0000-00009E550000}"/>
    <cellStyle name="Nota 2 4 3 3 6" xfId="26559" xr:uid="{00000000-0005-0000-0000-00009F550000}"/>
    <cellStyle name="Nota 2 4 3 3 7" xfId="29557" xr:uid="{00000000-0005-0000-0000-0000A0550000}"/>
    <cellStyle name="Nota 2 4 3 3 8" xfId="31140" xr:uid="{00000000-0005-0000-0000-0000A1550000}"/>
    <cellStyle name="Nota 2 4 3 3 9" xfId="17167" xr:uid="{00000000-0005-0000-0000-0000A2550000}"/>
    <cellStyle name="Nota 2 4 3 4" xfId="4174" xr:uid="{00000000-0005-0000-0000-0000A3550000}"/>
    <cellStyle name="Nota 2 4 3 4 2" xfId="7360" xr:uid="{00000000-0005-0000-0000-0000A4550000}"/>
    <cellStyle name="Nota 2 4 3 4 2 2" xfId="16513" xr:uid="{00000000-0005-0000-0000-0000A5550000}"/>
    <cellStyle name="Nota 2 4 3 4 2 3" xfId="23494" xr:uid="{00000000-0005-0000-0000-0000A6550000}"/>
    <cellStyle name="Nota 2 4 3 4 2 4" xfId="30338" xr:uid="{00000000-0005-0000-0000-0000A7550000}"/>
    <cellStyle name="Nota 2 4 3 4 2 5" xfId="34295" xr:uid="{00000000-0005-0000-0000-0000A8550000}"/>
    <cellStyle name="Nota 2 4 3 4 2 6" xfId="37847" xr:uid="{00000000-0005-0000-0000-0000A9550000}"/>
    <cellStyle name="Nota 2 4 3 4 2 7" xfId="39806" xr:uid="{00000000-0005-0000-0000-0000AA550000}"/>
    <cellStyle name="Nota 2 4 3 4 3" xfId="13328" xr:uid="{00000000-0005-0000-0000-0000AB550000}"/>
    <cellStyle name="Nota 2 4 3 4 4" xfId="20326" xr:uid="{00000000-0005-0000-0000-0000AC550000}"/>
    <cellStyle name="Nota 2 4 3 4 5" xfId="27745" xr:uid="{00000000-0005-0000-0000-0000AD550000}"/>
    <cellStyle name="Nota 2 4 3 4 6" xfId="15524" xr:uid="{00000000-0005-0000-0000-0000AE550000}"/>
    <cellStyle name="Nota 2 4 3 4 7" xfId="24280" xr:uid="{00000000-0005-0000-0000-0000AF550000}"/>
    <cellStyle name="Nota 2 4 3 4 8" xfId="25903" xr:uid="{00000000-0005-0000-0000-0000B0550000}"/>
    <cellStyle name="Nota 2 4 3 4 9" xfId="30899" xr:uid="{00000000-0005-0000-0000-0000B1550000}"/>
    <cellStyle name="Nota 2 4 3 5" xfId="3080" xr:uid="{00000000-0005-0000-0000-0000B2550000}"/>
    <cellStyle name="Nota 2 4 3 5 2" xfId="7361" xr:uid="{00000000-0005-0000-0000-0000B3550000}"/>
    <cellStyle name="Nota 2 4 3 5 2 2" xfId="16514" xr:uid="{00000000-0005-0000-0000-0000B4550000}"/>
    <cellStyle name="Nota 2 4 3 5 2 3" xfId="23495" xr:uid="{00000000-0005-0000-0000-0000B5550000}"/>
    <cellStyle name="Nota 2 4 3 5 2 4" xfId="30339" xr:uid="{00000000-0005-0000-0000-0000B6550000}"/>
    <cellStyle name="Nota 2 4 3 5 2 5" xfId="34296" xr:uid="{00000000-0005-0000-0000-0000B7550000}"/>
    <cellStyle name="Nota 2 4 3 5 2 6" xfId="37848" xr:uid="{00000000-0005-0000-0000-0000B8550000}"/>
    <cellStyle name="Nota 2 4 3 5 2 7" xfId="39807" xr:uid="{00000000-0005-0000-0000-0000B9550000}"/>
    <cellStyle name="Nota 2 4 3 5 3" xfId="12234" xr:uid="{00000000-0005-0000-0000-0000BA550000}"/>
    <cellStyle name="Nota 2 4 3 5 4" xfId="19237" xr:uid="{00000000-0005-0000-0000-0000BB550000}"/>
    <cellStyle name="Nota 2 4 3 5 5" xfId="28280" xr:uid="{00000000-0005-0000-0000-0000BC550000}"/>
    <cellStyle name="Nota 2 4 3 5 6" xfId="28091" xr:uid="{00000000-0005-0000-0000-0000BD550000}"/>
    <cellStyle name="Nota 2 4 3 5 7" xfId="19708" xr:uid="{00000000-0005-0000-0000-0000BE550000}"/>
    <cellStyle name="Nota 2 4 3 5 8" xfId="33776" xr:uid="{00000000-0005-0000-0000-0000BF550000}"/>
    <cellStyle name="Nota 2 4 3 5 9" xfId="37338" xr:uid="{00000000-0005-0000-0000-0000C0550000}"/>
    <cellStyle name="Nota 2 4 3 6" xfId="3762" xr:uid="{00000000-0005-0000-0000-0000C1550000}"/>
    <cellStyle name="Nota 2 4 3 6 2" xfId="7362" xr:uid="{00000000-0005-0000-0000-0000C2550000}"/>
    <cellStyle name="Nota 2 4 3 6 2 2" xfId="16515" xr:uid="{00000000-0005-0000-0000-0000C3550000}"/>
    <cellStyle name="Nota 2 4 3 6 2 3" xfId="23496" xr:uid="{00000000-0005-0000-0000-0000C4550000}"/>
    <cellStyle name="Nota 2 4 3 6 2 4" xfId="30340" xr:uid="{00000000-0005-0000-0000-0000C5550000}"/>
    <cellStyle name="Nota 2 4 3 6 2 5" xfId="34297" xr:uid="{00000000-0005-0000-0000-0000C6550000}"/>
    <cellStyle name="Nota 2 4 3 6 2 6" xfId="37849" xr:uid="{00000000-0005-0000-0000-0000C7550000}"/>
    <cellStyle name="Nota 2 4 3 6 2 7" xfId="39808" xr:uid="{00000000-0005-0000-0000-0000C8550000}"/>
    <cellStyle name="Nota 2 4 3 6 3" xfId="12916" xr:uid="{00000000-0005-0000-0000-0000C9550000}"/>
    <cellStyle name="Nota 2 4 3 6 4" xfId="19915" xr:uid="{00000000-0005-0000-0000-0000CA550000}"/>
    <cellStyle name="Nota 2 4 3 6 5" xfId="27949" xr:uid="{00000000-0005-0000-0000-0000CB550000}"/>
    <cellStyle name="Nota 2 4 3 6 6" xfId="28545" xr:uid="{00000000-0005-0000-0000-0000CC550000}"/>
    <cellStyle name="Nota 2 4 3 6 7" xfId="27306" xr:uid="{00000000-0005-0000-0000-0000CD550000}"/>
    <cellStyle name="Nota 2 4 3 6 8" xfId="33530" xr:uid="{00000000-0005-0000-0000-0000CE550000}"/>
    <cellStyle name="Nota 2 4 3 6 9" xfId="37198" xr:uid="{00000000-0005-0000-0000-0000CF550000}"/>
    <cellStyle name="Nota 2 4 3 7" xfId="7357" xr:uid="{00000000-0005-0000-0000-0000D0550000}"/>
    <cellStyle name="Nota 2 4 3 7 2" xfId="16510" xr:uid="{00000000-0005-0000-0000-0000D1550000}"/>
    <cellStyle name="Nota 2 4 3 7 3" xfId="23491" xr:uid="{00000000-0005-0000-0000-0000D2550000}"/>
    <cellStyle name="Nota 2 4 3 7 4" xfId="30335" xr:uid="{00000000-0005-0000-0000-0000D3550000}"/>
    <cellStyle name="Nota 2 4 3 7 5" xfId="34292" xr:uid="{00000000-0005-0000-0000-0000D4550000}"/>
    <cellStyle name="Nota 2 4 3 7 6" xfId="37844" xr:uid="{00000000-0005-0000-0000-0000D5550000}"/>
    <cellStyle name="Nota 2 4 3 7 7" xfId="39803" xr:uid="{00000000-0005-0000-0000-0000D6550000}"/>
    <cellStyle name="Nota 2 4 3 8" xfId="10844" xr:uid="{00000000-0005-0000-0000-0000D7550000}"/>
    <cellStyle name="Nota 2 4 3 9" xfId="9260" xr:uid="{00000000-0005-0000-0000-0000D8550000}"/>
    <cellStyle name="Nota 2 4 4" xfId="2234" xr:uid="{00000000-0005-0000-0000-0000D9550000}"/>
    <cellStyle name="Nota 2 4 4 10" xfId="23127" xr:uid="{00000000-0005-0000-0000-0000DA550000}"/>
    <cellStyle name="Nota 2 4 4 11" xfId="25066" xr:uid="{00000000-0005-0000-0000-0000DB550000}"/>
    <cellStyle name="Nota 2 4 4 12" xfId="30213" xr:uid="{00000000-0005-0000-0000-0000DC550000}"/>
    <cellStyle name="Nota 2 4 4 13" xfId="18147" xr:uid="{00000000-0005-0000-0000-0000DD550000}"/>
    <cellStyle name="Nota 2 4 4 14" xfId="33604" xr:uid="{00000000-0005-0000-0000-0000DE550000}"/>
    <cellStyle name="Nota 2 4 4 2" xfId="2634" xr:uid="{00000000-0005-0000-0000-0000DF550000}"/>
    <cellStyle name="Nota 2 4 4 2 2" xfId="7364" xr:uid="{00000000-0005-0000-0000-0000E0550000}"/>
    <cellStyle name="Nota 2 4 4 2 2 2" xfId="16517" xr:uid="{00000000-0005-0000-0000-0000E1550000}"/>
    <cellStyle name="Nota 2 4 4 2 2 3" xfId="23498" xr:uid="{00000000-0005-0000-0000-0000E2550000}"/>
    <cellStyle name="Nota 2 4 4 2 2 4" xfId="30342" xr:uid="{00000000-0005-0000-0000-0000E3550000}"/>
    <cellStyle name="Nota 2 4 4 2 2 5" xfId="34299" xr:uid="{00000000-0005-0000-0000-0000E4550000}"/>
    <cellStyle name="Nota 2 4 4 2 2 6" xfId="37851" xr:uid="{00000000-0005-0000-0000-0000E5550000}"/>
    <cellStyle name="Nota 2 4 4 2 2 7" xfId="39810" xr:uid="{00000000-0005-0000-0000-0000E6550000}"/>
    <cellStyle name="Nota 2 4 4 2 3" xfId="11788" xr:uid="{00000000-0005-0000-0000-0000E7550000}"/>
    <cellStyle name="Nota 2 4 4 2 4" xfId="18791" xr:uid="{00000000-0005-0000-0000-0000E8550000}"/>
    <cellStyle name="Nota 2 4 4 2 5" xfId="10245" xr:uid="{00000000-0005-0000-0000-0000E9550000}"/>
    <cellStyle name="Nota 2 4 4 2 6" xfId="28485" xr:uid="{00000000-0005-0000-0000-0000EA550000}"/>
    <cellStyle name="Nota 2 4 4 2 7" xfId="30015" xr:uid="{00000000-0005-0000-0000-0000EB550000}"/>
    <cellStyle name="Nota 2 4 4 2 8" xfId="33992" xr:uid="{00000000-0005-0000-0000-0000EC550000}"/>
    <cellStyle name="Nota 2 4 4 2 9" xfId="37554" xr:uid="{00000000-0005-0000-0000-0000ED550000}"/>
    <cellStyle name="Nota 2 4 4 3" xfId="3916" xr:uid="{00000000-0005-0000-0000-0000EE550000}"/>
    <cellStyle name="Nota 2 4 4 3 2" xfId="7365" xr:uid="{00000000-0005-0000-0000-0000EF550000}"/>
    <cellStyle name="Nota 2 4 4 3 2 2" xfId="16518" xr:uid="{00000000-0005-0000-0000-0000F0550000}"/>
    <cellStyle name="Nota 2 4 4 3 2 3" xfId="23499" xr:uid="{00000000-0005-0000-0000-0000F1550000}"/>
    <cellStyle name="Nota 2 4 4 3 2 4" xfId="30343" xr:uid="{00000000-0005-0000-0000-0000F2550000}"/>
    <cellStyle name="Nota 2 4 4 3 2 5" xfId="34300" xr:uid="{00000000-0005-0000-0000-0000F3550000}"/>
    <cellStyle name="Nota 2 4 4 3 2 6" xfId="37852" xr:uid="{00000000-0005-0000-0000-0000F4550000}"/>
    <cellStyle name="Nota 2 4 4 3 2 7" xfId="39811" xr:uid="{00000000-0005-0000-0000-0000F5550000}"/>
    <cellStyle name="Nota 2 4 4 3 3" xfId="13070" xr:uid="{00000000-0005-0000-0000-0000F6550000}"/>
    <cellStyle name="Nota 2 4 4 3 4" xfId="20068" xr:uid="{00000000-0005-0000-0000-0000F7550000}"/>
    <cellStyle name="Nota 2 4 4 3 5" xfId="27872" xr:uid="{00000000-0005-0000-0000-0000F8550000}"/>
    <cellStyle name="Nota 2 4 4 3 6" xfId="26614" xr:uid="{00000000-0005-0000-0000-0000F9550000}"/>
    <cellStyle name="Nota 2 4 4 3 7" xfId="28546" xr:uid="{00000000-0005-0000-0000-0000FA550000}"/>
    <cellStyle name="Nota 2 4 4 3 8" xfId="33465" xr:uid="{00000000-0005-0000-0000-0000FB550000}"/>
    <cellStyle name="Nota 2 4 4 3 9" xfId="37138" xr:uid="{00000000-0005-0000-0000-0000FC550000}"/>
    <cellStyle name="Nota 2 4 4 4" xfId="4354" xr:uid="{00000000-0005-0000-0000-0000FD550000}"/>
    <cellStyle name="Nota 2 4 4 4 2" xfId="7366" xr:uid="{00000000-0005-0000-0000-0000FE550000}"/>
    <cellStyle name="Nota 2 4 4 4 2 2" xfId="16519" xr:uid="{00000000-0005-0000-0000-0000FF550000}"/>
    <cellStyle name="Nota 2 4 4 4 2 3" xfId="23500" xr:uid="{00000000-0005-0000-0000-000000560000}"/>
    <cellStyle name="Nota 2 4 4 4 2 4" xfId="30344" xr:uid="{00000000-0005-0000-0000-000001560000}"/>
    <cellStyle name="Nota 2 4 4 4 2 5" xfId="34301" xr:uid="{00000000-0005-0000-0000-000002560000}"/>
    <cellStyle name="Nota 2 4 4 4 2 6" xfId="37853" xr:uid="{00000000-0005-0000-0000-000003560000}"/>
    <cellStyle name="Nota 2 4 4 4 2 7" xfId="39812" xr:uid="{00000000-0005-0000-0000-000004560000}"/>
    <cellStyle name="Nota 2 4 4 4 3" xfId="13508" xr:uid="{00000000-0005-0000-0000-000005560000}"/>
    <cellStyle name="Nota 2 4 4 4 4" xfId="20506" xr:uid="{00000000-0005-0000-0000-000006560000}"/>
    <cellStyle name="Nota 2 4 4 4 5" xfId="27658" xr:uid="{00000000-0005-0000-0000-000007560000}"/>
    <cellStyle name="Nota 2 4 4 4 6" xfId="26694" xr:uid="{00000000-0005-0000-0000-000008560000}"/>
    <cellStyle name="Nota 2 4 4 4 7" xfId="27256" xr:uid="{00000000-0005-0000-0000-000009560000}"/>
    <cellStyle name="Nota 2 4 4 4 8" xfId="17217" xr:uid="{00000000-0005-0000-0000-00000A560000}"/>
    <cellStyle name="Nota 2 4 4 4 9" xfId="31805" xr:uid="{00000000-0005-0000-0000-00000B560000}"/>
    <cellStyle name="Nota 2 4 4 5" xfId="4608" xr:uid="{00000000-0005-0000-0000-00000C560000}"/>
    <cellStyle name="Nota 2 4 4 5 2" xfId="7367" xr:uid="{00000000-0005-0000-0000-00000D560000}"/>
    <cellStyle name="Nota 2 4 4 5 2 2" xfId="16520" xr:uid="{00000000-0005-0000-0000-00000E560000}"/>
    <cellStyle name="Nota 2 4 4 5 2 3" xfId="23501" xr:uid="{00000000-0005-0000-0000-00000F560000}"/>
    <cellStyle name="Nota 2 4 4 5 2 4" xfId="30345" xr:uid="{00000000-0005-0000-0000-000010560000}"/>
    <cellStyle name="Nota 2 4 4 5 2 5" xfId="34302" xr:uid="{00000000-0005-0000-0000-000011560000}"/>
    <cellStyle name="Nota 2 4 4 5 2 6" xfId="37854" xr:uid="{00000000-0005-0000-0000-000012560000}"/>
    <cellStyle name="Nota 2 4 4 5 2 7" xfId="39813" xr:uid="{00000000-0005-0000-0000-000013560000}"/>
    <cellStyle name="Nota 2 4 4 5 3" xfId="13762" xr:uid="{00000000-0005-0000-0000-000014560000}"/>
    <cellStyle name="Nota 2 4 4 5 4" xfId="20760" xr:uid="{00000000-0005-0000-0000-000015560000}"/>
    <cellStyle name="Nota 2 4 4 5 5" xfId="10153" xr:uid="{00000000-0005-0000-0000-000016560000}"/>
    <cellStyle name="Nota 2 4 4 5 6" xfId="25268" xr:uid="{00000000-0005-0000-0000-000017560000}"/>
    <cellStyle name="Nota 2 4 4 5 7" xfId="28784" xr:uid="{00000000-0005-0000-0000-000018560000}"/>
    <cellStyle name="Nota 2 4 4 5 8" xfId="29721" xr:uid="{00000000-0005-0000-0000-000019560000}"/>
    <cellStyle name="Nota 2 4 4 5 9" xfId="33699" xr:uid="{00000000-0005-0000-0000-00001A560000}"/>
    <cellStyle name="Nota 2 4 4 6" xfId="4854" xr:uid="{00000000-0005-0000-0000-00001B560000}"/>
    <cellStyle name="Nota 2 4 4 6 2" xfId="7368" xr:uid="{00000000-0005-0000-0000-00001C560000}"/>
    <cellStyle name="Nota 2 4 4 6 2 2" xfId="16521" xr:uid="{00000000-0005-0000-0000-00001D560000}"/>
    <cellStyle name="Nota 2 4 4 6 2 3" xfId="23502" xr:uid="{00000000-0005-0000-0000-00001E560000}"/>
    <cellStyle name="Nota 2 4 4 6 2 4" xfId="30346" xr:uid="{00000000-0005-0000-0000-00001F560000}"/>
    <cellStyle name="Nota 2 4 4 6 2 5" xfId="34303" xr:uid="{00000000-0005-0000-0000-000020560000}"/>
    <cellStyle name="Nota 2 4 4 6 2 6" xfId="37855" xr:uid="{00000000-0005-0000-0000-000021560000}"/>
    <cellStyle name="Nota 2 4 4 6 2 7" xfId="39814" xr:uid="{00000000-0005-0000-0000-000022560000}"/>
    <cellStyle name="Nota 2 4 4 6 3" xfId="14008" xr:uid="{00000000-0005-0000-0000-000023560000}"/>
    <cellStyle name="Nota 2 4 4 6 4" xfId="21006" xr:uid="{00000000-0005-0000-0000-000024560000}"/>
    <cellStyle name="Nota 2 4 4 6 5" xfId="22781" xr:uid="{00000000-0005-0000-0000-000025560000}"/>
    <cellStyle name="Nota 2 4 4 6 6" xfId="22866" xr:uid="{00000000-0005-0000-0000-000026560000}"/>
    <cellStyle name="Nota 2 4 4 6 7" xfId="18324" xr:uid="{00000000-0005-0000-0000-000027560000}"/>
    <cellStyle name="Nota 2 4 4 6 8" xfId="31791" xr:uid="{00000000-0005-0000-0000-000028560000}"/>
    <cellStyle name="Nota 2 4 4 6 9" xfId="35470" xr:uid="{00000000-0005-0000-0000-000029560000}"/>
    <cellStyle name="Nota 2 4 4 7" xfId="7363" xr:uid="{00000000-0005-0000-0000-00002A560000}"/>
    <cellStyle name="Nota 2 4 4 7 2" xfId="16516" xr:uid="{00000000-0005-0000-0000-00002B560000}"/>
    <cellStyle name="Nota 2 4 4 7 3" xfId="23497" xr:uid="{00000000-0005-0000-0000-00002C560000}"/>
    <cellStyle name="Nota 2 4 4 7 4" xfId="30341" xr:uid="{00000000-0005-0000-0000-00002D560000}"/>
    <cellStyle name="Nota 2 4 4 7 5" xfId="34298" xr:uid="{00000000-0005-0000-0000-00002E560000}"/>
    <cellStyle name="Nota 2 4 4 7 6" xfId="37850" xr:uid="{00000000-0005-0000-0000-00002F560000}"/>
    <cellStyle name="Nota 2 4 4 7 7" xfId="39809" xr:uid="{00000000-0005-0000-0000-000030560000}"/>
    <cellStyle name="Nota 2 4 4 8" xfId="11388" xr:uid="{00000000-0005-0000-0000-000031560000}"/>
    <cellStyle name="Nota 2 4 4 9" xfId="18391" xr:uid="{00000000-0005-0000-0000-000032560000}"/>
    <cellStyle name="Nota 2 4 5" xfId="1756" xr:uid="{00000000-0005-0000-0000-000033560000}"/>
    <cellStyle name="Nota 2 4 5 10" xfId="24497" xr:uid="{00000000-0005-0000-0000-000034560000}"/>
    <cellStyle name="Nota 2 4 5 11" xfId="28049" xr:uid="{00000000-0005-0000-0000-000035560000}"/>
    <cellStyle name="Nota 2 4 5 12" xfId="17899" xr:uid="{00000000-0005-0000-0000-000036560000}"/>
    <cellStyle name="Nota 2 4 5 13" xfId="31051" xr:uid="{00000000-0005-0000-0000-000037560000}"/>
    <cellStyle name="Nota 2 4 5 14" xfId="31341" xr:uid="{00000000-0005-0000-0000-000038560000}"/>
    <cellStyle name="Nota 2 4 5 2" xfId="2527" xr:uid="{00000000-0005-0000-0000-000039560000}"/>
    <cellStyle name="Nota 2 4 5 2 2" xfId="7370" xr:uid="{00000000-0005-0000-0000-00003A560000}"/>
    <cellStyle name="Nota 2 4 5 2 2 2" xfId="16523" xr:uid="{00000000-0005-0000-0000-00003B560000}"/>
    <cellStyle name="Nota 2 4 5 2 2 3" xfId="23504" xr:uid="{00000000-0005-0000-0000-00003C560000}"/>
    <cellStyle name="Nota 2 4 5 2 2 4" xfId="30348" xr:uid="{00000000-0005-0000-0000-00003D560000}"/>
    <cellStyle name="Nota 2 4 5 2 2 5" xfId="34305" xr:uid="{00000000-0005-0000-0000-00003E560000}"/>
    <cellStyle name="Nota 2 4 5 2 2 6" xfId="37857" xr:uid="{00000000-0005-0000-0000-00003F560000}"/>
    <cellStyle name="Nota 2 4 5 2 2 7" xfId="39816" xr:uid="{00000000-0005-0000-0000-000040560000}"/>
    <cellStyle name="Nota 2 4 5 2 3" xfId="11681" xr:uid="{00000000-0005-0000-0000-000041560000}"/>
    <cellStyle name="Nota 2 4 5 2 4" xfId="18684" xr:uid="{00000000-0005-0000-0000-000042560000}"/>
    <cellStyle name="Nota 2 4 5 2 5" xfId="18035" xr:uid="{00000000-0005-0000-0000-000043560000}"/>
    <cellStyle name="Nota 2 4 5 2 6" xfId="26233" xr:uid="{00000000-0005-0000-0000-000044560000}"/>
    <cellStyle name="Nota 2 4 5 2 7" xfId="26522" xr:uid="{00000000-0005-0000-0000-000045560000}"/>
    <cellStyle name="Nota 2 4 5 2 8" xfId="34045" xr:uid="{00000000-0005-0000-0000-000046560000}"/>
    <cellStyle name="Nota 2 4 5 2 9" xfId="37607" xr:uid="{00000000-0005-0000-0000-000047560000}"/>
    <cellStyle name="Nota 2 4 5 3" xfId="3687" xr:uid="{00000000-0005-0000-0000-000048560000}"/>
    <cellStyle name="Nota 2 4 5 3 2" xfId="7371" xr:uid="{00000000-0005-0000-0000-000049560000}"/>
    <cellStyle name="Nota 2 4 5 3 2 2" xfId="16524" xr:uid="{00000000-0005-0000-0000-00004A560000}"/>
    <cellStyle name="Nota 2 4 5 3 2 3" xfId="23505" xr:uid="{00000000-0005-0000-0000-00004B560000}"/>
    <cellStyle name="Nota 2 4 5 3 2 4" xfId="30349" xr:uid="{00000000-0005-0000-0000-00004C560000}"/>
    <cellStyle name="Nota 2 4 5 3 2 5" xfId="34306" xr:uid="{00000000-0005-0000-0000-00004D560000}"/>
    <cellStyle name="Nota 2 4 5 3 2 6" xfId="37858" xr:uid="{00000000-0005-0000-0000-00004E560000}"/>
    <cellStyle name="Nota 2 4 5 3 2 7" xfId="39817" xr:uid="{00000000-0005-0000-0000-00004F560000}"/>
    <cellStyle name="Nota 2 4 5 3 3" xfId="12841" xr:uid="{00000000-0005-0000-0000-000050560000}"/>
    <cellStyle name="Nota 2 4 5 3 4" xfId="19840" xr:uid="{00000000-0005-0000-0000-000051560000}"/>
    <cellStyle name="Nota 2 4 5 3 5" xfId="27985" xr:uid="{00000000-0005-0000-0000-000052560000}"/>
    <cellStyle name="Nota 2 4 5 3 6" xfId="29181" xr:uid="{00000000-0005-0000-0000-000053560000}"/>
    <cellStyle name="Nota 2 4 5 3 7" xfId="25094" xr:uid="{00000000-0005-0000-0000-000054560000}"/>
    <cellStyle name="Nota 2 4 5 3 8" xfId="33570" xr:uid="{00000000-0005-0000-0000-000055560000}"/>
    <cellStyle name="Nota 2 4 5 3 9" xfId="37238" xr:uid="{00000000-0005-0000-0000-000056560000}"/>
    <cellStyle name="Nota 2 4 5 4" xfId="4199" xr:uid="{00000000-0005-0000-0000-000057560000}"/>
    <cellStyle name="Nota 2 4 5 4 2" xfId="7372" xr:uid="{00000000-0005-0000-0000-000058560000}"/>
    <cellStyle name="Nota 2 4 5 4 2 2" xfId="16525" xr:uid="{00000000-0005-0000-0000-000059560000}"/>
    <cellStyle name="Nota 2 4 5 4 2 3" xfId="23506" xr:uid="{00000000-0005-0000-0000-00005A560000}"/>
    <cellStyle name="Nota 2 4 5 4 2 4" xfId="30350" xr:uid="{00000000-0005-0000-0000-00005B560000}"/>
    <cellStyle name="Nota 2 4 5 4 2 5" xfId="34307" xr:uid="{00000000-0005-0000-0000-00005C560000}"/>
    <cellStyle name="Nota 2 4 5 4 2 6" xfId="37859" xr:uid="{00000000-0005-0000-0000-00005D560000}"/>
    <cellStyle name="Nota 2 4 5 4 2 7" xfId="39818" xr:uid="{00000000-0005-0000-0000-00005E560000}"/>
    <cellStyle name="Nota 2 4 5 4 3" xfId="13353" xr:uid="{00000000-0005-0000-0000-00005F560000}"/>
    <cellStyle name="Nota 2 4 5 4 4" xfId="20351" xr:uid="{00000000-0005-0000-0000-000060560000}"/>
    <cellStyle name="Nota 2 4 5 4 5" xfId="27732" xr:uid="{00000000-0005-0000-0000-000061560000}"/>
    <cellStyle name="Nota 2 4 5 4 6" xfId="25346" xr:uid="{00000000-0005-0000-0000-000062560000}"/>
    <cellStyle name="Nota 2 4 5 4 7" xfId="25084" xr:uid="{00000000-0005-0000-0000-000063560000}"/>
    <cellStyle name="Nota 2 4 5 4 8" xfId="25451" xr:uid="{00000000-0005-0000-0000-000064560000}"/>
    <cellStyle name="Nota 2 4 5 4 9" xfId="28745" xr:uid="{00000000-0005-0000-0000-000065560000}"/>
    <cellStyle name="Nota 2 4 5 5" xfId="3168" xr:uid="{00000000-0005-0000-0000-000066560000}"/>
    <cellStyle name="Nota 2 4 5 5 2" xfId="7373" xr:uid="{00000000-0005-0000-0000-000067560000}"/>
    <cellStyle name="Nota 2 4 5 5 2 2" xfId="16526" xr:uid="{00000000-0005-0000-0000-000068560000}"/>
    <cellStyle name="Nota 2 4 5 5 2 3" xfId="23507" xr:uid="{00000000-0005-0000-0000-000069560000}"/>
    <cellStyle name="Nota 2 4 5 5 2 4" xfId="30351" xr:uid="{00000000-0005-0000-0000-00006A560000}"/>
    <cellStyle name="Nota 2 4 5 5 2 5" xfId="34308" xr:uid="{00000000-0005-0000-0000-00006B560000}"/>
    <cellStyle name="Nota 2 4 5 5 2 6" xfId="37860" xr:uid="{00000000-0005-0000-0000-00006C560000}"/>
    <cellStyle name="Nota 2 4 5 5 2 7" xfId="39819" xr:uid="{00000000-0005-0000-0000-00006D560000}"/>
    <cellStyle name="Nota 2 4 5 5 3" xfId="12322" xr:uid="{00000000-0005-0000-0000-00006E560000}"/>
    <cellStyle name="Nota 2 4 5 5 4" xfId="19325" xr:uid="{00000000-0005-0000-0000-00006F560000}"/>
    <cellStyle name="Nota 2 4 5 5 5" xfId="28242" xr:uid="{00000000-0005-0000-0000-000070560000}"/>
    <cellStyle name="Nota 2 4 5 5 6" xfId="26438" xr:uid="{00000000-0005-0000-0000-000071560000}"/>
    <cellStyle name="Nota 2 4 5 5 7" xfId="17699" xr:uid="{00000000-0005-0000-0000-000072560000}"/>
    <cellStyle name="Nota 2 4 5 5 8" xfId="28949" xr:uid="{00000000-0005-0000-0000-000073560000}"/>
    <cellStyle name="Nota 2 4 5 5 9" xfId="33709" xr:uid="{00000000-0005-0000-0000-000074560000}"/>
    <cellStyle name="Nota 2 4 5 6" xfId="4331" xr:uid="{00000000-0005-0000-0000-000075560000}"/>
    <cellStyle name="Nota 2 4 5 6 2" xfId="7374" xr:uid="{00000000-0005-0000-0000-000076560000}"/>
    <cellStyle name="Nota 2 4 5 6 2 2" xfId="16527" xr:uid="{00000000-0005-0000-0000-000077560000}"/>
    <cellStyle name="Nota 2 4 5 6 2 3" xfId="23508" xr:uid="{00000000-0005-0000-0000-000078560000}"/>
    <cellStyle name="Nota 2 4 5 6 2 4" xfId="30352" xr:uid="{00000000-0005-0000-0000-000079560000}"/>
    <cellStyle name="Nota 2 4 5 6 2 5" xfId="34309" xr:uid="{00000000-0005-0000-0000-00007A560000}"/>
    <cellStyle name="Nota 2 4 5 6 2 6" xfId="37861" xr:uid="{00000000-0005-0000-0000-00007B560000}"/>
    <cellStyle name="Nota 2 4 5 6 2 7" xfId="39820" xr:uid="{00000000-0005-0000-0000-00007C560000}"/>
    <cellStyle name="Nota 2 4 5 6 3" xfId="13485" xr:uid="{00000000-0005-0000-0000-00007D560000}"/>
    <cellStyle name="Nota 2 4 5 6 4" xfId="20483" xr:uid="{00000000-0005-0000-0000-00007E560000}"/>
    <cellStyle name="Nota 2 4 5 6 5" xfId="27664" xr:uid="{00000000-0005-0000-0000-00007F560000}"/>
    <cellStyle name="Nota 2 4 5 6 6" xfId="23067" xr:uid="{00000000-0005-0000-0000-000080560000}"/>
    <cellStyle name="Nota 2 4 5 6 7" xfId="17412" xr:uid="{00000000-0005-0000-0000-000081560000}"/>
    <cellStyle name="Nota 2 4 5 6 8" xfId="17502" xr:uid="{00000000-0005-0000-0000-000082560000}"/>
    <cellStyle name="Nota 2 4 5 6 9" xfId="31252" xr:uid="{00000000-0005-0000-0000-000083560000}"/>
    <cellStyle name="Nota 2 4 5 7" xfId="7369" xr:uid="{00000000-0005-0000-0000-000084560000}"/>
    <cellStyle name="Nota 2 4 5 7 2" xfId="16522" xr:uid="{00000000-0005-0000-0000-000085560000}"/>
    <cellStyle name="Nota 2 4 5 7 3" xfId="23503" xr:uid="{00000000-0005-0000-0000-000086560000}"/>
    <cellStyle name="Nota 2 4 5 7 4" xfId="30347" xr:uid="{00000000-0005-0000-0000-000087560000}"/>
    <cellStyle name="Nota 2 4 5 7 5" xfId="34304" xr:uid="{00000000-0005-0000-0000-000088560000}"/>
    <cellStyle name="Nota 2 4 5 7 6" xfId="37856" xr:uid="{00000000-0005-0000-0000-000089560000}"/>
    <cellStyle name="Nota 2 4 5 7 7" xfId="39815" xr:uid="{00000000-0005-0000-0000-00008A560000}"/>
    <cellStyle name="Nota 2 4 5 8" xfId="10910" xr:uid="{00000000-0005-0000-0000-00008B560000}"/>
    <cellStyle name="Nota 2 4 5 9" xfId="9630" xr:uid="{00000000-0005-0000-0000-00008C560000}"/>
    <cellStyle name="Nota 2 4 6" xfId="1641" xr:uid="{00000000-0005-0000-0000-00008D560000}"/>
    <cellStyle name="Nota 2 4 6 10" xfId="18229" xr:uid="{00000000-0005-0000-0000-00008E560000}"/>
    <cellStyle name="Nota 2 4 6 11" xfId="26534" xr:uid="{00000000-0005-0000-0000-00008F560000}"/>
    <cellStyle name="Nota 2 4 6 12" xfId="31358" xr:uid="{00000000-0005-0000-0000-000090560000}"/>
    <cellStyle name="Nota 2 4 6 13" xfId="35122" xr:uid="{00000000-0005-0000-0000-000091560000}"/>
    <cellStyle name="Nota 2 4 6 2" xfId="3516" xr:uid="{00000000-0005-0000-0000-000092560000}"/>
    <cellStyle name="Nota 2 4 6 2 2" xfId="7376" xr:uid="{00000000-0005-0000-0000-000093560000}"/>
    <cellStyle name="Nota 2 4 6 2 2 2" xfId="16529" xr:uid="{00000000-0005-0000-0000-000094560000}"/>
    <cellStyle name="Nota 2 4 6 2 2 3" xfId="23510" xr:uid="{00000000-0005-0000-0000-000095560000}"/>
    <cellStyle name="Nota 2 4 6 2 2 4" xfId="30354" xr:uid="{00000000-0005-0000-0000-000096560000}"/>
    <cellStyle name="Nota 2 4 6 2 2 5" xfId="34311" xr:uid="{00000000-0005-0000-0000-000097560000}"/>
    <cellStyle name="Nota 2 4 6 2 2 6" xfId="37863" xr:uid="{00000000-0005-0000-0000-000098560000}"/>
    <cellStyle name="Nota 2 4 6 2 2 7" xfId="39822" xr:uid="{00000000-0005-0000-0000-000099560000}"/>
    <cellStyle name="Nota 2 4 6 2 3" xfId="12670" xr:uid="{00000000-0005-0000-0000-00009A560000}"/>
    <cellStyle name="Nota 2 4 6 2 4" xfId="19671" xr:uid="{00000000-0005-0000-0000-00009B560000}"/>
    <cellStyle name="Nota 2 4 6 2 5" xfId="28071" xr:uid="{00000000-0005-0000-0000-00009C560000}"/>
    <cellStyle name="Nota 2 4 6 2 6" xfId="28115" xr:uid="{00000000-0005-0000-0000-00009D560000}"/>
    <cellStyle name="Nota 2 4 6 2 7" xfId="29408" xr:uid="{00000000-0005-0000-0000-00009E560000}"/>
    <cellStyle name="Nota 2 4 6 2 8" xfId="10269" xr:uid="{00000000-0005-0000-0000-00009F560000}"/>
    <cellStyle name="Nota 2 4 6 2 9" xfId="31058" xr:uid="{00000000-0005-0000-0000-0000A0560000}"/>
    <cellStyle name="Nota 2 4 6 3" xfId="2904" xr:uid="{00000000-0005-0000-0000-0000A1560000}"/>
    <cellStyle name="Nota 2 4 6 3 2" xfId="7377" xr:uid="{00000000-0005-0000-0000-0000A2560000}"/>
    <cellStyle name="Nota 2 4 6 3 2 2" xfId="16530" xr:uid="{00000000-0005-0000-0000-0000A3560000}"/>
    <cellStyle name="Nota 2 4 6 3 2 3" xfId="23511" xr:uid="{00000000-0005-0000-0000-0000A4560000}"/>
    <cellStyle name="Nota 2 4 6 3 2 4" xfId="30355" xr:uid="{00000000-0005-0000-0000-0000A5560000}"/>
    <cellStyle name="Nota 2 4 6 3 2 5" xfId="34312" xr:uid="{00000000-0005-0000-0000-0000A6560000}"/>
    <cellStyle name="Nota 2 4 6 3 2 6" xfId="37864" xr:uid="{00000000-0005-0000-0000-0000A7560000}"/>
    <cellStyle name="Nota 2 4 6 3 2 7" xfId="39823" xr:uid="{00000000-0005-0000-0000-0000A8560000}"/>
    <cellStyle name="Nota 2 4 6 3 3" xfId="12058" xr:uid="{00000000-0005-0000-0000-0000A9560000}"/>
    <cellStyle name="Nota 2 4 6 3 4" xfId="19061" xr:uid="{00000000-0005-0000-0000-0000AA560000}"/>
    <cellStyle name="Nota 2 4 6 3 5" xfId="28337" xr:uid="{00000000-0005-0000-0000-0000AB560000}"/>
    <cellStyle name="Nota 2 4 6 3 6" xfId="15537" xr:uid="{00000000-0005-0000-0000-0000AC560000}"/>
    <cellStyle name="Nota 2 4 6 3 7" xfId="29882" xr:uid="{00000000-0005-0000-0000-0000AD560000}"/>
    <cellStyle name="Nota 2 4 6 3 8" xfId="33859" xr:uid="{00000000-0005-0000-0000-0000AE560000}"/>
    <cellStyle name="Nota 2 4 6 3 9" xfId="37421" xr:uid="{00000000-0005-0000-0000-0000AF560000}"/>
    <cellStyle name="Nota 2 4 6 4" xfId="3704" xr:uid="{00000000-0005-0000-0000-0000B0560000}"/>
    <cellStyle name="Nota 2 4 6 4 2" xfId="7378" xr:uid="{00000000-0005-0000-0000-0000B1560000}"/>
    <cellStyle name="Nota 2 4 6 4 2 2" xfId="16531" xr:uid="{00000000-0005-0000-0000-0000B2560000}"/>
    <cellStyle name="Nota 2 4 6 4 2 3" xfId="23512" xr:uid="{00000000-0005-0000-0000-0000B3560000}"/>
    <cellStyle name="Nota 2 4 6 4 2 4" xfId="30356" xr:uid="{00000000-0005-0000-0000-0000B4560000}"/>
    <cellStyle name="Nota 2 4 6 4 2 5" xfId="34313" xr:uid="{00000000-0005-0000-0000-0000B5560000}"/>
    <cellStyle name="Nota 2 4 6 4 2 6" xfId="37865" xr:uid="{00000000-0005-0000-0000-0000B6560000}"/>
    <cellStyle name="Nota 2 4 6 4 2 7" xfId="39824" xr:uid="{00000000-0005-0000-0000-0000B7560000}"/>
    <cellStyle name="Nota 2 4 6 4 3" xfId="12858" xr:uid="{00000000-0005-0000-0000-0000B8560000}"/>
    <cellStyle name="Nota 2 4 6 4 4" xfId="19857" xr:uid="{00000000-0005-0000-0000-0000B9560000}"/>
    <cellStyle name="Nota 2 4 6 4 5" xfId="27972" xr:uid="{00000000-0005-0000-0000-0000BA560000}"/>
    <cellStyle name="Nota 2 4 6 4 6" xfId="26566" xr:uid="{00000000-0005-0000-0000-0000BB560000}"/>
    <cellStyle name="Nota 2 4 6 4 7" xfId="29541" xr:uid="{00000000-0005-0000-0000-0000BC560000}"/>
    <cellStyle name="Nota 2 4 6 4 8" xfId="33562" xr:uid="{00000000-0005-0000-0000-0000BD560000}"/>
    <cellStyle name="Nota 2 4 6 4 9" xfId="37230" xr:uid="{00000000-0005-0000-0000-0000BE560000}"/>
    <cellStyle name="Nota 2 4 6 5" xfId="3144" xr:uid="{00000000-0005-0000-0000-0000BF560000}"/>
    <cellStyle name="Nota 2 4 6 5 2" xfId="7379" xr:uid="{00000000-0005-0000-0000-0000C0560000}"/>
    <cellStyle name="Nota 2 4 6 5 2 2" xfId="16532" xr:uid="{00000000-0005-0000-0000-0000C1560000}"/>
    <cellStyle name="Nota 2 4 6 5 2 3" xfId="23513" xr:uid="{00000000-0005-0000-0000-0000C2560000}"/>
    <cellStyle name="Nota 2 4 6 5 2 4" xfId="30357" xr:uid="{00000000-0005-0000-0000-0000C3560000}"/>
    <cellStyle name="Nota 2 4 6 5 2 5" xfId="34314" xr:uid="{00000000-0005-0000-0000-0000C4560000}"/>
    <cellStyle name="Nota 2 4 6 5 2 6" xfId="37866" xr:uid="{00000000-0005-0000-0000-0000C5560000}"/>
    <cellStyle name="Nota 2 4 6 5 2 7" xfId="39825" xr:uid="{00000000-0005-0000-0000-0000C6560000}"/>
    <cellStyle name="Nota 2 4 6 5 3" xfId="12298" xr:uid="{00000000-0005-0000-0000-0000C7560000}"/>
    <cellStyle name="Nota 2 4 6 5 4" xfId="19301" xr:uid="{00000000-0005-0000-0000-0000C8560000}"/>
    <cellStyle name="Nota 2 4 6 5 5" xfId="24226" xr:uid="{00000000-0005-0000-0000-0000C9560000}"/>
    <cellStyle name="Nota 2 4 6 5 6" xfId="26433" xr:uid="{00000000-0005-0000-0000-0000CA560000}"/>
    <cellStyle name="Nota 2 4 6 5 7" xfId="18195" xr:uid="{00000000-0005-0000-0000-0000CB560000}"/>
    <cellStyle name="Nota 2 4 6 5 8" xfId="33745" xr:uid="{00000000-0005-0000-0000-0000CC560000}"/>
    <cellStyle name="Nota 2 4 6 5 9" xfId="37307" xr:uid="{00000000-0005-0000-0000-0000CD560000}"/>
    <cellStyle name="Nota 2 4 6 6" xfId="7375" xr:uid="{00000000-0005-0000-0000-0000CE560000}"/>
    <cellStyle name="Nota 2 4 6 6 2" xfId="16528" xr:uid="{00000000-0005-0000-0000-0000CF560000}"/>
    <cellStyle name="Nota 2 4 6 6 3" xfId="23509" xr:uid="{00000000-0005-0000-0000-0000D0560000}"/>
    <cellStyle name="Nota 2 4 6 6 4" xfId="30353" xr:uid="{00000000-0005-0000-0000-0000D1560000}"/>
    <cellStyle name="Nota 2 4 6 6 5" xfId="34310" xr:uid="{00000000-0005-0000-0000-0000D2560000}"/>
    <cellStyle name="Nota 2 4 6 6 6" xfId="37862" xr:uid="{00000000-0005-0000-0000-0000D3560000}"/>
    <cellStyle name="Nota 2 4 6 6 7" xfId="39821" xr:uid="{00000000-0005-0000-0000-0000D4560000}"/>
    <cellStyle name="Nota 2 4 6 7" xfId="10795" xr:uid="{00000000-0005-0000-0000-0000D5560000}"/>
    <cellStyle name="Nota 2 4 6 8" xfId="9817" xr:uid="{00000000-0005-0000-0000-0000D6560000}"/>
    <cellStyle name="Nota 2 4 6 9" xfId="24471" xr:uid="{00000000-0005-0000-0000-0000D7560000}"/>
    <cellStyle name="Nota 2 4 7" xfId="2469" xr:uid="{00000000-0005-0000-0000-0000D8560000}"/>
    <cellStyle name="Nota 2 4 7 2" xfId="7380" xr:uid="{00000000-0005-0000-0000-0000D9560000}"/>
    <cellStyle name="Nota 2 4 7 2 2" xfId="16533" xr:uid="{00000000-0005-0000-0000-0000DA560000}"/>
    <cellStyle name="Nota 2 4 7 2 3" xfId="23514" xr:uid="{00000000-0005-0000-0000-0000DB560000}"/>
    <cellStyle name="Nota 2 4 7 2 4" xfId="30358" xr:uid="{00000000-0005-0000-0000-0000DC560000}"/>
    <cellStyle name="Nota 2 4 7 2 5" xfId="34315" xr:uid="{00000000-0005-0000-0000-0000DD560000}"/>
    <cellStyle name="Nota 2 4 7 2 6" xfId="37867" xr:uid="{00000000-0005-0000-0000-0000DE560000}"/>
    <cellStyle name="Nota 2 4 7 2 7" xfId="39826" xr:uid="{00000000-0005-0000-0000-0000DF560000}"/>
    <cellStyle name="Nota 2 4 7 3" xfId="11623" xr:uid="{00000000-0005-0000-0000-0000E0560000}"/>
    <cellStyle name="Nota 2 4 7 4" xfId="18626" xr:uid="{00000000-0005-0000-0000-0000E1560000}"/>
    <cellStyle name="Nota 2 4 7 5" xfId="22615" xr:uid="{00000000-0005-0000-0000-0000E2560000}"/>
    <cellStyle name="Nota 2 4 7 6" xfId="17279" xr:uid="{00000000-0005-0000-0000-0000E3560000}"/>
    <cellStyle name="Nota 2 4 7 7" xfId="9526" xr:uid="{00000000-0005-0000-0000-0000E4560000}"/>
    <cellStyle name="Nota 2 4 7 8" xfId="25778" xr:uid="{00000000-0005-0000-0000-0000E5560000}"/>
    <cellStyle name="Nota 2 4 7 9" xfId="31327" xr:uid="{00000000-0005-0000-0000-0000E6560000}"/>
    <cellStyle name="Nota 2 4 8" xfId="3045" xr:uid="{00000000-0005-0000-0000-0000E7560000}"/>
    <cellStyle name="Nota 2 4 8 2" xfId="7381" xr:uid="{00000000-0005-0000-0000-0000E8560000}"/>
    <cellStyle name="Nota 2 4 8 2 2" xfId="16534" xr:uid="{00000000-0005-0000-0000-0000E9560000}"/>
    <cellStyle name="Nota 2 4 8 2 3" xfId="23515" xr:uid="{00000000-0005-0000-0000-0000EA560000}"/>
    <cellStyle name="Nota 2 4 8 2 4" xfId="30359" xr:uid="{00000000-0005-0000-0000-0000EB560000}"/>
    <cellStyle name="Nota 2 4 8 2 5" xfId="34316" xr:uid="{00000000-0005-0000-0000-0000EC560000}"/>
    <cellStyle name="Nota 2 4 8 2 6" xfId="37868" xr:uid="{00000000-0005-0000-0000-0000ED560000}"/>
    <cellStyle name="Nota 2 4 8 2 7" xfId="39827" xr:uid="{00000000-0005-0000-0000-0000EE560000}"/>
    <cellStyle name="Nota 2 4 8 3" xfId="12199" xr:uid="{00000000-0005-0000-0000-0000EF560000}"/>
    <cellStyle name="Nota 2 4 8 4" xfId="19202" xr:uid="{00000000-0005-0000-0000-0000F0560000}"/>
    <cellStyle name="Nota 2 4 8 5" xfId="28293" xr:uid="{00000000-0005-0000-0000-0000F1560000}"/>
    <cellStyle name="Nota 2 4 8 6" xfId="26409" xr:uid="{00000000-0005-0000-0000-0000F2560000}"/>
    <cellStyle name="Nota 2 4 8 7" xfId="18043" xr:uid="{00000000-0005-0000-0000-0000F3560000}"/>
    <cellStyle name="Nota 2 4 8 8" xfId="31568" xr:uid="{00000000-0005-0000-0000-0000F4560000}"/>
    <cellStyle name="Nota 2 4 8 9" xfId="35278" xr:uid="{00000000-0005-0000-0000-0000F5560000}"/>
    <cellStyle name="Nota 2 4 9" xfId="3787" xr:uid="{00000000-0005-0000-0000-0000F6560000}"/>
    <cellStyle name="Nota 2 4 9 2" xfId="7382" xr:uid="{00000000-0005-0000-0000-0000F7560000}"/>
    <cellStyle name="Nota 2 4 9 2 2" xfId="16535" xr:uid="{00000000-0005-0000-0000-0000F8560000}"/>
    <cellStyle name="Nota 2 4 9 2 3" xfId="23516" xr:uid="{00000000-0005-0000-0000-0000F9560000}"/>
    <cellStyle name="Nota 2 4 9 2 4" xfId="30360" xr:uid="{00000000-0005-0000-0000-0000FA560000}"/>
    <cellStyle name="Nota 2 4 9 2 5" xfId="34317" xr:uid="{00000000-0005-0000-0000-0000FB560000}"/>
    <cellStyle name="Nota 2 4 9 2 6" xfId="37869" xr:uid="{00000000-0005-0000-0000-0000FC560000}"/>
    <cellStyle name="Nota 2 4 9 2 7" xfId="39828" xr:uid="{00000000-0005-0000-0000-0000FD560000}"/>
    <cellStyle name="Nota 2 4 9 3" xfId="12941" xr:uid="{00000000-0005-0000-0000-0000FE560000}"/>
    <cellStyle name="Nota 2 4 9 4" xfId="19940" xr:uid="{00000000-0005-0000-0000-0000FF560000}"/>
    <cellStyle name="Nota 2 4 9 5" xfId="17907" xr:uid="{00000000-0005-0000-0000-000000570000}"/>
    <cellStyle name="Nota 2 4 9 6" xfId="29188" xr:uid="{00000000-0005-0000-0000-000001570000}"/>
    <cellStyle name="Nota 2 4 9 7" xfId="24048" xr:uid="{00000000-0005-0000-0000-000002570000}"/>
    <cellStyle name="Nota 2 4 9 8" xfId="33521" xr:uid="{00000000-0005-0000-0000-000003570000}"/>
    <cellStyle name="Nota 2 4 9 9" xfId="37189" xr:uid="{00000000-0005-0000-0000-000004570000}"/>
    <cellStyle name="Nota 2 5" xfId="740" xr:uid="{00000000-0005-0000-0000-000005570000}"/>
    <cellStyle name="Nota 2 6" xfId="741" xr:uid="{00000000-0005-0000-0000-000006570000}"/>
    <cellStyle name="Nota 2 6 2" xfId="2033" xr:uid="{00000000-0005-0000-0000-000007570000}"/>
    <cellStyle name="Nota 2 6 2 2" xfId="7384" xr:uid="{00000000-0005-0000-0000-000008570000}"/>
    <cellStyle name="Nota 2 6 2 3" xfId="11187" xr:uid="{00000000-0005-0000-0000-000009570000}"/>
    <cellStyle name="Nota 2 6 3" xfId="3517" xr:uid="{00000000-0005-0000-0000-00000A570000}"/>
    <cellStyle name="Nota 2 6 3 2" xfId="7385" xr:uid="{00000000-0005-0000-0000-00000B570000}"/>
    <cellStyle name="Nota 2 6 3 3" xfId="12671" xr:uid="{00000000-0005-0000-0000-00000C570000}"/>
    <cellStyle name="Nota 2 6 4" xfId="1480" xr:uid="{00000000-0005-0000-0000-00000D570000}"/>
    <cellStyle name="Nota 2 6 4 2" xfId="7386" xr:uid="{00000000-0005-0000-0000-00000E570000}"/>
    <cellStyle name="Nota 2 6 4 3" xfId="10634" xr:uid="{00000000-0005-0000-0000-00000F570000}"/>
    <cellStyle name="Nota 2 6 5" xfId="7383" xr:uid="{00000000-0005-0000-0000-000010570000}"/>
    <cellStyle name="Nota 2 6 6" xfId="9898" xr:uid="{00000000-0005-0000-0000-000011570000}"/>
    <cellStyle name="Nota 2 7" xfId="742" xr:uid="{00000000-0005-0000-0000-000012570000}"/>
    <cellStyle name="Nota 2 7 2" xfId="2034" xr:uid="{00000000-0005-0000-0000-000013570000}"/>
    <cellStyle name="Nota 2 7 2 2" xfId="7388" xr:uid="{00000000-0005-0000-0000-000014570000}"/>
    <cellStyle name="Nota 2 7 2 3" xfId="11188" xr:uid="{00000000-0005-0000-0000-000015570000}"/>
    <cellStyle name="Nota 2 7 3" xfId="3518" xr:uid="{00000000-0005-0000-0000-000016570000}"/>
    <cellStyle name="Nota 2 7 3 2" xfId="7389" xr:uid="{00000000-0005-0000-0000-000017570000}"/>
    <cellStyle name="Nota 2 7 3 3" xfId="12672" xr:uid="{00000000-0005-0000-0000-000018570000}"/>
    <cellStyle name="Nota 2 7 4" xfId="1481" xr:uid="{00000000-0005-0000-0000-000019570000}"/>
    <cellStyle name="Nota 2 7 4 2" xfId="7390" xr:uid="{00000000-0005-0000-0000-00001A570000}"/>
    <cellStyle name="Nota 2 7 4 3" xfId="10635" xr:uid="{00000000-0005-0000-0000-00001B570000}"/>
    <cellStyle name="Nota 2 7 5" xfId="7387" xr:uid="{00000000-0005-0000-0000-00001C570000}"/>
    <cellStyle name="Nota 2 7 6" xfId="9899" xr:uid="{00000000-0005-0000-0000-00001D570000}"/>
    <cellStyle name="Nota 2 8" xfId="1128" xr:uid="{00000000-0005-0000-0000-00001E570000}"/>
    <cellStyle name="Nota 2 8 10" xfId="4280" xr:uid="{00000000-0005-0000-0000-00001F570000}"/>
    <cellStyle name="Nota 2 8 10 2" xfId="7391" xr:uid="{00000000-0005-0000-0000-000020570000}"/>
    <cellStyle name="Nota 2 8 10 2 2" xfId="16544" xr:uid="{00000000-0005-0000-0000-000021570000}"/>
    <cellStyle name="Nota 2 8 10 2 3" xfId="23525" xr:uid="{00000000-0005-0000-0000-000022570000}"/>
    <cellStyle name="Nota 2 8 10 2 4" xfId="30369" xr:uid="{00000000-0005-0000-0000-000023570000}"/>
    <cellStyle name="Nota 2 8 10 2 5" xfId="34319" xr:uid="{00000000-0005-0000-0000-000024570000}"/>
    <cellStyle name="Nota 2 8 10 2 6" xfId="37871" xr:uid="{00000000-0005-0000-0000-000025570000}"/>
    <cellStyle name="Nota 2 8 10 2 7" xfId="39829" xr:uid="{00000000-0005-0000-0000-000026570000}"/>
    <cellStyle name="Nota 2 8 10 3" xfId="13434" xr:uid="{00000000-0005-0000-0000-000027570000}"/>
    <cellStyle name="Nota 2 8 10 4" xfId="20432" xr:uid="{00000000-0005-0000-0000-000028570000}"/>
    <cellStyle name="Nota 2 8 10 5" xfId="27692" xr:uid="{00000000-0005-0000-0000-000029570000}"/>
    <cellStyle name="Nota 2 8 10 6" xfId="26677" xr:uid="{00000000-0005-0000-0000-00002A570000}"/>
    <cellStyle name="Nota 2 8 10 7" xfId="27878" xr:uid="{00000000-0005-0000-0000-00002B570000}"/>
    <cellStyle name="Nota 2 8 10 8" xfId="31857" xr:uid="{00000000-0005-0000-0000-00002C570000}"/>
    <cellStyle name="Nota 2 8 10 9" xfId="35511" xr:uid="{00000000-0005-0000-0000-00002D570000}"/>
    <cellStyle name="Nota 2 8 11" xfId="4555" xr:uid="{00000000-0005-0000-0000-00002E570000}"/>
    <cellStyle name="Nota 2 8 11 2" xfId="7392" xr:uid="{00000000-0005-0000-0000-00002F570000}"/>
    <cellStyle name="Nota 2 8 11 2 2" xfId="16545" xr:uid="{00000000-0005-0000-0000-000030570000}"/>
    <cellStyle name="Nota 2 8 11 2 3" xfId="23526" xr:uid="{00000000-0005-0000-0000-000031570000}"/>
    <cellStyle name="Nota 2 8 11 2 4" xfId="30370" xr:uid="{00000000-0005-0000-0000-000032570000}"/>
    <cellStyle name="Nota 2 8 11 2 5" xfId="34320" xr:uid="{00000000-0005-0000-0000-000033570000}"/>
    <cellStyle name="Nota 2 8 11 2 6" xfId="37872" xr:uid="{00000000-0005-0000-0000-000034570000}"/>
    <cellStyle name="Nota 2 8 11 2 7" xfId="39830" xr:uid="{00000000-0005-0000-0000-000035570000}"/>
    <cellStyle name="Nota 2 8 11 3" xfId="13709" xr:uid="{00000000-0005-0000-0000-000036570000}"/>
    <cellStyle name="Nota 2 8 11 4" xfId="20707" xr:uid="{00000000-0005-0000-0000-000037570000}"/>
    <cellStyle name="Nota 2 8 11 5" xfId="27559" xr:uid="{00000000-0005-0000-0000-000038570000}"/>
    <cellStyle name="Nota 2 8 11 6" xfId="24503" xr:uid="{00000000-0005-0000-0000-000039570000}"/>
    <cellStyle name="Nota 2 8 11 7" xfId="21265" xr:uid="{00000000-0005-0000-0000-00003A570000}"/>
    <cellStyle name="Nota 2 8 11 8" xfId="32240" xr:uid="{00000000-0005-0000-0000-00003B570000}"/>
    <cellStyle name="Nota 2 8 11 9" xfId="35915" xr:uid="{00000000-0005-0000-0000-00003C570000}"/>
    <cellStyle name="Nota 2 8 12" xfId="1482" xr:uid="{00000000-0005-0000-0000-00003D570000}"/>
    <cellStyle name="Nota 2 8 12 2" xfId="7393" xr:uid="{00000000-0005-0000-0000-00003E570000}"/>
    <cellStyle name="Nota 2 8 12 2 2" xfId="16546" xr:uid="{00000000-0005-0000-0000-00003F570000}"/>
    <cellStyle name="Nota 2 8 12 2 3" xfId="23527" xr:uid="{00000000-0005-0000-0000-000040570000}"/>
    <cellStyle name="Nota 2 8 12 2 4" xfId="30371" xr:uid="{00000000-0005-0000-0000-000041570000}"/>
    <cellStyle name="Nota 2 8 12 2 5" xfId="34321" xr:uid="{00000000-0005-0000-0000-000042570000}"/>
    <cellStyle name="Nota 2 8 12 2 6" xfId="37873" xr:uid="{00000000-0005-0000-0000-000043570000}"/>
    <cellStyle name="Nota 2 8 12 2 7" xfId="39831" xr:uid="{00000000-0005-0000-0000-000044570000}"/>
    <cellStyle name="Nota 2 8 12 3" xfId="10636" xr:uid="{00000000-0005-0000-0000-000045570000}"/>
    <cellStyle name="Nota 2 8 12 4" xfId="9301" xr:uid="{00000000-0005-0000-0000-000046570000}"/>
    <cellStyle name="Nota 2 8 12 5" xfId="28751" xr:uid="{00000000-0005-0000-0000-000047570000}"/>
    <cellStyle name="Nota 2 8 12 6" xfId="21245" xr:uid="{00000000-0005-0000-0000-000048570000}"/>
    <cellStyle name="Nota 2 8 12 7" xfId="25769" xr:uid="{00000000-0005-0000-0000-000049570000}"/>
    <cellStyle name="Nota 2 8 12 8" xfId="34950" xr:uid="{00000000-0005-0000-0000-00004A570000}"/>
    <cellStyle name="Nota 2 8 12 9" xfId="38403" xr:uid="{00000000-0005-0000-0000-00004B570000}"/>
    <cellStyle name="Nota 2 8 13" xfId="10282" xr:uid="{00000000-0005-0000-0000-00004C570000}"/>
    <cellStyle name="Nota 2 8 14" xfId="17280" xr:uid="{00000000-0005-0000-0000-00004D570000}"/>
    <cellStyle name="Nota 2 8 15" xfId="19816" xr:uid="{00000000-0005-0000-0000-00004E570000}"/>
    <cellStyle name="Nota 2 8 16" xfId="31225" xr:uid="{00000000-0005-0000-0000-00004F570000}"/>
    <cellStyle name="Nota 2 8 17" xfId="31274" xr:uid="{00000000-0005-0000-0000-000050570000}"/>
    <cellStyle name="Nota 2 8 18" xfId="35098" xr:uid="{00000000-0005-0000-0000-000051570000}"/>
    <cellStyle name="Nota 2 8 2" xfId="2247" xr:uid="{00000000-0005-0000-0000-000052570000}"/>
    <cellStyle name="Nota 2 8 2 10" xfId="17110" xr:uid="{00000000-0005-0000-0000-000053570000}"/>
    <cellStyle name="Nota 2 8 2 11" xfId="10110" xr:uid="{00000000-0005-0000-0000-000054570000}"/>
    <cellStyle name="Nota 2 8 2 12" xfId="23275" xr:uid="{00000000-0005-0000-0000-000055570000}"/>
    <cellStyle name="Nota 2 8 2 13" xfId="34163" xr:uid="{00000000-0005-0000-0000-000056570000}"/>
    <cellStyle name="Nota 2 8 2 14" xfId="37725" xr:uid="{00000000-0005-0000-0000-000057570000}"/>
    <cellStyle name="Nota 2 8 2 2" xfId="2647" xr:uid="{00000000-0005-0000-0000-000058570000}"/>
    <cellStyle name="Nota 2 8 2 2 2" xfId="7395" xr:uid="{00000000-0005-0000-0000-000059570000}"/>
    <cellStyle name="Nota 2 8 2 2 2 2" xfId="16548" xr:uid="{00000000-0005-0000-0000-00005A570000}"/>
    <cellStyle name="Nota 2 8 2 2 2 3" xfId="23529" xr:uid="{00000000-0005-0000-0000-00005B570000}"/>
    <cellStyle name="Nota 2 8 2 2 2 4" xfId="30373" xr:uid="{00000000-0005-0000-0000-00005C570000}"/>
    <cellStyle name="Nota 2 8 2 2 2 5" xfId="34323" xr:uid="{00000000-0005-0000-0000-00005D570000}"/>
    <cellStyle name="Nota 2 8 2 2 2 6" xfId="37875" xr:uid="{00000000-0005-0000-0000-00005E570000}"/>
    <cellStyle name="Nota 2 8 2 2 2 7" xfId="39833" xr:uid="{00000000-0005-0000-0000-00005F570000}"/>
    <cellStyle name="Nota 2 8 2 2 3" xfId="11801" xr:uid="{00000000-0005-0000-0000-000060570000}"/>
    <cellStyle name="Nota 2 8 2 2 4" xfId="18804" xr:uid="{00000000-0005-0000-0000-000061570000}"/>
    <cellStyle name="Nota 2 8 2 2 5" xfId="23129" xr:uid="{00000000-0005-0000-0000-000062570000}"/>
    <cellStyle name="Nota 2 8 2 2 6" xfId="22638" xr:uid="{00000000-0005-0000-0000-000063570000}"/>
    <cellStyle name="Nota 2 8 2 2 7" xfId="25211" xr:uid="{00000000-0005-0000-0000-000064570000}"/>
    <cellStyle name="Nota 2 8 2 2 8" xfId="31517" xr:uid="{00000000-0005-0000-0000-000065570000}"/>
    <cellStyle name="Nota 2 8 2 2 9" xfId="35227" xr:uid="{00000000-0005-0000-0000-000066570000}"/>
    <cellStyle name="Nota 2 8 2 3" xfId="3929" xr:uid="{00000000-0005-0000-0000-000067570000}"/>
    <cellStyle name="Nota 2 8 2 3 2" xfId="7396" xr:uid="{00000000-0005-0000-0000-000068570000}"/>
    <cellStyle name="Nota 2 8 2 3 2 2" xfId="16549" xr:uid="{00000000-0005-0000-0000-000069570000}"/>
    <cellStyle name="Nota 2 8 2 3 2 3" xfId="23530" xr:uid="{00000000-0005-0000-0000-00006A570000}"/>
    <cellStyle name="Nota 2 8 2 3 2 4" xfId="30374" xr:uid="{00000000-0005-0000-0000-00006B570000}"/>
    <cellStyle name="Nota 2 8 2 3 2 5" xfId="34324" xr:uid="{00000000-0005-0000-0000-00006C570000}"/>
    <cellStyle name="Nota 2 8 2 3 2 6" xfId="37876" xr:uid="{00000000-0005-0000-0000-00006D570000}"/>
    <cellStyle name="Nota 2 8 2 3 2 7" xfId="39834" xr:uid="{00000000-0005-0000-0000-00006E570000}"/>
    <cellStyle name="Nota 2 8 2 3 3" xfId="13083" xr:uid="{00000000-0005-0000-0000-00006F570000}"/>
    <cellStyle name="Nota 2 8 2 3 4" xfId="20081" xr:uid="{00000000-0005-0000-0000-000070570000}"/>
    <cellStyle name="Nota 2 8 2 3 5" xfId="18025" xr:uid="{00000000-0005-0000-0000-000071570000}"/>
    <cellStyle name="Nota 2 8 2 3 6" xfId="23203" xr:uid="{00000000-0005-0000-0000-000072570000}"/>
    <cellStyle name="Nota 2 8 2 3 7" xfId="27289" xr:uid="{00000000-0005-0000-0000-000073570000}"/>
    <cellStyle name="Nota 2 8 2 3 8" xfId="23522" xr:uid="{00000000-0005-0000-0000-000074570000}"/>
    <cellStyle name="Nota 2 8 2 3 9" xfId="33667" xr:uid="{00000000-0005-0000-0000-000075570000}"/>
    <cellStyle name="Nota 2 8 2 4" xfId="4367" xr:uid="{00000000-0005-0000-0000-000076570000}"/>
    <cellStyle name="Nota 2 8 2 4 2" xfId="7397" xr:uid="{00000000-0005-0000-0000-000077570000}"/>
    <cellStyle name="Nota 2 8 2 4 2 2" xfId="16550" xr:uid="{00000000-0005-0000-0000-000078570000}"/>
    <cellStyle name="Nota 2 8 2 4 2 3" xfId="23531" xr:uid="{00000000-0005-0000-0000-000079570000}"/>
    <cellStyle name="Nota 2 8 2 4 2 4" xfId="30375" xr:uid="{00000000-0005-0000-0000-00007A570000}"/>
    <cellStyle name="Nota 2 8 2 4 2 5" xfId="34325" xr:uid="{00000000-0005-0000-0000-00007B570000}"/>
    <cellStyle name="Nota 2 8 2 4 2 6" xfId="37877" xr:uid="{00000000-0005-0000-0000-00007C570000}"/>
    <cellStyle name="Nota 2 8 2 4 2 7" xfId="39835" xr:uid="{00000000-0005-0000-0000-00007D570000}"/>
    <cellStyle name="Nota 2 8 2 4 3" xfId="13521" xr:uid="{00000000-0005-0000-0000-00007E570000}"/>
    <cellStyle name="Nota 2 8 2 4 4" xfId="20519" xr:uid="{00000000-0005-0000-0000-00007F570000}"/>
    <cellStyle name="Nota 2 8 2 4 5" xfId="24016" xr:uid="{00000000-0005-0000-0000-000080570000}"/>
    <cellStyle name="Nota 2 8 2 4 6" xfId="24998" xr:uid="{00000000-0005-0000-0000-000081570000}"/>
    <cellStyle name="Nota 2 8 2 4 7" xfId="9994" xr:uid="{00000000-0005-0000-0000-000082570000}"/>
    <cellStyle name="Nota 2 8 2 4 8" xfId="31727" xr:uid="{00000000-0005-0000-0000-000083570000}"/>
    <cellStyle name="Nota 2 8 2 4 9" xfId="35407" xr:uid="{00000000-0005-0000-0000-000084570000}"/>
    <cellStyle name="Nota 2 8 2 5" xfId="4621" xr:uid="{00000000-0005-0000-0000-000085570000}"/>
    <cellStyle name="Nota 2 8 2 5 2" xfId="7398" xr:uid="{00000000-0005-0000-0000-000086570000}"/>
    <cellStyle name="Nota 2 8 2 5 2 2" xfId="16551" xr:uid="{00000000-0005-0000-0000-000087570000}"/>
    <cellStyle name="Nota 2 8 2 5 2 3" xfId="23532" xr:uid="{00000000-0005-0000-0000-000088570000}"/>
    <cellStyle name="Nota 2 8 2 5 2 4" xfId="30376" xr:uid="{00000000-0005-0000-0000-000089570000}"/>
    <cellStyle name="Nota 2 8 2 5 2 5" xfId="34326" xr:uid="{00000000-0005-0000-0000-00008A570000}"/>
    <cellStyle name="Nota 2 8 2 5 2 6" xfId="37878" xr:uid="{00000000-0005-0000-0000-00008B570000}"/>
    <cellStyle name="Nota 2 8 2 5 2 7" xfId="39836" xr:uid="{00000000-0005-0000-0000-00008C570000}"/>
    <cellStyle name="Nota 2 8 2 5 3" xfId="13775" xr:uid="{00000000-0005-0000-0000-00008D570000}"/>
    <cellStyle name="Nota 2 8 2 5 4" xfId="20773" xr:uid="{00000000-0005-0000-0000-00008E570000}"/>
    <cellStyle name="Nota 2 8 2 5 5" xfId="27523" xr:uid="{00000000-0005-0000-0000-00008F570000}"/>
    <cellStyle name="Nota 2 8 2 5 6" xfId="9513" xr:uid="{00000000-0005-0000-0000-000090570000}"/>
    <cellStyle name="Nota 2 8 2 5 7" xfId="25178" xr:uid="{00000000-0005-0000-0000-000091570000}"/>
    <cellStyle name="Nota 2 8 2 5 8" xfId="32206" xr:uid="{00000000-0005-0000-0000-000092570000}"/>
    <cellStyle name="Nota 2 8 2 5 9" xfId="35881" xr:uid="{00000000-0005-0000-0000-000093570000}"/>
    <cellStyle name="Nota 2 8 2 6" xfId="4867" xr:uid="{00000000-0005-0000-0000-000094570000}"/>
    <cellStyle name="Nota 2 8 2 6 2" xfId="7399" xr:uid="{00000000-0005-0000-0000-000095570000}"/>
    <cellStyle name="Nota 2 8 2 6 2 2" xfId="16552" xr:uid="{00000000-0005-0000-0000-000096570000}"/>
    <cellStyle name="Nota 2 8 2 6 2 3" xfId="23533" xr:uid="{00000000-0005-0000-0000-000097570000}"/>
    <cellStyle name="Nota 2 8 2 6 2 4" xfId="30377" xr:uid="{00000000-0005-0000-0000-000098570000}"/>
    <cellStyle name="Nota 2 8 2 6 2 5" xfId="34327" xr:uid="{00000000-0005-0000-0000-000099570000}"/>
    <cellStyle name="Nota 2 8 2 6 2 6" xfId="37879" xr:uid="{00000000-0005-0000-0000-00009A570000}"/>
    <cellStyle name="Nota 2 8 2 6 2 7" xfId="39837" xr:uid="{00000000-0005-0000-0000-00009B570000}"/>
    <cellStyle name="Nota 2 8 2 6 3" xfId="14021" xr:uid="{00000000-0005-0000-0000-00009C570000}"/>
    <cellStyle name="Nota 2 8 2 6 4" xfId="21019" xr:uid="{00000000-0005-0000-0000-00009D570000}"/>
    <cellStyle name="Nota 2 8 2 6 5" xfId="27405" xr:uid="{00000000-0005-0000-0000-00009E570000}"/>
    <cellStyle name="Nota 2 8 2 6 6" xfId="25079" xr:uid="{00000000-0005-0000-0000-00009F570000}"/>
    <cellStyle name="Nota 2 8 2 6 7" xfId="17347" xr:uid="{00000000-0005-0000-0000-0000A0570000}"/>
    <cellStyle name="Nota 2 8 2 6 8" xfId="35591" xr:uid="{00000000-0005-0000-0000-0000A1570000}"/>
    <cellStyle name="Nota 2 8 2 6 9" xfId="38502" xr:uid="{00000000-0005-0000-0000-0000A2570000}"/>
    <cellStyle name="Nota 2 8 2 7" xfId="7394" xr:uid="{00000000-0005-0000-0000-0000A3570000}"/>
    <cellStyle name="Nota 2 8 2 7 2" xfId="16547" xr:uid="{00000000-0005-0000-0000-0000A4570000}"/>
    <cellStyle name="Nota 2 8 2 7 3" xfId="23528" xr:uid="{00000000-0005-0000-0000-0000A5570000}"/>
    <cellStyle name="Nota 2 8 2 7 4" xfId="30372" xr:uid="{00000000-0005-0000-0000-0000A6570000}"/>
    <cellStyle name="Nota 2 8 2 7 5" xfId="34322" xr:uid="{00000000-0005-0000-0000-0000A7570000}"/>
    <cellStyle name="Nota 2 8 2 7 6" xfId="37874" xr:uid="{00000000-0005-0000-0000-0000A8570000}"/>
    <cellStyle name="Nota 2 8 2 7 7" xfId="39832" xr:uid="{00000000-0005-0000-0000-0000A9570000}"/>
    <cellStyle name="Nota 2 8 2 8" xfId="11401" xr:uid="{00000000-0005-0000-0000-0000AA570000}"/>
    <cellStyle name="Nota 2 8 2 9" xfId="18404" xr:uid="{00000000-0005-0000-0000-0000AB570000}"/>
    <cellStyle name="Nota 2 8 3" xfId="1767" xr:uid="{00000000-0005-0000-0000-0000AC570000}"/>
    <cellStyle name="Nota 2 8 3 10" xfId="28619" xr:uid="{00000000-0005-0000-0000-0000AD570000}"/>
    <cellStyle name="Nota 2 8 3 11" xfId="25996" xr:uid="{00000000-0005-0000-0000-0000AE570000}"/>
    <cellStyle name="Nota 2 8 3 12" xfId="30950" xr:uid="{00000000-0005-0000-0000-0000AF570000}"/>
    <cellStyle name="Nota 2 8 3 13" xfId="34874" xr:uid="{00000000-0005-0000-0000-0000B0570000}"/>
    <cellStyle name="Nota 2 8 3 14" xfId="38361" xr:uid="{00000000-0005-0000-0000-0000B1570000}"/>
    <cellStyle name="Nota 2 8 3 2" xfId="2532" xr:uid="{00000000-0005-0000-0000-0000B2570000}"/>
    <cellStyle name="Nota 2 8 3 2 2" xfId="7401" xr:uid="{00000000-0005-0000-0000-0000B3570000}"/>
    <cellStyle name="Nota 2 8 3 2 2 2" xfId="16554" xr:uid="{00000000-0005-0000-0000-0000B4570000}"/>
    <cellStyle name="Nota 2 8 3 2 2 3" xfId="23535" xr:uid="{00000000-0005-0000-0000-0000B5570000}"/>
    <cellStyle name="Nota 2 8 3 2 2 4" xfId="30379" xr:uid="{00000000-0005-0000-0000-0000B6570000}"/>
    <cellStyle name="Nota 2 8 3 2 2 5" xfId="34329" xr:uid="{00000000-0005-0000-0000-0000B7570000}"/>
    <cellStyle name="Nota 2 8 3 2 2 6" xfId="37881" xr:uid="{00000000-0005-0000-0000-0000B8570000}"/>
    <cellStyle name="Nota 2 8 3 2 2 7" xfId="39839" xr:uid="{00000000-0005-0000-0000-0000B9570000}"/>
    <cellStyle name="Nota 2 8 3 2 3" xfId="11686" xr:uid="{00000000-0005-0000-0000-0000BA570000}"/>
    <cellStyle name="Nota 2 8 3 2 4" xfId="18689" xr:uid="{00000000-0005-0000-0000-0000BB570000}"/>
    <cellStyle name="Nota 2 8 3 2 5" xfId="24202" xr:uid="{00000000-0005-0000-0000-0000BC570000}"/>
    <cellStyle name="Nota 2 8 3 2 6" xfId="26230" xr:uid="{00000000-0005-0000-0000-0000BD570000}"/>
    <cellStyle name="Nota 2 8 3 2 7" xfId="30050" xr:uid="{00000000-0005-0000-0000-0000BE570000}"/>
    <cellStyle name="Nota 2 8 3 2 8" xfId="34035" xr:uid="{00000000-0005-0000-0000-0000BF570000}"/>
    <cellStyle name="Nota 2 8 3 2 9" xfId="37597" xr:uid="{00000000-0005-0000-0000-0000C0570000}"/>
    <cellStyle name="Nota 2 8 3 3" xfId="3694" xr:uid="{00000000-0005-0000-0000-0000C1570000}"/>
    <cellStyle name="Nota 2 8 3 3 2" xfId="7402" xr:uid="{00000000-0005-0000-0000-0000C2570000}"/>
    <cellStyle name="Nota 2 8 3 3 2 2" xfId="16555" xr:uid="{00000000-0005-0000-0000-0000C3570000}"/>
    <cellStyle name="Nota 2 8 3 3 2 3" xfId="23536" xr:uid="{00000000-0005-0000-0000-0000C4570000}"/>
    <cellStyle name="Nota 2 8 3 3 2 4" xfId="30380" xr:uid="{00000000-0005-0000-0000-0000C5570000}"/>
    <cellStyle name="Nota 2 8 3 3 2 5" xfId="34330" xr:uid="{00000000-0005-0000-0000-0000C6570000}"/>
    <cellStyle name="Nota 2 8 3 3 2 6" xfId="37882" xr:uid="{00000000-0005-0000-0000-0000C7570000}"/>
    <cellStyle name="Nota 2 8 3 3 2 7" xfId="39840" xr:uid="{00000000-0005-0000-0000-0000C8570000}"/>
    <cellStyle name="Nota 2 8 3 3 3" xfId="12848" xr:uid="{00000000-0005-0000-0000-0000C9570000}"/>
    <cellStyle name="Nota 2 8 3 3 4" xfId="19847" xr:uid="{00000000-0005-0000-0000-0000CA570000}"/>
    <cellStyle name="Nota 2 8 3 3 5" xfId="27978" xr:uid="{00000000-0005-0000-0000-0000CB570000}"/>
    <cellStyle name="Nota 2 8 3 3 6" xfId="29425" xr:uid="{00000000-0005-0000-0000-0000CC570000}"/>
    <cellStyle name="Nota 2 8 3 3 7" xfId="31888" xr:uid="{00000000-0005-0000-0000-0000CD570000}"/>
    <cellStyle name="Nota 2 8 3 3 8" xfId="22925" xr:uid="{00000000-0005-0000-0000-0000CE570000}"/>
    <cellStyle name="Nota 2 8 3 3 9" xfId="35014" xr:uid="{00000000-0005-0000-0000-0000CF570000}"/>
    <cellStyle name="Nota 2 8 3 4" xfId="4204" xr:uid="{00000000-0005-0000-0000-0000D0570000}"/>
    <cellStyle name="Nota 2 8 3 4 2" xfId="7403" xr:uid="{00000000-0005-0000-0000-0000D1570000}"/>
    <cellStyle name="Nota 2 8 3 4 2 2" xfId="16556" xr:uid="{00000000-0005-0000-0000-0000D2570000}"/>
    <cellStyle name="Nota 2 8 3 4 2 3" xfId="23537" xr:uid="{00000000-0005-0000-0000-0000D3570000}"/>
    <cellStyle name="Nota 2 8 3 4 2 4" xfId="30381" xr:uid="{00000000-0005-0000-0000-0000D4570000}"/>
    <cellStyle name="Nota 2 8 3 4 2 5" xfId="34331" xr:uid="{00000000-0005-0000-0000-0000D5570000}"/>
    <cellStyle name="Nota 2 8 3 4 2 6" xfId="37883" xr:uid="{00000000-0005-0000-0000-0000D6570000}"/>
    <cellStyle name="Nota 2 8 3 4 2 7" xfId="39841" xr:uid="{00000000-0005-0000-0000-0000D7570000}"/>
    <cellStyle name="Nota 2 8 3 4 3" xfId="13358" xr:uid="{00000000-0005-0000-0000-0000D8570000}"/>
    <cellStyle name="Nota 2 8 3 4 4" xfId="20356" xr:uid="{00000000-0005-0000-0000-0000D9570000}"/>
    <cellStyle name="Nota 2 8 3 4 5" xfId="27730" xr:uid="{00000000-0005-0000-0000-0000DA570000}"/>
    <cellStyle name="Nota 2 8 3 4 6" xfId="29217" xr:uid="{00000000-0005-0000-0000-0000DB570000}"/>
    <cellStyle name="Nota 2 8 3 4 7" xfId="28792" xr:uid="{00000000-0005-0000-0000-0000DC570000}"/>
    <cellStyle name="Nota 2 8 3 4 8" xfId="31165" xr:uid="{00000000-0005-0000-0000-0000DD570000}"/>
    <cellStyle name="Nota 2 8 3 4 9" xfId="25537" xr:uid="{00000000-0005-0000-0000-0000DE570000}"/>
    <cellStyle name="Nota 2 8 3 5" xfId="3119" xr:uid="{00000000-0005-0000-0000-0000DF570000}"/>
    <cellStyle name="Nota 2 8 3 5 2" xfId="7404" xr:uid="{00000000-0005-0000-0000-0000E0570000}"/>
    <cellStyle name="Nota 2 8 3 5 2 2" xfId="16557" xr:uid="{00000000-0005-0000-0000-0000E1570000}"/>
    <cellStyle name="Nota 2 8 3 5 2 3" xfId="23538" xr:uid="{00000000-0005-0000-0000-0000E2570000}"/>
    <cellStyle name="Nota 2 8 3 5 2 4" xfId="30382" xr:uid="{00000000-0005-0000-0000-0000E3570000}"/>
    <cellStyle name="Nota 2 8 3 5 2 5" xfId="34332" xr:uid="{00000000-0005-0000-0000-0000E4570000}"/>
    <cellStyle name="Nota 2 8 3 5 2 6" xfId="37884" xr:uid="{00000000-0005-0000-0000-0000E5570000}"/>
    <cellStyle name="Nota 2 8 3 5 2 7" xfId="39842" xr:uid="{00000000-0005-0000-0000-0000E6570000}"/>
    <cellStyle name="Nota 2 8 3 5 3" xfId="12273" xr:uid="{00000000-0005-0000-0000-0000E7570000}"/>
    <cellStyle name="Nota 2 8 3 5 4" xfId="19276" xr:uid="{00000000-0005-0000-0000-0000E8570000}"/>
    <cellStyle name="Nota 2 8 3 5 5" xfId="28248" xr:uid="{00000000-0005-0000-0000-0000E9570000}"/>
    <cellStyle name="Nota 2 8 3 5 6" xfId="10092" xr:uid="{00000000-0005-0000-0000-0000EA570000}"/>
    <cellStyle name="Nota 2 8 3 5 7" xfId="9920" xr:uid="{00000000-0005-0000-0000-0000EB570000}"/>
    <cellStyle name="Nota 2 8 3 5 8" xfId="33757" xr:uid="{00000000-0005-0000-0000-0000EC570000}"/>
    <cellStyle name="Nota 2 8 3 5 9" xfId="37319" xr:uid="{00000000-0005-0000-0000-0000ED570000}"/>
    <cellStyle name="Nota 2 8 3 6" xfId="4311" xr:uid="{00000000-0005-0000-0000-0000EE570000}"/>
    <cellStyle name="Nota 2 8 3 6 2" xfId="7405" xr:uid="{00000000-0005-0000-0000-0000EF570000}"/>
    <cellStyle name="Nota 2 8 3 6 2 2" xfId="16558" xr:uid="{00000000-0005-0000-0000-0000F0570000}"/>
    <cellStyle name="Nota 2 8 3 6 2 3" xfId="23539" xr:uid="{00000000-0005-0000-0000-0000F1570000}"/>
    <cellStyle name="Nota 2 8 3 6 2 4" xfId="30383" xr:uid="{00000000-0005-0000-0000-0000F2570000}"/>
    <cellStyle name="Nota 2 8 3 6 2 5" xfId="34333" xr:uid="{00000000-0005-0000-0000-0000F3570000}"/>
    <cellStyle name="Nota 2 8 3 6 2 6" xfId="37885" xr:uid="{00000000-0005-0000-0000-0000F4570000}"/>
    <cellStyle name="Nota 2 8 3 6 2 7" xfId="39843" xr:uid="{00000000-0005-0000-0000-0000F5570000}"/>
    <cellStyle name="Nota 2 8 3 6 3" xfId="13465" xr:uid="{00000000-0005-0000-0000-0000F6570000}"/>
    <cellStyle name="Nota 2 8 3 6 4" xfId="20463" xr:uid="{00000000-0005-0000-0000-0000F7570000}"/>
    <cellStyle name="Nota 2 8 3 6 5" xfId="19624" xr:uid="{00000000-0005-0000-0000-0000F8570000}"/>
    <cellStyle name="Nota 2 8 3 6 6" xfId="26680" xr:uid="{00000000-0005-0000-0000-0000F9570000}"/>
    <cellStyle name="Nota 2 8 3 6 7" xfId="23114" xr:uid="{00000000-0005-0000-0000-0000FA570000}"/>
    <cellStyle name="Nota 2 8 3 6 8" xfId="33339" xr:uid="{00000000-0005-0000-0000-0000FB570000}"/>
    <cellStyle name="Nota 2 8 3 6 9" xfId="37014" xr:uid="{00000000-0005-0000-0000-0000FC570000}"/>
    <cellStyle name="Nota 2 8 3 7" xfId="7400" xr:uid="{00000000-0005-0000-0000-0000FD570000}"/>
    <cellStyle name="Nota 2 8 3 7 2" xfId="16553" xr:uid="{00000000-0005-0000-0000-0000FE570000}"/>
    <cellStyle name="Nota 2 8 3 7 3" xfId="23534" xr:uid="{00000000-0005-0000-0000-0000FF570000}"/>
    <cellStyle name="Nota 2 8 3 7 4" xfId="30378" xr:uid="{00000000-0005-0000-0000-000000580000}"/>
    <cellStyle name="Nota 2 8 3 7 5" xfId="34328" xr:uid="{00000000-0005-0000-0000-000001580000}"/>
    <cellStyle name="Nota 2 8 3 7 6" xfId="37880" xr:uid="{00000000-0005-0000-0000-000002580000}"/>
    <cellStyle name="Nota 2 8 3 7 7" xfId="39838" xr:uid="{00000000-0005-0000-0000-000003580000}"/>
    <cellStyle name="Nota 2 8 3 8" xfId="10921" xr:uid="{00000000-0005-0000-0000-000004580000}"/>
    <cellStyle name="Nota 2 8 3 9" xfId="9623" xr:uid="{00000000-0005-0000-0000-000005580000}"/>
    <cellStyle name="Nota 2 8 4" xfId="2235" xr:uid="{00000000-0005-0000-0000-000006580000}"/>
    <cellStyle name="Nota 2 8 4 10" xfId="23320" xr:uid="{00000000-0005-0000-0000-000007580000}"/>
    <cellStyle name="Nota 2 8 4 11" xfId="29495" xr:uid="{00000000-0005-0000-0000-000008580000}"/>
    <cellStyle name="Nota 2 8 4 12" xfId="17807" xr:uid="{00000000-0005-0000-0000-000009580000}"/>
    <cellStyle name="Nota 2 8 4 13" xfId="34187" xr:uid="{00000000-0005-0000-0000-00000A580000}"/>
    <cellStyle name="Nota 2 8 4 14" xfId="37749" xr:uid="{00000000-0005-0000-0000-00000B580000}"/>
    <cellStyle name="Nota 2 8 4 2" xfId="2635" xr:uid="{00000000-0005-0000-0000-00000C580000}"/>
    <cellStyle name="Nota 2 8 4 2 2" xfId="7407" xr:uid="{00000000-0005-0000-0000-00000D580000}"/>
    <cellStyle name="Nota 2 8 4 2 2 2" xfId="16560" xr:uid="{00000000-0005-0000-0000-00000E580000}"/>
    <cellStyle name="Nota 2 8 4 2 2 3" xfId="23541" xr:uid="{00000000-0005-0000-0000-00000F580000}"/>
    <cellStyle name="Nota 2 8 4 2 2 4" xfId="30385" xr:uid="{00000000-0005-0000-0000-000010580000}"/>
    <cellStyle name="Nota 2 8 4 2 2 5" xfId="34335" xr:uid="{00000000-0005-0000-0000-000011580000}"/>
    <cellStyle name="Nota 2 8 4 2 2 6" xfId="37887" xr:uid="{00000000-0005-0000-0000-000012580000}"/>
    <cellStyle name="Nota 2 8 4 2 2 7" xfId="39845" xr:uid="{00000000-0005-0000-0000-000013580000}"/>
    <cellStyle name="Nota 2 8 4 2 3" xfId="11789" xr:uid="{00000000-0005-0000-0000-000014580000}"/>
    <cellStyle name="Nota 2 8 4 2 4" xfId="18792" xr:uid="{00000000-0005-0000-0000-000015580000}"/>
    <cellStyle name="Nota 2 8 4 2 5" xfId="23109" xr:uid="{00000000-0005-0000-0000-000016580000}"/>
    <cellStyle name="Nota 2 8 4 2 6" xfId="29113" xr:uid="{00000000-0005-0000-0000-000017580000}"/>
    <cellStyle name="Nota 2 8 4 2 7" xfId="25458" xr:uid="{00000000-0005-0000-0000-000018580000}"/>
    <cellStyle name="Nota 2 8 4 2 8" xfId="19390" xr:uid="{00000000-0005-0000-0000-000019580000}"/>
    <cellStyle name="Nota 2 8 4 2 9" xfId="31316" xr:uid="{00000000-0005-0000-0000-00001A580000}"/>
    <cellStyle name="Nota 2 8 4 3" xfId="3917" xr:uid="{00000000-0005-0000-0000-00001B580000}"/>
    <cellStyle name="Nota 2 8 4 3 2" xfId="7408" xr:uid="{00000000-0005-0000-0000-00001C580000}"/>
    <cellStyle name="Nota 2 8 4 3 2 2" xfId="16561" xr:uid="{00000000-0005-0000-0000-00001D580000}"/>
    <cellStyle name="Nota 2 8 4 3 2 3" xfId="23542" xr:uid="{00000000-0005-0000-0000-00001E580000}"/>
    <cellStyle name="Nota 2 8 4 3 2 4" xfId="30386" xr:uid="{00000000-0005-0000-0000-00001F580000}"/>
    <cellStyle name="Nota 2 8 4 3 2 5" xfId="34336" xr:uid="{00000000-0005-0000-0000-000020580000}"/>
    <cellStyle name="Nota 2 8 4 3 2 6" xfId="37888" xr:uid="{00000000-0005-0000-0000-000021580000}"/>
    <cellStyle name="Nota 2 8 4 3 2 7" xfId="39846" xr:uid="{00000000-0005-0000-0000-000022580000}"/>
    <cellStyle name="Nota 2 8 4 3 3" xfId="13071" xr:uid="{00000000-0005-0000-0000-000023580000}"/>
    <cellStyle name="Nota 2 8 4 3 4" xfId="20069" xr:uid="{00000000-0005-0000-0000-000024580000}"/>
    <cellStyle name="Nota 2 8 4 3 5" xfId="9223" xr:uid="{00000000-0005-0000-0000-000025580000}"/>
    <cellStyle name="Nota 2 8 4 3 6" xfId="23174" xr:uid="{00000000-0005-0000-0000-000026580000}"/>
    <cellStyle name="Nota 2 8 4 3 7" xfId="17516" xr:uid="{00000000-0005-0000-0000-000027580000}"/>
    <cellStyle name="Nota 2 8 4 3 8" xfId="33468" xr:uid="{00000000-0005-0000-0000-000028580000}"/>
    <cellStyle name="Nota 2 8 4 3 9" xfId="37141" xr:uid="{00000000-0005-0000-0000-000029580000}"/>
    <cellStyle name="Nota 2 8 4 4" xfId="4355" xr:uid="{00000000-0005-0000-0000-00002A580000}"/>
    <cellStyle name="Nota 2 8 4 4 2" xfId="7409" xr:uid="{00000000-0005-0000-0000-00002B580000}"/>
    <cellStyle name="Nota 2 8 4 4 2 2" xfId="16562" xr:uid="{00000000-0005-0000-0000-00002C580000}"/>
    <cellStyle name="Nota 2 8 4 4 2 3" xfId="23543" xr:uid="{00000000-0005-0000-0000-00002D580000}"/>
    <cellStyle name="Nota 2 8 4 4 2 4" xfId="30387" xr:uid="{00000000-0005-0000-0000-00002E580000}"/>
    <cellStyle name="Nota 2 8 4 4 2 5" xfId="34337" xr:uid="{00000000-0005-0000-0000-00002F580000}"/>
    <cellStyle name="Nota 2 8 4 4 2 6" xfId="37889" xr:uid="{00000000-0005-0000-0000-000030580000}"/>
    <cellStyle name="Nota 2 8 4 4 2 7" xfId="39847" xr:uid="{00000000-0005-0000-0000-000031580000}"/>
    <cellStyle name="Nota 2 8 4 4 3" xfId="13509" xr:uid="{00000000-0005-0000-0000-000032580000}"/>
    <cellStyle name="Nota 2 8 4 4 4" xfId="20507" xr:uid="{00000000-0005-0000-0000-000033580000}"/>
    <cellStyle name="Nota 2 8 4 4 5" xfId="17431" xr:uid="{00000000-0005-0000-0000-000034580000}"/>
    <cellStyle name="Nota 2 8 4 4 6" xfId="22844" xr:uid="{00000000-0005-0000-0000-000035580000}"/>
    <cellStyle name="Nota 2 8 4 4 7" xfId="19526" xr:uid="{00000000-0005-0000-0000-000036580000}"/>
    <cellStyle name="Nota 2 8 4 4 8" xfId="31722" xr:uid="{00000000-0005-0000-0000-000037580000}"/>
    <cellStyle name="Nota 2 8 4 4 9" xfId="35402" xr:uid="{00000000-0005-0000-0000-000038580000}"/>
    <cellStyle name="Nota 2 8 4 5" xfId="4609" xr:uid="{00000000-0005-0000-0000-000039580000}"/>
    <cellStyle name="Nota 2 8 4 5 2" xfId="7410" xr:uid="{00000000-0005-0000-0000-00003A580000}"/>
    <cellStyle name="Nota 2 8 4 5 2 2" xfId="16563" xr:uid="{00000000-0005-0000-0000-00003B580000}"/>
    <cellStyle name="Nota 2 8 4 5 2 3" xfId="23544" xr:uid="{00000000-0005-0000-0000-00003C580000}"/>
    <cellStyle name="Nota 2 8 4 5 2 4" xfId="30388" xr:uid="{00000000-0005-0000-0000-00003D580000}"/>
    <cellStyle name="Nota 2 8 4 5 2 5" xfId="34338" xr:uid="{00000000-0005-0000-0000-00003E580000}"/>
    <cellStyle name="Nota 2 8 4 5 2 6" xfId="37890" xr:uid="{00000000-0005-0000-0000-00003F580000}"/>
    <cellStyle name="Nota 2 8 4 5 2 7" xfId="39848" xr:uid="{00000000-0005-0000-0000-000040580000}"/>
    <cellStyle name="Nota 2 8 4 5 3" xfId="13763" xr:uid="{00000000-0005-0000-0000-000041580000}"/>
    <cellStyle name="Nota 2 8 4 5 4" xfId="20761" xr:uid="{00000000-0005-0000-0000-000042580000}"/>
    <cellStyle name="Nota 2 8 4 5 5" xfId="27532" xr:uid="{00000000-0005-0000-0000-000043580000}"/>
    <cellStyle name="Nota 2 8 4 5 6" xfId="29439" xr:uid="{00000000-0005-0000-0000-000044580000}"/>
    <cellStyle name="Nota 2 8 4 5 7" xfId="24969" xr:uid="{00000000-0005-0000-0000-000045580000}"/>
    <cellStyle name="Nota 2 8 4 5 8" xfId="32215" xr:uid="{00000000-0005-0000-0000-000046580000}"/>
    <cellStyle name="Nota 2 8 4 5 9" xfId="35890" xr:uid="{00000000-0005-0000-0000-000047580000}"/>
    <cellStyle name="Nota 2 8 4 6" xfId="4855" xr:uid="{00000000-0005-0000-0000-000048580000}"/>
    <cellStyle name="Nota 2 8 4 6 2" xfId="7411" xr:uid="{00000000-0005-0000-0000-000049580000}"/>
    <cellStyle name="Nota 2 8 4 6 2 2" xfId="16564" xr:uid="{00000000-0005-0000-0000-00004A580000}"/>
    <cellStyle name="Nota 2 8 4 6 2 3" xfId="23545" xr:uid="{00000000-0005-0000-0000-00004B580000}"/>
    <cellStyle name="Nota 2 8 4 6 2 4" xfId="30389" xr:uid="{00000000-0005-0000-0000-00004C580000}"/>
    <cellStyle name="Nota 2 8 4 6 2 5" xfId="34339" xr:uid="{00000000-0005-0000-0000-00004D580000}"/>
    <cellStyle name="Nota 2 8 4 6 2 6" xfId="37891" xr:uid="{00000000-0005-0000-0000-00004E580000}"/>
    <cellStyle name="Nota 2 8 4 6 2 7" xfId="39849" xr:uid="{00000000-0005-0000-0000-00004F580000}"/>
    <cellStyle name="Nota 2 8 4 6 3" xfId="14009" xr:uid="{00000000-0005-0000-0000-000050580000}"/>
    <cellStyle name="Nota 2 8 4 6 4" xfId="21007" xr:uid="{00000000-0005-0000-0000-000051580000}"/>
    <cellStyle name="Nota 2 8 4 6 5" xfId="27411" xr:uid="{00000000-0005-0000-0000-000052580000}"/>
    <cellStyle name="Nota 2 8 4 6 6" xfId="18108" xr:uid="{00000000-0005-0000-0000-000053580000}"/>
    <cellStyle name="Nota 2 8 4 6 7" xfId="24997" xr:uid="{00000000-0005-0000-0000-000054580000}"/>
    <cellStyle name="Nota 2 8 4 6 8" xfId="17169" xr:uid="{00000000-0005-0000-0000-000055580000}"/>
    <cellStyle name="Nota 2 8 4 6 9" xfId="25750" xr:uid="{00000000-0005-0000-0000-000056580000}"/>
    <cellStyle name="Nota 2 8 4 7" xfId="7406" xr:uid="{00000000-0005-0000-0000-000057580000}"/>
    <cellStyle name="Nota 2 8 4 7 2" xfId="16559" xr:uid="{00000000-0005-0000-0000-000058580000}"/>
    <cellStyle name="Nota 2 8 4 7 3" xfId="23540" xr:uid="{00000000-0005-0000-0000-000059580000}"/>
    <cellStyle name="Nota 2 8 4 7 4" xfId="30384" xr:uid="{00000000-0005-0000-0000-00005A580000}"/>
    <cellStyle name="Nota 2 8 4 7 5" xfId="34334" xr:uid="{00000000-0005-0000-0000-00005B580000}"/>
    <cellStyle name="Nota 2 8 4 7 6" xfId="37886" xr:uid="{00000000-0005-0000-0000-00005C580000}"/>
    <cellStyle name="Nota 2 8 4 7 7" xfId="39844" xr:uid="{00000000-0005-0000-0000-00005D580000}"/>
    <cellStyle name="Nota 2 8 4 8" xfId="11389" xr:uid="{00000000-0005-0000-0000-00005E580000}"/>
    <cellStyle name="Nota 2 8 4 9" xfId="18392" xr:uid="{00000000-0005-0000-0000-00005F580000}"/>
    <cellStyle name="Nota 2 8 5" xfId="1757" xr:uid="{00000000-0005-0000-0000-000060580000}"/>
    <cellStyle name="Nota 2 8 5 10" xfId="28605" xr:uid="{00000000-0005-0000-0000-000061580000}"/>
    <cellStyle name="Nota 2 8 5 11" xfId="25993" xr:uid="{00000000-0005-0000-0000-000062580000}"/>
    <cellStyle name="Nota 2 8 5 12" xfId="30939" xr:uid="{00000000-0005-0000-0000-000063580000}"/>
    <cellStyle name="Nota 2 8 5 13" xfId="34879" xr:uid="{00000000-0005-0000-0000-000064580000}"/>
    <cellStyle name="Nota 2 8 5 14" xfId="38363" xr:uid="{00000000-0005-0000-0000-000065580000}"/>
    <cellStyle name="Nota 2 8 5 2" xfId="2528" xr:uid="{00000000-0005-0000-0000-000066580000}"/>
    <cellStyle name="Nota 2 8 5 2 2" xfId="7413" xr:uid="{00000000-0005-0000-0000-000067580000}"/>
    <cellStyle name="Nota 2 8 5 2 2 2" xfId="16566" xr:uid="{00000000-0005-0000-0000-000068580000}"/>
    <cellStyle name="Nota 2 8 5 2 2 3" xfId="23547" xr:uid="{00000000-0005-0000-0000-000069580000}"/>
    <cellStyle name="Nota 2 8 5 2 2 4" xfId="30391" xr:uid="{00000000-0005-0000-0000-00006A580000}"/>
    <cellStyle name="Nota 2 8 5 2 2 5" xfId="34341" xr:uid="{00000000-0005-0000-0000-00006B580000}"/>
    <cellStyle name="Nota 2 8 5 2 2 6" xfId="37893" xr:uid="{00000000-0005-0000-0000-00006C580000}"/>
    <cellStyle name="Nota 2 8 5 2 2 7" xfId="39851" xr:uid="{00000000-0005-0000-0000-00006D580000}"/>
    <cellStyle name="Nota 2 8 5 2 3" xfId="11682" xr:uid="{00000000-0005-0000-0000-00006E580000}"/>
    <cellStyle name="Nota 2 8 5 2 4" xfId="18685" xr:uid="{00000000-0005-0000-0000-00006F580000}"/>
    <cellStyle name="Nota 2 8 5 2 5" xfId="17980" xr:uid="{00000000-0005-0000-0000-000070580000}"/>
    <cellStyle name="Nota 2 8 5 2 6" xfId="22847" xr:uid="{00000000-0005-0000-0000-000071580000}"/>
    <cellStyle name="Nota 2 8 5 2 7" xfId="30068" xr:uid="{00000000-0005-0000-0000-000072580000}"/>
    <cellStyle name="Nota 2 8 5 2 8" xfId="19420" xr:uid="{00000000-0005-0000-0000-000073580000}"/>
    <cellStyle name="Nota 2 8 5 2 9" xfId="33622" xr:uid="{00000000-0005-0000-0000-000074580000}"/>
    <cellStyle name="Nota 2 8 5 3" xfId="3688" xr:uid="{00000000-0005-0000-0000-000075580000}"/>
    <cellStyle name="Nota 2 8 5 3 2" xfId="7414" xr:uid="{00000000-0005-0000-0000-000076580000}"/>
    <cellStyle name="Nota 2 8 5 3 2 2" xfId="16567" xr:uid="{00000000-0005-0000-0000-000077580000}"/>
    <cellStyle name="Nota 2 8 5 3 2 3" xfId="23548" xr:uid="{00000000-0005-0000-0000-000078580000}"/>
    <cellStyle name="Nota 2 8 5 3 2 4" xfId="30392" xr:uid="{00000000-0005-0000-0000-000079580000}"/>
    <cellStyle name="Nota 2 8 5 3 2 5" xfId="34342" xr:uid="{00000000-0005-0000-0000-00007A580000}"/>
    <cellStyle name="Nota 2 8 5 3 2 6" xfId="37894" xr:uid="{00000000-0005-0000-0000-00007B580000}"/>
    <cellStyle name="Nota 2 8 5 3 2 7" xfId="39852" xr:uid="{00000000-0005-0000-0000-00007C580000}"/>
    <cellStyle name="Nota 2 8 5 3 3" xfId="12842" xr:uid="{00000000-0005-0000-0000-00007D580000}"/>
    <cellStyle name="Nota 2 8 5 3 4" xfId="19841" xr:uid="{00000000-0005-0000-0000-00007E580000}"/>
    <cellStyle name="Nota 2 8 5 3 5" xfId="9516" xr:uid="{00000000-0005-0000-0000-00007F580000}"/>
    <cellStyle name="Nota 2 8 5 3 6" xfId="21333" xr:uid="{00000000-0005-0000-0000-000080580000}"/>
    <cellStyle name="Nota 2 8 5 3 7" xfId="19770" xr:uid="{00000000-0005-0000-0000-000081580000}"/>
    <cellStyle name="Nota 2 8 5 3 8" xfId="29676" xr:uid="{00000000-0005-0000-0000-000082580000}"/>
    <cellStyle name="Nota 2 8 5 3 9" xfId="31224" xr:uid="{00000000-0005-0000-0000-000083580000}"/>
    <cellStyle name="Nota 2 8 5 4" xfId="4200" xr:uid="{00000000-0005-0000-0000-000084580000}"/>
    <cellStyle name="Nota 2 8 5 4 2" xfId="7415" xr:uid="{00000000-0005-0000-0000-000085580000}"/>
    <cellStyle name="Nota 2 8 5 4 2 2" xfId="16568" xr:uid="{00000000-0005-0000-0000-000086580000}"/>
    <cellStyle name="Nota 2 8 5 4 2 3" xfId="23549" xr:uid="{00000000-0005-0000-0000-000087580000}"/>
    <cellStyle name="Nota 2 8 5 4 2 4" xfId="30393" xr:uid="{00000000-0005-0000-0000-000088580000}"/>
    <cellStyle name="Nota 2 8 5 4 2 5" xfId="34343" xr:uid="{00000000-0005-0000-0000-000089580000}"/>
    <cellStyle name="Nota 2 8 5 4 2 6" xfId="37895" xr:uid="{00000000-0005-0000-0000-00008A580000}"/>
    <cellStyle name="Nota 2 8 5 4 2 7" xfId="39853" xr:uid="{00000000-0005-0000-0000-00008B580000}"/>
    <cellStyle name="Nota 2 8 5 4 3" xfId="13354" xr:uid="{00000000-0005-0000-0000-00008C580000}"/>
    <cellStyle name="Nota 2 8 5 4 4" xfId="20352" xr:uid="{00000000-0005-0000-0000-00008D580000}"/>
    <cellStyle name="Nota 2 8 5 4 5" xfId="19566" xr:uid="{00000000-0005-0000-0000-00008E580000}"/>
    <cellStyle name="Nota 2 8 5 4 6" xfId="25051" xr:uid="{00000000-0005-0000-0000-00008F580000}"/>
    <cellStyle name="Nota 2 8 5 4 7" xfId="9512" xr:uid="{00000000-0005-0000-0000-000090580000}"/>
    <cellStyle name="Nota 2 8 5 4 8" xfId="31697" xr:uid="{00000000-0005-0000-0000-000091580000}"/>
    <cellStyle name="Nota 2 8 5 4 9" xfId="35377" xr:uid="{00000000-0005-0000-0000-000092580000}"/>
    <cellStyle name="Nota 2 8 5 5" xfId="3116" xr:uid="{00000000-0005-0000-0000-000093580000}"/>
    <cellStyle name="Nota 2 8 5 5 2" xfId="7416" xr:uid="{00000000-0005-0000-0000-000094580000}"/>
    <cellStyle name="Nota 2 8 5 5 2 2" xfId="16569" xr:uid="{00000000-0005-0000-0000-000095580000}"/>
    <cellStyle name="Nota 2 8 5 5 2 3" xfId="23550" xr:uid="{00000000-0005-0000-0000-000096580000}"/>
    <cellStyle name="Nota 2 8 5 5 2 4" xfId="30394" xr:uid="{00000000-0005-0000-0000-000097580000}"/>
    <cellStyle name="Nota 2 8 5 5 2 5" xfId="34344" xr:uid="{00000000-0005-0000-0000-000098580000}"/>
    <cellStyle name="Nota 2 8 5 5 2 6" xfId="37896" xr:uid="{00000000-0005-0000-0000-000099580000}"/>
    <cellStyle name="Nota 2 8 5 5 2 7" xfId="39854" xr:uid="{00000000-0005-0000-0000-00009A580000}"/>
    <cellStyle name="Nota 2 8 5 5 3" xfId="12270" xr:uid="{00000000-0005-0000-0000-00009B580000}"/>
    <cellStyle name="Nota 2 8 5 5 4" xfId="19273" xr:uid="{00000000-0005-0000-0000-00009C580000}"/>
    <cellStyle name="Nota 2 8 5 5 5" xfId="23991" xr:uid="{00000000-0005-0000-0000-00009D580000}"/>
    <cellStyle name="Nota 2 8 5 5 6" xfId="17073" xr:uid="{00000000-0005-0000-0000-00009E580000}"/>
    <cellStyle name="Nota 2 8 5 5 7" xfId="25646" xr:uid="{00000000-0005-0000-0000-00009F580000}"/>
    <cellStyle name="Nota 2 8 5 5 8" xfId="33751" xr:uid="{00000000-0005-0000-0000-0000A0580000}"/>
    <cellStyle name="Nota 2 8 5 5 9" xfId="37313" xr:uid="{00000000-0005-0000-0000-0000A1580000}"/>
    <cellStyle name="Nota 2 8 5 6" xfId="4345" xr:uid="{00000000-0005-0000-0000-0000A2580000}"/>
    <cellStyle name="Nota 2 8 5 6 2" xfId="7417" xr:uid="{00000000-0005-0000-0000-0000A3580000}"/>
    <cellStyle name="Nota 2 8 5 6 2 2" xfId="16570" xr:uid="{00000000-0005-0000-0000-0000A4580000}"/>
    <cellStyle name="Nota 2 8 5 6 2 3" xfId="23551" xr:uid="{00000000-0005-0000-0000-0000A5580000}"/>
    <cellStyle name="Nota 2 8 5 6 2 4" xfId="30395" xr:uid="{00000000-0005-0000-0000-0000A6580000}"/>
    <cellStyle name="Nota 2 8 5 6 2 5" xfId="34345" xr:uid="{00000000-0005-0000-0000-0000A7580000}"/>
    <cellStyle name="Nota 2 8 5 6 2 6" xfId="37897" xr:uid="{00000000-0005-0000-0000-0000A8580000}"/>
    <cellStyle name="Nota 2 8 5 6 2 7" xfId="39855" xr:uid="{00000000-0005-0000-0000-0000A9580000}"/>
    <cellStyle name="Nota 2 8 5 6 3" xfId="13499" xr:uid="{00000000-0005-0000-0000-0000AA580000}"/>
    <cellStyle name="Nota 2 8 5 6 4" xfId="20497" xr:uid="{00000000-0005-0000-0000-0000AB580000}"/>
    <cellStyle name="Nota 2 8 5 6 5" xfId="29509" xr:uid="{00000000-0005-0000-0000-0000AC580000}"/>
    <cellStyle name="Nota 2 8 5 6 6" xfId="28572" xr:uid="{00000000-0005-0000-0000-0000AD580000}"/>
    <cellStyle name="Nota 2 8 5 6 7" xfId="25991" xr:uid="{00000000-0005-0000-0000-0000AE580000}"/>
    <cellStyle name="Nota 2 8 5 6 8" xfId="26051" xr:uid="{00000000-0005-0000-0000-0000AF580000}"/>
    <cellStyle name="Nota 2 8 5 6 9" xfId="34876" xr:uid="{00000000-0005-0000-0000-0000B0580000}"/>
    <cellStyle name="Nota 2 8 5 7" xfId="7412" xr:uid="{00000000-0005-0000-0000-0000B1580000}"/>
    <cellStyle name="Nota 2 8 5 7 2" xfId="16565" xr:uid="{00000000-0005-0000-0000-0000B2580000}"/>
    <cellStyle name="Nota 2 8 5 7 3" xfId="23546" xr:uid="{00000000-0005-0000-0000-0000B3580000}"/>
    <cellStyle name="Nota 2 8 5 7 4" xfId="30390" xr:uid="{00000000-0005-0000-0000-0000B4580000}"/>
    <cellStyle name="Nota 2 8 5 7 5" xfId="34340" xr:uid="{00000000-0005-0000-0000-0000B5580000}"/>
    <cellStyle name="Nota 2 8 5 7 6" xfId="37892" xr:uid="{00000000-0005-0000-0000-0000B6580000}"/>
    <cellStyle name="Nota 2 8 5 7 7" xfId="39850" xr:uid="{00000000-0005-0000-0000-0000B7580000}"/>
    <cellStyle name="Nota 2 8 5 8" xfId="10911" xr:uid="{00000000-0005-0000-0000-0000B8580000}"/>
    <cellStyle name="Nota 2 8 5 9" xfId="9629" xr:uid="{00000000-0005-0000-0000-0000B9580000}"/>
    <cellStyle name="Nota 2 8 6" xfId="1642" xr:uid="{00000000-0005-0000-0000-0000BA580000}"/>
    <cellStyle name="Nota 2 8 6 10" xfId="29057" xr:uid="{00000000-0005-0000-0000-0000BB580000}"/>
    <cellStyle name="Nota 2 8 6 11" xfId="31001" xr:uid="{00000000-0005-0000-0000-0000BC580000}"/>
    <cellStyle name="Nota 2 8 6 12" xfId="31363" xr:uid="{00000000-0005-0000-0000-0000BD580000}"/>
    <cellStyle name="Nota 2 8 6 13" xfId="35123" xr:uid="{00000000-0005-0000-0000-0000BE580000}"/>
    <cellStyle name="Nota 2 8 6 2" xfId="3519" xr:uid="{00000000-0005-0000-0000-0000BF580000}"/>
    <cellStyle name="Nota 2 8 6 2 2" xfId="7419" xr:uid="{00000000-0005-0000-0000-0000C0580000}"/>
    <cellStyle name="Nota 2 8 6 2 2 2" xfId="16572" xr:uid="{00000000-0005-0000-0000-0000C1580000}"/>
    <cellStyle name="Nota 2 8 6 2 2 3" xfId="23553" xr:uid="{00000000-0005-0000-0000-0000C2580000}"/>
    <cellStyle name="Nota 2 8 6 2 2 4" xfId="30397" xr:uid="{00000000-0005-0000-0000-0000C3580000}"/>
    <cellStyle name="Nota 2 8 6 2 2 5" xfId="34347" xr:uid="{00000000-0005-0000-0000-0000C4580000}"/>
    <cellStyle name="Nota 2 8 6 2 2 6" xfId="37899" xr:uid="{00000000-0005-0000-0000-0000C5580000}"/>
    <cellStyle name="Nota 2 8 6 2 2 7" xfId="39857" xr:uid="{00000000-0005-0000-0000-0000C6580000}"/>
    <cellStyle name="Nota 2 8 6 2 3" xfId="12673" xr:uid="{00000000-0005-0000-0000-0000C7580000}"/>
    <cellStyle name="Nota 2 8 6 2 4" xfId="19674" xr:uid="{00000000-0005-0000-0000-0000C8580000}"/>
    <cellStyle name="Nota 2 8 6 2 5" xfId="22606" xr:uid="{00000000-0005-0000-0000-0000C9580000}"/>
    <cellStyle name="Nota 2 8 6 2 6" xfId="29170" xr:uid="{00000000-0005-0000-0000-0000CA580000}"/>
    <cellStyle name="Nota 2 8 6 2 7" xfId="25893" xr:uid="{00000000-0005-0000-0000-0000CB580000}"/>
    <cellStyle name="Nota 2 8 6 2 8" xfId="10030" xr:uid="{00000000-0005-0000-0000-0000CC580000}"/>
    <cellStyle name="Nota 2 8 6 2 9" xfId="18305" xr:uid="{00000000-0005-0000-0000-0000CD580000}"/>
    <cellStyle name="Nota 2 8 6 3" xfId="4115" xr:uid="{00000000-0005-0000-0000-0000CE580000}"/>
    <cellStyle name="Nota 2 8 6 3 2" xfId="7420" xr:uid="{00000000-0005-0000-0000-0000CF580000}"/>
    <cellStyle name="Nota 2 8 6 3 2 2" xfId="16573" xr:uid="{00000000-0005-0000-0000-0000D0580000}"/>
    <cellStyle name="Nota 2 8 6 3 2 3" xfId="23554" xr:uid="{00000000-0005-0000-0000-0000D1580000}"/>
    <cellStyle name="Nota 2 8 6 3 2 4" xfId="30398" xr:uid="{00000000-0005-0000-0000-0000D2580000}"/>
    <cellStyle name="Nota 2 8 6 3 2 5" xfId="34348" xr:uid="{00000000-0005-0000-0000-0000D3580000}"/>
    <cellStyle name="Nota 2 8 6 3 2 6" xfId="37900" xr:uid="{00000000-0005-0000-0000-0000D4580000}"/>
    <cellStyle name="Nota 2 8 6 3 2 7" xfId="39858" xr:uid="{00000000-0005-0000-0000-0000D5580000}"/>
    <cellStyle name="Nota 2 8 6 3 3" xfId="13269" xr:uid="{00000000-0005-0000-0000-0000D6580000}"/>
    <cellStyle name="Nota 2 8 6 3 4" xfId="20267" xr:uid="{00000000-0005-0000-0000-0000D7580000}"/>
    <cellStyle name="Nota 2 8 6 3 5" xfId="27774" xr:uid="{00000000-0005-0000-0000-0000D8580000}"/>
    <cellStyle name="Nota 2 8 6 3 6" xfId="10009" xr:uid="{00000000-0005-0000-0000-0000D9580000}"/>
    <cellStyle name="Nota 2 8 6 3 7" xfId="22504" xr:uid="{00000000-0005-0000-0000-0000DA580000}"/>
    <cellStyle name="Nota 2 8 6 3 8" xfId="33412" xr:uid="{00000000-0005-0000-0000-0000DB580000}"/>
    <cellStyle name="Nota 2 8 6 3 9" xfId="37087" xr:uid="{00000000-0005-0000-0000-0000DC580000}"/>
    <cellStyle name="Nota 2 8 6 4" xfId="4335" xr:uid="{00000000-0005-0000-0000-0000DD580000}"/>
    <cellStyle name="Nota 2 8 6 4 2" xfId="7421" xr:uid="{00000000-0005-0000-0000-0000DE580000}"/>
    <cellStyle name="Nota 2 8 6 4 2 2" xfId="16574" xr:uid="{00000000-0005-0000-0000-0000DF580000}"/>
    <cellStyle name="Nota 2 8 6 4 2 3" xfId="23555" xr:uid="{00000000-0005-0000-0000-0000E0580000}"/>
    <cellStyle name="Nota 2 8 6 4 2 4" xfId="30399" xr:uid="{00000000-0005-0000-0000-0000E1580000}"/>
    <cellStyle name="Nota 2 8 6 4 2 5" xfId="34349" xr:uid="{00000000-0005-0000-0000-0000E2580000}"/>
    <cellStyle name="Nota 2 8 6 4 2 6" xfId="37901" xr:uid="{00000000-0005-0000-0000-0000E3580000}"/>
    <cellStyle name="Nota 2 8 6 4 2 7" xfId="39859" xr:uid="{00000000-0005-0000-0000-0000E4580000}"/>
    <cellStyle name="Nota 2 8 6 4 3" xfId="13489" xr:uid="{00000000-0005-0000-0000-0000E5580000}"/>
    <cellStyle name="Nota 2 8 6 4 4" xfId="20487" xr:uid="{00000000-0005-0000-0000-0000E6580000}"/>
    <cellStyle name="Nota 2 8 6 4 5" xfId="17924" xr:uid="{00000000-0005-0000-0000-0000E7580000}"/>
    <cellStyle name="Nota 2 8 6 4 6" xfId="24106" xr:uid="{00000000-0005-0000-0000-0000E8580000}"/>
    <cellStyle name="Nota 2 8 6 4 7" xfId="22953" xr:uid="{00000000-0005-0000-0000-0000E9580000}"/>
    <cellStyle name="Nota 2 8 6 4 8" xfId="33328" xr:uid="{00000000-0005-0000-0000-0000EA580000}"/>
    <cellStyle name="Nota 2 8 6 4 9" xfId="37003" xr:uid="{00000000-0005-0000-0000-0000EB580000}"/>
    <cellStyle name="Nota 2 8 6 5" xfId="4594" xr:uid="{00000000-0005-0000-0000-0000EC580000}"/>
    <cellStyle name="Nota 2 8 6 5 2" xfId="7422" xr:uid="{00000000-0005-0000-0000-0000ED580000}"/>
    <cellStyle name="Nota 2 8 6 5 2 2" xfId="16575" xr:uid="{00000000-0005-0000-0000-0000EE580000}"/>
    <cellStyle name="Nota 2 8 6 5 2 3" xfId="23556" xr:uid="{00000000-0005-0000-0000-0000EF580000}"/>
    <cellStyle name="Nota 2 8 6 5 2 4" xfId="30400" xr:uid="{00000000-0005-0000-0000-0000F0580000}"/>
    <cellStyle name="Nota 2 8 6 5 2 5" xfId="34350" xr:uid="{00000000-0005-0000-0000-0000F1580000}"/>
    <cellStyle name="Nota 2 8 6 5 2 6" xfId="37902" xr:uid="{00000000-0005-0000-0000-0000F2580000}"/>
    <cellStyle name="Nota 2 8 6 5 2 7" xfId="39860" xr:uid="{00000000-0005-0000-0000-0000F3580000}"/>
    <cellStyle name="Nota 2 8 6 5 3" xfId="13748" xr:uid="{00000000-0005-0000-0000-0000F4580000}"/>
    <cellStyle name="Nota 2 8 6 5 4" xfId="20746" xr:uid="{00000000-0005-0000-0000-0000F5580000}"/>
    <cellStyle name="Nota 2 8 6 5 5" xfId="24021" xr:uid="{00000000-0005-0000-0000-0000F6580000}"/>
    <cellStyle name="Nota 2 8 6 5 6" xfId="29428" xr:uid="{00000000-0005-0000-0000-0000F7580000}"/>
    <cellStyle name="Nota 2 8 6 5 7" xfId="24972" xr:uid="{00000000-0005-0000-0000-0000F8580000}"/>
    <cellStyle name="Nota 2 8 6 5 8" xfId="29404" xr:uid="{00000000-0005-0000-0000-0000F9580000}"/>
    <cellStyle name="Nota 2 8 6 5 9" xfId="31022" xr:uid="{00000000-0005-0000-0000-0000FA580000}"/>
    <cellStyle name="Nota 2 8 6 6" xfId="7418" xr:uid="{00000000-0005-0000-0000-0000FB580000}"/>
    <cellStyle name="Nota 2 8 6 6 2" xfId="16571" xr:uid="{00000000-0005-0000-0000-0000FC580000}"/>
    <cellStyle name="Nota 2 8 6 6 3" xfId="23552" xr:uid="{00000000-0005-0000-0000-0000FD580000}"/>
    <cellStyle name="Nota 2 8 6 6 4" xfId="30396" xr:uid="{00000000-0005-0000-0000-0000FE580000}"/>
    <cellStyle name="Nota 2 8 6 6 5" xfId="34346" xr:uid="{00000000-0005-0000-0000-0000FF580000}"/>
    <cellStyle name="Nota 2 8 6 6 6" xfId="37898" xr:uid="{00000000-0005-0000-0000-000000590000}"/>
    <cellStyle name="Nota 2 8 6 6 7" xfId="39856" xr:uid="{00000000-0005-0000-0000-000001590000}"/>
    <cellStyle name="Nota 2 8 6 7" xfId="10796" xr:uid="{00000000-0005-0000-0000-000002590000}"/>
    <cellStyle name="Nota 2 8 6 8" xfId="9803" xr:uid="{00000000-0005-0000-0000-000003590000}"/>
    <cellStyle name="Nota 2 8 6 9" xfId="25135" xr:uid="{00000000-0005-0000-0000-000004590000}"/>
    <cellStyle name="Nota 2 8 7" xfId="2470" xr:uid="{00000000-0005-0000-0000-000005590000}"/>
    <cellStyle name="Nota 2 8 7 2" xfId="7423" xr:uid="{00000000-0005-0000-0000-000006590000}"/>
    <cellStyle name="Nota 2 8 7 2 2" xfId="16576" xr:uid="{00000000-0005-0000-0000-000007590000}"/>
    <cellStyle name="Nota 2 8 7 2 3" xfId="23557" xr:uid="{00000000-0005-0000-0000-000008590000}"/>
    <cellStyle name="Nota 2 8 7 2 4" xfId="30401" xr:uid="{00000000-0005-0000-0000-000009590000}"/>
    <cellStyle name="Nota 2 8 7 2 5" xfId="34351" xr:uid="{00000000-0005-0000-0000-00000A590000}"/>
    <cellStyle name="Nota 2 8 7 2 6" xfId="37903" xr:uid="{00000000-0005-0000-0000-00000B590000}"/>
    <cellStyle name="Nota 2 8 7 2 7" xfId="39861" xr:uid="{00000000-0005-0000-0000-00000C590000}"/>
    <cellStyle name="Nota 2 8 7 3" xfId="11624" xr:uid="{00000000-0005-0000-0000-00000D590000}"/>
    <cellStyle name="Nota 2 8 7 4" xfId="18627" xr:uid="{00000000-0005-0000-0000-00000E590000}"/>
    <cellStyle name="Nota 2 8 7 5" xfId="17770" xr:uid="{00000000-0005-0000-0000-00000F590000}"/>
    <cellStyle name="Nota 2 8 7 6" xfId="26205" xr:uid="{00000000-0005-0000-0000-000010590000}"/>
    <cellStyle name="Nota 2 8 7 7" xfId="30096" xr:uid="{00000000-0005-0000-0000-000011590000}"/>
    <cellStyle name="Nota 2 8 7 8" xfId="34073" xr:uid="{00000000-0005-0000-0000-000012590000}"/>
    <cellStyle name="Nota 2 8 7 9" xfId="37635" xr:uid="{00000000-0005-0000-0000-000013590000}"/>
    <cellStyle name="Nota 2 8 8" xfId="3047" xr:uid="{00000000-0005-0000-0000-000014590000}"/>
    <cellStyle name="Nota 2 8 8 2" xfId="7424" xr:uid="{00000000-0005-0000-0000-000015590000}"/>
    <cellStyle name="Nota 2 8 8 2 2" xfId="16577" xr:uid="{00000000-0005-0000-0000-000016590000}"/>
    <cellStyle name="Nota 2 8 8 2 3" xfId="23558" xr:uid="{00000000-0005-0000-0000-000017590000}"/>
    <cellStyle name="Nota 2 8 8 2 4" xfId="30402" xr:uid="{00000000-0005-0000-0000-000018590000}"/>
    <cellStyle name="Nota 2 8 8 2 5" xfId="34352" xr:uid="{00000000-0005-0000-0000-000019590000}"/>
    <cellStyle name="Nota 2 8 8 2 6" xfId="37904" xr:uid="{00000000-0005-0000-0000-00001A590000}"/>
    <cellStyle name="Nota 2 8 8 2 7" xfId="39862" xr:uid="{00000000-0005-0000-0000-00001B590000}"/>
    <cellStyle name="Nota 2 8 8 3" xfId="12201" xr:uid="{00000000-0005-0000-0000-00001C590000}"/>
    <cellStyle name="Nota 2 8 8 4" xfId="19204" xr:uid="{00000000-0005-0000-0000-00001D590000}"/>
    <cellStyle name="Nota 2 8 8 5" xfId="28292" xr:uid="{00000000-0005-0000-0000-00001E590000}"/>
    <cellStyle name="Nota 2 8 8 6" xfId="26405" xr:uid="{00000000-0005-0000-0000-00001F590000}"/>
    <cellStyle name="Nota 2 8 8 7" xfId="29811" xr:uid="{00000000-0005-0000-0000-000020590000}"/>
    <cellStyle name="Nota 2 8 8 8" xfId="33788" xr:uid="{00000000-0005-0000-0000-000021590000}"/>
    <cellStyle name="Nota 2 8 8 9" xfId="37350" xr:uid="{00000000-0005-0000-0000-000022590000}"/>
    <cellStyle name="Nota 2 8 9" xfId="3786" xr:uid="{00000000-0005-0000-0000-000023590000}"/>
    <cellStyle name="Nota 2 8 9 2" xfId="7425" xr:uid="{00000000-0005-0000-0000-000024590000}"/>
    <cellStyle name="Nota 2 8 9 2 2" xfId="16578" xr:uid="{00000000-0005-0000-0000-000025590000}"/>
    <cellStyle name="Nota 2 8 9 2 3" xfId="23559" xr:uid="{00000000-0005-0000-0000-000026590000}"/>
    <cellStyle name="Nota 2 8 9 2 4" xfId="30403" xr:uid="{00000000-0005-0000-0000-000027590000}"/>
    <cellStyle name="Nota 2 8 9 2 5" xfId="34353" xr:uid="{00000000-0005-0000-0000-000028590000}"/>
    <cellStyle name="Nota 2 8 9 2 6" xfId="37905" xr:uid="{00000000-0005-0000-0000-000029590000}"/>
    <cellStyle name="Nota 2 8 9 2 7" xfId="39863" xr:uid="{00000000-0005-0000-0000-00002A590000}"/>
    <cellStyle name="Nota 2 8 9 3" xfId="12940" xr:uid="{00000000-0005-0000-0000-00002B590000}"/>
    <cellStyle name="Nota 2 8 9 4" xfId="19939" xr:uid="{00000000-0005-0000-0000-00002C590000}"/>
    <cellStyle name="Nota 2 8 9 5" xfId="27937" xr:uid="{00000000-0005-0000-0000-00002D590000}"/>
    <cellStyle name="Nota 2 8 9 6" xfId="21287" xr:uid="{00000000-0005-0000-0000-00002E590000}"/>
    <cellStyle name="Nota 2 8 9 7" xfId="25628" xr:uid="{00000000-0005-0000-0000-00002F590000}"/>
    <cellStyle name="Nota 2 8 9 8" xfId="31908" xr:uid="{00000000-0005-0000-0000-000030590000}"/>
    <cellStyle name="Nota 2 8 9 9" xfId="33662" xr:uid="{00000000-0005-0000-0000-000031590000}"/>
    <cellStyle name="Nota 2 9" xfId="1164" xr:uid="{00000000-0005-0000-0000-000032590000}"/>
    <cellStyle name="Nota 2 9 10" xfId="3737" xr:uid="{00000000-0005-0000-0000-000033590000}"/>
    <cellStyle name="Nota 2 9 10 2" xfId="7426" xr:uid="{00000000-0005-0000-0000-000034590000}"/>
    <cellStyle name="Nota 2 9 10 2 2" xfId="16579" xr:uid="{00000000-0005-0000-0000-000035590000}"/>
    <cellStyle name="Nota 2 9 10 2 3" xfId="23560" xr:uid="{00000000-0005-0000-0000-000036590000}"/>
    <cellStyle name="Nota 2 9 10 2 4" xfId="30404" xr:uid="{00000000-0005-0000-0000-000037590000}"/>
    <cellStyle name="Nota 2 9 10 2 5" xfId="34354" xr:uid="{00000000-0005-0000-0000-000038590000}"/>
    <cellStyle name="Nota 2 9 10 2 6" xfId="37906" xr:uid="{00000000-0005-0000-0000-000039590000}"/>
    <cellStyle name="Nota 2 9 10 2 7" xfId="39864" xr:uid="{00000000-0005-0000-0000-00003A590000}"/>
    <cellStyle name="Nota 2 9 10 3" xfId="12891" xr:uid="{00000000-0005-0000-0000-00003B590000}"/>
    <cellStyle name="Nota 2 9 10 4" xfId="19890" xr:uid="{00000000-0005-0000-0000-00003C590000}"/>
    <cellStyle name="Nota 2 9 10 5" xfId="27961" xr:uid="{00000000-0005-0000-0000-00003D590000}"/>
    <cellStyle name="Nota 2 9 10 6" xfId="26574" xr:uid="{00000000-0005-0000-0000-00003E590000}"/>
    <cellStyle name="Nota 2 9 10 7" xfId="22860" xr:uid="{00000000-0005-0000-0000-00003F590000}"/>
    <cellStyle name="Nota 2 9 10 8" xfId="31636" xr:uid="{00000000-0005-0000-0000-000040590000}"/>
    <cellStyle name="Nota 2 9 10 9" xfId="35316" xr:uid="{00000000-0005-0000-0000-000041590000}"/>
    <cellStyle name="Nota 2 9 11" xfId="2223" xr:uid="{00000000-0005-0000-0000-000042590000}"/>
    <cellStyle name="Nota 2 9 11 2" xfId="7427" xr:uid="{00000000-0005-0000-0000-000043590000}"/>
    <cellStyle name="Nota 2 9 11 2 2" xfId="16580" xr:uid="{00000000-0005-0000-0000-000044590000}"/>
    <cellStyle name="Nota 2 9 11 2 3" xfId="23561" xr:uid="{00000000-0005-0000-0000-000045590000}"/>
    <cellStyle name="Nota 2 9 11 2 4" xfId="30405" xr:uid="{00000000-0005-0000-0000-000046590000}"/>
    <cellStyle name="Nota 2 9 11 2 5" xfId="34355" xr:uid="{00000000-0005-0000-0000-000047590000}"/>
    <cellStyle name="Nota 2 9 11 2 6" xfId="37907" xr:uid="{00000000-0005-0000-0000-000048590000}"/>
    <cellStyle name="Nota 2 9 11 2 7" xfId="39865" xr:uid="{00000000-0005-0000-0000-000049590000}"/>
    <cellStyle name="Nota 2 9 11 3" xfId="11377" xr:uid="{00000000-0005-0000-0000-00004A590000}"/>
    <cellStyle name="Nota 2 9 11 4" xfId="18380" xr:uid="{00000000-0005-0000-0000-00004B590000}"/>
    <cellStyle name="Nota 2 9 11 5" xfId="23331" xr:uid="{00000000-0005-0000-0000-00004C590000}"/>
    <cellStyle name="Nota 2 9 11 6" xfId="26101" xr:uid="{00000000-0005-0000-0000-00004D590000}"/>
    <cellStyle name="Nota 2 9 11 7" xfId="22534" xr:uid="{00000000-0005-0000-0000-00004E590000}"/>
    <cellStyle name="Nota 2 9 11 8" xfId="34192" xr:uid="{00000000-0005-0000-0000-00004F590000}"/>
    <cellStyle name="Nota 2 9 11 9" xfId="37754" xr:uid="{00000000-0005-0000-0000-000050590000}"/>
    <cellStyle name="Nota 2 9 12" xfId="10318" xr:uid="{00000000-0005-0000-0000-000051590000}"/>
    <cellStyle name="Nota 2 9 13" xfId="10085" xr:uid="{00000000-0005-0000-0000-000052590000}"/>
    <cellStyle name="Nota 2 9 14" xfId="19634" xr:uid="{00000000-0005-0000-0000-000053590000}"/>
    <cellStyle name="Nota 2 9 15" xfId="31209" xr:uid="{00000000-0005-0000-0000-000054590000}"/>
    <cellStyle name="Nota 2 9 16" xfId="31283" xr:uid="{00000000-0005-0000-0000-000055590000}"/>
    <cellStyle name="Nota 2 9 17" xfId="35102" xr:uid="{00000000-0005-0000-0000-000056590000}"/>
    <cellStyle name="Nota 2 9 2" xfId="2346" xr:uid="{00000000-0005-0000-0000-000057590000}"/>
    <cellStyle name="Nota 2 9 2 10" xfId="19392" xr:uid="{00000000-0005-0000-0000-000058590000}"/>
    <cellStyle name="Nota 2 9 2 11" xfId="26144" xr:uid="{00000000-0005-0000-0000-000059590000}"/>
    <cellStyle name="Nota 2 9 2 12" xfId="9522" xr:uid="{00000000-0005-0000-0000-00005A590000}"/>
    <cellStyle name="Nota 2 9 2 13" xfId="18028" xr:uid="{00000000-0005-0000-0000-00005B590000}"/>
    <cellStyle name="Nota 2 9 2 14" xfId="34805" xr:uid="{00000000-0005-0000-0000-00005C590000}"/>
    <cellStyle name="Nota 2 9 2 2" xfId="2746" xr:uid="{00000000-0005-0000-0000-00005D590000}"/>
    <cellStyle name="Nota 2 9 2 2 2" xfId="7429" xr:uid="{00000000-0005-0000-0000-00005E590000}"/>
    <cellStyle name="Nota 2 9 2 2 2 2" xfId="16582" xr:uid="{00000000-0005-0000-0000-00005F590000}"/>
    <cellStyle name="Nota 2 9 2 2 2 3" xfId="23563" xr:uid="{00000000-0005-0000-0000-000060590000}"/>
    <cellStyle name="Nota 2 9 2 2 2 4" xfId="30407" xr:uid="{00000000-0005-0000-0000-000061590000}"/>
    <cellStyle name="Nota 2 9 2 2 2 5" xfId="34357" xr:uid="{00000000-0005-0000-0000-000062590000}"/>
    <cellStyle name="Nota 2 9 2 2 2 6" xfId="37909" xr:uid="{00000000-0005-0000-0000-000063590000}"/>
    <cellStyle name="Nota 2 9 2 2 2 7" xfId="39867" xr:uid="{00000000-0005-0000-0000-000064590000}"/>
    <cellStyle name="Nota 2 9 2 2 3" xfId="11900" xr:uid="{00000000-0005-0000-0000-000065590000}"/>
    <cellStyle name="Nota 2 9 2 2 4" xfId="18903" xr:uid="{00000000-0005-0000-0000-000066590000}"/>
    <cellStyle name="Nota 2 9 2 2 5" xfId="28406" xr:uid="{00000000-0005-0000-0000-000067590000}"/>
    <cellStyle name="Nota 2 9 2 2 6" xfId="26332" xr:uid="{00000000-0005-0000-0000-000068590000}"/>
    <cellStyle name="Nota 2 9 2 2 7" xfId="29960" xr:uid="{00000000-0005-0000-0000-000069590000}"/>
    <cellStyle name="Nota 2 9 2 2 8" xfId="31098" xr:uid="{00000000-0005-0000-0000-00006A590000}"/>
    <cellStyle name="Nota 2 9 2 2 9" xfId="31310" xr:uid="{00000000-0005-0000-0000-00006B590000}"/>
    <cellStyle name="Nota 2 9 2 3" xfId="4028" xr:uid="{00000000-0005-0000-0000-00006C590000}"/>
    <cellStyle name="Nota 2 9 2 3 2" xfId="7430" xr:uid="{00000000-0005-0000-0000-00006D590000}"/>
    <cellStyle name="Nota 2 9 2 3 2 2" xfId="16583" xr:uid="{00000000-0005-0000-0000-00006E590000}"/>
    <cellStyle name="Nota 2 9 2 3 2 3" xfId="23564" xr:uid="{00000000-0005-0000-0000-00006F590000}"/>
    <cellStyle name="Nota 2 9 2 3 2 4" xfId="30408" xr:uid="{00000000-0005-0000-0000-000070590000}"/>
    <cellStyle name="Nota 2 9 2 3 2 5" xfId="34358" xr:uid="{00000000-0005-0000-0000-000071590000}"/>
    <cellStyle name="Nota 2 9 2 3 2 6" xfId="37910" xr:uid="{00000000-0005-0000-0000-000072590000}"/>
    <cellStyle name="Nota 2 9 2 3 2 7" xfId="39868" xr:uid="{00000000-0005-0000-0000-000073590000}"/>
    <cellStyle name="Nota 2 9 2 3 3" xfId="13182" xr:uid="{00000000-0005-0000-0000-000074590000}"/>
    <cellStyle name="Nota 2 9 2 3 4" xfId="20180" xr:uid="{00000000-0005-0000-0000-000075590000}"/>
    <cellStyle name="Nota 2 9 2 3 5" xfId="17679" xr:uid="{00000000-0005-0000-0000-000076590000}"/>
    <cellStyle name="Nota 2 9 2 3 6" xfId="26638" xr:uid="{00000000-0005-0000-0000-000077590000}"/>
    <cellStyle name="Nota 2 9 2 3 7" xfId="28946" xr:uid="{00000000-0005-0000-0000-000078590000}"/>
    <cellStyle name="Nota 2 9 2 3 8" xfId="26542" xr:uid="{00000000-0005-0000-0000-000079590000}"/>
    <cellStyle name="Nota 2 9 2 3 9" xfId="9243" xr:uid="{00000000-0005-0000-0000-00007A590000}"/>
    <cellStyle name="Nota 2 9 2 4" xfId="4466" xr:uid="{00000000-0005-0000-0000-00007B590000}"/>
    <cellStyle name="Nota 2 9 2 4 2" xfId="7431" xr:uid="{00000000-0005-0000-0000-00007C590000}"/>
    <cellStyle name="Nota 2 9 2 4 2 2" xfId="16584" xr:uid="{00000000-0005-0000-0000-00007D590000}"/>
    <cellStyle name="Nota 2 9 2 4 2 3" xfId="23565" xr:uid="{00000000-0005-0000-0000-00007E590000}"/>
    <cellStyle name="Nota 2 9 2 4 2 4" xfId="30409" xr:uid="{00000000-0005-0000-0000-00007F590000}"/>
    <cellStyle name="Nota 2 9 2 4 2 5" xfId="34359" xr:uid="{00000000-0005-0000-0000-000080590000}"/>
    <cellStyle name="Nota 2 9 2 4 2 6" xfId="37911" xr:uid="{00000000-0005-0000-0000-000081590000}"/>
    <cellStyle name="Nota 2 9 2 4 2 7" xfId="39869" xr:uid="{00000000-0005-0000-0000-000082590000}"/>
    <cellStyle name="Nota 2 9 2 4 3" xfId="13620" xr:uid="{00000000-0005-0000-0000-000083590000}"/>
    <cellStyle name="Nota 2 9 2 4 4" xfId="20618" xr:uid="{00000000-0005-0000-0000-000084590000}"/>
    <cellStyle name="Nota 2 9 2 4 5" xfId="23363" xr:uid="{00000000-0005-0000-0000-000085590000}"/>
    <cellStyle name="Nota 2 9 2 4 6" xfId="23481" xr:uid="{00000000-0005-0000-0000-000086590000}"/>
    <cellStyle name="Nota 2 9 2 4 7" xfId="17862" xr:uid="{00000000-0005-0000-0000-000087590000}"/>
    <cellStyle name="Nota 2 9 2 4 8" xfId="32280" xr:uid="{00000000-0005-0000-0000-000088590000}"/>
    <cellStyle name="Nota 2 9 2 4 9" xfId="35955" xr:uid="{00000000-0005-0000-0000-000089590000}"/>
    <cellStyle name="Nota 2 9 2 5" xfId="4720" xr:uid="{00000000-0005-0000-0000-00008A590000}"/>
    <cellStyle name="Nota 2 9 2 5 2" xfId="7432" xr:uid="{00000000-0005-0000-0000-00008B590000}"/>
    <cellStyle name="Nota 2 9 2 5 2 2" xfId="16585" xr:uid="{00000000-0005-0000-0000-00008C590000}"/>
    <cellStyle name="Nota 2 9 2 5 2 3" xfId="23566" xr:uid="{00000000-0005-0000-0000-00008D590000}"/>
    <cellStyle name="Nota 2 9 2 5 2 4" xfId="30410" xr:uid="{00000000-0005-0000-0000-00008E590000}"/>
    <cellStyle name="Nota 2 9 2 5 2 5" xfId="34360" xr:uid="{00000000-0005-0000-0000-00008F590000}"/>
    <cellStyle name="Nota 2 9 2 5 2 6" xfId="37912" xr:uid="{00000000-0005-0000-0000-000090590000}"/>
    <cellStyle name="Nota 2 9 2 5 2 7" xfId="39870" xr:uid="{00000000-0005-0000-0000-000091590000}"/>
    <cellStyle name="Nota 2 9 2 5 3" xfId="13874" xr:uid="{00000000-0005-0000-0000-000092590000}"/>
    <cellStyle name="Nota 2 9 2 5 4" xfId="20872" xr:uid="{00000000-0005-0000-0000-000093590000}"/>
    <cellStyle name="Nota 2 9 2 5 5" xfId="24255" xr:uid="{00000000-0005-0000-0000-000094590000}"/>
    <cellStyle name="Nota 2 9 2 5 6" xfId="23397" xr:uid="{00000000-0005-0000-0000-000095590000}"/>
    <cellStyle name="Nota 2 9 2 5 7" xfId="25444" xr:uid="{00000000-0005-0000-0000-000096590000}"/>
    <cellStyle name="Nota 2 9 2 5 8" xfId="31183" xr:uid="{00000000-0005-0000-0000-000097590000}"/>
    <cellStyle name="Nota 2 9 2 5 9" xfId="31198" xr:uid="{00000000-0005-0000-0000-000098590000}"/>
    <cellStyle name="Nota 2 9 2 6" xfId="4966" xr:uid="{00000000-0005-0000-0000-000099590000}"/>
    <cellStyle name="Nota 2 9 2 6 2" xfId="7433" xr:uid="{00000000-0005-0000-0000-00009A590000}"/>
    <cellStyle name="Nota 2 9 2 6 2 2" xfId="16586" xr:uid="{00000000-0005-0000-0000-00009B590000}"/>
    <cellStyle name="Nota 2 9 2 6 2 3" xfId="23567" xr:uid="{00000000-0005-0000-0000-00009C590000}"/>
    <cellStyle name="Nota 2 9 2 6 2 4" xfId="30411" xr:uid="{00000000-0005-0000-0000-00009D590000}"/>
    <cellStyle name="Nota 2 9 2 6 2 5" xfId="34361" xr:uid="{00000000-0005-0000-0000-00009E590000}"/>
    <cellStyle name="Nota 2 9 2 6 2 6" xfId="37913" xr:uid="{00000000-0005-0000-0000-00009F590000}"/>
    <cellStyle name="Nota 2 9 2 6 2 7" xfId="39871" xr:uid="{00000000-0005-0000-0000-0000A0590000}"/>
    <cellStyle name="Nota 2 9 2 6 3" xfId="14120" xr:uid="{00000000-0005-0000-0000-0000A1590000}"/>
    <cellStyle name="Nota 2 9 2 6 4" xfId="21118" xr:uid="{00000000-0005-0000-0000-0000A2590000}"/>
    <cellStyle name="Nota 2 9 2 6 5" xfId="27356" xr:uid="{00000000-0005-0000-0000-0000A3590000}"/>
    <cellStyle name="Nota 2 9 2 6 6" xfId="25008" xr:uid="{00000000-0005-0000-0000-0000A4590000}"/>
    <cellStyle name="Nota 2 9 2 6 7" xfId="32012" xr:uid="{00000000-0005-0000-0000-0000A5590000}"/>
    <cellStyle name="Nota 2 9 2 6 8" xfId="35690" xr:uid="{00000000-0005-0000-0000-0000A6590000}"/>
    <cellStyle name="Nota 2 9 2 6 9" xfId="38601" xr:uid="{00000000-0005-0000-0000-0000A7590000}"/>
    <cellStyle name="Nota 2 9 2 7" xfId="7428" xr:uid="{00000000-0005-0000-0000-0000A8590000}"/>
    <cellStyle name="Nota 2 9 2 7 2" xfId="16581" xr:uid="{00000000-0005-0000-0000-0000A9590000}"/>
    <cellStyle name="Nota 2 9 2 7 3" xfId="23562" xr:uid="{00000000-0005-0000-0000-0000AA590000}"/>
    <cellStyle name="Nota 2 9 2 7 4" xfId="30406" xr:uid="{00000000-0005-0000-0000-0000AB590000}"/>
    <cellStyle name="Nota 2 9 2 7 5" xfId="34356" xr:uid="{00000000-0005-0000-0000-0000AC590000}"/>
    <cellStyle name="Nota 2 9 2 7 6" xfId="37908" xr:uid="{00000000-0005-0000-0000-0000AD590000}"/>
    <cellStyle name="Nota 2 9 2 7 7" xfId="39866" xr:uid="{00000000-0005-0000-0000-0000AE590000}"/>
    <cellStyle name="Nota 2 9 2 8" xfId="11500" xr:uid="{00000000-0005-0000-0000-0000AF590000}"/>
    <cellStyle name="Nota 2 9 2 9" xfId="18503" xr:uid="{00000000-0005-0000-0000-0000B0590000}"/>
    <cellStyle name="Nota 2 9 3" xfId="2374" xr:uid="{00000000-0005-0000-0000-0000B1590000}"/>
    <cellStyle name="Nota 2 9 3 10" xfId="21349" xr:uid="{00000000-0005-0000-0000-0000B2590000}"/>
    <cellStyle name="Nota 2 9 3 11" xfId="23304" xr:uid="{00000000-0005-0000-0000-0000B3590000}"/>
    <cellStyle name="Nota 2 9 3 12" xfId="30144" xr:uid="{00000000-0005-0000-0000-0000B4590000}"/>
    <cellStyle name="Nota 2 9 3 13" xfId="34120" xr:uid="{00000000-0005-0000-0000-0000B5590000}"/>
    <cellStyle name="Nota 2 9 3 14" xfId="37682" xr:uid="{00000000-0005-0000-0000-0000B6590000}"/>
    <cellStyle name="Nota 2 9 3 2" xfId="2774" xr:uid="{00000000-0005-0000-0000-0000B7590000}"/>
    <cellStyle name="Nota 2 9 3 2 2" xfId="7435" xr:uid="{00000000-0005-0000-0000-0000B8590000}"/>
    <cellStyle name="Nota 2 9 3 2 2 2" xfId="16588" xr:uid="{00000000-0005-0000-0000-0000B9590000}"/>
    <cellStyle name="Nota 2 9 3 2 2 3" xfId="23569" xr:uid="{00000000-0005-0000-0000-0000BA590000}"/>
    <cellStyle name="Nota 2 9 3 2 2 4" xfId="30413" xr:uid="{00000000-0005-0000-0000-0000BB590000}"/>
    <cellStyle name="Nota 2 9 3 2 2 5" xfId="34363" xr:uid="{00000000-0005-0000-0000-0000BC590000}"/>
    <cellStyle name="Nota 2 9 3 2 2 6" xfId="37915" xr:uid="{00000000-0005-0000-0000-0000BD590000}"/>
    <cellStyle name="Nota 2 9 3 2 2 7" xfId="39873" xr:uid="{00000000-0005-0000-0000-0000BE590000}"/>
    <cellStyle name="Nota 2 9 3 2 3" xfId="11928" xr:uid="{00000000-0005-0000-0000-0000BF590000}"/>
    <cellStyle name="Nota 2 9 3 2 4" xfId="18931" xr:uid="{00000000-0005-0000-0000-0000C0590000}"/>
    <cellStyle name="Nota 2 9 3 2 5" xfId="28395" xr:uid="{00000000-0005-0000-0000-0000C1590000}"/>
    <cellStyle name="Nota 2 9 3 2 6" xfId="29122" xr:uid="{00000000-0005-0000-0000-0000C2590000}"/>
    <cellStyle name="Nota 2 9 3 2 7" xfId="29939" xr:uid="{00000000-0005-0000-0000-0000C3590000}"/>
    <cellStyle name="Nota 2 9 3 2 8" xfId="31533" xr:uid="{00000000-0005-0000-0000-0000C4590000}"/>
    <cellStyle name="Nota 2 9 3 2 9" xfId="35243" xr:uid="{00000000-0005-0000-0000-0000C5590000}"/>
    <cellStyle name="Nota 2 9 3 3" xfId="4056" xr:uid="{00000000-0005-0000-0000-0000C6590000}"/>
    <cellStyle name="Nota 2 9 3 3 2" xfId="7436" xr:uid="{00000000-0005-0000-0000-0000C7590000}"/>
    <cellStyle name="Nota 2 9 3 3 2 2" xfId="16589" xr:uid="{00000000-0005-0000-0000-0000C8590000}"/>
    <cellStyle name="Nota 2 9 3 3 2 3" xfId="23570" xr:uid="{00000000-0005-0000-0000-0000C9590000}"/>
    <cellStyle name="Nota 2 9 3 3 2 4" xfId="30414" xr:uid="{00000000-0005-0000-0000-0000CA590000}"/>
    <cellStyle name="Nota 2 9 3 3 2 5" xfId="34364" xr:uid="{00000000-0005-0000-0000-0000CB590000}"/>
    <cellStyle name="Nota 2 9 3 3 2 6" xfId="37916" xr:uid="{00000000-0005-0000-0000-0000CC590000}"/>
    <cellStyle name="Nota 2 9 3 3 2 7" xfId="39874" xr:uid="{00000000-0005-0000-0000-0000CD590000}"/>
    <cellStyle name="Nota 2 9 3 3 3" xfId="13210" xr:uid="{00000000-0005-0000-0000-0000CE590000}"/>
    <cellStyle name="Nota 2 9 3 3 4" xfId="20208" xr:uid="{00000000-0005-0000-0000-0000CF590000}"/>
    <cellStyle name="Nota 2 9 3 3 5" xfId="27803" xr:uid="{00000000-0005-0000-0000-0000D0590000}"/>
    <cellStyle name="Nota 2 9 3 3 6" xfId="10055" xr:uid="{00000000-0005-0000-0000-0000D1590000}"/>
    <cellStyle name="Nota 2 9 3 3 7" xfId="29157" xr:uid="{00000000-0005-0000-0000-0000D2590000}"/>
    <cellStyle name="Nota 2 9 3 3 8" xfId="33436" xr:uid="{00000000-0005-0000-0000-0000D3590000}"/>
    <cellStyle name="Nota 2 9 3 3 9" xfId="37111" xr:uid="{00000000-0005-0000-0000-0000D4590000}"/>
    <cellStyle name="Nota 2 9 3 4" xfId="4494" xr:uid="{00000000-0005-0000-0000-0000D5590000}"/>
    <cellStyle name="Nota 2 9 3 4 2" xfId="7437" xr:uid="{00000000-0005-0000-0000-0000D6590000}"/>
    <cellStyle name="Nota 2 9 3 4 2 2" xfId="16590" xr:uid="{00000000-0005-0000-0000-0000D7590000}"/>
    <cellStyle name="Nota 2 9 3 4 2 3" xfId="23571" xr:uid="{00000000-0005-0000-0000-0000D8590000}"/>
    <cellStyle name="Nota 2 9 3 4 2 4" xfId="30415" xr:uid="{00000000-0005-0000-0000-0000D9590000}"/>
    <cellStyle name="Nota 2 9 3 4 2 5" xfId="34365" xr:uid="{00000000-0005-0000-0000-0000DA590000}"/>
    <cellStyle name="Nota 2 9 3 4 2 6" xfId="37917" xr:uid="{00000000-0005-0000-0000-0000DB590000}"/>
    <cellStyle name="Nota 2 9 3 4 2 7" xfId="39875" xr:uid="{00000000-0005-0000-0000-0000DC590000}"/>
    <cellStyle name="Nota 2 9 3 4 3" xfId="13648" xr:uid="{00000000-0005-0000-0000-0000DD590000}"/>
    <cellStyle name="Nota 2 9 3 4 4" xfId="20646" xr:uid="{00000000-0005-0000-0000-0000DE590000}"/>
    <cellStyle name="Nota 2 9 3 4 5" xfId="24755" xr:uid="{00000000-0005-0000-0000-0000DF590000}"/>
    <cellStyle name="Nota 2 9 3 4 6" xfId="26702" xr:uid="{00000000-0005-0000-0000-0000E0590000}"/>
    <cellStyle name="Nota 2 9 3 4 7" xfId="25992" xr:uid="{00000000-0005-0000-0000-0000E1590000}"/>
    <cellStyle name="Nota 2 9 3 4 8" xfId="29715" xr:uid="{00000000-0005-0000-0000-0000E2590000}"/>
    <cellStyle name="Nota 2 9 3 4 9" xfId="26056" xr:uid="{00000000-0005-0000-0000-0000E3590000}"/>
    <cellStyle name="Nota 2 9 3 5" xfId="4748" xr:uid="{00000000-0005-0000-0000-0000E4590000}"/>
    <cellStyle name="Nota 2 9 3 5 2" xfId="7438" xr:uid="{00000000-0005-0000-0000-0000E5590000}"/>
    <cellStyle name="Nota 2 9 3 5 2 2" xfId="16591" xr:uid="{00000000-0005-0000-0000-0000E6590000}"/>
    <cellStyle name="Nota 2 9 3 5 2 3" xfId="23572" xr:uid="{00000000-0005-0000-0000-0000E7590000}"/>
    <cellStyle name="Nota 2 9 3 5 2 4" xfId="30416" xr:uid="{00000000-0005-0000-0000-0000E8590000}"/>
    <cellStyle name="Nota 2 9 3 5 2 5" xfId="34366" xr:uid="{00000000-0005-0000-0000-0000E9590000}"/>
    <cellStyle name="Nota 2 9 3 5 2 6" xfId="37918" xr:uid="{00000000-0005-0000-0000-0000EA590000}"/>
    <cellStyle name="Nota 2 9 3 5 2 7" xfId="39876" xr:uid="{00000000-0005-0000-0000-0000EB590000}"/>
    <cellStyle name="Nota 2 9 3 5 3" xfId="13902" xr:uid="{00000000-0005-0000-0000-0000EC590000}"/>
    <cellStyle name="Nota 2 9 3 5 4" xfId="20900" xr:uid="{00000000-0005-0000-0000-0000ED590000}"/>
    <cellStyle name="Nota 2 9 3 5 5" xfId="24030" xr:uid="{00000000-0005-0000-0000-0000EE590000}"/>
    <cellStyle name="Nota 2 9 3 5 6" xfId="24499" xr:uid="{00000000-0005-0000-0000-0000EF590000}"/>
    <cellStyle name="Nota 2 9 3 5 7" xfId="24982" xr:uid="{00000000-0005-0000-0000-0000F0590000}"/>
    <cellStyle name="Nota 2 9 3 5 8" xfId="29729" xr:uid="{00000000-0005-0000-0000-0000F1590000}"/>
    <cellStyle name="Nota 2 9 3 5 9" xfId="25849" xr:uid="{00000000-0005-0000-0000-0000F2590000}"/>
    <cellStyle name="Nota 2 9 3 6" xfId="4994" xr:uid="{00000000-0005-0000-0000-0000F3590000}"/>
    <cellStyle name="Nota 2 9 3 6 2" xfId="7439" xr:uid="{00000000-0005-0000-0000-0000F4590000}"/>
    <cellStyle name="Nota 2 9 3 6 2 2" xfId="16592" xr:uid="{00000000-0005-0000-0000-0000F5590000}"/>
    <cellStyle name="Nota 2 9 3 6 2 3" xfId="23573" xr:uid="{00000000-0005-0000-0000-0000F6590000}"/>
    <cellStyle name="Nota 2 9 3 6 2 4" xfId="30417" xr:uid="{00000000-0005-0000-0000-0000F7590000}"/>
    <cellStyle name="Nota 2 9 3 6 2 5" xfId="34367" xr:uid="{00000000-0005-0000-0000-0000F8590000}"/>
    <cellStyle name="Nota 2 9 3 6 2 6" xfId="37919" xr:uid="{00000000-0005-0000-0000-0000F9590000}"/>
    <cellStyle name="Nota 2 9 3 6 2 7" xfId="39877" xr:uid="{00000000-0005-0000-0000-0000FA590000}"/>
    <cellStyle name="Nota 2 9 3 6 3" xfId="14148" xr:uid="{00000000-0005-0000-0000-0000FB590000}"/>
    <cellStyle name="Nota 2 9 3 6 4" xfId="21146" xr:uid="{00000000-0005-0000-0000-0000FC590000}"/>
    <cellStyle name="Nota 2 9 3 6 5" xfId="27342" xr:uid="{00000000-0005-0000-0000-0000FD590000}"/>
    <cellStyle name="Nota 2 9 3 6 6" xfId="29459" xr:uid="{00000000-0005-0000-0000-0000FE590000}"/>
    <cellStyle name="Nota 2 9 3 6 7" xfId="32040" xr:uid="{00000000-0005-0000-0000-0000FF590000}"/>
    <cellStyle name="Nota 2 9 3 6 8" xfId="35718" xr:uid="{00000000-0005-0000-0000-0000005A0000}"/>
    <cellStyle name="Nota 2 9 3 6 9" xfId="38629" xr:uid="{00000000-0005-0000-0000-0000015A0000}"/>
    <cellStyle name="Nota 2 9 3 7" xfId="7434" xr:uid="{00000000-0005-0000-0000-0000025A0000}"/>
    <cellStyle name="Nota 2 9 3 7 2" xfId="16587" xr:uid="{00000000-0005-0000-0000-0000035A0000}"/>
    <cellStyle name="Nota 2 9 3 7 3" xfId="23568" xr:uid="{00000000-0005-0000-0000-0000045A0000}"/>
    <cellStyle name="Nota 2 9 3 7 4" xfId="30412" xr:uid="{00000000-0005-0000-0000-0000055A0000}"/>
    <cellStyle name="Nota 2 9 3 7 5" xfId="34362" xr:uid="{00000000-0005-0000-0000-0000065A0000}"/>
    <cellStyle name="Nota 2 9 3 7 6" xfId="37914" xr:uid="{00000000-0005-0000-0000-0000075A0000}"/>
    <cellStyle name="Nota 2 9 3 7 7" xfId="39872" xr:uid="{00000000-0005-0000-0000-0000085A0000}"/>
    <cellStyle name="Nota 2 9 3 8" xfId="11528" xr:uid="{00000000-0005-0000-0000-0000095A0000}"/>
    <cellStyle name="Nota 2 9 3 9" xfId="18531" xr:uid="{00000000-0005-0000-0000-00000A5A0000}"/>
    <cellStyle name="Nota 2 9 4" xfId="2398" xr:uid="{00000000-0005-0000-0000-00000B5A0000}"/>
    <cellStyle name="Nota 2 9 4 10" xfId="17692" xr:uid="{00000000-0005-0000-0000-00000C5A0000}"/>
    <cellStyle name="Nota 2 9 4 11" xfId="26170" xr:uid="{00000000-0005-0000-0000-00000D5A0000}"/>
    <cellStyle name="Nota 2 9 4 12" xfId="30133" xr:uid="{00000000-0005-0000-0000-00000E5A0000}"/>
    <cellStyle name="Nota 2 9 4 13" xfId="31075" xr:uid="{00000000-0005-0000-0000-00000F5A0000}"/>
    <cellStyle name="Nota 2 9 4 14" xfId="31331" xr:uid="{00000000-0005-0000-0000-0000105A0000}"/>
    <cellStyle name="Nota 2 9 4 2" xfId="2798" xr:uid="{00000000-0005-0000-0000-0000115A0000}"/>
    <cellStyle name="Nota 2 9 4 2 2" xfId="7441" xr:uid="{00000000-0005-0000-0000-0000125A0000}"/>
    <cellStyle name="Nota 2 9 4 2 2 2" xfId="16594" xr:uid="{00000000-0005-0000-0000-0000135A0000}"/>
    <cellStyle name="Nota 2 9 4 2 2 3" xfId="23575" xr:uid="{00000000-0005-0000-0000-0000145A0000}"/>
    <cellStyle name="Nota 2 9 4 2 2 4" xfId="30419" xr:uid="{00000000-0005-0000-0000-0000155A0000}"/>
    <cellStyle name="Nota 2 9 4 2 2 5" xfId="34369" xr:uid="{00000000-0005-0000-0000-0000165A0000}"/>
    <cellStyle name="Nota 2 9 4 2 2 6" xfId="37921" xr:uid="{00000000-0005-0000-0000-0000175A0000}"/>
    <cellStyle name="Nota 2 9 4 2 2 7" xfId="39879" xr:uid="{00000000-0005-0000-0000-0000185A0000}"/>
    <cellStyle name="Nota 2 9 4 2 3" xfId="11952" xr:uid="{00000000-0005-0000-0000-0000195A0000}"/>
    <cellStyle name="Nota 2 9 4 2 4" xfId="18955" xr:uid="{00000000-0005-0000-0000-00001A5A0000}"/>
    <cellStyle name="Nota 2 9 4 2 5" xfId="18113" xr:uid="{00000000-0005-0000-0000-00001B5A0000}"/>
    <cellStyle name="Nota 2 9 4 2 6" xfId="17103" xr:uid="{00000000-0005-0000-0000-00001C5A0000}"/>
    <cellStyle name="Nota 2 9 4 2 7" xfId="29931" xr:uid="{00000000-0005-0000-0000-00001D5A0000}"/>
    <cellStyle name="Nota 2 9 4 2 8" xfId="33908" xr:uid="{00000000-0005-0000-0000-00001E5A0000}"/>
    <cellStyle name="Nota 2 9 4 2 9" xfId="37470" xr:uid="{00000000-0005-0000-0000-00001F5A0000}"/>
    <cellStyle name="Nota 2 9 4 3" xfId="4080" xr:uid="{00000000-0005-0000-0000-0000205A0000}"/>
    <cellStyle name="Nota 2 9 4 3 2" xfId="7442" xr:uid="{00000000-0005-0000-0000-0000215A0000}"/>
    <cellStyle name="Nota 2 9 4 3 2 2" xfId="16595" xr:uid="{00000000-0005-0000-0000-0000225A0000}"/>
    <cellStyle name="Nota 2 9 4 3 2 3" xfId="23576" xr:uid="{00000000-0005-0000-0000-0000235A0000}"/>
    <cellStyle name="Nota 2 9 4 3 2 4" xfId="30420" xr:uid="{00000000-0005-0000-0000-0000245A0000}"/>
    <cellStyle name="Nota 2 9 4 3 2 5" xfId="34370" xr:uid="{00000000-0005-0000-0000-0000255A0000}"/>
    <cellStyle name="Nota 2 9 4 3 2 6" xfId="37922" xr:uid="{00000000-0005-0000-0000-0000265A0000}"/>
    <cellStyle name="Nota 2 9 4 3 2 7" xfId="39880" xr:uid="{00000000-0005-0000-0000-0000275A0000}"/>
    <cellStyle name="Nota 2 9 4 3 3" xfId="13234" xr:uid="{00000000-0005-0000-0000-0000285A0000}"/>
    <cellStyle name="Nota 2 9 4 3 4" xfId="20232" xr:uid="{00000000-0005-0000-0000-0000295A0000}"/>
    <cellStyle name="Nota 2 9 4 3 5" xfId="27791" xr:uid="{00000000-0005-0000-0000-00002A5A0000}"/>
    <cellStyle name="Nota 2 9 4 3 6" xfId="28829" xr:uid="{00000000-0005-0000-0000-00002B5A0000}"/>
    <cellStyle name="Nota 2 9 4 3 7" xfId="17180" xr:uid="{00000000-0005-0000-0000-00002C5A0000}"/>
    <cellStyle name="Nota 2 9 4 3 8" xfId="33428" xr:uid="{00000000-0005-0000-0000-00002D5A0000}"/>
    <cellStyle name="Nota 2 9 4 3 9" xfId="37103" xr:uid="{00000000-0005-0000-0000-00002E5A0000}"/>
    <cellStyle name="Nota 2 9 4 4" xfId="4518" xr:uid="{00000000-0005-0000-0000-00002F5A0000}"/>
    <cellStyle name="Nota 2 9 4 4 2" xfId="7443" xr:uid="{00000000-0005-0000-0000-0000305A0000}"/>
    <cellStyle name="Nota 2 9 4 4 2 2" xfId="16596" xr:uid="{00000000-0005-0000-0000-0000315A0000}"/>
    <cellStyle name="Nota 2 9 4 4 2 3" xfId="23577" xr:uid="{00000000-0005-0000-0000-0000325A0000}"/>
    <cellStyle name="Nota 2 9 4 4 2 4" xfId="30421" xr:uid="{00000000-0005-0000-0000-0000335A0000}"/>
    <cellStyle name="Nota 2 9 4 4 2 5" xfId="34371" xr:uid="{00000000-0005-0000-0000-0000345A0000}"/>
    <cellStyle name="Nota 2 9 4 4 2 6" xfId="37923" xr:uid="{00000000-0005-0000-0000-0000355A0000}"/>
    <cellStyle name="Nota 2 9 4 4 2 7" xfId="39881" xr:uid="{00000000-0005-0000-0000-0000365A0000}"/>
    <cellStyle name="Nota 2 9 4 4 3" xfId="13672" xr:uid="{00000000-0005-0000-0000-0000375A0000}"/>
    <cellStyle name="Nota 2 9 4 4 4" xfId="20670" xr:uid="{00000000-0005-0000-0000-0000385A0000}"/>
    <cellStyle name="Nota 2 9 4 4 5" xfId="27577" xr:uid="{00000000-0005-0000-0000-0000395A0000}"/>
    <cellStyle name="Nota 2 9 4 4 6" xfId="26721" xr:uid="{00000000-0005-0000-0000-00003A5A0000}"/>
    <cellStyle name="Nota 2 9 4 4 7" xfId="26853" xr:uid="{00000000-0005-0000-0000-00003B5A0000}"/>
    <cellStyle name="Nota 2 9 4 4 8" xfId="32257" xr:uid="{00000000-0005-0000-0000-00003C5A0000}"/>
    <cellStyle name="Nota 2 9 4 4 9" xfId="35932" xr:uid="{00000000-0005-0000-0000-00003D5A0000}"/>
    <cellStyle name="Nota 2 9 4 5" xfId="4772" xr:uid="{00000000-0005-0000-0000-00003E5A0000}"/>
    <cellStyle name="Nota 2 9 4 5 2" xfId="7444" xr:uid="{00000000-0005-0000-0000-00003F5A0000}"/>
    <cellStyle name="Nota 2 9 4 5 2 2" xfId="16597" xr:uid="{00000000-0005-0000-0000-0000405A0000}"/>
    <cellStyle name="Nota 2 9 4 5 2 3" xfId="23578" xr:uid="{00000000-0005-0000-0000-0000415A0000}"/>
    <cellStyle name="Nota 2 9 4 5 2 4" xfId="30422" xr:uid="{00000000-0005-0000-0000-0000425A0000}"/>
    <cellStyle name="Nota 2 9 4 5 2 5" xfId="34372" xr:uid="{00000000-0005-0000-0000-0000435A0000}"/>
    <cellStyle name="Nota 2 9 4 5 2 6" xfId="37924" xr:uid="{00000000-0005-0000-0000-0000445A0000}"/>
    <cellStyle name="Nota 2 9 4 5 2 7" xfId="39882" xr:uid="{00000000-0005-0000-0000-0000455A0000}"/>
    <cellStyle name="Nota 2 9 4 5 3" xfId="13926" xr:uid="{00000000-0005-0000-0000-0000465A0000}"/>
    <cellStyle name="Nota 2 9 4 5 4" xfId="20924" xr:uid="{00000000-0005-0000-0000-0000475A0000}"/>
    <cellStyle name="Nota 2 9 4 5 5" xfId="27452" xr:uid="{00000000-0005-0000-0000-0000485A0000}"/>
    <cellStyle name="Nota 2 9 4 5 6" xfId="28864" xr:uid="{00000000-0005-0000-0000-0000495A0000}"/>
    <cellStyle name="Nota 2 9 4 5 7" xfId="10134" xr:uid="{00000000-0005-0000-0000-00004A5A0000}"/>
    <cellStyle name="Nota 2 9 4 5 8" xfId="32141" xr:uid="{00000000-0005-0000-0000-00004B5A0000}"/>
    <cellStyle name="Nota 2 9 4 5 9" xfId="35816" xr:uid="{00000000-0005-0000-0000-00004C5A0000}"/>
    <cellStyle name="Nota 2 9 4 6" xfId="5018" xr:uid="{00000000-0005-0000-0000-00004D5A0000}"/>
    <cellStyle name="Nota 2 9 4 6 2" xfId="7445" xr:uid="{00000000-0005-0000-0000-00004E5A0000}"/>
    <cellStyle name="Nota 2 9 4 6 2 2" xfId="16598" xr:uid="{00000000-0005-0000-0000-00004F5A0000}"/>
    <cellStyle name="Nota 2 9 4 6 2 3" xfId="23579" xr:uid="{00000000-0005-0000-0000-0000505A0000}"/>
    <cellStyle name="Nota 2 9 4 6 2 4" xfId="30423" xr:uid="{00000000-0005-0000-0000-0000515A0000}"/>
    <cellStyle name="Nota 2 9 4 6 2 5" xfId="34373" xr:uid="{00000000-0005-0000-0000-0000525A0000}"/>
    <cellStyle name="Nota 2 9 4 6 2 6" xfId="37925" xr:uid="{00000000-0005-0000-0000-0000535A0000}"/>
    <cellStyle name="Nota 2 9 4 6 2 7" xfId="39883" xr:uid="{00000000-0005-0000-0000-0000545A0000}"/>
    <cellStyle name="Nota 2 9 4 6 3" xfId="14172" xr:uid="{00000000-0005-0000-0000-0000555A0000}"/>
    <cellStyle name="Nota 2 9 4 6 4" xfId="21170" xr:uid="{00000000-0005-0000-0000-0000565A0000}"/>
    <cellStyle name="Nota 2 9 4 6 5" xfId="27329" xr:uid="{00000000-0005-0000-0000-0000575A0000}"/>
    <cellStyle name="Nota 2 9 4 6 6" xfId="9180" xr:uid="{00000000-0005-0000-0000-0000585A0000}"/>
    <cellStyle name="Nota 2 9 4 6 7" xfId="32064" xr:uid="{00000000-0005-0000-0000-0000595A0000}"/>
    <cellStyle name="Nota 2 9 4 6 8" xfId="35742" xr:uid="{00000000-0005-0000-0000-00005A5A0000}"/>
    <cellStyle name="Nota 2 9 4 6 9" xfId="38653" xr:uid="{00000000-0005-0000-0000-00005B5A0000}"/>
    <cellStyle name="Nota 2 9 4 7" xfId="7440" xr:uid="{00000000-0005-0000-0000-00005C5A0000}"/>
    <cellStyle name="Nota 2 9 4 7 2" xfId="16593" xr:uid="{00000000-0005-0000-0000-00005D5A0000}"/>
    <cellStyle name="Nota 2 9 4 7 3" xfId="23574" xr:uid="{00000000-0005-0000-0000-00005E5A0000}"/>
    <cellStyle name="Nota 2 9 4 7 4" xfId="30418" xr:uid="{00000000-0005-0000-0000-00005F5A0000}"/>
    <cellStyle name="Nota 2 9 4 7 5" xfId="34368" xr:uid="{00000000-0005-0000-0000-0000605A0000}"/>
    <cellStyle name="Nota 2 9 4 7 6" xfId="37920" xr:uid="{00000000-0005-0000-0000-0000615A0000}"/>
    <cellStyle name="Nota 2 9 4 7 7" xfId="39878" xr:uid="{00000000-0005-0000-0000-0000625A0000}"/>
    <cellStyle name="Nota 2 9 4 8" xfId="11552" xr:uid="{00000000-0005-0000-0000-0000635A0000}"/>
    <cellStyle name="Nota 2 9 4 9" xfId="18555" xr:uid="{00000000-0005-0000-0000-0000645A0000}"/>
    <cellStyle name="Nota 2 9 5" xfId="2422" xr:uid="{00000000-0005-0000-0000-0000655A0000}"/>
    <cellStyle name="Nota 2 9 5 10" xfId="22966" xr:uid="{00000000-0005-0000-0000-0000665A0000}"/>
    <cellStyle name="Nota 2 9 5 11" xfId="18192" xr:uid="{00000000-0005-0000-0000-0000675A0000}"/>
    <cellStyle name="Nota 2 9 5 12" xfId="30120" xr:uid="{00000000-0005-0000-0000-0000685A0000}"/>
    <cellStyle name="Nota 2 9 5 13" xfId="31078" xr:uid="{00000000-0005-0000-0000-0000695A0000}"/>
    <cellStyle name="Nota 2 9 5 14" xfId="31328" xr:uid="{00000000-0005-0000-0000-00006A5A0000}"/>
    <cellStyle name="Nota 2 9 5 2" xfId="2822" xr:uid="{00000000-0005-0000-0000-00006B5A0000}"/>
    <cellStyle name="Nota 2 9 5 2 2" xfId="7447" xr:uid="{00000000-0005-0000-0000-00006C5A0000}"/>
    <cellStyle name="Nota 2 9 5 2 2 2" xfId="16600" xr:uid="{00000000-0005-0000-0000-00006D5A0000}"/>
    <cellStyle name="Nota 2 9 5 2 2 3" xfId="23581" xr:uid="{00000000-0005-0000-0000-00006E5A0000}"/>
    <cellStyle name="Nota 2 9 5 2 2 4" xfId="30425" xr:uid="{00000000-0005-0000-0000-00006F5A0000}"/>
    <cellStyle name="Nota 2 9 5 2 2 5" xfId="34375" xr:uid="{00000000-0005-0000-0000-0000705A0000}"/>
    <cellStyle name="Nota 2 9 5 2 2 6" xfId="37927" xr:uid="{00000000-0005-0000-0000-0000715A0000}"/>
    <cellStyle name="Nota 2 9 5 2 2 7" xfId="39885" xr:uid="{00000000-0005-0000-0000-0000725A0000}"/>
    <cellStyle name="Nota 2 9 5 2 3" xfId="11976" xr:uid="{00000000-0005-0000-0000-0000735A0000}"/>
    <cellStyle name="Nota 2 9 5 2 4" xfId="18979" xr:uid="{00000000-0005-0000-0000-0000745A0000}"/>
    <cellStyle name="Nota 2 9 5 2 5" xfId="24217" xr:uid="{00000000-0005-0000-0000-0000755A0000}"/>
    <cellStyle name="Nota 2 9 5 2 6" xfId="26352" xr:uid="{00000000-0005-0000-0000-0000765A0000}"/>
    <cellStyle name="Nota 2 9 5 2 7" xfId="17325" xr:uid="{00000000-0005-0000-0000-0000775A0000}"/>
    <cellStyle name="Nota 2 9 5 2 8" xfId="28893" xr:uid="{00000000-0005-0000-0000-0000785A0000}"/>
    <cellStyle name="Nota 2 9 5 2 9" xfId="31835" xr:uid="{00000000-0005-0000-0000-0000795A0000}"/>
    <cellStyle name="Nota 2 9 5 3" xfId="4104" xr:uid="{00000000-0005-0000-0000-00007A5A0000}"/>
    <cellStyle name="Nota 2 9 5 3 2" xfId="7448" xr:uid="{00000000-0005-0000-0000-00007B5A0000}"/>
    <cellStyle name="Nota 2 9 5 3 2 2" xfId="16601" xr:uid="{00000000-0005-0000-0000-00007C5A0000}"/>
    <cellStyle name="Nota 2 9 5 3 2 3" xfId="23582" xr:uid="{00000000-0005-0000-0000-00007D5A0000}"/>
    <cellStyle name="Nota 2 9 5 3 2 4" xfId="30426" xr:uid="{00000000-0005-0000-0000-00007E5A0000}"/>
    <cellStyle name="Nota 2 9 5 3 2 5" xfId="34376" xr:uid="{00000000-0005-0000-0000-00007F5A0000}"/>
    <cellStyle name="Nota 2 9 5 3 2 6" xfId="37928" xr:uid="{00000000-0005-0000-0000-0000805A0000}"/>
    <cellStyle name="Nota 2 9 5 3 2 7" xfId="39886" xr:uid="{00000000-0005-0000-0000-0000815A0000}"/>
    <cellStyle name="Nota 2 9 5 3 3" xfId="13258" xr:uid="{00000000-0005-0000-0000-0000825A0000}"/>
    <cellStyle name="Nota 2 9 5 3 4" xfId="20256" xr:uid="{00000000-0005-0000-0000-0000835A0000}"/>
    <cellStyle name="Nota 2 9 5 3 5" xfId="27776" xr:uid="{00000000-0005-0000-0000-0000845A0000}"/>
    <cellStyle name="Nota 2 9 5 3 6" xfId="28831" xr:uid="{00000000-0005-0000-0000-0000855A0000}"/>
    <cellStyle name="Nota 2 9 5 3 7" xfId="22881" xr:uid="{00000000-0005-0000-0000-0000865A0000}"/>
    <cellStyle name="Nota 2 9 5 3 8" xfId="33415" xr:uid="{00000000-0005-0000-0000-0000875A0000}"/>
    <cellStyle name="Nota 2 9 5 3 9" xfId="37090" xr:uid="{00000000-0005-0000-0000-0000885A0000}"/>
    <cellStyle name="Nota 2 9 5 4" xfId="4542" xr:uid="{00000000-0005-0000-0000-0000895A0000}"/>
    <cellStyle name="Nota 2 9 5 4 2" xfId="7449" xr:uid="{00000000-0005-0000-0000-00008A5A0000}"/>
    <cellStyle name="Nota 2 9 5 4 2 2" xfId="16602" xr:uid="{00000000-0005-0000-0000-00008B5A0000}"/>
    <cellStyle name="Nota 2 9 5 4 2 3" xfId="23583" xr:uid="{00000000-0005-0000-0000-00008C5A0000}"/>
    <cellStyle name="Nota 2 9 5 4 2 4" xfId="30427" xr:uid="{00000000-0005-0000-0000-00008D5A0000}"/>
    <cellStyle name="Nota 2 9 5 4 2 5" xfId="34377" xr:uid="{00000000-0005-0000-0000-00008E5A0000}"/>
    <cellStyle name="Nota 2 9 5 4 2 6" xfId="37929" xr:uid="{00000000-0005-0000-0000-00008F5A0000}"/>
    <cellStyle name="Nota 2 9 5 4 2 7" xfId="39887" xr:uid="{00000000-0005-0000-0000-0000905A0000}"/>
    <cellStyle name="Nota 2 9 5 4 3" xfId="13696" xr:uid="{00000000-0005-0000-0000-0000915A0000}"/>
    <cellStyle name="Nota 2 9 5 4 4" xfId="20694" xr:uid="{00000000-0005-0000-0000-0000925A0000}"/>
    <cellStyle name="Nota 2 9 5 4 5" xfId="27562" xr:uid="{00000000-0005-0000-0000-0000935A0000}"/>
    <cellStyle name="Nota 2 9 5 4 6" xfId="17781" xr:uid="{00000000-0005-0000-0000-0000945A0000}"/>
    <cellStyle name="Nota 2 9 5 4 7" xfId="26843" xr:uid="{00000000-0005-0000-0000-0000955A0000}"/>
    <cellStyle name="Nota 2 9 5 4 8" xfId="28117" xr:uid="{00000000-0005-0000-0000-0000965A0000}"/>
    <cellStyle name="Nota 2 9 5 4 9" xfId="31380" xr:uid="{00000000-0005-0000-0000-0000975A0000}"/>
    <cellStyle name="Nota 2 9 5 5" xfId="4796" xr:uid="{00000000-0005-0000-0000-0000985A0000}"/>
    <cellStyle name="Nota 2 9 5 5 2" xfId="7450" xr:uid="{00000000-0005-0000-0000-0000995A0000}"/>
    <cellStyle name="Nota 2 9 5 5 2 2" xfId="16603" xr:uid="{00000000-0005-0000-0000-00009A5A0000}"/>
    <cellStyle name="Nota 2 9 5 5 2 3" xfId="23584" xr:uid="{00000000-0005-0000-0000-00009B5A0000}"/>
    <cellStyle name="Nota 2 9 5 5 2 4" xfId="30428" xr:uid="{00000000-0005-0000-0000-00009C5A0000}"/>
    <cellStyle name="Nota 2 9 5 5 2 5" xfId="34378" xr:uid="{00000000-0005-0000-0000-00009D5A0000}"/>
    <cellStyle name="Nota 2 9 5 5 2 6" xfId="37930" xr:uid="{00000000-0005-0000-0000-00009E5A0000}"/>
    <cellStyle name="Nota 2 9 5 5 2 7" xfId="39888" xr:uid="{00000000-0005-0000-0000-00009F5A0000}"/>
    <cellStyle name="Nota 2 9 5 5 3" xfId="13950" xr:uid="{00000000-0005-0000-0000-0000A05A0000}"/>
    <cellStyle name="Nota 2 9 5 5 4" xfId="20948" xr:uid="{00000000-0005-0000-0000-0000A15A0000}"/>
    <cellStyle name="Nota 2 9 5 5 5" xfId="27440" xr:uid="{00000000-0005-0000-0000-0000A25A0000}"/>
    <cellStyle name="Nota 2 9 5 5 6" xfId="24148" xr:uid="{00000000-0005-0000-0000-0000A35A0000}"/>
    <cellStyle name="Nota 2 9 5 5 7" xfId="24991" xr:uid="{00000000-0005-0000-0000-0000A45A0000}"/>
    <cellStyle name="Nota 2 9 5 5 8" xfId="32129" xr:uid="{00000000-0005-0000-0000-0000A55A0000}"/>
    <cellStyle name="Nota 2 9 5 5 9" xfId="35804" xr:uid="{00000000-0005-0000-0000-0000A65A0000}"/>
    <cellStyle name="Nota 2 9 5 6" xfId="5042" xr:uid="{00000000-0005-0000-0000-0000A75A0000}"/>
    <cellStyle name="Nota 2 9 5 6 2" xfId="7451" xr:uid="{00000000-0005-0000-0000-0000A85A0000}"/>
    <cellStyle name="Nota 2 9 5 6 2 2" xfId="16604" xr:uid="{00000000-0005-0000-0000-0000A95A0000}"/>
    <cellStyle name="Nota 2 9 5 6 2 3" xfId="23585" xr:uid="{00000000-0005-0000-0000-0000AA5A0000}"/>
    <cellStyle name="Nota 2 9 5 6 2 4" xfId="30429" xr:uid="{00000000-0005-0000-0000-0000AB5A0000}"/>
    <cellStyle name="Nota 2 9 5 6 2 5" xfId="34379" xr:uid="{00000000-0005-0000-0000-0000AC5A0000}"/>
    <cellStyle name="Nota 2 9 5 6 2 6" xfId="37931" xr:uid="{00000000-0005-0000-0000-0000AD5A0000}"/>
    <cellStyle name="Nota 2 9 5 6 2 7" xfId="39889" xr:uid="{00000000-0005-0000-0000-0000AE5A0000}"/>
    <cellStyle name="Nota 2 9 5 6 3" xfId="14196" xr:uid="{00000000-0005-0000-0000-0000AF5A0000}"/>
    <cellStyle name="Nota 2 9 5 6 4" xfId="21194" xr:uid="{00000000-0005-0000-0000-0000B05A0000}"/>
    <cellStyle name="Nota 2 9 5 6 5" xfId="24828" xr:uid="{00000000-0005-0000-0000-0000B15A0000}"/>
    <cellStyle name="Nota 2 9 5 6 6" xfId="25007" xr:uid="{00000000-0005-0000-0000-0000B25A0000}"/>
    <cellStyle name="Nota 2 9 5 6 7" xfId="32088" xr:uid="{00000000-0005-0000-0000-0000B35A0000}"/>
    <cellStyle name="Nota 2 9 5 6 8" xfId="35766" xr:uid="{00000000-0005-0000-0000-0000B45A0000}"/>
    <cellStyle name="Nota 2 9 5 6 9" xfId="38677" xr:uid="{00000000-0005-0000-0000-0000B55A0000}"/>
    <cellStyle name="Nota 2 9 5 7" xfId="7446" xr:uid="{00000000-0005-0000-0000-0000B65A0000}"/>
    <cellStyle name="Nota 2 9 5 7 2" xfId="16599" xr:uid="{00000000-0005-0000-0000-0000B75A0000}"/>
    <cellStyle name="Nota 2 9 5 7 3" xfId="23580" xr:uid="{00000000-0005-0000-0000-0000B85A0000}"/>
    <cellStyle name="Nota 2 9 5 7 4" xfId="30424" xr:uid="{00000000-0005-0000-0000-0000B95A0000}"/>
    <cellStyle name="Nota 2 9 5 7 5" xfId="34374" xr:uid="{00000000-0005-0000-0000-0000BA5A0000}"/>
    <cellStyle name="Nota 2 9 5 7 6" xfId="37926" xr:uid="{00000000-0005-0000-0000-0000BB5A0000}"/>
    <cellStyle name="Nota 2 9 5 7 7" xfId="39884" xr:uid="{00000000-0005-0000-0000-0000BC5A0000}"/>
    <cellStyle name="Nota 2 9 5 8" xfId="11576" xr:uid="{00000000-0005-0000-0000-0000BD5A0000}"/>
    <cellStyle name="Nota 2 9 5 9" xfId="18579" xr:uid="{00000000-0005-0000-0000-0000BE5A0000}"/>
    <cellStyle name="Nota 2 9 6" xfId="2624" xr:uid="{00000000-0005-0000-0000-0000BF5A0000}"/>
    <cellStyle name="Nota 2 9 6 2" xfId="7452" xr:uid="{00000000-0005-0000-0000-0000C05A0000}"/>
    <cellStyle name="Nota 2 9 6 2 2" xfId="16605" xr:uid="{00000000-0005-0000-0000-0000C15A0000}"/>
    <cellStyle name="Nota 2 9 6 2 3" xfId="23586" xr:uid="{00000000-0005-0000-0000-0000C25A0000}"/>
    <cellStyle name="Nota 2 9 6 2 4" xfId="30430" xr:uid="{00000000-0005-0000-0000-0000C35A0000}"/>
    <cellStyle name="Nota 2 9 6 2 5" xfId="34380" xr:uid="{00000000-0005-0000-0000-0000C45A0000}"/>
    <cellStyle name="Nota 2 9 6 2 6" xfId="37932" xr:uid="{00000000-0005-0000-0000-0000C55A0000}"/>
    <cellStyle name="Nota 2 9 6 2 7" xfId="39890" xr:uid="{00000000-0005-0000-0000-0000C65A0000}"/>
    <cellStyle name="Nota 2 9 6 3" xfId="11778" xr:uid="{00000000-0005-0000-0000-0000C75A0000}"/>
    <cellStyle name="Nota 2 9 6 4" xfId="18781" xr:uid="{00000000-0005-0000-0000-0000C85A0000}"/>
    <cellStyle name="Nota 2 9 6 5" xfId="24157" xr:uid="{00000000-0005-0000-0000-0000C95A0000}"/>
    <cellStyle name="Nota 2 9 6 6" xfId="28070" xr:uid="{00000000-0005-0000-0000-0000CA5A0000}"/>
    <cellStyle name="Nota 2 9 6 7" xfId="29092" xr:uid="{00000000-0005-0000-0000-0000CB5A0000}"/>
    <cellStyle name="Nota 2 9 6 8" xfId="31511" xr:uid="{00000000-0005-0000-0000-0000CC5A0000}"/>
    <cellStyle name="Nota 2 9 6 9" xfId="35225" xr:uid="{00000000-0005-0000-0000-0000CD5A0000}"/>
    <cellStyle name="Nota 2 9 7" xfId="3192" xr:uid="{00000000-0005-0000-0000-0000CE5A0000}"/>
    <cellStyle name="Nota 2 9 7 2" xfId="7453" xr:uid="{00000000-0005-0000-0000-0000CF5A0000}"/>
    <cellStyle name="Nota 2 9 7 2 2" xfId="16606" xr:uid="{00000000-0005-0000-0000-0000D05A0000}"/>
    <cellStyle name="Nota 2 9 7 2 3" xfId="23587" xr:uid="{00000000-0005-0000-0000-0000D15A0000}"/>
    <cellStyle name="Nota 2 9 7 2 4" xfId="30431" xr:uid="{00000000-0005-0000-0000-0000D25A0000}"/>
    <cellStyle name="Nota 2 9 7 2 5" xfId="34381" xr:uid="{00000000-0005-0000-0000-0000D35A0000}"/>
    <cellStyle name="Nota 2 9 7 2 6" xfId="37933" xr:uid="{00000000-0005-0000-0000-0000D45A0000}"/>
    <cellStyle name="Nota 2 9 7 2 7" xfId="39891" xr:uid="{00000000-0005-0000-0000-0000D55A0000}"/>
    <cellStyle name="Nota 2 9 7 3" xfId="12346" xr:uid="{00000000-0005-0000-0000-0000D65A0000}"/>
    <cellStyle name="Nota 2 9 7 4" xfId="19349" xr:uid="{00000000-0005-0000-0000-0000D75A0000}"/>
    <cellStyle name="Nota 2 9 7 5" xfId="28225" xr:uid="{00000000-0005-0000-0000-0000D85A0000}"/>
    <cellStyle name="Nota 2 9 7 6" xfId="22916" xr:uid="{00000000-0005-0000-0000-0000D95A0000}"/>
    <cellStyle name="Nota 2 9 7 7" xfId="29741" xr:uid="{00000000-0005-0000-0000-0000DA5A0000}"/>
    <cellStyle name="Nota 2 9 7 8" xfId="33718" xr:uid="{00000000-0005-0000-0000-0000DB5A0000}"/>
    <cellStyle name="Nota 2 9 7 9" xfId="37280" xr:uid="{00000000-0005-0000-0000-0000DC5A0000}"/>
    <cellStyle name="Nota 2 9 8" xfId="2971" xr:uid="{00000000-0005-0000-0000-0000DD5A0000}"/>
    <cellStyle name="Nota 2 9 8 2" xfId="7454" xr:uid="{00000000-0005-0000-0000-0000DE5A0000}"/>
    <cellStyle name="Nota 2 9 8 2 2" xfId="16607" xr:uid="{00000000-0005-0000-0000-0000DF5A0000}"/>
    <cellStyle name="Nota 2 9 8 2 3" xfId="23588" xr:uid="{00000000-0005-0000-0000-0000E05A0000}"/>
    <cellStyle name="Nota 2 9 8 2 4" xfId="30432" xr:uid="{00000000-0005-0000-0000-0000E15A0000}"/>
    <cellStyle name="Nota 2 9 8 2 5" xfId="34382" xr:uid="{00000000-0005-0000-0000-0000E25A0000}"/>
    <cellStyle name="Nota 2 9 8 2 6" xfId="37934" xr:uid="{00000000-0005-0000-0000-0000E35A0000}"/>
    <cellStyle name="Nota 2 9 8 2 7" xfId="39892" xr:uid="{00000000-0005-0000-0000-0000E45A0000}"/>
    <cellStyle name="Nota 2 9 8 3" xfId="12125" xr:uid="{00000000-0005-0000-0000-0000E55A0000}"/>
    <cellStyle name="Nota 2 9 8 4" xfId="19128" xr:uid="{00000000-0005-0000-0000-0000E65A0000}"/>
    <cellStyle name="Nota 2 9 8 5" xfId="25158" xr:uid="{00000000-0005-0000-0000-0000E75A0000}"/>
    <cellStyle name="Nota 2 9 8 6" xfId="26392" xr:uid="{00000000-0005-0000-0000-0000E85A0000}"/>
    <cellStyle name="Nota 2 9 8 7" xfId="29849" xr:uid="{00000000-0005-0000-0000-0000E95A0000}"/>
    <cellStyle name="Nota 2 9 8 8" xfId="33826" xr:uid="{00000000-0005-0000-0000-0000EA5A0000}"/>
    <cellStyle name="Nota 2 9 8 9" xfId="37388" xr:uid="{00000000-0005-0000-0000-0000EB5A0000}"/>
    <cellStyle name="Nota 2 9 9" xfId="3145" xr:uid="{00000000-0005-0000-0000-0000EC5A0000}"/>
    <cellStyle name="Nota 2 9 9 2" xfId="7455" xr:uid="{00000000-0005-0000-0000-0000ED5A0000}"/>
    <cellStyle name="Nota 2 9 9 2 2" xfId="16608" xr:uid="{00000000-0005-0000-0000-0000EE5A0000}"/>
    <cellStyle name="Nota 2 9 9 2 3" xfId="23589" xr:uid="{00000000-0005-0000-0000-0000EF5A0000}"/>
    <cellStyle name="Nota 2 9 9 2 4" xfId="30433" xr:uid="{00000000-0005-0000-0000-0000F05A0000}"/>
    <cellStyle name="Nota 2 9 9 2 5" xfId="34383" xr:uid="{00000000-0005-0000-0000-0000F15A0000}"/>
    <cellStyle name="Nota 2 9 9 2 6" xfId="37935" xr:uid="{00000000-0005-0000-0000-0000F25A0000}"/>
    <cellStyle name="Nota 2 9 9 2 7" xfId="39893" xr:uid="{00000000-0005-0000-0000-0000F35A0000}"/>
    <cellStyle name="Nota 2 9 9 3" xfId="12299" xr:uid="{00000000-0005-0000-0000-0000F45A0000}"/>
    <cellStyle name="Nota 2 9 9 4" xfId="19302" xr:uid="{00000000-0005-0000-0000-0000F55A0000}"/>
    <cellStyle name="Nota 2 9 9 5" xfId="28252" xr:uid="{00000000-0005-0000-0000-0000F65A0000}"/>
    <cellStyle name="Nota 2 9 9 6" xfId="28095" xr:uid="{00000000-0005-0000-0000-0000F75A0000}"/>
    <cellStyle name="Nota 2 9 9 7" xfId="25648" xr:uid="{00000000-0005-0000-0000-0000F85A0000}"/>
    <cellStyle name="Nota 2 9 9 8" xfId="19399" xr:uid="{00000000-0005-0000-0000-0000F95A0000}"/>
    <cellStyle name="Nota 2 9 9 9" xfId="34830" xr:uid="{00000000-0005-0000-0000-0000FA5A0000}"/>
    <cellStyle name="Nota 3" xfId="743" xr:uid="{00000000-0005-0000-0000-0000FB5A0000}"/>
    <cellStyle name="Nota 3 10" xfId="1613" xr:uid="{00000000-0005-0000-0000-0000FC5A0000}"/>
    <cellStyle name="Nota 3 10 2" xfId="7456" xr:uid="{00000000-0005-0000-0000-0000FD5A0000}"/>
    <cellStyle name="Nota 3 10 2 2" xfId="16609" xr:uid="{00000000-0005-0000-0000-0000FE5A0000}"/>
    <cellStyle name="Nota 3 10 2 3" xfId="23590" xr:uid="{00000000-0005-0000-0000-0000FF5A0000}"/>
    <cellStyle name="Nota 3 10 2 4" xfId="30434" xr:uid="{00000000-0005-0000-0000-0000005B0000}"/>
    <cellStyle name="Nota 3 10 2 5" xfId="34384" xr:uid="{00000000-0005-0000-0000-0000015B0000}"/>
    <cellStyle name="Nota 3 10 2 6" xfId="37936" xr:uid="{00000000-0005-0000-0000-0000025B0000}"/>
    <cellStyle name="Nota 3 10 2 7" xfId="39894" xr:uid="{00000000-0005-0000-0000-0000035B0000}"/>
    <cellStyle name="Nota 3 10 3" xfId="10767" xr:uid="{00000000-0005-0000-0000-0000045B0000}"/>
    <cellStyle name="Nota 3 10 4" xfId="10637" xr:uid="{00000000-0005-0000-0000-0000055B0000}"/>
    <cellStyle name="Nota 3 10 5" xfId="28695" xr:uid="{00000000-0005-0000-0000-0000065B0000}"/>
    <cellStyle name="Nota 3 10 6" xfId="29049" xr:uid="{00000000-0005-0000-0000-0000075B0000}"/>
    <cellStyle name="Nota 3 10 7" xfId="31013" xr:uid="{00000000-0005-0000-0000-0000085B0000}"/>
    <cellStyle name="Nota 3 10 8" xfId="34936" xr:uid="{00000000-0005-0000-0000-0000095B0000}"/>
    <cellStyle name="Nota 3 10 9" xfId="38399" xr:uid="{00000000-0005-0000-0000-00000A5B0000}"/>
    <cellStyle name="Nota 3 11" xfId="2442" xr:uid="{00000000-0005-0000-0000-00000B5B0000}"/>
    <cellStyle name="Nota 3 11 2" xfId="7457" xr:uid="{00000000-0005-0000-0000-00000C5B0000}"/>
    <cellStyle name="Nota 3 11 2 2" xfId="16610" xr:uid="{00000000-0005-0000-0000-00000D5B0000}"/>
    <cellStyle name="Nota 3 11 2 3" xfId="23591" xr:uid="{00000000-0005-0000-0000-00000E5B0000}"/>
    <cellStyle name="Nota 3 11 2 4" xfId="30435" xr:uid="{00000000-0005-0000-0000-00000F5B0000}"/>
    <cellStyle name="Nota 3 11 2 5" xfId="34385" xr:uid="{00000000-0005-0000-0000-0000105B0000}"/>
    <cellStyle name="Nota 3 11 2 6" xfId="37937" xr:uid="{00000000-0005-0000-0000-0000115B0000}"/>
    <cellStyle name="Nota 3 11 2 7" xfId="39895" xr:uid="{00000000-0005-0000-0000-0000125B0000}"/>
    <cellStyle name="Nota 3 11 3" xfId="11596" xr:uid="{00000000-0005-0000-0000-0000135B0000}"/>
    <cellStyle name="Nota 3 11 4" xfId="18599" xr:uid="{00000000-0005-0000-0000-0000145B0000}"/>
    <cellStyle name="Nota 3 11 5" xfId="19494" xr:uid="{00000000-0005-0000-0000-0000155B0000}"/>
    <cellStyle name="Nota 3 11 6" xfId="17877" xr:uid="{00000000-0005-0000-0000-0000165B0000}"/>
    <cellStyle name="Nota 3 11 7" xfId="30107" xr:uid="{00000000-0005-0000-0000-0000175B0000}"/>
    <cellStyle name="Nota 3 11 8" xfId="34084" xr:uid="{00000000-0005-0000-0000-0000185B0000}"/>
    <cellStyle name="Nota 3 11 9" xfId="37646" xr:uid="{00000000-0005-0000-0000-0000195B0000}"/>
    <cellStyle name="Nota 3 12" xfId="3048" xr:uid="{00000000-0005-0000-0000-00001A5B0000}"/>
    <cellStyle name="Nota 3 12 2" xfId="7458" xr:uid="{00000000-0005-0000-0000-00001B5B0000}"/>
    <cellStyle name="Nota 3 12 2 2" xfId="16611" xr:uid="{00000000-0005-0000-0000-00001C5B0000}"/>
    <cellStyle name="Nota 3 12 2 3" xfId="23592" xr:uid="{00000000-0005-0000-0000-00001D5B0000}"/>
    <cellStyle name="Nota 3 12 2 4" xfId="30436" xr:uid="{00000000-0005-0000-0000-00001E5B0000}"/>
    <cellStyle name="Nota 3 12 2 5" xfId="34386" xr:uid="{00000000-0005-0000-0000-00001F5B0000}"/>
    <cellStyle name="Nota 3 12 2 6" xfId="37938" xr:uid="{00000000-0005-0000-0000-0000205B0000}"/>
    <cellStyle name="Nota 3 12 2 7" xfId="39896" xr:uid="{00000000-0005-0000-0000-0000215B0000}"/>
    <cellStyle name="Nota 3 12 3" xfId="12202" xr:uid="{00000000-0005-0000-0000-0000225B0000}"/>
    <cellStyle name="Nota 3 12 4" xfId="19205" xr:uid="{00000000-0005-0000-0000-0000235B0000}"/>
    <cellStyle name="Nota 3 12 5" xfId="22742" xr:uid="{00000000-0005-0000-0000-0000245B0000}"/>
    <cellStyle name="Nota 3 12 6" xfId="28089" xr:uid="{00000000-0005-0000-0000-0000255B0000}"/>
    <cellStyle name="Nota 3 12 7" xfId="26080" xr:uid="{00000000-0005-0000-0000-0000265B0000}"/>
    <cellStyle name="Nota 3 12 8" xfId="23029" xr:uid="{00000000-0005-0000-0000-0000275B0000}"/>
    <cellStyle name="Nota 3 12 9" xfId="31301" xr:uid="{00000000-0005-0000-0000-0000285B0000}"/>
    <cellStyle name="Nota 3 13" xfId="3027" xr:uid="{00000000-0005-0000-0000-0000295B0000}"/>
    <cellStyle name="Nota 3 13 2" xfId="7459" xr:uid="{00000000-0005-0000-0000-00002A5B0000}"/>
    <cellStyle name="Nota 3 13 2 2" xfId="16612" xr:uid="{00000000-0005-0000-0000-00002B5B0000}"/>
    <cellStyle name="Nota 3 13 2 3" xfId="23593" xr:uid="{00000000-0005-0000-0000-00002C5B0000}"/>
    <cellStyle name="Nota 3 13 2 4" xfId="30437" xr:uid="{00000000-0005-0000-0000-00002D5B0000}"/>
    <cellStyle name="Nota 3 13 2 5" xfId="34387" xr:uid="{00000000-0005-0000-0000-00002E5B0000}"/>
    <cellStyle name="Nota 3 13 2 6" xfId="37939" xr:uid="{00000000-0005-0000-0000-00002F5B0000}"/>
    <cellStyle name="Nota 3 13 2 7" xfId="39897" xr:uid="{00000000-0005-0000-0000-0000305B0000}"/>
    <cellStyle name="Nota 3 13 3" xfId="12181" xr:uid="{00000000-0005-0000-0000-0000315B0000}"/>
    <cellStyle name="Nota 3 13 4" xfId="19184" xr:uid="{00000000-0005-0000-0000-0000325B0000}"/>
    <cellStyle name="Nota 3 13 5" xfId="28298" xr:uid="{00000000-0005-0000-0000-0000335B0000}"/>
    <cellStyle name="Nota 3 13 6" xfId="23309" xr:uid="{00000000-0005-0000-0000-0000345B0000}"/>
    <cellStyle name="Nota 3 13 7" xfId="25288" xr:uid="{00000000-0005-0000-0000-0000355B0000}"/>
    <cellStyle name="Nota 3 13 8" xfId="30228" xr:uid="{00000000-0005-0000-0000-0000365B0000}"/>
    <cellStyle name="Nota 3 13 9" xfId="34197" xr:uid="{00000000-0005-0000-0000-0000375B0000}"/>
    <cellStyle name="Nota 3 14" xfId="3030" xr:uid="{00000000-0005-0000-0000-0000385B0000}"/>
    <cellStyle name="Nota 3 14 2" xfId="7460" xr:uid="{00000000-0005-0000-0000-0000395B0000}"/>
    <cellStyle name="Nota 3 14 2 2" xfId="16613" xr:uid="{00000000-0005-0000-0000-00003A5B0000}"/>
    <cellStyle name="Nota 3 14 2 3" xfId="23594" xr:uid="{00000000-0005-0000-0000-00003B5B0000}"/>
    <cellStyle name="Nota 3 14 2 4" xfId="30438" xr:uid="{00000000-0005-0000-0000-00003C5B0000}"/>
    <cellStyle name="Nota 3 14 2 5" xfId="34388" xr:uid="{00000000-0005-0000-0000-00003D5B0000}"/>
    <cellStyle name="Nota 3 14 2 6" xfId="37940" xr:uid="{00000000-0005-0000-0000-00003E5B0000}"/>
    <cellStyle name="Nota 3 14 2 7" xfId="39898" xr:uid="{00000000-0005-0000-0000-00003F5B0000}"/>
    <cellStyle name="Nota 3 14 3" xfId="12184" xr:uid="{00000000-0005-0000-0000-0000405B0000}"/>
    <cellStyle name="Nota 3 14 4" xfId="19187" xr:uid="{00000000-0005-0000-0000-0000415B0000}"/>
    <cellStyle name="Nota 3 14 5" xfId="28300" xr:uid="{00000000-0005-0000-0000-0000425B0000}"/>
    <cellStyle name="Nota 3 14 6" xfId="9248" xr:uid="{00000000-0005-0000-0000-0000435B0000}"/>
    <cellStyle name="Nota 3 14 7" xfId="18303" xr:uid="{00000000-0005-0000-0000-0000445B0000}"/>
    <cellStyle name="Nota 3 14 8" xfId="28016" xr:uid="{00000000-0005-0000-0000-0000455B0000}"/>
    <cellStyle name="Nota 3 14 9" xfId="35077" xr:uid="{00000000-0005-0000-0000-0000465B0000}"/>
    <cellStyle name="Nota 3 15" xfId="4350" xr:uid="{00000000-0005-0000-0000-0000475B0000}"/>
    <cellStyle name="Nota 3 15 2" xfId="7461" xr:uid="{00000000-0005-0000-0000-0000485B0000}"/>
    <cellStyle name="Nota 3 15 2 2" xfId="16614" xr:uid="{00000000-0005-0000-0000-0000495B0000}"/>
    <cellStyle name="Nota 3 15 2 3" xfId="23595" xr:uid="{00000000-0005-0000-0000-00004A5B0000}"/>
    <cellStyle name="Nota 3 15 2 4" xfId="30439" xr:uid="{00000000-0005-0000-0000-00004B5B0000}"/>
    <cellStyle name="Nota 3 15 2 5" xfId="34389" xr:uid="{00000000-0005-0000-0000-00004C5B0000}"/>
    <cellStyle name="Nota 3 15 2 6" xfId="37941" xr:uid="{00000000-0005-0000-0000-00004D5B0000}"/>
    <cellStyle name="Nota 3 15 2 7" xfId="39899" xr:uid="{00000000-0005-0000-0000-00004E5B0000}"/>
    <cellStyle name="Nota 3 15 3" xfId="13504" xr:uid="{00000000-0005-0000-0000-00004F5B0000}"/>
    <cellStyle name="Nota 3 15 4" xfId="20502" xr:uid="{00000000-0005-0000-0000-0000505B0000}"/>
    <cellStyle name="Nota 3 15 5" xfId="22756" xr:uid="{00000000-0005-0000-0000-0000515B0000}"/>
    <cellStyle name="Nota 3 15 6" xfId="24091" xr:uid="{00000000-0005-0000-0000-0000525B0000}"/>
    <cellStyle name="Nota 3 15 7" xfId="18261" xr:uid="{00000000-0005-0000-0000-0000535B0000}"/>
    <cellStyle name="Nota 3 15 8" xfId="23310" xr:uid="{00000000-0005-0000-0000-0000545B0000}"/>
    <cellStyle name="Nota 3 15 9" xfId="31021" xr:uid="{00000000-0005-0000-0000-0000555B0000}"/>
    <cellStyle name="Nota 3 16" xfId="9900" xr:uid="{00000000-0005-0000-0000-0000565B0000}"/>
    <cellStyle name="Nota 3 17" xfId="17555" xr:uid="{00000000-0005-0000-0000-0000575B0000}"/>
    <cellStyle name="Nota 3 18" xfId="18055" xr:uid="{00000000-0005-0000-0000-0000585B0000}"/>
    <cellStyle name="Nota 3 19" xfId="19400" xr:uid="{00000000-0005-0000-0000-0000595B0000}"/>
    <cellStyle name="Nota 3 2" xfId="744" xr:uid="{00000000-0005-0000-0000-00005A5B0000}"/>
    <cellStyle name="Nota 3 2 10" xfId="3784" xr:uid="{00000000-0005-0000-0000-00005B5B0000}"/>
    <cellStyle name="Nota 3 2 10 2" xfId="7463" xr:uid="{00000000-0005-0000-0000-00005C5B0000}"/>
    <cellStyle name="Nota 3 2 10 2 2" xfId="16616" xr:uid="{00000000-0005-0000-0000-00005D5B0000}"/>
    <cellStyle name="Nota 3 2 10 2 3" xfId="23597" xr:uid="{00000000-0005-0000-0000-00005E5B0000}"/>
    <cellStyle name="Nota 3 2 10 2 4" xfId="30441" xr:uid="{00000000-0005-0000-0000-00005F5B0000}"/>
    <cellStyle name="Nota 3 2 10 2 5" xfId="34391" xr:uid="{00000000-0005-0000-0000-0000605B0000}"/>
    <cellStyle name="Nota 3 2 10 2 6" xfId="37943" xr:uid="{00000000-0005-0000-0000-0000615B0000}"/>
    <cellStyle name="Nota 3 2 10 2 7" xfId="39901" xr:uid="{00000000-0005-0000-0000-0000625B0000}"/>
    <cellStyle name="Nota 3 2 10 3" xfId="12938" xr:uid="{00000000-0005-0000-0000-0000635B0000}"/>
    <cellStyle name="Nota 3 2 10 4" xfId="19937" xr:uid="{00000000-0005-0000-0000-0000645B0000}"/>
    <cellStyle name="Nota 3 2 10 5" xfId="27938" xr:uid="{00000000-0005-0000-0000-0000655B0000}"/>
    <cellStyle name="Nota 3 2 10 6" xfId="28544" xr:uid="{00000000-0005-0000-0000-0000665B0000}"/>
    <cellStyle name="Nota 3 2 10 7" xfId="10109" xr:uid="{00000000-0005-0000-0000-0000675B0000}"/>
    <cellStyle name="Nota 3 2 10 8" xfId="24523" xr:uid="{00000000-0005-0000-0000-0000685B0000}"/>
    <cellStyle name="Nota 3 2 10 9" xfId="31039" xr:uid="{00000000-0005-0000-0000-0000695B0000}"/>
    <cellStyle name="Nota 3 2 11" xfId="3031" xr:uid="{00000000-0005-0000-0000-00006A5B0000}"/>
    <cellStyle name="Nota 3 2 11 2" xfId="7464" xr:uid="{00000000-0005-0000-0000-00006B5B0000}"/>
    <cellStyle name="Nota 3 2 11 2 2" xfId="16617" xr:uid="{00000000-0005-0000-0000-00006C5B0000}"/>
    <cellStyle name="Nota 3 2 11 2 3" xfId="23598" xr:uid="{00000000-0005-0000-0000-00006D5B0000}"/>
    <cellStyle name="Nota 3 2 11 2 4" xfId="30442" xr:uid="{00000000-0005-0000-0000-00006E5B0000}"/>
    <cellStyle name="Nota 3 2 11 2 5" xfId="34392" xr:uid="{00000000-0005-0000-0000-00006F5B0000}"/>
    <cellStyle name="Nota 3 2 11 2 6" xfId="37944" xr:uid="{00000000-0005-0000-0000-0000705B0000}"/>
    <cellStyle name="Nota 3 2 11 2 7" xfId="39902" xr:uid="{00000000-0005-0000-0000-0000715B0000}"/>
    <cellStyle name="Nota 3 2 11 3" xfId="12185" xr:uid="{00000000-0005-0000-0000-0000725B0000}"/>
    <cellStyle name="Nota 3 2 11 4" xfId="19188" xr:uid="{00000000-0005-0000-0000-0000735B0000}"/>
    <cellStyle name="Nota 3 2 11 5" xfId="22741" xr:uid="{00000000-0005-0000-0000-0000745B0000}"/>
    <cellStyle name="Nota 3 2 11 6" xfId="22566" xr:uid="{00000000-0005-0000-0000-0000755B0000}"/>
    <cellStyle name="Nota 3 2 11 7" xfId="29796" xr:uid="{00000000-0005-0000-0000-0000765B0000}"/>
    <cellStyle name="Nota 3 2 11 8" xfId="33793" xr:uid="{00000000-0005-0000-0000-0000775B0000}"/>
    <cellStyle name="Nota 3 2 11 9" xfId="37355" xr:uid="{00000000-0005-0000-0000-0000785B0000}"/>
    <cellStyle name="Nota 3 2 12" xfId="4281" xr:uid="{00000000-0005-0000-0000-0000795B0000}"/>
    <cellStyle name="Nota 3 2 12 2" xfId="7465" xr:uid="{00000000-0005-0000-0000-00007A5B0000}"/>
    <cellStyle name="Nota 3 2 12 2 2" xfId="16618" xr:uid="{00000000-0005-0000-0000-00007B5B0000}"/>
    <cellStyle name="Nota 3 2 12 2 3" xfId="23599" xr:uid="{00000000-0005-0000-0000-00007C5B0000}"/>
    <cellStyle name="Nota 3 2 12 2 4" xfId="30443" xr:uid="{00000000-0005-0000-0000-00007D5B0000}"/>
    <cellStyle name="Nota 3 2 12 2 5" xfId="34393" xr:uid="{00000000-0005-0000-0000-00007E5B0000}"/>
    <cellStyle name="Nota 3 2 12 2 6" xfId="37945" xr:uid="{00000000-0005-0000-0000-00007F5B0000}"/>
    <cellStyle name="Nota 3 2 12 2 7" xfId="39903" xr:uid="{00000000-0005-0000-0000-0000805B0000}"/>
    <cellStyle name="Nota 3 2 12 3" xfId="13435" xr:uid="{00000000-0005-0000-0000-0000815B0000}"/>
    <cellStyle name="Nota 3 2 12 4" xfId="20433" xr:uid="{00000000-0005-0000-0000-0000825B0000}"/>
    <cellStyle name="Nota 3 2 12 5" xfId="19554" xr:uid="{00000000-0005-0000-0000-0000835B0000}"/>
    <cellStyle name="Nota 3 2 12 6" xfId="22723" xr:uid="{00000000-0005-0000-0000-0000845B0000}"/>
    <cellStyle name="Nota 3 2 12 7" xfId="17322" xr:uid="{00000000-0005-0000-0000-0000855B0000}"/>
    <cellStyle name="Nota 3 2 12 8" xfId="25823" xr:uid="{00000000-0005-0000-0000-0000865B0000}"/>
    <cellStyle name="Nota 3 2 12 9" xfId="22870" xr:uid="{00000000-0005-0000-0000-0000875B0000}"/>
    <cellStyle name="Nota 3 2 13" xfId="7462" xr:uid="{00000000-0005-0000-0000-0000885B0000}"/>
    <cellStyle name="Nota 3 2 13 2" xfId="16615" xr:uid="{00000000-0005-0000-0000-0000895B0000}"/>
    <cellStyle name="Nota 3 2 13 3" xfId="23596" xr:uid="{00000000-0005-0000-0000-00008A5B0000}"/>
    <cellStyle name="Nota 3 2 13 4" xfId="30440" xr:uid="{00000000-0005-0000-0000-00008B5B0000}"/>
    <cellStyle name="Nota 3 2 13 5" xfId="34390" xr:uid="{00000000-0005-0000-0000-00008C5B0000}"/>
    <cellStyle name="Nota 3 2 13 6" xfId="37942" xr:uid="{00000000-0005-0000-0000-00008D5B0000}"/>
    <cellStyle name="Nota 3 2 13 7" xfId="39900" xr:uid="{00000000-0005-0000-0000-00008E5B0000}"/>
    <cellStyle name="Nota 3 2 14" xfId="9901" xr:uid="{00000000-0005-0000-0000-00008F5B0000}"/>
    <cellStyle name="Nota 3 2 15" xfId="17554" xr:uid="{00000000-0005-0000-0000-0000905B0000}"/>
    <cellStyle name="Nota 3 2 16" xfId="29117" xr:uid="{00000000-0005-0000-0000-0000915B0000}"/>
    <cellStyle name="Nota 3 2 17" xfId="25693" xr:uid="{00000000-0005-0000-0000-0000925B0000}"/>
    <cellStyle name="Nota 3 2 18" xfId="31452" xr:uid="{00000000-0005-0000-0000-0000935B0000}"/>
    <cellStyle name="Nota 3 2 19" xfId="35162" xr:uid="{00000000-0005-0000-0000-0000945B0000}"/>
    <cellStyle name="Nota 3 2 2" xfId="745" xr:uid="{00000000-0005-0000-0000-0000955B0000}"/>
    <cellStyle name="Nota 3 2 2 10" xfId="3791" xr:uid="{00000000-0005-0000-0000-0000965B0000}"/>
    <cellStyle name="Nota 3 2 2 10 2" xfId="7467" xr:uid="{00000000-0005-0000-0000-0000975B0000}"/>
    <cellStyle name="Nota 3 2 2 10 2 2" xfId="16620" xr:uid="{00000000-0005-0000-0000-0000985B0000}"/>
    <cellStyle name="Nota 3 2 2 10 2 3" xfId="23601" xr:uid="{00000000-0005-0000-0000-0000995B0000}"/>
    <cellStyle name="Nota 3 2 2 10 2 4" xfId="30445" xr:uid="{00000000-0005-0000-0000-00009A5B0000}"/>
    <cellStyle name="Nota 3 2 2 10 2 5" xfId="34395" xr:uid="{00000000-0005-0000-0000-00009B5B0000}"/>
    <cellStyle name="Nota 3 2 2 10 2 6" xfId="37947" xr:uid="{00000000-0005-0000-0000-00009C5B0000}"/>
    <cellStyle name="Nota 3 2 2 10 2 7" xfId="39905" xr:uid="{00000000-0005-0000-0000-00009D5B0000}"/>
    <cellStyle name="Nota 3 2 2 10 3" xfId="12945" xr:uid="{00000000-0005-0000-0000-00009E5B0000}"/>
    <cellStyle name="Nota 3 2 2 10 4" xfId="19944" xr:uid="{00000000-0005-0000-0000-00009F5B0000}"/>
    <cellStyle name="Nota 3 2 2 10 5" xfId="17621" xr:uid="{00000000-0005-0000-0000-0000A05B0000}"/>
    <cellStyle name="Nota 3 2 2 10 6" xfId="17236" xr:uid="{00000000-0005-0000-0000-0000A15B0000}"/>
    <cellStyle name="Nota 3 2 2 10 7" xfId="25889" xr:uid="{00000000-0005-0000-0000-0000A25B0000}"/>
    <cellStyle name="Nota 3 2 2 10 8" xfId="33519" xr:uid="{00000000-0005-0000-0000-0000A35B0000}"/>
    <cellStyle name="Nota 3 2 2 10 9" xfId="37187" xr:uid="{00000000-0005-0000-0000-0000A45B0000}"/>
    <cellStyle name="Nota 3 2 2 11" xfId="2847" xr:uid="{00000000-0005-0000-0000-0000A55B0000}"/>
    <cellStyle name="Nota 3 2 2 11 2" xfId="7468" xr:uid="{00000000-0005-0000-0000-0000A65B0000}"/>
    <cellStyle name="Nota 3 2 2 11 2 2" xfId="16621" xr:uid="{00000000-0005-0000-0000-0000A75B0000}"/>
    <cellStyle name="Nota 3 2 2 11 2 3" xfId="23602" xr:uid="{00000000-0005-0000-0000-0000A85B0000}"/>
    <cellStyle name="Nota 3 2 2 11 2 4" xfId="30446" xr:uid="{00000000-0005-0000-0000-0000A95B0000}"/>
    <cellStyle name="Nota 3 2 2 11 2 5" xfId="34396" xr:uid="{00000000-0005-0000-0000-0000AA5B0000}"/>
    <cellStyle name="Nota 3 2 2 11 2 6" xfId="37948" xr:uid="{00000000-0005-0000-0000-0000AB5B0000}"/>
    <cellStyle name="Nota 3 2 2 11 2 7" xfId="39906" xr:uid="{00000000-0005-0000-0000-0000AC5B0000}"/>
    <cellStyle name="Nota 3 2 2 11 3" xfId="12001" xr:uid="{00000000-0005-0000-0000-0000AD5B0000}"/>
    <cellStyle name="Nota 3 2 2 11 4" xfId="19004" xr:uid="{00000000-0005-0000-0000-0000AE5B0000}"/>
    <cellStyle name="Nota 3 2 2 11 5" xfId="10160" xr:uid="{00000000-0005-0000-0000-0000AF5B0000}"/>
    <cellStyle name="Nota 3 2 2 11 6" xfId="26355" xr:uid="{00000000-0005-0000-0000-0000B05B0000}"/>
    <cellStyle name="Nota 3 2 2 11 7" xfId="18304" xr:uid="{00000000-0005-0000-0000-0000B15B0000}"/>
    <cellStyle name="Nota 3 2 2 11 8" xfId="31543" xr:uid="{00000000-0005-0000-0000-0000B25B0000}"/>
    <cellStyle name="Nota 3 2 2 11 9" xfId="35247" xr:uid="{00000000-0005-0000-0000-0000B35B0000}"/>
    <cellStyle name="Nota 3 2 2 12" xfId="7466" xr:uid="{00000000-0005-0000-0000-0000B45B0000}"/>
    <cellStyle name="Nota 3 2 2 12 2" xfId="16619" xr:uid="{00000000-0005-0000-0000-0000B55B0000}"/>
    <cellStyle name="Nota 3 2 2 12 3" xfId="23600" xr:uid="{00000000-0005-0000-0000-0000B65B0000}"/>
    <cellStyle name="Nota 3 2 2 12 4" xfId="30444" xr:uid="{00000000-0005-0000-0000-0000B75B0000}"/>
    <cellStyle name="Nota 3 2 2 12 5" xfId="34394" xr:uid="{00000000-0005-0000-0000-0000B85B0000}"/>
    <cellStyle name="Nota 3 2 2 12 6" xfId="37946" xr:uid="{00000000-0005-0000-0000-0000B95B0000}"/>
    <cellStyle name="Nota 3 2 2 12 7" xfId="39904" xr:uid="{00000000-0005-0000-0000-0000BA5B0000}"/>
    <cellStyle name="Nota 3 2 2 13" xfId="9902" xr:uid="{00000000-0005-0000-0000-0000BB5B0000}"/>
    <cellStyle name="Nota 3 2 2 14" xfId="17553" xr:uid="{00000000-0005-0000-0000-0000BC5B0000}"/>
    <cellStyle name="Nota 3 2 2 15" xfId="10261" xr:uid="{00000000-0005-0000-0000-0000BD5B0000}"/>
    <cellStyle name="Nota 3 2 2 16" xfId="25377" xr:uid="{00000000-0005-0000-0000-0000BE5B0000}"/>
    <cellStyle name="Nota 3 2 2 17" xfId="31445" xr:uid="{00000000-0005-0000-0000-0000BF5B0000}"/>
    <cellStyle name="Nota 3 2 2 18" xfId="35161" xr:uid="{00000000-0005-0000-0000-0000C05B0000}"/>
    <cellStyle name="Nota 3 2 2 19" xfId="38439" xr:uid="{00000000-0005-0000-0000-0000C15B0000}"/>
    <cellStyle name="Nota 3 2 2 2" xfId="2250" xr:uid="{00000000-0005-0000-0000-0000C25B0000}"/>
    <cellStyle name="Nota 3 2 2 2 10" xfId="19414" xr:uid="{00000000-0005-0000-0000-0000C35B0000}"/>
    <cellStyle name="Nota 3 2 2 2 11" xfId="25063" xr:uid="{00000000-0005-0000-0000-0000C45B0000}"/>
    <cellStyle name="Nota 3 2 2 2 12" xfId="30205" xr:uid="{00000000-0005-0000-0000-0000C55B0000}"/>
    <cellStyle name="Nota 3 2 2 2 13" xfId="34180" xr:uid="{00000000-0005-0000-0000-0000C65B0000}"/>
    <cellStyle name="Nota 3 2 2 2 14" xfId="37742" xr:uid="{00000000-0005-0000-0000-0000C75B0000}"/>
    <cellStyle name="Nota 3 2 2 2 2" xfId="2650" xr:uid="{00000000-0005-0000-0000-0000C85B0000}"/>
    <cellStyle name="Nota 3 2 2 2 2 2" xfId="7470" xr:uid="{00000000-0005-0000-0000-0000C95B0000}"/>
    <cellStyle name="Nota 3 2 2 2 2 2 2" xfId="16623" xr:uid="{00000000-0005-0000-0000-0000CA5B0000}"/>
    <cellStyle name="Nota 3 2 2 2 2 2 3" xfId="23604" xr:uid="{00000000-0005-0000-0000-0000CB5B0000}"/>
    <cellStyle name="Nota 3 2 2 2 2 2 4" xfId="30448" xr:uid="{00000000-0005-0000-0000-0000CC5B0000}"/>
    <cellStyle name="Nota 3 2 2 2 2 2 5" xfId="34398" xr:uid="{00000000-0005-0000-0000-0000CD5B0000}"/>
    <cellStyle name="Nota 3 2 2 2 2 2 6" xfId="37950" xr:uid="{00000000-0005-0000-0000-0000CE5B0000}"/>
    <cellStyle name="Nota 3 2 2 2 2 2 7" xfId="39908" xr:uid="{00000000-0005-0000-0000-0000CF5B0000}"/>
    <cellStyle name="Nota 3 2 2 2 2 3" xfId="11804" xr:uid="{00000000-0005-0000-0000-0000D05B0000}"/>
    <cellStyle name="Nota 3 2 2 2 2 4" xfId="18807" xr:uid="{00000000-0005-0000-0000-0000D15B0000}"/>
    <cellStyle name="Nota 3 2 2 2 2 5" xfId="17653" xr:uid="{00000000-0005-0000-0000-0000D25B0000}"/>
    <cellStyle name="Nota 3 2 2 2 2 6" xfId="26288" xr:uid="{00000000-0005-0000-0000-0000D35B0000}"/>
    <cellStyle name="Nota 3 2 2 2 2 7" xfId="18364" xr:uid="{00000000-0005-0000-0000-0000D45B0000}"/>
    <cellStyle name="Nota 3 2 2 2 2 8" xfId="33984" xr:uid="{00000000-0005-0000-0000-0000D55B0000}"/>
    <cellStyle name="Nota 3 2 2 2 2 9" xfId="37546" xr:uid="{00000000-0005-0000-0000-0000D65B0000}"/>
    <cellStyle name="Nota 3 2 2 2 3" xfId="3932" xr:uid="{00000000-0005-0000-0000-0000D75B0000}"/>
    <cellStyle name="Nota 3 2 2 2 3 2" xfId="7471" xr:uid="{00000000-0005-0000-0000-0000D85B0000}"/>
    <cellStyle name="Nota 3 2 2 2 3 2 2" xfId="16624" xr:uid="{00000000-0005-0000-0000-0000D95B0000}"/>
    <cellStyle name="Nota 3 2 2 2 3 2 3" xfId="23605" xr:uid="{00000000-0005-0000-0000-0000DA5B0000}"/>
    <cellStyle name="Nota 3 2 2 2 3 2 4" xfId="30449" xr:uid="{00000000-0005-0000-0000-0000DB5B0000}"/>
    <cellStyle name="Nota 3 2 2 2 3 2 5" xfId="34399" xr:uid="{00000000-0005-0000-0000-0000DC5B0000}"/>
    <cellStyle name="Nota 3 2 2 2 3 2 6" xfId="37951" xr:uid="{00000000-0005-0000-0000-0000DD5B0000}"/>
    <cellStyle name="Nota 3 2 2 2 3 2 7" xfId="39909" xr:uid="{00000000-0005-0000-0000-0000DE5B0000}"/>
    <cellStyle name="Nota 3 2 2 2 3 3" xfId="13086" xr:uid="{00000000-0005-0000-0000-0000DF5B0000}"/>
    <cellStyle name="Nota 3 2 2 2 3 4" xfId="20084" xr:uid="{00000000-0005-0000-0000-0000E05B0000}"/>
    <cellStyle name="Nota 3 2 2 2 3 5" xfId="27864" xr:uid="{00000000-0005-0000-0000-0000E15B0000}"/>
    <cellStyle name="Nota 3 2 2 2 3 6" xfId="26620" xr:uid="{00000000-0005-0000-0000-0000E25B0000}"/>
    <cellStyle name="Nota 3 2 2 2 3 7" xfId="28892" xr:uid="{00000000-0005-0000-0000-0000E35B0000}"/>
    <cellStyle name="Nota 3 2 2 2 3 8" xfId="33457" xr:uid="{00000000-0005-0000-0000-0000E45B0000}"/>
    <cellStyle name="Nota 3 2 2 2 3 9" xfId="37131" xr:uid="{00000000-0005-0000-0000-0000E55B0000}"/>
    <cellStyle name="Nota 3 2 2 2 4" xfId="4370" xr:uid="{00000000-0005-0000-0000-0000E65B0000}"/>
    <cellStyle name="Nota 3 2 2 2 4 2" xfId="7472" xr:uid="{00000000-0005-0000-0000-0000E75B0000}"/>
    <cellStyle name="Nota 3 2 2 2 4 2 2" xfId="16625" xr:uid="{00000000-0005-0000-0000-0000E85B0000}"/>
    <cellStyle name="Nota 3 2 2 2 4 2 3" xfId="23606" xr:uid="{00000000-0005-0000-0000-0000E95B0000}"/>
    <cellStyle name="Nota 3 2 2 2 4 2 4" xfId="30450" xr:uid="{00000000-0005-0000-0000-0000EA5B0000}"/>
    <cellStyle name="Nota 3 2 2 2 4 2 5" xfId="34400" xr:uid="{00000000-0005-0000-0000-0000EB5B0000}"/>
    <cellStyle name="Nota 3 2 2 2 4 2 6" xfId="37952" xr:uid="{00000000-0005-0000-0000-0000EC5B0000}"/>
    <cellStyle name="Nota 3 2 2 2 4 2 7" xfId="39910" xr:uid="{00000000-0005-0000-0000-0000ED5B0000}"/>
    <cellStyle name="Nota 3 2 2 2 4 3" xfId="13524" xr:uid="{00000000-0005-0000-0000-0000EE5B0000}"/>
    <cellStyle name="Nota 3 2 2 2 4 4" xfId="20522" xr:uid="{00000000-0005-0000-0000-0000EF5B0000}"/>
    <cellStyle name="Nota 3 2 2 2 4 5" xfId="24235" xr:uid="{00000000-0005-0000-0000-0000F05B0000}"/>
    <cellStyle name="Nota 3 2 2 2 4 6" xfId="28583" xr:uid="{00000000-0005-0000-0000-0000F15B0000}"/>
    <cellStyle name="Nota 3 2 2 2 4 7" xfId="25102" xr:uid="{00000000-0005-0000-0000-0000F25B0000}"/>
    <cellStyle name="Nota 3 2 2 2 4 8" xfId="31860" xr:uid="{00000000-0005-0000-0000-0000F35B0000}"/>
    <cellStyle name="Nota 3 2 2 2 4 9" xfId="35514" xr:uid="{00000000-0005-0000-0000-0000F45B0000}"/>
    <cellStyle name="Nota 3 2 2 2 5" xfId="4624" xr:uid="{00000000-0005-0000-0000-0000F55B0000}"/>
    <cellStyle name="Nota 3 2 2 2 5 2" xfId="7473" xr:uid="{00000000-0005-0000-0000-0000F65B0000}"/>
    <cellStyle name="Nota 3 2 2 2 5 2 2" xfId="16626" xr:uid="{00000000-0005-0000-0000-0000F75B0000}"/>
    <cellStyle name="Nota 3 2 2 2 5 2 3" xfId="23607" xr:uid="{00000000-0005-0000-0000-0000F85B0000}"/>
    <cellStyle name="Nota 3 2 2 2 5 2 4" xfId="30451" xr:uid="{00000000-0005-0000-0000-0000F95B0000}"/>
    <cellStyle name="Nota 3 2 2 2 5 2 5" xfId="34401" xr:uid="{00000000-0005-0000-0000-0000FA5B0000}"/>
    <cellStyle name="Nota 3 2 2 2 5 2 6" xfId="37953" xr:uid="{00000000-0005-0000-0000-0000FB5B0000}"/>
    <cellStyle name="Nota 3 2 2 2 5 2 7" xfId="39911" xr:uid="{00000000-0005-0000-0000-0000FC5B0000}"/>
    <cellStyle name="Nota 3 2 2 2 5 3" xfId="13778" xr:uid="{00000000-0005-0000-0000-0000FD5B0000}"/>
    <cellStyle name="Nota 3 2 2 2 5 4" xfId="20776" xr:uid="{00000000-0005-0000-0000-0000FE5B0000}"/>
    <cellStyle name="Nota 3 2 2 2 5 5" xfId="27525" xr:uid="{00000000-0005-0000-0000-0000FF5B0000}"/>
    <cellStyle name="Nota 3 2 2 2 5 6" xfId="15505" xr:uid="{00000000-0005-0000-0000-0000005C0000}"/>
    <cellStyle name="Nota 3 2 2 2 5 7" xfId="26459" xr:uid="{00000000-0005-0000-0000-0000015C0000}"/>
    <cellStyle name="Nota 3 2 2 2 5 8" xfId="32208" xr:uid="{00000000-0005-0000-0000-0000025C0000}"/>
    <cellStyle name="Nota 3 2 2 2 5 9" xfId="35883" xr:uid="{00000000-0005-0000-0000-0000035C0000}"/>
    <cellStyle name="Nota 3 2 2 2 6" xfId="4870" xr:uid="{00000000-0005-0000-0000-0000045C0000}"/>
    <cellStyle name="Nota 3 2 2 2 6 2" xfId="7474" xr:uid="{00000000-0005-0000-0000-0000055C0000}"/>
    <cellStyle name="Nota 3 2 2 2 6 2 2" xfId="16627" xr:uid="{00000000-0005-0000-0000-0000065C0000}"/>
    <cellStyle name="Nota 3 2 2 2 6 2 3" xfId="23608" xr:uid="{00000000-0005-0000-0000-0000075C0000}"/>
    <cellStyle name="Nota 3 2 2 2 6 2 4" xfId="30452" xr:uid="{00000000-0005-0000-0000-0000085C0000}"/>
    <cellStyle name="Nota 3 2 2 2 6 2 5" xfId="34402" xr:uid="{00000000-0005-0000-0000-0000095C0000}"/>
    <cellStyle name="Nota 3 2 2 2 6 2 6" xfId="37954" xr:uid="{00000000-0005-0000-0000-00000A5C0000}"/>
    <cellStyle name="Nota 3 2 2 2 6 2 7" xfId="39912" xr:uid="{00000000-0005-0000-0000-00000B5C0000}"/>
    <cellStyle name="Nota 3 2 2 2 6 3" xfId="14024" xr:uid="{00000000-0005-0000-0000-00000C5C0000}"/>
    <cellStyle name="Nota 3 2 2 2 6 4" xfId="21022" xr:uid="{00000000-0005-0000-0000-00000D5C0000}"/>
    <cellStyle name="Nota 3 2 2 2 6 5" xfId="15491" xr:uid="{00000000-0005-0000-0000-00000E5C0000}"/>
    <cellStyle name="Nota 3 2 2 2 6 6" xfId="24396" xr:uid="{00000000-0005-0000-0000-00000F5C0000}"/>
    <cellStyle name="Nota 3 2 2 2 6 7" xfId="28709" xr:uid="{00000000-0005-0000-0000-0000105C0000}"/>
    <cellStyle name="Nota 3 2 2 2 6 8" xfId="35594" xr:uid="{00000000-0005-0000-0000-0000115C0000}"/>
    <cellStyle name="Nota 3 2 2 2 6 9" xfId="38505" xr:uid="{00000000-0005-0000-0000-0000125C0000}"/>
    <cellStyle name="Nota 3 2 2 2 7" xfId="7469" xr:uid="{00000000-0005-0000-0000-0000135C0000}"/>
    <cellStyle name="Nota 3 2 2 2 7 2" xfId="16622" xr:uid="{00000000-0005-0000-0000-0000145C0000}"/>
    <cellStyle name="Nota 3 2 2 2 7 3" xfId="23603" xr:uid="{00000000-0005-0000-0000-0000155C0000}"/>
    <cellStyle name="Nota 3 2 2 2 7 4" xfId="30447" xr:uid="{00000000-0005-0000-0000-0000165C0000}"/>
    <cellStyle name="Nota 3 2 2 2 7 5" xfId="34397" xr:uid="{00000000-0005-0000-0000-0000175C0000}"/>
    <cellStyle name="Nota 3 2 2 2 7 6" xfId="37949" xr:uid="{00000000-0005-0000-0000-0000185C0000}"/>
    <cellStyle name="Nota 3 2 2 2 7 7" xfId="39907" xr:uid="{00000000-0005-0000-0000-0000195C0000}"/>
    <cellStyle name="Nota 3 2 2 2 8" xfId="11404" xr:uid="{00000000-0005-0000-0000-00001A5C0000}"/>
    <cellStyle name="Nota 3 2 2 2 9" xfId="18407" xr:uid="{00000000-0005-0000-0000-00001B5C0000}"/>
    <cellStyle name="Nota 3 2 2 3" xfId="1768" xr:uid="{00000000-0005-0000-0000-00001C5C0000}"/>
    <cellStyle name="Nota 3 2 2 3 10" xfId="22574" xr:uid="{00000000-0005-0000-0000-00001D5C0000}"/>
    <cellStyle name="Nota 3 2 2 3 11" xfId="22445" xr:uid="{00000000-0005-0000-0000-00001E5C0000}"/>
    <cellStyle name="Nota 3 2 2 3 12" xfId="18144" xr:uid="{00000000-0005-0000-0000-00001F5C0000}"/>
    <cellStyle name="Nota 3 2 2 3 13" xfId="30848" xr:uid="{00000000-0005-0000-0000-0000205C0000}"/>
    <cellStyle name="Nota 3 2 2 3 14" xfId="34793" xr:uid="{00000000-0005-0000-0000-0000215C0000}"/>
    <cellStyle name="Nota 3 2 2 3 2" xfId="2533" xr:uid="{00000000-0005-0000-0000-0000225C0000}"/>
    <cellStyle name="Nota 3 2 2 3 2 2" xfId="7476" xr:uid="{00000000-0005-0000-0000-0000235C0000}"/>
    <cellStyle name="Nota 3 2 2 3 2 2 2" xfId="16629" xr:uid="{00000000-0005-0000-0000-0000245C0000}"/>
    <cellStyle name="Nota 3 2 2 3 2 2 3" xfId="23610" xr:uid="{00000000-0005-0000-0000-0000255C0000}"/>
    <cellStyle name="Nota 3 2 2 3 2 2 4" xfId="30454" xr:uid="{00000000-0005-0000-0000-0000265C0000}"/>
    <cellStyle name="Nota 3 2 2 3 2 2 5" xfId="34404" xr:uid="{00000000-0005-0000-0000-0000275C0000}"/>
    <cellStyle name="Nota 3 2 2 3 2 2 6" xfId="37956" xr:uid="{00000000-0005-0000-0000-0000285C0000}"/>
    <cellStyle name="Nota 3 2 2 3 2 2 7" xfId="39914" xr:uid="{00000000-0005-0000-0000-0000295C0000}"/>
    <cellStyle name="Nota 3 2 2 3 2 3" xfId="11687" xr:uid="{00000000-0005-0000-0000-00002A5C0000}"/>
    <cellStyle name="Nota 3 2 2 3 2 4" xfId="18690" xr:uid="{00000000-0005-0000-0000-00002B5C0000}"/>
    <cellStyle name="Nota 3 2 2 3 2 5" xfId="18017" xr:uid="{00000000-0005-0000-0000-00002C5C0000}"/>
    <cellStyle name="Nota 3 2 2 3 2 6" xfId="9355" xr:uid="{00000000-0005-0000-0000-00002D5C0000}"/>
    <cellStyle name="Nota 3 2 2 3 2 7" xfId="30065" xr:uid="{00000000-0005-0000-0000-00002E5C0000}"/>
    <cellStyle name="Nota 3 2 2 3 2 8" xfId="34042" xr:uid="{00000000-0005-0000-0000-00002F5C0000}"/>
    <cellStyle name="Nota 3 2 2 3 2 9" xfId="37604" xr:uid="{00000000-0005-0000-0000-0000305C0000}"/>
    <cellStyle name="Nota 3 2 2 3 3" xfId="3695" xr:uid="{00000000-0005-0000-0000-0000315C0000}"/>
    <cellStyle name="Nota 3 2 2 3 3 2" xfId="7477" xr:uid="{00000000-0005-0000-0000-0000325C0000}"/>
    <cellStyle name="Nota 3 2 2 3 3 2 2" xfId="16630" xr:uid="{00000000-0005-0000-0000-0000335C0000}"/>
    <cellStyle name="Nota 3 2 2 3 3 2 3" xfId="23611" xr:uid="{00000000-0005-0000-0000-0000345C0000}"/>
    <cellStyle name="Nota 3 2 2 3 3 2 4" xfId="30455" xr:uid="{00000000-0005-0000-0000-0000355C0000}"/>
    <cellStyle name="Nota 3 2 2 3 3 2 5" xfId="34405" xr:uid="{00000000-0005-0000-0000-0000365C0000}"/>
    <cellStyle name="Nota 3 2 2 3 3 2 6" xfId="37957" xr:uid="{00000000-0005-0000-0000-0000375C0000}"/>
    <cellStyle name="Nota 3 2 2 3 3 2 7" xfId="39915" xr:uid="{00000000-0005-0000-0000-0000385C0000}"/>
    <cellStyle name="Nota 3 2 2 3 3 3" xfId="12849" xr:uid="{00000000-0005-0000-0000-0000395C0000}"/>
    <cellStyle name="Nota 3 2 2 3 3 4" xfId="19848" xr:uid="{00000000-0005-0000-0000-00003A5C0000}"/>
    <cellStyle name="Nota 3 2 2 3 3 5" xfId="27982" xr:uid="{00000000-0005-0000-0000-00003B5C0000}"/>
    <cellStyle name="Nota 3 2 2 3 3 6" xfId="24076" xr:uid="{00000000-0005-0000-0000-00003C5C0000}"/>
    <cellStyle name="Nota 3 2 2 3 3 7" xfId="29545" xr:uid="{00000000-0005-0000-0000-00003D5C0000}"/>
    <cellStyle name="Nota 3 2 2 3 3 8" xfId="33566" xr:uid="{00000000-0005-0000-0000-00003E5C0000}"/>
    <cellStyle name="Nota 3 2 2 3 3 9" xfId="37234" xr:uid="{00000000-0005-0000-0000-00003F5C0000}"/>
    <cellStyle name="Nota 3 2 2 3 4" xfId="4205" xr:uid="{00000000-0005-0000-0000-0000405C0000}"/>
    <cellStyle name="Nota 3 2 2 3 4 2" xfId="7478" xr:uid="{00000000-0005-0000-0000-0000415C0000}"/>
    <cellStyle name="Nota 3 2 2 3 4 2 2" xfId="16631" xr:uid="{00000000-0005-0000-0000-0000425C0000}"/>
    <cellStyle name="Nota 3 2 2 3 4 2 3" xfId="23612" xr:uid="{00000000-0005-0000-0000-0000435C0000}"/>
    <cellStyle name="Nota 3 2 2 3 4 2 4" xfId="30456" xr:uid="{00000000-0005-0000-0000-0000445C0000}"/>
    <cellStyle name="Nota 3 2 2 3 4 2 5" xfId="34406" xr:uid="{00000000-0005-0000-0000-0000455C0000}"/>
    <cellStyle name="Nota 3 2 2 3 4 2 6" xfId="37958" xr:uid="{00000000-0005-0000-0000-0000465C0000}"/>
    <cellStyle name="Nota 3 2 2 3 4 2 7" xfId="39916" xr:uid="{00000000-0005-0000-0000-0000475C0000}"/>
    <cellStyle name="Nota 3 2 2 3 4 3" xfId="13359" xr:uid="{00000000-0005-0000-0000-0000485C0000}"/>
    <cellStyle name="Nota 3 2 2 3 4 4" xfId="20357" xr:uid="{00000000-0005-0000-0000-0000495C0000}"/>
    <cellStyle name="Nota 3 2 2 3 4 5" xfId="19570" xr:uid="{00000000-0005-0000-0000-00004A5C0000}"/>
    <cellStyle name="Nota 3 2 2 3 4 6" xfId="19762" xr:uid="{00000000-0005-0000-0000-00004B5C0000}"/>
    <cellStyle name="Nota 3 2 2 3 4 7" xfId="24281" xr:uid="{00000000-0005-0000-0000-00004C5C0000}"/>
    <cellStyle name="Nota 3 2 2 3 4 8" xfId="33367" xr:uid="{00000000-0005-0000-0000-00004D5C0000}"/>
    <cellStyle name="Nota 3 2 2 3 4 9" xfId="37042" xr:uid="{00000000-0005-0000-0000-00004E5C0000}"/>
    <cellStyle name="Nota 3 2 2 3 5" xfId="3139" xr:uid="{00000000-0005-0000-0000-00004F5C0000}"/>
    <cellStyle name="Nota 3 2 2 3 5 2" xfId="7479" xr:uid="{00000000-0005-0000-0000-0000505C0000}"/>
    <cellStyle name="Nota 3 2 2 3 5 2 2" xfId="16632" xr:uid="{00000000-0005-0000-0000-0000515C0000}"/>
    <cellStyle name="Nota 3 2 2 3 5 2 3" xfId="23613" xr:uid="{00000000-0005-0000-0000-0000525C0000}"/>
    <cellStyle name="Nota 3 2 2 3 5 2 4" xfId="30457" xr:uid="{00000000-0005-0000-0000-0000535C0000}"/>
    <cellStyle name="Nota 3 2 2 3 5 2 5" xfId="34407" xr:uid="{00000000-0005-0000-0000-0000545C0000}"/>
    <cellStyle name="Nota 3 2 2 3 5 2 6" xfId="37959" xr:uid="{00000000-0005-0000-0000-0000555C0000}"/>
    <cellStyle name="Nota 3 2 2 3 5 2 7" xfId="39917" xr:uid="{00000000-0005-0000-0000-0000565C0000}"/>
    <cellStyle name="Nota 3 2 2 3 5 3" xfId="12293" xr:uid="{00000000-0005-0000-0000-0000575C0000}"/>
    <cellStyle name="Nota 3 2 2 3 5 4" xfId="19296" xr:uid="{00000000-0005-0000-0000-0000585C0000}"/>
    <cellStyle name="Nota 3 2 2 3 5 5" xfId="17742" xr:uid="{00000000-0005-0000-0000-0000595C0000}"/>
    <cellStyle name="Nota 3 2 2 3 5 6" xfId="29145" xr:uid="{00000000-0005-0000-0000-00005A5C0000}"/>
    <cellStyle name="Nota 3 2 2 3 5 7" xfId="29771" xr:uid="{00000000-0005-0000-0000-00005B5C0000}"/>
    <cellStyle name="Nota 3 2 2 3 5 8" xfId="33744" xr:uid="{00000000-0005-0000-0000-00005C5C0000}"/>
    <cellStyle name="Nota 3 2 2 3 5 9" xfId="37306" xr:uid="{00000000-0005-0000-0000-00005D5C0000}"/>
    <cellStyle name="Nota 3 2 2 3 6" xfId="2879" xr:uid="{00000000-0005-0000-0000-00005E5C0000}"/>
    <cellStyle name="Nota 3 2 2 3 6 2" xfId="7480" xr:uid="{00000000-0005-0000-0000-00005F5C0000}"/>
    <cellStyle name="Nota 3 2 2 3 6 2 2" xfId="16633" xr:uid="{00000000-0005-0000-0000-0000605C0000}"/>
    <cellStyle name="Nota 3 2 2 3 6 2 3" xfId="23614" xr:uid="{00000000-0005-0000-0000-0000615C0000}"/>
    <cellStyle name="Nota 3 2 2 3 6 2 4" xfId="30458" xr:uid="{00000000-0005-0000-0000-0000625C0000}"/>
    <cellStyle name="Nota 3 2 2 3 6 2 5" xfId="34408" xr:uid="{00000000-0005-0000-0000-0000635C0000}"/>
    <cellStyle name="Nota 3 2 2 3 6 2 6" xfId="37960" xr:uid="{00000000-0005-0000-0000-0000645C0000}"/>
    <cellStyle name="Nota 3 2 2 3 6 2 7" xfId="39918" xr:uid="{00000000-0005-0000-0000-0000655C0000}"/>
    <cellStyle name="Nota 3 2 2 3 6 3" xfId="12033" xr:uid="{00000000-0005-0000-0000-0000665C0000}"/>
    <cellStyle name="Nota 3 2 2 3 6 4" xfId="19036" xr:uid="{00000000-0005-0000-0000-0000675C0000}"/>
    <cellStyle name="Nota 3 2 2 3 6 5" xfId="15462" xr:uid="{00000000-0005-0000-0000-0000685C0000}"/>
    <cellStyle name="Nota 3 2 2 3 6 6" xfId="21206" xr:uid="{00000000-0005-0000-0000-0000695C0000}"/>
    <cellStyle name="Nota 3 2 2 3 6 7" xfId="29887" xr:uid="{00000000-0005-0000-0000-00006A5C0000}"/>
    <cellStyle name="Nota 3 2 2 3 6 8" xfId="31547" xr:uid="{00000000-0005-0000-0000-00006B5C0000}"/>
    <cellStyle name="Nota 3 2 2 3 6 9" xfId="35257" xr:uid="{00000000-0005-0000-0000-00006C5C0000}"/>
    <cellStyle name="Nota 3 2 2 3 7" xfId="7475" xr:uid="{00000000-0005-0000-0000-00006D5C0000}"/>
    <cellStyle name="Nota 3 2 2 3 7 2" xfId="16628" xr:uid="{00000000-0005-0000-0000-00006E5C0000}"/>
    <cellStyle name="Nota 3 2 2 3 7 3" xfId="23609" xr:uid="{00000000-0005-0000-0000-00006F5C0000}"/>
    <cellStyle name="Nota 3 2 2 3 7 4" xfId="30453" xr:uid="{00000000-0005-0000-0000-0000705C0000}"/>
    <cellStyle name="Nota 3 2 2 3 7 5" xfId="34403" xr:uid="{00000000-0005-0000-0000-0000715C0000}"/>
    <cellStyle name="Nota 3 2 2 3 7 6" xfId="37955" xr:uid="{00000000-0005-0000-0000-0000725C0000}"/>
    <cellStyle name="Nota 3 2 2 3 7 7" xfId="39913" xr:uid="{00000000-0005-0000-0000-0000735C0000}"/>
    <cellStyle name="Nota 3 2 2 3 8" xfId="10922" xr:uid="{00000000-0005-0000-0000-0000745C0000}"/>
    <cellStyle name="Nota 3 2 2 3 9" xfId="9240" xr:uid="{00000000-0005-0000-0000-0000755C0000}"/>
    <cellStyle name="Nota 3 2 2 4" xfId="2316" xr:uid="{00000000-0005-0000-0000-0000765C0000}"/>
    <cellStyle name="Nota 3 2 2 4 10" xfId="23477" xr:uid="{00000000-0005-0000-0000-0000775C0000}"/>
    <cellStyle name="Nota 3 2 2 4 11" xfId="19688" xr:uid="{00000000-0005-0000-0000-0000785C0000}"/>
    <cellStyle name="Nota 3 2 2 4 12" xfId="29019" xr:uid="{00000000-0005-0000-0000-0000795C0000}"/>
    <cellStyle name="Nota 3 2 2 4 13" xfId="31069" xr:uid="{00000000-0005-0000-0000-00007A5C0000}"/>
    <cellStyle name="Nota 3 2 2 4 14" xfId="34958" xr:uid="{00000000-0005-0000-0000-00007B5C0000}"/>
    <cellStyle name="Nota 3 2 2 4 2" xfId="2716" xr:uid="{00000000-0005-0000-0000-00007C5C0000}"/>
    <cellStyle name="Nota 3 2 2 4 2 2" xfId="7482" xr:uid="{00000000-0005-0000-0000-00007D5C0000}"/>
    <cellStyle name="Nota 3 2 2 4 2 2 2" xfId="16635" xr:uid="{00000000-0005-0000-0000-00007E5C0000}"/>
    <cellStyle name="Nota 3 2 2 4 2 2 3" xfId="23616" xr:uid="{00000000-0005-0000-0000-00007F5C0000}"/>
    <cellStyle name="Nota 3 2 2 4 2 2 4" xfId="30460" xr:uid="{00000000-0005-0000-0000-0000805C0000}"/>
    <cellStyle name="Nota 3 2 2 4 2 2 5" xfId="34410" xr:uid="{00000000-0005-0000-0000-0000815C0000}"/>
    <cellStyle name="Nota 3 2 2 4 2 2 6" xfId="37962" xr:uid="{00000000-0005-0000-0000-0000825C0000}"/>
    <cellStyle name="Nota 3 2 2 4 2 2 7" xfId="39920" xr:uid="{00000000-0005-0000-0000-0000835C0000}"/>
    <cellStyle name="Nota 3 2 2 4 2 3" xfId="11870" xr:uid="{00000000-0005-0000-0000-0000845C0000}"/>
    <cellStyle name="Nota 3 2 2 4 2 4" xfId="18873" xr:uid="{00000000-0005-0000-0000-0000855C0000}"/>
    <cellStyle name="Nota 3 2 2 4 2 5" xfId="24636" xr:uid="{00000000-0005-0000-0000-0000865C0000}"/>
    <cellStyle name="Nota 3 2 2 4 2 6" xfId="26317" xr:uid="{00000000-0005-0000-0000-0000875C0000}"/>
    <cellStyle name="Nota 3 2 2 4 2 7" xfId="29975" xr:uid="{00000000-0005-0000-0000-0000885C0000}"/>
    <cellStyle name="Nota 3 2 2 4 2 8" xfId="29652" xr:uid="{00000000-0005-0000-0000-0000895C0000}"/>
    <cellStyle name="Nota 3 2 2 4 2 9" xfId="33638" xr:uid="{00000000-0005-0000-0000-00008A5C0000}"/>
    <cellStyle name="Nota 3 2 2 4 3" xfId="3998" xr:uid="{00000000-0005-0000-0000-00008B5C0000}"/>
    <cellStyle name="Nota 3 2 2 4 3 2" xfId="7483" xr:uid="{00000000-0005-0000-0000-00008C5C0000}"/>
    <cellStyle name="Nota 3 2 2 4 3 2 2" xfId="16636" xr:uid="{00000000-0005-0000-0000-00008D5C0000}"/>
    <cellStyle name="Nota 3 2 2 4 3 2 3" xfId="23617" xr:uid="{00000000-0005-0000-0000-00008E5C0000}"/>
    <cellStyle name="Nota 3 2 2 4 3 2 4" xfId="30461" xr:uid="{00000000-0005-0000-0000-00008F5C0000}"/>
    <cellStyle name="Nota 3 2 2 4 3 2 5" xfId="34411" xr:uid="{00000000-0005-0000-0000-0000905C0000}"/>
    <cellStyle name="Nota 3 2 2 4 3 2 6" xfId="37963" xr:uid="{00000000-0005-0000-0000-0000915C0000}"/>
    <cellStyle name="Nota 3 2 2 4 3 2 7" xfId="39921" xr:uid="{00000000-0005-0000-0000-0000925C0000}"/>
    <cellStyle name="Nota 3 2 2 4 3 3" xfId="13152" xr:uid="{00000000-0005-0000-0000-0000935C0000}"/>
    <cellStyle name="Nota 3 2 2 4 3 4" xfId="20150" xr:uid="{00000000-0005-0000-0000-0000945C0000}"/>
    <cellStyle name="Nota 3 2 2 4 3 5" xfId="25424" xr:uid="{00000000-0005-0000-0000-0000955C0000}"/>
    <cellStyle name="Nota 3 2 2 4 3 6" xfId="23179" xr:uid="{00000000-0005-0000-0000-0000965C0000}"/>
    <cellStyle name="Nota 3 2 2 4 3 7" xfId="21285" xr:uid="{00000000-0005-0000-0000-0000975C0000}"/>
    <cellStyle name="Nota 3 2 2 4 3 8" xfId="31676" xr:uid="{00000000-0005-0000-0000-0000985C0000}"/>
    <cellStyle name="Nota 3 2 2 4 3 9" xfId="35356" xr:uid="{00000000-0005-0000-0000-0000995C0000}"/>
    <cellStyle name="Nota 3 2 2 4 4" xfId="4436" xr:uid="{00000000-0005-0000-0000-00009A5C0000}"/>
    <cellStyle name="Nota 3 2 2 4 4 2" xfId="7484" xr:uid="{00000000-0005-0000-0000-00009B5C0000}"/>
    <cellStyle name="Nota 3 2 2 4 4 2 2" xfId="16637" xr:uid="{00000000-0005-0000-0000-00009C5C0000}"/>
    <cellStyle name="Nota 3 2 2 4 4 2 3" xfId="23618" xr:uid="{00000000-0005-0000-0000-00009D5C0000}"/>
    <cellStyle name="Nota 3 2 2 4 4 2 4" xfId="30462" xr:uid="{00000000-0005-0000-0000-00009E5C0000}"/>
    <cellStyle name="Nota 3 2 2 4 4 2 5" xfId="34412" xr:uid="{00000000-0005-0000-0000-00009F5C0000}"/>
    <cellStyle name="Nota 3 2 2 4 4 2 6" xfId="37964" xr:uid="{00000000-0005-0000-0000-0000A05C0000}"/>
    <cellStyle name="Nota 3 2 2 4 4 2 7" xfId="39922" xr:uid="{00000000-0005-0000-0000-0000A15C0000}"/>
    <cellStyle name="Nota 3 2 2 4 4 3" xfId="13590" xr:uid="{00000000-0005-0000-0000-0000A25C0000}"/>
    <cellStyle name="Nota 3 2 2 4 4 4" xfId="20588" xr:uid="{00000000-0005-0000-0000-0000A35C0000}"/>
    <cellStyle name="Nota 3 2 2 4 4 5" xfId="22758" xr:uid="{00000000-0005-0000-0000-0000A45C0000}"/>
    <cellStyle name="Nota 3 2 2 4 4 6" xfId="25195" xr:uid="{00000000-0005-0000-0000-0000A55C0000}"/>
    <cellStyle name="Nota 3 2 2 4 4 7" xfId="29526" xr:uid="{00000000-0005-0000-0000-0000A65C0000}"/>
    <cellStyle name="Nota 3 2 2 4 4 8" xfId="31758" xr:uid="{00000000-0005-0000-0000-0000A75C0000}"/>
    <cellStyle name="Nota 3 2 2 4 4 9" xfId="35438" xr:uid="{00000000-0005-0000-0000-0000A85C0000}"/>
    <cellStyle name="Nota 3 2 2 4 5" xfId="4690" xr:uid="{00000000-0005-0000-0000-0000A95C0000}"/>
    <cellStyle name="Nota 3 2 2 4 5 2" xfId="7485" xr:uid="{00000000-0005-0000-0000-0000AA5C0000}"/>
    <cellStyle name="Nota 3 2 2 4 5 2 2" xfId="16638" xr:uid="{00000000-0005-0000-0000-0000AB5C0000}"/>
    <cellStyle name="Nota 3 2 2 4 5 2 3" xfId="23619" xr:uid="{00000000-0005-0000-0000-0000AC5C0000}"/>
    <cellStyle name="Nota 3 2 2 4 5 2 4" xfId="30463" xr:uid="{00000000-0005-0000-0000-0000AD5C0000}"/>
    <cellStyle name="Nota 3 2 2 4 5 2 5" xfId="34413" xr:uid="{00000000-0005-0000-0000-0000AE5C0000}"/>
    <cellStyle name="Nota 3 2 2 4 5 2 6" xfId="37965" xr:uid="{00000000-0005-0000-0000-0000AF5C0000}"/>
    <cellStyle name="Nota 3 2 2 4 5 2 7" xfId="39923" xr:uid="{00000000-0005-0000-0000-0000B05C0000}"/>
    <cellStyle name="Nota 3 2 2 4 5 3" xfId="13844" xr:uid="{00000000-0005-0000-0000-0000B15C0000}"/>
    <cellStyle name="Nota 3 2 2 4 5 4" xfId="20842" xr:uid="{00000000-0005-0000-0000-0000B25C0000}"/>
    <cellStyle name="Nota 3 2 2 4 5 5" xfId="24024" xr:uid="{00000000-0005-0000-0000-0000B35C0000}"/>
    <cellStyle name="Nota 3 2 2 4 5 6" xfId="28600" xr:uid="{00000000-0005-0000-0000-0000B45C0000}"/>
    <cellStyle name="Nota 3 2 2 4 5 7" xfId="25107" xr:uid="{00000000-0005-0000-0000-0000B55C0000}"/>
    <cellStyle name="Nota 3 2 2 4 5 8" xfId="32179" xr:uid="{00000000-0005-0000-0000-0000B65C0000}"/>
    <cellStyle name="Nota 3 2 2 4 5 9" xfId="35854" xr:uid="{00000000-0005-0000-0000-0000B75C0000}"/>
    <cellStyle name="Nota 3 2 2 4 6" xfId="4936" xr:uid="{00000000-0005-0000-0000-0000B85C0000}"/>
    <cellStyle name="Nota 3 2 2 4 6 2" xfId="7486" xr:uid="{00000000-0005-0000-0000-0000B95C0000}"/>
    <cellStyle name="Nota 3 2 2 4 6 2 2" xfId="16639" xr:uid="{00000000-0005-0000-0000-0000BA5C0000}"/>
    <cellStyle name="Nota 3 2 2 4 6 2 3" xfId="23620" xr:uid="{00000000-0005-0000-0000-0000BB5C0000}"/>
    <cellStyle name="Nota 3 2 2 4 6 2 4" xfId="30464" xr:uid="{00000000-0005-0000-0000-0000BC5C0000}"/>
    <cellStyle name="Nota 3 2 2 4 6 2 5" xfId="34414" xr:uid="{00000000-0005-0000-0000-0000BD5C0000}"/>
    <cellStyle name="Nota 3 2 2 4 6 2 6" xfId="37966" xr:uid="{00000000-0005-0000-0000-0000BE5C0000}"/>
    <cellStyle name="Nota 3 2 2 4 6 2 7" xfId="39924" xr:uid="{00000000-0005-0000-0000-0000BF5C0000}"/>
    <cellStyle name="Nota 3 2 2 4 6 3" xfId="14090" xr:uid="{00000000-0005-0000-0000-0000C05C0000}"/>
    <cellStyle name="Nota 3 2 2 4 6 4" xfId="21088" xr:uid="{00000000-0005-0000-0000-0000C15C0000}"/>
    <cellStyle name="Nota 3 2 2 4 6 5" xfId="17523" xr:uid="{00000000-0005-0000-0000-0000C25C0000}"/>
    <cellStyle name="Nota 3 2 2 4 6 6" xfId="23360" xr:uid="{00000000-0005-0000-0000-0000C35C0000}"/>
    <cellStyle name="Nota 3 2 2 4 6 7" xfId="31982" xr:uid="{00000000-0005-0000-0000-0000C45C0000}"/>
    <cellStyle name="Nota 3 2 2 4 6 8" xfId="35660" xr:uid="{00000000-0005-0000-0000-0000C55C0000}"/>
    <cellStyle name="Nota 3 2 2 4 6 9" xfId="38571" xr:uid="{00000000-0005-0000-0000-0000C65C0000}"/>
    <cellStyle name="Nota 3 2 2 4 7" xfId="7481" xr:uid="{00000000-0005-0000-0000-0000C75C0000}"/>
    <cellStyle name="Nota 3 2 2 4 7 2" xfId="16634" xr:uid="{00000000-0005-0000-0000-0000C85C0000}"/>
    <cellStyle name="Nota 3 2 2 4 7 3" xfId="23615" xr:uid="{00000000-0005-0000-0000-0000C95C0000}"/>
    <cellStyle name="Nota 3 2 2 4 7 4" xfId="30459" xr:uid="{00000000-0005-0000-0000-0000CA5C0000}"/>
    <cellStyle name="Nota 3 2 2 4 7 5" xfId="34409" xr:uid="{00000000-0005-0000-0000-0000CB5C0000}"/>
    <cellStyle name="Nota 3 2 2 4 7 6" xfId="37961" xr:uid="{00000000-0005-0000-0000-0000CC5C0000}"/>
    <cellStyle name="Nota 3 2 2 4 7 7" xfId="39919" xr:uid="{00000000-0005-0000-0000-0000CD5C0000}"/>
    <cellStyle name="Nota 3 2 2 4 8" xfId="11470" xr:uid="{00000000-0005-0000-0000-0000CE5C0000}"/>
    <cellStyle name="Nota 3 2 2 4 9" xfId="18473" xr:uid="{00000000-0005-0000-0000-0000CF5C0000}"/>
    <cellStyle name="Nota 3 2 2 5" xfId="2057" xr:uid="{00000000-0005-0000-0000-0000D05C0000}"/>
    <cellStyle name="Nota 3 2 2 5 10" xfId="24573" xr:uid="{00000000-0005-0000-0000-0000D15C0000}"/>
    <cellStyle name="Nota 3 2 2 5 11" xfId="26049" xr:uid="{00000000-0005-0000-0000-0000D25C0000}"/>
    <cellStyle name="Nota 3 2 2 5 12" xfId="25933" xr:uid="{00000000-0005-0000-0000-0000D35C0000}"/>
    <cellStyle name="Nota 3 2 2 5 13" xfId="34795" xr:uid="{00000000-0005-0000-0000-0000D45C0000}"/>
    <cellStyle name="Nota 3 2 2 5 14" xfId="38341" xr:uid="{00000000-0005-0000-0000-0000D55C0000}"/>
    <cellStyle name="Nota 3 2 2 5 2" xfId="2585" xr:uid="{00000000-0005-0000-0000-0000D65C0000}"/>
    <cellStyle name="Nota 3 2 2 5 2 2" xfId="7488" xr:uid="{00000000-0005-0000-0000-0000D75C0000}"/>
    <cellStyle name="Nota 3 2 2 5 2 2 2" xfId="16641" xr:uid="{00000000-0005-0000-0000-0000D85C0000}"/>
    <cellStyle name="Nota 3 2 2 5 2 2 3" xfId="23622" xr:uid="{00000000-0005-0000-0000-0000D95C0000}"/>
    <cellStyle name="Nota 3 2 2 5 2 2 4" xfId="30466" xr:uid="{00000000-0005-0000-0000-0000DA5C0000}"/>
    <cellStyle name="Nota 3 2 2 5 2 2 5" xfId="34416" xr:uid="{00000000-0005-0000-0000-0000DB5C0000}"/>
    <cellStyle name="Nota 3 2 2 5 2 2 6" xfId="37968" xr:uid="{00000000-0005-0000-0000-0000DC5C0000}"/>
    <cellStyle name="Nota 3 2 2 5 2 2 7" xfId="39926" xr:uid="{00000000-0005-0000-0000-0000DD5C0000}"/>
    <cellStyle name="Nota 3 2 2 5 2 3" xfId="11739" xr:uid="{00000000-0005-0000-0000-0000DE5C0000}"/>
    <cellStyle name="Nota 3 2 2 5 2 4" xfId="18742" xr:uid="{00000000-0005-0000-0000-0000DF5C0000}"/>
    <cellStyle name="Nota 3 2 2 5 2 5" xfId="17226" xr:uid="{00000000-0005-0000-0000-0000E05C0000}"/>
    <cellStyle name="Nota 3 2 2 5 2 6" xfId="9687" xr:uid="{00000000-0005-0000-0000-0000E15C0000}"/>
    <cellStyle name="Nota 3 2 2 5 2 7" xfId="30040" xr:uid="{00000000-0005-0000-0000-0000E25C0000}"/>
    <cellStyle name="Nota 3 2 2 5 2 8" xfId="27500" xr:uid="{00000000-0005-0000-0000-0000E35C0000}"/>
    <cellStyle name="Nota 3 2 2 5 2 9" xfId="31611" xr:uid="{00000000-0005-0000-0000-0000E45C0000}"/>
    <cellStyle name="Nota 3 2 2 5 3" xfId="3823" xr:uid="{00000000-0005-0000-0000-0000E55C0000}"/>
    <cellStyle name="Nota 3 2 2 5 3 2" xfId="7489" xr:uid="{00000000-0005-0000-0000-0000E65C0000}"/>
    <cellStyle name="Nota 3 2 2 5 3 2 2" xfId="16642" xr:uid="{00000000-0005-0000-0000-0000E75C0000}"/>
    <cellStyle name="Nota 3 2 2 5 3 2 3" xfId="23623" xr:uid="{00000000-0005-0000-0000-0000E85C0000}"/>
    <cellStyle name="Nota 3 2 2 5 3 2 4" xfId="30467" xr:uid="{00000000-0005-0000-0000-0000E95C0000}"/>
    <cellStyle name="Nota 3 2 2 5 3 2 5" xfId="34417" xr:uid="{00000000-0005-0000-0000-0000EA5C0000}"/>
    <cellStyle name="Nota 3 2 2 5 3 2 6" xfId="37969" xr:uid="{00000000-0005-0000-0000-0000EB5C0000}"/>
    <cellStyle name="Nota 3 2 2 5 3 2 7" xfId="39927" xr:uid="{00000000-0005-0000-0000-0000EC5C0000}"/>
    <cellStyle name="Nota 3 2 2 5 3 3" xfId="12977" xr:uid="{00000000-0005-0000-0000-0000ED5C0000}"/>
    <cellStyle name="Nota 3 2 2 5 3 4" xfId="19976" xr:uid="{00000000-0005-0000-0000-0000EE5C0000}"/>
    <cellStyle name="Nota 3 2 2 5 3 5" xfId="22749" xr:uid="{00000000-0005-0000-0000-0000EF5C0000}"/>
    <cellStyle name="Nota 3 2 2 5 3 6" xfId="29189" xr:uid="{00000000-0005-0000-0000-0000F05C0000}"/>
    <cellStyle name="Nota 3 2 2 5 3 7" xfId="25624" xr:uid="{00000000-0005-0000-0000-0000F15C0000}"/>
    <cellStyle name="Nota 3 2 2 5 3 8" xfId="33505" xr:uid="{00000000-0005-0000-0000-0000F25C0000}"/>
    <cellStyle name="Nota 3 2 2 5 3 9" xfId="37173" xr:uid="{00000000-0005-0000-0000-0000F35C0000}"/>
    <cellStyle name="Nota 3 2 2 5 4" xfId="4295" xr:uid="{00000000-0005-0000-0000-0000F45C0000}"/>
    <cellStyle name="Nota 3 2 2 5 4 2" xfId="7490" xr:uid="{00000000-0005-0000-0000-0000F55C0000}"/>
    <cellStyle name="Nota 3 2 2 5 4 2 2" xfId="16643" xr:uid="{00000000-0005-0000-0000-0000F65C0000}"/>
    <cellStyle name="Nota 3 2 2 5 4 2 3" xfId="23624" xr:uid="{00000000-0005-0000-0000-0000F75C0000}"/>
    <cellStyle name="Nota 3 2 2 5 4 2 4" xfId="30468" xr:uid="{00000000-0005-0000-0000-0000F85C0000}"/>
    <cellStyle name="Nota 3 2 2 5 4 2 5" xfId="34418" xr:uid="{00000000-0005-0000-0000-0000F95C0000}"/>
    <cellStyle name="Nota 3 2 2 5 4 2 6" xfId="37970" xr:uid="{00000000-0005-0000-0000-0000FA5C0000}"/>
    <cellStyle name="Nota 3 2 2 5 4 2 7" xfId="39928" xr:uid="{00000000-0005-0000-0000-0000FB5C0000}"/>
    <cellStyle name="Nota 3 2 2 5 4 3" xfId="13449" xr:uid="{00000000-0005-0000-0000-0000FC5C0000}"/>
    <cellStyle name="Nota 3 2 2 5 4 4" xfId="20447" xr:uid="{00000000-0005-0000-0000-0000FD5C0000}"/>
    <cellStyle name="Nota 3 2 2 5 4 5" xfId="21373" xr:uid="{00000000-0005-0000-0000-0000FE5C0000}"/>
    <cellStyle name="Nota 3 2 2 5 4 6" xfId="9496" xr:uid="{00000000-0005-0000-0000-0000FF5C0000}"/>
    <cellStyle name="Nota 3 2 2 5 4 7" xfId="25083" xr:uid="{00000000-0005-0000-0000-0000005D0000}"/>
    <cellStyle name="Nota 3 2 2 5 4 8" xfId="31715" xr:uid="{00000000-0005-0000-0000-0000015D0000}"/>
    <cellStyle name="Nota 3 2 2 5 4 9" xfId="35395" xr:uid="{00000000-0005-0000-0000-0000025D0000}"/>
    <cellStyle name="Nota 3 2 2 5 5" xfId="4567" xr:uid="{00000000-0005-0000-0000-0000035D0000}"/>
    <cellStyle name="Nota 3 2 2 5 5 2" xfId="7491" xr:uid="{00000000-0005-0000-0000-0000045D0000}"/>
    <cellStyle name="Nota 3 2 2 5 5 2 2" xfId="16644" xr:uid="{00000000-0005-0000-0000-0000055D0000}"/>
    <cellStyle name="Nota 3 2 2 5 5 2 3" xfId="23625" xr:uid="{00000000-0005-0000-0000-0000065D0000}"/>
    <cellStyle name="Nota 3 2 2 5 5 2 4" xfId="30469" xr:uid="{00000000-0005-0000-0000-0000075D0000}"/>
    <cellStyle name="Nota 3 2 2 5 5 2 5" xfId="34419" xr:uid="{00000000-0005-0000-0000-0000085D0000}"/>
    <cellStyle name="Nota 3 2 2 5 5 2 6" xfId="37971" xr:uid="{00000000-0005-0000-0000-0000095D0000}"/>
    <cellStyle name="Nota 3 2 2 5 5 2 7" xfId="39929" xr:uid="{00000000-0005-0000-0000-00000A5D0000}"/>
    <cellStyle name="Nota 3 2 2 5 5 3" xfId="13721" xr:uid="{00000000-0005-0000-0000-00000B5D0000}"/>
    <cellStyle name="Nota 3 2 2 5 5 4" xfId="20719" xr:uid="{00000000-0005-0000-0000-00000C5D0000}"/>
    <cellStyle name="Nota 3 2 2 5 5 5" xfId="27553" xr:uid="{00000000-0005-0000-0000-00000D5D0000}"/>
    <cellStyle name="Nota 3 2 2 5 5 6" xfId="9926" xr:uid="{00000000-0005-0000-0000-00000E5D0000}"/>
    <cellStyle name="Nota 3 2 2 5 5 7" xfId="25994" xr:uid="{00000000-0005-0000-0000-00000F5D0000}"/>
    <cellStyle name="Nota 3 2 2 5 5 8" xfId="31773" xr:uid="{00000000-0005-0000-0000-0000105D0000}"/>
    <cellStyle name="Nota 3 2 2 5 5 9" xfId="35453" xr:uid="{00000000-0005-0000-0000-0000115D0000}"/>
    <cellStyle name="Nota 3 2 2 5 6" xfId="4817" xr:uid="{00000000-0005-0000-0000-0000125D0000}"/>
    <cellStyle name="Nota 3 2 2 5 6 2" xfId="7492" xr:uid="{00000000-0005-0000-0000-0000135D0000}"/>
    <cellStyle name="Nota 3 2 2 5 6 2 2" xfId="16645" xr:uid="{00000000-0005-0000-0000-0000145D0000}"/>
    <cellStyle name="Nota 3 2 2 5 6 2 3" xfId="23626" xr:uid="{00000000-0005-0000-0000-0000155D0000}"/>
    <cellStyle name="Nota 3 2 2 5 6 2 4" xfId="30470" xr:uid="{00000000-0005-0000-0000-0000165D0000}"/>
    <cellStyle name="Nota 3 2 2 5 6 2 5" xfId="34420" xr:uid="{00000000-0005-0000-0000-0000175D0000}"/>
    <cellStyle name="Nota 3 2 2 5 6 2 6" xfId="37972" xr:uid="{00000000-0005-0000-0000-0000185D0000}"/>
    <cellStyle name="Nota 3 2 2 5 6 2 7" xfId="39930" xr:uid="{00000000-0005-0000-0000-0000195D0000}"/>
    <cellStyle name="Nota 3 2 2 5 6 3" xfId="13971" xr:uid="{00000000-0005-0000-0000-00001A5D0000}"/>
    <cellStyle name="Nota 3 2 2 5 6 4" xfId="20969" xr:uid="{00000000-0005-0000-0000-00001B5D0000}"/>
    <cellStyle name="Nota 3 2 2 5 6 5" xfId="17732" xr:uid="{00000000-0005-0000-0000-00001C5D0000}"/>
    <cellStyle name="Nota 3 2 2 5 6 6" xfId="26760" xr:uid="{00000000-0005-0000-0000-00001D5D0000}"/>
    <cellStyle name="Nota 3 2 2 5 6 7" xfId="9323" xr:uid="{00000000-0005-0000-0000-00001E5D0000}"/>
    <cellStyle name="Nota 3 2 2 5 6 8" xfId="17733" xr:uid="{00000000-0005-0000-0000-00001F5D0000}"/>
    <cellStyle name="Nota 3 2 2 5 6 9" xfId="33711" xr:uid="{00000000-0005-0000-0000-0000205D0000}"/>
    <cellStyle name="Nota 3 2 2 5 7" xfId="7487" xr:uid="{00000000-0005-0000-0000-0000215D0000}"/>
    <cellStyle name="Nota 3 2 2 5 7 2" xfId="16640" xr:uid="{00000000-0005-0000-0000-0000225D0000}"/>
    <cellStyle name="Nota 3 2 2 5 7 3" xfId="23621" xr:uid="{00000000-0005-0000-0000-0000235D0000}"/>
    <cellStyle name="Nota 3 2 2 5 7 4" xfId="30465" xr:uid="{00000000-0005-0000-0000-0000245D0000}"/>
    <cellStyle name="Nota 3 2 2 5 7 5" xfId="34415" xr:uid="{00000000-0005-0000-0000-0000255D0000}"/>
    <cellStyle name="Nota 3 2 2 5 7 6" xfId="37967" xr:uid="{00000000-0005-0000-0000-0000265D0000}"/>
    <cellStyle name="Nota 3 2 2 5 7 7" xfId="39925" xr:uid="{00000000-0005-0000-0000-0000275D0000}"/>
    <cellStyle name="Nota 3 2 2 5 8" xfId="11211" xr:uid="{00000000-0005-0000-0000-0000285D0000}"/>
    <cellStyle name="Nota 3 2 2 5 9" xfId="9471" xr:uid="{00000000-0005-0000-0000-0000295D0000}"/>
    <cellStyle name="Nota 3 2 2 6" xfId="1644" xr:uid="{00000000-0005-0000-0000-00002A5D0000}"/>
    <cellStyle name="Nota 3 2 2 6 10" xfId="25348" xr:uid="{00000000-0005-0000-0000-00002B5D0000}"/>
    <cellStyle name="Nota 3 2 2 6 11" xfId="30997" xr:uid="{00000000-0005-0000-0000-00002C5D0000}"/>
    <cellStyle name="Nota 3 2 2 6 12" xfId="31365" xr:uid="{00000000-0005-0000-0000-00002D5D0000}"/>
    <cellStyle name="Nota 3 2 2 6 13" xfId="35119" xr:uid="{00000000-0005-0000-0000-00002E5D0000}"/>
    <cellStyle name="Nota 3 2 2 6 2" xfId="3521" xr:uid="{00000000-0005-0000-0000-00002F5D0000}"/>
    <cellStyle name="Nota 3 2 2 6 2 2" xfId="7494" xr:uid="{00000000-0005-0000-0000-0000305D0000}"/>
    <cellStyle name="Nota 3 2 2 6 2 2 2" xfId="16647" xr:uid="{00000000-0005-0000-0000-0000315D0000}"/>
    <cellStyle name="Nota 3 2 2 6 2 2 3" xfId="23628" xr:uid="{00000000-0005-0000-0000-0000325D0000}"/>
    <cellStyle name="Nota 3 2 2 6 2 2 4" xfId="30472" xr:uid="{00000000-0005-0000-0000-0000335D0000}"/>
    <cellStyle name="Nota 3 2 2 6 2 2 5" xfId="34422" xr:uid="{00000000-0005-0000-0000-0000345D0000}"/>
    <cellStyle name="Nota 3 2 2 6 2 2 6" xfId="37974" xr:uid="{00000000-0005-0000-0000-0000355D0000}"/>
    <cellStyle name="Nota 3 2 2 6 2 2 7" xfId="39932" xr:uid="{00000000-0005-0000-0000-0000365D0000}"/>
    <cellStyle name="Nota 3 2 2 6 2 3" xfId="12675" xr:uid="{00000000-0005-0000-0000-0000375D0000}"/>
    <cellStyle name="Nota 3 2 2 6 2 4" xfId="19676" xr:uid="{00000000-0005-0000-0000-0000385D0000}"/>
    <cellStyle name="Nota 3 2 2 6 2 5" xfId="15430" xr:uid="{00000000-0005-0000-0000-0000395D0000}"/>
    <cellStyle name="Nota 3 2 2 6 2 6" xfId="26525" xr:uid="{00000000-0005-0000-0000-00003A5D0000}"/>
    <cellStyle name="Nota 3 2 2 6 2 7" xfId="22463" xr:uid="{00000000-0005-0000-0000-00003B5D0000}"/>
    <cellStyle name="Nota 3 2 2 6 2 8" xfId="29673" xr:uid="{00000000-0005-0000-0000-00003C5D0000}"/>
    <cellStyle name="Nota 3 2 2 6 2 9" xfId="17694" xr:uid="{00000000-0005-0000-0000-00003D5D0000}"/>
    <cellStyle name="Nota 3 2 2 6 3" xfId="4117" xr:uid="{00000000-0005-0000-0000-00003E5D0000}"/>
    <cellStyle name="Nota 3 2 2 6 3 2" xfId="7495" xr:uid="{00000000-0005-0000-0000-00003F5D0000}"/>
    <cellStyle name="Nota 3 2 2 6 3 2 2" xfId="16648" xr:uid="{00000000-0005-0000-0000-0000405D0000}"/>
    <cellStyle name="Nota 3 2 2 6 3 2 3" xfId="23629" xr:uid="{00000000-0005-0000-0000-0000415D0000}"/>
    <cellStyle name="Nota 3 2 2 6 3 2 4" xfId="30473" xr:uid="{00000000-0005-0000-0000-0000425D0000}"/>
    <cellStyle name="Nota 3 2 2 6 3 2 5" xfId="34423" xr:uid="{00000000-0005-0000-0000-0000435D0000}"/>
    <cellStyle name="Nota 3 2 2 6 3 2 6" xfId="37975" xr:uid="{00000000-0005-0000-0000-0000445D0000}"/>
    <cellStyle name="Nota 3 2 2 6 3 2 7" xfId="39933" xr:uid="{00000000-0005-0000-0000-0000455D0000}"/>
    <cellStyle name="Nota 3 2 2 6 3 3" xfId="13271" xr:uid="{00000000-0005-0000-0000-0000465D0000}"/>
    <cellStyle name="Nota 3 2 2 6 3 4" xfId="20269" xr:uid="{00000000-0005-0000-0000-0000475D0000}"/>
    <cellStyle name="Nota 3 2 2 6 3 5" xfId="27773" xr:uid="{00000000-0005-0000-0000-0000485D0000}"/>
    <cellStyle name="Nota 3 2 2 6 3 6" xfId="17847" xr:uid="{00000000-0005-0000-0000-0000495D0000}"/>
    <cellStyle name="Nota 3 2 2 6 3 7" xfId="27276" xr:uid="{00000000-0005-0000-0000-00004A5D0000}"/>
    <cellStyle name="Nota 3 2 2 6 3 8" xfId="31692" xr:uid="{00000000-0005-0000-0000-00004B5D0000}"/>
    <cellStyle name="Nota 3 2 2 6 3 9" xfId="35372" xr:uid="{00000000-0005-0000-0000-00004C5D0000}"/>
    <cellStyle name="Nota 3 2 2 6 4" xfId="3066" xr:uid="{00000000-0005-0000-0000-00004D5D0000}"/>
    <cellStyle name="Nota 3 2 2 6 4 2" xfId="7496" xr:uid="{00000000-0005-0000-0000-00004E5D0000}"/>
    <cellStyle name="Nota 3 2 2 6 4 2 2" xfId="16649" xr:uid="{00000000-0005-0000-0000-00004F5D0000}"/>
    <cellStyle name="Nota 3 2 2 6 4 2 3" xfId="23630" xr:uid="{00000000-0005-0000-0000-0000505D0000}"/>
    <cellStyle name="Nota 3 2 2 6 4 2 4" xfId="30474" xr:uid="{00000000-0005-0000-0000-0000515D0000}"/>
    <cellStyle name="Nota 3 2 2 6 4 2 5" xfId="34424" xr:uid="{00000000-0005-0000-0000-0000525D0000}"/>
    <cellStyle name="Nota 3 2 2 6 4 2 6" xfId="37976" xr:uid="{00000000-0005-0000-0000-0000535D0000}"/>
    <cellStyle name="Nota 3 2 2 6 4 2 7" xfId="39934" xr:uid="{00000000-0005-0000-0000-0000545D0000}"/>
    <cellStyle name="Nota 3 2 2 6 4 3" xfId="12220" xr:uid="{00000000-0005-0000-0000-0000555D0000}"/>
    <cellStyle name="Nota 3 2 2 6 4 4" xfId="19223" xr:uid="{00000000-0005-0000-0000-0000565D0000}"/>
    <cellStyle name="Nota 3 2 2 6 4 5" xfId="28284" xr:uid="{00000000-0005-0000-0000-0000575D0000}"/>
    <cellStyle name="Nota 3 2 2 6 4 6" xfId="26415" xr:uid="{00000000-0005-0000-0000-0000585D0000}"/>
    <cellStyle name="Nota 3 2 2 6 4 7" xfId="29802" xr:uid="{00000000-0005-0000-0000-0000595D0000}"/>
    <cellStyle name="Nota 3 2 2 6 4 8" xfId="19662" xr:uid="{00000000-0005-0000-0000-00005A5D0000}"/>
    <cellStyle name="Nota 3 2 2 6 4 9" xfId="29023" xr:uid="{00000000-0005-0000-0000-00005B5D0000}"/>
    <cellStyle name="Nota 3 2 2 6 5" xfId="3774" xr:uid="{00000000-0005-0000-0000-00005C5D0000}"/>
    <cellStyle name="Nota 3 2 2 6 5 2" xfId="7497" xr:uid="{00000000-0005-0000-0000-00005D5D0000}"/>
    <cellStyle name="Nota 3 2 2 6 5 2 2" xfId="16650" xr:uid="{00000000-0005-0000-0000-00005E5D0000}"/>
    <cellStyle name="Nota 3 2 2 6 5 2 3" xfId="23631" xr:uid="{00000000-0005-0000-0000-00005F5D0000}"/>
    <cellStyle name="Nota 3 2 2 6 5 2 4" xfId="30475" xr:uid="{00000000-0005-0000-0000-0000605D0000}"/>
    <cellStyle name="Nota 3 2 2 6 5 2 5" xfId="34425" xr:uid="{00000000-0005-0000-0000-0000615D0000}"/>
    <cellStyle name="Nota 3 2 2 6 5 2 6" xfId="37977" xr:uid="{00000000-0005-0000-0000-0000625D0000}"/>
    <cellStyle name="Nota 3 2 2 6 5 2 7" xfId="39935" xr:uid="{00000000-0005-0000-0000-0000635D0000}"/>
    <cellStyle name="Nota 3 2 2 6 5 3" xfId="12928" xr:uid="{00000000-0005-0000-0000-0000645D0000}"/>
    <cellStyle name="Nota 3 2 2 6 5 4" xfId="19927" xr:uid="{00000000-0005-0000-0000-0000655D0000}"/>
    <cellStyle name="Nota 3 2 2 6 5 5" xfId="27943" xr:uid="{00000000-0005-0000-0000-0000665D0000}"/>
    <cellStyle name="Nota 3 2 2 6 5 6" xfId="26583" xr:uid="{00000000-0005-0000-0000-0000675D0000}"/>
    <cellStyle name="Nota 3 2 2 6 5 7" xfId="26484" xr:uid="{00000000-0005-0000-0000-0000685D0000}"/>
    <cellStyle name="Nota 3 2 2 6 5 8" xfId="33511" xr:uid="{00000000-0005-0000-0000-0000695D0000}"/>
    <cellStyle name="Nota 3 2 2 6 5 9" xfId="37179" xr:uid="{00000000-0005-0000-0000-00006A5D0000}"/>
    <cellStyle name="Nota 3 2 2 6 6" xfId="7493" xr:uid="{00000000-0005-0000-0000-00006B5D0000}"/>
    <cellStyle name="Nota 3 2 2 6 6 2" xfId="16646" xr:uid="{00000000-0005-0000-0000-00006C5D0000}"/>
    <cellStyle name="Nota 3 2 2 6 6 3" xfId="23627" xr:uid="{00000000-0005-0000-0000-00006D5D0000}"/>
    <cellStyle name="Nota 3 2 2 6 6 4" xfId="30471" xr:uid="{00000000-0005-0000-0000-00006E5D0000}"/>
    <cellStyle name="Nota 3 2 2 6 6 5" xfId="34421" xr:uid="{00000000-0005-0000-0000-00006F5D0000}"/>
    <cellStyle name="Nota 3 2 2 6 6 6" xfId="37973" xr:uid="{00000000-0005-0000-0000-0000705D0000}"/>
    <cellStyle name="Nota 3 2 2 6 6 7" xfId="39931" xr:uid="{00000000-0005-0000-0000-0000715D0000}"/>
    <cellStyle name="Nota 3 2 2 6 7" xfId="10798" xr:uid="{00000000-0005-0000-0000-0000725D0000}"/>
    <cellStyle name="Nota 3 2 2 6 8" xfId="9777" xr:uid="{00000000-0005-0000-0000-0000735D0000}"/>
    <cellStyle name="Nota 3 2 2 6 9" xfId="28680" xr:uid="{00000000-0005-0000-0000-0000745D0000}"/>
    <cellStyle name="Nota 3 2 2 7" xfId="2472" xr:uid="{00000000-0005-0000-0000-0000755D0000}"/>
    <cellStyle name="Nota 3 2 2 7 2" xfId="7498" xr:uid="{00000000-0005-0000-0000-0000765D0000}"/>
    <cellStyle name="Nota 3 2 2 7 2 2" xfId="16651" xr:uid="{00000000-0005-0000-0000-0000775D0000}"/>
    <cellStyle name="Nota 3 2 2 7 2 3" xfId="23632" xr:uid="{00000000-0005-0000-0000-0000785D0000}"/>
    <cellStyle name="Nota 3 2 2 7 2 4" xfId="30476" xr:uid="{00000000-0005-0000-0000-0000795D0000}"/>
    <cellStyle name="Nota 3 2 2 7 2 5" xfId="34426" xr:uid="{00000000-0005-0000-0000-00007A5D0000}"/>
    <cellStyle name="Nota 3 2 2 7 2 6" xfId="37978" xr:uid="{00000000-0005-0000-0000-00007B5D0000}"/>
    <cellStyle name="Nota 3 2 2 7 2 7" xfId="39936" xr:uid="{00000000-0005-0000-0000-00007C5D0000}"/>
    <cellStyle name="Nota 3 2 2 7 3" xfId="11626" xr:uid="{00000000-0005-0000-0000-00007D5D0000}"/>
    <cellStyle name="Nota 3 2 2 7 4" xfId="18629" xr:uid="{00000000-0005-0000-0000-00007E5D0000}"/>
    <cellStyle name="Nota 3 2 2 7 5" xfId="15450" xr:uid="{00000000-0005-0000-0000-00007F5D0000}"/>
    <cellStyle name="Nota 3 2 2 7 6" xfId="19632" xr:uid="{00000000-0005-0000-0000-0000805D0000}"/>
    <cellStyle name="Nota 3 2 2 7 7" xfId="30095" xr:uid="{00000000-0005-0000-0000-0000815D0000}"/>
    <cellStyle name="Nota 3 2 2 7 8" xfId="34072" xr:uid="{00000000-0005-0000-0000-0000825D0000}"/>
    <cellStyle name="Nota 3 2 2 7 9" xfId="37634" xr:uid="{00000000-0005-0000-0000-0000835D0000}"/>
    <cellStyle name="Nota 3 2 2 8" xfId="3050" xr:uid="{00000000-0005-0000-0000-0000845D0000}"/>
    <cellStyle name="Nota 3 2 2 8 2" xfId="7499" xr:uid="{00000000-0005-0000-0000-0000855D0000}"/>
    <cellStyle name="Nota 3 2 2 8 2 2" xfId="16652" xr:uid="{00000000-0005-0000-0000-0000865D0000}"/>
    <cellStyle name="Nota 3 2 2 8 2 3" xfId="23633" xr:uid="{00000000-0005-0000-0000-0000875D0000}"/>
    <cellStyle name="Nota 3 2 2 8 2 4" xfId="30477" xr:uid="{00000000-0005-0000-0000-0000885D0000}"/>
    <cellStyle name="Nota 3 2 2 8 2 5" xfId="34427" xr:uid="{00000000-0005-0000-0000-0000895D0000}"/>
    <cellStyle name="Nota 3 2 2 8 2 6" xfId="37979" xr:uid="{00000000-0005-0000-0000-00008A5D0000}"/>
    <cellStyle name="Nota 3 2 2 8 2 7" xfId="39937" xr:uid="{00000000-0005-0000-0000-00008B5D0000}"/>
    <cellStyle name="Nota 3 2 2 8 3" xfId="12204" xr:uid="{00000000-0005-0000-0000-00008C5D0000}"/>
    <cellStyle name="Nota 3 2 2 8 4" xfId="19207" xr:uid="{00000000-0005-0000-0000-00008D5D0000}"/>
    <cellStyle name="Nota 3 2 2 8 5" xfId="24003" xr:uid="{00000000-0005-0000-0000-00008E5D0000}"/>
    <cellStyle name="Nota 3 2 2 8 6" xfId="25146" xr:uid="{00000000-0005-0000-0000-00008F5D0000}"/>
    <cellStyle name="Nota 3 2 2 8 7" xfId="26603" xr:uid="{00000000-0005-0000-0000-0000905D0000}"/>
    <cellStyle name="Nota 3 2 2 8 8" xfId="29664" xr:uid="{00000000-0005-0000-0000-0000915D0000}"/>
    <cellStyle name="Nota 3 2 2 8 9" xfId="30901" xr:uid="{00000000-0005-0000-0000-0000925D0000}"/>
    <cellStyle name="Nota 3 2 2 9" xfId="3785" xr:uid="{00000000-0005-0000-0000-0000935D0000}"/>
    <cellStyle name="Nota 3 2 2 9 2" xfId="7500" xr:uid="{00000000-0005-0000-0000-0000945D0000}"/>
    <cellStyle name="Nota 3 2 2 9 2 2" xfId="16653" xr:uid="{00000000-0005-0000-0000-0000955D0000}"/>
    <cellStyle name="Nota 3 2 2 9 2 3" xfId="23634" xr:uid="{00000000-0005-0000-0000-0000965D0000}"/>
    <cellStyle name="Nota 3 2 2 9 2 4" xfId="30478" xr:uid="{00000000-0005-0000-0000-0000975D0000}"/>
    <cellStyle name="Nota 3 2 2 9 2 5" xfId="34428" xr:uid="{00000000-0005-0000-0000-0000985D0000}"/>
    <cellStyle name="Nota 3 2 2 9 2 6" xfId="37980" xr:uid="{00000000-0005-0000-0000-0000995D0000}"/>
    <cellStyle name="Nota 3 2 2 9 2 7" xfId="39938" xr:uid="{00000000-0005-0000-0000-00009A5D0000}"/>
    <cellStyle name="Nota 3 2 2 9 3" xfId="12939" xr:uid="{00000000-0005-0000-0000-00009B5D0000}"/>
    <cellStyle name="Nota 3 2 2 9 4" xfId="19938" xr:uid="{00000000-0005-0000-0000-00009C5D0000}"/>
    <cellStyle name="Nota 3 2 2 9 5" xfId="9252" xr:uid="{00000000-0005-0000-0000-00009D5D0000}"/>
    <cellStyle name="Nota 3 2 2 9 6" xfId="29187" xr:uid="{00000000-0005-0000-0000-00009E5D0000}"/>
    <cellStyle name="Nota 3 2 2 9 7" xfId="25625" xr:uid="{00000000-0005-0000-0000-00009F5D0000}"/>
    <cellStyle name="Nota 3 2 2 9 8" xfId="33522" xr:uid="{00000000-0005-0000-0000-0000A05D0000}"/>
    <cellStyle name="Nota 3 2 2 9 9" xfId="37190" xr:uid="{00000000-0005-0000-0000-0000A15D0000}"/>
    <cellStyle name="Nota 3 2 20" xfId="38440" xr:uid="{00000000-0005-0000-0000-0000A25D0000}"/>
    <cellStyle name="Nota 3 2 3" xfId="2249" xr:uid="{00000000-0005-0000-0000-0000A35D0000}"/>
    <cellStyle name="Nota 3 2 3 10" xfId="19386" xr:uid="{00000000-0005-0000-0000-0000A45D0000}"/>
    <cellStyle name="Nota 3 2 3 11" xfId="25200" xr:uid="{00000000-0005-0000-0000-0000A55D0000}"/>
    <cellStyle name="Nota 3 2 3 12" xfId="29168" xr:uid="{00000000-0005-0000-0000-0000A65D0000}"/>
    <cellStyle name="Nota 3 2 3 13" xfId="19421" xr:uid="{00000000-0005-0000-0000-0000A75D0000}"/>
    <cellStyle name="Nota 3 2 3 14" xfId="31336" xr:uid="{00000000-0005-0000-0000-0000A85D0000}"/>
    <cellStyle name="Nota 3 2 3 2" xfId="2649" xr:uid="{00000000-0005-0000-0000-0000A95D0000}"/>
    <cellStyle name="Nota 3 2 3 2 2" xfId="7502" xr:uid="{00000000-0005-0000-0000-0000AA5D0000}"/>
    <cellStyle name="Nota 3 2 3 2 2 2" xfId="16655" xr:uid="{00000000-0005-0000-0000-0000AB5D0000}"/>
    <cellStyle name="Nota 3 2 3 2 2 3" xfId="23636" xr:uid="{00000000-0005-0000-0000-0000AC5D0000}"/>
    <cellStyle name="Nota 3 2 3 2 2 4" xfId="30480" xr:uid="{00000000-0005-0000-0000-0000AD5D0000}"/>
    <cellStyle name="Nota 3 2 3 2 2 5" xfId="34430" xr:uid="{00000000-0005-0000-0000-0000AE5D0000}"/>
    <cellStyle name="Nota 3 2 3 2 2 6" xfId="37982" xr:uid="{00000000-0005-0000-0000-0000AF5D0000}"/>
    <cellStyle name="Nota 3 2 3 2 2 7" xfId="39940" xr:uid="{00000000-0005-0000-0000-0000B05D0000}"/>
    <cellStyle name="Nota 3 2 3 2 3" xfId="11803" xr:uid="{00000000-0005-0000-0000-0000B15D0000}"/>
    <cellStyle name="Nota 3 2 3 2 4" xfId="18806" xr:uid="{00000000-0005-0000-0000-0000B25D0000}"/>
    <cellStyle name="Nota 3 2 3 2 5" xfId="17656" xr:uid="{00000000-0005-0000-0000-0000B35D0000}"/>
    <cellStyle name="Nota 3 2 3 2 6" xfId="17903" xr:uid="{00000000-0005-0000-0000-0000B45D0000}"/>
    <cellStyle name="Nota 3 2 3 2 7" xfId="30008" xr:uid="{00000000-0005-0000-0000-0000B55D0000}"/>
    <cellStyle name="Nota 3 2 3 2 8" xfId="33969" xr:uid="{00000000-0005-0000-0000-0000B65D0000}"/>
    <cellStyle name="Nota 3 2 3 2 9" xfId="37531" xr:uid="{00000000-0005-0000-0000-0000B75D0000}"/>
    <cellStyle name="Nota 3 2 3 3" xfId="3931" xr:uid="{00000000-0005-0000-0000-0000B85D0000}"/>
    <cellStyle name="Nota 3 2 3 3 2" xfId="7503" xr:uid="{00000000-0005-0000-0000-0000B95D0000}"/>
    <cellStyle name="Nota 3 2 3 3 2 2" xfId="16656" xr:uid="{00000000-0005-0000-0000-0000BA5D0000}"/>
    <cellStyle name="Nota 3 2 3 3 2 3" xfId="23637" xr:uid="{00000000-0005-0000-0000-0000BB5D0000}"/>
    <cellStyle name="Nota 3 2 3 3 2 4" xfId="30481" xr:uid="{00000000-0005-0000-0000-0000BC5D0000}"/>
    <cellStyle name="Nota 3 2 3 3 2 5" xfId="34431" xr:uid="{00000000-0005-0000-0000-0000BD5D0000}"/>
    <cellStyle name="Nota 3 2 3 3 2 6" xfId="37983" xr:uid="{00000000-0005-0000-0000-0000BE5D0000}"/>
    <cellStyle name="Nota 3 2 3 3 2 7" xfId="39941" xr:uid="{00000000-0005-0000-0000-0000BF5D0000}"/>
    <cellStyle name="Nota 3 2 3 3 3" xfId="13085" xr:uid="{00000000-0005-0000-0000-0000C05D0000}"/>
    <cellStyle name="Nota 3 2 3 3 4" xfId="20083" xr:uid="{00000000-0005-0000-0000-0000C15D0000}"/>
    <cellStyle name="Nota 3 2 3 3 5" xfId="18204" xr:uid="{00000000-0005-0000-0000-0000C25D0000}"/>
    <cellStyle name="Nota 3 2 3 3 6" xfId="29199" xr:uid="{00000000-0005-0000-0000-0000C35D0000}"/>
    <cellStyle name="Nota 3 2 3 3 7" xfId="24434" xr:uid="{00000000-0005-0000-0000-0000C45D0000}"/>
    <cellStyle name="Nota 3 2 3 3 8" xfId="17036" xr:uid="{00000000-0005-0000-0000-0000C55D0000}"/>
    <cellStyle name="Nota 3 2 3 3 9" xfId="31055" xr:uid="{00000000-0005-0000-0000-0000C65D0000}"/>
    <cellStyle name="Nota 3 2 3 4" xfId="4369" xr:uid="{00000000-0005-0000-0000-0000C75D0000}"/>
    <cellStyle name="Nota 3 2 3 4 2" xfId="7504" xr:uid="{00000000-0005-0000-0000-0000C85D0000}"/>
    <cellStyle name="Nota 3 2 3 4 2 2" xfId="16657" xr:uid="{00000000-0005-0000-0000-0000C95D0000}"/>
    <cellStyle name="Nota 3 2 3 4 2 3" xfId="23638" xr:uid="{00000000-0005-0000-0000-0000CA5D0000}"/>
    <cellStyle name="Nota 3 2 3 4 2 4" xfId="30482" xr:uid="{00000000-0005-0000-0000-0000CB5D0000}"/>
    <cellStyle name="Nota 3 2 3 4 2 5" xfId="34432" xr:uid="{00000000-0005-0000-0000-0000CC5D0000}"/>
    <cellStyle name="Nota 3 2 3 4 2 6" xfId="37984" xr:uid="{00000000-0005-0000-0000-0000CD5D0000}"/>
    <cellStyle name="Nota 3 2 3 4 2 7" xfId="39942" xr:uid="{00000000-0005-0000-0000-0000CE5D0000}"/>
    <cellStyle name="Nota 3 2 3 4 3" xfId="13523" xr:uid="{00000000-0005-0000-0000-0000CF5D0000}"/>
    <cellStyle name="Nota 3 2 3 4 4" xfId="20521" xr:uid="{00000000-0005-0000-0000-0000D05D0000}"/>
    <cellStyle name="Nota 3 2 3 4 5" xfId="27651" xr:uid="{00000000-0005-0000-0000-0000D15D0000}"/>
    <cellStyle name="Nota 3 2 3 4 6" xfId="25036" xr:uid="{00000000-0005-0000-0000-0000D25D0000}"/>
    <cellStyle name="Nota 3 2 3 4 7" xfId="23259" xr:uid="{00000000-0005-0000-0000-0000D35D0000}"/>
    <cellStyle name="Nota 3 2 3 4 8" xfId="28807" xr:uid="{00000000-0005-0000-0000-0000D45D0000}"/>
    <cellStyle name="Nota 3 2 3 4 9" xfId="21296" xr:uid="{00000000-0005-0000-0000-0000D55D0000}"/>
    <cellStyle name="Nota 3 2 3 5" xfId="4623" xr:uid="{00000000-0005-0000-0000-0000D65D0000}"/>
    <cellStyle name="Nota 3 2 3 5 2" xfId="7505" xr:uid="{00000000-0005-0000-0000-0000D75D0000}"/>
    <cellStyle name="Nota 3 2 3 5 2 2" xfId="16658" xr:uid="{00000000-0005-0000-0000-0000D85D0000}"/>
    <cellStyle name="Nota 3 2 3 5 2 3" xfId="23639" xr:uid="{00000000-0005-0000-0000-0000D95D0000}"/>
    <cellStyle name="Nota 3 2 3 5 2 4" xfId="30483" xr:uid="{00000000-0005-0000-0000-0000DA5D0000}"/>
    <cellStyle name="Nota 3 2 3 5 2 5" xfId="34433" xr:uid="{00000000-0005-0000-0000-0000DB5D0000}"/>
    <cellStyle name="Nota 3 2 3 5 2 6" xfId="37985" xr:uid="{00000000-0005-0000-0000-0000DC5D0000}"/>
    <cellStyle name="Nota 3 2 3 5 2 7" xfId="39943" xr:uid="{00000000-0005-0000-0000-0000DD5D0000}"/>
    <cellStyle name="Nota 3 2 3 5 3" xfId="13777" xr:uid="{00000000-0005-0000-0000-0000DE5D0000}"/>
    <cellStyle name="Nota 3 2 3 5 4" xfId="20775" xr:uid="{00000000-0005-0000-0000-0000DF5D0000}"/>
    <cellStyle name="Nota 3 2 3 5 5" xfId="24250" xr:uid="{00000000-0005-0000-0000-0000E05D0000}"/>
    <cellStyle name="Nota 3 2 3 5 6" xfId="29441" xr:uid="{00000000-0005-0000-0000-0000E15D0000}"/>
    <cellStyle name="Nota 3 2 3 5 7" xfId="22836" xr:uid="{00000000-0005-0000-0000-0000E25D0000}"/>
    <cellStyle name="Nota 3 2 3 5 8" xfId="31180" xr:uid="{00000000-0005-0000-0000-0000E35D0000}"/>
    <cellStyle name="Nota 3 2 3 5 9" xfId="35053" xr:uid="{00000000-0005-0000-0000-0000E45D0000}"/>
    <cellStyle name="Nota 3 2 3 6" xfId="4869" xr:uid="{00000000-0005-0000-0000-0000E55D0000}"/>
    <cellStyle name="Nota 3 2 3 6 2" xfId="7506" xr:uid="{00000000-0005-0000-0000-0000E65D0000}"/>
    <cellStyle name="Nota 3 2 3 6 2 2" xfId="16659" xr:uid="{00000000-0005-0000-0000-0000E75D0000}"/>
    <cellStyle name="Nota 3 2 3 6 2 3" xfId="23640" xr:uid="{00000000-0005-0000-0000-0000E85D0000}"/>
    <cellStyle name="Nota 3 2 3 6 2 4" xfId="30484" xr:uid="{00000000-0005-0000-0000-0000E95D0000}"/>
    <cellStyle name="Nota 3 2 3 6 2 5" xfId="34434" xr:uid="{00000000-0005-0000-0000-0000EA5D0000}"/>
    <cellStyle name="Nota 3 2 3 6 2 6" xfId="37986" xr:uid="{00000000-0005-0000-0000-0000EB5D0000}"/>
    <cellStyle name="Nota 3 2 3 6 2 7" xfId="39944" xr:uid="{00000000-0005-0000-0000-0000EC5D0000}"/>
    <cellStyle name="Nota 3 2 3 6 3" xfId="14023" xr:uid="{00000000-0005-0000-0000-0000ED5D0000}"/>
    <cellStyle name="Nota 3 2 3 6 4" xfId="21021" xr:uid="{00000000-0005-0000-0000-0000EE5D0000}"/>
    <cellStyle name="Nota 3 2 3 6 5" xfId="27404" xr:uid="{00000000-0005-0000-0000-0000EF5D0000}"/>
    <cellStyle name="Nota 3 2 3 6 6" xfId="19549" xr:uid="{00000000-0005-0000-0000-0000F05D0000}"/>
    <cellStyle name="Nota 3 2 3 6 7" xfId="17175" xr:uid="{00000000-0005-0000-0000-0000F15D0000}"/>
    <cellStyle name="Nota 3 2 3 6 8" xfId="35593" xr:uid="{00000000-0005-0000-0000-0000F25D0000}"/>
    <cellStyle name="Nota 3 2 3 6 9" xfId="38504" xr:uid="{00000000-0005-0000-0000-0000F35D0000}"/>
    <cellStyle name="Nota 3 2 3 7" xfId="7501" xr:uid="{00000000-0005-0000-0000-0000F45D0000}"/>
    <cellStyle name="Nota 3 2 3 7 2" xfId="16654" xr:uid="{00000000-0005-0000-0000-0000F55D0000}"/>
    <cellStyle name="Nota 3 2 3 7 3" xfId="23635" xr:uid="{00000000-0005-0000-0000-0000F65D0000}"/>
    <cellStyle name="Nota 3 2 3 7 4" xfId="30479" xr:uid="{00000000-0005-0000-0000-0000F75D0000}"/>
    <cellStyle name="Nota 3 2 3 7 5" xfId="34429" xr:uid="{00000000-0005-0000-0000-0000F85D0000}"/>
    <cellStyle name="Nota 3 2 3 7 6" xfId="37981" xr:uid="{00000000-0005-0000-0000-0000F95D0000}"/>
    <cellStyle name="Nota 3 2 3 7 7" xfId="39939" xr:uid="{00000000-0005-0000-0000-0000FA5D0000}"/>
    <cellStyle name="Nota 3 2 3 8" xfId="11403" xr:uid="{00000000-0005-0000-0000-0000FB5D0000}"/>
    <cellStyle name="Nota 3 2 3 9" xfId="18406" xr:uid="{00000000-0005-0000-0000-0000FC5D0000}"/>
    <cellStyle name="Nota 3 2 4" xfId="1692" xr:uid="{00000000-0005-0000-0000-0000FD5D0000}"/>
    <cellStyle name="Nota 3 2 4 10" xfId="28656" xr:uid="{00000000-0005-0000-0000-0000FE5D0000}"/>
    <cellStyle name="Nota 3 2 4 11" xfId="18073" xr:uid="{00000000-0005-0000-0000-0000FF5D0000}"/>
    <cellStyle name="Nota 3 2 4 12" xfId="30983" xr:uid="{00000000-0005-0000-0000-0000005E0000}"/>
    <cellStyle name="Nota 3 2 4 13" xfId="29599" xr:uid="{00000000-0005-0000-0000-0000015E0000}"/>
    <cellStyle name="Nota 3 2 4 14" xfId="31619" xr:uid="{00000000-0005-0000-0000-0000025E0000}"/>
    <cellStyle name="Nota 3 2 4 2" xfId="2516" xr:uid="{00000000-0005-0000-0000-0000035E0000}"/>
    <cellStyle name="Nota 3 2 4 2 2" xfId="7508" xr:uid="{00000000-0005-0000-0000-0000045E0000}"/>
    <cellStyle name="Nota 3 2 4 2 2 2" xfId="16661" xr:uid="{00000000-0005-0000-0000-0000055E0000}"/>
    <cellStyle name="Nota 3 2 4 2 2 3" xfId="23642" xr:uid="{00000000-0005-0000-0000-0000065E0000}"/>
    <cellStyle name="Nota 3 2 4 2 2 4" xfId="30486" xr:uid="{00000000-0005-0000-0000-0000075E0000}"/>
    <cellStyle name="Nota 3 2 4 2 2 5" xfId="34436" xr:uid="{00000000-0005-0000-0000-0000085E0000}"/>
    <cellStyle name="Nota 3 2 4 2 2 6" xfId="37988" xr:uid="{00000000-0005-0000-0000-0000095E0000}"/>
    <cellStyle name="Nota 3 2 4 2 2 7" xfId="39946" xr:uid="{00000000-0005-0000-0000-00000A5E0000}"/>
    <cellStyle name="Nota 3 2 4 2 3" xfId="11670" xr:uid="{00000000-0005-0000-0000-00000B5E0000}"/>
    <cellStyle name="Nota 3 2 4 2 4" xfId="18673" xr:uid="{00000000-0005-0000-0000-00000C5E0000}"/>
    <cellStyle name="Nota 3 2 4 2 5" xfId="17953" xr:uid="{00000000-0005-0000-0000-00000D5E0000}"/>
    <cellStyle name="Nota 3 2 4 2 6" xfId="23111" xr:uid="{00000000-0005-0000-0000-00000E5E0000}"/>
    <cellStyle name="Nota 3 2 4 2 7" xfId="30066" xr:uid="{00000000-0005-0000-0000-00000F5E0000}"/>
    <cellStyle name="Nota 3 2 4 2 8" xfId="31500" xr:uid="{00000000-0005-0000-0000-0000105E0000}"/>
    <cellStyle name="Nota 3 2 4 2 9" xfId="35210" xr:uid="{00000000-0005-0000-0000-0000115E0000}"/>
    <cellStyle name="Nota 3 2 4 3" xfId="3669" xr:uid="{00000000-0005-0000-0000-0000125E0000}"/>
    <cellStyle name="Nota 3 2 4 3 2" xfId="7509" xr:uid="{00000000-0005-0000-0000-0000135E0000}"/>
    <cellStyle name="Nota 3 2 4 3 2 2" xfId="16662" xr:uid="{00000000-0005-0000-0000-0000145E0000}"/>
    <cellStyle name="Nota 3 2 4 3 2 3" xfId="23643" xr:uid="{00000000-0005-0000-0000-0000155E0000}"/>
    <cellStyle name="Nota 3 2 4 3 2 4" xfId="30487" xr:uid="{00000000-0005-0000-0000-0000165E0000}"/>
    <cellStyle name="Nota 3 2 4 3 2 5" xfId="34437" xr:uid="{00000000-0005-0000-0000-0000175E0000}"/>
    <cellStyle name="Nota 3 2 4 3 2 6" xfId="37989" xr:uid="{00000000-0005-0000-0000-0000185E0000}"/>
    <cellStyle name="Nota 3 2 4 3 2 7" xfId="39947" xr:uid="{00000000-0005-0000-0000-0000195E0000}"/>
    <cellStyle name="Nota 3 2 4 3 3" xfId="12823" xr:uid="{00000000-0005-0000-0000-00001A5E0000}"/>
    <cellStyle name="Nota 3 2 4 3 4" xfId="19822" xr:uid="{00000000-0005-0000-0000-00001B5E0000}"/>
    <cellStyle name="Nota 3 2 4 3 5" xfId="21364" xr:uid="{00000000-0005-0000-0000-00001C5E0000}"/>
    <cellStyle name="Nota 3 2 4 3 6" xfId="19484" xr:uid="{00000000-0005-0000-0000-00001D5E0000}"/>
    <cellStyle name="Nota 3 2 4 3 7" xfId="29556" xr:uid="{00000000-0005-0000-0000-00001E5E0000}"/>
    <cellStyle name="Nota 3 2 4 3 8" xfId="29677" xr:uid="{00000000-0005-0000-0000-00001F5E0000}"/>
    <cellStyle name="Nota 3 2 4 3 9" xfId="31604" xr:uid="{00000000-0005-0000-0000-0000205E0000}"/>
    <cellStyle name="Nota 3 2 4 4" xfId="4175" xr:uid="{00000000-0005-0000-0000-0000215E0000}"/>
    <cellStyle name="Nota 3 2 4 4 2" xfId="7510" xr:uid="{00000000-0005-0000-0000-0000225E0000}"/>
    <cellStyle name="Nota 3 2 4 4 2 2" xfId="16663" xr:uid="{00000000-0005-0000-0000-0000235E0000}"/>
    <cellStyle name="Nota 3 2 4 4 2 3" xfId="23644" xr:uid="{00000000-0005-0000-0000-0000245E0000}"/>
    <cellStyle name="Nota 3 2 4 4 2 4" xfId="30488" xr:uid="{00000000-0005-0000-0000-0000255E0000}"/>
    <cellStyle name="Nota 3 2 4 4 2 5" xfId="34438" xr:uid="{00000000-0005-0000-0000-0000265E0000}"/>
    <cellStyle name="Nota 3 2 4 4 2 6" xfId="37990" xr:uid="{00000000-0005-0000-0000-0000275E0000}"/>
    <cellStyle name="Nota 3 2 4 4 2 7" xfId="39948" xr:uid="{00000000-0005-0000-0000-0000285E0000}"/>
    <cellStyle name="Nota 3 2 4 4 3" xfId="13329" xr:uid="{00000000-0005-0000-0000-0000295E0000}"/>
    <cellStyle name="Nota 3 2 4 4 4" xfId="20327" xr:uid="{00000000-0005-0000-0000-00002A5E0000}"/>
    <cellStyle name="Nota 3 2 4 4 5" xfId="19610" xr:uid="{00000000-0005-0000-0000-00002B5E0000}"/>
    <cellStyle name="Nota 3 2 4 4 6" xfId="23359" xr:uid="{00000000-0005-0000-0000-00002C5E0000}"/>
    <cellStyle name="Nota 3 2 4 4 7" xfId="26002" xr:uid="{00000000-0005-0000-0000-00002D5E0000}"/>
    <cellStyle name="Nota 3 2 4 4 8" xfId="33382" xr:uid="{00000000-0005-0000-0000-00002E5E0000}"/>
    <cellStyle name="Nota 3 2 4 4 9" xfId="37057" xr:uid="{00000000-0005-0000-0000-00002F5E0000}"/>
    <cellStyle name="Nota 3 2 4 5" xfId="3866" xr:uid="{00000000-0005-0000-0000-0000305E0000}"/>
    <cellStyle name="Nota 3 2 4 5 2" xfId="7511" xr:uid="{00000000-0005-0000-0000-0000315E0000}"/>
    <cellStyle name="Nota 3 2 4 5 2 2" xfId="16664" xr:uid="{00000000-0005-0000-0000-0000325E0000}"/>
    <cellStyle name="Nota 3 2 4 5 2 3" xfId="23645" xr:uid="{00000000-0005-0000-0000-0000335E0000}"/>
    <cellStyle name="Nota 3 2 4 5 2 4" xfId="30489" xr:uid="{00000000-0005-0000-0000-0000345E0000}"/>
    <cellStyle name="Nota 3 2 4 5 2 5" xfId="34439" xr:uid="{00000000-0005-0000-0000-0000355E0000}"/>
    <cellStyle name="Nota 3 2 4 5 2 6" xfId="37991" xr:uid="{00000000-0005-0000-0000-0000365E0000}"/>
    <cellStyle name="Nota 3 2 4 5 2 7" xfId="39949" xr:uid="{00000000-0005-0000-0000-0000375E0000}"/>
    <cellStyle name="Nota 3 2 4 5 3" xfId="13020" xr:uid="{00000000-0005-0000-0000-0000385E0000}"/>
    <cellStyle name="Nota 3 2 4 5 4" xfId="20019" xr:uid="{00000000-0005-0000-0000-0000395E0000}"/>
    <cellStyle name="Nota 3 2 4 5 5" xfId="27897" xr:uid="{00000000-0005-0000-0000-00003A5E0000}"/>
    <cellStyle name="Nota 3 2 4 5 6" xfId="9954" xr:uid="{00000000-0005-0000-0000-00003B5E0000}"/>
    <cellStyle name="Nota 3 2 4 5 7" xfId="18149" xr:uid="{00000000-0005-0000-0000-00003C5E0000}"/>
    <cellStyle name="Nota 3 2 4 5 8" xfId="30921" xr:uid="{00000000-0005-0000-0000-00003D5E0000}"/>
    <cellStyle name="Nota 3 2 4 5 9" xfId="34848" xr:uid="{00000000-0005-0000-0000-00003E5E0000}"/>
    <cellStyle name="Nota 3 2 4 6" xfId="4151" xr:uid="{00000000-0005-0000-0000-00003F5E0000}"/>
    <cellStyle name="Nota 3 2 4 6 2" xfId="7512" xr:uid="{00000000-0005-0000-0000-0000405E0000}"/>
    <cellStyle name="Nota 3 2 4 6 2 2" xfId="16665" xr:uid="{00000000-0005-0000-0000-0000415E0000}"/>
    <cellStyle name="Nota 3 2 4 6 2 3" xfId="23646" xr:uid="{00000000-0005-0000-0000-0000425E0000}"/>
    <cellStyle name="Nota 3 2 4 6 2 4" xfId="30490" xr:uid="{00000000-0005-0000-0000-0000435E0000}"/>
    <cellStyle name="Nota 3 2 4 6 2 5" xfId="34440" xr:uid="{00000000-0005-0000-0000-0000445E0000}"/>
    <cellStyle name="Nota 3 2 4 6 2 6" xfId="37992" xr:uid="{00000000-0005-0000-0000-0000455E0000}"/>
    <cellStyle name="Nota 3 2 4 6 2 7" xfId="39950" xr:uid="{00000000-0005-0000-0000-0000465E0000}"/>
    <cellStyle name="Nota 3 2 4 6 3" xfId="13305" xr:uid="{00000000-0005-0000-0000-0000475E0000}"/>
    <cellStyle name="Nota 3 2 4 6 4" xfId="20303" xr:uid="{00000000-0005-0000-0000-0000485E0000}"/>
    <cellStyle name="Nota 3 2 4 6 5" xfId="17628" xr:uid="{00000000-0005-0000-0000-0000495E0000}"/>
    <cellStyle name="Nota 3 2 4 6 6" xfId="26665" xr:uid="{00000000-0005-0000-0000-00004A5E0000}"/>
    <cellStyle name="Nota 3 2 4 6 7" xfId="19483" xr:uid="{00000000-0005-0000-0000-00004B5E0000}"/>
    <cellStyle name="Nota 3 2 4 6 8" xfId="33394" xr:uid="{00000000-0005-0000-0000-00004C5E0000}"/>
    <cellStyle name="Nota 3 2 4 6 9" xfId="37069" xr:uid="{00000000-0005-0000-0000-00004D5E0000}"/>
    <cellStyle name="Nota 3 2 4 7" xfId="7507" xr:uid="{00000000-0005-0000-0000-00004E5E0000}"/>
    <cellStyle name="Nota 3 2 4 7 2" xfId="16660" xr:uid="{00000000-0005-0000-0000-00004F5E0000}"/>
    <cellStyle name="Nota 3 2 4 7 3" xfId="23641" xr:uid="{00000000-0005-0000-0000-0000505E0000}"/>
    <cellStyle name="Nota 3 2 4 7 4" xfId="30485" xr:uid="{00000000-0005-0000-0000-0000515E0000}"/>
    <cellStyle name="Nota 3 2 4 7 5" xfId="34435" xr:uid="{00000000-0005-0000-0000-0000525E0000}"/>
    <cellStyle name="Nota 3 2 4 7 6" xfId="37987" xr:uid="{00000000-0005-0000-0000-0000535E0000}"/>
    <cellStyle name="Nota 3 2 4 7 7" xfId="39945" xr:uid="{00000000-0005-0000-0000-0000545E0000}"/>
    <cellStyle name="Nota 3 2 4 8" xfId="10846" xr:uid="{00000000-0005-0000-0000-0000555E0000}"/>
    <cellStyle name="Nota 3 2 4 9" xfId="9259" xr:uid="{00000000-0005-0000-0000-0000565E0000}"/>
    <cellStyle name="Nota 3 2 5" xfId="2236" xr:uid="{00000000-0005-0000-0000-0000575E0000}"/>
    <cellStyle name="Nota 3 2 5 10" xfId="17687" xr:uid="{00000000-0005-0000-0000-0000585E0000}"/>
    <cellStyle name="Nota 3 2 5 11" xfId="25210" xr:uid="{00000000-0005-0000-0000-0000595E0000}"/>
    <cellStyle name="Nota 3 2 5 12" xfId="28992" xr:uid="{00000000-0005-0000-0000-00005A5E0000}"/>
    <cellStyle name="Nota 3 2 5 13" xfId="22519" xr:uid="{00000000-0005-0000-0000-00005B5E0000}"/>
    <cellStyle name="Nota 3 2 5 14" xfId="34803" xr:uid="{00000000-0005-0000-0000-00005C5E0000}"/>
    <cellStyle name="Nota 3 2 5 2" xfId="2636" xr:uid="{00000000-0005-0000-0000-00005D5E0000}"/>
    <cellStyle name="Nota 3 2 5 2 2" xfId="7514" xr:uid="{00000000-0005-0000-0000-00005E5E0000}"/>
    <cellStyle name="Nota 3 2 5 2 2 2" xfId="16667" xr:uid="{00000000-0005-0000-0000-00005F5E0000}"/>
    <cellStyle name="Nota 3 2 5 2 2 3" xfId="23648" xr:uid="{00000000-0005-0000-0000-0000605E0000}"/>
    <cellStyle name="Nota 3 2 5 2 2 4" xfId="30492" xr:uid="{00000000-0005-0000-0000-0000615E0000}"/>
    <cellStyle name="Nota 3 2 5 2 2 5" xfId="34442" xr:uid="{00000000-0005-0000-0000-0000625E0000}"/>
    <cellStyle name="Nota 3 2 5 2 2 6" xfId="37994" xr:uid="{00000000-0005-0000-0000-0000635E0000}"/>
    <cellStyle name="Nota 3 2 5 2 2 7" xfId="39952" xr:uid="{00000000-0005-0000-0000-0000645E0000}"/>
    <cellStyle name="Nota 3 2 5 2 3" xfId="11790" xr:uid="{00000000-0005-0000-0000-0000655E0000}"/>
    <cellStyle name="Nota 3 2 5 2 4" xfId="18793" xr:uid="{00000000-0005-0000-0000-0000665E0000}"/>
    <cellStyle name="Nota 3 2 5 2 5" xfId="23296" xr:uid="{00000000-0005-0000-0000-0000675E0000}"/>
    <cellStyle name="Nota 3 2 5 2 6" xfId="23315" xr:uid="{00000000-0005-0000-0000-0000685E0000}"/>
    <cellStyle name="Nota 3 2 5 2 7" xfId="30014" xr:uid="{00000000-0005-0000-0000-0000695E0000}"/>
    <cellStyle name="Nota 3 2 5 2 8" xfId="33991" xr:uid="{00000000-0005-0000-0000-00006A5E0000}"/>
    <cellStyle name="Nota 3 2 5 2 9" xfId="37553" xr:uid="{00000000-0005-0000-0000-00006B5E0000}"/>
    <cellStyle name="Nota 3 2 5 3" xfId="3918" xr:uid="{00000000-0005-0000-0000-00006C5E0000}"/>
    <cellStyle name="Nota 3 2 5 3 2" xfId="7515" xr:uid="{00000000-0005-0000-0000-00006D5E0000}"/>
    <cellStyle name="Nota 3 2 5 3 2 2" xfId="16668" xr:uid="{00000000-0005-0000-0000-00006E5E0000}"/>
    <cellStyle name="Nota 3 2 5 3 2 3" xfId="23649" xr:uid="{00000000-0005-0000-0000-00006F5E0000}"/>
    <cellStyle name="Nota 3 2 5 3 2 4" xfId="30493" xr:uid="{00000000-0005-0000-0000-0000705E0000}"/>
    <cellStyle name="Nota 3 2 5 3 2 5" xfId="34443" xr:uid="{00000000-0005-0000-0000-0000715E0000}"/>
    <cellStyle name="Nota 3 2 5 3 2 6" xfId="37995" xr:uid="{00000000-0005-0000-0000-0000725E0000}"/>
    <cellStyle name="Nota 3 2 5 3 2 7" xfId="39953" xr:uid="{00000000-0005-0000-0000-0000735E0000}"/>
    <cellStyle name="Nota 3 2 5 3 3" xfId="13072" xr:uid="{00000000-0005-0000-0000-0000745E0000}"/>
    <cellStyle name="Nota 3 2 5 3 4" xfId="20070" xr:uid="{00000000-0005-0000-0000-0000755E0000}"/>
    <cellStyle name="Nota 3 2 5 3 5" xfId="27871" xr:uid="{00000000-0005-0000-0000-0000765E0000}"/>
    <cellStyle name="Nota 3 2 5 3 6" xfId="21303" xr:uid="{00000000-0005-0000-0000-0000775E0000}"/>
    <cellStyle name="Nota 3 2 5 3 7" xfId="27882" xr:uid="{00000000-0005-0000-0000-0000785E0000}"/>
    <cellStyle name="Nota 3 2 5 3 8" xfId="9227" xr:uid="{00000000-0005-0000-0000-0000795E0000}"/>
    <cellStyle name="Nota 3 2 5 3 9" xfId="17390" xr:uid="{00000000-0005-0000-0000-00007A5E0000}"/>
    <cellStyle name="Nota 3 2 5 4" xfId="4356" xr:uid="{00000000-0005-0000-0000-00007B5E0000}"/>
    <cellStyle name="Nota 3 2 5 4 2" xfId="7516" xr:uid="{00000000-0005-0000-0000-00007C5E0000}"/>
    <cellStyle name="Nota 3 2 5 4 2 2" xfId="16669" xr:uid="{00000000-0005-0000-0000-00007D5E0000}"/>
    <cellStyle name="Nota 3 2 5 4 2 3" xfId="23650" xr:uid="{00000000-0005-0000-0000-00007E5E0000}"/>
    <cellStyle name="Nota 3 2 5 4 2 4" xfId="30494" xr:uid="{00000000-0005-0000-0000-00007F5E0000}"/>
    <cellStyle name="Nota 3 2 5 4 2 5" xfId="34444" xr:uid="{00000000-0005-0000-0000-0000805E0000}"/>
    <cellStyle name="Nota 3 2 5 4 2 6" xfId="37996" xr:uid="{00000000-0005-0000-0000-0000815E0000}"/>
    <cellStyle name="Nota 3 2 5 4 2 7" xfId="39954" xr:uid="{00000000-0005-0000-0000-0000825E0000}"/>
    <cellStyle name="Nota 3 2 5 4 3" xfId="13510" xr:uid="{00000000-0005-0000-0000-0000835E0000}"/>
    <cellStyle name="Nota 3 2 5 4 4" xfId="20508" xr:uid="{00000000-0005-0000-0000-0000845E0000}"/>
    <cellStyle name="Nota 3 2 5 4 5" xfId="27657" xr:uid="{00000000-0005-0000-0000-0000855E0000}"/>
    <cellStyle name="Nota 3 2 5 4 6" xfId="24405" xr:uid="{00000000-0005-0000-0000-0000865E0000}"/>
    <cellStyle name="Nota 3 2 5 4 7" xfId="22949" xr:uid="{00000000-0005-0000-0000-0000875E0000}"/>
    <cellStyle name="Nota 3 2 5 4 8" xfId="31859" xr:uid="{00000000-0005-0000-0000-0000885E0000}"/>
    <cellStyle name="Nota 3 2 5 4 9" xfId="35513" xr:uid="{00000000-0005-0000-0000-0000895E0000}"/>
    <cellStyle name="Nota 3 2 5 5" xfId="4610" xr:uid="{00000000-0005-0000-0000-00008A5E0000}"/>
    <cellStyle name="Nota 3 2 5 5 2" xfId="7517" xr:uid="{00000000-0005-0000-0000-00008B5E0000}"/>
    <cellStyle name="Nota 3 2 5 5 2 2" xfId="16670" xr:uid="{00000000-0005-0000-0000-00008C5E0000}"/>
    <cellStyle name="Nota 3 2 5 5 2 3" xfId="23651" xr:uid="{00000000-0005-0000-0000-00008D5E0000}"/>
    <cellStyle name="Nota 3 2 5 5 2 4" xfId="30495" xr:uid="{00000000-0005-0000-0000-00008E5E0000}"/>
    <cellStyle name="Nota 3 2 5 5 2 5" xfId="34445" xr:uid="{00000000-0005-0000-0000-00008F5E0000}"/>
    <cellStyle name="Nota 3 2 5 5 2 6" xfId="37997" xr:uid="{00000000-0005-0000-0000-0000905E0000}"/>
    <cellStyle name="Nota 3 2 5 5 2 7" xfId="39955" xr:uid="{00000000-0005-0000-0000-0000915E0000}"/>
    <cellStyle name="Nota 3 2 5 5 3" xfId="13764" xr:uid="{00000000-0005-0000-0000-0000925E0000}"/>
    <cellStyle name="Nota 3 2 5 5 4" xfId="20762" xr:uid="{00000000-0005-0000-0000-0000935E0000}"/>
    <cellStyle name="Nota 3 2 5 5 5" xfId="22766" xr:uid="{00000000-0005-0000-0000-0000945E0000}"/>
    <cellStyle name="Nota 3 2 5 5 6" xfId="23395" xr:uid="{00000000-0005-0000-0000-0000955E0000}"/>
    <cellStyle name="Nota 3 2 5 5 7" xfId="25989" xr:uid="{00000000-0005-0000-0000-0000965E0000}"/>
    <cellStyle name="Nota 3 2 5 5 8" xfId="30964" xr:uid="{00000000-0005-0000-0000-0000975E0000}"/>
    <cellStyle name="Nota 3 2 5 5 9" xfId="28802" xr:uid="{00000000-0005-0000-0000-0000985E0000}"/>
    <cellStyle name="Nota 3 2 5 6" xfId="4856" xr:uid="{00000000-0005-0000-0000-0000995E0000}"/>
    <cellStyle name="Nota 3 2 5 6 2" xfId="7518" xr:uid="{00000000-0005-0000-0000-00009A5E0000}"/>
    <cellStyle name="Nota 3 2 5 6 2 2" xfId="16671" xr:uid="{00000000-0005-0000-0000-00009B5E0000}"/>
    <cellStyle name="Nota 3 2 5 6 2 3" xfId="23652" xr:uid="{00000000-0005-0000-0000-00009C5E0000}"/>
    <cellStyle name="Nota 3 2 5 6 2 4" xfId="30496" xr:uid="{00000000-0005-0000-0000-00009D5E0000}"/>
    <cellStyle name="Nota 3 2 5 6 2 5" xfId="34446" xr:uid="{00000000-0005-0000-0000-00009E5E0000}"/>
    <cellStyle name="Nota 3 2 5 6 2 6" xfId="37998" xr:uid="{00000000-0005-0000-0000-00009F5E0000}"/>
    <cellStyle name="Nota 3 2 5 6 2 7" xfId="39956" xr:uid="{00000000-0005-0000-0000-0000A05E0000}"/>
    <cellStyle name="Nota 3 2 5 6 3" xfId="14010" xr:uid="{00000000-0005-0000-0000-0000A15E0000}"/>
    <cellStyle name="Nota 3 2 5 6 4" xfId="21008" xr:uid="{00000000-0005-0000-0000-0000A25E0000}"/>
    <cellStyle name="Nota 3 2 5 6 5" xfId="24028" xr:uid="{00000000-0005-0000-0000-0000A35E0000}"/>
    <cellStyle name="Nota 3 2 5 6 6" xfId="9302" xr:uid="{00000000-0005-0000-0000-0000A45E0000}"/>
    <cellStyle name="Nota 3 2 5 6 7" xfId="23075" xr:uid="{00000000-0005-0000-0000-0000A55E0000}"/>
    <cellStyle name="Nota 3 2 5 6 8" xfId="35580" xr:uid="{00000000-0005-0000-0000-0000A65E0000}"/>
    <cellStyle name="Nota 3 2 5 6 9" xfId="38491" xr:uid="{00000000-0005-0000-0000-0000A75E0000}"/>
    <cellStyle name="Nota 3 2 5 7" xfId="7513" xr:uid="{00000000-0005-0000-0000-0000A85E0000}"/>
    <cellStyle name="Nota 3 2 5 7 2" xfId="16666" xr:uid="{00000000-0005-0000-0000-0000A95E0000}"/>
    <cellStyle name="Nota 3 2 5 7 3" xfId="23647" xr:uid="{00000000-0005-0000-0000-0000AA5E0000}"/>
    <cellStyle name="Nota 3 2 5 7 4" xfId="30491" xr:uid="{00000000-0005-0000-0000-0000AB5E0000}"/>
    <cellStyle name="Nota 3 2 5 7 5" xfId="34441" xr:uid="{00000000-0005-0000-0000-0000AC5E0000}"/>
    <cellStyle name="Nota 3 2 5 7 6" xfId="37993" xr:uid="{00000000-0005-0000-0000-0000AD5E0000}"/>
    <cellStyle name="Nota 3 2 5 7 7" xfId="39951" xr:uid="{00000000-0005-0000-0000-0000AE5E0000}"/>
    <cellStyle name="Nota 3 2 5 8" xfId="11390" xr:uid="{00000000-0005-0000-0000-0000AF5E0000}"/>
    <cellStyle name="Nota 3 2 5 9" xfId="18393" xr:uid="{00000000-0005-0000-0000-0000B05E0000}"/>
    <cellStyle name="Nota 3 2 6" xfId="1758" xr:uid="{00000000-0005-0000-0000-0000B15E0000}"/>
    <cellStyle name="Nota 3 2 6 10" xfId="28623" xr:uid="{00000000-0005-0000-0000-0000B25E0000}"/>
    <cellStyle name="Nota 3 2 6 11" xfId="24576" xr:uid="{00000000-0005-0000-0000-0000B35E0000}"/>
    <cellStyle name="Nota 3 2 6 12" xfId="30954" xr:uid="{00000000-0005-0000-0000-0000B45E0000}"/>
    <cellStyle name="Nota 3 2 6 13" xfId="29602" xr:uid="{00000000-0005-0000-0000-0000B55E0000}"/>
    <cellStyle name="Nota 3 2 6 14" xfId="33595" xr:uid="{00000000-0005-0000-0000-0000B65E0000}"/>
    <cellStyle name="Nota 3 2 6 2" xfId="2529" xr:uid="{00000000-0005-0000-0000-0000B75E0000}"/>
    <cellStyle name="Nota 3 2 6 2 2" xfId="7520" xr:uid="{00000000-0005-0000-0000-0000B85E0000}"/>
    <cellStyle name="Nota 3 2 6 2 2 2" xfId="16673" xr:uid="{00000000-0005-0000-0000-0000B95E0000}"/>
    <cellStyle name="Nota 3 2 6 2 2 3" xfId="23654" xr:uid="{00000000-0005-0000-0000-0000BA5E0000}"/>
    <cellStyle name="Nota 3 2 6 2 2 4" xfId="30498" xr:uid="{00000000-0005-0000-0000-0000BB5E0000}"/>
    <cellStyle name="Nota 3 2 6 2 2 5" xfId="34448" xr:uid="{00000000-0005-0000-0000-0000BC5E0000}"/>
    <cellStyle name="Nota 3 2 6 2 2 6" xfId="38000" xr:uid="{00000000-0005-0000-0000-0000BD5E0000}"/>
    <cellStyle name="Nota 3 2 6 2 2 7" xfId="39958" xr:uid="{00000000-0005-0000-0000-0000BE5E0000}"/>
    <cellStyle name="Nota 3 2 6 2 3" xfId="11683" xr:uid="{00000000-0005-0000-0000-0000BF5E0000}"/>
    <cellStyle name="Nota 3 2 6 2 4" xfId="18686" xr:uid="{00000000-0005-0000-0000-0000C05E0000}"/>
    <cellStyle name="Nota 3 2 6 2 5" xfId="10240" xr:uid="{00000000-0005-0000-0000-0000C15E0000}"/>
    <cellStyle name="Nota 3 2 6 2 6" xfId="26234" xr:uid="{00000000-0005-0000-0000-0000C25E0000}"/>
    <cellStyle name="Nota 3 2 6 2 7" xfId="19499" xr:uid="{00000000-0005-0000-0000-0000C35E0000}"/>
    <cellStyle name="Nota 3 2 6 2 8" xfId="34044" xr:uid="{00000000-0005-0000-0000-0000C45E0000}"/>
    <cellStyle name="Nota 3 2 6 2 9" xfId="37606" xr:uid="{00000000-0005-0000-0000-0000C55E0000}"/>
    <cellStyle name="Nota 3 2 6 3" xfId="3689" xr:uid="{00000000-0005-0000-0000-0000C65E0000}"/>
    <cellStyle name="Nota 3 2 6 3 2" xfId="7521" xr:uid="{00000000-0005-0000-0000-0000C75E0000}"/>
    <cellStyle name="Nota 3 2 6 3 2 2" xfId="16674" xr:uid="{00000000-0005-0000-0000-0000C85E0000}"/>
    <cellStyle name="Nota 3 2 6 3 2 3" xfId="23655" xr:uid="{00000000-0005-0000-0000-0000C95E0000}"/>
    <cellStyle name="Nota 3 2 6 3 2 4" xfId="30499" xr:uid="{00000000-0005-0000-0000-0000CA5E0000}"/>
    <cellStyle name="Nota 3 2 6 3 2 5" xfId="34449" xr:uid="{00000000-0005-0000-0000-0000CB5E0000}"/>
    <cellStyle name="Nota 3 2 6 3 2 6" xfId="38001" xr:uid="{00000000-0005-0000-0000-0000CC5E0000}"/>
    <cellStyle name="Nota 3 2 6 3 2 7" xfId="39959" xr:uid="{00000000-0005-0000-0000-0000CD5E0000}"/>
    <cellStyle name="Nota 3 2 6 3 3" xfId="12843" xr:uid="{00000000-0005-0000-0000-0000CE5E0000}"/>
    <cellStyle name="Nota 3 2 6 3 4" xfId="19842" xr:uid="{00000000-0005-0000-0000-0000CF5E0000}"/>
    <cellStyle name="Nota 3 2 6 3 5" xfId="27984" xr:uid="{00000000-0005-0000-0000-0000D05E0000}"/>
    <cellStyle name="Nota 3 2 6 3 6" xfId="29182" xr:uid="{00000000-0005-0000-0000-0000D15E0000}"/>
    <cellStyle name="Nota 3 2 6 3 7" xfId="29547" xr:uid="{00000000-0005-0000-0000-0000D25E0000}"/>
    <cellStyle name="Nota 3 2 6 3 8" xfId="33569" xr:uid="{00000000-0005-0000-0000-0000D35E0000}"/>
    <cellStyle name="Nota 3 2 6 3 9" xfId="37237" xr:uid="{00000000-0005-0000-0000-0000D45E0000}"/>
    <cellStyle name="Nota 3 2 6 4" xfId="4201" xr:uid="{00000000-0005-0000-0000-0000D55E0000}"/>
    <cellStyle name="Nota 3 2 6 4 2" xfId="7522" xr:uid="{00000000-0005-0000-0000-0000D65E0000}"/>
    <cellStyle name="Nota 3 2 6 4 2 2" xfId="16675" xr:uid="{00000000-0005-0000-0000-0000D75E0000}"/>
    <cellStyle name="Nota 3 2 6 4 2 3" xfId="23656" xr:uid="{00000000-0005-0000-0000-0000D85E0000}"/>
    <cellStyle name="Nota 3 2 6 4 2 4" xfId="30500" xr:uid="{00000000-0005-0000-0000-0000D95E0000}"/>
    <cellStyle name="Nota 3 2 6 4 2 5" xfId="34450" xr:uid="{00000000-0005-0000-0000-0000DA5E0000}"/>
    <cellStyle name="Nota 3 2 6 4 2 6" xfId="38002" xr:uid="{00000000-0005-0000-0000-0000DB5E0000}"/>
    <cellStyle name="Nota 3 2 6 4 2 7" xfId="39960" xr:uid="{00000000-0005-0000-0000-0000DC5E0000}"/>
    <cellStyle name="Nota 3 2 6 4 3" xfId="13355" xr:uid="{00000000-0005-0000-0000-0000DD5E0000}"/>
    <cellStyle name="Nota 3 2 6 4 4" xfId="20353" xr:uid="{00000000-0005-0000-0000-0000DE5E0000}"/>
    <cellStyle name="Nota 3 2 6 4 5" xfId="27731" xr:uid="{00000000-0005-0000-0000-0000DF5E0000}"/>
    <cellStyle name="Nota 3 2 6 4 6" xfId="18145" xr:uid="{00000000-0005-0000-0000-0000E05E0000}"/>
    <cellStyle name="Nota 3 2 6 4 7" xfId="27268" xr:uid="{00000000-0005-0000-0000-0000E15E0000}"/>
    <cellStyle name="Nota 3 2 6 4 8" xfId="29039" xr:uid="{00000000-0005-0000-0000-0000E25E0000}"/>
    <cellStyle name="Nota 3 2 6 4 9" xfId="31029" xr:uid="{00000000-0005-0000-0000-0000E35E0000}"/>
    <cellStyle name="Nota 3 2 6 5" xfId="3117" xr:uid="{00000000-0005-0000-0000-0000E45E0000}"/>
    <cellStyle name="Nota 3 2 6 5 2" xfId="7523" xr:uid="{00000000-0005-0000-0000-0000E55E0000}"/>
    <cellStyle name="Nota 3 2 6 5 2 2" xfId="16676" xr:uid="{00000000-0005-0000-0000-0000E65E0000}"/>
    <cellStyle name="Nota 3 2 6 5 2 3" xfId="23657" xr:uid="{00000000-0005-0000-0000-0000E75E0000}"/>
    <cellStyle name="Nota 3 2 6 5 2 4" xfId="30501" xr:uid="{00000000-0005-0000-0000-0000E85E0000}"/>
    <cellStyle name="Nota 3 2 6 5 2 5" xfId="34451" xr:uid="{00000000-0005-0000-0000-0000E95E0000}"/>
    <cellStyle name="Nota 3 2 6 5 2 6" xfId="38003" xr:uid="{00000000-0005-0000-0000-0000EA5E0000}"/>
    <cellStyle name="Nota 3 2 6 5 2 7" xfId="39961" xr:uid="{00000000-0005-0000-0000-0000EB5E0000}"/>
    <cellStyle name="Nota 3 2 6 5 3" xfId="12271" xr:uid="{00000000-0005-0000-0000-0000EC5E0000}"/>
    <cellStyle name="Nota 3 2 6 5 4" xfId="19274" xr:uid="{00000000-0005-0000-0000-0000ED5E0000}"/>
    <cellStyle name="Nota 3 2 6 5 5" xfId="24712" xr:uid="{00000000-0005-0000-0000-0000EE5E0000}"/>
    <cellStyle name="Nota 3 2 6 5 6" xfId="26428" xr:uid="{00000000-0005-0000-0000-0000EF5E0000}"/>
    <cellStyle name="Nota 3 2 6 5 7" xfId="25649" xr:uid="{00000000-0005-0000-0000-0000F05E0000}"/>
    <cellStyle name="Nota 3 2 6 5 8" xfId="33758" xr:uid="{00000000-0005-0000-0000-0000F15E0000}"/>
    <cellStyle name="Nota 3 2 6 5 9" xfId="37320" xr:uid="{00000000-0005-0000-0000-0000F25E0000}"/>
    <cellStyle name="Nota 3 2 6 6" xfId="4308" xr:uid="{00000000-0005-0000-0000-0000F35E0000}"/>
    <cellStyle name="Nota 3 2 6 6 2" xfId="7524" xr:uid="{00000000-0005-0000-0000-0000F45E0000}"/>
    <cellStyle name="Nota 3 2 6 6 2 2" xfId="16677" xr:uid="{00000000-0005-0000-0000-0000F55E0000}"/>
    <cellStyle name="Nota 3 2 6 6 2 3" xfId="23658" xr:uid="{00000000-0005-0000-0000-0000F65E0000}"/>
    <cellStyle name="Nota 3 2 6 6 2 4" xfId="30502" xr:uid="{00000000-0005-0000-0000-0000F75E0000}"/>
    <cellStyle name="Nota 3 2 6 6 2 5" xfId="34452" xr:uid="{00000000-0005-0000-0000-0000F85E0000}"/>
    <cellStyle name="Nota 3 2 6 6 2 6" xfId="38004" xr:uid="{00000000-0005-0000-0000-0000F95E0000}"/>
    <cellStyle name="Nota 3 2 6 6 2 7" xfId="39962" xr:uid="{00000000-0005-0000-0000-0000FA5E0000}"/>
    <cellStyle name="Nota 3 2 6 6 3" xfId="13462" xr:uid="{00000000-0005-0000-0000-0000FB5E0000}"/>
    <cellStyle name="Nota 3 2 6 6 4" xfId="20460" xr:uid="{00000000-0005-0000-0000-0000FC5E0000}"/>
    <cellStyle name="Nota 3 2 6 6 5" xfId="27678" xr:uid="{00000000-0005-0000-0000-0000FD5E0000}"/>
    <cellStyle name="Nota 3 2 6 6 6" xfId="9458" xr:uid="{00000000-0005-0000-0000-0000FE5E0000}"/>
    <cellStyle name="Nota 3 2 6 6 7" xfId="25594" xr:uid="{00000000-0005-0000-0000-0000FF5E0000}"/>
    <cellStyle name="Nota 3 2 6 6 8" xfId="31167" xr:uid="{00000000-0005-0000-0000-0000005F0000}"/>
    <cellStyle name="Nota 3 2 6 6 9" xfId="25761" xr:uid="{00000000-0005-0000-0000-0000015F0000}"/>
    <cellStyle name="Nota 3 2 6 7" xfId="7519" xr:uid="{00000000-0005-0000-0000-0000025F0000}"/>
    <cellStyle name="Nota 3 2 6 7 2" xfId="16672" xr:uid="{00000000-0005-0000-0000-0000035F0000}"/>
    <cellStyle name="Nota 3 2 6 7 3" xfId="23653" xr:uid="{00000000-0005-0000-0000-0000045F0000}"/>
    <cellStyle name="Nota 3 2 6 7 4" xfId="30497" xr:uid="{00000000-0005-0000-0000-0000055F0000}"/>
    <cellStyle name="Nota 3 2 6 7 5" xfId="34447" xr:uid="{00000000-0005-0000-0000-0000065F0000}"/>
    <cellStyle name="Nota 3 2 6 7 6" xfId="37999" xr:uid="{00000000-0005-0000-0000-0000075F0000}"/>
    <cellStyle name="Nota 3 2 6 7 7" xfId="39957" xr:uid="{00000000-0005-0000-0000-0000085F0000}"/>
    <cellStyle name="Nota 3 2 6 8" xfId="10912" xr:uid="{00000000-0005-0000-0000-0000095F0000}"/>
    <cellStyle name="Nota 3 2 6 9" xfId="9628" xr:uid="{00000000-0005-0000-0000-00000A5F0000}"/>
    <cellStyle name="Nota 3 2 7" xfId="1643" xr:uid="{00000000-0005-0000-0000-00000B5F0000}"/>
    <cellStyle name="Nota 3 2 7 10" xfId="29403" xr:uid="{00000000-0005-0000-0000-00000C5F0000}"/>
    <cellStyle name="Nota 3 2 7 11" xfId="9546" xr:uid="{00000000-0005-0000-0000-00000D5F0000}"/>
    <cellStyle name="Nota 3 2 7 12" xfId="31364" xr:uid="{00000000-0005-0000-0000-00000E5F0000}"/>
    <cellStyle name="Nota 3 2 7 13" xfId="35124" xr:uid="{00000000-0005-0000-0000-00000F5F0000}"/>
    <cellStyle name="Nota 3 2 7 2" xfId="3520" xr:uid="{00000000-0005-0000-0000-0000105F0000}"/>
    <cellStyle name="Nota 3 2 7 2 2" xfId="7526" xr:uid="{00000000-0005-0000-0000-0000115F0000}"/>
    <cellStyle name="Nota 3 2 7 2 2 2" xfId="16679" xr:uid="{00000000-0005-0000-0000-0000125F0000}"/>
    <cellStyle name="Nota 3 2 7 2 2 3" xfId="23660" xr:uid="{00000000-0005-0000-0000-0000135F0000}"/>
    <cellStyle name="Nota 3 2 7 2 2 4" xfId="30504" xr:uid="{00000000-0005-0000-0000-0000145F0000}"/>
    <cellStyle name="Nota 3 2 7 2 2 5" xfId="34454" xr:uid="{00000000-0005-0000-0000-0000155F0000}"/>
    <cellStyle name="Nota 3 2 7 2 2 6" xfId="38006" xr:uid="{00000000-0005-0000-0000-0000165F0000}"/>
    <cellStyle name="Nota 3 2 7 2 2 7" xfId="39964" xr:uid="{00000000-0005-0000-0000-0000175F0000}"/>
    <cellStyle name="Nota 3 2 7 2 3" xfId="12674" xr:uid="{00000000-0005-0000-0000-0000185F0000}"/>
    <cellStyle name="Nota 3 2 7 2 4" xfId="19675" xr:uid="{00000000-0005-0000-0000-0000195F0000}"/>
    <cellStyle name="Nota 3 2 7 2 5" xfId="28069" xr:uid="{00000000-0005-0000-0000-00001A5F0000}"/>
    <cellStyle name="Nota 3 2 7 2 6" xfId="17936" xr:uid="{00000000-0005-0000-0000-00001B5F0000}"/>
    <cellStyle name="Nota 3 2 7 2 7" xfId="29615" xr:uid="{00000000-0005-0000-0000-00001C5F0000}"/>
    <cellStyle name="Nota 3 2 7 2 8" xfId="33602" xr:uid="{00000000-0005-0000-0000-00001D5F0000}"/>
    <cellStyle name="Nota 3 2 7 2 9" xfId="37264" xr:uid="{00000000-0005-0000-0000-00001E5F0000}"/>
    <cellStyle name="Nota 3 2 7 3" xfId="4116" xr:uid="{00000000-0005-0000-0000-00001F5F0000}"/>
    <cellStyle name="Nota 3 2 7 3 2" xfId="7527" xr:uid="{00000000-0005-0000-0000-0000205F0000}"/>
    <cellStyle name="Nota 3 2 7 3 2 2" xfId="16680" xr:uid="{00000000-0005-0000-0000-0000215F0000}"/>
    <cellStyle name="Nota 3 2 7 3 2 3" xfId="23661" xr:uid="{00000000-0005-0000-0000-0000225F0000}"/>
    <cellStyle name="Nota 3 2 7 3 2 4" xfId="30505" xr:uid="{00000000-0005-0000-0000-0000235F0000}"/>
    <cellStyle name="Nota 3 2 7 3 2 5" xfId="34455" xr:uid="{00000000-0005-0000-0000-0000245F0000}"/>
    <cellStyle name="Nota 3 2 7 3 2 6" xfId="38007" xr:uid="{00000000-0005-0000-0000-0000255F0000}"/>
    <cellStyle name="Nota 3 2 7 3 2 7" xfId="39965" xr:uid="{00000000-0005-0000-0000-0000265F0000}"/>
    <cellStyle name="Nota 3 2 7 3 3" xfId="13270" xr:uid="{00000000-0005-0000-0000-0000275F0000}"/>
    <cellStyle name="Nota 3 2 7 3 4" xfId="20268" xr:uid="{00000000-0005-0000-0000-0000285F0000}"/>
    <cellStyle name="Nota 3 2 7 3 5" xfId="15456" xr:uid="{00000000-0005-0000-0000-0000295F0000}"/>
    <cellStyle name="Nota 3 2 7 3 6" xfId="29208" xr:uid="{00000000-0005-0000-0000-00002A5F0000}"/>
    <cellStyle name="Nota 3 2 7 3 7" xfId="10250" xr:uid="{00000000-0005-0000-0000-00002B5F0000}"/>
    <cellStyle name="Nota 3 2 7 3 8" xfId="30936" xr:uid="{00000000-0005-0000-0000-00002C5F0000}"/>
    <cellStyle name="Nota 3 2 7 3 9" xfId="31390" xr:uid="{00000000-0005-0000-0000-00002D5F0000}"/>
    <cellStyle name="Nota 3 2 7 4" xfId="2977" xr:uid="{00000000-0005-0000-0000-00002E5F0000}"/>
    <cellStyle name="Nota 3 2 7 4 2" xfId="7528" xr:uid="{00000000-0005-0000-0000-00002F5F0000}"/>
    <cellStyle name="Nota 3 2 7 4 2 2" xfId="16681" xr:uid="{00000000-0005-0000-0000-0000305F0000}"/>
    <cellStyle name="Nota 3 2 7 4 2 3" xfId="23662" xr:uid="{00000000-0005-0000-0000-0000315F0000}"/>
    <cellStyle name="Nota 3 2 7 4 2 4" xfId="30506" xr:uid="{00000000-0005-0000-0000-0000325F0000}"/>
    <cellStyle name="Nota 3 2 7 4 2 5" xfId="34456" xr:uid="{00000000-0005-0000-0000-0000335F0000}"/>
    <cellStyle name="Nota 3 2 7 4 2 6" xfId="38008" xr:uid="{00000000-0005-0000-0000-0000345F0000}"/>
    <cellStyle name="Nota 3 2 7 4 2 7" xfId="39966" xr:uid="{00000000-0005-0000-0000-0000355F0000}"/>
    <cellStyle name="Nota 3 2 7 4 3" xfId="12131" xr:uid="{00000000-0005-0000-0000-0000365F0000}"/>
    <cellStyle name="Nota 3 2 7 4 4" xfId="19134" xr:uid="{00000000-0005-0000-0000-0000375F0000}"/>
    <cellStyle name="Nota 3 2 7 4 5" xfId="21205" xr:uid="{00000000-0005-0000-0000-0000385F0000}"/>
    <cellStyle name="Nota 3 2 7 4 6" xfId="24548" xr:uid="{00000000-0005-0000-0000-0000395F0000}"/>
    <cellStyle name="Nota 3 2 7 4 7" xfId="29846" xr:uid="{00000000-0005-0000-0000-00003A5F0000}"/>
    <cellStyle name="Nota 3 2 7 4 8" xfId="33822" xr:uid="{00000000-0005-0000-0000-00003B5F0000}"/>
    <cellStyle name="Nota 3 2 7 4 9" xfId="37384" xr:uid="{00000000-0005-0000-0000-00003C5F0000}"/>
    <cellStyle name="Nota 3 2 7 5" xfId="2910" xr:uid="{00000000-0005-0000-0000-00003D5F0000}"/>
    <cellStyle name="Nota 3 2 7 5 2" xfId="7529" xr:uid="{00000000-0005-0000-0000-00003E5F0000}"/>
    <cellStyle name="Nota 3 2 7 5 2 2" xfId="16682" xr:uid="{00000000-0005-0000-0000-00003F5F0000}"/>
    <cellStyle name="Nota 3 2 7 5 2 3" xfId="23663" xr:uid="{00000000-0005-0000-0000-0000405F0000}"/>
    <cellStyle name="Nota 3 2 7 5 2 4" xfId="30507" xr:uid="{00000000-0005-0000-0000-0000415F0000}"/>
    <cellStyle name="Nota 3 2 7 5 2 5" xfId="34457" xr:uid="{00000000-0005-0000-0000-0000425F0000}"/>
    <cellStyle name="Nota 3 2 7 5 2 6" xfId="38009" xr:uid="{00000000-0005-0000-0000-0000435F0000}"/>
    <cellStyle name="Nota 3 2 7 5 2 7" xfId="39967" xr:uid="{00000000-0005-0000-0000-0000445F0000}"/>
    <cellStyle name="Nota 3 2 7 5 3" xfId="12064" xr:uid="{00000000-0005-0000-0000-0000455F0000}"/>
    <cellStyle name="Nota 3 2 7 5 4" xfId="19067" xr:uid="{00000000-0005-0000-0000-0000465F0000}"/>
    <cellStyle name="Nota 3 2 7 5 5" xfId="28334" xr:uid="{00000000-0005-0000-0000-0000475F0000}"/>
    <cellStyle name="Nota 3 2 7 5 6" xfId="19416" xr:uid="{00000000-0005-0000-0000-0000485F0000}"/>
    <cellStyle name="Nota 3 2 7 5 7" xfId="25215" xr:uid="{00000000-0005-0000-0000-0000495F0000}"/>
    <cellStyle name="Nota 3 2 7 5 8" xfId="31550" xr:uid="{00000000-0005-0000-0000-00004A5F0000}"/>
    <cellStyle name="Nota 3 2 7 5 9" xfId="35260" xr:uid="{00000000-0005-0000-0000-00004B5F0000}"/>
    <cellStyle name="Nota 3 2 7 6" xfId="7525" xr:uid="{00000000-0005-0000-0000-00004C5F0000}"/>
    <cellStyle name="Nota 3 2 7 6 2" xfId="16678" xr:uid="{00000000-0005-0000-0000-00004D5F0000}"/>
    <cellStyle name="Nota 3 2 7 6 3" xfId="23659" xr:uid="{00000000-0005-0000-0000-00004E5F0000}"/>
    <cellStyle name="Nota 3 2 7 6 4" xfId="30503" xr:uid="{00000000-0005-0000-0000-00004F5F0000}"/>
    <cellStyle name="Nota 3 2 7 6 5" xfId="34453" xr:uid="{00000000-0005-0000-0000-0000505F0000}"/>
    <cellStyle name="Nota 3 2 7 6 6" xfId="38005" xr:uid="{00000000-0005-0000-0000-0000515F0000}"/>
    <cellStyle name="Nota 3 2 7 6 7" xfId="39963" xr:uid="{00000000-0005-0000-0000-0000525F0000}"/>
    <cellStyle name="Nota 3 2 7 7" xfId="10797" xr:uid="{00000000-0005-0000-0000-0000535F0000}"/>
    <cellStyle name="Nota 3 2 7 8" xfId="9791" xr:uid="{00000000-0005-0000-0000-0000545F0000}"/>
    <cellStyle name="Nota 3 2 7 9" xfId="28679" xr:uid="{00000000-0005-0000-0000-0000555F0000}"/>
    <cellStyle name="Nota 3 2 8" xfId="2471" xr:uid="{00000000-0005-0000-0000-0000565F0000}"/>
    <cellStyle name="Nota 3 2 8 2" xfId="7530" xr:uid="{00000000-0005-0000-0000-0000575F0000}"/>
    <cellStyle name="Nota 3 2 8 2 2" xfId="16683" xr:uid="{00000000-0005-0000-0000-0000585F0000}"/>
    <cellStyle name="Nota 3 2 8 2 3" xfId="23664" xr:uid="{00000000-0005-0000-0000-0000595F0000}"/>
    <cellStyle name="Nota 3 2 8 2 4" xfId="30508" xr:uid="{00000000-0005-0000-0000-00005A5F0000}"/>
    <cellStyle name="Nota 3 2 8 2 5" xfId="34458" xr:uid="{00000000-0005-0000-0000-00005B5F0000}"/>
    <cellStyle name="Nota 3 2 8 2 6" xfId="38010" xr:uid="{00000000-0005-0000-0000-00005C5F0000}"/>
    <cellStyle name="Nota 3 2 8 2 7" xfId="39968" xr:uid="{00000000-0005-0000-0000-00005D5F0000}"/>
    <cellStyle name="Nota 3 2 8 3" xfId="11625" xr:uid="{00000000-0005-0000-0000-00005E5F0000}"/>
    <cellStyle name="Nota 3 2 8 4" xfId="18628" xr:uid="{00000000-0005-0000-0000-00005F5F0000}"/>
    <cellStyle name="Nota 3 2 8 5" xfId="17700" xr:uid="{00000000-0005-0000-0000-0000605F0000}"/>
    <cellStyle name="Nota 3 2 8 6" xfId="26201" xr:uid="{00000000-0005-0000-0000-0000615F0000}"/>
    <cellStyle name="Nota 3 2 8 7" xfId="23332" xr:uid="{00000000-0005-0000-0000-0000625F0000}"/>
    <cellStyle name="Nota 3 2 8 8" xfId="24810" xr:uid="{00000000-0005-0000-0000-0000635F0000}"/>
    <cellStyle name="Nota 3 2 8 9" xfId="31613" xr:uid="{00000000-0005-0000-0000-0000645F0000}"/>
    <cellStyle name="Nota 3 2 9" xfId="3049" xr:uid="{00000000-0005-0000-0000-0000655F0000}"/>
    <cellStyle name="Nota 3 2 9 2" xfId="7531" xr:uid="{00000000-0005-0000-0000-0000665F0000}"/>
    <cellStyle name="Nota 3 2 9 2 2" xfId="16684" xr:uid="{00000000-0005-0000-0000-0000675F0000}"/>
    <cellStyle name="Nota 3 2 9 2 3" xfId="23665" xr:uid="{00000000-0005-0000-0000-0000685F0000}"/>
    <cellStyle name="Nota 3 2 9 2 4" xfId="30509" xr:uid="{00000000-0005-0000-0000-0000695F0000}"/>
    <cellStyle name="Nota 3 2 9 2 5" xfId="34459" xr:uid="{00000000-0005-0000-0000-00006A5F0000}"/>
    <cellStyle name="Nota 3 2 9 2 6" xfId="38011" xr:uid="{00000000-0005-0000-0000-00006B5F0000}"/>
    <cellStyle name="Nota 3 2 9 2 7" xfId="39969" xr:uid="{00000000-0005-0000-0000-00006C5F0000}"/>
    <cellStyle name="Nota 3 2 9 3" xfId="12203" xr:uid="{00000000-0005-0000-0000-00006D5F0000}"/>
    <cellStyle name="Nota 3 2 9 4" xfId="19206" xr:uid="{00000000-0005-0000-0000-00006E5F0000}"/>
    <cellStyle name="Nota 3 2 9 5" xfId="28291" xr:uid="{00000000-0005-0000-0000-00006F5F0000}"/>
    <cellStyle name="Nota 3 2 9 6" xfId="17070" xr:uid="{00000000-0005-0000-0000-0000705F0000}"/>
    <cellStyle name="Nota 3 2 9 7" xfId="29810" xr:uid="{00000000-0005-0000-0000-0000715F0000}"/>
    <cellStyle name="Nota 3 2 9 8" xfId="33787" xr:uid="{00000000-0005-0000-0000-0000725F0000}"/>
    <cellStyle name="Nota 3 2 9 9" xfId="37349" xr:uid="{00000000-0005-0000-0000-0000735F0000}"/>
    <cellStyle name="Nota 3 20" xfId="31453" xr:uid="{00000000-0005-0000-0000-0000745F0000}"/>
    <cellStyle name="Nota 3 21" xfId="35163" xr:uid="{00000000-0005-0000-0000-0000755F0000}"/>
    <cellStyle name="Nota 3 22" xfId="38441" xr:uid="{00000000-0005-0000-0000-0000765F0000}"/>
    <cellStyle name="Nota 3 3" xfId="746" xr:uid="{00000000-0005-0000-0000-0000775F0000}"/>
    <cellStyle name="Nota 3 3 10" xfId="2851" xr:uid="{00000000-0005-0000-0000-0000785F0000}"/>
    <cellStyle name="Nota 3 3 10 2" xfId="7533" xr:uid="{00000000-0005-0000-0000-0000795F0000}"/>
    <cellStyle name="Nota 3 3 10 2 2" xfId="16686" xr:uid="{00000000-0005-0000-0000-00007A5F0000}"/>
    <cellStyle name="Nota 3 3 10 2 3" xfId="23667" xr:uid="{00000000-0005-0000-0000-00007B5F0000}"/>
    <cellStyle name="Nota 3 3 10 2 4" xfId="30511" xr:uid="{00000000-0005-0000-0000-00007C5F0000}"/>
    <cellStyle name="Nota 3 3 10 2 5" xfId="34461" xr:uid="{00000000-0005-0000-0000-00007D5F0000}"/>
    <cellStyle name="Nota 3 3 10 2 6" xfId="38013" xr:uid="{00000000-0005-0000-0000-00007E5F0000}"/>
    <cellStyle name="Nota 3 3 10 2 7" xfId="39971" xr:uid="{00000000-0005-0000-0000-00007F5F0000}"/>
    <cellStyle name="Nota 3 3 10 3" xfId="12005" xr:uid="{00000000-0005-0000-0000-0000805F0000}"/>
    <cellStyle name="Nota 3 3 10 4" xfId="19008" xr:uid="{00000000-0005-0000-0000-0000815F0000}"/>
    <cellStyle name="Nota 3 3 10 5" xfId="23993" xr:uid="{00000000-0005-0000-0000-0000825F0000}"/>
    <cellStyle name="Nota 3 3 10 6" xfId="23137" xr:uid="{00000000-0005-0000-0000-0000835F0000}"/>
    <cellStyle name="Nota 3 3 10 7" xfId="29908" xr:uid="{00000000-0005-0000-0000-0000845F0000}"/>
    <cellStyle name="Nota 3 3 10 8" xfId="31104" xr:uid="{00000000-0005-0000-0000-0000855F0000}"/>
    <cellStyle name="Nota 3 3 10 9" xfId="23248" xr:uid="{00000000-0005-0000-0000-0000865F0000}"/>
    <cellStyle name="Nota 3 3 11" xfId="3180" xr:uid="{00000000-0005-0000-0000-0000875F0000}"/>
    <cellStyle name="Nota 3 3 11 2" xfId="7534" xr:uid="{00000000-0005-0000-0000-0000885F0000}"/>
    <cellStyle name="Nota 3 3 11 2 2" xfId="16687" xr:uid="{00000000-0005-0000-0000-0000895F0000}"/>
    <cellStyle name="Nota 3 3 11 2 3" xfId="23668" xr:uid="{00000000-0005-0000-0000-00008A5F0000}"/>
    <cellStyle name="Nota 3 3 11 2 4" xfId="30512" xr:uid="{00000000-0005-0000-0000-00008B5F0000}"/>
    <cellStyle name="Nota 3 3 11 2 5" xfId="34462" xr:uid="{00000000-0005-0000-0000-00008C5F0000}"/>
    <cellStyle name="Nota 3 3 11 2 6" xfId="38014" xr:uid="{00000000-0005-0000-0000-00008D5F0000}"/>
    <cellStyle name="Nota 3 3 11 2 7" xfId="39972" xr:uid="{00000000-0005-0000-0000-00008E5F0000}"/>
    <cellStyle name="Nota 3 3 11 3" xfId="12334" xr:uid="{00000000-0005-0000-0000-00008F5F0000}"/>
    <cellStyle name="Nota 3 3 11 4" xfId="19337" xr:uid="{00000000-0005-0000-0000-0000905F0000}"/>
    <cellStyle name="Nota 3 3 11 5" xfId="28231" xr:uid="{00000000-0005-0000-0000-0000915F0000}"/>
    <cellStyle name="Nota 3 3 11 6" xfId="29148" xr:uid="{00000000-0005-0000-0000-0000925F0000}"/>
    <cellStyle name="Nota 3 3 11 7" xfId="29750" xr:uid="{00000000-0005-0000-0000-0000935F0000}"/>
    <cellStyle name="Nota 3 3 11 8" xfId="33727" xr:uid="{00000000-0005-0000-0000-0000945F0000}"/>
    <cellStyle name="Nota 3 3 11 9" xfId="37289" xr:uid="{00000000-0005-0000-0000-0000955F0000}"/>
    <cellStyle name="Nota 3 3 12" xfId="7532" xr:uid="{00000000-0005-0000-0000-0000965F0000}"/>
    <cellStyle name="Nota 3 3 12 2" xfId="16685" xr:uid="{00000000-0005-0000-0000-0000975F0000}"/>
    <cellStyle name="Nota 3 3 12 3" xfId="23666" xr:uid="{00000000-0005-0000-0000-0000985F0000}"/>
    <cellStyle name="Nota 3 3 12 4" xfId="30510" xr:uid="{00000000-0005-0000-0000-0000995F0000}"/>
    <cellStyle name="Nota 3 3 12 5" xfId="34460" xr:uid="{00000000-0005-0000-0000-00009A5F0000}"/>
    <cellStyle name="Nota 3 3 12 6" xfId="38012" xr:uid="{00000000-0005-0000-0000-00009B5F0000}"/>
    <cellStyle name="Nota 3 3 12 7" xfId="39970" xr:uid="{00000000-0005-0000-0000-00009C5F0000}"/>
    <cellStyle name="Nota 3 3 13" xfId="9903" xr:uid="{00000000-0005-0000-0000-00009D5F0000}"/>
    <cellStyle name="Nota 3 3 14" xfId="17552" xr:uid="{00000000-0005-0000-0000-00009E5F0000}"/>
    <cellStyle name="Nota 3 3 15" xfId="29116" xr:uid="{00000000-0005-0000-0000-00009F5F0000}"/>
    <cellStyle name="Nota 3 3 16" xfId="25691" xr:uid="{00000000-0005-0000-0000-0000A05F0000}"/>
    <cellStyle name="Nota 3 3 17" xfId="31450" xr:uid="{00000000-0005-0000-0000-0000A15F0000}"/>
    <cellStyle name="Nota 3 3 18" xfId="35160" xr:uid="{00000000-0005-0000-0000-0000A25F0000}"/>
    <cellStyle name="Nota 3 3 19" xfId="38438" xr:uid="{00000000-0005-0000-0000-0000A35F0000}"/>
    <cellStyle name="Nota 3 3 2" xfId="2251" xr:uid="{00000000-0005-0000-0000-0000A45F0000}"/>
    <cellStyle name="Nota 3 3 2 10" xfId="19451" xr:uid="{00000000-0005-0000-0000-0000A55F0000}"/>
    <cellStyle name="Nota 3 3 2 11" xfId="18300" xr:uid="{00000000-0005-0000-0000-0000A65F0000}"/>
    <cellStyle name="Nota 3 3 2 12" xfId="17894" xr:uid="{00000000-0005-0000-0000-0000A75F0000}"/>
    <cellStyle name="Nota 3 3 2 13" xfId="24114" xr:uid="{00000000-0005-0000-0000-0000A85F0000}"/>
    <cellStyle name="Nota 3 3 2 14" xfId="28727" xr:uid="{00000000-0005-0000-0000-0000A95F0000}"/>
    <cellStyle name="Nota 3 3 2 2" xfId="2651" xr:uid="{00000000-0005-0000-0000-0000AA5F0000}"/>
    <cellStyle name="Nota 3 3 2 2 2" xfId="7536" xr:uid="{00000000-0005-0000-0000-0000AB5F0000}"/>
    <cellStyle name="Nota 3 3 2 2 2 2" xfId="16689" xr:uid="{00000000-0005-0000-0000-0000AC5F0000}"/>
    <cellStyle name="Nota 3 3 2 2 2 3" xfId="23670" xr:uid="{00000000-0005-0000-0000-0000AD5F0000}"/>
    <cellStyle name="Nota 3 3 2 2 2 4" xfId="30514" xr:uid="{00000000-0005-0000-0000-0000AE5F0000}"/>
    <cellStyle name="Nota 3 3 2 2 2 5" xfId="34464" xr:uid="{00000000-0005-0000-0000-0000AF5F0000}"/>
    <cellStyle name="Nota 3 3 2 2 2 6" xfId="38016" xr:uid="{00000000-0005-0000-0000-0000B05F0000}"/>
    <cellStyle name="Nota 3 3 2 2 2 7" xfId="39974" xr:uid="{00000000-0005-0000-0000-0000B15F0000}"/>
    <cellStyle name="Nota 3 3 2 2 3" xfId="11805" xr:uid="{00000000-0005-0000-0000-0000B25F0000}"/>
    <cellStyle name="Nota 3 3 2 2 4" xfId="18808" xr:uid="{00000000-0005-0000-0000-0000B35F0000}"/>
    <cellStyle name="Nota 3 3 2 2 5" xfId="24615" xr:uid="{00000000-0005-0000-0000-0000B45F0000}"/>
    <cellStyle name="Nota 3 3 2 2 6" xfId="17881" xr:uid="{00000000-0005-0000-0000-0000B55F0000}"/>
    <cellStyle name="Nota 3 3 2 2 7" xfId="30007" xr:uid="{00000000-0005-0000-0000-0000B65F0000}"/>
    <cellStyle name="Nota 3 3 2 2 8" xfId="25470" xr:uid="{00000000-0005-0000-0000-0000B75F0000}"/>
    <cellStyle name="Nota 3 3 2 2 9" xfId="34977" xr:uid="{00000000-0005-0000-0000-0000B85F0000}"/>
    <cellStyle name="Nota 3 3 2 3" xfId="3933" xr:uid="{00000000-0005-0000-0000-0000B95F0000}"/>
    <cellStyle name="Nota 3 3 2 3 2" xfId="7537" xr:uid="{00000000-0005-0000-0000-0000BA5F0000}"/>
    <cellStyle name="Nota 3 3 2 3 2 2" xfId="16690" xr:uid="{00000000-0005-0000-0000-0000BB5F0000}"/>
    <cellStyle name="Nota 3 3 2 3 2 3" xfId="23671" xr:uid="{00000000-0005-0000-0000-0000BC5F0000}"/>
    <cellStyle name="Nota 3 3 2 3 2 4" xfId="30515" xr:uid="{00000000-0005-0000-0000-0000BD5F0000}"/>
    <cellStyle name="Nota 3 3 2 3 2 5" xfId="34465" xr:uid="{00000000-0005-0000-0000-0000BE5F0000}"/>
    <cellStyle name="Nota 3 3 2 3 2 6" xfId="38017" xr:uid="{00000000-0005-0000-0000-0000BF5F0000}"/>
    <cellStyle name="Nota 3 3 2 3 2 7" xfId="39975" xr:uid="{00000000-0005-0000-0000-0000C05F0000}"/>
    <cellStyle name="Nota 3 3 2 3 3" xfId="13087" xr:uid="{00000000-0005-0000-0000-0000C15F0000}"/>
    <cellStyle name="Nota 3 3 2 3 4" xfId="20085" xr:uid="{00000000-0005-0000-0000-0000C25F0000}"/>
    <cellStyle name="Nota 3 3 2 3 5" xfId="15545" xr:uid="{00000000-0005-0000-0000-0000C35F0000}"/>
    <cellStyle name="Nota 3 3 2 3 6" xfId="10023" xr:uid="{00000000-0005-0000-0000-0000C45F0000}"/>
    <cellStyle name="Nota 3 3 2 3 7" xfId="17574" xr:uid="{00000000-0005-0000-0000-0000C55F0000}"/>
    <cellStyle name="Nota 3 3 2 3 8" xfId="33460" xr:uid="{00000000-0005-0000-0000-0000C65F0000}"/>
    <cellStyle name="Nota 3 3 2 3 9" xfId="37134" xr:uid="{00000000-0005-0000-0000-0000C75F0000}"/>
    <cellStyle name="Nota 3 3 2 4" xfId="4371" xr:uid="{00000000-0005-0000-0000-0000C85F0000}"/>
    <cellStyle name="Nota 3 3 2 4 2" xfId="7538" xr:uid="{00000000-0005-0000-0000-0000C95F0000}"/>
    <cellStyle name="Nota 3 3 2 4 2 2" xfId="16691" xr:uid="{00000000-0005-0000-0000-0000CA5F0000}"/>
    <cellStyle name="Nota 3 3 2 4 2 3" xfId="23672" xr:uid="{00000000-0005-0000-0000-0000CB5F0000}"/>
    <cellStyle name="Nota 3 3 2 4 2 4" xfId="30516" xr:uid="{00000000-0005-0000-0000-0000CC5F0000}"/>
    <cellStyle name="Nota 3 3 2 4 2 5" xfId="34466" xr:uid="{00000000-0005-0000-0000-0000CD5F0000}"/>
    <cellStyle name="Nota 3 3 2 4 2 6" xfId="38018" xr:uid="{00000000-0005-0000-0000-0000CE5F0000}"/>
    <cellStyle name="Nota 3 3 2 4 2 7" xfId="39976" xr:uid="{00000000-0005-0000-0000-0000CF5F0000}"/>
    <cellStyle name="Nota 3 3 2 4 3" xfId="13525" xr:uid="{00000000-0005-0000-0000-0000D05F0000}"/>
    <cellStyle name="Nota 3 3 2 4 4" xfId="20523" xr:uid="{00000000-0005-0000-0000-0000D15F0000}"/>
    <cellStyle name="Nota 3 3 2 4 5" xfId="27650" xr:uid="{00000000-0005-0000-0000-0000D25F0000}"/>
    <cellStyle name="Nota 3 3 2 4 6" xfId="9387" xr:uid="{00000000-0005-0000-0000-0000D35F0000}"/>
    <cellStyle name="Nota 3 3 2 4 7" xfId="25520" xr:uid="{00000000-0005-0000-0000-0000D45F0000}"/>
    <cellStyle name="Nota 3 3 2 4 8" xfId="35549" xr:uid="{00000000-0005-0000-0000-0000D55F0000}"/>
    <cellStyle name="Nota 3 3 2 4 9" xfId="38471" xr:uid="{00000000-0005-0000-0000-0000D65F0000}"/>
    <cellStyle name="Nota 3 3 2 5" xfId="4625" xr:uid="{00000000-0005-0000-0000-0000D75F0000}"/>
    <cellStyle name="Nota 3 3 2 5 2" xfId="7539" xr:uid="{00000000-0005-0000-0000-0000D85F0000}"/>
    <cellStyle name="Nota 3 3 2 5 2 2" xfId="16692" xr:uid="{00000000-0005-0000-0000-0000D95F0000}"/>
    <cellStyle name="Nota 3 3 2 5 2 3" xfId="23673" xr:uid="{00000000-0005-0000-0000-0000DA5F0000}"/>
    <cellStyle name="Nota 3 3 2 5 2 4" xfId="30517" xr:uid="{00000000-0005-0000-0000-0000DB5F0000}"/>
    <cellStyle name="Nota 3 3 2 5 2 5" xfId="34467" xr:uid="{00000000-0005-0000-0000-0000DC5F0000}"/>
    <cellStyle name="Nota 3 3 2 5 2 6" xfId="38019" xr:uid="{00000000-0005-0000-0000-0000DD5F0000}"/>
    <cellStyle name="Nota 3 3 2 5 2 7" xfId="39977" xr:uid="{00000000-0005-0000-0000-0000DE5F0000}"/>
    <cellStyle name="Nota 3 3 2 5 3" xfId="13779" xr:uid="{00000000-0005-0000-0000-0000DF5F0000}"/>
    <cellStyle name="Nota 3 3 2 5 4" xfId="20777" xr:uid="{00000000-0005-0000-0000-0000E05F0000}"/>
    <cellStyle name="Nota 3 3 2 5 5" xfId="19527" xr:uid="{00000000-0005-0000-0000-0000E15F0000}"/>
    <cellStyle name="Nota 3 3 2 5 6" xfId="15514" xr:uid="{00000000-0005-0000-0000-0000E25F0000}"/>
    <cellStyle name="Nota 3 3 2 5 7" xfId="26826" xr:uid="{00000000-0005-0000-0000-0000E35F0000}"/>
    <cellStyle name="Nota 3 3 2 5 8" xfId="29722" xr:uid="{00000000-0005-0000-0000-0000E45F0000}"/>
    <cellStyle name="Nota 3 3 2 5 9" xfId="33700" xr:uid="{00000000-0005-0000-0000-0000E55F0000}"/>
    <cellStyle name="Nota 3 3 2 6" xfId="4871" xr:uid="{00000000-0005-0000-0000-0000E65F0000}"/>
    <cellStyle name="Nota 3 3 2 6 2" xfId="7540" xr:uid="{00000000-0005-0000-0000-0000E75F0000}"/>
    <cellStyle name="Nota 3 3 2 6 2 2" xfId="16693" xr:uid="{00000000-0005-0000-0000-0000E85F0000}"/>
    <cellStyle name="Nota 3 3 2 6 2 3" xfId="23674" xr:uid="{00000000-0005-0000-0000-0000E95F0000}"/>
    <cellStyle name="Nota 3 3 2 6 2 4" xfId="30518" xr:uid="{00000000-0005-0000-0000-0000EA5F0000}"/>
    <cellStyle name="Nota 3 3 2 6 2 5" xfId="34468" xr:uid="{00000000-0005-0000-0000-0000EB5F0000}"/>
    <cellStyle name="Nota 3 3 2 6 2 6" xfId="38020" xr:uid="{00000000-0005-0000-0000-0000EC5F0000}"/>
    <cellStyle name="Nota 3 3 2 6 2 7" xfId="39978" xr:uid="{00000000-0005-0000-0000-0000ED5F0000}"/>
    <cellStyle name="Nota 3 3 2 6 3" xfId="14025" xr:uid="{00000000-0005-0000-0000-0000EE5F0000}"/>
    <cellStyle name="Nota 3 3 2 6 4" xfId="21023" xr:uid="{00000000-0005-0000-0000-0000EF5F0000}"/>
    <cellStyle name="Nota 3 3 2 6 5" xfId="27403" xr:uid="{00000000-0005-0000-0000-0000F05F0000}"/>
    <cellStyle name="Nota 3 3 2 6 6" xfId="28937" xr:uid="{00000000-0005-0000-0000-0000F15F0000}"/>
    <cellStyle name="Nota 3 3 2 6 7" xfId="17027" xr:uid="{00000000-0005-0000-0000-0000F25F0000}"/>
    <cellStyle name="Nota 3 3 2 6 8" xfId="35595" xr:uid="{00000000-0005-0000-0000-0000F35F0000}"/>
    <cellStyle name="Nota 3 3 2 6 9" xfId="38506" xr:uid="{00000000-0005-0000-0000-0000F45F0000}"/>
    <cellStyle name="Nota 3 3 2 7" xfId="7535" xr:uid="{00000000-0005-0000-0000-0000F55F0000}"/>
    <cellStyle name="Nota 3 3 2 7 2" xfId="16688" xr:uid="{00000000-0005-0000-0000-0000F65F0000}"/>
    <cellStyle name="Nota 3 3 2 7 3" xfId="23669" xr:uid="{00000000-0005-0000-0000-0000F75F0000}"/>
    <cellStyle name="Nota 3 3 2 7 4" xfId="30513" xr:uid="{00000000-0005-0000-0000-0000F85F0000}"/>
    <cellStyle name="Nota 3 3 2 7 5" xfId="34463" xr:uid="{00000000-0005-0000-0000-0000F95F0000}"/>
    <cellStyle name="Nota 3 3 2 7 6" xfId="38015" xr:uid="{00000000-0005-0000-0000-0000FA5F0000}"/>
    <cellStyle name="Nota 3 3 2 7 7" xfId="39973" xr:uid="{00000000-0005-0000-0000-0000FB5F0000}"/>
    <cellStyle name="Nota 3 3 2 8" xfId="11405" xr:uid="{00000000-0005-0000-0000-0000FC5F0000}"/>
    <cellStyle name="Nota 3 3 2 9" xfId="18408" xr:uid="{00000000-0005-0000-0000-0000FD5F0000}"/>
    <cellStyle name="Nota 3 3 3" xfId="2101" xr:uid="{00000000-0005-0000-0000-0000FE5F0000}"/>
    <cellStyle name="Nota 3 3 3 10" xfId="25151" xr:uid="{00000000-0005-0000-0000-0000FF5F0000}"/>
    <cellStyle name="Nota 3 3 3 11" xfId="18187" xr:uid="{00000000-0005-0000-0000-000000600000}"/>
    <cellStyle name="Nota 3 3 3 12" xfId="25692" xr:uid="{00000000-0005-0000-0000-000001600000}"/>
    <cellStyle name="Nota 3 3 3 13" xfId="31824" xr:uid="{00000000-0005-0000-0000-000002600000}"/>
    <cellStyle name="Nota 3 3 3 14" xfId="35484" xr:uid="{00000000-0005-0000-0000-000003600000}"/>
    <cellStyle name="Nota 3 3 3 2" xfId="2597" xr:uid="{00000000-0005-0000-0000-000004600000}"/>
    <cellStyle name="Nota 3 3 3 2 2" xfId="7542" xr:uid="{00000000-0005-0000-0000-000005600000}"/>
    <cellStyle name="Nota 3 3 3 2 2 2" xfId="16695" xr:uid="{00000000-0005-0000-0000-000006600000}"/>
    <cellStyle name="Nota 3 3 3 2 2 3" xfId="23676" xr:uid="{00000000-0005-0000-0000-000007600000}"/>
    <cellStyle name="Nota 3 3 3 2 2 4" xfId="30520" xr:uid="{00000000-0005-0000-0000-000008600000}"/>
    <cellStyle name="Nota 3 3 3 2 2 5" xfId="34470" xr:uid="{00000000-0005-0000-0000-000009600000}"/>
    <cellStyle name="Nota 3 3 3 2 2 6" xfId="38022" xr:uid="{00000000-0005-0000-0000-00000A600000}"/>
    <cellStyle name="Nota 3 3 3 2 2 7" xfId="39980" xr:uid="{00000000-0005-0000-0000-00000B600000}"/>
    <cellStyle name="Nota 3 3 3 2 3" xfId="11751" xr:uid="{00000000-0005-0000-0000-00000C600000}"/>
    <cellStyle name="Nota 3 3 3 2 4" xfId="18754" xr:uid="{00000000-0005-0000-0000-00000D600000}"/>
    <cellStyle name="Nota 3 3 3 2 5" xfId="23163" xr:uid="{00000000-0005-0000-0000-00000E600000}"/>
    <cellStyle name="Nota 3 3 3 2 6" xfId="26267" xr:uid="{00000000-0005-0000-0000-00000F600000}"/>
    <cellStyle name="Nota 3 3 3 2 7" xfId="30034" xr:uid="{00000000-0005-0000-0000-000010600000}"/>
    <cellStyle name="Nota 3 3 3 2 8" xfId="34011" xr:uid="{00000000-0005-0000-0000-000011600000}"/>
    <cellStyle name="Nota 3 3 3 2 9" xfId="37573" xr:uid="{00000000-0005-0000-0000-000012600000}"/>
    <cellStyle name="Nota 3 3 3 3" xfId="3844" xr:uid="{00000000-0005-0000-0000-000013600000}"/>
    <cellStyle name="Nota 3 3 3 3 2" xfId="7543" xr:uid="{00000000-0005-0000-0000-000014600000}"/>
    <cellStyle name="Nota 3 3 3 3 2 2" xfId="16696" xr:uid="{00000000-0005-0000-0000-000015600000}"/>
    <cellStyle name="Nota 3 3 3 3 2 3" xfId="23677" xr:uid="{00000000-0005-0000-0000-000016600000}"/>
    <cellStyle name="Nota 3 3 3 3 2 4" xfId="30521" xr:uid="{00000000-0005-0000-0000-000017600000}"/>
    <cellStyle name="Nota 3 3 3 3 2 5" xfId="34471" xr:uid="{00000000-0005-0000-0000-000018600000}"/>
    <cellStyle name="Nota 3 3 3 3 2 6" xfId="38023" xr:uid="{00000000-0005-0000-0000-000019600000}"/>
    <cellStyle name="Nota 3 3 3 3 2 7" xfId="39981" xr:uid="{00000000-0005-0000-0000-00001A600000}"/>
    <cellStyle name="Nota 3 3 3 3 3" xfId="12998" xr:uid="{00000000-0005-0000-0000-00001B600000}"/>
    <cellStyle name="Nota 3 3 3 3 4" xfId="19997" xr:uid="{00000000-0005-0000-0000-00001C600000}"/>
    <cellStyle name="Nota 3 3 3 3 5" xfId="27908" xr:uid="{00000000-0005-0000-0000-00001D600000}"/>
    <cellStyle name="Nota 3 3 3 3 6" xfId="26600" xr:uid="{00000000-0005-0000-0000-00001E600000}"/>
    <cellStyle name="Nota 3 3 3 3 7" xfId="17603" xr:uid="{00000000-0005-0000-0000-00001F600000}"/>
    <cellStyle name="Nota 3 3 3 3 8" xfId="33488" xr:uid="{00000000-0005-0000-0000-000020600000}"/>
    <cellStyle name="Nota 3 3 3 3 9" xfId="37156" xr:uid="{00000000-0005-0000-0000-000021600000}"/>
    <cellStyle name="Nota 3 3 3 4" xfId="4309" xr:uid="{00000000-0005-0000-0000-000022600000}"/>
    <cellStyle name="Nota 3 3 3 4 2" xfId="7544" xr:uid="{00000000-0005-0000-0000-000023600000}"/>
    <cellStyle name="Nota 3 3 3 4 2 2" xfId="16697" xr:uid="{00000000-0005-0000-0000-000024600000}"/>
    <cellStyle name="Nota 3 3 3 4 2 3" xfId="23678" xr:uid="{00000000-0005-0000-0000-000025600000}"/>
    <cellStyle name="Nota 3 3 3 4 2 4" xfId="30522" xr:uid="{00000000-0005-0000-0000-000026600000}"/>
    <cellStyle name="Nota 3 3 3 4 2 5" xfId="34472" xr:uid="{00000000-0005-0000-0000-000027600000}"/>
    <cellStyle name="Nota 3 3 3 4 2 6" xfId="38024" xr:uid="{00000000-0005-0000-0000-000028600000}"/>
    <cellStyle name="Nota 3 3 3 4 2 7" xfId="39982" xr:uid="{00000000-0005-0000-0000-000029600000}"/>
    <cellStyle name="Nota 3 3 3 4 3" xfId="13463" xr:uid="{00000000-0005-0000-0000-00002A600000}"/>
    <cellStyle name="Nota 3 3 3 4 4" xfId="20461" xr:uid="{00000000-0005-0000-0000-00002B600000}"/>
    <cellStyle name="Nota 3 3 3 4 5" xfId="15522" xr:uid="{00000000-0005-0000-0000-00002C600000}"/>
    <cellStyle name="Nota 3 3 3 4 6" xfId="26683" xr:uid="{00000000-0005-0000-0000-00002D600000}"/>
    <cellStyle name="Nota 3 3 3 4 7" xfId="22891" xr:uid="{00000000-0005-0000-0000-00002E600000}"/>
    <cellStyle name="Nota 3 3 3 4 8" xfId="33340" xr:uid="{00000000-0005-0000-0000-00002F600000}"/>
    <cellStyle name="Nota 3 3 3 4 9" xfId="37015" xr:uid="{00000000-0005-0000-0000-000030600000}"/>
    <cellStyle name="Nota 3 3 3 5" xfId="4579" xr:uid="{00000000-0005-0000-0000-000031600000}"/>
    <cellStyle name="Nota 3 3 3 5 2" xfId="7545" xr:uid="{00000000-0005-0000-0000-000032600000}"/>
    <cellStyle name="Nota 3 3 3 5 2 2" xfId="16698" xr:uid="{00000000-0005-0000-0000-000033600000}"/>
    <cellStyle name="Nota 3 3 3 5 2 3" xfId="23679" xr:uid="{00000000-0005-0000-0000-000034600000}"/>
    <cellStyle name="Nota 3 3 3 5 2 4" xfId="30523" xr:uid="{00000000-0005-0000-0000-000035600000}"/>
    <cellStyle name="Nota 3 3 3 5 2 5" xfId="34473" xr:uid="{00000000-0005-0000-0000-000036600000}"/>
    <cellStyle name="Nota 3 3 3 5 2 6" xfId="38025" xr:uid="{00000000-0005-0000-0000-000037600000}"/>
    <cellStyle name="Nota 3 3 3 5 2 7" xfId="39983" xr:uid="{00000000-0005-0000-0000-000038600000}"/>
    <cellStyle name="Nota 3 3 3 5 3" xfId="13733" xr:uid="{00000000-0005-0000-0000-000039600000}"/>
    <cellStyle name="Nota 3 3 3 5 4" xfId="20731" xr:uid="{00000000-0005-0000-0000-00003A600000}"/>
    <cellStyle name="Nota 3 3 3 5 5" xfId="24023" xr:uid="{00000000-0005-0000-0000-00003B600000}"/>
    <cellStyle name="Nota 3 3 3 5 6" xfId="18044" xr:uid="{00000000-0005-0000-0000-00003C600000}"/>
    <cellStyle name="Nota 3 3 3 5 7" xfId="24182" xr:uid="{00000000-0005-0000-0000-00003D600000}"/>
    <cellStyle name="Nota 3 3 3 5 8" xfId="32226" xr:uid="{00000000-0005-0000-0000-00003E600000}"/>
    <cellStyle name="Nota 3 3 3 5 9" xfId="35901" xr:uid="{00000000-0005-0000-0000-00003F600000}"/>
    <cellStyle name="Nota 3 3 3 6" xfId="4829" xr:uid="{00000000-0005-0000-0000-000040600000}"/>
    <cellStyle name="Nota 3 3 3 6 2" xfId="7546" xr:uid="{00000000-0005-0000-0000-000041600000}"/>
    <cellStyle name="Nota 3 3 3 6 2 2" xfId="16699" xr:uid="{00000000-0005-0000-0000-000042600000}"/>
    <cellStyle name="Nota 3 3 3 6 2 3" xfId="23680" xr:uid="{00000000-0005-0000-0000-000043600000}"/>
    <cellStyle name="Nota 3 3 3 6 2 4" xfId="30524" xr:uid="{00000000-0005-0000-0000-000044600000}"/>
    <cellStyle name="Nota 3 3 3 6 2 5" xfId="34474" xr:uid="{00000000-0005-0000-0000-000045600000}"/>
    <cellStyle name="Nota 3 3 3 6 2 6" xfId="38026" xr:uid="{00000000-0005-0000-0000-000046600000}"/>
    <cellStyle name="Nota 3 3 3 6 2 7" xfId="39984" xr:uid="{00000000-0005-0000-0000-000047600000}"/>
    <cellStyle name="Nota 3 3 3 6 3" xfId="13983" xr:uid="{00000000-0005-0000-0000-000048600000}"/>
    <cellStyle name="Nota 3 3 3 6 4" xfId="20981" xr:uid="{00000000-0005-0000-0000-000049600000}"/>
    <cellStyle name="Nota 3 3 3 6 5" xfId="27423" xr:uid="{00000000-0005-0000-0000-00004A600000}"/>
    <cellStyle name="Nota 3 3 3 6 6" xfId="24339" xr:uid="{00000000-0005-0000-0000-00004B600000}"/>
    <cellStyle name="Nota 3 3 3 6 7" xfId="25185" xr:uid="{00000000-0005-0000-0000-00004C600000}"/>
    <cellStyle name="Nota 3 3 3 6 8" xfId="32110" xr:uid="{00000000-0005-0000-0000-00004D600000}"/>
    <cellStyle name="Nota 3 3 3 6 9" xfId="35785" xr:uid="{00000000-0005-0000-0000-00004E600000}"/>
    <cellStyle name="Nota 3 3 3 7" xfId="7541" xr:uid="{00000000-0005-0000-0000-00004F600000}"/>
    <cellStyle name="Nota 3 3 3 7 2" xfId="16694" xr:uid="{00000000-0005-0000-0000-000050600000}"/>
    <cellStyle name="Nota 3 3 3 7 3" xfId="23675" xr:uid="{00000000-0005-0000-0000-000051600000}"/>
    <cellStyle name="Nota 3 3 3 7 4" xfId="30519" xr:uid="{00000000-0005-0000-0000-000052600000}"/>
    <cellStyle name="Nota 3 3 3 7 5" xfId="34469" xr:uid="{00000000-0005-0000-0000-000053600000}"/>
    <cellStyle name="Nota 3 3 3 7 6" xfId="38021" xr:uid="{00000000-0005-0000-0000-000054600000}"/>
    <cellStyle name="Nota 3 3 3 7 7" xfId="39979" xr:uid="{00000000-0005-0000-0000-000055600000}"/>
    <cellStyle name="Nota 3 3 3 8" xfId="11255" xr:uid="{00000000-0005-0000-0000-000056600000}"/>
    <cellStyle name="Nota 3 3 3 9" xfId="9436" xr:uid="{00000000-0005-0000-0000-000057600000}"/>
    <cellStyle name="Nota 3 3 4" xfId="2237" xr:uid="{00000000-0005-0000-0000-000058600000}"/>
    <cellStyle name="Nota 3 3 4 10" xfId="23227" xr:uid="{00000000-0005-0000-0000-000059600000}"/>
    <cellStyle name="Nota 3 3 4 11" xfId="19794" xr:uid="{00000000-0005-0000-0000-00005A600000}"/>
    <cellStyle name="Nota 3 3 4 12" xfId="30208" xr:uid="{00000000-0005-0000-0000-00005B600000}"/>
    <cellStyle name="Nota 3 3 4 13" xfId="34183" xr:uid="{00000000-0005-0000-0000-00005C600000}"/>
    <cellStyle name="Nota 3 3 4 14" xfId="37745" xr:uid="{00000000-0005-0000-0000-00005D600000}"/>
    <cellStyle name="Nota 3 3 4 2" xfId="2637" xr:uid="{00000000-0005-0000-0000-00005E600000}"/>
    <cellStyle name="Nota 3 3 4 2 2" xfId="7548" xr:uid="{00000000-0005-0000-0000-00005F600000}"/>
    <cellStyle name="Nota 3 3 4 2 2 2" xfId="16701" xr:uid="{00000000-0005-0000-0000-000060600000}"/>
    <cellStyle name="Nota 3 3 4 2 2 3" xfId="23682" xr:uid="{00000000-0005-0000-0000-000061600000}"/>
    <cellStyle name="Nota 3 3 4 2 2 4" xfId="30526" xr:uid="{00000000-0005-0000-0000-000062600000}"/>
    <cellStyle name="Nota 3 3 4 2 2 5" xfId="34476" xr:uid="{00000000-0005-0000-0000-000063600000}"/>
    <cellStyle name="Nota 3 3 4 2 2 6" xfId="38028" xr:uid="{00000000-0005-0000-0000-000064600000}"/>
    <cellStyle name="Nota 3 3 4 2 2 7" xfId="39986" xr:uid="{00000000-0005-0000-0000-000065600000}"/>
    <cellStyle name="Nota 3 3 4 2 3" xfId="11791" xr:uid="{00000000-0005-0000-0000-000066600000}"/>
    <cellStyle name="Nota 3 3 4 2 4" xfId="18794" xr:uid="{00000000-0005-0000-0000-000067600000}"/>
    <cellStyle name="Nota 3 3 4 2 5" xfId="17923" xr:uid="{00000000-0005-0000-0000-000068600000}"/>
    <cellStyle name="Nota 3 3 4 2 6" xfId="25057" xr:uid="{00000000-0005-0000-0000-000069600000}"/>
    <cellStyle name="Nota 3 3 4 2 7" xfId="21281" xr:uid="{00000000-0005-0000-0000-00006A600000}"/>
    <cellStyle name="Nota 3 3 4 2 8" xfId="25900" xr:uid="{00000000-0005-0000-0000-00006B600000}"/>
    <cellStyle name="Nota 3 3 4 2 9" xfId="19585" xr:uid="{00000000-0005-0000-0000-00006C600000}"/>
    <cellStyle name="Nota 3 3 4 3" xfId="3919" xr:uid="{00000000-0005-0000-0000-00006D600000}"/>
    <cellStyle name="Nota 3 3 4 3 2" xfId="7549" xr:uid="{00000000-0005-0000-0000-00006E600000}"/>
    <cellStyle name="Nota 3 3 4 3 2 2" xfId="16702" xr:uid="{00000000-0005-0000-0000-00006F600000}"/>
    <cellStyle name="Nota 3 3 4 3 2 3" xfId="23683" xr:uid="{00000000-0005-0000-0000-000070600000}"/>
    <cellStyle name="Nota 3 3 4 3 2 4" xfId="30527" xr:uid="{00000000-0005-0000-0000-000071600000}"/>
    <cellStyle name="Nota 3 3 4 3 2 5" xfId="34477" xr:uid="{00000000-0005-0000-0000-000072600000}"/>
    <cellStyle name="Nota 3 3 4 3 2 6" xfId="38029" xr:uid="{00000000-0005-0000-0000-000073600000}"/>
    <cellStyle name="Nota 3 3 4 3 2 7" xfId="39987" xr:uid="{00000000-0005-0000-0000-000074600000}"/>
    <cellStyle name="Nota 3 3 4 3 3" xfId="13073" xr:uid="{00000000-0005-0000-0000-000075600000}"/>
    <cellStyle name="Nota 3 3 4 3 4" xfId="20071" xr:uid="{00000000-0005-0000-0000-000076600000}"/>
    <cellStyle name="Nota 3 3 4 3 5" xfId="22466" xr:uid="{00000000-0005-0000-0000-000077600000}"/>
    <cellStyle name="Nota 3 3 4 3 6" xfId="22725" xr:uid="{00000000-0005-0000-0000-000078600000}"/>
    <cellStyle name="Nota 3 3 4 3 7" xfId="18078" xr:uid="{00000000-0005-0000-0000-000079600000}"/>
    <cellStyle name="Nota 3 3 4 3 8" xfId="33467" xr:uid="{00000000-0005-0000-0000-00007A600000}"/>
    <cellStyle name="Nota 3 3 4 3 9" xfId="37140" xr:uid="{00000000-0005-0000-0000-00007B600000}"/>
    <cellStyle name="Nota 3 3 4 4" xfId="4357" xr:uid="{00000000-0005-0000-0000-00007C600000}"/>
    <cellStyle name="Nota 3 3 4 4 2" xfId="7550" xr:uid="{00000000-0005-0000-0000-00007D600000}"/>
    <cellStyle name="Nota 3 3 4 4 2 2" xfId="16703" xr:uid="{00000000-0005-0000-0000-00007E600000}"/>
    <cellStyle name="Nota 3 3 4 4 2 3" xfId="23684" xr:uid="{00000000-0005-0000-0000-00007F600000}"/>
    <cellStyle name="Nota 3 3 4 4 2 4" xfId="30528" xr:uid="{00000000-0005-0000-0000-000080600000}"/>
    <cellStyle name="Nota 3 3 4 4 2 5" xfId="34478" xr:uid="{00000000-0005-0000-0000-000081600000}"/>
    <cellStyle name="Nota 3 3 4 4 2 6" xfId="38030" xr:uid="{00000000-0005-0000-0000-000082600000}"/>
    <cellStyle name="Nota 3 3 4 4 2 7" xfId="39988" xr:uid="{00000000-0005-0000-0000-000083600000}"/>
    <cellStyle name="Nota 3 3 4 4 3" xfId="13511" xr:uid="{00000000-0005-0000-0000-000084600000}"/>
    <cellStyle name="Nota 3 3 4 4 4" xfId="20509" xr:uid="{00000000-0005-0000-0000-000085600000}"/>
    <cellStyle name="Nota 3 3 4 4 5" xfId="17738" xr:uid="{00000000-0005-0000-0000-000086600000}"/>
    <cellStyle name="Nota 3 3 4 4 6" xfId="26693" xr:uid="{00000000-0005-0000-0000-000087600000}"/>
    <cellStyle name="Nota 3 3 4 4 7" xfId="29351" xr:uid="{00000000-0005-0000-0000-000088600000}"/>
    <cellStyle name="Nota 3 3 4 4 8" xfId="9955" xr:uid="{00000000-0005-0000-0000-000089600000}"/>
    <cellStyle name="Nota 3 3 4 4 9" xfId="29582" xr:uid="{00000000-0005-0000-0000-00008A600000}"/>
    <cellStyle name="Nota 3 3 4 5" xfId="4611" xr:uid="{00000000-0005-0000-0000-00008B600000}"/>
    <cellStyle name="Nota 3 3 4 5 2" xfId="7551" xr:uid="{00000000-0005-0000-0000-00008C600000}"/>
    <cellStyle name="Nota 3 3 4 5 2 2" xfId="16704" xr:uid="{00000000-0005-0000-0000-00008D600000}"/>
    <cellStyle name="Nota 3 3 4 5 2 3" xfId="23685" xr:uid="{00000000-0005-0000-0000-00008E600000}"/>
    <cellStyle name="Nota 3 3 4 5 2 4" xfId="30529" xr:uid="{00000000-0005-0000-0000-00008F600000}"/>
    <cellStyle name="Nota 3 3 4 5 2 5" xfId="34479" xr:uid="{00000000-0005-0000-0000-000090600000}"/>
    <cellStyle name="Nota 3 3 4 5 2 6" xfId="38031" xr:uid="{00000000-0005-0000-0000-000091600000}"/>
    <cellStyle name="Nota 3 3 4 5 2 7" xfId="39989" xr:uid="{00000000-0005-0000-0000-000092600000}"/>
    <cellStyle name="Nota 3 3 4 5 3" xfId="13765" xr:uid="{00000000-0005-0000-0000-000093600000}"/>
    <cellStyle name="Nota 3 3 4 5 4" xfId="20763" xr:uid="{00000000-0005-0000-0000-000094600000}"/>
    <cellStyle name="Nota 3 3 4 5 5" xfId="27531" xr:uid="{00000000-0005-0000-0000-000095600000}"/>
    <cellStyle name="Nota 3 3 4 5 6" xfId="29252" xr:uid="{00000000-0005-0000-0000-000096600000}"/>
    <cellStyle name="Nota 3 3 4 5 7" xfId="25564" xr:uid="{00000000-0005-0000-0000-000097600000}"/>
    <cellStyle name="Nota 3 3 4 5 8" xfId="31772" xr:uid="{00000000-0005-0000-0000-000098600000}"/>
    <cellStyle name="Nota 3 3 4 5 9" xfId="35452" xr:uid="{00000000-0005-0000-0000-000099600000}"/>
    <cellStyle name="Nota 3 3 4 6" xfId="4857" xr:uid="{00000000-0005-0000-0000-00009A600000}"/>
    <cellStyle name="Nota 3 3 4 6 2" xfId="7552" xr:uid="{00000000-0005-0000-0000-00009B600000}"/>
    <cellStyle name="Nota 3 3 4 6 2 2" xfId="16705" xr:uid="{00000000-0005-0000-0000-00009C600000}"/>
    <cellStyle name="Nota 3 3 4 6 2 3" xfId="23686" xr:uid="{00000000-0005-0000-0000-00009D600000}"/>
    <cellStyle name="Nota 3 3 4 6 2 4" xfId="30530" xr:uid="{00000000-0005-0000-0000-00009E600000}"/>
    <cellStyle name="Nota 3 3 4 6 2 5" xfId="34480" xr:uid="{00000000-0005-0000-0000-00009F600000}"/>
    <cellStyle name="Nota 3 3 4 6 2 6" xfId="38032" xr:uid="{00000000-0005-0000-0000-0000A0600000}"/>
    <cellStyle name="Nota 3 3 4 6 2 7" xfId="39990" xr:uid="{00000000-0005-0000-0000-0000A1600000}"/>
    <cellStyle name="Nota 3 3 4 6 3" xfId="14011" xr:uid="{00000000-0005-0000-0000-0000A2600000}"/>
    <cellStyle name="Nota 3 3 4 6 4" xfId="21009" xr:uid="{00000000-0005-0000-0000-0000A3600000}"/>
    <cellStyle name="Nota 3 3 4 6 5" xfId="24803" xr:uid="{00000000-0005-0000-0000-0000A4600000}"/>
    <cellStyle name="Nota 3 3 4 6 6" xfId="29278" xr:uid="{00000000-0005-0000-0000-0000A5600000}"/>
    <cellStyle name="Nota 3 3 4 6 7" xfId="17298" xr:uid="{00000000-0005-0000-0000-0000A6600000}"/>
    <cellStyle name="Nota 3 3 4 6 8" xfId="35581" xr:uid="{00000000-0005-0000-0000-0000A7600000}"/>
    <cellStyle name="Nota 3 3 4 6 9" xfId="38492" xr:uid="{00000000-0005-0000-0000-0000A8600000}"/>
    <cellStyle name="Nota 3 3 4 7" xfId="7547" xr:uid="{00000000-0005-0000-0000-0000A9600000}"/>
    <cellStyle name="Nota 3 3 4 7 2" xfId="16700" xr:uid="{00000000-0005-0000-0000-0000AA600000}"/>
    <cellStyle name="Nota 3 3 4 7 3" xfId="23681" xr:uid="{00000000-0005-0000-0000-0000AB600000}"/>
    <cellStyle name="Nota 3 3 4 7 4" xfId="30525" xr:uid="{00000000-0005-0000-0000-0000AC600000}"/>
    <cellStyle name="Nota 3 3 4 7 5" xfId="34475" xr:uid="{00000000-0005-0000-0000-0000AD600000}"/>
    <cellStyle name="Nota 3 3 4 7 6" xfId="38027" xr:uid="{00000000-0005-0000-0000-0000AE600000}"/>
    <cellStyle name="Nota 3 3 4 7 7" xfId="39985" xr:uid="{00000000-0005-0000-0000-0000AF600000}"/>
    <cellStyle name="Nota 3 3 4 8" xfId="11391" xr:uid="{00000000-0005-0000-0000-0000B0600000}"/>
    <cellStyle name="Nota 3 3 4 9" xfId="18394" xr:uid="{00000000-0005-0000-0000-0000B1600000}"/>
    <cellStyle name="Nota 3 3 5" xfId="1759" xr:uid="{00000000-0005-0000-0000-0000B2600000}"/>
    <cellStyle name="Nota 3 3 5 10" xfId="17445" xr:uid="{00000000-0005-0000-0000-0000B3600000}"/>
    <cellStyle name="Nota 3 3 5 11" xfId="19488" xr:uid="{00000000-0005-0000-0000-0000B4600000}"/>
    <cellStyle name="Nota 3 3 5 12" xfId="19559" xr:uid="{00000000-0005-0000-0000-0000B5600000}"/>
    <cellStyle name="Nota 3 3 5 13" xfId="34878" xr:uid="{00000000-0005-0000-0000-0000B6600000}"/>
    <cellStyle name="Nota 3 3 5 14" xfId="38362" xr:uid="{00000000-0005-0000-0000-0000B7600000}"/>
    <cellStyle name="Nota 3 3 5 2" xfId="2530" xr:uid="{00000000-0005-0000-0000-0000B8600000}"/>
    <cellStyle name="Nota 3 3 5 2 2" xfId="7554" xr:uid="{00000000-0005-0000-0000-0000B9600000}"/>
    <cellStyle name="Nota 3 3 5 2 2 2" xfId="16707" xr:uid="{00000000-0005-0000-0000-0000BA600000}"/>
    <cellStyle name="Nota 3 3 5 2 2 3" xfId="23688" xr:uid="{00000000-0005-0000-0000-0000BB600000}"/>
    <cellStyle name="Nota 3 3 5 2 2 4" xfId="30532" xr:uid="{00000000-0005-0000-0000-0000BC600000}"/>
    <cellStyle name="Nota 3 3 5 2 2 5" xfId="34482" xr:uid="{00000000-0005-0000-0000-0000BD600000}"/>
    <cellStyle name="Nota 3 3 5 2 2 6" xfId="38034" xr:uid="{00000000-0005-0000-0000-0000BE600000}"/>
    <cellStyle name="Nota 3 3 5 2 2 7" xfId="39992" xr:uid="{00000000-0005-0000-0000-0000BF600000}"/>
    <cellStyle name="Nota 3 3 5 2 3" xfId="11684" xr:uid="{00000000-0005-0000-0000-0000C0600000}"/>
    <cellStyle name="Nota 3 3 5 2 4" xfId="18687" xr:uid="{00000000-0005-0000-0000-0000C1600000}"/>
    <cellStyle name="Nota 3 3 5 2 5" xfId="19604" xr:uid="{00000000-0005-0000-0000-0000C2600000}"/>
    <cellStyle name="Nota 3 3 5 2 6" xfId="25374" xr:uid="{00000000-0005-0000-0000-0000C3600000}"/>
    <cellStyle name="Nota 3 3 5 2 7" xfId="25663" xr:uid="{00000000-0005-0000-0000-0000C4600000}"/>
    <cellStyle name="Nota 3 3 5 2 8" xfId="9559" xr:uid="{00000000-0005-0000-0000-0000C5600000}"/>
    <cellStyle name="Nota 3 3 5 2 9" xfId="34809" xr:uid="{00000000-0005-0000-0000-0000C6600000}"/>
    <cellStyle name="Nota 3 3 5 3" xfId="3690" xr:uid="{00000000-0005-0000-0000-0000C7600000}"/>
    <cellStyle name="Nota 3 3 5 3 2" xfId="7555" xr:uid="{00000000-0005-0000-0000-0000C8600000}"/>
    <cellStyle name="Nota 3 3 5 3 2 2" xfId="16708" xr:uid="{00000000-0005-0000-0000-0000C9600000}"/>
    <cellStyle name="Nota 3 3 5 3 2 3" xfId="23689" xr:uid="{00000000-0005-0000-0000-0000CA600000}"/>
    <cellStyle name="Nota 3 3 5 3 2 4" xfId="30533" xr:uid="{00000000-0005-0000-0000-0000CB600000}"/>
    <cellStyle name="Nota 3 3 5 3 2 5" xfId="34483" xr:uid="{00000000-0005-0000-0000-0000CC600000}"/>
    <cellStyle name="Nota 3 3 5 3 2 6" xfId="38035" xr:uid="{00000000-0005-0000-0000-0000CD600000}"/>
    <cellStyle name="Nota 3 3 5 3 2 7" xfId="39993" xr:uid="{00000000-0005-0000-0000-0000CE600000}"/>
    <cellStyle name="Nota 3 3 5 3 3" xfId="12844" xr:uid="{00000000-0005-0000-0000-0000CF600000}"/>
    <cellStyle name="Nota 3 3 5 3 4" xfId="19843" xr:uid="{00000000-0005-0000-0000-0000D0600000}"/>
    <cellStyle name="Nota 3 3 5 3 5" xfId="22431" xr:uid="{00000000-0005-0000-0000-0000D1600000}"/>
    <cellStyle name="Nota 3 3 5 3 6" xfId="18351" xr:uid="{00000000-0005-0000-0000-0000D2600000}"/>
    <cellStyle name="Nota 3 3 5 3 7" xfId="25890" xr:uid="{00000000-0005-0000-0000-0000D3600000}"/>
    <cellStyle name="Nota 3 3 5 3 8" xfId="30915" xr:uid="{00000000-0005-0000-0000-0000D4600000}"/>
    <cellStyle name="Nota 3 3 5 3 9" xfId="30852" xr:uid="{00000000-0005-0000-0000-0000D5600000}"/>
    <cellStyle name="Nota 3 3 5 4" xfId="4202" xr:uid="{00000000-0005-0000-0000-0000D6600000}"/>
    <cellStyle name="Nota 3 3 5 4 2" xfId="7556" xr:uid="{00000000-0005-0000-0000-0000D7600000}"/>
    <cellStyle name="Nota 3 3 5 4 2 2" xfId="16709" xr:uid="{00000000-0005-0000-0000-0000D8600000}"/>
    <cellStyle name="Nota 3 3 5 4 2 3" xfId="23690" xr:uid="{00000000-0005-0000-0000-0000D9600000}"/>
    <cellStyle name="Nota 3 3 5 4 2 4" xfId="30534" xr:uid="{00000000-0005-0000-0000-0000DA600000}"/>
    <cellStyle name="Nota 3 3 5 4 2 5" xfId="34484" xr:uid="{00000000-0005-0000-0000-0000DB600000}"/>
    <cellStyle name="Nota 3 3 5 4 2 6" xfId="38036" xr:uid="{00000000-0005-0000-0000-0000DC600000}"/>
    <cellStyle name="Nota 3 3 5 4 2 7" xfId="39994" xr:uid="{00000000-0005-0000-0000-0000DD600000}"/>
    <cellStyle name="Nota 3 3 5 4 3" xfId="13356" xr:uid="{00000000-0005-0000-0000-0000DE600000}"/>
    <cellStyle name="Nota 3 3 5 4 4" xfId="20354" xr:uid="{00000000-0005-0000-0000-0000DF600000}"/>
    <cellStyle name="Nota 3 3 5 4 5" xfId="17602" xr:uid="{00000000-0005-0000-0000-0000E0600000}"/>
    <cellStyle name="Nota 3 3 5 4 6" xfId="18294" xr:uid="{00000000-0005-0000-0000-0000E1600000}"/>
    <cellStyle name="Nota 3 3 5 4 7" xfId="18061" xr:uid="{00000000-0005-0000-0000-0000E2600000}"/>
    <cellStyle name="Nota 3 3 5 4 8" xfId="33353" xr:uid="{00000000-0005-0000-0000-0000E3600000}"/>
    <cellStyle name="Nota 3 3 5 4 9" xfId="37028" xr:uid="{00000000-0005-0000-0000-0000E4600000}"/>
    <cellStyle name="Nota 3 3 5 5" xfId="2869" xr:uid="{00000000-0005-0000-0000-0000E5600000}"/>
    <cellStyle name="Nota 3 3 5 5 2" xfId="7557" xr:uid="{00000000-0005-0000-0000-0000E6600000}"/>
    <cellStyle name="Nota 3 3 5 5 2 2" xfId="16710" xr:uid="{00000000-0005-0000-0000-0000E7600000}"/>
    <cellStyle name="Nota 3 3 5 5 2 3" xfId="23691" xr:uid="{00000000-0005-0000-0000-0000E8600000}"/>
    <cellStyle name="Nota 3 3 5 5 2 4" xfId="30535" xr:uid="{00000000-0005-0000-0000-0000E9600000}"/>
    <cellStyle name="Nota 3 3 5 5 2 5" xfId="34485" xr:uid="{00000000-0005-0000-0000-0000EA600000}"/>
    <cellStyle name="Nota 3 3 5 5 2 6" xfId="38037" xr:uid="{00000000-0005-0000-0000-0000EB600000}"/>
    <cellStyle name="Nota 3 3 5 5 2 7" xfId="39995" xr:uid="{00000000-0005-0000-0000-0000EC600000}"/>
    <cellStyle name="Nota 3 3 5 5 3" xfId="12023" xr:uid="{00000000-0005-0000-0000-0000ED600000}"/>
    <cellStyle name="Nota 3 3 5 5 4" xfId="19026" xr:uid="{00000000-0005-0000-0000-0000EE600000}"/>
    <cellStyle name="Nota 3 3 5 5 5" xfId="24656" xr:uid="{00000000-0005-0000-0000-0000EF600000}"/>
    <cellStyle name="Nota 3 3 5 5 6" xfId="29127" xr:uid="{00000000-0005-0000-0000-0000F0600000}"/>
    <cellStyle name="Nota 3 3 5 5 7" xfId="29899" xr:uid="{00000000-0005-0000-0000-0000F1600000}"/>
    <cellStyle name="Nota 3 3 5 5 8" xfId="33876" xr:uid="{00000000-0005-0000-0000-0000F2600000}"/>
    <cellStyle name="Nota 3 3 5 5 9" xfId="37438" xr:uid="{00000000-0005-0000-0000-0000F3600000}"/>
    <cellStyle name="Nota 3 3 5 6" xfId="2849" xr:uid="{00000000-0005-0000-0000-0000F4600000}"/>
    <cellStyle name="Nota 3 3 5 6 2" xfId="7558" xr:uid="{00000000-0005-0000-0000-0000F5600000}"/>
    <cellStyle name="Nota 3 3 5 6 2 2" xfId="16711" xr:uid="{00000000-0005-0000-0000-0000F6600000}"/>
    <cellStyle name="Nota 3 3 5 6 2 3" xfId="23692" xr:uid="{00000000-0005-0000-0000-0000F7600000}"/>
    <cellStyle name="Nota 3 3 5 6 2 4" xfId="30536" xr:uid="{00000000-0005-0000-0000-0000F8600000}"/>
    <cellStyle name="Nota 3 3 5 6 2 5" xfId="34486" xr:uid="{00000000-0005-0000-0000-0000F9600000}"/>
    <cellStyle name="Nota 3 3 5 6 2 6" xfId="38038" xr:uid="{00000000-0005-0000-0000-0000FA600000}"/>
    <cellStyle name="Nota 3 3 5 6 2 7" xfId="39996" xr:uid="{00000000-0005-0000-0000-0000FB600000}"/>
    <cellStyle name="Nota 3 3 5 6 3" xfId="12003" xr:uid="{00000000-0005-0000-0000-0000FC600000}"/>
    <cellStyle name="Nota 3 3 5 6 4" xfId="19006" xr:uid="{00000000-0005-0000-0000-0000FD600000}"/>
    <cellStyle name="Nota 3 3 5 6 5" xfId="17750" xr:uid="{00000000-0005-0000-0000-0000FE600000}"/>
    <cellStyle name="Nota 3 3 5 6 6" xfId="17576" xr:uid="{00000000-0005-0000-0000-0000FF600000}"/>
    <cellStyle name="Nota 3 3 5 6 7" xfId="29909" xr:uid="{00000000-0005-0000-0000-000000610000}"/>
    <cellStyle name="Nota 3 3 5 6 8" xfId="33870" xr:uid="{00000000-0005-0000-0000-000001610000}"/>
    <cellStyle name="Nota 3 3 5 6 9" xfId="37432" xr:uid="{00000000-0005-0000-0000-000002610000}"/>
    <cellStyle name="Nota 3 3 5 7" xfId="7553" xr:uid="{00000000-0005-0000-0000-000003610000}"/>
    <cellStyle name="Nota 3 3 5 7 2" xfId="16706" xr:uid="{00000000-0005-0000-0000-000004610000}"/>
    <cellStyle name="Nota 3 3 5 7 3" xfId="23687" xr:uid="{00000000-0005-0000-0000-000005610000}"/>
    <cellStyle name="Nota 3 3 5 7 4" xfId="30531" xr:uid="{00000000-0005-0000-0000-000006610000}"/>
    <cellStyle name="Nota 3 3 5 7 5" xfId="34481" xr:uid="{00000000-0005-0000-0000-000007610000}"/>
    <cellStyle name="Nota 3 3 5 7 6" xfId="38033" xr:uid="{00000000-0005-0000-0000-000008610000}"/>
    <cellStyle name="Nota 3 3 5 7 7" xfId="39991" xr:uid="{00000000-0005-0000-0000-000009610000}"/>
    <cellStyle name="Nota 3 3 5 8" xfId="10913" xr:uid="{00000000-0005-0000-0000-00000A610000}"/>
    <cellStyle name="Nota 3 3 5 9" xfId="9244" xr:uid="{00000000-0005-0000-0000-00000B610000}"/>
    <cellStyle name="Nota 3 3 6" xfId="1645" xr:uid="{00000000-0005-0000-0000-00000C610000}"/>
    <cellStyle name="Nota 3 3 6 10" xfId="28902" xr:uid="{00000000-0005-0000-0000-00000D610000}"/>
    <cellStyle name="Nota 3 3 6 11" xfId="31000" xr:uid="{00000000-0005-0000-0000-00000E610000}"/>
    <cellStyle name="Nota 3 3 6 12" xfId="34921" xr:uid="{00000000-0005-0000-0000-00000F610000}"/>
    <cellStyle name="Nota 3 3 6 13" xfId="38384" xr:uid="{00000000-0005-0000-0000-000010610000}"/>
    <cellStyle name="Nota 3 3 6 2" xfId="3522" xr:uid="{00000000-0005-0000-0000-000011610000}"/>
    <cellStyle name="Nota 3 3 6 2 2" xfId="7560" xr:uid="{00000000-0005-0000-0000-000012610000}"/>
    <cellStyle name="Nota 3 3 6 2 2 2" xfId="16713" xr:uid="{00000000-0005-0000-0000-000013610000}"/>
    <cellStyle name="Nota 3 3 6 2 2 3" xfId="23694" xr:uid="{00000000-0005-0000-0000-000014610000}"/>
    <cellStyle name="Nota 3 3 6 2 2 4" xfId="30538" xr:uid="{00000000-0005-0000-0000-000015610000}"/>
    <cellStyle name="Nota 3 3 6 2 2 5" xfId="34488" xr:uid="{00000000-0005-0000-0000-000016610000}"/>
    <cellStyle name="Nota 3 3 6 2 2 6" xfId="38040" xr:uid="{00000000-0005-0000-0000-000017610000}"/>
    <cellStyle name="Nota 3 3 6 2 2 7" xfId="39998" xr:uid="{00000000-0005-0000-0000-000018610000}"/>
    <cellStyle name="Nota 3 3 6 2 3" xfId="12676" xr:uid="{00000000-0005-0000-0000-000019610000}"/>
    <cellStyle name="Nota 3 3 6 2 4" xfId="19677" xr:uid="{00000000-0005-0000-0000-00001A610000}"/>
    <cellStyle name="Nota 3 3 6 2 5" xfId="9300" xr:uid="{00000000-0005-0000-0000-00001B610000}"/>
    <cellStyle name="Nota 3 3 6 2 6" xfId="25427" xr:uid="{00000000-0005-0000-0000-00001C610000}"/>
    <cellStyle name="Nota 3 3 6 2 7" xfId="29614" xr:uid="{00000000-0005-0000-0000-00001D610000}"/>
    <cellStyle name="Nota 3 3 6 2 8" xfId="33601" xr:uid="{00000000-0005-0000-0000-00001E610000}"/>
    <cellStyle name="Nota 3 3 6 2 9" xfId="37263" xr:uid="{00000000-0005-0000-0000-00001F610000}"/>
    <cellStyle name="Nota 3 3 6 3" xfId="4118" xr:uid="{00000000-0005-0000-0000-000020610000}"/>
    <cellStyle name="Nota 3 3 6 3 2" xfId="7561" xr:uid="{00000000-0005-0000-0000-000021610000}"/>
    <cellStyle name="Nota 3 3 6 3 2 2" xfId="16714" xr:uid="{00000000-0005-0000-0000-000022610000}"/>
    <cellStyle name="Nota 3 3 6 3 2 3" xfId="23695" xr:uid="{00000000-0005-0000-0000-000023610000}"/>
    <cellStyle name="Nota 3 3 6 3 2 4" xfId="30539" xr:uid="{00000000-0005-0000-0000-000024610000}"/>
    <cellStyle name="Nota 3 3 6 3 2 5" xfId="34489" xr:uid="{00000000-0005-0000-0000-000025610000}"/>
    <cellStyle name="Nota 3 3 6 3 2 6" xfId="38041" xr:uid="{00000000-0005-0000-0000-000026610000}"/>
    <cellStyle name="Nota 3 3 6 3 2 7" xfId="39999" xr:uid="{00000000-0005-0000-0000-000027610000}"/>
    <cellStyle name="Nota 3 3 6 3 3" xfId="13272" xr:uid="{00000000-0005-0000-0000-000028610000}"/>
    <cellStyle name="Nota 3 3 6 3 4" xfId="20270" xr:uid="{00000000-0005-0000-0000-000029610000}"/>
    <cellStyle name="Nota 3 3 6 3 5" xfId="17605" xr:uid="{00000000-0005-0000-0000-00002A610000}"/>
    <cellStyle name="Nota 3 3 6 3 6" xfId="29209" xr:uid="{00000000-0005-0000-0000-00002B610000}"/>
    <cellStyle name="Nota 3 3 6 3 7" xfId="19608" xr:uid="{00000000-0005-0000-0000-00002C610000}"/>
    <cellStyle name="Nota 3 3 6 3 8" xfId="33403" xr:uid="{00000000-0005-0000-0000-00002D610000}"/>
    <cellStyle name="Nota 3 3 6 3 9" xfId="37078" xr:uid="{00000000-0005-0000-0000-00002E610000}"/>
    <cellStyle name="Nota 3 3 6 4" xfId="3067" xr:uid="{00000000-0005-0000-0000-00002F610000}"/>
    <cellStyle name="Nota 3 3 6 4 2" xfId="7562" xr:uid="{00000000-0005-0000-0000-000030610000}"/>
    <cellStyle name="Nota 3 3 6 4 2 2" xfId="16715" xr:uid="{00000000-0005-0000-0000-000031610000}"/>
    <cellStyle name="Nota 3 3 6 4 2 3" xfId="23696" xr:uid="{00000000-0005-0000-0000-000032610000}"/>
    <cellStyle name="Nota 3 3 6 4 2 4" xfId="30540" xr:uid="{00000000-0005-0000-0000-000033610000}"/>
    <cellStyle name="Nota 3 3 6 4 2 5" xfId="34490" xr:uid="{00000000-0005-0000-0000-000034610000}"/>
    <cellStyle name="Nota 3 3 6 4 2 6" xfId="38042" xr:uid="{00000000-0005-0000-0000-000035610000}"/>
    <cellStyle name="Nota 3 3 6 4 2 7" xfId="40000" xr:uid="{00000000-0005-0000-0000-000036610000}"/>
    <cellStyle name="Nota 3 3 6 4 3" xfId="12221" xr:uid="{00000000-0005-0000-0000-000037610000}"/>
    <cellStyle name="Nota 3 3 6 4 4" xfId="19224" xr:uid="{00000000-0005-0000-0000-000038610000}"/>
    <cellStyle name="Nota 3 3 6 4 5" xfId="23356" xr:uid="{00000000-0005-0000-0000-000039610000}"/>
    <cellStyle name="Nota 3 3 6 4 6" xfId="23096" xr:uid="{00000000-0005-0000-0000-00003A610000}"/>
    <cellStyle name="Nota 3 3 6 4 7" xfId="28473" xr:uid="{00000000-0005-0000-0000-00003B610000}"/>
    <cellStyle name="Nota 3 3 6 4 8" xfId="31574" xr:uid="{00000000-0005-0000-0000-00003C610000}"/>
    <cellStyle name="Nota 3 3 6 4 9" xfId="35284" xr:uid="{00000000-0005-0000-0000-00003D610000}"/>
    <cellStyle name="Nota 3 3 6 5" xfId="4188" xr:uid="{00000000-0005-0000-0000-00003E610000}"/>
    <cellStyle name="Nota 3 3 6 5 2" xfId="7563" xr:uid="{00000000-0005-0000-0000-00003F610000}"/>
    <cellStyle name="Nota 3 3 6 5 2 2" xfId="16716" xr:uid="{00000000-0005-0000-0000-000040610000}"/>
    <cellStyle name="Nota 3 3 6 5 2 3" xfId="23697" xr:uid="{00000000-0005-0000-0000-000041610000}"/>
    <cellStyle name="Nota 3 3 6 5 2 4" xfId="30541" xr:uid="{00000000-0005-0000-0000-000042610000}"/>
    <cellStyle name="Nota 3 3 6 5 2 5" xfId="34491" xr:uid="{00000000-0005-0000-0000-000043610000}"/>
    <cellStyle name="Nota 3 3 6 5 2 6" xfId="38043" xr:uid="{00000000-0005-0000-0000-000044610000}"/>
    <cellStyle name="Nota 3 3 6 5 2 7" xfId="40001" xr:uid="{00000000-0005-0000-0000-000045610000}"/>
    <cellStyle name="Nota 3 3 6 5 3" xfId="13342" xr:uid="{00000000-0005-0000-0000-000046610000}"/>
    <cellStyle name="Nota 3 3 6 5 4" xfId="20340" xr:uid="{00000000-0005-0000-0000-000047610000}"/>
    <cellStyle name="Nota 3 3 6 5 5" xfId="27738" xr:uid="{00000000-0005-0000-0000-000048610000}"/>
    <cellStyle name="Nota 3 3 6 5 6" xfId="9634" xr:uid="{00000000-0005-0000-0000-000049610000}"/>
    <cellStyle name="Nota 3 3 6 5 7" xfId="27269" xr:uid="{00000000-0005-0000-0000-00004A610000}"/>
    <cellStyle name="Nota 3 3 6 5 8" xfId="33376" xr:uid="{00000000-0005-0000-0000-00004B610000}"/>
    <cellStyle name="Nota 3 3 6 5 9" xfId="37051" xr:uid="{00000000-0005-0000-0000-00004C610000}"/>
    <cellStyle name="Nota 3 3 6 6" xfId="7559" xr:uid="{00000000-0005-0000-0000-00004D610000}"/>
    <cellStyle name="Nota 3 3 6 6 2" xfId="16712" xr:uid="{00000000-0005-0000-0000-00004E610000}"/>
    <cellStyle name="Nota 3 3 6 6 3" xfId="23693" xr:uid="{00000000-0005-0000-0000-00004F610000}"/>
    <cellStyle name="Nota 3 3 6 6 4" xfId="30537" xr:uid="{00000000-0005-0000-0000-000050610000}"/>
    <cellStyle name="Nota 3 3 6 6 5" xfId="34487" xr:uid="{00000000-0005-0000-0000-000051610000}"/>
    <cellStyle name="Nota 3 3 6 6 6" xfId="38039" xr:uid="{00000000-0005-0000-0000-000052610000}"/>
    <cellStyle name="Nota 3 3 6 6 7" xfId="39997" xr:uid="{00000000-0005-0000-0000-000053610000}"/>
    <cellStyle name="Nota 3 3 6 7" xfId="10799" xr:uid="{00000000-0005-0000-0000-000054610000}"/>
    <cellStyle name="Nota 3 3 6 8" xfId="9773" xr:uid="{00000000-0005-0000-0000-000055610000}"/>
    <cellStyle name="Nota 3 3 6 9" xfId="24472" xr:uid="{00000000-0005-0000-0000-000056610000}"/>
    <cellStyle name="Nota 3 3 7" xfId="2473" xr:uid="{00000000-0005-0000-0000-000057610000}"/>
    <cellStyle name="Nota 3 3 7 2" xfId="7564" xr:uid="{00000000-0005-0000-0000-000058610000}"/>
    <cellStyle name="Nota 3 3 7 2 2" xfId="16717" xr:uid="{00000000-0005-0000-0000-000059610000}"/>
    <cellStyle name="Nota 3 3 7 2 3" xfId="23698" xr:uid="{00000000-0005-0000-0000-00005A610000}"/>
    <cellStyle name="Nota 3 3 7 2 4" xfId="30542" xr:uid="{00000000-0005-0000-0000-00005B610000}"/>
    <cellStyle name="Nota 3 3 7 2 5" xfId="34492" xr:uid="{00000000-0005-0000-0000-00005C610000}"/>
    <cellStyle name="Nota 3 3 7 2 6" xfId="38044" xr:uid="{00000000-0005-0000-0000-00005D610000}"/>
    <cellStyle name="Nota 3 3 7 2 7" xfId="40002" xr:uid="{00000000-0005-0000-0000-00005E610000}"/>
    <cellStyle name="Nota 3 3 7 3" xfId="11627" xr:uid="{00000000-0005-0000-0000-00005F610000}"/>
    <cellStyle name="Nota 3 3 7 4" xfId="18630" xr:uid="{00000000-0005-0000-0000-000060610000}"/>
    <cellStyle name="Nota 3 3 7 5" xfId="25473" xr:uid="{00000000-0005-0000-0000-000061610000}"/>
    <cellStyle name="Nota 3 3 7 6" xfId="26206" xr:uid="{00000000-0005-0000-0000-000062610000}"/>
    <cellStyle name="Nota 3 3 7 7" xfId="29096" xr:uid="{00000000-0005-0000-0000-000063610000}"/>
    <cellStyle name="Nota 3 3 7 8" xfId="30876" xr:uid="{00000000-0005-0000-0000-000064610000}"/>
    <cellStyle name="Nota 3 3 7 9" xfId="30856" xr:uid="{00000000-0005-0000-0000-000065610000}"/>
    <cellStyle name="Nota 3 3 8" xfId="3051" xr:uid="{00000000-0005-0000-0000-000066610000}"/>
    <cellStyle name="Nota 3 3 8 2" xfId="7565" xr:uid="{00000000-0005-0000-0000-000067610000}"/>
    <cellStyle name="Nota 3 3 8 2 2" xfId="16718" xr:uid="{00000000-0005-0000-0000-000068610000}"/>
    <cellStyle name="Nota 3 3 8 2 3" xfId="23699" xr:uid="{00000000-0005-0000-0000-000069610000}"/>
    <cellStyle name="Nota 3 3 8 2 4" xfId="30543" xr:uid="{00000000-0005-0000-0000-00006A610000}"/>
    <cellStyle name="Nota 3 3 8 2 5" xfId="34493" xr:uid="{00000000-0005-0000-0000-00006B610000}"/>
    <cellStyle name="Nota 3 3 8 2 6" xfId="38045" xr:uid="{00000000-0005-0000-0000-00006C610000}"/>
    <cellStyle name="Nota 3 3 8 2 7" xfId="40003" xr:uid="{00000000-0005-0000-0000-00006D610000}"/>
    <cellStyle name="Nota 3 3 8 3" xfId="12205" xr:uid="{00000000-0005-0000-0000-00006E610000}"/>
    <cellStyle name="Nota 3 3 8 4" xfId="19208" xr:uid="{00000000-0005-0000-0000-00006F610000}"/>
    <cellStyle name="Nota 3 3 8 5" xfId="28287" xr:uid="{00000000-0005-0000-0000-000070610000}"/>
    <cellStyle name="Nota 3 3 8 6" xfId="26411" xr:uid="{00000000-0005-0000-0000-000071610000}"/>
    <cellStyle name="Nota 3 3 8 7" xfId="28986" xr:uid="{00000000-0005-0000-0000-000072610000}"/>
    <cellStyle name="Nota 3 3 8 8" xfId="33786" xr:uid="{00000000-0005-0000-0000-000073610000}"/>
    <cellStyle name="Nota 3 3 8 9" xfId="37348" xr:uid="{00000000-0005-0000-0000-000074610000}"/>
    <cellStyle name="Nota 3 3 9" xfId="3026" xr:uid="{00000000-0005-0000-0000-000075610000}"/>
    <cellStyle name="Nota 3 3 9 2" xfId="7566" xr:uid="{00000000-0005-0000-0000-000076610000}"/>
    <cellStyle name="Nota 3 3 9 2 2" xfId="16719" xr:uid="{00000000-0005-0000-0000-000077610000}"/>
    <cellStyle name="Nota 3 3 9 2 3" xfId="23700" xr:uid="{00000000-0005-0000-0000-000078610000}"/>
    <cellStyle name="Nota 3 3 9 2 4" xfId="30544" xr:uid="{00000000-0005-0000-0000-000079610000}"/>
    <cellStyle name="Nota 3 3 9 2 5" xfId="34494" xr:uid="{00000000-0005-0000-0000-00007A610000}"/>
    <cellStyle name="Nota 3 3 9 2 6" xfId="38046" xr:uid="{00000000-0005-0000-0000-00007B610000}"/>
    <cellStyle name="Nota 3 3 9 2 7" xfId="40004" xr:uid="{00000000-0005-0000-0000-00007C610000}"/>
    <cellStyle name="Nota 3 3 9 3" xfId="12180" xr:uid="{00000000-0005-0000-0000-00007D610000}"/>
    <cellStyle name="Nota 3 3 9 4" xfId="19183" xr:uid="{00000000-0005-0000-0000-00007E610000}"/>
    <cellStyle name="Nota 3 3 9 5" xfId="17386" xr:uid="{00000000-0005-0000-0000-00007F610000}"/>
    <cellStyle name="Nota 3 3 9 6" xfId="28501" xr:uid="{00000000-0005-0000-0000-000080610000}"/>
    <cellStyle name="Nota 3 3 9 7" xfId="29821" xr:uid="{00000000-0005-0000-0000-000081610000}"/>
    <cellStyle name="Nota 3 3 9 8" xfId="33798" xr:uid="{00000000-0005-0000-0000-000082610000}"/>
    <cellStyle name="Nota 3 3 9 9" xfId="37360" xr:uid="{00000000-0005-0000-0000-000083610000}"/>
    <cellStyle name="Nota 3 4" xfId="1165" xr:uid="{00000000-0005-0000-0000-000084610000}"/>
    <cellStyle name="Nota 3 4 10" xfId="25802" xr:uid="{00000000-0005-0000-0000-000085610000}"/>
    <cellStyle name="Nota 3 4 11" xfId="31807" xr:uid="{00000000-0005-0000-0000-000086610000}"/>
    <cellStyle name="Nota 3 4 12" xfId="35480" xr:uid="{00000000-0005-0000-0000-000087610000}"/>
    <cellStyle name="Nota 3 4 2" xfId="2368" xr:uid="{00000000-0005-0000-0000-000088610000}"/>
    <cellStyle name="Nota 3 4 2 10" xfId="19411" xr:uid="{00000000-0005-0000-0000-000089610000}"/>
    <cellStyle name="Nota 3 4 2 11" xfId="26158" xr:uid="{00000000-0005-0000-0000-00008A610000}"/>
    <cellStyle name="Nota 3 4 2 12" xfId="26038" xr:uid="{00000000-0005-0000-0000-00008B610000}"/>
    <cellStyle name="Nota 3 4 2 13" xfId="34123" xr:uid="{00000000-0005-0000-0000-00008C610000}"/>
    <cellStyle name="Nota 3 4 2 14" xfId="37685" xr:uid="{00000000-0005-0000-0000-00008D610000}"/>
    <cellStyle name="Nota 3 4 2 2" xfId="2768" xr:uid="{00000000-0005-0000-0000-00008E610000}"/>
    <cellStyle name="Nota 3 4 2 2 2" xfId="7568" xr:uid="{00000000-0005-0000-0000-00008F610000}"/>
    <cellStyle name="Nota 3 4 2 2 2 2" xfId="16721" xr:uid="{00000000-0005-0000-0000-000090610000}"/>
    <cellStyle name="Nota 3 4 2 2 2 3" xfId="23702" xr:uid="{00000000-0005-0000-0000-000091610000}"/>
    <cellStyle name="Nota 3 4 2 2 2 4" xfId="30546" xr:uid="{00000000-0005-0000-0000-000092610000}"/>
    <cellStyle name="Nota 3 4 2 2 2 5" xfId="34496" xr:uid="{00000000-0005-0000-0000-000093610000}"/>
    <cellStyle name="Nota 3 4 2 2 2 6" xfId="38048" xr:uid="{00000000-0005-0000-0000-000094610000}"/>
    <cellStyle name="Nota 3 4 2 2 2 7" xfId="40006" xr:uid="{00000000-0005-0000-0000-000095610000}"/>
    <cellStyle name="Nota 3 4 2 2 3" xfId="11922" xr:uid="{00000000-0005-0000-0000-000096610000}"/>
    <cellStyle name="Nota 3 4 2 2 4" xfId="18925" xr:uid="{00000000-0005-0000-0000-000097610000}"/>
    <cellStyle name="Nota 3 4 2 2 5" xfId="24641" xr:uid="{00000000-0005-0000-0000-000098610000}"/>
    <cellStyle name="Nota 3 4 2 2 6" xfId="26341" xr:uid="{00000000-0005-0000-0000-000099610000}"/>
    <cellStyle name="Nota 3 4 2 2 7" xfId="9232" xr:uid="{00000000-0005-0000-0000-00009A610000}"/>
    <cellStyle name="Nota 3 4 2 2 8" xfId="9561" xr:uid="{00000000-0005-0000-0000-00009B610000}"/>
    <cellStyle name="Nota 3 4 2 2 9" xfId="31311" xr:uid="{00000000-0005-0000-0000-00009C610000}"/>
    <cellStyle name="Nota 3 4 2 3" xfId="4050" xr:uid="{00000000-0005-0000-0000-00009D610000}"/>
    <cellStyle name="Nota 3 4 2 3 2" xfId="7569" xr:uid="{00000000-0005-0000-0000-00009E610000}"/>
    <cellStyle name="Nota 3 4 2 3 2 2" xfId="16722" xr:uid="{00000000-0005-0000-0000-00009F610000}"/>
    <cellStyle name="Nota 3 4 2 3 2 3" xfId="23703" xr:uid="{00000000-0005-0000-0000-0000A0610000}"/>
    <cellStyle name="Nota 3 4 2 3 2 4" xfId="30547" xr:uid="{00000000-0005-0000-0000-0000A1610000}"/>
    <cellStyle name="Nota 3 4 2 3 2 5" xfId="34497" xr:uid="{00000000-0005-0000-0000-0000A2610000}"/>
    <cellStyle name="Nota 3 4 2 3 2 6" xfId="38049" xr:uid="{00000000-0005-0000-0000-0000A3610000}"/>
    <cellStyle name="Nota 3 4 2 3 2 7" xfId="40007" xr:uid="{00000000-0005-0000-0000-0000A4610000}"/>
    <cellStyle name="Nota 3 4 2 3 3" xfId="13204" xr:uid="{00000000-0005-0000-0000-0000A5610000}"/>
    <cellStyle name="Nota 3 4 2 3 4" xfId="20202" xr:uid="{00000000-0005-0000-0000-0000A6610000}"/>
    <cellStyle name="Nota 3 4 2 3 5" xfId="27806" xr:uid="{00000000-0005-0000-0000-0000A7610000}"/>
    <cellStyle name="Nota 3 4 2 3 6" xfId="28828" xr:uid="{00000000-0005-0000-0000-0000A8610000}"/>
    <cellStyle name="Nota 3 4 2 3 7" xfId="25221" xr:uid="{00000000-0005-0000-0000-0000A9610000}"/>
    <cellStyle name="Nota 3 4 2 3 8" xfId="33439" xr:uid="{00000000-0005-0000-0000-0000AA610000}"/>
    <cellStyle name="Nota 3 4 2 3 9" xfId="37114" xr:uid="{00000000-0005-0000-0000-0000AB610000}"/>
    <cellStyle name="Nota 3 4 2 4" xfId="4488" xr:uid="{00000000-0005-0000-0000-0000AC610000}"/>
    <cellStyle name="Nota 3 4 2 4 2" xfId="7570" xr:uid="{00000000-0005-0000-0000-0000AD610000}"/>
    <cellStyle name="Nota 3 4 2 4 2 2" xfId="16723" xr:uid="{00000000-0005-0000-0000-0000AE610000}"/>
    <cellStyle name="Nota 3 4 2 4 2 3" xfId="23704" xr:uid="{00000000-0005-0000-0000-0000AF610000}"/>
    <cellStyle name="Nota 3 4 2 4 2 4" xfId="30548" xr:uid="{00000000-0005-0000-0000-0000B0610000}"/>
    <cellStyle name="Nota 3 4 2 4 2 5" xfId="34498" xr:uid="{00000000-0005-0000-0000-0000B1610000}"/>
    <cellStyle name="Nota 3 4 2 4 2 6" xfId="38050" xr:uid="{00000000-0005-0000-0000-0000B2610000}"/>
    <cellStyle name="Nota 3 4 2 4 2 7" xfId="40008" xr:uid="{00000000-0005-0000-0000-0000B3610000}"/>
    <cellStyle name="Nota 3 4 2 4 3" xfId="13642" xr:uid="{00000000-0005-0000-0000-0000B4610000}"/>
    <cellStyle name="Nota 3 4 2 4 4" xfId="20640" xr:uid="{00000000-0005-0000-0000-0000B5610000}"/>
    <cellStyle name="Nota 3 4 2 4 5" xfId="27592" xr:uid="{00000000-0005-0000-0000-0000B6610000}"/>
    <cellStyle name="Nota 3 4 2 4 6" xfId="25369" xr:uid="{00000000-0005-0000-0000-0000B7610000}"/>
    <cellStyle name="Nota 3 4 2 4 7" xfId="26855" xr:uid="{00000000-0005-0000-0000-0000B8610000}"/>
    <cellStyle name="Nota 3 4 2 4 8" xfId="30958" xr:uid="{00000000-0005-0000-0000-0000B9610000}"/>
    <cellStyle name="Nota 3 4 2 4 9" xfId="29600" xr:uid="{00000000-0005-0000-0000-0000BA610000}"/>
    <cellStyle name="Nota 3 4 2 5" xfId="4742" xr:uid="{00000000-0005-0000-0000-0000BB610000}"/>
    <cellStyle name="Nota 3 4 2 5 2" xfId="7571" xr:uid="{00000000-0005-0000-0000-0000BC610000}"/>
    <cellStyle name="Nota 3 4 2 5 2 2" xfId="16724" xr:uid="{00000000-0005-0000-0000-0000BD610000}"/>
    <cellStyle name="Nota 3 4 2 5 2 3" xfId="23705" xr:uid="{00000000-0005-0000-0000-0000BE610000}"/>
    <cellStyle name="Nota 3 4 2 5 2 4" xfId="30549" xr:uid="{00000000-0005-0000-0000-0000BF610000}"/>
    <cellStyle name="Nota 3 4 2 5 2 5" xfId="34499" xr:uid="{00000000-0005-0000-0000-0000C0610000}"/>
    <cellStyle name="Nota 3 4 2 5 2 6" xfId="38051" xr:uid="{00000000-0005-0000-0000-0000C1610000}"/>
    <cellStyle name="Nota 3 4 2 5 2 7" xfId="40009" xr:uid="{00000000-0005-0000-0000-0000C2610000}"/>
    <cellStyle name="Nota 3 4 2 5 3" xfId="13896" xr:uid="{00000000-0005-0000-0000-0000C3610000}"/>
    <cellStyle name="Nota 3 4 2 5 4" xfId="20894" xr:uid="{00000000-0005-0000-0000-0000C4610000}"/>
    <cellStyle name="Nota 3 4 2 5 5" xfId="27459" xr:uid="{00000000-0005-0000-0000-0000C5610000}"/>
    <cellStyle name="Nota 3 4 2 5 6" xfId="24341" xr:uid="{00000000-0005-0000-0000-0000C6610000}"/>
    <cellStyle name="Nota 3 4 2 5 7" xfId="25560" xr:uid="{00000000-0005-0000-0000-0000C7610000}"/>
    <cellStyle name="Nota 3 4 2 5 8" xfId="25732" xr:uid="{00000000-0005-0000-0000-0000C8610000}"/>
    <cellStyle name="Nota 3 4 2 5 9" xfId="34892" xr:uid="{00000000-0005-0000-0000-0000C9610000}"/>
    <cellStyle name="Nota 3 4 2 6" xfId="4988" xr:uid="{00000000-0005-0000-0000-0000CA610000}"/>
    <cellStyle name="Nota 3 4 2 6 2" xfId="7572" xr:uid="{00000000-0005-0000-0000-0000CB610000}"/>
    <cellStyle name="Nota 3 4 2 6 2 2" xfId="16725" xr:uid="{00000000-0005-0000-0000-0000CC610000}"/>
    <cellStyle name="Nota 3 4 2 6 2 3" xfId="23706" xr:uid="{00000000-0005-0000-0000-0000CD610000}"/>
    <cellStyle name="Nota 3 4 2 6 2 4" xfId="30550" xr:uid="{00000000-0005-0000-0000-0000CE610000}"/>
    <cellStyle name="Nota 3 4 2 6 2 5" xfId="34500" xr:uid="{00000000-0005-0000-0000-0000CF610000}"/>
    <cellStyle name="Nota 3 4 2 6 2 6" xfId="38052" xr:uid="{00000000-0005-0000-0000-0000D0610000}"/>
    <cellStyle name="Nota 3 4 2 6 2 7" xfId="40010" xr:uid="{00000000-0005-0000-0000-0000D1610000}"/>
    <cellStyle name="Nota 3 4 2 6 3" xfId="14142" xr:uid="{00000000-0005-0000-0000-0000D2610000}"/>
    <cellStyle name="Nota 3 4 2 6 4" xfId="21140" xr:uid="{00000000-0005-0000-0000-0000D3610000}"/>
    <cellStyle name="Nota 3 4 2 6 5" xfId="10145" xr:uid="{00000000-0005-0000-0000-0000D4610000}"/>
    <cellStyle name="Nota 3 4 2 6 6" xfId="10214" xr:uid="{00000000-0005-0000-0000-0000D5610000}"/>
    <cellStyle name="Nota 3 4 2 6 7" xfId="32034" xr:uid="{00000000-0005-0000-0000-0000D6610000}"/>
    <cellStyle name="Nota 3 4 2 6 8" xfId="35712" xr:uid="{00000000-0005-0000-0000-0000D7610000}"/>
    <cellStyle name="Nota 3 4 2 6 9" xfId="38623" xr:uid="{00000000-0005-0000-0000-0000D8610000}"/>
    <cellStyle name="Nota 3 4 2 7" xfId="7567" xr:uid="{00000000-0005-0000-0000-0000D9610000}"/>
    <cellStyle name="Nota 3 4 2 7 2" xfId="16720" xr:uid="{00000000-0005-0000-0000-0000DA610000}"/>
    <cellStyle name="Nota 3 4 2 7 3" xfId="23701" xr:uid="{00000000-0005-0000-0000-0000DB610000}"/>
    <cellStyle name="Nota 3 4 2 7 4" xfId="30545" xr:uid="{00000000-0005-0000-0000-0000DC610000}"/>
    <cellStyle name="Nota 3 4 2 7 5" xfId="34495" xr:uid="{00000000-0005-0000-0000-0000DD610000}"/>
    <cellStyle name="Nota 3 4 2 7 6" xfId="38047" xr:uid="{00000000-0005-0000-0000-0000DE610000}"/>
    <cellStyle name="Nota 3 4 2 7 7" xfId="40005" xr:uid="{00000000-0005-0000-0000-0000DF610000}"/>
    <cellStyle name="Nota 3 4 2 8" xfId="11522" xr:uid="{00000000-0005-0000-0000-0000E0610000}"/>
    <cellStyle name="Nota 3 4 2 9" xfId="18525" xr:uid="{00000000-0005-0000-0000-0000E1610000}"/>
    <cellStyle name="Nota 3 4 3" xfId="2392" xr:uid="{00000000-0005-0000-0000-0000E2610000}"/>
    <cellStyle name="Nota 3 4 3 10" xfId="9970" xr:uid="{00000000-0005-0000-0000-0000E3610000}"/>
    <cellStyle name="Nota 3 4 3 11" xfId="18282" xr:uid="{00000000-0005-0000-0000-0000E4610000}"/>
    <cellStyle name="Nota 3 4 3 12" xfId="29101" xr:uid="{00000000-0005-0000-0000-0000E5610000}"/>
    <cellStyle name="Nota 3 4 3 13" xfId="26028" xr:uid="{00000000-0005-0000-0000-0000E6610000}"/>
    <cellStyle name="Nota 3 4 3 14" xfId="33620" xr:uid="{00000000-0005-0000-0000-0000E7610000}"/>
    <cellStyle name="Nota 3 4 3 2" xfId="2792" xr:uid="{00000000-0005-0000-0000-0000E8610000}"/>
    <cellStyle name="Nota 3 4 3 2 2" xfId="7574" xr:uid="{00000000-0005-0000-0000-0000E9610000}"/>
    <cellStyle name="Nota 3 4 3 2 2 2" xfId="16727" xr:uid="{00000000-0005-0000-0000-0000EA610000}"/>
    <cellStyle name="Nota 3 4 3 2 2 3" xfId="23708" xr:uid="{00000000-0005-0000-0000-0000EB610000}"/>
    <cellStyle name="Nota 3 4 3 2 2 4" xfId="30552" xr:uid="{00000000-0005-0000-0000-0000EC610000}"/>
    <cellStyle name="Nota 3 4 3 2 2 5" xfId="34502" xr:uid="{00000000-0005-0000-0000-0000ED610000}"/>
    <cellStyle name="Nota 3 4 3 2 2 6" xfId="38054" xr:uid="{00000000-0005-0000-0000-0000EE610000}"/>
    <cellStyle name="Nota 3 4 3 2 2 7" xfId="40012" xr:uid="{00000000-0005-0000-0000-0000EF610000}"/>
    <cellStyle name="Nota 3 4 3 2 3" xfId="11946" xr:uid="{00000000-0005-0000-0000-0000F0610000}"/>
    <cellStyle name="Nota 3 4 3 2 4" xfId="18949" xr:uid="{00000000-0005-0000-0000-0000F1610000}"/>
    <cellStyle name="Nota 3 4 3 2 5" xfId="28387" xr:uid="{00000000-0005-0000-0000-0000F2610000}"/>
    <cellStyle name="Nota 3 4 3 2 6" xfId="26348" xr:uid="{00000000-0005-0000-0000-0000F3610000}"/>
    <cellStyle name="Nota 3 4 3 2 7" xfId="29937" xr:uid="{00000000-0005-0000-0000-0000F4610000}"/>
    <cellStyle name="Nota 3 4 3 2 8" xfId="33914" xr:uid="{00000000-0005-0000-0000-0000F5610000}"/>
    <cellStyle name="Nota 3 4 3 2 9" xfId="37476" xr:uid="{00000000-0005-0000-0000-0000F6610000}"/>
    <cellStyle name="Nota 3 4 3 3" xfId="4074" xr:uid="{00000000-0005-0000-0000-0000F7610000}"/>
    <cellStyle name="Nota 3 4 3 3 2" xfId="7575" xr:uid="{00000000-0005-0000-0000-0000F8610000}"/>
    <cellStyle name="Nota 3 4 3 3 2 2" xfId="16728" xr:uid="{00000000-0005-0000-0000-0000F9610000}"/>
    <cellStyle name="Nota 3 4 3 3 2 3" xfId="23709" xr:uid="{00000000-0005-0000-0000-0000FA610000}"/>
    <cellStyle name="Nota 3 4 3 3 2 4" xfId="30553" xr:uid="{00000000-0005-0000-0000-0000FB610000}"/>
    <cellStyle name="Nota 3 4 3 3 2 5" xfId="34503" xr:uid="{00000000-0005-0000-0000-0000FC610000}"/>
    <cellStyle name="Nota 3 4 3 3 2 6" xfId="38055" xr:uid="{00000000-0005-0000-0000-0000FD610000}"/>
    <cellStyle name="Nota 3 4 3 3 2 7" xfId="40013" xr:uid="{00000000-0005-0000-0000-0000FE610000}"/>
    <cellStyle name="Nota 3 4 3 3 3" xfId="13228" xr:uid="{00000000-0005-0000-0000-0000FF610000}"/>
    <cellStyle name="Nota 3 4 3 3 4" xfId="20226" xr:uid="{00000000-0005-0000-0000-000000620000}"/>
    <cellStyle name="Nota 3 4 3 3 5" xfId="27794" xr:uid="{00000000-0005-0000-0000-000001620000}"/>
    <cellStyle name="Nota 3 4 3 3 6" xfId="9549" xr:uid="{00000000-0005-0000-0000-000002620000}"/>
    <cellStyle name="Nota 3 4 3 3 7" xfId="10052" xr:uid="{00000000-0005-0000-0000-000003620000}"/>
    <cellStyle name="Nota 3 4 3 3 8" xfId="23091" xr:uid="{00000000-0005-0000-0000-000004620000}"/>
    <cellStyle name="Nota 3 4 3 3 9" xfId="30241" xr:uid="{00000000-0005-0000-0000-000005620000}"/>
    <cellStyle name="Nota 3 4 3 4" xfId="4512" xr:uid="{00000000-0005-0000-0000-000006620000}"/>
    <cellStyle name="Nota 3 4 3 4 2" xfId="7576" xr:uid="{00000000-0005-0000-0000-000007620000}"/>
    <cellStyle name="Nota 3 4 3 4 2 2" xfId="16729" xr:uid="{00000000-0005-0000-0000-000008620000}"/>
    <cellStyle name="Nota 3 4 3 4 2 3" xfId="23710" xr:uid="{00000000-0005-0000-0000-000009620000}"/>
    <cellStyle name="Nota 3 4 3 4 2 4" xfId="30554" xr:uid="{00000000-0005-0000-0000-00000A620000}"/>
    <cellStyle name="Nota 3 4 3 4 2 5" xfId="34504" xr:uid="{00000000-0005-0000-0000-00000B620000}"/>
    <cellStyle name="Nota 3 4 3 4 2 6" xfId="38056" xr:uid="{00000000-0005-0000-0000-00000C620000}"/>
    <cellStyle name="Nota 3 4 3 4 2 7" xfId="40014" xr:uid="{00000000-0005-0000-0000-00000D620000}"/>
    <cellStyle name="Nota 3 4 3 4 3" xfId="13666" xr:uid="{00000000-0005-0000-0000-00000E620000}"/>
    <cellStyle name="Nota 3 4 3 4 4" xfId="20664" xr:uid="{00000000-0005-0000-0000-00000F620000}"/>
    <cellStyle name="Nota 3 4 3 4 5" xfId="27580" xr:uid="{00000000-0005-0000-0000-000010620000}"/>
    <cellStyle name="Nota 3 4 3 4 6" xfId="24204" xr:uid="{00000000-0005-0000-0000-000011620000}"/>
    <cellStyle name="Nota 3 4 3 4 7" xfId="22828" xr:uid="{00000000-0005-0000-0000-000012620000}"/>
    <cellStyle name="Nota 3 4 3 4 8" xfId="32260" xr:uid="{00000000-0005-0000-0000-000013620000}"/>
    <cellStyle name="Nota 3 4 3 4 9" xfId="35935" xr:uid="{00000000-0005-0000-0000-000014620000}"/>
    <cellStyle name="Nota 3 4 3 5" xfId="4766" xr:uid="{00000000-0005-0000-0000-000015620000}"/>
    <cellStyle name="Nota 3 4 3 5 2" xfId="7577" xr:uid="{00000000-0005-0000-0000-000016620000}"/>
    <cellStyle name="Nota 3 4 3 5 2 2" xfId="16730" xr:uid="{00000000-0005-0000-0000-000017620000}"/>
    <cellStyle name="Nota 3 4 3 5 2 3" xfId="23711" xr:uid="{00000000-0005-0000-0000-000018620000}"/>
    <cellStyle name="Nota 3 4 3 5 2 4" xfId="30555" xr:uid="{00000000-0005-0000-0000-000019620000}"/>
    <cellStyle name="Nota 3 4 3 5 2 5" xfId="34505" xr:uid="{00000000-0005-0000-0000-00001A620000}"/>
    <cellStyle name="Nota 3 4 3 5 2 6" xfId="38057" xr:uid="{00000000-0005-0000-0000-00001B620000}"/>
    <cellStyle name="Nota 3 4 3 5 2 7" xfId="40015" xr:uid="{00000000-0005-0000-0000-00001C620000}"/>
    <cellStyle name="Nota 3 4 3 5 3" xfId="13920" xr:uid="{00000000-0005-0000-0000-00001D620000}"/>
    <cellStyle name="Nota 3 4 3 5 4" xfId="20918" xr:uid="{00000000-0005-0000-0000-00001E620000}"/>
    <cellStyle name="Nota 3 4 3 5 5" xfId="24791" xr:uid="{00000000-0005-0000-0000-00001F620000}"/>
    <cellStyle name="Nota 3 4 3 5 6" xfId="22576" xr:uid="{00000000-0005-0000-0000-000020620000}"/>
    <cellStyle name="Nota 3 4 3 5 7" xfId="24985" xr:uid="{00000000-0005-0000-0000-000021620000}"/>
    <cellStyle name="Nota 3 4 3 5 8" xfId="32143" xr:uid="{00000000-0005-0000-0000-000022620000}"/>
    <cellStyle name="Nota 3 4 3 5 9" xfId="35818" xr:uid="{00000000-0005-0000-0000-000023620000}"/>
    <cellStyle name="Nota 3 4 3 6" xfId="5012" xr:uid="{00000000-0005-0000-0000-000024620000}"/>
    <cellStyle name="Nota 3 4 3 6 2" xfId="7578" xr:uid="{00000000-0005-0000-0000-000025620000}"/>
    <cellStyle name="Nota 3 4 3 6 2 2" xfId="16731" xr:uid="{00000000-0005-0000-0000-000026620000}"/>
    <cellStyle name="Nota 3 4 3 6 2 3" xfId="23712" xr:uid="{00000000-0005-0000-0000-000027620000}"/>
    <cellStyle name="Nota 3 4 3 6 2 4" xfId="30556" xr:uid="{00000000-0005-0000-0000-000028620000}"/>
    <cellStyle name="Nota 3 4 3 6 2 5" xfId="34506" xr:uid="{00000000-0005-0000-0000-000029620000}"/>
    <cellStyle name="Nota 3 4 3 6 2 6" xfId="38058" xr:uid="{00000000-0005-0000-0000-00002A620000}"/>
    <cellStyle name="Nota 3 4 3 6 2 7" xfId="40016" xr:uid="{00000000-0005-0000-0000-00002B620000}"/>
    <cellStyle name="Nota 3 4 3 6 3" xfId="14166" xr:uid="{00000000-0005-0000-0000-00002C620000}"/>
    <cellStyle name="Nota 3 4 3 6 4" xfId="21164" xr:uid="{00000000-0005-0000-0000-00002D620000}"/>
    <cellStyle name="Nota 3 4 3 6 5" xfId="15488" xr:uid="{00000000-0005-0000-0000-00002E620000}"/>
    <cellStyle name="Nota 3 4 3 6 6" xfId="26784" xr:uid="{00000000-0005-0000-0000-00002F620000}"/>
    <cellStyle name="Nota 3 4 3 6 7" xfId="32058" xr:uid="{00000000-0005-0000-0000-000030620000}"/>
    <cellStyle name="Nota 3 4 3 6 8" xfId="35736" xr:uid="{00000000-0005-0000-0000-000031620000}"/>
    <cellStyle name="Nota 3 4 3 6 9" xfId="38647" xr:uid="{00000000-0005-0000-0000-000032620000}"/>
    <cellStyle name="Nota 3 4 3 7" xfId="7573" xr:uid="{00000000-0005-0000-0000-000033620000}"/>
    <cellStyle name="Nota 3 4 3 7 2" xfId="16726" xr:uid="{00000000-0005-0000-0000-000034620000}"/>
    <cellStyle name="Nota 3 4 3 7 3" xfId="23707" xr:uid="{00000000-0005-0000-0000-000035620000}"/>
    <cellStyle name="Nota 3 4 3 7 4" xfId="30551" xr:uid="{00000000-0005-0000-0000-000036620000}"/>
    <cellStyle name="Nota 3 4 3 7 5" xfId="34501" xr:uid="{00000000-0005-0000-0000-000037620000}"/>
    <cellStyle name="Nota 3 4 3 7 6" xfId="38053" xr:uid="{00000000-0005-0000-0000-000038620000}"/>
    <cellStyle name="Nota 3 4 3 7 7" xfId="40011" xr:uid="{00000000-0005-0000-0000-000039620000}"/>
    <cellStyle name="Nota 3 4 3 8" xfId="11546" xr:uid="{00000000-0005-0000-0000-00003A620000}"/>
    <cellStyle name="Nota 3 4 3 9" xfId="18549" xr:uid="{00000000-0005-0000-0000-00003B620000}"/>
    <cellStyle name="Nota 3 4 4" xfId="2416" xr:uid="{00000000-0005-0000-0000-00003C620000}"/>
    <cellStyle name="Nota 3 4 4 10" xfId="25340" xr:uid="{00000000-0005-0000-0000-00003D620000}"/>
    <cellStyle name="Nota 3 4 4 11" xfId="28912" xr:uid="{00000000-0005-0000-0000-00003E620000}"/>
    <cellStyle name="Nota 3 4 4 12" xfId="30123" xr:uid="{00000000-0005-0000-0000-00003F620000}"/>
    <cellStyle name="Nota 3 4 4 13" xfId="34099" xr:uid="{00000000-0005-0000-0000-000040620000}"/>
    <cellStyle name="Nota 3 4 4 14" xfId="37661" xr:uid="{00000000-0005-0000-0000-000041620000}"/>
    <cellStyle name="Nota 3 4 4 2" xfId="2816" xr:uid="{00000000-0005-0000-0000-000042620000}"/>
    <cellStyle name="Nota 3 4 4 2 2" xfId="7580" xr:uid="{00000000-0005-0000-0000-000043620000}"/>
    <cellStyle name="Nota 3 4 4 2 2 2" xfId="16733" xr:uid="{00000000-0005-0000-0000-000044620000}"/>
    <cellStyle name="Nota 3 4 4 2 2 3" xfId="23714" xr:uid="{00000000-0005-0000-0000-000045620000}"/>
    <cellStyle name="Nota 3 4 4 2 2 4" xfId="30558" xr:uid="{00000000-0005-0000-0000-000046620000}"/>
    <cellStyle name="Nota 3 4 4 2 2 5" xfId="34508" xr:uid="{00000000-0005-0000-0000-000047620000}"/>
    <cellStyle name="Nota 3 4 4 2 2 6" xfId="38060" xr:uid="{00000000-0005-0000-0000-000048620000}"/>
    <cellStyle name="Nota 3 4 4 2 2 7" xfId="40018" xr:uid="{00000000-0005-0000-0000-000049620000}"/>
    <cellStyle name="Nota 3 4 4 2 3" xfId="11970" xr:uid="{00000000-0005-0000-0000-00004A620000}"/>
    <cellStyle name="Nota 3 4 4 2 4" xfId="18973" xr:uid="{00000000-0005-0000-0000-00004B620000}"/>
    <cellStyle name="Nota 3 4 4 2 5" xfId="19511" xr:uid="{00000000-0005-0000-0000-00004C620000}"/>
    <cellStyle name="Nota 3 4 4 2 6" xfId="29119" xr:uid="{00000000-0005-0000-0000-00004D620000}"/>
    <cellStyle name="Nota 3 4 4 2 7" xfId="29926" xr:uid="{00000000-0005-0000-0000-00004E620000}"/>
    <cellStyle name="Nota 3 4 4 2 8" xfId="33901" xr:uid="{00000000-0005-0000-0000-00004F620000}"/>
    <cellStyle name="Nota 3 4 4 2 9" xfId="37463" xr:uid="{00000000-0005-0000-0000-000050620000}"/>
    <cellStyle name="Nota 3 4 4 3" xfId="4098" xr:uid="{00000000-0005-0000-0000-000051620000}"/>
    <cellStyle name="Nota 3 4 4 3 2" xfId="7581" xr:uid="{00000000-0005-0000-0000-000052620000}"/>
    <cellStyle name="Nota 3 4 4 3 2 2" xfId="16734" xr:uid="{00000000-0005-0000-0000-000053620000}"/>
    <cellStyle name="Nota 3 4 4 3 2 3" xfId="23715" xr:uid="{00000000-0005-0000-0000-000054620000}"/>
    <cellStyle name="Nota 3 4 4 3 2 4" xfId="30559" xr:uid="{00000000-0005-0000-0000-000055620000}"/>
    <cellStyle name="Nota 3 4 4 3 2 5" xfId="34509" xr:uid="{00000000-0005-0000-0000-000056620000}"/>
    <cellStyle name="Nota 3 4 4 3 2 6" xfId="38061" xr:uid="{00000000-0005-0000-0000-000057620000}"/>
    <cellStyle name="Nota 3 4 4 3 2 7" xfId="40019" xr:uid="{00000000-0005-0000-0000-000058620000}"/>
    <cellStyle name="Nota 3 4 4 3 3" xfId="13252" xr:uid="{00000000-0005-0000-0000-000059620000}"/>
    <cellStyle name="Nota 3 4 4 3 4" xfId="20250" xr:uid="{00000000-0005-0000-0000-00005A620000}"/>
    <cellStyle name="Nota 3 4 4 3 5" xfId="9344" xr:uid="{00000000-0005-0000-0000-00005B620000}"/>
    <cellStyle name="Nota 3 4 4 3 6" xfId="28132" xr:uid="{00000000-0005-0000-0000-00005C620000}"/>
    <cellStyle name="Nota 3 4 4 3 7" xfId="24286" xr:uid="{00000000-0005-0000-0000-00005D620000}"/>
    <cellStyle name="Nota 3 4 4 3 8" xfId="33420" xr:uid="{00000000-0005-0000-0000-00005E620000}"/>
    <cellStyle name="Nota 3 4 4 3 9" xfId="37095" xr:uid="{00000000-0005-0000-0000-00005F620000}"/>
    <cellStyle name="Nota 3 4 4 4" xfId="4536" xr:uid="{00000000-0005-0000-0000-000060620000}"/>
    <cellStyle name="Nota 3 4 4 4 2" xfId="7582" xr:uid="{00000000-0005-0000-0000-000061620000}"/>
    <cellStyle name="Nota 3 4 4 4 2 2" xfId="16735" xr:uid="{00000000-0005-0000-0000-000062620000}"/>
    <cellStyle name="Nota 3 4 4 4 2 3" xfId="23716" xr:uid="{00000000-0005-0000-0000-000063620000}"/>
    <cellStyle name="Nota 3 4 4 4 2 4" xfId="30560" xr:uid="{00000000-0005-0000-0000-000064620000}"/>
    <cellStyle name="Nota 3 4 4 4 2 5" xfId="34510" xr:uid="{00000000-0005-0000-0000-000065620000}"/>
    <cellStyle name="Nota 3 4 4 4 2 6" xfId="38062" xr:uid="{00000000-0005-0000-0000-000066620000}"/>
    <cellStyle name="Nota 3 4 4 4 2 7" xfId="40020" xr:uid="{00000000-0005-0000-0000-000067620000}"/>
    <cellStyle name="Nota 3 4 4 4 3" xfId="13690" xr:uid="{00000000-0005-0000-0000-000068620000}"/>
    <cellStyle name="Nota 3 4 4 4 4" xfId="20688" xr:uid="{00000000-0005-0000-0000-000069620000}"/>
    <cellStyle name="Nota 3 4 4 4 5" xfId="24249" xr:uid="{00000000-0005-0000-0000-00006A620000}"/>
    <cellStyle name="Nota 3 4 4 4 6" xfId="26713" xr:uid="{00000000-0005-0000-0000-00006B620000}"/>
    <cellStyle name="Nota 3 4 4 4 7" xfId="21231" xr:uid="{00000000-0005-0000-0000-00006C620000}"/>
    <cellStyle name="Nota 3 4 4 4 8" xfId="32246" xr:uid="{00000000-0005-0000-0000-00006D620000}"/>
    <cellStyle name="Nota 3 4 4 4 9" xfId="35921" xr:uid="{00000000-0005-0000-0000-00006E620000}"/>
    <cellStyle name="Nota 3 4 4 5" xfId="4790" xr:uid="{00000000-0005-0000-0000-00006F620000}"/>
    <cellStyle name="Nota 3 4 4 5 2" xfId="7583" xr:uid="{00000000-0005-0000-0000-000070620000}"/>
    <cellStyle name="Nota 3 4 4 5 2 2" xfId="16736" xr:uid="{00000000-0005-0000-0000-000071620000}"/>
    <cellStyle name="Nota 3 4 4 5 2 3" xfId="23717" xr:uid="{00000000-0005-0000-0000-000072620000}"/>
    <cellStyle name="Nota 3 4 4 5 2 4" xfId="30561" xr:uid="{00000000-0005-0000-0000-000073620000}"/>
    <cellStyle name="Nota 3 4 4 5 2 5" xfId="34511" xr:uid="{00000000-0005-0000-0000-000074620000}"/>
    <cellStyle name="Nota 3 4 4 5 2 6" xfId="38063" xr:uid="{00000000-0005-0000-0000-000075620000}"/>
    <cellStyle name="Nota 3 4 4 5 2 7" xfId="40021" xr:uid="{00000000-0005-0000-0000-000076620000}"/>
    <cellStyle name="Nota 3 4 4 5 3" xfId="13944" xr:uid="{00000000-0005-0000-0000-000077620000}"/>
    <cellStyle name="Nota 3 4 4 5 4" xfId="20942" xr:uid="{00000000-0005-0000-0000-000078620000}"/>
    <cellStyle name="Nota 3 4 4 5 5" xfId="24794" xr:uid="{00000000-0005-0000-0000-000079620000}"/>
    <cellStyle name="Nota 3 4 4 5 6" xfId="24999" xr:uid="{00000000-0005-0000-0000-00007A620000}"/>
    <cellStyle name="Nota 3 4 4 5 7" xfId="17141" xr:uid="{00000000-0005-0000-0000-00007B620000}"/>
    <cellStyle name="Nota 3 4 4 5 8" xfId="32132" xr:uid="{00000000-0005-0000-0000-00007C620000}"/>
    <cellStyle name="Nota 3 4 4 5 9" xfId="35807" xr:uid="{00000000-0005-0000-0000-00007D620000}"/>
    <cellStyle name="Nota 3 4 4 6" xfId="5036" xr:uid="{00000000-0005-0000-0000-00007E620000}"/>
    <cellStyle name="Nota 3 4 4 6 2" xfId="7584" xr:uid="{00000000-0005-0000-0000-00007F620000}"/>
    <cellStyle name="Nota 3 4 4 6 2 2" xfId="16737" xr:uid="{00000000-0005-0000-0000-000080620000}"/>
    <cellStyle name="Nota 3 4 4 6 2 3" xfId="23718" xr:uid="{00000000-0005-0000-0000-000081620000}"/>
    <cellStyle name="Nota 3 4 4 6 2 4" xfId="30562" xr:uid="{00000000-0005-0000-0000-000082620000}"/>
    <cellStyle name="Nota 3 4 4 6 2 5" xfId="34512" xr:uid="{00000000-0005-0000-0000-000083620000}"/>
    <cellStyle name="Nota 3 4 4 6 2 6" xfId="38064" xr:uid="{00000000-0005-0000-0000-000084620000}"/>
    <cellStyle name="Nota 3 4 4 6 2 7" xfId="40022" xr:uid="{00000000-0005-0000-0000-000085620000}"/>
    <cellStyle name="Nota 3 4 4 6 3" xfId="14190" xr:uid="{00000000-0005-0000-0000-000086620000}"/>
    <cellStyle name="Nota 3 4 4 6 4" xfId="21188" xr:uid="{00000000-0005-0000-0000-000087620000}"/>
    <cellStyle name="Nota 3 4 4 6 5" xfId="27321" xr:uid="{00000000-0005-0000-0000-000088620000}"/>
    <cellStyle name="Nota 3 4 4 6 6" xfId="26792" xr:uid="{00000000-0005-0000-0000-000089620000}"/>
    <cellStyle name="Nota 3 4 4 6 7" xfId="32082" xr:uid="{00000000-0005-0000-0000-00008A620000}"/>
    <cellStyle name="Nota 3 4 4 6 8" xfId="35760" xr:uid="{00000000-0005-0000-0000-00008B620000}"/>
    <cellStyle name="Nota 3 4 4 6 9" xfId="38671" xr:uid="{00000000-0005-0000-0000-00008C620000}"/>
    <cellStyle name="Nota 3 4 4 7" xfId="7579" xr:uid="{00000000-0005-0000-0000-00008D620000}"/>
    <cellStyle name="Nota 3 4 4 7 2" xfId="16732" xr:uid="{00000000-0005-0000-0000-00008E620000}"/>
    <cellStyle name="Nota 3 4 4 7 3" xfId="23713" xr:uid="{00000000-0005-0000-0000-00008F620000}"/>
    <cellStyle name="Nota 3 4 4 7 4" xfId="30557" xr:uid="{00000000-0005-0000-0000-000090620000}"/>
    <cellStyle name="Nota 3 4 4 7 5" xfId="34507" xr:uid="{00000000-0005-0000-0000-000091620000}"/>
    <cellStyle name="Nota 3 4 4 7 6" xfId="38059" xr:uid="{00000000-0005-0000-0000-000092620000}"/>
    <cellStyle name="Nota 3 4 4 7 7" xfId="40017" xr:uid="{00000000-0005-0000-0000-000093620000}"/>
    <cellStyle name="Nota 3 4 4 8" xfId="11570" xr:uid="{00000000-0005-0000-0000-000094620000}"/>
    <cellStyle name="Nota 3 4 4 9" xfId="18573" xr:uid="{00000000-0005-0000-0000-000095620000}"/>
    <cellStyle name="Nota 3 4 5" xfId="2618" xr:uid="{00000000-0005-0000-0000-000096620000}"/>
    <cellStyle name="Nota 3 4 5 10" xfId="26277" xr:uid="{00000000-0005-0000-0000-000097620000}"/>
    <cellStyle name="Nota 3 4 5 11" xfId="30021" xr:uid="{00000000-0005-0000-0000-000098620000}"/>
    <cellStyle name="Nota 3 4 5 12" xfId="33997" xr:uid="{00000000-0005-0000-0000-000099620000}"/>
    <cellStyle name="Nota 3 4 5 13" xfId="37559" xr:uid="{00000000-0005-0000-0000-00009A620000}"/>
    <cellStyle name="Nota 3 4 5 2" xfId="3907" xr:uid="{00000000-0005-0000-0000-00009B620000}"/>
    <cellStyle name="Nota 3 4 5 2 2" xfId="7586" xr:uid="{00000000-0005-0000-0000-00009C620000}"/>
    <cellStyle name="Nota 3 4 5 2 2 2" xfId="16739" xr:uid="{00000000-0005-0000-0000-00009D620000}"/>
    <cellStyle name="Nota 3 4 5 2 2 3" xfId="23720" xr:uid="{00000000-0005-0000-0000-00009E620000}"/>
    <cellStyle name="Nota 3 4 5 2 2 4" xfId="30564" xr:uid="{00000000-0005-0000-0000-00009F620000}"/>
    <cellStyle name="Nota 3 4 5 2 2 5" xfId="34514" xr:uid="{00000000-0005-0000-0000-0000A0620000}"/>
    <cellStyle name="Nota 3 4 5 2 2 6" xfId="38066" xr:uid="{00000000-0005-0000-0000-0000A1620000}"/>
    <cellStyle name="Nota 3 4 5 2 2 7" xfId="40024" xr:uid="{00000000-0005-0000-0000-0000A2620000}"/>
    <cellStyle name="Nota 3 4 5 2 3" xfId="13061" xr:uid="{00000000-0005-0000-0000-0000A3620000}"/>
    <cellStyle name="Nota 3 4 5 2 4" xfId="20059" xr:uid="{00000000-0005-0000-0000-0000A4620000}"/>
    <cellStyle name="Nota 3 4 5 2 5" xfId="18000" xr:uid="{00000000-0005-0000-0000-0000A5620000}"/>
    <cellStyle name="Nota 3 4 5 2 6" xfId="26612" xr:uid="{00000000-0005-0000-0000-0000A6620000}"/>
    <cellStyle name="Nota 3 4 5 2 7" xfId="25618" xr:uid="{00000000-0005-0000-0000-0000A7620000}"/>
    <cellStyle name="Nota 3 4 5 2 8" xfId="25723" xr:uid="{00000000-0005-0000-0000-0000A8620000}"/>
    <cellStyle name="Nota 3 4 5 2 9" xfId="34849" xr:uid="{00000000-0005-0000-0000-0000A9620000}"/>
    <cellStyle name="Nota 3 4 5 3" xfId="4348" xr:uid="{00000000-0005-0000-0000-0000AA620000}"/>
    <cellStyle name="Nota 3 4 5 3 2" xfId="7587" xr:uid="{00000000-0005-0000-0000-0000AB620000}"/>
    <cellStyle name="Nota 3 4 5 3 2 2" xfId="16740" xr:uid="{00000000-0005-0000-0000-0000AC620000}"/>
    <cellStyle name="Nota 3 4 5 3 2 3" xfId="23721" xr:uid="{00000000-0005-0000-0000-0000AD620000}"/>
    <cellStyle name="Nota 3 4 5 3 2 4" xfId="30565" xr:uid="{00000000-0005-0000-0000-0000AE620000}"/>
    <cellStyle name="Nota 3 4 5 3 2 5" xfId="34515" xr:uid="{00000000-0005-0000-0000-0000AF620000}"/>
    <cellStyle name="Nota 3 4 5 3 2 6" xfId="38067" xr:uid="{00000000-0005-0000-0000-0000B0620000}"/>
    <cellStyle name="Nota 3 4 5 3 2 7" xfId="40025" xr:uid="{00000000-0005-0000-0000-0000B1620000}"/>
    <cellStyle name="Nota 3 4 5 3 3" xfId="13502" xr:uid="{00000000-0005-0000-0000-0000B2620000}"/>
    <cellStyle name="Nota 3 4 5 3 4" xfId="20500" xr:uid="{00000000-0005-0000-0000-0000B3620000}"/>
    <cellStyle name="Nota 3 4 5 3 5" xfId="24236" xr:uid="{00000000-0005-0000-0000-0000B4620000}"/>
    <cellStyle name="Nota 3 4 5 3 6" xfId="26688" xr:uid="{00000000-0005-0000-0000-0000B5620000}"/>
    <cellStyle name="Nota 3 4 5 3 7" xfId="17518" xr:uid="{00000000-0005-0000-0000-0000B6620000}"/>
    <cellStyle name="Nota 3 4 5 3 8" xfId="23333" xr:uid="{00000000-0005-0000-0000-0000B7620000}"/>
    <cellStyle name="Nota 3 4 5 3 9" xfId="24534" xr:uid="{00000000-0005-0000-0000-0000B8620000}"/>
    <cellStyle name="Nota 3 4 5 4" xfId="4603" xr:uid="{00000000-0005-0000-0000-0000B9620000}"/>
    <cellStyle name="Nota 3 4 5 4 2" xfId="7588" xr:uid="{00000000-0005-0000-0000-0000BA620000}"/>
    <cellStyle name="Nota 3 4 5 4 2 2" xfId="16741" xr:uid="{00000000-0005-0000-0000-0000BB620000}"/>
    <cellStyle name="Nota 3 4 5 4 2 3" xfId="23722" xr:uid="{00000000-0005-0000-0000-0000BC620000}"/>
    <cellStyle name="Nota 3 4 5 4 2 4" xfId="30566" xr:uid="{00000000-0005-0000-0000-0000BD620000}"/>
    <cellStyle name="Nota 3 4 5 4 2 5" xfId="34516" xr:uid="{00000000-0005-0000-0000-0000BE620000}"/>
    <cellStyle name="Nota 3 4 5 4 2 6" xfId="38068" xr:uid="{00000000-0005-0000-0000-0000BF620000}"/>
    <cellStyle name="Nota 3 4 5 4 2 7" xfId="40026" xr:uid="{00000000-0005-0000-0000-0000C0620000}"/>
    <cellStyle name="Nota 3 4 5 4 3" xfId="13757" xr:uid="{00000000-0005-0000-0000-0000C1620000}"/>
    <cellStyle name="Nota 3 4 5 4 4" xfId="20755" xr:uid="{00000000-0005-0000-0000-0000C2620000}"/>
    <cellStyle name="Nota 3 4 5 4 5" xfId="27534" xr:uid="{00000000-0005-0000-0000-0000C3620000}"/>
    <cellStyle name="Nota 3 4 5 4 6" xfId="25122" xr:uid="{00000000-0005-0000-0000-0000C4620000}"/>
    <cellStyle name="Nota 3 4 5 4 7" xfId="18070" xr:uid="{00000000-0005-0000-0000-0000C5620000}"/>
    <cellStyle name="Nota 3 4 5 4 8" xfId="31875" xr:uid="{00000000-0005-0000-0000-0000C6620000}"/>
    <cellStyle name="Nota 3 4 5 4 9" xfId="35529" xr:uid="{00000000-0005-0000-0000-0000C7620000}"/>
    <cellStyle name="Nota 3 4 5 5" xfId="4850" xr:uid="{00000000-0005-0000-0000-0000C8620000}"/>
    <cellStyle name="Nota 3 4 5 5 2" xfId="7589" xr:uid="{00000000-0005-0000-0000-0000C9620000}"/>
    <cellStyle name="Nota 3 4 5 5 2 2" xfId="16742" xr:uid="{00000000-0005-0000-0000-0000CA620000}"/>
    <cellStyle name="Nota 3 4 5 5 2 3" xfId="23723" xr:uid="{00000000-0005-0000-0000-0000CB620000}"/>
    <cellStyle name="Nota 3 4 5 5 2 4" xfId="30567" xr:uid="{00000000-0005-0000-0000-0000CC620000}"/>
    <cellStyle name="Nota 3 4 5 5 2 5" xfId="34517" xr:uid="{00000000-0005-0000-0000-0000CD620000}"/>
    <cellStyle name="Nota 3 4 5 5 2 6" xfId="38069" xr:uid="{00000000-0005-0000-0000-0000CE620000}"/>
    <cellStyle name="Nota 3 4 5 5 2 7" xfId="40027" xr:uid="{00000000-0005-0000-0000-0000CF620000}"/>
    <cellStyle name="Nota 3 4 5 5 3" xfId="14004" xr:uid="{00000000-0005-0000-0000-0000D0620000}"/>
    <cellStyle name="Nota 3 4 5 5 4" xfId="21002" xr:uid="{00000000-0005-0000-0000-0000D1620000}"/>
    <cellStyle name="Nota 3 4 5 5 5" xfId="27410" xr:uid="{00000000-0005-0000-0000-0000D2620000}"/>
    <cellStyle name="Nota 3 4 5 5 6" xfId="24095" xr:uid="{00000000-0005-0000-0000-0000D3620000}"/>
    <cellStyle name="Nota 3 4 5 5 7" xfId="21314" xr:uid="{00000000-0005-0000-0000-0000D4620000}"/>
    <cellStyle name="Nota 3 4 5 5 8" xfId="18092" xr:uid="{00000000-0005-0000-0000-0000D5620000}"/>
    <cellStyle name="Nota 3 4 5 5 9" xfId="33713" xr:uid="{00000000-0005-0000-0000-0000D6620000}"/>
    <cellStyle name="Nota 3 4 5 6" xfId="7585" xr:uid="{00000000-0005-0000-0000-0000D7620000}"/>
    <cellStyle name="Nota 3 4 5 6 2" xfId="16738" xr:uid="{00000000-0005-0000-0000-0000D8620000}"/>
    <cellStyle name="Nota 3 4 5 6 3" xfId="23719" xr:uid="{00000000-0005-0000-0000-0000D9620000}"/>
    <cellStyle name="Nota 3 4 5 6 4" xfId="30563" xr:uid="{00000000-0005-0000-0000-0000DA620000}"/>
    <cellStyle name="Nota 3 4 5 6 5" xfId="34513" xr:uid="{00000000-0005-0000-0000-0000DB620000}"/>
    <cellStyle name="Nota 3 4 5 6 6" xfId="38065" xr:uid="{00000000-0005-0000-0000-0000DC620000}"/>
    <cellStyle name="Nota 3 4 5 6 7" xfId="40023" xr:uid="{00000000-0005-0000-0000-0000DD620000}"/>
    <cellStyle name="Nota 3 4 5 7" xfId="11772" xr:uid="{00000000-0005-0000-0000-0000DE620000}"/>
    <cellStyle name="Nota 3 4 5 8" xfId="18775" xr:uid="{00000000-0005-0000-0000-0000DF620000}"/>
    <cellStyle name="Nota 3 4 5 9" xfId="17157" xr:uid="{00000000-0005-0000-0000-0000E0620000}"/>
    <cellStyle name="Nota 3 4 6" xfId="2213" xr:uid="{00000000-0005-0000-0000-0000E1620000}"/>
    <cellStyle name="Nota 3 4 6 2" xfId="7590" xr:uid="{00000000-0005-0000-0000-0000E2620000}"/>
    <cellStyle name="Nota 3 4 6 2 2" xfId="16743" xr:uid="{00000000-0005-0000-0000-0000E3620000}"/>
    <cellStyle name="Nota 3 4 6 2 3" xfId="23724" xr:uid="{00000000-0005-0000-0000-0000E4620000}"/>
    <cellStyle name="Nota 3 4 6 2 4" xfId="30568" xr:uid="{00000000-0005-0000-0000-0000E5620000}"/>
    <cellStyle name="Nota 3 4 6 2 5" xfId="34518" xr:uid="{00000000-0005-0000-0000-0000E6620000}"/>
    <cellStyle name="Nota 3 4 6 2 6" xfId="38070" xr:uid="{00000000-0005-0000-0000-0000E7620000}"/>
    <cellStyle name="Nota 3 4 6 2 7" xfId="40028" xr:uid="{00000000-0005-0000-0000-0000E8620000}"/>
    <cellStyle name="Nota 3 4 6 3" xfId="11367" xr:uid="{00000000-0005-0000-0000-0000E9620000}"/>
    <cellStyle name="Nota 3 4 6 4" xfId="18370" xr:uid="{00000000-0005-0000-0000-0000EA620000}"/>
    <cellStyle name="Nota 3 4 6 5" xfId="21329" xr:uid="{00000000-0005-0000-0000-0000EB620000}"/>
    <cellStyle name="Nota 3 4 6 6" xfId="26097" xr:uid="{00000000-0005-0000-0000-0000EC620000}"/>
    <cellStyle name="Nota 3 4 6 7" xfId="30223" xr:uid="{00000000-0005-0000-0000-0000ED620000}"/>
    <cellStyle name="Nota 3 4 6 8" xfId="27827" xr:uid="{00000000-0005-0000-0000-0000EE620000}"/>
    <cellStyle name="Nota 3 4 6 9" xfId="17041" xr:uid="{00000000-0005-0000-0000-0000EF620000}"/>
    <cellStyle name="Nota 3 4 7" xfId="10319" xr:uid="{00000000-0005-0000-0000-0000F0620000}"/>
    <cellStyle name="Nota 3 4 8" xfId="10084" xr:uid="{00000000-0005-0000-0000-0000F1620000}"/>
    <cellStyle name="Nota 3 4 9" xfId="25854" xr:uid="{00000000-0005-0000-0000-0000F2620000}"/>
    <cellStyle name="Nota 3 5" xfId="1166" xr:uid="{00000000-0005-0000-0000-0000F3620000}"/>
    <cellStyle name="Nota 3 5 10" xfId="4326" xr:uid="{00000000-0005-0000-0000-0000F4620000}"/>
    <cellStyle name="Nota 3 5 10 2" xfId="7591" xr:uid="{00000000-0005-0000-0000-0000F5620000}"/>
    <cellStyle name="Nota 3 5 10 2 2" xfId="16744" xr:uid="{00000000-0005-0000-0000-0000F6620000}"/>
    <cellStyle name="Nota 3 5 10 2 3" xfId="23725" xr:uid="{00000000-0005-0000-0000-0000F7620000}"/>
    <cellStyle name="Nota 3 5 10 2 4" xfId="30569" xr:uid="{00000000-0005-0000-0000-0000F8620000}"/>
    <cellStyle name="Nota 3 5 10 2 5" xfId="34519" xr:uid="{00000000-0005-0000-0000-0000F9620000}"/>
    <cellStyle name="Nota 3 5 10 2 6" xfId="38071" xr:uid="{00000000-0005-0000-0000-0000FA620000}"/>
    <cellStyle name="Nota 3 5 10 2 7" xfId="40029" xr:uid="{00000000-0005-0000-0000-0000FB620000}"/>
    <cellStyle name="Nota 3 5 10 3" xfId="13480" xr:uid="{00000000-0005-0000-0000-0000FC620000}"/>
    <cellStyle name="Nota 3 5 10 4" xfId="20478" xr:uid="{00000000-0005-0000-0000-0000FD620000}"/>
    <cellStyle name="Nota 3 5 10 5" xfId="27670" xr:uid="{00000000-0005-0000-0000-0000FE620000}"/>
    <cellStyle name="Nota 3 5 10 6" xfId="26686" xr:uid="{00000000-0005-0000-0000-0000FF620000}"/>
    <cellStyle name="Nota 3 5 10 7" xfId="28200" xr:uid="{00000000-0005-0000-0000-000000630000}"/>
    <cellStyle name="Nota 3 5 10 8" xfId="31168" xr:uid="{00000000-0005-0000-0000-000001630000}"/>
    <cellStyle name="Nota 3 5 10 9" xfId="35033" xr:uid="{00000000-0005-0000-0000-000002630000}"/>
    <cellStyle name="Nota 3 5 11" xfId="2229" xr:uid="{00000000-0005-0000-0000-000003630000}"/>
    <cellStyle name="Nota 3 5 11 2" xfId="7592" xr:uid="{00000000-0005-0000-0000-000004630000}"/>
    <cellStyle name="Nota 3 5 11 2 2" xfId="16745" xr:uid="{00000000-0005-0000-0000-000005630000}"/>
    <cellStyle name="Nota 3 5 11 2 3" xfId="23726" xr:uid="{00000000-0005-0000-0000-000006630000}"/>
    <cellStyle name="Nota 3 5 11 2 4" xfId="30570" xr:uid="{00000000-0005-0000-0000-000007630000}"/>
    <cellStyle name="Nota 3 5 11 2 5" xfId="34520" xr:uid="{00000000-0005-0000-0000-000008630000}"/>
    <cellStyle name="Nota 3 5 11 2 6" xfId="38072" xr:uid="{00000000-0005-0000-0000-000009630000}"/>
    <cellStyle name="Nota 3 5 11 2 7" xfId="40030" xr:uid="{00000000-0005-0000-0000-00000A630000}"/>
    <cellStyle name="Nota 3 5 11 3" xfId="11383" xr:uid="{00000000-0005-0000-0000-00000B630000}"/>
    <cellStyle name="Nota 3 5 11 4" xfId="18386" xr:uid="{00000000-0005-0000-0000-00000C630000}"/>
    <cellStyle name="Nota 3 5 11 5" xfId="17473" xr:uid="{00000000-0005-0000-0000-00000D630000}"/>
    <cellStyle name="Nota 3 5 11 6" xfId="17152" xr:uid="{00000000-0005-0000-0000-00000E630000}"/>
    <cellStyle name="Nota 3 5 11 7" xfId="30215" xr:uid="{00000000-0005-0000-0000-00000F630000}"/>
    <cellStyle name="Nota 3 5 11 8" xfId="31461" xr:uid="{00000000-0005-0000-0000-000010630000}"/>
    <cellStyle name="Nota 3 5 11 9" xfId="35170" xr:uid="{00000000-0005-0000-0000-000011630000}"/>
    <cellStyle name="Nota 3 5 12" xfId="10320" xr:uid="{00000000-0005-0000-0000-000012630000}"/>
    <cellStyle name="Nota 3 5 13" xfId="17261" xr:uid="{00000000-0005-0000-0000-000013630000}"/>
    <cellStyle name="Nota 3 5 14" xfId="25421" xr:uid="{00000000-0005-0000-0000-000014630000}"/>
    <cellStyle name="Nota 3 5 15" xfId="25131" xr:uid="{00000000-0005-0000-0000-000015630000}"/>
    <cellStyle name="Nota 3 5 16" xfId="35074" xr:uid="{00000000-0005-0000-0000-000016630000}"/>
    <cellStyle name="Nota 3 5 17" xfId="38410" xr:uid="{00000000-0005-0000-0000-000017630000}"/>
    <cellStyle name="Nota 3 5 2" xfId="2352" xr:uid="{00000000-0005-0000-0000-000018630000}"/>
    <cellStyle name="Nota 3 5 2 10" xfId="9674" xr:uid="{00000000-0005-0000-0000-000019630000}"/>
    <cellStyle name="Nota 3 5 2 11" xfId="26147" xr:uid="{00000000-0005-0000-0000-00001A630000}"/>
    <cellStyle name="Nota 3 5 2 12" xfId="30155" xr:uid="{00000000-0005-0000-0000-00001B630000}"/>
    <cellStyle name="Nota 3 5 2 13" xfId="34131" xr:uid="{00000000-0005-0000-0000-00001C630000}"/>
    <cellStyle name="Nota 3 5 2 14" xfId="37693" xr:uid="{00000000-0005-0000-0000-00001D630000}"/>
    <cellStyle name="Nota 3 5 2 2" xfId="2752" xr:uid="{00000000-0005-0000-0000-00001E630000}"/>
    <cellStyle name="Nota 3 5 2 2 2" xfId="7594" xr:uid="{00000000-0005-0000-0000-00001F630000}"/>
    <cellStyle name="Nota 3 5 2 2 2 2" xfId="16747" xr:uid="{00000000-0005-0000-0000-000020630000}"/>
    <cellStyle name="Nota 3 5 2 2 2 3" xfId="23728" xr:uid="{00000000-0005-0000-0000-000021630000}"/>
    <cellStyle name="Nota 3 5 2 2 2 4" xfId="30572" xr:uid="{00000000-0005-0000-0000-000022630000}"/>
    <cellStyle name="Nota 3 5 2 2 2 5" xfId="34522" xr:uid="{00000000-0005-0000-0000-000023630000}"/>
    <cellStyle name="Nota 3 5 2 2 2 6" xfId="38074" xr:uid="{00000000-0005-0000-0000-000024630000}"/>
    <cellStyle name="Nota 3 5 2 2 2 7" xfId="40032" xr:uid="{00000000-0005-0000-0000-000025630000}"/>
    <cellStyle name="Nota 3 5 2 2 3" xfId="11906" xr:uid="{00000000-0005-0000-0000-000026630000}"/>
    <cellStyle name="Nota 3 5 2 2 4" xfId="18909" xr:uid="{00000000-0005-0000-0000-000027630000}"/>
    <cellStyle name="Nota 3 5 2 2 5" xfId="23988" xr:uid="{00000000-0005-0000-0000-000028630000}"/>
    <cellStyle name="Nota 3 5 2 2 6" xfId="26335" xr:uid="{00000000-0005-0000-0000-000029630000}"/>
    <cellStyle name="Nota 3 5 2 2 7" xfId="25918" xr:uid="{00000000-0005-0000-0000-00002A630000}"/>
    <cellStyle name="Nota 3 5 2 2 8" xfId="33934" xr:uid="{00000000-0005-0000-0000-00002B630000}"/>
    <cellStyle name="Nota 3 5 2 2 9" xfId="37496" xr:uid="{00000000-0005-0000-0000-00002C630000}"/>
    <cellStyle name="Nota 3 5 2 3" xfId="4034" xr:uid="{00000000-0005-0000-0000-00002D630000}"/>
    <cellStyle name="Nota 3 5 2 3 2" xfId="7595" xr:uid="{00000000-0005-0000-0000-00002E630000}"/>
    <cellStyle name="Nota 3 5 2 3 2 2" xfId="16748" xr:uid="{00000000-0005-0000-0000-00002F630000}"/>
    <cellStyle name="Nota 3 5 2 3 2 3" xfId="23729" xr:uid="{00000000-0005-0000-0000-000030630000}"/>
    <cellStyle name="Nota 3 5 2 3 2 4" xfId="30573" xr:uid="{00000000-0005-0000-0000-000031630000}"/>
    <cellStyle name="Nota 3 5 2 3 2 5" xfId="34523" xr:uid="{00000000-0005-0000-0000-000032630000}"/>
    <cellStyle name="Nota 3 5 2 3 2 6" xfId="38075" xr:uid="{00000000-0005-0000-0000-000033630000}"/>
    <cellStyle name="Nota 3 5 2 3 2 7" xfId="40033" xr:uid="{00000000-0005-0000-0000-000034630000}"/>
    <cellStyle name="Nota 3 5 2 3 3" xfId="13188" xr:uid="{00000000-0005-0000-0000-000035630000}"/>
    <cellStyle name="Nota 3 5 2 3 4" xfId="20186" xr:uid="{00000000-0005-0000-0000-000036630000}"/>
    <cellStyle name="Nota 3 5 2 3 5" xfId="27814" xr:uid="{00000000-0005-0000-0000-000037630000}"/>
    <cellStyle name="Nota 3 5 2 3 6" xfId="9347" xr:uid="{00000000-0005-0000-0000-000038630000}"/>
    <cellStyle name="Nota 3 5 2 3 7" xfId="17778" xr:uid="{00000000-0005-0000-0000-000039630000}"/>
    <cellStyle name="Nota 3 5 2 3 8" xfId="31670" xr:uid="{00000000-0005-0000-0000-00003A630000}"/>
    <cellStyle name="Nota 3 5 2 3 9" xfId="35350" xr:uid="{00000000-0005-0000-0000-00003B630000}"/>
    <cellStyle name="Nota 3 5 2 4" xfId="4472" xr:uid="{00000000-0005-0000-0000-00003C630000}"/>
    <cellStyle name="Nota 3 5 2 4 2" xfId="7596" xr:uid="{00000000-0005-0000-0000-00003D630000}"/>
    <cellStyle name="Nota 3 5 2 4 2 2" xfId="16749" xr:uid="{00000000-0005-0000-0000-00003E630000}"/>
    <cellStyle name="Nota 3 5 2 4 2 3" xfId="23730" xr:uid="{00000000-0005-0000-0000-00003F630000}"/>
    <cellStyle name="Nota 3 5 2 4 2 4" xfId="30574" xr:uid="{00000000-0005-0000-0000-000040630000}"/>
    <cellStyle name="Nota 3 5 2 4 2 5" xfId="34524" xr:uid="{00000000-0005-0000-0000-000041630000}"/>
    <cellStyle name="Nota 3 5 2 4 2 6" xfId="38076" xr:uid="{00000000-0005-0000-0000-000042630000}"/>
    <cellStyle name="Nota 3 5 2 4 2 7" xfId="40034" xr:uid="{00000000-0005-0000-0000-000043630000}"/>
    <cellStyle name="Nota 3 5 2 4 3" xfId="13626" xr:uid="{00000000-0005-0000-0000-000044630000}"/>
    <cellStyle name="Nota 3 5 2 4 4" xfId="20624" xr:uid="{00000000-0005-0000-0000-000045630000}"/>
    <cellStyle name="Nota 3 5 2 4 5" xfId="24240" xr:uid="{00000000-0005-0000-0000-000046630000}"/>
    <cellStyle name="Nota 3 5 2 4 6" xfId="18219" xr:uid="{00000000-0005-0000-0000-000047630000}"/>
    <cellStyle name="Nota 3 5 2 4 7" xfId="28960" xr:uid="{00000000-0005-0000-0000-000048630000}"/>
    <cellStyle name="Nota 3 5 2 4 8" xfId="32274" xr:uid="{00000000-0005-0000-0000-000049630000}"/>
    <cellStyle name="Nota 3 5 2 4 9" xfId="35949" xr:uid="{00000000-0005-0000-0000-00004A630000}"/>
    <cellStyle name="Nota 3 5 2 5" xfId="4726" xr:uid="{00000000-0005-0000-0000-00004B630000}"/>
    <cellStyle name="Nota 3 5 2 5 2" xfId="7597" xr:uid="{00000000-0005-0000-0000-00004C630000}"/>
    <cellStyle name="Nota 3 5 2 5 2 2" xfId="16750" xr:uid="{00000000-0005-0000-0000-00004D630000}"/>
    <cellStyle name="Nota 3 5 2 5 2 3" xfId="23731" xr:uid="{00000000-0005-0000-0000-00004E630000}"/>
    <cellStyle name="Nota 3 5 2 5 2 4" xfId="30575" xr:uid="{00000000-0005-0000-0000-00004F630000}"/>
    <cellStyle name="Nota 3 5 2 5 2 5" xfId="34525" xr:uid="{00000000-0005-0000-0000-000050630000}"/>
    <cellStyle name="Nota 3 5 2 5 2 6" xfId="38077" xr:uid="{00000000-0005-0000-0000-000051630000}"/>
    <cellStyle name="Nota 3 5 2 5 2 7" xfId="40035" xr:uid="{00000000-0005-0000-0000-000052630000}"/>
    <cellStyle name="Nota 3 5 2 5 3" xfId="13880" xr:uid="{00000000-0005-0000-0000-000053630000}"/>
    <cellStyle name="Nota 3 5 2 5 4" xfId="20878" xr:uid="{00000000-0005-0000-0000-000054630000}"/>
    <cellStyle name="Nota 3 5 2 5 5" xfId="24785" xr:uid="{00000000-0005-0000-0000-000055630000}"/>
    <cellStyle name="Nota 3 5 2 5 6" xfId="24338" xr:uid="{00000000-0005-0000-0000-000056630000}"/>
    <cellStyle name="Nota 3 5 2 5 7" xfId="24335" xr:uid="{00000000-0005-0000-0000-000057630000}"/>
    <cellStyle name="Nota 3 5 2 5 8" xfId="31789" xr:uid="{00000000-0005-0000-0000-000058630000}"/>
    <cellStyle name="Nota 3 5 2 5 9" xfId="35469" xr:uid="{00000000-0005-0000-0000-000059630000}"/>
    <cellStyle name="Nota 3 5 2 6" xfId="4972" xr:uid="{00000000-0005-0000-0000-00005A630000}"/>
    <cellStyle name="Nota 3 5 2 6 2" xfId="7598" xr:uid="{00000000-0005-0000-0000-00005B630000}"/>
    <cellStyle name="Nota 3 5 2 6 2 2" xfId="16751" xr:uid="{00000000-0005-0000-0000-00005C630000}"/>
    <cellStyle name="Nota 3 5 2 6 2 3" xfId="23732" xr:uid="{00000000-0005-0000-0000-00005D630000}"/>
    <cellStyle name="Nota 3 5 2 6 2 4" xfId="30576" xr:uid="{00000000-0005-0000-0000-00005E630000}"/>
    <cellStyle name="Nota 3 5 2 6 2 5" xfId="34526" xr:uid="{00000000-0005-0000-0000-00005F630000}"/>
    <cellStyle name="Nota 3 5 2 6 2 6" xfId="38078" xr:uid="{00000000-0005-0000-0000-000060630000}"/>
    <cellStyle name="Nota 3 5 2 6 2 7" xfId="40036" xr:uid="{00000000-0005-0000-0000-000061630000}"/>
    <cellStyle name="Nota 3 5 2 6 3" xfId="14126" xr:uid="{00000000-0005-0000-0000-000062630000}"/>
    <cellStyle name="Nota 3 5 2 6 4" xfId="21124" xr:uid="{00000000-0005-0000-0000-000063630000}"/>
    <cellStyle name="Nota 3 5 2 6 5" xfId="27353" xr:uid="{00000000-0005-0000-0000-000064630000}"/>
    <cellStyle name="Nota 3 5 2 6 6" xfId="17196" xr:uid="{00000000-0005-0000-0000-000065630000}"/>
    <cellStyle name="Nota 3 5 2 6 7" xfId="32018" xr:uid="{00000000-0005-0000-0000-000066630000}"/>
    <cellStyle name="Nota 3 5 2 6 8" xfId="35696" xr:uid="{00000000-0005-0000-0000-000067630000}"/>
    <cellStyle name="Nota 3 5 2 6 9" xfId="38607" xr:uid="{00000000-0005-0000-0000-000068630000}"/>
    <cellStyle name="Nota 3 5 2 7" xfId="7593" xr:uid="{00000000-0005-0000-0000-000069630000}"/>
    <cellStyle name="Nota 3 5 2 7 2" xfId="16746" xr:uid="{00000000-0005-0000-0000-00006A630000}"/>
    <cellStyle name="Nota 3 5 2 7 3" xfId="23727" xr:uid="{00000000-0005-0000-0000-00006B630000}"/>
    <cellStyle name="Nota 3 5 2 7 4" xfId="30571" xr:uid="{00000000-0005-0000-0000-00006C630000}"/>
    <cellStyle name="Nota 3 5 2 7 5" xfId="34521" xr:uid="{00000000-0005-0000-0000-00006D630000}"/>
    <cellStyle name="Nota 3 5 2 7 6" xfId="38073" xr:uid="{00000000-0005-0000-0000-00006E630000}"/>
    <cellStyle name="Nota 3 5 2 7 7" xfId="40031" xr:uid="{00000000-0005-0000-0000-00006F630000}"/>
    <cellStyle name="Nota 3 5 2 8" xfId="11506" xr:uid="{00000000-0005-0000-0000-000070630000}"/>
    <cellStyle name="Nota 3 5 2 9" xfId="18509" xr:uid="{00000000-0005-0000-0000-000071630000}"/>
    <cellStyle name="Nota 3 5 3" xfId="2380" xr:uid="{00000000-0005-0000-0000-000072630000}"/>
    <cellStyle name="Nota 3 5 3 10" xfId="18012" xr:uid="{00000000-0005-0000-0000-000073630000}"/>
    <cellStyle name="Nota 3 5 3 11" xfId="26164" xr:uid="{00000000-0005-0000-0000-000074630000}"/>
    <cellStyle name="Nota 3 5 3 12" xfId="18003" xr:uid="{00000000-0005-0000-0000-000075630000}"/>
    <cellStyle name="Nota 3 5 3 13" xfId="25775" xr:uid="{00000000-0005-0000-0000-000076630000}"/>
    <cellStyle name="Nota 3 5 3 14" xfId="34961" xr:uid="{00000000-0005-0000-0000-000077630000}"/>
    <cellStyle name="Nota 3 5 3 2" xfId="2780" xr:uid="{00000000-0005-0000-0000-000078630000}"/>
    <cellStyle name="Nota 3 5 3 2 2" xfId="7600" xr:uid="{00000000-0005-0000-0000-000079630000}"/>
    <cellStyle name="Nota 3 5 3 2 2 2" xfId="16753" xr:uid="{00000000-0005-0000-0000-00007A630000}"/>
    <cellStyle name="Nota 3 5 3 2 2 3" xfId="23734" xr:uid="{00000000-0005-0000-0000-00007B630000}"/>
    <cellStyle name="Nota 3 5 3 2 2 4" xfId="30578" xr:uid="{00000000-0005-0000-0000-00007C630000}"/>
    <cellStyle name="Nota 3 5 3 2 2 5" xfId="34528" xr:uid="{00000000-0005-0000-0000-00007D630000}"/>
    <cellStyle name="Nota 3 5 3 2 2 6" xfId="38080" xr:uid="{00000000-0005-0000-0000-00007E630000}"/>
    <cellStyle name="Nota 3 5 3 2 2 7" xfId="40038" xr:uid="{00000000-0005-0000-0000-00007F630000}"/>
    <cellStyle name="Nota 3 5 3 2 3" xfId="11934" xr:uid="{00000000-0005-0000-0000-000080630000}"/>
    <cellStyle name="Nota 3 5 3 2 4" xfId="18937" xr:uid="{00000000-0005-0000-0000-000081630000}"/>
    <cellStyle name="Nota 3 5 3 2 5" xfId="28389" xr:uid="{00000000-0005-0000-0000-000082630000}"/>
    <cellStyle name="Nota 3 5 3 2 6" xfId="26344" xr:uid="{00000000-0005-0000-0000-000083630000}"/>
    <cellStyle name="Nota 3 5 3 2 7" xfId="22697" xr:uid="{00000000-0005-0000-0000-000084630000}"/>
    <cellStyle name="Nota 3 5 3 2 8" xfId="21299" xr:uid="{00000000-0005-0000-0000-000085630000}"/>
    <cellStyle name="Nota 3 5 3 2 9" xfId="18039" xr:uid="{00000000-0005-0000-0000-000086630000}"/>
    <cellStyle name="Nota 3 5 3 3" xfId="4062" xr:uid="{00000000-0005-0000-0000-000087630000}"/>
    <cellStyle name="Nota 3 5 3 3 2" xfId="7601" xr:uid="{00000000-0005-0000-0000-000088630000}"/>
    <cellStyle name="Nota 3 5 3 3 2 2" xfId="16754" xr:uid="{00000000-0005-0000-0000-000089630000}"/>
    <cellStyle name="Nota 3 5 3 3 2 3" xfId="23735" xr:uid="{00000000-0005-0000-0000-00008A630000}"/>
    <cellStyle name="Nota 3 5 3 3 2 4" xfId="30579" xr:uid="{00000000-0005-0000-0000-00008B630000}"/>
    <cellStyle name="Nota 3 5 3 3 2 5" xfId="34529" xr:uid="{00000000-0005-0000-0000-00008C630000}"/>
    <cellStyle name="Nota 3 5 3 3 2 6" xfId="38081" xr:uid="{00000000-0005-0000-0000-00008D630000}"/>
    <cellStyle name="Nota 3 5 3 3 2 7" xfId="40039" xr:uid="{00000000-0005-0000-0000-00008E630000}"/>
    <cellStyle name="Nota 3 5 3 3 3" xfId="13216" xr:uid="{00000000-0005-0000-0000-00008F630000}"/>
    <cellStyle name="Nota 3 5 3 3 4" xfId="20214" xr:uid="{00000000-0005-0000-0000-000090630000}"/>
    <cellStyle name="Nota 3 5 3 3 5" xfId="27800" xr:uid="{00000000-0005-0000-0000-000091630000}"/>
    <cellStyle name="Nota 3 5 3 3 6" xfId="23371" xr:uid="{00000000-0005-0000-0000-000092630000}"/>
    <cellStyle name="Nota 3 5 3 3 7" xfId="28729" xr:uid="{00000000-0005-0000-0000-000093630000}"/>
    <cellStyle name="Nota 3 5 3 3 8" xfId="31156" xr:uid="{00000000-0005-0000-0000-000094630000}"/>
    <cellStyle name="Nota 3 5 3 3 9" xfId="35029" xr:uid="{00000000-0005-0000-0000-000095630000}"/>
    <cellStyle name="Nota 3 5 3 4" xfId="4500" xr:uid="{00000000-0005-0000-0000-000096630000}"/>
    <cellStyle name="Nota 3 5 3 4 2" xfId="7602" xr:uid="{00000000-0005-0000-0000-000097630000}"/>
    <cellStyle name="Nota 3 5 3 4 2 2" xfId="16755" xr:uid="{00000000-0005-0000-0000-000098630000}"/>
    <cellStyle name="Nota 3 5 3 4 2 3" xfId="23736" xr:uid="{00000000-0005-0000-0000-000099630000}"/>
    <cellStyle name="Nota 3 5 3 4 2 4" xfId="30580" xr:uid="{00000000-0005-0000-0000-00009A630000}"/>
    <cellStyle name="Nota 3 5 3 4 2 5" xfId="34530" xr:uid="{00000000-0005-0000-0000-00009B630000}"/>
    <cellStyle name="Nota 3 5 3 4 2 6" xfId="38082" xr:uid="{00000000-0005-0000-0000-00009C630000}"/>
    <cellStyle name="Nota 3 5 3 4 2 7" xfId="40040" xr:uid="{00000000-0005-0000-0000-00009D630000}"/>
    <cellStyle name="Nota 3 5 3 4 3" xfId="13654" xr:uid="{00000000-0005-0000-0000-00009E630000}"/>
    <cellStyle name="Nota 3 5 3 4 4" xfId="20652" xr:uid="{00000000-0005-0000-0000-00009F630000}"/>
    <cellStyle name="Nota 3 5 3 4 5" xfId="24756" xr:uid="{00000000-0005-0000-0000-0000A0630000}"/>
    <cellStyle name="Nota 3 5 3 4 6" xfId="19755" xr:uid="{00000000-0005-0000-0000-0000A1630000}"/>
    <cellStyle name="Nota 3 5 3 4 7" xfId="24968" xr:uid="{00000000-0005-0000-0000-0000A2630000}"/>
    <cellStyle name="Nota 3 5 3 4 8" xfId="32265" xr:uid="{00000000-0005-0000-0000-0000A3630000}"/>
    <cellStyle name="Nota 3 5 3 4 9" xfId="35940" xr:uid="{00000000-0005-0000-0000-0000A4630000}"/>
    <cellStyle name="Nota 3 5 3 5" xfId="4754" xr:uid="{00000000-0005-0000-0000-0000A5630000}"/>
    <cellStyle name="Nota 3 5 3 5 2" xfId="7603" xr:uid="{00000000-0005-0000-0000-0000A6630000}"/>
    <cellStyle name="Nota 3 5 3 5 2 2" xfId="16756" xr:uid="{00000000-0005-0000-0000-0000A7630000}"/>
    <cellStyle name="Nota 3 5 3 5 2 3" xfId="23737" xr:uid="{00000000-0005-0000-0000-0000A8630000}"/>
    <cellStyle name="Nota 3 5 3 5 2 4" xfId="30581" xr:uid="{00000000-0005-0000-0000-0000A9630000}"/>
    <cellStyle name="Nota 3 5 3 5 2 5" xfId="34531" xr:uid="{00000000-0005-0000-0000-0000AA630000}"/>
    <cellStyle name="Nota 3 5 3 5 2 6" xfId="38083" xr:uid="{00000000-0005-0000-0000-0000AB630000}"/>
    <cellStyle name="Nota 3 5 3 5 2 7" xfId="40041" xr:uid="{00000000-0005-0000-0000-0000AC630000}"/>
    <cellStyle name="Nota 3 5 3 5 3" xfId="13908" xr:uid="{00000000-0005-0000-0000-0000AD630000}"/>
    <cellStyle name="Nota 3 5 3 5 4" xfId="20906" xr:uid="{00000000-0005-0000-0000-0000AE630000}"/>
    <cellStyle name="Nota 3 5 3 5 5" xfId="27461" xr:uid="{00000000-0005-0000-0000-0000AF630000}"/>
    <cellStyle name="Nota 3 5 3 5 6" xfId="25252" xr:uid="{00000000-0005-0000-0000-0000B0630000}"/>
    <cellStyle name="Nota 3 5 3 5 7" xfId="24984" xr:uid="{00000000-0005-0000-0000-0000B1630000}"/>
    <cellStyle name="Nota 3 5 3 5 8" xfId="25407" xr:uid="{00000000-0005-0000-0000-0000B2630000}"/>
    <cellStyle name="Nota 3 5 3 5 9" xfId="35060" xr:uid="{00000000-0005-0000-0000-0000B3630000}"/>
    <cellStyle name="Nota 3 5 3 6" xfId="5000" xr:uid="{00000000-0005-0000-0000-0000B4630000}"/>
    <cellStyle name="Nota 3 5 3 6 2" xfId="7604" xr:uid="{00000000-0005-0000-0000-0000B5630000}"/>
    <cellStyle name="Nota 3 5 3 6 2 2" xfId="16757" xr:uid="{00000000-0005-0000-0000-0000B6630000}"/>
    <cellStyle name="Nota 3 5 3 6 2 3" xfId="23738" xr:uid="{00000000-0005-0000-0000-0000B7630000}"/>
    <cellStyle name="Nota 3 5 3 6 2 4" xfId="30582" xr:uid="{00000000-0005-0000-0000-0000B8630000}"/>
    <cellStyle name="Nota 3 5 3 6 2 5" xfId="34532" xr:uid="{00000000-0005-0000-0000-0000B9630000}"/>
    <cellStyle name="Nota 3 5 3 6 2 6" xfId="38084" xr:uid="{00000000-0005-0000-0000-0000BA630000}"/>
    <cellStyle name="Nota 3 5 3 6 2 7" xfId="40042" xr:uid="{00000000-0005-0000-0000-0000BB630000}"/>
    <cellStyle name="Nota 3 5 3 6 3" xfId="14154" xr:uid="{00000000-0005-0000-0000-0000BC630000}"/>
    <cellStyle name="Nota 3 5 3 6 4" xfId="21152" xr:uid="{00000000-0005-0000-0000-0000BD630000}"/>
    <cellStyle name="Nota 3 5 3 6 5" xfId="24821" xr:uid="{00000000-0005-0000-0000-0000BE630000}"/>
    <cellStyle name="Nota 3 5 3 6 6" xfId="29305" xr:uid="{00000000-0005-0000-0000-0000BF630000}"/>
    <cellStyle name="Nota 3 5 3 6 7" xfId="32046" xr:uid="{00000000-0005-0000-0000-0000C0630000}"/>
    <cellStyle name="Nota 3 5 3 6 8" xfId="35724" xr:uid="{00000000-0005-0000-0000-0000C1630000}"/>
    <cellStyle name="Nota 3 5 3 6 9" xfId="38635" xr:uid="{00000000-0005-0000-0000-0000C2630000}"/>
    <cellStyle name="Nota 3 5 3 7" xfId="7599" xr:uid="{00000000-0005-0000-0000-0000C3630000}"/>
    <cellStyle name="Nota 3 5 3 7 2" xfId="16752" xr:uid="{00000000-0005-0000-0000-0000C4630000}"/>
    <cellStyle name="Nota 3 5 3 7 3" xfId="23733" xr:uid="{00000000-0005-0000-0000-0000C5630000}"/>
    <cellStyle name="Nota 3 5 3 7 4" xfId="30577" xr:uid="{00000000-0005-0000-0000-0000C6630000}"/>
    <cellStyle name="Nota 3 5 3 7 5" xfId="34527" xr:uid="{00000000-0005-0000-0000-0000C7630000}"/>
    <cellStyle name="Nota 3 5 3 7 6" xfId="38079" xr:uid="{00000000-0005-0000-0000-0000C8630000}"/>
    <cellStyle name="Nota 3 5 3 7 7" xfId="40037" xr:uid="{00000000-0005-0000-0000-0000C9630000}"/>
    <cellStyle name="Nota 3 5 3 8" xfId="11534" xr:uid="{00000000-0005-0000-0000-0000CA630000}"/>
    <cellStyle name="Nota 3 5 3 9" xfId="18537" xr:uid="{00000000-0005-0000-0000-0000CB630000}"/>
    <cellStyle name="Nota 3 5 4" xfId="2404" xr:uid="{00000000-0005-0000-0000-0000CC630000}"/>
    <cellStyle name="Nota 3 5 4 10" xfId="25312" xr:uid="{00000000-0005-0000-0000-0000CD630000}"/>
    <cellStyle name="Nota 3 5 4 11" xfId="23009" xr:uid="{00000000-0005-0000-0000-0000CE630000}"/>
    <cellStyle name="Nota 3 5 4 12" xfId="30128" xr:uid="{00000000-0005-0000-0000-0000CF630000}"/>
    <cellStyle name="Nota 3 5 4 13" xfId="34097" xr:uid="{00000000-0005-0000-0000-0000D0630000}"/>
    <cellStyle name="Nota 3 5 4 14" xfId="37659" xr:uid="{00000000-0005-0000-0000-0000D1630000}"/>
    <cellStyle name="Nota 3 5 4 2" xfId="2804" xr:uid="{00000000-0005-0000-0000-0000D2630000}"/>
    <cellStyle name="Nota 3 5 4 2 2" xfId="7606" xr:uid="{00000000-0005-0000-0000-0000D3630000}"/>
    <cellStyle name="Nota 3 5 4 2 2 2" xfId="16759" xr:uid="{00000000-0005-0000-0000-0000D4630000}"/>
    <cellStyle name="Nota 3 5 4 2 2 3" xfId="23740" xr:uid="{00000000-0005-0000-0000-0000D5630000}"/>
    <cellStyle name="Nota 3 5 4 2 2 4" xfId="30584" xr:uid="{00000000-0005-0000-0000-0000D6630000}"/>
    <cellStyle name="Nota 3 5 4 2 2 5" xfId="34534" xr:uid="{00000000-0005-0000-0000-0000D7630000}"/>
    <cellStyle name="Nota 3 5 4 2 2 6" xfId="38086" xr:uid="{00000000-0005-0000-0000-0000D8630000}"/>
    <cellStyle name="Nota 3 5 4 2 2 7" xfId="40044" xr:uid="{00000000-0005-0000-0000-0000D9630000}"/>
    <cellStyle name="Nota 3 5 4 2 3" xfId="11958" xr:uid="{00000000-0005-0000-0000-0000DA630000}"/>
    <cellStyle name="Nota 3 5 4 2 4" xfId="18961" xr:uid="{00000000-0005-0000-0000-0000DB630000}"/>
    <cellStyle name="Nota 3 5 4 2 5" xfId="24648" xr:uid="{00000000-0005-0000-0000-0000DC630000}"/>
    <cellStyle name="Nota 3 5 4 2 6" xfId="17695" xr:uid="{00000000-0005-0000-0000-0000DD630000}"/>
    <cellStyle name="Nota 3 5 4 2 7" xfId="20041" xr:uid="{00000000-0005-0000-0000-0000DE630000}"/>
    <cellStyle name="Nota 3 5 4 2 8" xfId="22901" xr:uid="{00000000-0005-0000-0000-0000DF630000}"/>
    <cellStyle name="Nota 3 5 4 2 9" xfId="31429" xr:uid="{00000000-0005-0000-0000-0000E0630000}"/>
    <cellStyle name="Nota 3 5 4 3" xfId="4086" xr:uid="{00000000-0005-0000-0000-0000E1630000}"/>
    <cellStyle name="Nota 3 5 4 3 2" xfId="7607" xr:uid="{00000000-0005-0000-0000-0000E2630000}"/>
    <cellStyle name="Nota 3 5 4 3 2 2" xfId="16760" xr:uid="{00000000-0005-0000-0000-0000E3630000}"/>
    <cellStyle name="Nota 3 5 4 3 2 3" xfId="23741" xr:uid="{00000000-0005-0000-0000-0000E4630000}"/>
    <cellStyle name="Nota 3 5 4 3 2 4" xfId="30585" xr:uid="{00000000-0005-0000-0000-0000E5630000}"/>
    <cellStyle name="Nota 3 5 4 3 2 5" xfId="34535" xr:uid="{00000000-0005-0000-0000-0000E6630000}"/>
    <cellStyle name="Nota 3 5 4 3 2 6" xfId="38087" xr:uid="{00000000-0005-0000-0000-0000E7630000}"/>
    <cellStyle name="Nota 3 5 4 3 2 7" xfId="40045" xr:uid="{00000000-0005-0000-0000-0000E8630000}"/>
    <cellStyle name="Nota 3 5 4 3 3" xfId="13240" xr:uid="{00000000-0005-0000-0000-0000E9630000}"/>
    <cellStyle name="Nota 3 5 4 3 4" xfId="20238" xr:uid="{00000000-0005-0000-0000-0000EA630000}"/>
    <cellStyle name="Nota 3 5 4 3 5" xfId="27788" xr:uid="{00000000-0005-0000-0000-0000EB630000}"/>
    <cellStyle name="Nota 3 5 4 3 6" xfId="17087" xr:uid="{00000000-0005-0000-0000-0000EC630000}"/>
    <cellStyle name="Nota 3 5 4 3 7" xfId="25604" xr:uid="{00000000-0005-0000-0000-0000ED630000}"/>
    <cellStyle name="Nota 3 5 4 3 8" xfId="33425" xr:uid="{00000000-0005-0000-0000-0000EE630000}"/>
    <cellStyle name="Nota 3 5 4 3 9" xfId="37100" xr:uid="{00000000-0005-0000-0000-0000EF630000}"/>
    <cellStyle name="Nota 3 5 4 4" xfId="4524" xr:uid="{00000000-0005-0000-0000-0000F0630000}"/>
    <cellStyle name="Nota 3 5 4 4 2" xfId="7608" xr:uid="{00000000-0005-0000-0000-0000F1630000}"/>
    <cellStyle name="Nota 3 5 4 4 2 2" xfId="16761" xr:uid="{00000000-0005-0000-0000-0000F2630000}"/>
    <cellStyle name="Nota 3 5 4 4 2 3" xfId="23742" xr:uid="{00000000-0005-0000-0000-0000F3630000}"/>
    <cellStyle name="Nota 3 5 4 4 2 4" xfId="30586" xr:uid="{00000000-0005-0000-0000-0000F4630000}"/>
    <cellStyle name="Nota 3 5 4 4 2 5" xfId="34536" xr:uid="{00000000-0005-0000-0000-0000F5630000}"/>
    <cellStyle name="Nota 3 5 4 4 2 6" xfId="38088" xr:uid="{00000000-0005-0000-0000-0000F6630000}"/>
    <cellStyle name="Nota 3 5 4 4 2 7" xfId="40046" xr:uid="{00000000-0005-0000-0000-0000F7630000}"/>
    <cellStyle name="Nota 3 5 4 4 3" xfId="13678" xr:uid="{00000000-0005-0000-0000-0000F8630000}"/>
    <cellStyle name="Nota 3 5 4 4 4" xfId="20676" xr:uid="{00000000-0005-0000-0000-0000F9630000}"/>
    <cellStyle name="Nota 3 5 4 4 5" xfId="27571" xr:uid="{00000000-0005-0000-0000-0000FA630000}"/>
    <cellStyle name="Nota 3 5 4 4 6" xfId="9956" xr:uid="{00000000-0005-0000-0000-0000FB630000}"/>
    <cellStyle name="Nota 3 5 4 4 7" xfId="26847" xr:uid="{00000000-0005-0000-0000-0000FC630000}"/>
    <cellStyle name="Nota 3 5 4 4 8" xfId="25831" xr:uid="{00000000-0005-0000-0000-0000FD630000}"/>
    <cellStyle name="Nota 3 5 4 4 9" xfId="22686" xr:uid="{00000000-0005-0000-0000-0000FE630000}"/>
    <cellStyle name="Nota 3 5 4 5" xfId="4778" xr:uid="{00000000-0005-0000-0000-0000FF630000}"/>
    <cellStyle name="Nota 3 5 4 5 2" xfId="7609" xr:uid="{00000000-0005-0000-0000-000000640000}"/>
    <cellStyle name="Nota 3 5 4 5 2 2" xfId="16762" xr:uid="{00000000-0005-0000-0000-000001640000}"/>
    <cellStyle name="Nota 3 5 4 5 2 3" xfId="23743" xr:uid="{00000000-0005-0000-0000-000002640000}"/>
    <cellStyle name="Nota 3 5 4 5 2 4" xfId="30587" xr:uid="{00000000-0005-0000-0000-000003640000}"/>
    <cellStyle name="Nota 3 5 4 5 2 5" xfId="34537" xr:uid="{00000000-0005-0000-0000-000004640000}"/>
    <cellStyle name="Nota 3 5 4 5 2 6" xfId="38089" xr:uid="{00000000-0005-0000-0000-000005640000}"/>
    <cellStyle name="Nota 3 5 4 5 2 7" xfId="40047" xr:uid="{00000000-0005-0000-0000-000006640000}"/>
    <cellStyle name="Nota 3 5 4 5 3" xfId="13932" xr:uid="{00000000-0005-0000-0000-000007640000}"/>
    <cellStyle name="Nota 3 5 4 5 4" xfId="20930" xr:uid="{00000000-0005-0000-0000-000008640000}"/>
    <cellStyle name="Nota 3 5 4 5 5" xfId="27449" xr:uid="{00000000-0005-0000-0000-000009640000}"/>
    <cellStyle name="Nota 3 5 4 5 6" xfId="26755" xr:uid="{00000000-0005-0000-0000-00000A640000}"/>
    <cellStyle name="Nota 3 5 4 5 7" xfId="10113" xr:uid="{00000000-0005-0000-0000-00000B640000}"/>
    <cellStyle name="Nota 3 5 4 5 8" xfId="31793" xr:uid="{00000000-0005-0000-0000-00000C640000}"/>
    <cellStyle name="Nota 3 5 4 5 9" xfId="35472" xr:uid="{00000000-0005-0000-0000-00000D640000}"/>
    <cellStyle name="Nota 3 5 4 6" xfId="5024" xr:uid="{00000000-0005-0000-0000-00000E640000}"/>
    <cellStyle name="Nota 3 5 4 6 2" xfId="7610" xr:uid="{00000000-0005-0000-0000-00000F640000}"/>
    <cellStyle name="Nota 3 5 4 6 2 2" xfId="16763" xr:uid="{00000000-0005-0000-0000-000010640000}"/>
    <cellStyle name="Nota 3 5 4 6 2 3" xfId="23744" xr:uid="{00000000-0005-0000-0000-000011640000}"/>
    <cellStyle name="Nota 3 5 4 6 2 4" xfId="30588" xr:uid="{00000000-0005-0000-0000-000012640000}"/>
    <cellStyle name="Nota 3 5 4 6 2 5" xfId="34538" xr:uid="{00000000-0005-0000-0000-000013640000}"/>
    <cellStyle name="Nota 3 5 4 6 2 6" xfId="38090" xr:uid="{00000000-0005-0000-0000-000014640000}"/>
    <cellStyle name="Nota 3 5 4 6 2 7" xfId="40048" xr:uid="{00000000-0005-0000-0000-000015640000}"/>
    <cellStyle name="Nota 3 5 4 6 3" xfId="14178" xr:uid="{00000000-0005-0000-0000-000016640000}"/>
    <cellStyle name="Nota 3 5 4 6 4" xfId="21176" xr:uid="{00000000-0005-0000-0000-000017640000}"/>
    <cellStyle name="Nota 3 5 4 6 5" xfId="22880" xr:uid="{00000000-0005-0000-0000-000018640000}"/>
    <cellStyle name="Nota 3 5 4 6 6" xfId="22837" xr:uid="{00000000-0005-0000-0000-000019640000}"/>
    <cellStyle name="Nota 3 5 4 6 7" xfId="32070" xr:uid="{00000000-0005-0000-0000-00001A640000}"/>
    <cellStyle name="Nota 3 5 4 6 8" xfId="35748" xr:uid="{00000000-0005-0000-0000-00001B640000}"/>
    <cellStyle name="Nota 3 5 4 6 9" xfId="38659" xr:uid="{00000000-0005-0000-0000-00001C640000}"/>
    <cellStyle name="Nota 3 5 4 7" xfId="7605" xr:uid="{00000000-0005-0000-0000-00001D640000}"/>
    <cellStyle name="Nota 3 5 4 7 2" xfId="16758" xr:uid="{00000000-0005-0000-0000-00001E640000}"/>
    <cellStyle name="Nota 3 5 4 7 3" xfId="23739" xr:uid="{00000000-0005-0000-0000-00001F640000}"/>
    <cellStyle name="Nota 3 5 4 7 4" xfId="30583" xr:uid="{00000000-0005-0000-0000-000020640000}"/>
    <cellStyle name="Nota 3 5 4 7 5" xfId="34533" xr:uid="{00000000-0005-0000-0000-000021640000}"/>
    <cellStyle name="Nota 3 5 4 7 6" xfId="38085" xr:uid="{00000000-0005-0000-0000-000022640000}"/>
    <cellStyle name="Nota 3 5 4 7 7" xfId="40043" xr:uid="{00000000-0005-0000-0000-000023640000}"/>
    <cellStyle name="Nota 3 5 4 8" xfId="11558" xr:uid="{00000000-0005-0000-0000-000024640000}"/>
    <cellStyle name="Nota 3 5 4 9" xfId="18561" xr:uid="{00000000-0005-0000-0000-000025640000}"/>
    <cellStyle name="Nota 3 5 5" xfId="2428" xr:uid="{00000000-0005-0000-0000-000026640000}"/>
    <cellStyle name="Nota 3 5 5 10" xfId="17194" xr:uid="{00000000-0005-0000-0000-000027640000}"/>
    <cellStyle name="Nota 3 5 5 11" xfId="17812" xr:uid="{00000000-0005-0000-0000-000028640000}"/>
    <cellStyle name="Nota 3 5 5 12" xfId="9605" xr:uid="{00000000-0005-0000-0000-000029640000}"/>
    <cellStyle name="Nota 3 5 5 13" xfId="34093" xr:uid="{00000000-0005-0000-0000-00002A640000}"/>
    <cellStyle name="Nota 3 5 5 14" xfId="37655" xr:uid="{00000000-0005-0000-0000-00002B640000}"/>
    <cellStyle name="Nota 3 5 5 2" xfId="2828" xr:uid="{00000000-0005-0000-0000-00002C640000}"/>
    <cellStyle name="Nota 3 5 5 2 2" xfId="7612" xr:uid="{00000000-0005-0000-0000-00002D640000}"/>
    <cellStyle name="Nota 3 5 5 2 2 2" xfId="16765" xr:uid="{00000000-0005-0000-0000-00002E640000}"/>
    <cellStyle name="Nota 3 5 5 2 2 3" xfId="23746" xr:uid="{00000000-0005-0000-0000-00002F640000}"/>
    <cellStyle name="Nota 3 5 5 2 2 4" xfId="30590" xr:uid="{00000000-0005-0000-0000-000030640000}"/>
    <cellStyle name="Nota 3 5 5 2 2 5" xfId="34540" xr:uid="{00000000-0005-0000-0000-000031640000}"/>
    <cellStyle name="Nota 3 5 5 2 2 6" xfId="38092" xr:uid="{00000000-0005-0000-0000-000032640000}"/>
    <cellStyle name="Nota 3 5 5 2 2 7" xfId="40050" xr:uid="{00000000-0005-0000-0000-000033640000}"/>
    <cellStyle name="Nota 3 5 5 2 3" xfId="11982" xr:uid="{00000000-0005-0000-0000-000034640000}"/>
    <cellStyle name="Nota 3 5 5 2 4" xfId="18985" xr:uid="{00000000-0005-0000-0000-000035640000}"/>
    <cellStyle name="Nota 3 5 5 2 5" xfId="28370" xr:uid="{00000000-0005-0000-0000-000036640000}"/>
    <cellStyle name="Nota 3 5 5 2 6" xfId="28076" xr:uid="{00000000-0005-0000-0000-000037640000}"/>
    <cellStyle name="Nota 3 5 5 2 7" xfId="29919" xr:uid="{00000000-0005-0000-0000-000038640000}"/>
    <cellStyle name="Nota 3 5 5 2 8" xfId="33896" xr:uid="{00000000-0005-0000-0000-000039640000}"/>
    <cellStyle name="Nota 3 5 5 2 9" xfId="37458" xr:uid="{00000000-0005-0000-0000-00003A640000}"/>
    <cellStyle name="Nota 3 5 5 3" xfId="4110" xr:uid="{00000000-0005-0000-0000-00003B640000}"/>
    <cellStyle name="Nota 3 5 5 3 2" xfId="7613" xr:uid="{00000000-0005-0000-0000-00003C640000}"/>
    <cellStyle name="Nota 3 5 5 3 2 2" xfId="16766" xr:uid="{00000000-0005-0000-0000-00003D640000}"/>
    <cellStyle name="Nota 3 5 5 3 2 3" xfId="23747" xr:uid="{00000000-0005-0000-0000-00003E640000}"/>
    <cellStyle name="Nota 3 5 5 3 2 4" xfId="30591" xr:uid="{00000000-0005-0000-0000-00003F640000}"/>
    <cellStyle name="Nota 3 5 5 3 2 5" xfId="34541" xr:uid="{00000000-0005-0000-0000-000040640000}"/>
    <cellStyle name="Nota 3 5 5 3 2 6" xfId="38093" xr:uid="{00000000-0005-0000-0000-000041640000}"/>
    <cellStyle name="Nota 3 5 5 3 2 7" xfId="40051" xr:uid="{00000000-0005-0000-0000-000042640000}"/>
    <cellStyle name="Nota 3 5 5 3 3" xfId="13264" xr:uid="{00000000-0005-0000-0000-000043640000}"/>
    <cellStyle name="Nota 3 5 5 3 4" xfId="20262" xr:uid="{00000000-0005-0000-0000-000044640000}"/>
    <cellStyle name="Nota 3 5 5 3 5" xfId="9296" xr:uid="{00000000-0005-0000-0000-000045640000}"/>
    <cellStyle name="Nota 3 5 5 3 6" xfId="26654" xr:uid="{00000000-0005-0000-0000-000046640000}"/>
    <cellStyle name="Nota 3 5 5 3 7" xfId="29386" xr:uid="{00000000-0005-0000-0000-000047640000}"/>
    <cellStyle name="Nota 3 5 5 3 8" xfId="33411" xr:uid="{00000000-0005-0000-0000-000048640000}"/>
    <cellStyle name="Nota 3 5 5 3 9" xfId="37086" xr:uid="{00000000-0005-0000-0000-000049640000}"/>
    <cellStyle name="Nota 3 5 5 4" xfId="4548" xr:uid="{00000000-0005-0000-0000-00004A640000}"/>
    <cellStyle name="Nota 3 5 5 4 2" xfId="7614" xr:uid="{00000000-0005-0000-0000-00004B640000}"/>
    <cellStyle name="Nota 3 5 5 4 2 2" xfId="16767" xr:uid="{00000000-0005-0000-0000-00004C640000}"/>
    <cellStyle name="Nota 3 5 5 4 2 3" xfId="23748" xr:uid="{00000000-0005-0000-0000-00004D640000}"/>
    <cellStyle name="Nota 3 5 5 4 2 4" xfId="30592" xr:uid="{00000000-0005-0000-0000-00004E640000}"/>
    <cellStyle name="Nota 3 5 5 4 2 5" xfId="34542" xr:uid="{00000000-0005-0000-0000-00004F640000}"/>
    <cellStyle name="Nota 3 5 5 4 2 6" xfId="38094" xr:uid="{00000000-0005-0000-0000-000050640000}"/>
    <cellStyle name="Nota 3 5 5 4 2 7" xfId="40052" xr:uid="{00000000-0005-0000-0000-000051640000}"/>
    <cellStyle name="Nota 3 5 5 4 3" xfId="13702" xr:uid="{00000000-0005-0000-0000-000052640000}"/>
    <cellStyle name="Nota 3 5 5 4 4" xfId="20700" xr:uid="{00000000-0005-0000-0000-000053640000}"/>
    <cellStyle name="Nota 3 5 5 4 5" xfId="20067" xr:uid="{00000000-0005-0000-0000-000054640000}"/>
    <cellStyle name="Nota 3 5 5 4 6" xfId="29239" xr:uid="{00000000-0005-0000-0000-000055640000}"/>
    <cellStyle name="Nota 3 5 5 4 7" xfId="25358" xr:uid="{00000000-0005-0000-0000-000056640000}"/>
    <cellStyle name="Nota 3 5 5 4 8" xfId="29718" xr:uid="{00000000-0005-0000-0000-000057640000}"/>
    <cellStyle name="Nota 3 5 5 4 9" xfId="33696" xr:uid="{00000000-0005-0000-0000-000058640000}"/>
    <cellStyle name="Nota 3 5 5 5" xfId="4802" xr:uid="{00000000-0005-0000-0000-000059640000}"/>
    <cellStyle name="Nota 3 5 5 5 2" xfId="7615" xr:uid="{00000000-0005-0000-0000-00005A640000}"/>
    <cellStyle name="Nota 3 5 5 5 2 2" xfId="16768" xr:uid="{00000000-0005-0000-0000-00005B640000}"/>
    <cellStyle name="Nota 3 5 5 5 2 3" xfId="23749" xr:uid="{00000000-0005-0000-0000-00005C640000}"/>
    <cellStyle name="Nota 3 5 5 5 2 4" xfId="30593" xr:uid="{00000000-0005-0000-0000-00005D640000}"/>
    <cellStyle name="Nota 3 5 5 5 2 5" xfId="34543" xr:uid="{00000000-0005-0000-0000-00005E640000}"/>
    <cellStyle name="Nota 3 5 5 5 2 6" xfId="38095" xr:uid="{00000000-0005-0000-0000-00005F640000}"/>
    <cellStyle name="Nota 3 5 5 5 2 7" xfId="40053" xr:uid="{00000000-0005-0000-0000-000060640000}"/>
    <cellStyle name="Nota 3 5 5 5 3" xfId="13956" xr:uid="{00000000-0005-0000-0000-000061640000}"/>
    <cellStyle name="Nota 3 5 5 5 4" xfId="20954" xr:uid="{00000000-0005-0000-0000-000062640000}"/>
    <cellStyle name="Nota 3 5 5 5 5" xfId="22770" xr:uid="{00000000-0005-0000-0000-000063640000}"/>
    <cellStyle name="Nota 3 5 5 5 6" xfId="26757" xr:uid="{00000000-0005-0000-0000-000064640000}"/>
    <cellStyle name="Nota 3 5 5 5 7" xfId="27892" xr:uid="{00000000-0005-0000-0000-000065640000}"/>
    <cellStyle name="Nota 3 5 5 5 8" xfId="25330" xr:uid="{00000000-0005-0000-0000-000066640000}"/>
    <cellStyle name="Nota 3 5 5 5 9" xfId="31020" xr:uid="{00000000-0005-0000-0000-000067640000}"/>
    <cellStyle name="Nota 3 5 5 6" xfId="5048" xr:uid="{00000000-0005-0000-0000-000068640000}"/>
    <cellStyle name="Nota 3 5 5 6 2" xfId="7616" xr:uid="{00000000-0005-0000-0000-000069640000}"/>
    <cellStyle name="Nota 3 5 5 6 2 2" xfId="16769" xr:uid="{00000000-0005-0000-0000-00006A640000}"/>
    <cellStyle name="Nota 3 5 5 6 2 3" xfId="23750" xr:uid="{00000000-0005-0000-0000-00006B640000}"/>
    <cellStyle name="Nota 3 5 5 6 2 4" xfId="30594" xr:uid="{00000000-0005-0000-0000-00006C640000}"/>
    <cellStyle name="Nota 3 5 5 6 2 5" xfId="34544" xr:uid="{00000000-0005-0000-0000-00006D640000}"/>
    <cellStyle name="Nota 3 5 5 6 2 6" xfId="38096" xr:uid="{00000000-0005-0000-0000-00006E640000}"/>
    <cellStyle name="Nota 3 5 5 6 2 7" xfId="40054" xr:uid="{00000000-0005-0000-0000-00006F640000}"/>
    <cellStyle name="Nota 3 5 5 6 3" xfId="14202" xr:uid="{00000000-0005-0000-0000-000070640000}"/>
    <cellStyle name="Nota 3 5 5 6 4" xfId="21200" xr:uid="{00000000-0005-0000-0000-000071640000}"/>
    <cellStyle name="Nota 3 5 5 6 5" xfId="27315" xr:uid="{00000000-0005-0000-0000-000072640000}"/>
    <cellStyle name="Nota 3 5 5 6 6" xfId="19751" xr:uid="{00000000-0005-0000-0000-000073640000}"/>
    <cellStyle name="Nota 3 5 5 6 7" xfId="32094" xr:uid="{00000000-0005-0000-0000-000074640000}"/>
    <cellStyle name="Nota 3 5 5 6 8" xfId="35772" xr:uid="{00000000-0005-0000-0000-000075640000}"/>
    <cellStyle name="Nota 3 5 5 6 9" xfId="38683" xr:uid="{00000000-0005-0000-0000-000076640000}"/>
    <cellStyle name="Nota 3 5 5 7" xfId="7611" xr:uid="{00000000-0005-0000-0000-000077640000}"/>
    <cellStyle name="Nota 3 5 5 7 2" xfId="16764" xr:uid="{00000000-0005-0000-0000-000078640000}"/>
    <cellStyle name="Nota 3 5 5 7 3" xfId="23745" xr:uid="{00000000-0005-0000-0000-000079640000}"/>
    <cellStyle name="Nota 3 5 5 7 4" xfId="30589" xr:uid="{00000000-0005-0000-0000-00007A640000}"/>
    <cellStyle name="Nota 3 5 5 7 5" xfId="34539" xr:uid="{00000000-0005-0000-0000-00007B640000}"/>
    <cellStyle name="Nota 3 5 5 7 6" xfId="38091" xr:uid="{00000000-0005-0000-0000-00007C640000}"/>
    <cellStyle name="Nota 3 5 5 7 7" xfId="40049" xr:uid="{00000000-0005-0000-0000-00007D640000}"/>
    <cellStyle name="Nota 3 5 5 8" xfId="11582" xr:uid="{00000000-0005-0000-0000-00007E640000}"/>
    <cellStyle name="Nota 3 5 5 9" xfId="18585" xr:uid="{00000000-0005-0000-0000-00007F640000}"/>
    <cellStyle name="Nota 3 5 6" xfId="2630" xr:uid="{00000000-0005-0000-0000-000080640000}"/>
    <cellStyle name="Nota 3 5 6 2" xfId="7617" xr:uid="{00000000-0005-0000-0000-000081640000}"/>
    <cellStyle name="Nota 3 5 6 2 2" xfId="16770" xr:uid="{00000000-0005-0000-0000-000082640000}"/>
    <cellStyle name="Nota 3 5 6 2 3" xfId="23751" xr:uid="{00000000-0005-0000-0000-000083640000}"/>
    <cellStyle name="Nota 3 5 6 2 4" xfId="30595" xr:uid="{00000000-0005-0000-0000-000084640000}"/>
    <cellStyle name="Nota 3 5 6 2 5" xfId="34545" xr:uid="{00000000-0005-0000-0000-000085640000}"/>
    <cellStyle name="Nota 3 5 6 2 6" xfId="38097" xr:uid="{00000000-0005-0000-0000-000086640000}"/>
    <cellStyle name="Nota 3 5 6 2 7" xfId="40055" xr:uid="{00000000-0005-0000-0000-000087640000}"/>
    <cellStyle name="Nota 3 5 6 3" xfId="11784" xr:uid="{00000000-0005-0000-0000-000088640000}"/>
    <cellStyle name="Nota 3 5 6 4" xfId="18787" xr:uid="{00000000-0005-0000-0000-000089640000}"/>
    <cellStyle name="Nota 3 5 6 5" xfId="24151" xr:uid="{00000000-0005-0000-0000-00008A640000}"/>
    <cellStyle name="Nota 3 5 6 6" xfId="19516" xr:uid="{00000000-0005-0000-0000-00008B640000}"/>
    <cellStyle name="Nota 3 5 6 7" xfId="18344" xr:uid="{00000000-0005-0000-0000-00008C640000}"/>
    <cellStyle name="Nota 3 5 6 8" xfId="33994" xr:uid="{00000000-0005-0000-0000-00008D640000}"/>
    <cellStyle name="Nota 3 5 6 9" xfId="37556" xr:uid="{00000000-0005-0000-0000-00008E640000}"/>
    <cellStyle name="Nota 3 5 7" xfId="3198" xr:uid="{00000000-0005-0000-0000-00008F640000}"/>
    <cellStyle name="Nota 3 5 7 2" xfId="7618" xr:uid="{00000000-0005-0000-0000-000090640000}"/>
    <cellStyle name="Nota 3 5 7 2 2" xfId="16771" xr:uid="{00000000-0005-0000-0000-000091640000}"/>
    <cellStyle name="Nota 3 5 7 2 3" xfId="23752" xr:uid="{00000000-0005-0000-0000-000092640000}"/>
    <cellStyle name="Nota 3 5 7 2 4" xfId="30596" xr:uid="{00000000-0005-0000-0000-000093640000}"/>
    <cellStyle name="Nota 3 5 7 2 5" xfId="34546" xr:uid="{00000000-0005-0000-0000-000094640000}"/>
    <cellStyle name="Nota 3 5 7 2 6" xfId="38098" xr:uid="{00000000-0005-0000-0000-000095640000}"/>
    <cellStyle name="Nota 3 5 7 2 7" xfId="40056" xr:uid="{00000000-0005-0000-0000-000096640000}"/>
    <cellStyle name="Nota 3 5 7 3" xfId="12352" xr:uid="{00000000-0005-0000-0000-000097640000}"/>
    <cellStyle name="Nota 3 5 7 4" xfId="19355" xr:uid="{00000000-0005-0000-0000-000098640000}"/>
    <cellStyle name="Nota 3 5 7 5" xfId="21361" xr:uid="{00000000-0005-0000-0000-000099640000}"/>
    <cellStyle name="Nota 3 5 7 6" xfId="28778" xr:uid="{00000000-0005-0000-0000-00009A640000}"/>
    <cellStyle name="Nota 3 5 7 7" xfId="23184" xr:uid="{00000000-0005-0000-0000-00009B640000}"/>
    <cellStyle name="Nota 3 5 7 8" xfId="22714" xr:uid="{00000000-0005-0000-0000-00009C640000}"/>
    <cellStyle name="Nota 3 5 7 9" xfId="35565" xr:uid="{00000000-0005-0000-0000-00009D640000}"/>
    <cellStyle name="Nota 3 5 8" xfId="3703" xr:uid="{00000000-0005-0000-0000-00009E640000}"/>
    <cellStyle name="Nota 3 5 8 2" xfId="7619" xr:uid="{00000000-0005-0000-0000-00009F640000}"/>
    <cellStyle name="Nota 3 5 8 2 2" xfId="16772" xr:uid="{00000000-0005-0000-0000-0000A0640000}"/>
    <cellStyle name="Nota 3 5 8 2 3" xfId="23753" xr:uid="{00000000-0005-0000-0000-0000A1640000}"/>
    <cellStyle name="Nota 3 5 8 2 4" xfId="30597" xr:uid="{00000000-0005-0000-0000-0000A2640000}"/>
    <cellStyle name="Nota 3 5 8 2 5" xfId="34547" xr:uid="{00000000-0005-0000-0000-0000A3640000}"/>
    <cellStyle name="Nota 3 5 8 2 6" xfId="38099" xr:uid="{00000000-0005-0000-0000-0000A4640000}"/>
    <cellStyle name="Nota 3 5 8 2 7" xfId="40057" xr:uid="{00000000-0005-0000-0000-0000A5640000}"/>
    <cellStyle name="Nota 3 5 8 3" xfId="12857" xr:uid="{00000000-0005-0000-0000-0000A6640000}"/>
    <cellStyle name="Nota 3 5 8 4" xfId="19856" xr:uid="{00000000-0005-0000-0000-0000A7640000}"/>
    <cellStyle name="Nota 3 5 8 5" xfId="17626" xr:uid="{00000000-0005-0000-0000-0000A8640000}"/>
    <cellStyle name="Nota 3 5 8 6" xfId="9564" xr:uid="{00000000-0005-0000-0000-0000A9640000}"/>
    <cellStyle name="Nota 3 5 8 7" xfId="10238" xr:uid="{00000000-0005-0000-0000-0000AA640000}"/>
    <cellStyle name="Nota 3 5 8 8" xfId="29069" xr:uid="{00000000-0005-0000-0000-0000AB640000}"/>
    <cellStyle name="Nota 3 5 8 9" xfId="31213" xr:uid="{00000000-0005-0000-0000-0000AC640000}"/>
    <cellStyle name="Nota 3 5 9" xfId="3164" xr:uid="{00000000-0005-0000-0000-0000AD640000}"/>
    <cellStyle name="Nota 3 5 9 2" xfId="7620" xr:uid="{00000000-0005-0000-0000-0000AE640000}"/>
    <cellStyle name="Nota 3 5 9 2 2" xfId="16773" xr:uid="{00000000-0005-0000-0000-0000AF640000}"/>
    <cellStyle name="Nota 3 5 9 2 3" xfId="23754" xr:uid="{00000000-0005-0000-0000-0000B0640000}"/>
    <cellStyle name="Nota 3 5 9 2 4" xfId="30598" xr:uid="{00000000-0005-0000-0000-0000B1640000}"/>
    <cellStyle name="Nota 3 5 9 2 5" xfId="34548" xr:uid="{00000000-0005-0000-0000-0000B2640000}"/>
    <cellStyle name="Nota 3 5 9 2 6" xfId="38100" xr:uid="{00000000-0005-0000-0000-0000B3640000}"/>
    <cellStyle name="Nota 3 5 9 2 7" xfId="40058" xr:uid="{00000000-0005-0000-0000-0000B4640000}"/>
    <cellStyle name="Nota 3 5 9 3" xfId="12318" xr:uid="{00000000-0005-0000-0000-0000B5640000}"/>
    <cellStyle name="Nota 3 5 9 4" xfId="19321" xr:uid="{00000000-0005-0000-0000-0000B6640000}"/>
    <cellStyle name="Nota 3 5 9 5" xfId="28244" xr:uid="{00000000-0005-0000-0000-0000B7640000}"/>
    <cellStyle name="Nota 3 5 9 6" xfId="26437" xr:uid="{00000000-0005-0000-0000-0000B8640000}"/>
    <cellStyle name="Nota 3 5 9 7" xfId="24454" xr:uid="{00000000-0005-0000-0000-0000B9640000}"/>
    <cellStyle name="Nota 3 5 9 8" xfId="33716" xr:uid="{00000000-0005-0000-0000-0000BA640000}"/>
    <cellStyle name="Nota 3 5 9 9" xfId="37278" xr:uid="{00000000-0005-0000-0000-0000BB640000}"/>
    <cellStyle name="Nota 3 6" xfId="2248" xr:uid="{00000000-0005-0000-0000-0000BC640000}"/>
    <cellStyle name="Nota 3 6 10" xfId="10180" xr:uid="{00000000-0005-0000-0000-0000BD640000}"/>
    <cellStyle name="Nota 3 6 11" xfId="19765" xr:uid="{00000000-0005-0000-0000-0000BE640000}"/>
    <cellStyle name="Nota 3 6 12" xfId="30206" xr:uid="{00000000-0005-0000-0000-0000BF640000}"/>
    <cellStyle name="Nota 3 6 13" xfId="34181" xr:uid="{00000000-0005-0000-0000-0000C0640000}"/>
    <cellStyle name="Nota 3 6 14" xfId="37743" xr:uid="{00000000-0005-0000-0000-0000C1640000}"/>
    <cellStyle name="Nota 3 6 2" xfId="2648" xr:uid="{00000000-0005-0000-0000-0000C2640000}"/>
    <cellStyle name="Nota 3 6 2 2" xfId="7622" xr:uid="{00000000-0005-0000-0000-0000C3640000}"/>
    <cellStyle name="Nota 3 6 2 2 2" xfId="16775" xr:uid="{00000000-0005-0000-0000-0000C4640000}"/>
    <cellStyle name="Nota 3 6 2 2 3" xfId="23756" xr:uid="{00000000-0005-0000-0000-0000C5640000}"/>
    <cellStyle name="Nota 3 6 2 2 4" xfId="30600" xr:uid="{00000000-0005-0000-0000-0000C6640000}"/>
    <cellStyle name="Nota 3 6 2 2 5" xfId="34550" xr:uid="{00000000-0005-0000-0000-0000C7640000}"/>
    <cellStyle name="Nota 3 6 2 2 6" xfId="38102" xr:uid="{00000000-0005-0000-0000-0000C8640000}"/>
    <cellStyle name="Nota 3 6 2 2 7" xfId="40060" xr:uid="{00000000-0005-0000-0000-0000C9640000}"/>
    <cellStyle name="Nota 3 6 2 3" xfId="11802" xr:uid="{00000000-0005-0000-0000-0000CA640000}"/>
    <cellStyle name="Nota 3 6 2 4" xfId="18805" xr:uid="{00000000-0005-0000-0000-0000CB640000}"/>
    <cellStyle name="Nota 3 6 2 5" xfId="23319" xr:uid="{00000000-0005-0000-0000-0000CC640000}"/>
    <cellStyle name="Nota 3 6 2 6" xfId="26287" xr:uid="{00000000-0005-0000-0000-0000CD640000}"/>
    <cellStyle name="Nota 3 6 2 7" xfId="30001" xr:uid="{00000000-0005-0000-0000-0000CE640000}"/>
    <cellStyle name="Nota 3 6 2 8" xfId="31518" xr:uid="{00000000-0005-0000-0000-0000CF640000}"/>
    <cellStyle name="Nota 3 6 2 9" xfId="35224" xr:uid="{00000000-0005-0000-0000-0000D0640000}"/>
    <cellStyle name="Nota 3 6 3" xfId="3930" xr:uid="{00000000-0005-0000-0000-0000D1640000}"/>
    <cellStyle name="Nota 3 6 3 2" xfId="7623" xr:uid="{00000000-0005-0000-0000-0000D2640000}"/>
    <cellStyle name="Nota 3 6 3 2 2" xfId="16776" xr:uid="{00000000-0005-0000-0000-0000D3640000}"/>
    <cellStyle name="Nota 3 6 3 2 3" xfId="23757" xr:uid="{00000000-0005-0000-0000-0000D4640000}"/>
    <cellStyle name="Nota 3 6 3 2 4" xfId="30601" xr:uid="{00000000-0005-0000-0000-0000D5640000}"/>
    <cellStyle name="Nota 3 6 3 2 5" xfId="34551" xr:uid="{00000000-0005-0000-0000-0000D6640000}"/>
    <cellStyle name="Nota 3 6 3 2 6" xfId="38103" xr:uid="{00000000-0005-0000-0000-0000D7640000}"/>
    <cellStyle name="Nota 3 6 3 2 7" xfId="40061" xr:uid="{00000000-0005-0000-0000-0000D8640000}"/>
    <cellStyle name="Nota 3 6 3 3" xfId="13084" xr:uid="{00000000-0005-0000-0000-0000D9640000}"/>
    <cellStyle name="Nota 3 6 3 4" xfId="20082" xr:uid="{00000000-0005-0000-0000-0000DA640000}"/>
    <cellStyle name="Nota 3 6 3 5" xfId="27865" xr:uid="{00000000-0005-0000-0000-0000DB640000}"/>
    <cellStyle name="Nota 3 6 3 6" xfId="28556" xr:uid="{00000000-0005-0000-0000-0000DC640000}"/>
    <cellStyle name="Nota 3 6 3 7" xfId="26009" xr:uid="{00000000-0005-0000-0000-0000DD640000}"/>
    <cellStyle name="Nota 3 6 3 8" xfId="33461" xr:uid="{00000000-0005-0000-0000-0000DE640000}"/>
    <cellStyle name="Nota 3 6 3 9" xfId="37135" xr:uid="{00000000-0005-0000-0000-0000DF640000}"/>
    <cellStyle name="Nota 3 6 4" xfId="4368" xr:uid="{00000000-0005-0000-0000-0000E0640000}"/>
    <cellStyle name="Nota 3 6 4 2" xfId="7624" xr:uid="{00000000-0005-0000-0000-0000E1640000}"/>
    <cellStyle name="Nota 3 6 4 2 2" xfId="16777" xr:uid="{00000000-0005-0000-0000-0000E2640000}"/>
    <cellStyle name="Nota 3 6 4 2 3" xfId="23758" xr:uid="{00000000-0005-0000-0000-0000E3640000}"/>
    <cellStyle name="Nota 3 6 4 2 4" xfId="30602" xr:uid="{00000000-0005-0000-0000-0000E4640000}"/>
    <cellStyle name="Nota 3 6 4 2 5" xfId="34552" xr:uid="{00000000-0005-0000-0000-0000E5640000}"/>
    <cellStyle name="Nota 3 6 4 2 6" xfId="38104" xr:uid="{00000000-0005-0000-0000-0000E6640000}"/>
    <cellStyle name="Nota 3 6 4 2 7" xfId="40062" xr:uid="{00000000-0005-0000-0000-0000E7640000}"/>
    <cellStyle name="Nota 3 6 4 3" xfId="13522" xr:uid="{00000000-0005-0000-0000-0000E8640000}"/>
    <cellStyle name="Nota 3 6 4 4" xfId="20520" xr:uid="{00000000-0005-0000-0000-0000E9640000}"/>
    <cellStyle name="Nota 3 6 4 5" xfId="27648" xr:uid="{00000000-0005-0000-0000-0000EA640000}"/>
    <cellStyle name="Nota 3 6 4 6" xfId="15460" xr:uid="{00000000-0005-0000-0000-0000EB640000}"/>
    <cellStyle name="Nota 3 6 4 7" xfId="22658" xr:uid="{00000000-0005-0000-0000-0000EC640000}"/>
    <cellStyle name="Nota 3 6 4 8" xfId="23180" xr:uid="{00000000-0005-0000-0000-0000ED640000}"/>
    <cellStyle name="Nota 3 6 4 9" xfId="29569" xr:uid="{00000000-0005-0000-0000-0000EE640000}"/>
    <cellStyle name="Nota 3 6 5" xfId="4622" xr:uid="{00000000-0005-0000-0000-0000EF640000}"/>
    <cellStyle name="Nota 3 6 5 2" xfId="7625" xr:uid="{00000000-0005-0000-0000-0000F0640000}"/>
    <cellStyle name="Nota 3 6 5 2 2" xfId="16778" xr:uid="{00000000-0005-0000-0000-0000F1640000}"/>
    <cellStyle name="Nota 3 6 5 2 3" xfId="23759" xr:uid="{00000000-0005-0000-0000-0000F2640000}"/>
    <cellStyle name="Nota 3 6 5 2 4" xfId="30603" xr:uid="{00000000-0005-0000-0000-0000F3640000}"/>
    <cellStyle name="Nota 3 6 5 2 5" xfId="34553" xr:uid="{00000000-0005-0000-0000-0000F4640000}"/>
    <cellStyle name="Nota 3 6 5 2 6" xfId="38105" xr:uid="{00000000-0005-0000-0000-0000F5640000}"/>
    <cellStyle name="Nota 3 6 5 2 7" xfId="40063" xr:uid="{00000000-0005-0000-0000-0000F6640000}"/>
    <cellStyle name="Nota 3 6 5 3" xfId="13776" xr:uid="{00000000-0005-0000-0000-0000F7640000}"/>
    <cellStyle name="Nota 3 6 5 4" xfId="20774" xr:uid="{00000000-0005-0000-0000-0000F8640000}"/>
    <cellStyle name="Nota 3 6 5 5" xfId="27526" xr:uid="{00000000-0005-0000-0000-0000F9640000}"/>
    <cellStyle name="Nota 3 6 5 6" xfId="29255" xr:uid="{00000000-0005-0000-0000-0000FA640000}"/>
    <cellStyle name="Nota 3 6 5 7" xfId="22516" xr:uid="{00000000-0005-0000-0000-0000FB640000}"/>
    <cellStyle name="Nota 3 6 5 8" xfId="32209" xr:uid="{00000000-0005-0000-0000-0000FC640000}"/>
    <cellStyle name="Nota 3 6 5 9" xfId="35884" xr:uid="{00000000-0005-0000-0000-0000FD640000}"/>
    <cellStyle name="Nota 3 6 6" xfId="4868" xr:uid="{00000000-0005-0000-0000-0000FE640000}"/>
    <cellStyle name="Nota 3 6 6 2" xfId="7626" xr:uid="{00000000-0005-0000-0000-0000FF640000}"/>
    <cellStyle name="Nota 3 6 6 2 2" xfId="16779" xr:uid="{00000000-0005-0000-0000-000000650000}"/>
    <cellStyle name="Nota 3 6 6 2 3" xfId="23760" xr:uid="{00000000-0005-0000-0000-000001650000}"/>
    <cellStyle name="Nota 3 6 6 2 4" xfId="30604" xr:uid="{00000000-0005-0000-0000-000002650000}"/>
    <cellStyle name="Nota 3 6 6 2 5" xfId="34554" xr:uid="{00000000-0005-0000-0000-000003650000}"/>
    <cellStyle name="Nota 3 6 6 2 6" xfId="38106" xr:uid="{00000000-0005-0000-0000-000004650000}"/>
    <cellStyle name="Nota 3 6 6 2 7" xfId="40064" xr:uid="{00000000-0005-0000-0000-000005650000}"/>
    <cellStyle name="Nota 3 6 6 3" xfId="14022" xr:uid="{00000000-0005-0000-0000-000006650000}"/>
    <cellStyle name="Nota 3 6 6 4" xfId="21020" xr:uid="{00000000-0005-0000-0000-000007650000}"/>
    <cellStyle name="Nota 3 6 6 5" xfId="17420" xr:uid="{00000000-0005-0000-0000-000008650000}"/>
    <cellStyle name="Nota 3 6 6 6" xfId="19713" xr:uid="{00000000-0005-0000-0000-000009650000}"/>
    <cellStyle name="Nota 3 6 6 7" xfId="19716" xr:uid="{00000000-0005-0000-0000-00000A650000}"/>
    <cellStyle name="Nota 3 6 6 8" xfId="35592" xr:uid="{00000000-0005-0000-0000-00000B650000}"/>
    <cellStyle name="Nota 3 6 6 9" xfId="38503" xr:uid="{00000000-0005-0000-0000-00000C650000}"/>
    <cellStyle name="Nota 3 6 7" xfId="7621" xr:uid="{00000000-0005-0000-0000-00000D650000}"/>
    <cellStyle name="Nota 3 6 7 2" xfId="16774" xr:uid="{00000000-0005-0000-0000-00000E650000}"/>
    <cellStyle name="Nota 3 6 7 3" xfId="23755" xr:uid="{00000000-0005-0000-0000-00000F650000}"/>
    <cellStyle name="Nota 3 6 7 4" xfId="30599" xr:uid="{00000000-0005-0000-0000-000010650000}"/>
    <cellStyle name="Nota 3 6 7 5" xfId="34549" xr:uid="{00000000-0005-0000-0000-000011650000}"/>
    <cellStyle name="Nota 3 6 7 6" xfId="38101" xr:uid="{00000000-0005-0000-0000-000012650000}"/>
    <cellStyle name="Nota 3 6 7 7" xfId="40059" xr:uid="{00000000-0005-0000-0000-000013650000}"/>
    <cellStyle name="Nota 3 6 8" xfId="11402" xr:uid="{00000000-0005-0000-0000-000014650000}"/>
    <cellStyle name="Nota 3 6 9" xfId="18405" xr:uid="{00000000-0005-0000-0000-000015650000}"/>
    <cellStyle name="Nota 3 7" xfId="1667" xr:uid="{00000000-0005-0000-0000-000016650000}"/>
    <cellStyle name="Nota 3 7 10" xfId="28667" xr:uid="{00000000-0005-0000-0000-000017650000}"/>
    <cellStyle name="Nota 3 7 11" xfId="29064" xr:uid="{00000000-0005-0000-0000-000018650000}"/>
    <cellStyle name="Nota 3 7 12" xfId="25733" xr:uid="{00000000-0005-0000-0000-000019650000}"/>
    <cellStyle name="Nota 3 7 13" xfId="25684" xr:uid="{00000000-0005-0000-0000-00001A650000}"/>
    <cellStyle name="Nota 3 7 14" xfId="34204" xr:uid="{00000000-0005-0000-0000-00001B650000}"/>
    <cellStyle name="Nota 3 7 2" xfId="2495" xr:uid="{00000000-0005-0000-0000-00001C650000}"/>
    <cellStyle name="Nota 3 7 2 2" xfId="7628" xr:uid="{00000000-0005-0000-0000-00001D650000}"/>
    <cellStyle name="Nota 3 7 2 2 2" xfId="16781" xr:uid="{00000000-0005-0000-0000-00001E650000}"/>
    <cellStyle name="Nota 3 7 2 2 3" xfId="23762" xr:uid="{00000000-0005-0000-0000-00001F650000}"/>
    <cellStyle name="Nota 3 7 2 2 4" xfId="30606" xr:uid="{00000000-0005-0000-0000-000020650000}"/>
    <cellStyle name="Nota 3 7 2 2 5" xfId="34556" xr:uid="{00000000-0005-0000-0000-000021650000}"/>
    <cellStyle name="Nota 3 7 2 2 6" xfId="38108" xr:uid="{00000000-0005-0000-0000-000022650000}"/>
    <cellStyle name="Nota 3 7 2 2 7" xfId="40066" xr:uid="{00000000-0005-0000-0000-000023650000}"/>
    <cellStyle name="Nota 3 7 2 3" xfId="11649" xr:uid="{00000000-0005-0000-0000-000024650000}"/>
    <cellStyle name="Nota 3 7 2 4" xfId="18652" xr:uid="{00000000-0005-0000-0000-000025650000}"/>
    <cellStyle name="Nota 3 7 2 5" xfId="17130" xr:uid="{00000000-0005-0000-0000-000026650000}"/>
    <cellStyle name="Nota 3 7 2 6" xfId="26217" xr:uid="{00000000-0005-0000-0000-000027650000}"/>
    <cellStyle name="Nota 3 7 2 7" xfId="17197" xr:uid="{00000000-0005-0000-0000-000028650000}"/>
    <cellStyle name="Nota 3 7 2 8" xfId="25781" xr:uid="{00000000-0005-0000-0000-000029650000}"/>
    <cellStyle name="Nota 3 7 2 9" xfId="31325" xr:uid="{00000000-0005-0000-0000-00002A650000}"/>
    <cellStyle name="Nota 3 7 3" xfId="3644" xr:uid="{00000000-0005-0000-0000-00002B650000}"/>
    <cellStyle name="Nota 3 7 3 2" xfId="7629" xr:uid="{00000000-0005-0000-0000-00002C650000}"/>
    <cellStyle name="Nota 3 7 3 2 2" xfId="16782" xr:uid="{00000000-0005-0000-0000-00002D650000}"/>
    <cellStyle name="Nota 3 7 3 2 3" xfId="23763" xr:uid="{00000000-0005-0000-0000-00002E650000}"/>
    <cellStyle name="Nota 3 7 3 2 4" xfId="30607" xr:uid="{00000000-0005-0000-0000-00002F650000}"/>
    <cellStyle name="Nota 3 7 3 2 5" xfId="34557" xr:uid="{00000000-0005-0000-0000-000030650000}"/>
    <cellStyle name="Nota 3 7 3 2 6" xfId="38109" xr:uid="{00000000-0005-0000-0000-000031650000}"/>
    <cellStyle name="Nota 3 7 3 2 7" xfId="40067" xr:uid="{00000000-0005-0000-0000-000032650000}"/>
    <cellStyle name="Nota 3 7 3 3" xfId="12798" xr:uid="{00000000-0005-0000-0000-000033650000}"/>
    <cellStyle name="Nota 3 7 3 4" xfId="19797" xr:uid="{00000000-0005-0000-0000-000034650000}"/>
    <cellStyle name="Nota 3 7 3 5" xfId="28007" xr:uid="{00000000-0005-0000-0000-000035650000}"/>
    <cellStyle name="Nota 3 7 3 6" xfId="19425" xr:uid="{00000000-0005-0000-0000-000036650000}"/>
    <cellStyle name="Nota 3 7 3 7" xfId="29552" xr:uid="{00000000-0005-0000-0000-000037650000}"/>
    <cellStyle name="Nota 3 7 3 8" xfId="33578" xr:uid="{00000000-0005-0000-0000-000038650000}"/>
    <cellStyle name="Nota 3 7 3 9" xfId="37246" xr:uid="{00000000-0005-0000-0000-000039650000}"/>
    <cellStyle name="Nota 3 7 4" xfId="4154" xr:uid="{00000000-0005-0000-0000-00003A650000}"/>
    <cellStyle name="Nota 3 7 4 2" xfId="7630" xr:uid="{00000000-0005-0000-0000-00003B650000}"/>
    <cellStyle name="Nota 3 7 4 2 2" xfId="16783" xr:uid="{00000000-0005-0000-0000-00003C650000}"/>
    <cellStyle name="Nota 3 7 4 2 3" xfId="23764" xr:uid="{00000000-0005-0000-0000-00003D650000}"/>
    <cellStyle name="Nota 3 7 4 2 4" xfId="30608" xr:uid="{00000000-0005-0000-0000-00003E650000}"/>
    <cellStyle name="Nota 3 7 4 2 5" xfId="34558" xr:uid="{00000000-0005-0000-0000-00003F650000}"/>
    <cellStyle name="Nota 3 7 4 2 6" xfId="38110" xr:uid="{00000000-0005-0000-0000-000040650000}"/>
    <cellStyle name="Nota 3 7 4 2 7" xfId="40068" xr:uid="{00000000-0005-0000-0000-000041650000}"/>
    <cellStyle name="Nota 3 7 4 3" xfId="13308" xr:uid="{00000000-0005-0000-0000-000042650000}"/>
    <cellStyle name="Nota 3 7 4 4" xfId="20306" xr:uid="{00000000-0005-0000-0000-000043650000}"/>
    <cellStyle name="Nota 3 7 4 5" xfId="27755" xr:uid="{00000000-0005-0000-0000-000044650000}"/>
    <cellStyle name="Nota 3 7 4 6" xfId="21323" xr:uid="{00000000-0005-0000-0000-000045650000}"/>
    <cellStyle name="Nota 3 7 4 7" xfId="29365" xr:uid="{00000000-0005-0000-0000-000046650000}"/>
    <cellStyle name="Nota 3 7 4 8" xfId="33385" xr:uid="{00000000-0005-0000-0000-000047650000}"/>
    <cellStyle name="Nota 3 7 4 9" xfId="37060" xr:uid="{00000000-0005-0000-0000-000048650000}"/>
    <cellStyle name="Nota 3 7 5" xfId="2903" xr:uid="{00000000-0005-0000-0000-000049650000}"/>
    <cellStyle name="Nota 3 7 5 2" xfId="7631" xr:uid="{00000000-0005-0000-0000-00004A650000}"/>
    <cellStyle name="Nota 3 7 5 2 2" xfId="16784" xr:uid="{00000000-0005-0000-0000-00004B650000}"/>
    <cellStyle name="Nota 3 7 5 2 3" xfId="23765" xr:uid="{00000000-0005-0000-0000-00004C650000}"/>
    <cellStyle name="Nota 3 7 5 2 4" xfId="30609" xr:uid="{00000000-0005-0000-0000-00004D650000}"/>
    <cellStyle name="Nota 3 7 5 2 5" xfId="34559" xr:uid="{00000000-0005-0000-0000-00004E650000}"/>
    <cellStyle name="Nota 3 7 5 2 6" xfId="38111" xr:uid="{00000000-0005-0000-0000-00004F650000}"/>
    <cellStyle name="Nota 3 7 5 2 7" xfId="40069" xr:uid="{00000000-0005-0000-0000-000050650000}"/>
    <cellStyle name="Nota 3 7 5 3" xfId="12057" xr:uid="{00000000-0005-0000-0000-000051650000}"/>
    <cellStyle name="Nota 3 7 5 4" xfId="19060" xr:uid="{00000000-0005-0000-0000-000052650000}"/>
    <cellStyle name="Nota 3 7 5 5" xfId="10159" xr:uid="{00000000-0005-0000-0000-000053650000}"/>
    <cellStyle name="Nota 3 7 5 6" xfId="23230" xr:uid="{00000000-0005-0000-0000-000054650000}"/>
    <cellStyle name="Nota 3 7 5 7" xfId="29879" xr:uid="{00000000-0005-0000-0000-000055650000}"/>
    <cellStyle name="Nota 3 7 5 8" xfId="33856" xr:uid="{00000000-0005-0000-0000-000056650000}"/>
    <cellStyle name="Nota 3 7 5 9" xfId="37418" xr:uid="{00000000-0005-0000-0000-000057650000}"/>
    <cellStyle name="Nota 3 7 6" xfId="3013" xr:uid="{00000000-0005-0000-0000-000058650000}"/>
    <cellStyle name="Nota 3 7 6 2" xfId="7632" xr:uid="{00000000-0005-0000-0000-000059650000}"/>
    <cellStyle name="Nota 3 7 6 2 2" xfId="16785" xr:uid="{00000000-0005-0000-0000-00005A650000}"/>
    <cellStyle name="Nota 3 7 6 2 3" xfId="23766" xr:uid="{00000000-0005-0000-0000-00005B650000}"/>
    <cellStyle name="Nota 3 7 6 2 4" xfId="30610" xr:uid="{00000000-0005-0000-0000-00005C650000}"/>
    <cellStyle name="Nota 3 7 6 2 5" xfId="34560" xr:uid="{00000000-0005-0000-0000-00005D650000}"/>
    <cellStyle name="Nota 3 7 6 2 6" xfId="38112" xr:uid="{00000000-0005-0000-0000-00005E650000}"/>
    <cellStyle name="Nota 3 7 6 2 7" xfId="40070" xr:uid="{00000000-0005-0000-0000-00005F650000}"/>
    <cellStyle name="Nota 3 7 6 3" xfId="12167" xr:uid="{00000000-0005-0000-0000-000060650000}"/>
    <cellStyle name="Nota 3 7 6 4" xfId="19170" xr:uid="{00000000-0005-0000-0000-000061650000}"/>
    <cellStyle name="Nota 3 7 6 5" xfId="24697" xr:uid="{00000000-0005-0000-0000-000062650000}"/>
    <cellStyle name="Nota 3 7 6 6" xfId="18015" xr:uid="{00000000-0005-0000-0000-000063650000}"/>
    <cellStyle name="Nota 3 7 6 7" xfId="29825" xr:uid="{00000000-0005-0000-0000-000064650000}"/>
    <cellStyle name="Nota 3 7 6 8" xfId="33804" xr:uid="{00000000-0005-0000-0000-000065650000}"/>
    <cellStyle name="Nota 3 7 6 9" xfId="37366" xr:uid="{00000000-0005-0000-0000-000066650000}"/>
    <cellStyle name="Nota 3 7 7" xfId="7627" xr:uid="{00000000-0005-0000-0000-000067650000}"/>
    <cellStyle name="Nota 3 7 7 2" xfId="16780" xr:uid="{00000000-0005-0000-0000-000068650000}"/>
    <cellStyle name="Nota 3 7 7 3" xfId="23761" xr:uid="{00000000-0005-0000-0000-000069650000}"/>
    <cellStyle name="Nota 3 7 7 4" xfId="30605" xr:uid="{00000000-0005-0000-0000-00006A650000}"/>
    <cellStyle name="Nota 3 7 7 5" xfId="34555" xr:uid="{00000000-0005-0000-0000-00006B650000}"/>
    <cellStyle name="Nota 3 7 7 6" xfId="38107" xr:uid="{00000000-0005-0000-0000-00006C650000}"/>
    <cellStyle name="Nota 3 7 7 7" xfId="40065" xr:uid="{00000000-0005-0000-0000-00006D650000}"/>
    <cellStyle name="Nota 3 7 8" xfId="10821" xr:uid="{00000000-0005-0000-0000-00006E650000}"/>
    <cellStyle name="Nota 3 7 9" xfId="9749" xr:uid="{00000000-0005-0000-0000-00006F650000}"/>
    <cellStyle name="Nota 3 8" xfId="2315" xr:uid="{00000000-0005-0000-0000-000070650000}"/>
    <cellStyle name="Nota 3 8 10" xfId="23170" xr:uid="{00000000-0005-0000-0000-000071650000}"/>
    <cellStyle name="Nota 3 8 11" xfId="26123" xr:uid="{00000000-0005-0000-0000-000072650000}"/>
    <cellStyle name="Nota 3 8 12" xfId="30173" xr:uid="{00000000-0005-0000-0000-000073650000}"/>
    <cellStyle name="Nota 3 8 13" xfId="34149" xr:uid="{00000000-0005-0000-0000-000074650000}"/>
    <cellStyle name="Nota 3 8 14" xfId="37711" xr:uid="{00000000-0005-0000-0000-000075650000}"/>
    <cellStyle name="Nota 3 8 2" xfId="2715" xr:uid="{00000000-0005-0000-0000-000076650000}"/>
    <cellStyle name="Nota 3 8 2 2" xfId="7634" xr:uid="{00000000-0005-0000-0000-000077650000}"/>
    <cellStyle name="Nota 3 8 2 2 2" xfId="16787" xr:uid="{00000000-0005-0000-0000-000078650000}"/>
    <cellStyle name="Nota 3 8 2 2 3" xfId="23768" xr:uid="{00000000-0005-0000-0000-000079650000}"/>
    <cellStyle name="Nota 3 8 2 2 4" xfId="30612" xr:uid="{00000000-0005-0000-0000-00007A650000}"/>
    <cellStyle name="Nota 3 8 2 2 5" xfId="34562" xr:uid="{00000000-0005-0000-0000-00007B650000}"/>
    <cellStyle name="Nota 3 8 2 2 6" xfId="38114" xr:uid="{00000000-0005-0000-0000-00007C650000}"/>
    <cellStyle name="Nota 3 8 2 2 7" xfId="40072" xr:uid="{00000000-0005-0000-0000-00007D650000}"/>
    <cellStyle name="Nota 3 8 2 3" xfId="11869" xr:uid="{00000000-0005-0000-0000-00007E650000}"/>
    <cellStyle name="Nota 3 8 2 4" xfId="18872" xr:uid="{00000000-0005-0000-0000-00007F650000}"/>
    <cellStyle name="Nota 3 8 2 5" xfId="24635" xr:uid="{00000000-0005-0000-0000-000080650000}"/>
    <cellStyle name="Nota 3 8 2 6" xfId="22450" xr:uid="{00000000-0005-0000-0000-000081650000}"/>
    <cellStyle name="Nota 3 8 2 7" xfId="26510" xr:uid="{00000000-0005-0000-0000-000082650000}"/>
    <cellStyle name="Nota 3 8 2 8" xfId="33951" xr:uid="{00000000-0005-0000-0000-000083650000}"/>
    <cellStyle name="Nota 3 8 2 9" xfId="37513" xr:uid="{00000000-0005-0000-0000-000084650000}"/>
    <cellStyle name="Nota 3 8 3" xfId="3997" xr:uid="{00000000-0005-0000-0000-000085650000}"/>
    <cellStyle name="Nota 3 8 3 2" xfId="7635" xr:uid="{00000000-0005-0000-0000-000086650000}"/>
    <cellStyle name="Nota 3 8 3 2 2" xfId="16788" xr:uid="{00000000-0005-0000-0000-000087650000}"/>
    <cellStyle name="Nota 3 8 3 2 3" xfId="23769" xr:uid="{00000000-0005-0000-0000-000088650000}"/>
    <cellStyle name="Nota 3 8 3 2 4" xfId="30613" xr:uid="{00000000-0005-0000-0000-000089650000}"/>
    <cellStyle name="Nota 3 8 3 2 5" xfId="34563" xr:uid="{00000000-0005-0000-0000-00008A650000}"/>
    <cellStyle name="Nota 3 8 3 2 6" xfId="38115" xr:uid="{00000000-0005-0000-0000-00008B650000}"/>
    <cellStyle name="Nota 3 8 3 2 7" xfId="40073" xr:uid="{00000000-0005-0000-0000-00008C650000}"/>
    <cellStyle name="Nota 3 8 3 3" xfId="13151" xr:uid="{00000000-0005-0000-0000-00008D650000}"/>
    <cellStyle name="Nota 3 8 3 4" xfId="20149" xr:uid="{00000000-0005-0000-0000-00008E650000}"/>
    <cellStyle name="Nota 3 8 3 5" xfId="27832" xr:uid="{00000000-0005-0000-0000-00008F650000}"/>
    <cellStyle name="Nota 3 8 3 6" xfId="26632" xr:uid="{00000000-0005-0000-0000-000090650000}"/>
    <cellStyle name="Nota 3 8 3 7" xfId="24459" xr:uid="{00000000-0005-0000-0000-000091650000}"/>
    <cellStyle name="Nota 3 8 3 8" xfId="19558" xr:uid="{00000000-0005-0000-0000-000092650000}"/>
    <cellStyle name="Nota 3 8 3 9" xfId="26524" xr:uid="{00000000-0005-0000-0000-000093650000}"/>
    <cellStyle name="Nota 3 8 4" xfId="4435" xr:uid="{00000000-0005-0000-0000-000094650000}"/>
    <cellStyle name="Nota 3 8 4 2" xfId="7636" xr:uid="{00000000-0005-0000-0000-000095650000}"/>
    <cellStyle name="Nota 3 8 4 2 2" xfId="16789" xr:uid="{00000000-0005-0000-0000-000096650000}"/>
    <cellStyle name="Nota 3 8 4 2 3" xfId="23770" xr:uid="{00000000-0005-0000-0000-000097650000}"/>
    <cellStyle name="Nota 3 8 4 2 4" xfId="30614" xr:uid="{00000000-0005-0000-0000-000098650000}"/>
    <cellStyle name="Nota 3 8 4 2 5" xfId="34564" xr:uid="{00000000-0005-0000-0000-000099650000}"/>
    <cellStyle name="Nota 3 8 4 2 6" xfId="38116" xr:uid="{00000000-0005-0000-0000-00009A650000}"/>
    <cellStyle name="Nota 3 8 4 2 7" xfId="40074" xr:uid="{00000000-0005-0000-0000-00009B650000}"/>
    <cellStyle name="Nota 3 8 4 3" xfId="13589" xr:uid="{00000000-0005-0000-0000-00009C650000}"/>
    <cellStyle name="Nota 3 8 4 4" xfId="20587" xr:uid="{00000000-0005-0000-0000-00009D650000}"/>
    <cellStyle name="Nota 3 8 4 5" xfId="27618" xr:uid="{00000000-0005-0000-0000-00009E650000}"/>
    <cellStyle name="Nota 3 8 4 6" xfId="24103" xr:uid="{00000000-0005-0000-0000-00009F650000}"/>
    <cellStyle name="Nota 3 8 4 7" xfId="25104" xr:uid="{00000000-0005-0000-0000-0000A0650000}"/>
    <cellStyle name="Nota 3 8 4 8" xfId="31761" xr:uid="{00000000-0005-0000-0000-0000A1650000}"/>
    <cellStyle name="Nota 3 8 4 9" xfId="35441" xr:uid="{00000000-0005-0000-0000-0000A2650000}"/>
    <cellStyle name="Nota 3 8 5" xfId="4689" xr:uid="{00000000-0005-0000-0000-0000A3650000}"/>
    <cellStyle name="Nota 3 8 5 2" xfId="7637" xr:uid="{00000000-0005-0000-0000-0000A4650000}"/>
    <cellStyle name="Nota 3 8 5 2 2" xfId="16790" xr:uid="{00000000-0005-0000-0000-0000A5650000}"/>
    <cellStyle name="Nota 3 8 5 2 3" xfId="23771" xr:uid="{00000000-0005-0000-0000-0000A6650000}"/>
    <cellStyle name="Nota 3 8 5 2 4" xfId="30615" xr:uid="{00000000-0005-0000-0000-0000A7650000}"/>
    <cellStyle name="Nota 3 8 5 2 5" xfId="34565" xr:uid="{00000000-0005-0000-0000-0000A8650000}"/>
    <cellStyle name="Nota 3 8 5 2 6" xfId="38117" xr:uid="{00000000-0005-0000-0000-0000A9650000}"/>
    <cellStyle name="Nota 3 8 5 2 7" xfId="40075" xr:uid="{00000000-0005-0000-0000-0000AA650000}"/>
    <cellStyle name="Nota 3 8 5 3" xfId="13843" xr:uid="{00000000-0005-0000-0000-0000AB650000}"/>
    <cellStyle name="Nota 3 8 5 4" xfId="20841" xr:uid="{00000000-0005-0000-0000-0000AC650000}"/>
    <cellStyle name="Nota 3 8 5 5" xfId="27493" xr:uid="{00000000-0005-0000-0000-0000AD650000}"/>
    <cellStyle name="Nota 3 8 5 6" xfId="26728" xr:uid="{00000000-0005-0000-0000-0000AE650000}"/>
    <cellStyle name="Nota 3 8 5 7" xfId="25988" xr:uid="{00000000-0005-0000-0000-0000AF650000}"/>
    <cellStyle name="Nota 3 8 5 8" xfId="29726" xr:uid="{00000000-0005-0000-0000-0000B0650000}"/>
    <cellStyle name="Nota 3 8 5 9" xfId="25532" xr:uid="{00000000-0005-0000-0000-0000B1650000}"/>
    <cellStyle name="Nota 3 8 6" xfId="4935" xr:uid="{00000000-0005-0000-0000-0000B2650000}"/>
    <cellStyle name="Nota 3 8 6 2" xfId="7638" xr:uid="{00000000-0005-0000-0000-0000B3650000}"/>
    <cellStyle name="Nota 3 8 6 2 2" xfId="16791" xr:uid="{00000000-0005-0000-0000-0000B4650000}"/>
    <cellStyle name="Nota 3 8 6 2 3" xfId="23772" xr:uid="{00000000-0005-0000-0000-0000B5650000}"/>
    <cellStyle name="Nota 3 8 6 2 4" xfId="30616" xr:uid="{00000000-0005-0000-0000-0000B6650000}"/>
    <cellStyle name="Nota 3 8 6 2 5" xfId="34566" xr:uid="{00000000-0005-0000-0000-0000B7650000}"/>
    <cellStyle name="Nota 3 8 6 2 6" xfId="38118" xr:uid="{00000000-0005-0000-0000-0000B8650000}"/>
    <cellStyle name="Nota 3 8 6 2 7" xfId="40076" xr:uid="{00000000-0005-0000-0000-0000B9650000}"/>
    <cellStyle name="Nota 3 8 6 3" xfId="14089" xr:uid="{00000000-0005-0000-0000-0000BA650000}"/>
    <cellStyle name="Nota 3 8 6 4" xfId="21087" xr:uid="{00000000-0005-0000-0000-0000BB650000}"/>
    <cellStyle name="Nota 3 8 6 5" xfId="27371" xr:uid="{00000000-0005-0000-0000-0000BC650000}"/>
    <cellStyle name="Nota 3 8 6 6" xfId="26776" xr:uid="{00000000-0005-0000-0000-0000BD650000}"/>
    <cellStyle name="Nota 3 8 6 7" xfId="31981" xr:uid="{00000000-0005-0000-0000-0000BE650000}"/>
    <cellStyle name="Nota 3 8 6 8" xfId="35659" xr:uid="{00000000-0005-0000-0000-0000BF650000}"/>
    <cellStyle name="Nota 3 8 6 9" xfId="38570" xr:uid="{00000000-0005-0000-0000-0000C0650000}"/>
    <cellStyle name="Nota 3 8 7" xfId="7633" xr:uid="{00000000-0005-0000-0000-0000C1650000}"/>
    <cellStyle name="Nota 3 8 7 2" xfId="16786" xr:uid="{00000000-0005-0000-0000-0000C2650000}"/>
    <cellStyle name="Nota 3 8 7 3" xfId="23767" xr:uid="{00000000-0005-0000-0000-0000C3650000}"/>
    <cellStyle name="Nota 3 8 7 4" xfId="30611" xr:uid="{00000000-0005-0000-0000-0000C4650000}"/>
    <cellStyle name="Nota 3 8 7 5" xfId="34561" xr:uid="{00000000-0005-0000-0000-0000C5650000}"/>
    <cellStyle name="Nota 3 8 7 6" xfId="38113" xr:uid="{00000000-0005-0000-0000-0000C6650000}"/>
    <cellStyle name="Nota 3 8 7 7" xfId="40071" xr:uid="{00000000-0005-0000-0000-0000C7650000}"/>
    <cellStyle name="Nota 3 8 8" xfId="11469" xr:uid="{00000000-0005-0000-0000-0000C8650000}"/>
    <cellStyle name="Nota 3 8 9" xfId="18472" xr:uid="{00000000-0005-0000-0000-0000C9650000}"/>
    <cellStyle name="Nota 3 9" xfId="2056" xr:uid="{00000000-0005-0000-0000-0000CA650000}"/>
    <cellStyle name="Nota 3 9 10" xfId="28474" xr:uid="{00000000-0005-0000-0000-0000CB650000}"/>
    <cellStyle name="Nota 3 9 11" xfId="26050" xr:uid="{00000000-0005-0000-0000-0000CC650000}"/>
    <cellStyle name="Nota 3 9 12" xfId="30855" xr:uid="{00000000-0005-0000-0000-0000CD650000}"/>
    <cellStyle name="Nota 3 9 13" xfId="25902" xr:uid="{00000000-0005-0000-0000-0000CE650000}"/>
    <cellStyle name="Nota 3 9 14" xfId="33597" xr:uid="{00000000-0005-0000-0000-0000CF650000}"/>
    <cellStyle name="Nota 3 9 2" xfId="2584" xr:uid="{00000000-0005-0000-0000-0000D0650000}"/>
    <cellStyle name="Nota 3 9 2 2" xfId="7640" xr:uid="{00000000-0005-0000-0000-0000D1650000}"/>
    <cellStyle name="Nota 3 9 2 2 2" xfId="16793" xr:uid="{00000000-0005-0000-0000-0000D2650000}"/>
    <cellStyle name="Nota 3 9 2 2 3" xfId="23774" xr:uid="{00000000-0005-0000-0000-0000D3650000}"/>
    <cellStyle name="Nota 3 9 2 2 4" xfId="30618" xr:uid="{00000000-0005-0000-0000-0000D4650000}"/>
    <cellStyle name="Nota 3 9 2 2 5" xfId="34568" xr:uid="{00000000-0005-0000-0000-0000D5650000}"/>
    <cellStyle name="Nota 3 9 2 2 6" xfId="38120" xr:uid="{00000000-0005-0000-0000-0000D6650000}"/>
    <cellStyle name="Nota 3 9 2 2 7" xfId="40078" xr:uid="{00000000-0005-0000-0000-0000D7650000}"/>
    <cellStyle name="Nota 3 9 2 3" xfId="11738" xr:uid="{00000000-0005-0000-0000-0000D8650000}"/>
    <cellStyle name="Nota 3 9 2 4" xfId="18741" xr:uid="{00000000-0005-0000-0000-0000D9650000}"/>
    <cellStyle name="Nota 3 9 2 5" xfId="17242" xr:uid="{00000000-0005-0000-0000-0000DA650000}"/>
    <cellStyle name="Nota 3 9 2 6" xfId="26261" xr:uid="{00000000-0005-0000-0000-0000DB650000}"/>
    <cellStyle name="Nota 3 9 2 7" xfId="26512" xr:uid="{00000000-0005-0000-0000-0000DC650000}"/>
    <cellStyle name="Nota 3 9 2 8" xfId="34017" xr:uid="{00000000-0005-0000-0000-0000DD650000}"/>
    <cellStyle name="Nota 3 9 2 9" xfId="37579" xr:uid="{00000000-0005-0000-0000-0000DE650000}"/>
    <cellStyle name="Nota 3 9 3" xfId="3822" xr:uid="{00000000-0005-0000-0000-0000DF650000}"/>
    <cellStyle name="Nota 3 9 3 2" xfId="7641" xr:uid="{00000000-0005-0000-0000-0000E0650000}"/>
    <cellStyle name="Nota 3 9 3 2 2" xfId="16794" xr:uid="{00000000-0005-0000-0000-0000E1650000}"/>
    <cellStyle name="Nota 3 9 3 2 3" xfId="23775" xr:uid="{00000000-0005-0000-0000-0000E2650000}"/>
    <cellStyle name="Nota 3 9 3 2 4" xfId="30619" xr:uid="{00000000-0005-0000-0000-0000E3650000}"/>
    <cellStyle name="Nota 3 9 3 2 5" xfId="34569" xr:uid="{00000000-0005-0000-0000-0000E4650000}"/>
    <cellStyle name="Nota 3 9 3 2 6" xfId="38121" xr:uid="{00000000-0005-0000-0000-0000E5650000}"/>
    <cellStyle name="Nota 3 9 3 2 7" xfId="40079" xr:uid="{00000000-0005-0000-0000-0000E6650000}"/>
    <cellStyle name="Nota 3 9 3 3" xfId="12976" xr:uid="{00000000-0005-0000-0000-0000E7650000}"/>
    <cellStyle name="Nota 3 9 3 4" xfId="19975" xr:uid="{00000000-0005-0000-0000-0000E8650000}"/>
    <cellStyle name="Nota 3 9 3 5" xfId="27919" xr:uid="{00000000-0005-0000-0000-0000E9650000}"/>
    <cellStyle name="Nota 3 9 3 6" xfId="17312" xr:uid="{00000000-0005-0000-0000-0000EA650000}"/>
    <cellStyle name="Nota 3 9 3 7" xfId="17401" xr:uid="{00000000-0005-0000-0000-0000EB650000}"/>
    <cellStyle name="Nota 3 9 3 8" xfId="22913" xr:uid="{00000000-0005-0000-0000-0000EC650000}"/>
    <cellStyle name="Nota 3 9 3 9" xfId="30981" xr:uid="{00000000-0005-0000-0000-0000ED650000}"/>
    <cellStyle name="Nota 3 9 4" xfId="4294" xr:uid="{00000000-0005-0000-0000-0000EE650000}"/>
    <cellStyle name="Nota 3 9 4 2" xfId="7642" xr:uid="{00000000-0005-0000-0000-0000EF650000}"/>
    <cellStyle name="Nota 3 9 4 2 2" xfId="16795" xr:uid="{00000000-0005-0000-0000-0000F0650000}"/>
    <cellStyle name="Nota 3 9 4 2 3" xfId="23776" xr:uid="{00000000-0005-0000-0000-0000F1650000}"/>
    <cellStyle name="Nota 3 9 4 2 4" xfId="30620" xr:uid="{00000000-0005-0000-0000-0000F2650000}"/>
    <cellStyle name="Nota 3 9 4 2 5" xfId="34570" xr:uid="{00000000-0005-0000-0000-0000F3650000}"/>
    <cellStyle name="Nota 3 9 4 2 6" xfId="38122" xr:uid="{00000000-0005-0000-0000-0000F4650000}"/>
    <cellStyle name="Nota 3 9 4 2 7" xfId="40080" xr:uid="{00000000-0005-0000-0000-0000F5650000}"/>
    <cellStyle name="Nota 3 9 4 3" xfId="13448" xr:uid="{00000000-0005-0000-0000-0000F6650000}"/>
    <cellStyle name="Nota 3 9 4 4" xfId="20446" xr:uid="{00000000-0005-0000-0000-0000F7650000}"/>
    <cellStyle name="Nota 3 9 4 5" xfId="27685" xr:uid="{00000000-0005-0000-0000-0000F8650000}"/>
    <cellStyle name="Nota 3 9 4 6" xfId="18296" xr:uid="{00000000-0005-0000-0000-0000F9650000}"/>
    <cellStyle name="Nota 3 9 4 7" xfId="25097" xr:uid="{00000000-0005-0000-0000-0000FA650000}"/>
    <cellStyle name="Nota 3 9 4 8" xfId="17838" xr:uid="{00000000-0005-0000-0000-0000FB650000}"/>
    <cellStyle name="Nota 3 9 4 9" xfId="19395" xr:uid="{00000000-0005-0000-0000-0000FC650000}"/>
    <cellStyle name="Nota 3 9 5" xfId="4566" xr:uid="{00000000-0005-0000-0000-0000FD650000}"/>
    <cellStyle name="Nota 3 9 5 2" xfId="7643" xr:uid="{00000000-0005-0000-0000-0000FE650000}"/>
    <cellStyle name="Nota 3 9 5 2 2" xfId="16796" xr:uid="{00000000-0005-0000-0000-0000FF650000}"/>
    <cellStyle name="Nota 3 9 5 2 3" xfId="23777" xr:uid="{00000000-0005-0000-0000-000000660000}"/>
    <cellStyle name="Nota 3 9 5 2 4" xfId="30621" xr:uid="{00000000-0005-0000-0000-000001660000}"/>
    <cellStyle name="Nota 3 9 5 2 5" xfId="34571" xr:uid="{00000000-0005-0000-0000-000002660000}"/>
    <cellStyle name="Nota 3 9 5 2 6" xfId="38123" xr:uid="{00000000-0005-0000-0000-000003660000}"/>
    <cellStyle name="Nota 3 9 5 2 7" xfId="40081" xr:uid="{00000000-0005-0000-0000-000004660000}"/>
    <cellStyle name="Nota 3 9 5 3" xfId="13720" xr:uid="{00000000-0005-0000-0000-000005660000}"/>
    <cellStyle name="Nota 3 9 5 4" xfId="20718" xr:uid="{00000000-0005-0000-0000-000006660000}"/>
    <cellStyle name="Nota 3 9 5 5" xfId="27538" xr:uid="{00000000-0005-0000-0000-000007660000}"/>
    <cellStyle name="Nota 3 9 5 6" xfId="9251" xr:uid="{00000000-0005-0000-0000-000008660000}"/>
    <cellStyle name="Nota 3 9 5 7" xfId="26840" xr:uid="{00000000-0005-0000-0000-000009660000}"/>
    <cellStyle name="Nota 3 9 5 8" xfId="30962" xr:uid="{00000000-0005-0000-0000-00000A660000}"/>
    <cellStyle name="Nota 3 9 5 9" xfId="29601" xr:uid="{00000000-0005-0000-0000-00000B660000}"/>
    <cellStyle name="Nota 3 9 6" xfId="4816" xr:uid="{00000000-0005-0000-0000-00000C660000}"/>
    <cellStyle name="Nota 3 9 6 2" xfId="7644" xr:uid="{00000000-0005-0000-0000-00000D660000}"/>
    <cellStyle name="Nota 3 9 6 2 2" xfId="16797" xr:uid="{00000000-0005-0000-0000-00000E660000}"/>
    <cellStyle name="Nota 3 9 6 2 3" xfId="23778" xr:uid="{00000000-0005-0000-0000-00000F660000}"/>
    <cellStyle name="Nota 3 9 6 2 4" xfId="30622" xr:uid="{00000000-0005-0000-0000-000010660000}"/>
    <cellStyle name="Nota 3 9 6 2 5" xfId="34572" xr:uid="{00000000-0005-0000-0000-000011660000}"/>
    <cellStyle name="Nota 3 9 6 2 6" xfId="38124" xr:uid="{00000000-0005-0000-0000-000012660000}"/>
    <cellStyle name="Nota 3 9 6 2 7" xfId="40082" xr:uid="{00000000-0005-0000-0000-000013660000}"/>
    <cellStyle name="Nota 3 9 6 3" xfId="13970" xr:uid="{00000000-0005-0000-0000-000014660000}"/>
    <cellStyle name="Nota 3 9 6 4" xfId="20968" xr:uid="{00000000-0005-0000-0000-000015660000}"/>
    <cellStyle name="Nota 3 9 6 5" xfId="27431" xr:uid="{00000000-0005-0000-0000-000016660000}"/>
    <cellStyle name="Nota 3 9 6 6" xfId="9191" xr:uid="{00000000-0005-0000-0000-000017660000}"/>
    <cellStyle name="Nota 3 9 6 7" xfId="29151" xr:uid="{00000000-0005-0000-0000-000018660000}"/>
    <cellStyle name="Nota 3 9 6 8" xfId="32120" xr:uid="{00000000-0005-0000-0000-000019660000}"/>
    <cellStyle name="Nota 3 9 6 9" xfId="35795" xr:uid="{00000000-0005-0000-0000-00001A660000}"/>
    <cellStyle name="Nota 3 9 7" xfId="7639" xr:uid="{00000000-0005-0000-0000-00001B660000}"/>
    <cellStyle name="Nota 3 9 7 2" xfId="16792" xr:uid="{00000000-0005-0000-0000-00001C660000}"/>
    <cellStyle name="Nota 3 9 7 3" xfId="23773" xr:uid="{00000000-0005-0000-0000-00001D660000}"/>
    <cellStyle name="Nota 3 9 7 4" xfId="30617" xr:uid="{00000000-0005-0000-0000-00001E660000}"/>
    <cellStyle name="Nota 3 9 7 5" xfId="34567" xr:uid="{00000000-0005-0000-0000-00001F660000}"/>
    <cellStyle name="Nota 3 9 7 6" xfId="38119" xr:uid="{00000000-0005-0000-0000-000020660000}"/>
    <cellStyle name="Nota 3 9 7 7" xfId="40077" xr:uid="{00000000-0005-0000-0000-000021660000}"/>
    <cellStyle name="Nota 3 9 8" xfId="11210" xr:uid="{00000000-0005-0000-0000-000022660000}"/>
    <cellStyle name="Nota 3 9 9" xfId="9472" xr:uid="{00000000-0005-0000-0000-000023660000}"/>
    <cellStyle name="Nota 4" xfId="747" xr:uid="{00000000-0005-0000-0000-000024660000}"/>
    <cellStyle name="Nota 4 10" xfId="3052" xr:uid="{00000000-0005-0000-0000-000025660000}"/>
    <cellStyle name="Nota 4 10 2" xfId="7646" xr:uid="{00000000-0005-0000-0000-000026660000}"/>
    <cellStyle name="Nota 4 10 2 2" xfId="16799" xr:uid="{00000000-0005-0000-0000-000027660000}"/>
    <cellStyle name="Nota 4 10 2 3" xfId="23780" xr:uid="{00000000-0005-0000-0000-000028660000}"/>
    <cellStyle name="Nota 4 10 2 4" xfId="30624" xr:uid="{00000000-0005-0000-0000-000029660000}"/>
    <cellStyle name="Nota 4 10 2 5" xfId="34574" xr:uid="{00000000-0005-0000-0000-00002A660000}"/>
    <cellStyle name="Nota 4 10 2 6" xfId="38126" xr:uid="{00000000-0005-0000-0000-00002B660000}"/>
    <cellStyle name="Nota 4 10 2 7" xfId="40084" xr:uid="{00000000-0005-0000-0000-00002C660000}"/>
    <cellStyle name="Nota 4 10 3" xfId="12206" xr:uid="{00000000-0005-0000-0000-00002D660000}"/>
    <cellStyle name="Nota 4 10 4" xfId="19209" xr:uid="{00000000-0005-0000-0000-00002E660000}"/>
    <cellStyle name="Nota 4 10 5" xfId="28290" xr:uid="{00000000-0005-0000-0000-00002F660000}"/>
    <cellStyle name="Nota 4 10 6" xfId="26410" xr:uid="{00000000-0005-0000-0000-000030660000}"/>
    <cellStyle name="Nota 4 10 7" xfId="25650" xr:uid="{00000000-0005-0000-0000-000031660000}"/>
    <cellStyle name="Nota 4 10 8" xfId="25539" xr:uid="{00000000-0005-0000-0000-000032660000}"/>
    <cellStyle name="Nota 4 10 9" xfId="31876" xr:uid="{00000000-0005-0000-0000-000033660000}"/>
    <cellStyle name="Nota 4 11" xfId="3025" xr:uid="{00000000-0005-0000-0000-000034660000}"/>
    <cellStyle name="Nota 4 11 2" xfId="7647" xr:uid="{00000000-0005-0000-0000-000035660000}"/>
    <cellStyle name="Nota 4 11 2 2" xfId="16800" xr:uid="{00000000-0005-0000-0000-000036660000}"/>
    <cellStyle name="Nota 4 11 2 3" xfId="23781" xr:uid="{00000000-0005-0000-0000-000037660000}"/>
    <cellStyle name="Nota 4 11 2 4" xfId="30625" xr:uid="{00000000-0005-0000-0000-000038660000}"/>
    <cellStyle name="Nota 4 11 2 5" xfId="34575" xr:uid="{00000000-0005-0000-0000-000039660000}"/>
    <cellStyle name="Nota 4 11 2 6" xfId="38127" xr:uid="{00000000-0005-0000-0000-00003A660000}"/>
    <cellStyle name="Nota 4 11 2 7" xfId="40085" xr:uid="{00000000-0005-0000-0000-00003B660000}"/>
    <cellStyle name="Nota 4 11 3" xfId="12179" xr:uid="{00000000-0005-0000-0000-00003C660000}"/>
    <cellStyle name="Nota 4 11 4" xfId="19182" xr:uid="{00000000-0005-0000-0000-00003D660000}"/>
    <cellStyle name="Nota 4 11 5" xfId="22550" xr:uid="{00000000-0005-0000-0000-00003E660000}"/>
    <cellStyle name="Nota 4 11 6" xfId="26404" xr:uid="{00000000-0005-0000-0000-00003F660000}"/>
    <cellStyle name="Nota 4 11 7" xfId="29819" xr:uid="{00000000-0005-0000-0000-000040660000}"/>
    <cellStyle name="Nota 4 11 8" xfId="33796" xr:uid="{00000000-0005-0000-0000-000041660000}"/>
    <cellStyle name="Nota 4 11 9" xfId="37358" xr:uid="{00000000-0005-0000-0000-000042660000}"/>
    <cellStyle name="Nota 4 12" xfId="3163" xr:uid="{00000000-0005-0000-0000-000043660000}"/>
    <cellStyle name="Nota 4 12 2" xfId="7648" xr:uid="{00000000-0005-0000-0000-000044660000}"/>
    <cellStyle name="Nota 4 12 2 2" xfId="16801" xr:uid="{00000000-0005-0000-0000-000045660000}"/>
    <cellStyle name="Nota 4 12 2 3" xfId="23782" xr:uid="{00000000-0005-0000-0000-000046660000}"/>
    <cellStyle name="Nota 4 12 2 4" xfId="30626" xr:uid="{00000000-0005-0000-0000-000047660000}"/>
    <cellStyle name="Nota 4 12 2 5" xfId="34576" xr:uid="{00000000-0005-0000-0000-000048660000}"/>
    <cellStyle name="Nota 4 12 2 6" xfId="38128" xr:uid="{00000000-0005-0000-0000-000049660000}"/>
    <cellStyle name="Nota 4 12 2 7" xfId="40086" xr:uid="{00000000-0005-0000-0000-00004A660000}"/>
    <cellStyle name="Nota 4 12 3" xfId="12317" xr:uid="{00000000-0005-0000-0000-00004B660000}"/>
    <cellStyle name="Nota 4 12 4" xfId="19320" xr:uid="{00000000-0005-0000-0000-00004C660000}"/>
    <cellStyle name="Nota 4 12 5" xfId="29511" xr:uid="{00000000-0005-0000-0000-00004D660000}"/>
    <cellStyle name="Nota 4 12 6" xfId="22992" xr:uid="{00000000-0005-0000-0000-00004E660000}"/>
    <cellStyle name="Nota 4 12 7" xfId="29759" xr:uid="{00000000-0005-0000-0000-00004F660000}"/>
    <cellStyle name="Nota 4 12 8" xfId="31584" xr:uid="{00000000-0005-0000-0000-000050660000}"/>
    <cellStyle name="Nota 4 12 9" xfId="35295" xr:uid="{00000000-0005-0000-0000-000051660000}"/>
    <cellStyle name="Nota 4 13" xfId="4148" xr:uid="{00000000-0005-0000-0000-000052660000}"/>
    <cellStyle name="Nota 4 13 2" xfId="7649" xr:uid="{00000000-0005-0000-0000-000053660000}"/>
    <cellStyle name="Nota 4 13 2 2" xfId="16802" xr:uid="{00000000-0005-0000-0000-000054660000}"/>
    <cellStyle name="Nota 4 13 2 3" xfId="23783" xr:uid="{00000000-0005-0000-0000-000055660000}"/>
    <cellStyle name="Nota 4 13 2 4" xfId="30627" xr:uid="{00000000-0005-0000-0000-000056660000}"/>
    <cellStyle name="Nota 4 13 2 5" xfId="34577" xr:uid="{00000000-0005-0000-0000-000057660000}"/>
    <cellStyle name="Nota 4 13 2 6" xfId="38129" xr:uid="{00000000-0005-0000-0000-000058660000}"/>
    <cellStyle name="Nota 4 13 2 7" xfId="40087" xr:uid="{00000000-0005-0000-0000-000059660000}"/>
    <cellStyle name="Nota 4 13 3" xfId="13302" xr:uid="{00000000-0005-0000-0000-00005A660000}"/>
    <cellStyle name="Nota 4 13 4" xfId="20300" xr:uid="{00000000-0005-0000-0000-00005B660000}"/>
    <cellStyle name="Nota 4 13 5" xfId="27758" xr:uid="{00000000-0005-0000-0000-00005C660000}"/>
    <cellStyle name="Nota 4 13 6" xfId="29210" xr:uid="{00000000-0005-0000-0000-00005D660000}"/>
    <cellStyle name="Nota 4 13 7" xfId="22863" xr:uid="{00000000-0005-0000-0000-00005E660000}"/>
    <cellStyle name="Nota 4 13 8" xfId="28806" xr:uid="{00000000-0005-0000-0000-00005F660000}"/>
    <cellStyle name="Nota 4 13 9" xfId="31295" xr:uid="{00000000-0005-0000-0000-000060660000}"/>
    <cellStyle name="Nota 4 14" xfId="7645" xr:uid="{00000000-0005-0000-0000-000061660000}"/>
    <cellStyle name="Nota 4 14 2" xfId="16798" xr:uid="{00000000-0005-0000-0000-000062660000}"/>
    <cellStyle name="Nota 4 14 3" xfId="23779" xr:uid="{00000000-0005-0000-0000-000063660000}"/>
    <cellStyle name="Nota 4 14 4" xfId="30623" xr:uid="{00000000-0005-0000-0000-000064660000}"/>
    <cellStyle name="Nota 4 14 5" xfId="34573" xr:uid="{00000000-0005-0000-0000-000065660000}"/>
    <cellStyle name="Nota 4 14 6" xfId="38125" xr:uid="{00000000-0005-0000-0000-000066660000}"/>
    <cellStyle name="Nota 4 14 7" xfId="40083" xr:uid="{00000000-0005-0000-0000-000067660000}"/>
    <cellStyle name="Nota 4 15" xfId="9904" xr:uid="{00000000-0005-0000-0000-000068660000}"/>
    <cellStyle name="Nota 4 16" xfId="17548" xr:uid="{00000000-0005-0000-0000-000069660000}"/>
    <cellStyle name="Nota 4 17" xfId="9241" xr:uid="{00000000-0005-0000-0000-00006A660000}"/>
    <cellStyle name="Nota 4 18" xfId="25686" xr:uid="{00000000-0005-0000-0000-00006B660000}"/>
    <cellStyle name="Nota 4 19" xfId="31449" xr:uid="{00000000-0005-0000-0000-00006C660000}"/>
    <cellStyle name="Nota 4 2" xfId="748" xr:uid="{00000000-0005-0000-0000-00006D660000}"/>
    <cellStyle name="Nota 4 2 10" xfId="3024" xr:uid="{00000000-0005-0000-0000-00006E660000}"/>
    <cellStyle name="Nota 4 2 10 2" xfId="7651" xr:uid="{00000000-0005-0000-0000-00006F660000}"/>
    <cellStyle name="Nota 4 2 10 2 2" xfId="16804" xr:uid="{00000000-0005-0000-0000-000070660000}"/>
    <cellStyle name="Nota 4 2 10 2 3" xfId="23785" xr:uid="{00000000-0005-0000-0000-000071660000}"/>
    <cellStyle name="Nota 4 2 10 2 4" xfId="30629" xr:uid="{00000000-0005-0000-0000-000072660000}"/>
    <cellStyle name="Nota 4 2 10 2 5" xfId="34579" xr:uid="{00000000-0005-0000-0000-000073660000}"/>
    <cellStyle name="Nota 4 2 10 2 6" xfId="38131" xr:uid="{00000000-0005-0000-0000-000074660000}"/>
    <cellStyle name="Nota 4 2 10 2 7" xfId="40089" xr:uid="{00000000-0005-0000-0000-000075660000}"/>
    <cellStyle name="Nota 4 2 10 3" xfId="12178" xr:uid="{00000000-0005-0000-0000-000076660000}"/>
    <cellStyle name="Nota 4 2 10 4" xfId="19181" xr:uid="{00000000-0005-0000-0000-000077660000}"/>
    <cellStyle name="Nota 4 2 10 5" xfId="28303" xr:uid="{00000000-0005-0000-0000-000078660000}"/>
    <cellStyle name="Nota 4 2 10 6" xfId="28086" xr:uid="{00000000-0005-0000-0000-000079660000}"/>
    <cellStyle name="Nota 4 2 10 7" xfId="25086" xr:uid="{00000000-0005-0000-0000-00007A660000}"/>
    <cellStyle name="Nota 4 2 10 8" xfId="30971" xr:uid="{00000000-0005-0000-0000-00007B660000}"/>
    <cellStyle name="Nota 4 2 10 9" xfId="34910" xr:uid="{00000000-0005-0000-0000-00007C660000}"/>
    <cellStyle name="Nota 4 2 11" xfId="2907" xr:uid="{00000000-0005-0000-0000-00007D660000}"/>
    <cellStyle name="Nota 4 2 11 2" xfId="7652" xr:uid="{00000000-0005-0000-0000-00007E660000}"/>
    <cellStyle name="Nota 4 2 11 2 2" xfId="16805" xr:uid="{00000000-0005-0000-0000-00007F660000}"/>
    <cellStyle name="Nota 4 2 11 2 3" xfId="23786" xr:uid="{00000000-0005-0000-0000-000080660000}"/>
    <cellStyle name="Nota 4 2 11 2 4" xfId="30630" xr:uid="{00000000-0005-0000-0000-000081660000}"/>
    <cellStyle name="Nota 4 2 11 2 5" xfId="34580" xr:uid="{00000000-0005-0000-0000-000082660000}"/>
    <cellStyle name="Nota 4 2 11 2 6" xfId="38132" xr:uid="{00000000-0005-0000-0000-000083660000}"/>
    <cellStyle name="Nota 4 2 11 2 7" xfId="40090" xr:uid="{00000000-0005-0000-0000-000084660000}"/>
    <cellStyle name="Nota 4 2 11 3" xfId="12061" xr:uid="{00000000-0005-0000-0000-000085660000}"/>
    <cellStyle name="Nota 4 2 11 4" xfId="19064" xr:uid="{00000000-0005-0000-0000-000086660000}"/>
    <cellStyle name="Nota 4 2 11 5" xfId="18276" xr:uid="{00000000-0005-0000-0000-000087660000}"/>
    <cellStyle name="Nota 4 2 11 6" xfId="29129" xr:uid="{00000000-0005-0000-0000-000088660000}"/>
    <cellStyle name="Nota 4 2 11 7" xfId="24531" xr:uid="{00000000-0005-0000-0000-000089660000}"/>
    <cellStyle name="Nota 4 2 11 8" xfId="29656" xr:uid="{00000000-0005-0000-0000-00008A660000}"/>
    <cellStyle name="Nota 4 2 11 9" xfId="33643" xr:uid="{00000000-0005-0000-0000-00008B660000}"/>
    <cellStyle name="Nota 4 2 12" xfId="4223" xr:uid="{00000000-0005-0000-0000-00008C660000}"/>
    <cellStyle name="Nota 4 2 12 2" xfId="7653" xr:uid="{00000000-0005-0000-0000-00008D660000}"/>
    <cellStyle name="Nota 4 2 12 2 2" xfId="16806" xr:uid="{00000000-0005-0000-0000-00008E660000}"/>
    <cellStyle name="Nota 4 2 12 2 3" xfId="23787" xr:uid="{00000000-0005-0000-0000-00008F660000}"/>
    <cellStyle name="Nota 4 2 12 2 4" xfId="30631" xr:uid="{00000000-0005-0000-0000-000090660000}"/>
    <cellStyle name="Nota 4 2 12 2 5" xfId="34581" xr:uid="{00000000-0005-0000-0000-000091660000}"/>
    <cellStyle name="Nota 4 2 12 2 6" xfId="38133" xr:uid="{00000000-0005-0000-0000-000092660000}"/>
    <cellStyle name="Nota 4 2 12 2 7" xfId="40091" xr:uid="{00000000-0005-0000-0000-000093660000}"/>
    <cellStyle name="Nota 4 2 12 3" xfId="13377" xr:uid="{00000000-0005-0000-0000-000094660000}"/>
    <cellStyle name="Nota 4 2 12 4" xfId="20375" xr:uid="{00000000-0005-0000-0000-000095660000}"/>
    <cellStyle name="Nota 4 2 12 5" xfId="23207" xr:uid="{00000000-0005-0000-0000-000096660000}"/>
    <cellStyle name="Nota 4 2 12 6" xfId="22654" xr:uid="{00000000-0005-0000-0000-000097660000}"/>
    <cellStyle name="Nota 4 2 12 7" xfId="29073" xr:uid="{00000000-0005-0000-0000-000098660000}"/>
    <cellStyle name="Nota 4 2 12 8" xfId="33359" xr:uid="{00000000-0005-0000-0000-000099660000}"/>
    <cellStyle name="Nota 4 2 12 9" xfId="37034" xr:uid="{00000000-0005-0000-0000-00009A660000}"/>
    <cellStyle name="Nota 4 2 13" xfId="7650" xr:uid="{00000000-0005-0000-0000-00009B660000}"/>
    <cellStyle name="Nota 4 2 13 2" xfId="16803" xr:uid="{00000000-0005-0000-0000-00009C660000}"/>
    <cellStyle name="Nota 4 2 13 3" xfId="23784" xr:uid="{00000000-0005-0000-0000-00009D660000}"/>
    <cellStyle name="Nota 4 2 13 4" xfId="30628" xr:uid="{00000000-0005-0000-0000-00009E660000}"/>
    <cellStyle name="Nota 4 2 13 5" xfId="34578" xr:uid="{00000000-0005-0000-0000-00009F660000}"/>
    <cellStyle name="Nota 4 2 13 6" xfId="38130" xr:uid="{00000000-0005-0000-0000-0000A0660000}"/>
    <cellStyle name="Nota 4 2 13 7" xfId="40088" xr:uid="{00000000-0005-0000-0000-0000A1660000}"/>
    <cellStyle name="Nota 4 2 14" xfId="9905" xr:uid="{00000000-0005-0000-0000-0000A2660000}"/>
    <cellStyle name="Nota 4 2 15" xfId="17550" xr:uid="{00000000-0005-0000-0000-0000A3660000}"/>
    <cellStyle name="Nota 4 2 16" xfId="29115" xr:uid="{00000000-0005-0000-0000-0000A4660000}"/>
    <cellStyle name="Nota 4 2 17" xfId="9187" xr:uid="{00000000-0005-0000-0000-0000A5660000}"/>
    <cellStyle name="Nota 4 2 18" xfId="31448" xr:uid="{00000000-0005-0000-0000-0000A6660000}"/>
    <cellStyle name="Nota 4 2 19" xfId="35155" xr:uid="{00000000-0005-0000-0000-0000A7660000}"/>
    <cellStyle name="Nota 4 2 2" xfId="749" xr:uid="{00000000-0005-0000-0000-0000A8660000}"/>
    <cellStyle name="Nota 4 2 2 10" xfId="4279" xr:uid="{00000000-0005-0000-0000-0000A9660000}"/>
    <cellStyle name="Nota 4 2 2 10 2" xfId="7655" xr:uid="{00000000-0005-0000-0000-0000AA660000}"/>
    <cellStyle name="Nota 4 2 2 10 2 2" xfId="16808" xr:uid="{00000000-0005-0000-0000-0000AB660000}"/>
    <cellStyle name="Nota 4 2 2 10 2 3" xfId="23789" xr:uid="{00000000-0005-0000-0000-0000AC660000}"/>
    <cellStyle name="Nota 4 2 2 10 2 4" xfId="30633" xr:uid="{00000000-0005-0000-0000-0000AD660000}"/>
    <cellStyle name="Nota 4 2 2 10 2 5" xfId="34583" xr:uid="{00000000-0005-0000-0000-0000AE660000}"/>
    <cellStyle name="Nota 4 2 2 10 2 6" xfId="38135" xr:uid="{00000000-0005-0000-0000-0000AF660000}"/>
    <cellStyle name="Nota 4 2 2 10 2 7" xfId="40093" xr:uid="{00000000-0005-0000-0000-0000B0660000}"/>
    <cellStyle name="Nota 4 2 2 10 3" xfId="13433" xr:uid="{00000000-0005-0000-0000-0000B1660000}"/>
    <cellStyle name="Nota 4 2 2 10 4" xfId="20431" xr:uid="{00000000-0005-0000-0000-0000B2660000}"/>
    <cellStyle name="Nota 4 2 2 10 5" xfId="22429" xr:uid="{00000000-0005-0000-0000-0000B3660000}"/>
    <cellStyle name="Nota 4 2 2 10 6" xfId="28148" xr:uid="{00000000-0005-0000-0000-0000B4660000}"/>
    <cellStyle name="Nota 4 2 2 10 7" xfId="28901" xr:uid="{00000000-0005-0000-0000-0000B5660000}"/>
    <cellStyle name="Nota 4 2 2 10 8" xfId="31669" xr:uid="{00000000-0005-0000-0000-0000B6660000}"/>
    <cellStyle name="Nota 4 2 2 10 9" xfId="35349" xr:uid="{00000000-0005-0000-0000-0000B7660000}"/>
    <cellStyle name="Nota 4 2 2 11" xfId="4554" xr:uid="{00000000-0005-0000-0000-0000B8660000}"/>
    <cellStyle name="Nota 4 2 2 11 2" xfId="7656" xr:uid="{00000000-0005-0000-0000-0000B9660000}"/>
    <cellStyle name="Nota 4 2 2 11 2 2" xfId="16809" xr:uid="{00000000-0005-0000-0000-0000BA660000}"/>
    <cellStyle name="Nota 4 2 2 11 2 3" xfId="23790" xr:uid="{00000000-0005-0000-0000-0000BB660000}"/>
    <cellStyle name="Nota 4 2 2 11 2 4" xfId="30634" xr:uid="{00000000-0005-0000-0000-0000BC660000}"/>
    <cellStyle name="Nota 4 2 2 11 2 5" xfId="34584" xr:uid="{00000000-0005-0000-0000-0000BD660000}"/>
    <cellStyle name="Nota 4 2 2 11 2 6" xfId="38136" xr:uid="{00000000-0005-0000-0000-0000BE660000}"/>
    <cellStyle name="Nota 4 2 2 11 2 7" xfId="40094" xr:uid="{00000000-0005-0000-0000-0000BF660000}"/>
    <cellStyle name="Nota 4 2 2 11 3" xfId="13708" xr:uid="{00000000-0005-0000-0000-0000C0660000}"/>
    <cellStyle name="Nota 4 2 2 11 4" xfId="20706" xr:uid="{00000000-0005-0000-0000-0000C1660000}"/>
    <cellStyle name="Nota 4 2 2 11 5" xfId="19530" xr:uid="{00000000-0005-0000-0000-0000C2660000}"/>
    <cellStyle name="Nota 4 2 2 11 6" xfId="22839" xr:uid="{00000000-0005-0000-0000-0000C3660000}"/>
    <cellStyle name="Nota 4 2 2 11 7" xfId="26839" xr:uid="{00000000-0005-0000-0000-0000C4660000}"/>
    <cellStyle name="Nota 4 2 2 11 8" xfId="23025" xr:uid="{00000000-0005-0000-0000-0000C5660000}"/>
    <cellStyle name="Nota 4 2 2 11 9" xfId="22871" xr:uid="{00000000-0005-0000-0000-0000C6660000}"/>
    <cellStyle name="Nota 4 2 2 12" xfId="7654" xr:uid="{00000000-0005-0000-0000-0000C7660000}"/>
    <cellStyle name="Nota 4 2 2 12 2" xfId="16807" xr:uid="{00000000-0005-0000-0000-0000C8660000}"/>
    <cellStyle name="Nota 4 2 2 12 3" xfId="23788" xr:uid="{00000000-0005-0000-0000-0000C9660000}"/>
    <cellStyle name="Nota 4 2 2 12 4" xfId="30632" xr:uid="{00000000-0005-0000-0000-0000CA660000}"/>
    <cellStyle name="Nota 4 2 2 12 5" xfId="34582" xr:uid="{00000000-0005-0000-0000-0000CB660000}"/>
    <cellStyle name="Nota 4 2 2 12 6" xfId="38134" xr:uid="{00000000-0005-0000-0000-0000CC660000}"/>
    <cellStyle name="Nota 4 2 2 12 7" xfId="40092" xr:uid="{00000000-0005-0000-0000-0000CD660000}"/>
    <cellStyle name="Nota 4 2 2 13" xfId="9906" xr:uid="{00000000-0005-0000-0000-0000CE660000}"/>
    <cellStyle name="Nota 4 2 2 14" xfId="17549" xr:uid="{00000000-0005-0000-0000-0000CF660000}"/>
    <cellStyle name="Nota 4 2 2 15" xfId="22612" xr:uid="{00000000-0005-0000-0000-0000D0660000}"/>
    <cellStyle name="Nota 4 2 2 16" xfId="22852" xr:uid="{00000000-0005-0000-0000-0000D1660000}"/>
    <cellStyle name="Nota 4 2 2 17" xfId="31447" xr:uid="{00000000-0005-0000-0000-0000D2660000}"/>
    <cellStyle name="Nota 4 2 2 18" xfId="35158" xr:uid="{00000000-0005-0000-0000-0000D3660000}"/>
    <cellStyle name="Nota 4 2 2 19" xfId="38436" xr:uid="{00000000-0005-0000-0000-0000D4660000}"/>
    <cellStyle name="Nota 4 2 2 2" xfId="2254" xr:uid="{00000000-0005-0000-0000-0000D5660000}"/>
    <cellStyle name="Nota 4 2 2 2 10" xfId="9495" xr:uid="{00000000-0005-0000-0000-0000D6660000}"/>
    <cellStyle name="Nota 4 2 2 2 11" xfId="17010" xr:uid="{00000000-0005-0000-0000-0000D7660000}"/>
    <cellStyle name="Nota 4 2 2 2 12" xfId="25935" xr:uid="{00000000-0005-0000-0000-0000D8660000}"/>
    <cellStyle name="Nota 4 2 2 2 13" xfId="34176" xr:uid="{00000000-0005-0000-0000-0000D9660000}"/>
    <cellStyle name="Nota 4 2 2 2 14" xfId="37738" xr:uid="{00000000-0005-0000-0000-0000DA660000}"/>
    <cellStyle name="Nota 4 2 2 2 2" xfId="2654" xr:uid="{00000000-0005-0000-0000-0000DB660000}"/>
    <cellStyle name="Nota 4 2 2 2 2 2" xfId="7658" xr:uid="{00000000-0005-0000-0000-0000DC660000}"/>
    <cellStyle name="Nota 4 2 2 2 2 2 2" xfId="16811" xr:uid="{00000000-0005-0000-0000-0000DD660000}"/>
    <cellStyle name="Nota 4 2 2 2 2 2 3" xfId="23792" xr:uid="{00000000-0005-0000-0000-0000DE660000}"/>
    <cellStyle name="Nota 4 2 2 2 2 2 4" xfId="30636" xr:uid="{00000000-0005-0000-0000-0000DF660000}"/>
    <cellStyle name="Nota 4 2 2 2 2 2 5" xfId="34586" xr:uid="{00000000-0005-0000-0000-0000E0660000}"/>
    <cellStyle name="Nota 4 2 2 2 2 2 6" xfId="38138" xr:uid="{00000000-0005-0000-0000-0000E1660000}"/>
    <cellStyle name="Nota 4 2 2 2 2 2 7" xfId="40096" xr:uid="{00000000-0005-0000-0000-0000E2660000}"/>
    <cellStyle name="Nota 4 2 2 2 2 3" xfId="11808" xr:uid="{00000000-0005-0000-0000-0000E3660000}"/>
    <cellStyle name="Nota 4 2 2 2 2 4" xfId="18811" xr:uid="{00000000-0005-0000-0000-0000E4660000}"/>
    <cellStyle name="Nota 4 2 2 2 2 5" xfId="22967" xr:uid="{00000000-0005-0000-0000-0000E5660000}"/>
    <cellStyle name="Nota 4 2 2 2 2 6" xfId="26290" xr:uid="{00000000-0005-0000-0000-0000E6660000}"/>
    <cellStyle name="Nota 4 2 2 2 2 7" xfId="22691" xr:uid="{00000000-0005-0000-0000-0000E7660000}"/>
    <cellStyle name="Nota 4 2 2 2 2 8" xfId="33982" xr:uid="{00000000-0005-0000-0000-0000E8660000}"/>
    <cellStyle name="Nota 4 2 2 2 2 9" xfId="37544" xr:uid="{00000000-0005-0000-0000-0000E9660000}"/>
    <cellStyle name="Nota 4 2 2 2 3" xfId="3936" xr:uid="{00000000-0005-0000-0000-0000EA660000}"/>
    <cellStyle name="Nota 4 2 2 2 3 2" xfId="7659" xr:uid="{00000000-0005-0000-0000-0000EB660000}"/>
    <cellStyle name="Nota 4 2 2 2 3 2 2" xfId="16812" xr:uid="{00000000-0005-0000-0000-0000EC660000}"/>
    <cellStyle name="Nota 4 2 2 2 3 2 3" xfId="23793" xr:uid="{00000000-0005-0000-0000-0000ED660000}"/>
    <cellStyle name="Nota 4 2 2 2 3 2 4" xfId="30637" xr:uid="{00000000-0005-0000-0000-0000EE660000}"/>
    <cellStyle name="Nota 4 2 2 2 3 2 5" xfId="34587" xr:uid="{00000000-0005-0000-0000-0000EF660000}"/>
    <cellStyle name="Nota 4 2 2 2 3 2 6" xfId="38139" xr:uid="{00000000-0005-0000-0000-0000F0660000}"/>
    <cellStyle name="Nota 4 2 2 2 3 2 7" xfId="40097" xr:uid="{00000000-0005-0000-0000-0000F1660000}"/>
    <cellStyle name="Nota 4 2 2 2 3 3" xfId="13090" xr:uid="{00000000-0005-0000-0000-0000F2660000}"/>
    <cellStyle name="Nota 4 2 2 2 3 4" xfId="20088" xr:uid="{00000000-0005-0000-0000-0000F3660000}"/>
    <cellStyle name="Nota 4 2 2 2 3 5" xfId="19656" xr:uid="{00000000-0005-0000-0000-0000F4660000}"/>
    <cellStyle name="Nota 4 2 2 2 3 6" xfId="17911" xr:uid="{00000000-0005-0000-0000-0000F5660000}"/>
    <cellStyle name="Nota 4 2 2 2 3 7" xfId="27290" xr:uid="{00000000-0005-0000-0000-0000F6660000}"/>
    <cellStyle name="Nota 4 2 2 2 3 8" xfId="29688" xr:uid="{00000000-0005-0000-0000-0000F7660000}"/>
    <cellStyle name="Nota 4 2 2 2 3 9" xfId="31880" xr:uid="{00000000-0005-0000-0000-0000F8660000}"/>
    <cellStyle name="Nota 4 2 2 2 4" xfId="4374" xr:uid="{00000000-0005-0000-0000-0000F9660000}"/>
    <cellStyle name="Nota 4 2 2 2 4 2" xfId="7660" xr:uid="{00000000-0005-0000-0000-0000FA660000}"/>
    <cellStyle name="Nota 4 2 2 2 4 2 2" xfId="16813" xr:uid="{00000000-0005-0000-0000-0000FB660000}"/>
    <cellStyle name="Nota 4 2 2 2 4 2 3" xfId="23794" xr:uid="{00000000-0005-0000-0000-0000FC660000}"/>
    <cellStyle name="Nota 4 2 2 2 4 2 4" xfId="30638" xr:uid="{00000000-0005-0000-0000-0000FD660000}"/>
    <cellStyle name="Nota 4 2 2 2 4 2 5" xfId="34588" xr:uid="{00000000-0005-0000-0000-0000FE660000}"/>
    <cellStyle name="Nota 4 2 2 2 4 2 6" xfId="38140" xr:uid="{00000000-0005-0000-0000-0000FF660000}"/>
    <cellStyle name="Nota 4 2 2 2 4 2 7" xfId="40098" xr:uid="{00000000-0005-0000-0000-000000670000}"/>
    <cellStyle name="Nota 4 2 2 2 4 3" xfId="13528" xr:uid="{00000000-0005-0000-0000-000001670000}"/>
    <cellStyle name="Nota 4 2 2 2 4 4" xfId="20526" xr:uid="{00000000-0005-0000-0000-000002670000}"/>
    <cellStyle name="Nota 4 2 2 2 4 5" xfId="19690" xr:uid="{00000000-0005-0000-0000-000003670000}"/>
    <cellStyle name="Nota 4 2 2 2 4 6" xfId="25035" xr:uid="{00000000-0005-0000-0000-000004670000}"/>
    <cellStyle name="Nota 4 2 2 2 4 7" xfId="31902" xr:uid="{00000000-0005-0000-0000-000005670000}"/>
    <cellStyle name="Nota 4 2 2 2 4 8" xfId="29046" xr:uid="{00000000-0005-0000-0000-000006670000}"/>
    <cellStyle name="Nota 4 2 2 2 4 9" xfId="31014" xr:uid="{00000000-0005-0000-0000-000007670000}"/>
    <cellStyle name="Nota 4 2 2 2 5" xfId="4628" xr:uid="{00000000-0005-0000-0000-000008670000}"/>
    <cellStyle name="Nota 4 2 2 2 5 2" xfId="7661" xr:uid="{00000000-0005-0000-0000-000009670000}"/>
    <cellStyle name="Nota 4 2 2 2 5 2 2" xfId="16814" xr:uid="{00000000-0005-0000-0000-00000A670000}"/>
    <cellStyle name="Nota 4 2 2 2 5 2 3" xfId="23795" xr:uid="{00000000-0005-0000-0000-00000B670000}"/>
    <cellStyle name="Nota 4 2 2 2 5 2 4" xfId="30639" xr:uid="{00000000-0005-0000-0000-00000C670000}"/>
    <cellStyle name="Nota 4 2 2 2 5 2 5" xfId="34589" xr:uid="{00000000-0005-0000-0000-00000D670000}"/>
    <cellStyle name="Nota 4 2 2 2 5 2 6" xfId="38141" xr:uid="{00000000-0005-0000-0000-00000E670000}"/>
    <cellStyle name="Nota 4 2 2 2 5 2 7" xfId="40099" xr:uid="{00000000-0005-0000-0000-00000F670000}"/>
    <cellStyle name="Nota 4 2 2 2 5 3" xfId="13782" xr:uid="{00000000-0005-0000-0000-000010670000}"/>
    <cellStyle name="Nota 4 2 2 2 5 4" xfId="20780" xr:uid="{00000000-0005-0000-0000-000011670000}"/>
    <cellStyle name="Nota 4 2 2 2 5 5" xfId="24772" xr:uid="{00000000-0005-0000-0000-000012670000}"/>
    <cellStyle name="Nota 4 2 2 2 5 6" xfId="10167" xr:uid="{00000000-0005-0000-0000-000013670000}"/>
    <cellStyle name="Nota 4 2 2 2 5 7" xfId="25512" xr:uid="{00000000-0005-0000-0000-000014670000}"/>
    <cellStyle name="Nota 4 2 2 2 5 8" xfId="31781" xr:uid="{00000000-0005-0000-0000-000015670000}"/>
    <cellStyle name="Nota 4 2 2 2 5 9" xfId="35461" xr:uid="{00000000-0005-0000-0000-000016670000}"/>
    <cellStyle name="Nota 4 2 2 2 6" xfId="4874" xr:uid="{00000000-0005-0000-0000-000017670000}"/>
    <cellStyle name="Nota 4 2 2 2 6 2" xfId="7662" xr:uid="{00000000-0005-0000-0000-000018670000}"/>
    <cellStyle name="Nota 4 2 2 2 6 2 2" xfId="16815" xr:uid="{00000000-0005-0000-0000-000019670000}"/>
    <cellStyle name="Nota 4 2 2 2 6 2 3" xfId="23796" xr:uid="{00000000-0005-0000-0000-00001A670000}"/>
    <cellStyle name="Nota 4 2 2 2 6 2 4" xfId="30640" xr:uid="{00000000-0005-0000-0000-00001B670000}"/>
    <cellStyle name="Nota 4 2 2 2 6 2 5" xfId="34590" xr:uid="{00000000-0005-0000-0000-00001C670000}"/>
    <cellStyle name="Nota 4 2 2 2 6 2 6" xfId="38142" xr:uid="{00000000-0005-0000-0000-00001D670000}"/>
    <cellStyle name="Nota 4 2 2 2 6 2 7" xfId="40100" xr:uid="{00000000-0005-0000-0000-00001E670000}"/>
    <cellStyle name="Nota 4 2 2 2 6 3" xfId="14028" xr:uid="{00000000-0005-0000-0000-00001F670000}"/>
    <cellStyle name="Nota 4 2 2 2 6 4" xfId="21026" xr:uid="{00000000-0005-0000-0000-000020670000}"/>
    <cellStyle name="Nota 4 2 2 2 6 5" xfId="27394" xr:uid="{00000000-0005-0000-0000-000021670000}"/>
    <cellStyle name="Nota 4 2 2 2 6 6" xfId="26773" xr:uid="{00000000-0005-0000-0000-000022670000}"/>
    <cellStyle name="Nota 4 2 2 2 6 7" xfId="25189" xr:uid="{00000000-0005-0000-0000-000023670000}"/>
    <cellStyle name="Nota 4 2 2 2 6 8" xfId="35598" xr:uid="{00000000-0005-0000-0000-000024670000}"/>
    <cellStyle name="Nota 4 2 2 2 6 9" xfId="38509" xr:uid="{00000000-0005-0000-0000-000025670000}"/>
    <cellStyle name="Nota 4 2 2 2 7" xfId="7657" xr:uid="{00000000-0005-0000-0000-000026670000}"/>
    <cellStyle name="Nota 4 2 2 2 7 2" xfId="16810" xr:uid="{00000000-0005-0000-0000-000027670000}"/>
    <cellStyle name="Nota 4 2 2 2 7 3" xfId="23791" xr:uid="{00000000-0005-0000-0000-000028670000}"/>
    <cellStyle name="Nota 4 2 2 2 7 4" xfId="30635" xr:uid="{00000000-0005-0000-0000-000029670000}"/>
    <cellStyle name="Nota 4 2 2 2 7 5" xfId="34585" xr:uid="{00000000-0005-0000-0000-00002A670000}"/>
    <cellStyle name="Nota 4 2 2 2 7 6" xfId="38137" xr:uid="{00000000-0005-0000-0000-00002B670000}"/>
    <cellStyle name="Nota 4 2 2 2 7 7" xfId="40095" xr:uid="{00000000-0005-0000-0000-00002C670000}"/>
    <cellStyle name="Nota 4 2 2 2 8" xfId="11408" xr:uid="{00000000-0005-0000-0000-00002D670000}"/>
    <cellStyle name="Nota 4 2 2 2 9" xfId="18411" xr:uid="{00000000-0005-0000-0000-00002E670000}"/>
    <cellStyle name="Nota 4 2 2 3" xfId="1770" xr:uid="{00000000-0005-0000-0000-00002F670000}"/>
    <cellStyle name="Nota 4 2 2 3 10" xfId="28614" xr:uid="{00000000-0005-0000-0000-000030670000}"/>
    <cellStyle name="Nota 4 2 2 3 11" xfId="29075" xr:uid="{00000000-0005-0000-0000-000031670000}"/>
    <cellStyle name="Nota 4 2 2 3 12" xfId="29105" xr:uid="{00000000-0005-0000-0000-000032670000}"/>
    <cellStyle name="Nota 4 2 2 3 13" xfId="34873" xr:uid="{00000000-0005-0000-0000-000033670000}"/>
    <cellStyle name="Nota 4 2 2 3 14" xfId="38360" xr:uid="{00000000-0005-0000-0000-000034670000}"/>
    <cellStyle name="Nota 4 2 2 3 2" xfId="2535" xr:uid="{00000000-0005-0000-0000-000035670000}"/>
    <cellStyle name="Nota 4 2 2 3 2 2" xfId="7664" xr:uid="{00000000-0005-0000-0000-000036670000}"/>
    <cellStyle name="Nota 4 2 2 3 2 2 2" xfId="16817" xr:uid="{00000000-0005-0000-0000-000037670000}"/>
    <cellStyle name="Nota 4 2 2 3 2 2 3" xfId="23798" xr:uid="{00000000-0005-0000-0000-000038670000}"/>
    <cellStyle name="Nota 4 2 2 3 2 2 4" xfId="30642" xr:uid="{00000000-0005-0000-0000-000039670000}"/>
    <cellStyle name="Nota 4 2 2 3 2 2 5" xfId="34592" xr:uid="{00000000-0005-0000-0000-00003A670000}"/>
    <cellStyle name="Nota 4 2 2 3 2 2 6" xfId="38144" xr:uid="{00000000-0005-0000-0000-00003B670000}"/>
    <cellStyle name="Nota 4 2 2 3 2 2 7" xfId="40102" xr:uid="{00000000-0005-0000-0000-00003C670000}"/>
    <cellStyle name="Nota 4 2 2 3 2 3" xfId="11689" xr:uid="{00000000-0005-0000-0000-00003D670000}"/>
    <cellStyle name="Nota 4 2 2 3 2 4" xfId="18692" xr:uid="{00000000-0005-0000-0000-00003E670000}"/>
    <cellStyle name="Nota 4 2 2 3 2 5" xfId="10215" xr:uid="{00000000-0005-0000-0000-00003F670000}"/>
    <cellStyle name="Nota 4 2 2 3 2 6" xfId="26237" xr:uid="{00000000-0005-0000-0000-000040670000}"/>
    <cellStyle name="Nota 4 2 2 3 2 7" xfId="30064" xr:uid="{00000000-0005-0000-0000-000041670000}"/>
    <cellStyle name="Nota 4 2 2 3 2 8" xfId="34041" xr:uid="{00000000-0005-0000-0000-000042670000}"/>
    <cellStyle name="Nota 4 2 2 3 2 9" xfId="37603" xr:uid="{00000000-0005-0000-0000-000043670000}"/>
    <cellStyle name="Nota 4 2 2 3 3" xfId="3697" xr:uid="{00000000-0005-0000-0000-000044670000}"/>
    <cellStyle name="Nota 4 2 2 3 3 2" xfId="7665" xr:uid="{00000000-0005-0000-0000-000045670000}"/>
    <cellStyle name="Nota 4 2 2 3 3 2 2" xfId="16818" xr:uid="{00000000-0005-0000-0000-000046670000}"/>
    <cellStyle name="Nota 4 2 2 3 3 2 3" xfId="23799" xr:uid="{00000000-0005-0000-0000-000047670000}"/>
    <cellStyle name="Nota 4 2 2 3 3 2 4" xfId="30643" xr:uid="{00000000-0005-0000-0000-000048670000}"/>
    <cellStyle name="Nota 4 2 2 3 3 2 5" xfId="34593" xr:uid="{00000000-0005-0000-0000-000049670000}"/>
    <cellStyle name="Nota 4 2 2 3 3 2 6" xfId="38145" xr:uid="{00000000-0005-0000-0000-00004A670000}"/>
    <cellStyle name="Nota 4 2 2 3 3 2 7" xfId="40103" xr:uid="{00000000-0005-0000-0000-00004B670000}"/>
    <cellStyle name="Nota 4 2 2 3 3 3" xfId="12851" xr:uid="{00000000-0005-0000-0000-00004C670000}"/>
    <cellStyle name="Nota 4 2 2 3 3 4" xfId="19850" xr:uid="{00000000-0005-0000-0000-00004D670000}"/>
    <cellStyle name="Nota 4 2 2 3 3 5" xfId="27981" xr:uid="{00000000-0005-0000-0000-00004E670000}"/>
    <cellStyle name="Nota 4 2 2 3 3 6" xfId="21225" xr:uid="{00000000-0005-0000-0000-00004F670000}"/>
    <cellStyle name="Nota 4 2 2 3 3 7" xfId="29389" xr:uid="{00000000-0005-0000-0000-000050670000}"/>
    <cellStyle name="Nota 4 2 2 3 3 8" xfId="33565" xr:uid="{00000000-0005-0000-0000-000051670000}"/>
    <cellStyle name="Nota 4 2 2 3 3 9" xfId="37233" xr:uid="{00000000-0005-0000-0000-000052670000}"/>
    <cellStyle name="Nota 4 2 2 3 4" xfId="4207" xr:uid="{00000000-0005-0000-0000-000053670000}"/>
    <cellStyle name="Nota 4 2 2 3 4 2" xfId="7666" xr:uid="{00000000-0005-0000-0000-000054670000}"/>
    <cellStyle name="Nota 4 2 2 3 4 2 2" xfId="16819" xr:uid="{00000000-0005-0000-0000-000055670000}"/>
    <cellStyle name="Nota 4 2 2 3 4 2 3" xfId="23800" xr:uid="{00000000-0005-0000-0000-000056670000}"/>
    <cellStyle name="Nota 4 2 2 3 4 2 4" xfId="30644" xr:uid="{00000000-0005-0000-0000-000057670000}"/>
    <cellStyle name="Nota 4 2 2 3 4 2 5" xfId="34594" xr:uid="{00000000-0005-0000-0000-000058670000}"/>
    <cellStyle name="Nota 4 2 2 3 4 2 6" xfId="38146" xr:uid="{00000000-0005-0000-0000-000059670000}"/>
    <cellStyle name="Nota 4 2 2 3 4 2 7" xfId="40104" xr:uid="{00000000-0005-0000-0000-00005A670000}"/>
    <cellStyle name="Nota 4 2 2 3 4 3" xfId="13361" xr:uid="{00000000-0005-0000-0000-00005B670000}"/>
    <cellStyle name="Nota 4 2 2 3 4 4" xfId="20359" xr:uid="{00000000-0005-0000-0000-00005C670000}"/>
    <cellStyle name="Nota 4 2 2 3 4 5" xfId="22591" xr:uid="{00000000-0005-0000-0000-00005D670000}"/>
    <cellStyle name="Nota 4 2 2 3 4 6" xfId="28832" xr:uid="{00000000-0005-0000-0000-00005E670000}"/>
    <cellStyle name="Nota 4 2 2 3 4 7" xfId="17385" xr:uid="{00000000-0005-0000-0000-00005F670000}"/>
    <cellStyle name="Nota 4 2 2 3 4 8" xfId="33366" xr:uid="{00000000-0005-0000-0000-000060670000}"/>
    <cellStyle name="Nota 4 2 2 3 4 9" xfId="37041" xr:uid="{00000000-0005-0000-0000-000061670000}"/>
    <cellStyle name="Nota 4 2 2 3 5" xfId="3120" xr:uid="{00000000-0005-0000-0000-000062670000}"/>
    <cellStyle name="Nota 4 2 2 3 5 2" xfId="7667" xr:uid="{00000000-0005-0000-0000-000063670000}"/>
    <cellStyle name="Nota 4 2 2 3 5 2 2" xfId="16820" xr:uid="{00000000-0005-0000-0000-000064670000}"/>
    <cellStyle name="Nota 4 2 2 3 5 2 3" xfId="23801" xr:uid="{00000000-0005-0000-0000-000065670000}"/>
    <cellStyle name="Nota 4 2 2 3 5 2 4" xfId="30645" xr:uid="{00000000-0005-0000-0000-000066670000}"/>
    <cellStyle name="Nota 4 2 2 3 5 2 5" xfId="34595" xr:uid="{00000000-0005-0000-0000-000067670000}"/>
    <cellStyle name="Nota 4 2 2 3 5 2 6" xfId="38147" xr:uid="{00000000-0005-0000-0000-000068670000}"/>
    <cellStyle name="Nota 4 2 2 3 5 2 7" xfId="40105" xr:uid="{00000000-0005-0000-0000-000069670000}"/>
    <cellStyle name="Nota 4 2 2 3 5 3" xfId="12274" xr:uid="{00000000-0005-0000-0000-00006A670000}"/>
    <cellStyle name="Nota 4 2 2 3 5 4" xfId="19277" xr:uid="{00000000-0005-0000-0000-00006B670000}"/>
    <cellStyle name="Nota 4 2 2 3 5 5" xfId="28263" xr:uid="{00000000-0005-0000-0000-00006C670000}"/>
    <cellStyle name="Nota 4 2 2 3 5 6" xfId="26427" xr:uid="{00000000-0005-0000-0000-00006D670000}"/>
    <cellStyle name="Nota 4 2 2 3 5 7" xfId="22872" xr:uid="{00000000-0005-0000-0000-00006E670000}"/>
    <cellStyle name="Nota 4 2 2 3 5 8" xfId="31906" xr:uid="{00000000-0005-0000-0000-00006F670000}"/>
    <cellStyle name="Nota 4 2 2 3 5 9" xfId="33646" xr:uid="{00000000-0005-0000-0000-000070670000}"/>
    <cellStyle name="Nota 4 2 2 3 6" xfId="4134" xr:uid="{00000000-0005-0000-0000-000071670000}"/>
    <cellStyle name="Nota 4 2 2 3 6 2" xfId="7668" xr:uid="{00000000-0005-0000-0000-000072670000}"/>
    <cellStyle name="Nota 4 2 2 3 6 2 2" xfId="16821" xr:uid="{00000000-0005-0000-0000-000073670000}"/>
    <cellStyle name="Nota 4 2 2 3 6 2 3" xfId="23802" xr:uid="{00000000-0005-0000-0000-000074670000}"/>
    <cellStyle name="Nota 4 2 2 3 6 2 4" xfId="30646" xr:uid="{00000000-0005-0000-0000-000075670000}"/>
    <cellStyle name="Nota 4 2 2 3 6 2 5" xfId="34596" xr:uid="{00000000-0005-0000-0000-000076670000}"/>
    <cellStyle name="Nota 4 2 2 3 6 2 6" xfId="38148" xr:uid="{00000000-0005-0000-0000-000077670000}"/>
    <cellStyle name="Nota 4 2 2 3 6 2 7" xfId="40106" xr:uid="{00000000-0005-0000-0000-000078670000}"/>
    <cellStyle name="Nota 4 2 2 3 6 3" xfId="13288" xr:uid="{00000000-0005-0000-0000-000079670000}"/>
    <cellStyle name="Nota 4 2 2 3 6 4" xfId="20286" xr:uid="{00000000-0005-0000-0000-00007A670000}"/>
    <cellStyle name="Nota 4 2 2 3 6 5" xfId="27765" xr:uid="{00000000-0005-0000-0000-00007B670000}"/>
    <cellStyle name="Nota 4 2 2 3 6 6" xfId="26664" xr:uid="{00000000-0005-0000-0000-00007C670000}"/>
    <cellStyle name="Nota 4 2 2 3 6 7" xfId="27275" xr:uid="{00000000-0005-0000-0000-00007D670000}"/>
    <cellStyle name="Nota 4 2 2 3 6 8" xfId="17627" xr:uid="{00000000-0005-0000-0000-00007E670000}"/>
    <cellStyle name="Nota 4 2 2 3 6 9" xfId="31031" xr:uid="{00000000-0005-0000-0000-00007F670000}"/>
    <cellStyle name="Nota 4 2 2 3 7" xfId="7663" xr:uid="{00000000-0005-0000-0000-000080670000}"/>
    <cellStyle name="Nota 4 2 2 3 7 2" xfId="16816" xr:uid="{00000000-0005-0000-0000-000081670000}"/>
    <cellStyle name="Nota 4 2 2 3 7 3" xfId="23797" xr:uid="{00000000-0005-0000-0000-000082670000}"/>
    <cellStyle name="Nota 4 2 2 3 7 4" xfId="30641" xr:uid="{00000000-0005-0000-0000-000083670000}"/>
    <cellStyle name="Nota 4 2 2 3 7 5" xfId="34591" xr:uid="{00000000-0005-0000-0000-000084670000}"/>
    <cellStyle name="Nota 4 2 2 3 7 6" xfId="38143" xr:uid="{00000000-0005-0000-0000-000085670000}"/>
    <cellStyle name="Nota 4 2 2 3 7 7" xfId="40101" xr:uid="{00000000-0005-0000-0000-000086670000}"/>
    <cellStyle name="Nota 4 2 2 3 8" xfId="10924" xr:uid="{00000000-0005-0000-0000-000087670000}"/>
    <cellStyle name="Nota 4 2 2 3 9" xfId="9239" xr:uid="{00000000-0005-0000-0000-000088670000}"/>
    <cellStyle name="Nota 4 2 2 4" xfId="2318" xr:uid="{00000000-0005-0000-0000-000089670000}"/>
    <cellStyle name="Nota 4 2 2 4 10" xfId="9663" xr:uid="{00000000-0005-0000-0000-00008A670000}"/>
    <cellStyle name="Nota 4 2 2 4 11" xfId="22616" xr:uid="{00000000-0005-0000-0000-00008B670000}"/>
    <cellStyle name="Nota 4 2 2 4 12" xfId="26520" xr:uid="{00000000-0005-0000-0000-00008C670000}"/>
    <cellStyle name="Nota 4 2 2 4 13" xfId="28794" xr:uid="{00000000-0005-0000-0000-00008D670000}"/>
    <cellStyle name="Nota 4 2 2 4 14" xfId="25038" xr:uid="{00000000-0005-0000-0000-00008E670000}"/>
    <cellStyle name="Nota 4 2 2 4 2" xfId="2718" xr:uid="{00000000-0005-0000-0000-00008F670000}"/>
    <cellStyle name="Nota 4 2 2 4 2 2" xfId="7670" xr:uid="{00000000-0005-0000-0000-000090670000}"/>
    <cellStyle name="Nota 4 2 2 4 2 2 2" xfId="16823" xr:uid="{00000000-0005-0000-0000-000091670000}"/>
    <cellStyle name="Nota 4 2 2 4 2 2 3" xfId="23804" xr:uid="{00000000-0005-0000-0000-000092670000}"/>
    <cellStyle name="Nota 4 2 2 4 2 2 4" xfId="30648" xr:uid="{00000000-0005-0000-0000-000093670000}"/>
    <cellStyle name="Nota 4 2 2 4 2 2 5" xfId="34598" xr:uid="{00000000-0005-0000-0000-000094670000}"/>
    <cellStyle name="Nota 4 2 2 4 2 2 6" xfId="38150" xr:uid="{00000000-0005-0000-0000-000095670000}"/>
    <cellStyle name="Nota 4 2 2 4 2 2 7" xfId="40108" xr:uid="{00000000-0005-0000-0000-000096670000}"/>
    <cellStyle name="Nota 4 2 2 4 2 3" xfId="11872" xr:uid="{00000000-0005-0000-0000-000097670000}"/>
    <cellStyle name="Nota 4 2 2 4 2 4" xfId="18875" xr:uid="{00000000-0005-0000-0000-000098670000}"/>
    <cellStyle name="Nota 4 2 2 4 2 5" xfId="28421" xr:uid="{00000000-0005-0000-0000-000099670000}"/>
    <cellStyle name="Nota 4 2 2 4 2 6" xfId="23236" xr:uid="{00000000-0005-0000-0000-00009A670000}"/>
    <cellStyle name="Nota 4 2 2 4 2 7" xfId="29971" xr:uid="{00000000-0005-0000-0000-00009B670000}"/>
    <cellStyle name="Nota 4 2 2 4 2 8" xfId="25394" xr:uid="{00000000-0005-0000-0000-00009C670000}"/>
    <cellStyle name="Nota 4 2 2 4 2 9" xfId="31426" xr:uid="{00000000-0005-0000-0000-00009D670000}"/>
    <cellStyle name="Nota 4 2 2 4 3" xfId="4000" xr:uid="{00000000-0005-0000-0000-00009E670000}"/>
    <cellStyle name="Nota 4 2 2 4 3 2" xfId="7671" xr:uid="{00000000-0005-0000-0000-00009F670000}"/>
    <cellStyle name="Nota 4 2 2 4 3 2 2" xfId="16824" xr:uid="{00000000-0005-0000-0000-0000A0670000}"/>
    <cellStyle name="Nota 4 2 2 4 3 2 3" xfId="23805" xr:uid="{00000000-0005-0000-0000-0000A1670000}"/>
    <cellStyle name="Nota 4 2 2 4 3 2 4" xfId="30649" xr:uid="{00000000-0005-0000-0000-0000A2670000}"/>
    <cellStyle name="Nota 4 2 2 4 3 2 5" xfId="34599" xr:uid="{00000000-0005-0000-0000-0000A3670000}"/>
    <cellStyle name="Nota 4 2 2 4 3 2 6" xfId="38151" xr:uid="{00000000-0005-0000-0000-0000A4670000}"/>
    <cellStyle name="Nota 4 2 2 4 3 2 7" xfId="40109" xr:uid="{00000000-0005-0000-0000-0000A5670000}"/>
    <cellStyle name="Nota 4 2 2 4 3 3" xfId="13154" xr:uid="{00000000-0005-0000-0000-0000A6670000}"/>
    <cellStyle name="Nota 4 2 2 4 3 4" xfId="20152" xr:uid="{00000000-0005-0000-0000-0000A7670000}"/>
    <cellStyle name="Nota 4 2 2 4 3 5" xfId="21252" xr:uid="{00000000-0005-0000-0000-0000A8670000}"/>
    <cellStyle name="Nota 4 2 2 4 3 6" xfId="21204" xr:uid="{00000000-0005-0000-0000-0000A9670000}"/>
    <cellStyle name="Nota 4 2 2 4 3 7" xfId="25525" xr:uid="{00000000-0005-0000-0000-0000AA670000}"/>
    <cellStyle name="Nota 4 2 2 4 3 8" xfId="28535" xr:uid="{00000000-0005-0000-0000-0000AB670000}"/>
    <cellStyle name="Nota 4 2 2 4 3 9" xfId="29578" xr:uid="{00000000-0005-0000-0000-0000AC670000}"/>
    <cellStyle name="Nota 4 2 2 4 4" xfId="4438" xr:uid="{00000000-0005-0000-0000-0000AD670000}"/>
    <cellStyle name="Nota 4 2 2 4 4 2" xfId="7672" xr:uid="{00000000-0005-0000-0000-0000AE670000}"/>
    <cellStyle name="Nota 4 2 2 4 4 2 2" xfId="16825" xr:uid="{00000000-0005-0000-0000-0000AF670000}"/>
    <cellStyle name="Nota 4 2 2 4 4 2 3" xfId="23806" xr:uid="{00000000-0005-0000-0000-0000B0670000}"/>
    <cellStyle name="Nota 4 2 2 4 4 2 4" xfId="30650" xr:uid="{00000000-0005-0000-0000-0000B1670000}"/>
    <cellStyle name="Nota 4 2 2 4 4 2 5" xfId="34600" xr:uid="{00000000-0005-0000-0000-0000B2670000}"/>
    <cellStyle name="Nota 4 2 2 4 4 2 6" xfId="38152" xr:uid="{00000000-0005-0000-0000-0000B3670000}"/>
    <cellStyle name="Nota 4 2 2 4 4 2 7" xfId="40110" xr:uid="{00000000-0005-0000-0000-0000B4670000}"/>
    <cellStyle name="Nota 4 2 2 4 4 3" xfId="13592" xr:uid="{00000000-0005-0000-0000-0000B5670000}"/>
    <cellStyle name="Nota 4 2 2 4 4 4" xfId="20590" xr:uid="{00000000-0005-0000-0000-0000B6670000}"/>
    <cellStyle name="Nota 4 2 2 4 4 5" xfId="9491" xr:uid="{00000000-0005-0000-0000-0000B7670000}"/>
    <cellStyle name="Nota 4 2 2 4 4 6" xfId="19757" xr:uid="{00000000-0005-0000-0000-0000B8670000}"/>
    <cellStyle name="Nota 4 2 2 4 4 7" xfId="29478" xr:uid="{00000000-0005-0000-0000-0000B9670000}"/>
    <cellStyle name="Nota 4 2 2 4 4 8" xfId="26066" xr:uid="{00000000-0005-0000-0000-0000BA670000}"/>
    <cellStyle name="Nota 4 2 2 4 4 9" xfId="30320" xr:uid="{00000000-0005-0000-0000-0000BB670000}"/>
    <cellStyle name="Nota 4 2 2 4 5" xfId="4692" xr:uid="{00000000-0005-0000-0000-0000BC670000}"/>
    <cellStyle name="Nota 4 2 2 4 5 2" xfId="7673" xr:uid="{00000000-0005-0000-0000-0000BD670000}"/>
    <cellStyle name="Nota 4 2 2 4 5 2 2" xfId="16826" xr:uid="{00000000-0005-0000-0000-0000BE670000}"/>
    <cellStyle name="Nota 4 2 2 4 5 2 3" xfId="23807" xr:uid="{00000000-0005-0000-0000-0000BF670000}"/>
    <cellStyle name="Nota 4 2 2 4 5 2 4" xfId="30651" xr:uid="{00000000-0005-0000-0000-0000C0670000}"/>
    <cellStyle name="Nota 4 2 2 4 5 2 5" xfId="34601" xr:uid="{00000000-0005-0000-0000-0000C1670000}"/>
    <cellStyle name="Nota 4 2 2 4 5 2 6" xfId="38153" xr:uid="{00000000-0005-0000-0000-0000C2670000}"/>
    <cellStyle name="Nota 4 2 2 4 5 2 7" xfId="40111" xr:uid="{00000000-0005-0000-0000-0000C3670000}"/>
    <cellStyle name="Nota 4 2 2 4 5 3" xfId="13846" xr:uid="{00000000-0005-0000-0000-0000C4670000}"/>
    <cellStyle name="Nota 4 2 2 4 5 4" xfId="20844" xr:uid="{00000000-0005-0000-0000-0000C5670000}"/>
    <cellStyle name="Nota 4 2 2 4 5 5" xfId="24780" xr:uid="{00000000-0005-0000-0000-0000C6670000}"/>
    <cellStyle name="Nota 4 2 2 4 5 6" xfId="19666" xr:uid="{00000000-0005-0000-0000-0000C7670000}"/>
    <cellStyle name="Nota 4 2 2 4 5 7" xfId="26798" xr:uid="{00000000-0005-0000-0000-0000C8670000}"/>
    <cellStyle name="Nota 4 2 2 4 5 8" xfId="31755" xr:uid="{00000000-0005-0000-0000-0000C9670000}"/>
    <cellStyle name="Nota 4 2 2 4 5 9" xfId="35435" xr:uid="{00000000-0005-0000-0000-0000CA670000}"/>
    <cellStyle name="Nota 4 2 2 4 6" xfId="4938" xr:uid="{00000000-0005-0000-0000-0000CB670000}"/>
    <cellStyle name="Nota 4 2 2 4 6 2" xfId="7674" xr:uid="{00000000-0005-0000-0000-0000CC670000}"/>
    <cellStyle name="Nota 4 2 2 4 6 2 2" xfId="16827" xr:uid="{00000000-0005-0000-0000-0000CD670000}"/>
    <cellStyle name="Nota 4 2 2 4 6 2 3" xfId="23808" xr:uid="{00000000-0005-0000-0000-0000CE670000}"/>
    <cellStyle name="Nota 4 2 2 4 6 2 4" xfId="30652" xr:uid="{00000000-0005-0000-0000-0000CF670000}"/>
    <cellStyle name="Nota 4 2 2 4 6 2 5" xfId="34602" xr:uid="{00000000-0005-0000-0000-0000D0670000}"/>
    <cellStyle name="Nota 4 2 2 4 6 2 6" xfId="38154" xr:uid="{00000000-0005-0000-0000-0000D1670000}"/>
    <cellStyle name="Nota 4 2 2 4 6 2 7" xfId="40112" xr:uid="{00000000-0005-0000-0000-0000D2670000}"/>
    <cellStyle name="Nota 4 2 2 4 6 3" xfId="14092" xr:uid="{00000000-0005-0000-0000-0000D3670000}"/>
    <cellStyle name="Nota 4 2 2 4 6 4" xfId="21090" xr:uid="{00000000-0005-0000-0000-0000D4670000}"/>
    <cellStyle name="Nota 4 2 2 4 6 5" xfId="27362" xr:uid="{00000000-0005-0000-0000-0000D5670000}"/>
    <cellStyle name="Nota 4 2 2 4 6 6" xfId="10168" xr:uid="{00000000-0005-0000-0000-0000D6670000}"/>
    <cellStyle name="Nota 4 2 2 4 6 7" xfId="31984" xr:uid="{00000000-0005-0000-0000-0000D7670000}"/>
    <cellStyle name="Nota 4 2 2 4 6 8" xfId="35662" xr:uid="{00000000-0005-0000-0000-0000D8670000}"/>
    <cellStyle name="Nota 4 2 2 4 6 9" xfId="38573" xr:uid="{00000000-0005-0000-0000-0000D9670000}"/>
    <cellStyle name="Nota 4 2 2 4 7" xfId="7669" xr:uid="{00000000-0005-0000-0000-0000DA670000}"/>
    <cellStyle name="Nota 4 2 2 4 7 2" xfId="16822" xr:uid="{00000000-0005-0000-0000-0000DB670000}"/>
    <cellStyle name="Nota 4 2 2 4 7 3" xfId="23803" xr:uid="{00000000-0005-0000-0000-0000DC670000}"/>
    <cellStyle name="Nota 4 2 2 4 7 4" xfId="30647" xr:uid="{00000000-0005-0000-0000-0000DD670000}"/>
    <cellStyle name="Nota 4 2 2 4 7 5" xfId="34597" xr:uid="{00000000-0005-0000-0000-0000DE670000}"/>
    <cellStyle name="Nota 4 2 2 4 7 6" xfId="38149" xr:uid="{00000000-0005-0000-0000-0000DF670000}"/>
    <cellStyle name="Nota 4 2 2 4 7 7" xfId="40107" xr:uid="{00000000-0005-0000-0000-0000E0670000}"/>
    <cellStyle name="Nota 4 2 2 4 8" xfId="11472" xr:uid="{00000000-0005-0000-0000-0000E1670000}"/>
    <cellStyle name="Nota 4 2 2 4 9" xfId="18475" xr:uid="{00000000-0005-0000-0000-0000E2670000}"/>
    <cellStyle name="Nota 4 2 2 5" xfId="2084" xr:uid="{00000000-0005-0000-0000-0000E3670000}"/>
    <cellStyle name="Nota 4 2 2 5 10" xfId="24584" xr:uid="{00000000-0005-0000-0000-0000E4670000}"/>
    <cellStyle name="Nota 4 2 2 5 11" xfId="24566" xr:uid="{00000000-0005-0000-0000-0000E5670000}"/>
    <cellStyle name="Nota 4 2 2 5 12" xfId="30843" xr:uid="{00000000-0005-0000-0000-0000E6670000}"/>
    <cellStyle name="Nota 4 2 2 5 13" xfId="34785" xr:uid="{00000000-0005-0000-0000-0000E7670000}"/>
    <cellStyle name="Nota 4 2 2 5 14" xfId="38337" xr:uid="{00000000-0005-0000-0000-0000E8670000}"/>
    <cellStyle name="Nota 4 2 2 5 2" xfId="2588" xr:uid="{00000000-0005-0000-0000-0000E9670000}"/>
    <cellStyle name="Nota 4 2 2 5 2 2" xfId="7676" xr:uid="{00000000-0005-0000-0000-0000EA670000}"/>
    <cellStyle name="Nota 4 2 2 5 2 2 2" xfId="16829" xr:uid="{00000000-0005-0000-0000-0000EB670000}"/>
    <cellStyle name="Nota 4 2 2 5 2 2 3" xfId="23810" xr:uid="{00000000-0005-0000-0000-0000EC670000}"/>
    <cellStyle name="Nota 4 2 2 5 2 2 4" xfId="30654" xr:uid="{00000000-0005-0000-0000-0000ED670000}"/>
    <cellStyle name="Nota 4 2 2 5 2 2 5" xfId="34604" xr:uid="{00000000-0005-0000-0000-0000EE670000}"/>
    <cellStyle name="Nota 4 2 2 5 2 2 6" xfId="38156" xr:uid="{00000000-0005-0000-0000-0000EF670000}"/>
    <cellStyle name="Nota 4 2 2 5 2 2 7" xfId="40114" xr:uid="{00000000-0005-0000-0000-0000F0670000}"/>
    <cellStyle name="Nota 4 2 2 5 2 3" xfId="11742" xr:uid="{00000000-0005-0000-0000-0000F1670000}"/>
    <cellStyle name="Nota 4 2 2 5 2 4" xfId="18745" xr:uid="{00000000-0005-0000-0000-0000F2670000}"/>
    <cellStyle name="Nota 4 2 2 5 2 5" xfId="23292" xr:uid="{00000000-0005-0000-0000-0000F3670000}"/>
    <cellStyle name="Nota 4 2 2 5 2 6" xfId="25447" xr:uid="{00000000-0005-0000-0000-0000F4670000}"/>
    <cellStyle name="Nota 4 2 2 5 2 7" xfId="30039" xr:uid="{00000000-0005-0000-0000-0000F5670000}"/>
    <cellStyle name="Nota 4 2 2 5 2 8" xfId="34012" xr:uid="{00000000-0005-0000-0000-0000F6670000}"/>
    <cellStyle name="Nota 4 2 2 5 2 9" xfId="37574" xr:uid="{00000000-0005-0000-0000-0000F7670000}"/>
    <cellStyle name="Nota 4 2 2 5 3" xfId="3831" xr:uid="{00000000-0005-0000-0000-0000F8670000}"/>
    <cellStyle name="Nota 4 2 2 5 3 2" xfId="7677" xr:uid="{00000000-0005-0000-0000-0000F9670000}"/>
    <cellStyle name="Nota 4 2 2 5 3 2 2" xfId="16830" xr:uid="{00000000-0005-0000-0000-0000FA670000}"/>
    <cellStyle name="Nota 4 2 2 5 3 2 3" xfId="23811" xr:uid="{00000000-0005-0000-0000-0000FB670000}"/>
    <cellStyle name="Nota 4 2 2 5 3 2 4" xfId="30655" xr:uid="{00000000-0005-0000-0000-0000FC670000}"/>
    <cellStyle name="Nota 4 2 2 5 3 2 5" xfId="34605" xr:uid="{00000000-0005-0000-0000-0000FD670000}"/>
    <cellStyle name="Nota 4 2 2 5 3 2 6" xfId="38157" xr:uid="{00000000-0005-0000-0000-0000FE670000}"/>
    <cellStyle name="Nota 4 2 2 5 3 2 7" xfId="40115" xr:uid="{00000000-0005-0000-0000-0000FF670000}"/>
    <cellStyle name="Nota 4 2 2 5 3 3" xfId="12985" xr:uid="{00000000-0005-0000-0000-000000680000}"/>
    <cellStyle name="Nota 4 2 2 5 3 4" xfId="19984" xr:uid="{00000000-0005-0000-0000-000001680000}"/>
    <cellStyle name="Nota 4 2 2 5 3 5" xfId="22468" xr:uid="{00000000-0005-0000-0000-000002680000}"/>
    <cellStyle name="Nota 4 2 2 5 3 6" xfId="29191" xr:uid="{00000000-0005-0000-0000-000003680000}"/>
    <cellStyle name="Nota 4 2 2 5 3 7" xfId="24183" xr:uid="{00000000-0005-0000-0000-000004680000}"/>
    <cellStyle name="Nota 4 2 2 5 3 8" xfId="22644" xr:uid="{00000000-0005-0000-0000-000005680000}"/>
    <cellStyle name="Nota 4 2 2 5 3 9" xfId="29591" xr:uid="{00000000-0005-0000-0000-000006680000}"/>
    <cellStyle name="Nota 4 2 2 5 4" xfId="4299" xr:uid="{00000000-0005-0000-0000-000007680000}"/>
    <cellStyle name="Nota 4 2 2 5 4 2" xfId="7678" xr:uid="{00000000-0005-0000-0000-000008680000}"/>
    <cellStyle name="Nota 4 2 2 5 4 2 2" xfId="16831" xr:uid="{00000000-0005-0000-0000-000009680000}"/>
    <cellStyle name="Nota 4 2 2 5 4 2 3" xfId="23812" xr:uid="{00000000-0005-0000-0000-00000A680000}"/>
    <cellStyle name="Nota 4 2 2 5 4 2 4" xfId="30656" xr:uid="{00000000-0005-0000-0000-00000B680000}"/>
    <cellStyle name="Nota 4 2 2 5 4 2 5" xfId="34606" xr:uid="{00000000-0005-0000-0000-00000C680000}"/>
    <cellStyle name="Nota 4 2 2 5 4 2 6" xfId="38158" xr:uid="{00000000-0005-0000-0000-00000D680000}"/>
    <cellStyle name="Nota 4 2 2 5 4 2 7" xfId="40116" xr:uid="{00000000-0005-0000-0000-00000E680000}"/>
    <cellStyle name="Nota 4 2 2 5 4 3" xfId="13453" xr:uid="{00000000-0005-0000-0000-00000F680000}"/>
    <cellStyle name="Nota 4 2 2 5 4 4" xfId="20451" xr:uid="{00000000-0005-0000-0000-000010680000}"/>
    <cellStyle name="Nota 4 2 2 5 4 5" xfId="17639" xr:uid="{00000000-0005-0000-0000-000011680000}"/>
    <cellStyle name="Nota 4 2 2 5 4 6" xfId="28845" xr:uid="{00000000-0005-0000-0000-000012680000}"/>
    <cellStyle name="Nota 4 2 2 5 4 7" xfId="28967" xr:uid="{00000000-0005-0000-0000-000013680000}"/>
    <cellStyle name="Nota 4 2 2 5 4 8" xfId="33337" xr:uid="{00000000-0005-0000-0000-000014680000}"/>
    <cellStyle name="Nota 4 2 2 5 4 9" xfId="37012" xr:uid="{00000000-0005-0000-0000-000015680000}"/>
    <cellStyle name="Nota 4 2 2 5 5" xfId="4570" xr:uid="{00000000-0005-0000-0000-000016680000}"/>
    <cellStyle name="Nota 4 2 2 5 5 2" xfId="7679" xr:uid="{00000000-0005-0000-0000-000017680000}"/>
    <cellStyle name="Nota 4 2 2 5 5 2 2" xfId="16832" xr:uid="{00000000-0005-0000-0000-000018680000}"/>
    <cellStyle name="Nota 4 2 2 5 5 2 3" xfId="23813" xr:uid="{00000000-0005-0000-0000-000019680000}"/>
    <cellStyle name="Nota 4 2 2 5 5 2 4" xfId="30657" xr:uid="{00000000-0005-0000-0000-00001A680000}"/>
    <cellStyle name="Nota 4 2 2 5 5 2 5" xfId="34607" xr:uid="{00000000-0005-0000-0000-00001B680000}"/>
    <cellStyle name="Nota 4 2 2 5 5 2 6" xfId="38159" xr:uid="{00000000-0005-0000-0000-00001C680000}"/>
    <cellStyle name="Nota 4 2 2 5 5 2 7" xfId="40117" xr:uid="{00000000-0005-0000-0000-00001D680000}"/>
    <cellStyle name="Nota 4 2 2 5 5 3" xfId="13724" xr:uid="{00000000-0005-0000-0000-00001E680000}"/>
    <cellStyle name="Nota 4 2 2 5 5 4" xfId="20722" xr:uid="{00000000-0005-0000-0000-00001F680000}"/>
    <cellStyle name="Nota 4 2 2 5 5 5" xfId="22762" xr:uid="{00000000-0005-0000-0000-000020680000}"/>
    <cellStyle name="Nota 4 2 2 5 5 6" xfId="28587" xr:uid="{00000000-0005-0000-0000-000021680000}"/>
    <cellStyle name="Nota 4 2 2 5 5 7" xfId="24971" xr:uid="{00000000-0005-0000-0000-000022680000}"/>
    <cellStyle name="Nota 4 2 2 5 5 8" xfId="32233" xr:uid="{00000000-0005-0000-0000-000023680000}"/>
    <cellStyle name="Nota 4 2 2 5 5 9" xfId="35908" xr:uid="{00000000-0005-0000-0000-000024680000}"/>
    <cellStyle name="Nota 4 2 2 5 6" xfId="4820" xr:uid="{00000000-0005-0000-0000-000025680000}"/>
    <cellStyle name="Nota 4 2 2 5 6 2" xfId="7680" xr:uid="{00000000-0005-0000-0000-000026680000}"/>
    <cellStyle name="Nota 4 2 2 5 6 2 2" xfId="16833" xr:uid="{00000000-0005-0000-0000-000027680000}"/>
    <cellStyle name="Nota 4 2 2 5 6 2 3" xfId="23814" xr:uid="{00000000-0005-0000-0000-000028680000}"/>
    <cellStyle name="Nota 4 2 2 5 6 2 4" xfId="30658" xr:uid="{00000000-0005-0000-0000-000029680000}"/>
    <cellStyle name="Nota 4 2 2 5 6 2 5" xfId="34608" xr:uid="{00000000-0005-0000-0000-00002A680000}"/>
    <cellStyle name="Nota 4 2 2 5 6 2 6" xfId="38160" xr:uid="{00000000-0005-0000-0000-00002B680000}"/>
    <cellStyle name="Nota 4 2 2 5 6 2 7" xfId="40118" xr:uid="{00000000-0005-0000-0000-00002C680000}"/>
    <cellStyle name="Nota 4 2 2 5 6 3" xfId="13974" xr:uid="{00000000-0005-0000-0000-00002D680000}"/>
    <cellStyle name="Nota 4 2 2 5 6 4" xfId="20972" xr:uid="{00000000-0005-0000-0000-00002E680000}"/>
    <cellStyle name="Nota 4 2 2 5 6 5" xfId="24796" xr:uid="{00000000-0005-0000-0000-00002F680000}"/>
    <cellStyle name="Nota 4 2 2 5 6 6" xfId="28173" xr:uid="{00000000-0005-0000-0000-000030680000}"/>
    <cellStyle name="Nota 4 2 2 5 6 7" xfId="24994" xr:uid="{00000000-0005-0000-0000-000031680000}"/>
    <cellStyle name="Nota 4 2 2 5 6 8" xfId="17155" xr:uid="{00000000-0005-0000-0000-000032680000}"/>
    <cellStyle name="Nota 4 2 2 5 6 9" xfId="22530" xr:uid="{00000000-0005-0000-0000-000033680000}"/>
    <cellStyle name="Nota 4 2 2 5 7" xfId="7675" xr:uid="{00000000-0005-0000-0000-000034680000}"/>
    <cellStyle name="Nota 4 2 2 5 7 2" xfId="16828" xr:uid="{00000000-0005-0000-0000-000035680000}"/>
    <cellStyle name="Nota 4 2 2 5 7 3" xfId="23809" xr:uid="{00000000-0005-0000-0000-000036680000}"/>
    <cellStyle name="Nota 4 2 2 5 7 4" xfId="30653" xr:uid="{00000000-0005-0000-0000-000037680000}"/>
    <cellStyle name="Nota 4 2 2 5 7 5" xfId="34603" xr:uid="{00000000-0005-0000-0000-000038680000}"/>
    <cellStyle name="Nota 4 2 2 5 7 6" xfId="38155" xr:uid="{00000000-0005-0000-0000-000039680000}"/>
    <cellStyle name="Nota 4 2 2 5 7 7" xfId="40113" xr:uid="{00000000-0005-0000-0000-00003A680000}"/>
    <cellStyle name="Nota 4 2 2 5 8" xfId="11238" xr:uid="{00000000-0005-0000-0000-00003B680000}"/>
    <cellStyle name="Nota 4 2 2 5 9" xfId="9451" xr:uid="{00000000-0005-0000-0000-00003C680000}"/>
    <cellStyle name="Nota 4 2 2 6" xfId="1648" xr:uid="{00000000-0005-0000-0000-00003D680000}"/>
    <cellStyle name="Nota 4 2 2 6 10" xfId="17701" xr:uid="{00000000-0005-0000-0000-00003E680000}"/>
    <cellStyle name="Nota 4 2 2 6 11" xfId="19479" xr:uid="{00000000-0005-0000-0000-00003F680000}"/>
    <cellStyle name="Nota 4 2 2 6 12" xfId="34922" xr:uid="{00000000-0005-0000-0000-000040680000}"/>
    <cellStyle name="Nota 4 2 2 6 13" xfId="38385" xr:uid="{00000000-0005-0000-0000-000041680000}"/>
    <cellStyle name="Nota 4 2 2 6 2" xfId="3525" xr:uid="{00000000-0005-0000-0000-000042680000}"/>
    <cellStyle name="Nota 4 2 2 6 2 2" xfId="7682" xr:uid="{00000000-0005-0000-0000-000043680000}"/>
    <cellStyle name="Nota 4 2 2 6 2 2 2" xfId="16835" xr:uid="{00000000-0005-0000-0000-000044680000}"/>
    <cellStyle name="Nota 4 2 2 6 2 2 3" xfId="23816" xr:uid="{00000000-0005-0000-0000-000045680000}"/>
    <cellStyle name="Nota 4 2 2 6 2 2 4" xfId="30660" xr:uid="{00000000-0005-0000-0000-000046680000}"/>
    <cellStyle name="Nota 4 2 2 6 2 2 5" xfId="34610" xr:uid="{00000000-0005-0000-0000-000047680000}"/>
    <cellStyle name="Nota 4 2 2 6 2 2 6" xfId="38162" xr:uid="{00000000-0005-0000-0000-000048680000}"/>
    <cellStyle name="Nota 4 2 2 6 2 2 7" xfId="40120" xr:uid="{00000000-0005-0000-0000-000049680000}"/>
    <cellStyle name="Nota 4 2 2 6 2 3" xfId="12679" xr:uid="{00000000-0005-0000-0000-00004A680000}"/>
    <cellStyle name="Nota 4 2 2 6 2 4" xfId="19680" xr:uid="{00000000-0005-0000-0000-00004B680000}"/>
    <cellStyle name="Nota 4 2 2 6 2 5" xfId="25370" xr:uid="{00000000-0005-0000-0000-00004C680000}"/>
    <cellStyle name="Nota 4 2 2 6 2 6" xfId="23344" xr:uid="{00000000-0005-0000-0000-00004D680000}"/>
    <cellStyle name="Nota 4 2 2 6 2 7" xfId="29606" xr:uid="{00000000-0005-0000-0000-00004E680000}"/>
    <cellStyle name="Nota 4 2 2 6 2 8" xfId="31618" xr:uid="{00000000-0005-0000-0000-00004F680000}"/>
    <cellStyle name="Nota 4 2 2 6 2 9" xfId="35301" xr:uid="{00000000-0005-0000-0000-000050680000}"/>
    <cellStyle name="Nota 4 2 2 6 3" xfId="4121" xr:uid="{00000000-0005-0000-0000-000051680000}"/>
    <cellStyle name="Nota 4 2 2 6 3 2" xfId="7683" xr:uid="{00000000-0005-0000-0000-000052680000}"/>
    <cellStyle name="Nota 4 2 2 6 3 2 2" xfId="16836" xr:uid="{00000000-0005-0000-0000-000053680000}"/>
    <cellStyle name="Nota 4 2 2 6 3 2 3" xfId="23817" xr:uid="{00000000-0005-0000-0000-000054680000}"/>
    <cellStyle name="Nota 4 2 2 6 3 2 4" xfId="30661" xr:uid="{00000000-0005-0000-0000-000055680000}"/>
    <cellStyle name="Nota 4 2 2 6 3 2 5" xfId="34611" xr:uid="{00000000-0005-0000-0000-000056680000}"/>
    <cellStyle name="Nota 4 2 2 6 3 2 6" xfId="38163" xr:uid="{00000000-0005-0000-0000-000057680000}"/>
    <cellStyle name="Nota 4 2 2 6 3 2 7" xfId="40121" xr:uid="{00000000-0005-0000-0000-000058680000}"/>
    <cellStyle name="Nota 4 2 2 6 3 3" xfId="13275" xr:uid="{00000000-0005-0000-0000-000059680000}"/>
    <cellStyle name="Nota 4 2 2 6 3 4" xfId="20273" xr:uid="{00000000-0005-0000-0000-00005A680000}"/>
    <cellStyle name="Nota 4 2 2 6 3 5" xfId="19557" xr:uid="{00000000-0005-0000-0000-00005B680000}"/>
    <cellStyle name="Nota 4 2 2 6 3 6" xfId="18162" xr:uid="{00000000-0005-0000-0000-00005C680000}"/>
    <cellStyle name="Nota 4 2 2 6 3 7" xfId="26093" xr:uid="{00000000-0005-0000-0000-00005D680000}"/>
    <cellStyle name="Nota 4 2 2 6 3 8" xfId="33409" xr:uid="{00000000-0005-0000-0000-00005E680000}"/>
    <cellStyle name="Nota 4 2 2 6 3 9" xfId="37084" xr:uid="{00000000-0005-0000-0000-00005F680000}"/>
    <cellStyle name="Nota 4 2 2 6 4" xfId="4346" xr:uid="{00000000-0005-0000-0000-000060680000}"/>
    <cellStyle name="Nota 4 2 2 6 4 2" xfId="7684" xr:uid="{00000000-0005-0000-0000-000061680000}"/>
    <cellStyle name="Nota 4 2 2 6 4 2 2" xfId="16837" xr:uid="{00000000-0005-0000-0000-000062680000}"/>
    <cellStyle name="Nota 4 2 2 6 4 2 3" xfId="23818" xr:uid="{00000000-0005-0000-0000-000063680000}"/>
    <cellStyle name="Nota 4 2 2 6 4 2 4" xfId="30662" xr:uid="{00000000-0005-0000-0000-000064680000}"/>
    <cellStyle name="Nota 4 2 2 6 4 2 5" xfId="34612" xr:uid="{00000000-0005-0000-0000-000065680000}"/>
    <cellStyle name="Nota 4 2 2 6 4 2 6" xfId="38164" xr:uid="{00000000-0005-0000-0000-000066680000}"/>
    <cellStyle name="Nota 4 2 2 6 4 2 7" xfId="40122" xr:uid="{00000000-0005-0000-0000-000067680000}"/>
    <cellStyle name="Nota 4 2 2 6 4 3" xfId="13500" xr:uid="{00000000-0005-0000-0000-000068680000}"/>
    <cellStyle name="Nota 4 2 2 6 4 4" xfId="20498" xr:uid="{00000000-0005-0000-0000-000069680000}"/>
    <cellStyle name="Nota 4 2 2 6 4 5" xfId="27646" xr:uid="{00000000-0005-0000-0000-00006A680000}"/>
    <cellStyle name="Nota 4 2 2 6 4 6" xfId="29226" xr:uid="{00000000-0005-0000-0000-00006B680000}"/>
    <cellStyle name="Nota 4 2 2 6 4 7" xfId="18016" xr:uid="{00000000-0005-0000-0000-00006C680000}"/>
    <cellStyle name="Nota 4 2 2 6 4 8" xfId="28480" xr:uid="{00000000-0005-0000-0000-00006D680000}"/>
    <cellStyle name="Nota 4 2 2 6 4 9" xfId="15511" xr:uid="{00000000-0005-0000-0000-00006E680000}"/>
    <cellStyle name="Nota 4 2 2 6 5" xfId="4601" xr:uid="{00000000-0005-0000-0000-00006F680000}"/>
    <cellStyle name="Nota 4 2 2 6 5 2" xfId="7685" xr:uid="{00000000-0005-0000-0000-000070680000}"/>
    <cellStyle name="Nota 4 2 2 6 5 2 2" xfId="16838" xr:uid="{00000000-0005-0000-0000-000071680000}"/>
    <cellStyle name="Nota 4 2 2 6 5 2 3" xfId="23819" xr:uid="{00000000-0005-0000-0000-000072680000}"/>
    <cellStyle name="Nota 4 2 2 6 5 2 4" xfId="30663" xr:uid="{00000000-0005-0000-0000-000073680000}"/>
    <cellStyle name="Nota 4 2 2 6 5 2 5" xfId="34613" xr:uid="{00000000-0005-0000-0000-000074680000}"/>
    <cellStyle name="Nota 4 2 2 6 5 2 6" xfId="38165" xr:uid="{00000000-0005-0000-0000-000075680000}"/>
    <cellStyle name="Nota 4 2 2 6 5 2 7" xfId="40123" xr:uid="{00000000-0005-0000-0000-000076680000}"/>
    <cellStyle name="Nota 4 2 2 6 5 3" xfId="13755" xr:uid="{00000000-0005-0000-0000-000077680000}"/>
    <cellStyle name="Nota 4 2 2 6 5 4" xfId="20753" xr:uid="{00000000-0005-0000-0000-000078680000}"/>
    <cellStyle name="Nota 4 2 2 6 5 5" xfId="27535" xr:uid="{00000000-0005-0000-0000-000079680000}"/>
    <cellStyle name="Nota 4 2 2 6 5 6" xfId="29247" xr:uid="{00000000-0005-0000-0000-00007A680000}"/>
    <cellStyle name="Nota 4 2 2 6 5 7" xfId="25561" xr:uid="{00000000-0005-0000-0000-00007B680000}"/>
    <cellStyle name="Nota 4 2 2 6 5 8" xfId="17096" xr:uid="{00000000-0005-0000-0000-00007C680000}"/>
    <cellStyle name="Nota 4 2 2 6 5 9" xfId="34885" xr:uid="{00000000-0005-0000-0000-00007D680000}"/>
    <cellStyle name="Nota 4 2 2 6 6" xfId="7681" xr:uid="{00000000-0005-0000-0000-00007E680000}"/>
    <cellStyle name="Nota 4 2 2 6 6 2" xfId="16834" xr:uid="{00000000-0005-0000-0000-00007F680000}"/>
    <cellStyle name="Nota 4 2 2 6 6 3" xfId="23815" xr:uid="{00000000-0005-0000-0000-000080680000}"/>
    <cellStyle name="Nota 4 2 2 6 6 4" xfId="30659" xr:uid="{00000000-0005-0000-0000-000081680000}"/>
    <cellStyle name="Nota 4 2 2 6 6 5" xfId="34609" xr:uid="{00000000-0005-0000-0000-000082680000}"/>
    <cellStyle name="Nota 4 2 2 6 6 6" xfId="38161" xr:uid="{00000000-0005-0000-0000-000083680000}"/>
    <cellStyle name="Nota 4 2 2 6 6 7" xfId="40119" xr:uid="{00000000-0005-0000-0000-000084680000}"/>
    <cellStyle name="Nota 4 2 2 6 7" xfId="10802" xr:uid="{00000000-0005-0000-0000-000085680000}"/>
    <cellStyle name="Nota 4 2 2 6 8" xfId="9277" xr:uid="{00000000-0005-0000-0000-000086680000}"/>
    <cellStyle name="Nota 4 2 2 6 9" xfId="28678" xr:uid="{00000000-0005-0000-0000-000087680000}"/>
    <cellStyle name="Nota 4 2 2 7" xfId="2476" xr:uid="{00000000-0005-0000-0000-000088680000}"/>
    <cellStyle name="Nota 4 2 2 7 2" xfId="7686" xr:uid="{00000000-0005-0000-0000-000089680000}"/>
    <cellStyle name="Nota 4 2 2 7 2 2" xfId="16839" xr:uid="{00000000-0005-0000-0000-00008A680000}"/>
    <cellStyle name="Nota 4 2 2 7 2 3" xfId="23820" xr:uid="{00000000-0005-0000-0000-00008B680000}"/>
    <cellStyle name="Nota 4 2 2 7 2 4" xfId="30664" xr:uid="{00000000-0005-0000-0000-00008C680000}"/>
    <cellStyle name="Nota 4 2 2 7 2 5" xfId="34614" xr:uid="{00000000-0005-0000-0000-00008D680000}"/>
    <cellStyle name="Nota 4 2 2 7 2 6" xfId="38166" xr:uid="{00000000-0005-0000-0000-00008E680000}"/>
    <cellStyle name="Nota 4 2 2 7 2 7" xfId="40124" xr:uid="{00000000-0005-0000-0000-00008F680000}"/>
    <cellStyle name="Nota 4 2 2 7 3" xfId="11630" xr:uid="{00000000-0005-0000-0000-000090680000}"/>
    <cellStyle name="Nota 4 2 2 7 4" xfId="18633" xr:uid="{00000000-0005-0000-0000-000091680000}"/>
    <cellStyle name="Nota 4 2 2 7 5" xfId="22514" xr:uid="{00000000-0005-0000-0000-000092680000}"/>
    <cellStyle name="Nota 4 2 2 7 6" xfId="22933" xr:uid="{00000000-0005-0000-0000-000093680000}"/>
    <cellStyle name="Nota 4 2 2 7 7" xfId="23095" xr:uid="{00000000-0005-0000-0000-000094680000}"/>
    <cellStyle name="Nota 4 2 2 7 8" xfId="31079" xr:uid="{00000000-0005-0000-0000-000095680000}"/>
    <cellStyle name="Nota 4 2 2 7 9" xfId="34953" xr:uid="{00000000-0005-0000-0000-000096680000}"/>
    <cellStyle name="Nota 4 2 2 8" xfId="3054" xr:uid="{00000000-0005-0000-0000-000097680000}"/>
    <cellStyle name="Nota 4 2 2 8 2" xfId="7687" xr:uid="{00000000-0005-0000-0000-000098680000}"/>
    <cellStyle name="Nota 4 2 2 8 2 2" xfId="16840" xr:uid="{00000000-0005-0000-0000-000099680000}"/>
    <cellStyle name="Nota 4 2 2 8 2 3" xfId="23821" xr:uid="{00000000-0005-0000-0000-00009A680000}"/>
    <cellStyle name="Nota 4 2 2 8 2 4" xfId="30665" xr:uid="{00000000-0005-0000-0000-00009B680000}"/>
    <cellStyle name="Nota 4 2 2 8 2 5" xfId="34615" xr:uid="{00000000-0005-0000-0000-00009C680000}"/>
    <cellStyle name="Nota 4 2 2 8 2 6" xfId="38167" xr:uid="{00000000-0005-0000-0000-00009D680000}"/>
    <cellStyle name="Nota 4 2 2 8 2 7" xfId="40125" xr:uid="{00000000-0005-0000-0000-00009E680000}"/>
    <cellStyle name="Nota 4 2 2 8 3" xfId="12208" xr:uid="{00000000-0005-0000-0000-00009F680000}"/>
    <cellStyle name="Nota 4 2 2 8 4" xfId="19211" xr:uid="{00000000-0005-0000-0000-0000A0680000}"/>
    <cellStyle name="Nota 4 2 2 8 5" xfId="28289" xr:uid="{00000000-0005-0000-0000-0000A1680000}"/>
    <cellStyle name="Nota 4 2 2 8 6" xfId="18089" xr:uid="{00000000-0005-0000-0000-0000A2680000}"/>
    <cellStyle name="Nota 4 2 2 8 7" xfId="29808" xr:uid="{00000000-0005-0000-0000-0000A3680000}"/>
    <cellStyle name="Nota 4 2 2 8 8" xfId="33785" xr:uid="{00000000-0005-0000-0000-0000A4680000}"/>
    <cellStyle name="Nota 4 2 2 8 9" xfId="37347" xr:uid="{00000000-0005-0000-0000-0000A5680000}"/>
    <cellStyle name="Nota 4 2 2 9" xfId="3781" xr:uid="{00000000-0005-0000-0000-0000A6680000}"/>
    <cellStyle name="Nota 4 2 2 9 2" xfId="7688" xr:uid="{00000000-0005-0000-0000-0000A7680000}"/>
    <cellStyle name="Nota 4 2 2 9 2 2" xfId="16841" xr:uid="{00000000-0005-0000-0000-0000A8680000}"/>
    <cellStyle name="Nota 4 2 2 9 2 3" xfId="23822" xr:uid="{00000000-0005-0000-0000-0000A9680000}"/>
    <cellStyle name="Nota 4 2 2 9 2 4" xfId="30666" xr:uid="{00000000-0005-0000-0000-0000AA680000}"/>
    <cellStyle name="Nota 4 2 2 9 2 5" xfId="34616" xr:uid="{00000000-0005-0000-0000-0000AB680000}"/>
    <cellStyle name="Nota 4 2 2 9 2 6" xfId="38168" xr:uid="{00000000-0005-0000-0000-0000AC680000}"/>
    <cellStyle name="Nota 4 2 2 9 2 7" xfId="40126" xr:uid="{00000000-0005-0000-0000-0000AD680000}"/>
    <cellStyle name="Nota 4 2 2 9 3" xfId="12935" xr:uid="{00000000-0005-0000-0000-0000AE680000}"/>
    <cellStyle name="Nota 4 2 2 9 4" xfId="19934" xr:uid="{00000000-0005-0000-0000-0000AF680000}"/>
    <cellStyle name="Nota 4 2 2 9 5" xfId="27934" xr:uid="{00000000-0005-0000-0000-0000B0680000}"/>
    <cellStyle name="Nota 4 2 2 9 6" xfId="17624" xr:uid="{00000000-0005-0000-0000-0000B1680000}"/>
    <cellStyle name="Nota 4 2 2 9 7" xfId="26477" xr:uid="{00000000-0005-0000-0000-0000B2680000}"/>
    <cellStyle name="Nota 4 2 2 9 8" xfId="31644" xr:uid="{00000000-0005-0000-0000-0000B3680000}"/>
    <cellStyle name="Nota 4 2 2 9 9" xfId="35324" xr:uid="{00000000-0005-0000-0000-0000B4680000}"/>
    <cellStyle name="Nota 4 2 20" xfId="38433" xr:uid="{00000000-0005-0000-0000-0000B5680000}"/>
    <cellStyle name="Nota 4 2 3" xfId="2253" xr:uid="{00000000-0005-0000-0000-0000B6680000}"/>
    <cellStyle name="Nota 4 2 3 10" xfId="15444" xr:uid="{00000000-0005-0000-0000-0000B7680000}"/>
    <cellStyle name="Nota 4 2 3 11" xfId="25054" xr:uid="{00000000-0005-0000-0000-0000B8680000}"/>
    <cellStyle name="Nota 4 2 3 12" xfId="30204" xr:uid="{00000000-0005-0000-0000-0000B9680000}"/>
    <cellStyle name="Nota 4 2 3 13" xfId="30866" xr:uid="{00000000-0005-0000-0000-0000BA680000}"/>
    <cellStyle name="Nota 4 2 3 14" xfId="31827" xr:uid="{00000000-0005-0000-0000-0000BB680000}"/>
    <cellStyle name="Nota 4 2 3 2" xfId="2653" xr:uid="{00000000-0005-0000-0000-0000BC680000}"/>
    <cellStyle name="Nota 4 2 3 2 2" xfId="7690" xr:uid="{00000000-0005-0000-0000-0000BD680000}"/>
    <cellStyle name="Nota 4 2 3 2 2 2" xfId="16843" xr:uid="{00000000-0005-0000-0000-0000BE680000}"/>
    <cellStyle name="Nota 4 2 3 2 2 3" xfId="23824" xr:uid="{00000000-0005-0000-0000-0000BF680000}"/>
    <cellStyle name="Nota 4 2 3 2 2 4" xfId="30668" xr:uid="{00000000-0005-0000-0000-0000C0680000}"/>
    <cellStyle name="Nota 4 2 3 2 2 5" xfId="34618" xr:uid="{00000000-0005-0000-0000-0000C1680000}"/>
    <cellStyle name="Nota 4 2 3 2 2 6" xfId="38170" xr:uid="{00000000-0005-0000-0000-0000C2680000}"/>
    <cellStyle name="Nota 4 2 3 2 2 7" xfId="40128" xr:uid="{00000000-0005-0000-0000-0000C3680000}"/>
    <cellStyle name="Nota 4 2 3 2 3" xfId="11807" xr:uid="{00000000-0005-0000-0000-0000C4680000}"/>
    <cellStyle name="Nota 4 2 3 2 4" xfId="18810" xr:uid="{00000000-0005-0000-0000-0000C5680000}"/>
    <cellStyle name="Nota 4 2 3 2 5" xfId="17905" xr:uid="{00000000-0005-0000-0000-0000C6680000}"/>
    <cellStyle name="Nota 4 2 3 2 6" xfId="19621" xr:uid="{00000000-0005-0000-0000-0000C7680000}"/>
    <cellStyle name="Nota 4 2 3 2 7" xfId="30006" xr:uid="{00000000-0005-0000-0000-0000C8680000}"/>
    <cellStyle name="Nota 4 2 3 2 8" xfId="29409" xr:uid="{00000000-0005-0000-0000-0000C9680000}"/>
    <cellStyle name="Nota 4 2 3 2 9" xfId="33631" xr:uid="{00000000-0005-0000-0000-0000CA680000}"/>
    <cellStyle name="Nota 4 2 3 3" xfId="3935" xr:uid="{00000000-0005-0000-0000-0000CB680000}"/>
    <cellStyle name="Nota 4 2 3 3 2" xfId="7691" xr:uid="{00000000-0005-0000-0000-0000CC680000}"/>
    <cellStyle name="Nota 4 2 3 3 2 2" xfId="16844" xr:uid="{00000000-0005-0000-0000-0000CD680000}"/>
    <cellStyle name="Nota 4 2 3 3 2 3" xfId="23825" xr:uid="{00000000-0005-0000-0000-0000CE680000}"/>
    <cellStyle name="Nota 4 2 3 3 2 4" xfId="30669" xr:uid="{00000000-0005-0000-0000-0000CF680000}"/>
    <cellStyle name="Nota 4 2 3 3 2 5" xfId="34619" xr:uid="{00000000-0005-0000-0000-0000D0680000}"/>
    <cellStyle name="Nota 4 2 3 3 2 6" xfId="38171" xr:uid="{00000000-0005-0000-0000-0000D1680000}"/>
    <cellStyle name="Nota 4 2 3 3 2 7" xfId="40129" xr:uid="{00000000-0005-0000-0000-0000D2680000}"/>
    <cellStyle name="Nota 4 2 3 3 3" xfId="13089" xr:uid="{00000000-0005-0000-0000-0000D3680000}"/>
    <cellStyle name="Nota 4 2 3 3 4" xfId="20087" xr:uid="{00000000-0005-0000-0000-0000D4680000}"/>
    <cellStyle name="Nota 4 2 3 3 5" xfId="23139" xr:uid="{00000000-0005-0000-0000-0000D5680000}"/>
    <cellStyle name="Nota 4 2 3 3 6" xfId="26619" xr:uid="{00000000-0005-0000-0000-0000D6680000}"/>
    <cellStyle name="Nota 4 2 3 3 7" xfId="24535" xr:uid="{00000000-0005-0000-0000-0000D7680000}"/>
    <cellStyle name="Nota 4 2 3 3 8" xfId="33459" xr:uid="{00000000-0005-0000-0000-0000D8680000}"/>
    <cellStyle name="Nota 4 2 3 3 9" xfId="37133" xr:uid="{00000000-0005-0000-0000-0000D9680000}"/>
    <cellStyle name="Nota 4 2 3 4" xfId="4373" xr:uid="{00000000-0005-0000-0000-0000DA680000}"/>
    <cellStyle name="Nota 4 2 3 4 2" xfId="7692" xr:uid="{00000000-0005-0000-0000-0000DB680000}"/>
    <cellStyle name="Nota 4 2 3 4 2 2" xfId="16845" xr:uid="{00000000-0005-0000-0000-0000DC680000}"/>
    <cellStyle name="Nota 4 2 3 4 2 3" xfId="23826" xr:uid="{00000000-0005-0000-0000-0000DD680000}"/>
    <cellStyle name="Nota 4 2 3 4 2 4" xfId="30670" xr:uid="{00000000-0005-0000-0000-0000DE680000}"/>
    <cellStyle name="Nota 4 2 3 4 2 5" xfId="34620" xr:uid="{00000000-0005-0000-0000-0000DF680000}"/>
    <cellStyle name="Nota 4 2 3 4 2 6" xfId="38172" xr:uid="{00000000-0005-0000-0000-0000E0680000}"/>
    <cellStyle name="Nota 4 2 3 4 2 7" xfId="40130" xr:uid="{00000000-0005-0000-0000-0000E1680000}"/>
    <cellStyle name="Nota 4 2 3 4 3" xfId="13527" xr:uid="{00000000-0005-0000-0000-0000E2680000}"/>
    <cellStyle name="Nota 4 2 3 4 4" xfId="20525" xr:uid="{00000000-0005-0000-0000-0000E3680000}"/>
    <cellStyle name="Nota 4 2 3 4 5" xfId="27649" xr:uid="{00000000-0005-0000-0000-0000E4680000}"/>
    <cellStyle name="Nota 4 2 3 4 6" xfId="19495" xr:uid="{00000000-0005-0000-0000-0000E5680000}"/>
    <cellStyle name="Nota 4 2 3 4 7" xfId="31903" xr:uid="{00000000-0005-0000-0000-0000E6680000}"/>
    <cellStyle name="Nota 4 2 3 4 8" xfId="23133" xr:uid="{00000000-0005-0000-0000-0000E7680000}"/>
    <cellStyle name="Nota 4 2 3 4 9" xfId="25756" xr:uid="{00000000-0005-0000-0000-0000E8680000}"/>
    <cellStyle name="Nota 4 2 3 5" xfId="4627" xr:uid="{00000000-0005-0000-0000-0000E9680000}"/>
    <cellStyle name="Nota 4 2 3 5 2" xfId="7693" xr:uid="{00000000-0005-0000-0000-0000EA680000}"/>
    <cellStyle name="Nota 4 2 3 5 2 2" xfId="16846" xr:uid="{00000000-0005-0000-0000-0000EB680000}"/>
    <cellStyle name="Nota 4 2 3 5 2 3" xfId="23827" xr:uid="{00000000-0005-0000-0000-0000EC680000}"/>
    <cellStyle name="Nota 4 2 3 5 2 4" xfId="30671" xr:uid="{00000000-0005-0000-0000-0000ED680000}"/>
    <cellStyle name="Nota 4 2 3 5 2 5" xfId="34621" xr:uid="{00000000-0005-0000-0000-0000EE680000}"/>
    <cellStyle name="Nota 4 2 3 5 2 6" xfId="38173" xr:uid="{00000000-0005-0000-0000-0000EF680000}"/>
    <cellStyle name="Nota 4 2 3 5 2 7" xfId="40131" xr:uid="{00000000-0005-0000-0000-0000F0680000}"/>
    <cellStyle name="Nota 4 2 3 5 3" xfId="13781" xr:uid="{00000000-0005-0000-0000-0000F1680000}"/>
    <cellStyle name="Nota 4 2 3 5 4" xfId="20779" xr:uid="{00000000-0005-0000-0000-0000F2680000}"/>
    <cellStyle name="Nota 4 2 3 5 5" xfId="18142" xr:uid="{00000000-0005-0000-0000-0000F3680000}"/>
    <cellStyle name="Nota 4 2 3 5 6" xfId="29442" xr:uid="{00000000-0005-0000-0000-0000F4680000}"/>
    <cellStyle name="Nota 4 2 3 5 7" xfId="19375" xr:uid="{00000000-0005-0000-0000-0000F5680000}"/>
    <cellStyle name="Nota 4 2 3 5 8" xfId="30965" xr:uid="{00000000-0005-0000-0000-0000F6680000}"/>
    <cellStyle name="Nota 4 2 3 5 9" xfId="21378" xr:uid="{00000000-0005-0000-0000-0000F7680000}"/>
    <cellStyle name="Nota 4 2 3 6" xfId="4873" xr:uid="{00000000-0005-0000-0000-0000F8680000}"/>
    <cellStyle name="Nota 4 2 3 6 2" xfId="7694" xr:uid="{00000000-0005-0000-0000-0000F9680000}"/>
    <cellStyle name="Nota 4 2 3 6 2 2" xfId="16847" xr:uid="{00000000-0005-0000-0000-0000FA680000}"/>
    <cellStyle name="Nota 4 2 3 6 2 3" xfId="23828" xr:uid="{00000000-0005-0000-0000-0000FB680000}"/>
    <cellStyle name="Nota 4 2 3 6 2 4" xfId="30672" xr:uid="{00000000-0005-0000-0000-0000FC680000}"/>
    <cellStyle name="Nota 4 2 3 6 2 5" xfId="34622" xr:uid="{00000000-0005-0000-0000-0000FD680000}"/>
    <cellStyle name="Nota 4 2 3 6 2 6" xfId="38174" xr:uid="{00000000-0005-0000-0000-0000FE680000}"/>
    <cellStyle name="Nota 4 2 3 6 2 7" xfId="40132" xr:uid="{00000000-0005-0000-0000-0000FF680000}"/>
    <cellStyle name="Nota 4 2 3 6 3" xfId="14027" xr:uid="{00000000-0005-0000-0000-000000690000}"/>
    <cellStyle name="Nota 4 2 3 6 4" xfId="21025" xr:uid="{00000000-0005-0000-0000-000001690000}"/>
    <cellStyle name="Nota 4 2 3 6 5" xfId="24805" xr:uid="{00000000-0005-0000-0000-000002690000}"/>
    <cellStyle name="Nota 4 2 3 6 6" xfId="29280" xr:uid="{00000000-0005-0000-0000-000003690000}"/>
    <cellStyle name="Nota 4 2 3 6 7" xfId="28998" xr:uid="{00000000-0005-0000-0000-000004690000}"/>
    <cellStyle name="Nota 4 2 3 6 8" xfId="35597" xr:uid="{00000000-0005-0000-0000-000005690000}"/>
    <cellStyle name="Nota 4 2 3 6 9" xfId="38508" xr:uid="{00000000-0005-0000-0000-000006690000}"/>
    <cellStyle name="Nota 4 2 3 7" xfId="7689" xr:uid="{00000000-0005-0000-0000-000007690000}"/>
    <cellStyle name="Nota 4 2 3 7 2" xfId="16842" xr:uid="{00000000-0005-0000-0000-000008690000}"/>
    <cellStyle name="Nota 4 2 3 7 3" xfId="23823" xr:uid="{00000000-0005-0000-0000-000009690000}"/>
    <cellStyle name="Nota 4 2 3 7 4" xfId="30667" xr:uid="{00000000-0005-0000-0000-00000A690000}"/>
    <cellStyle name="Nota 4 2 3 7 5" xfId="34617" xr:uid="{00000000-0005-0000-0000-00000B690000}"/>
    <cellStyle name="Nota 4 2 3 7 6" xfId="38169" xr:uid="{00000000-0005-0000-0000-00000C690000}"/>
    <cellStyle name="Nota 4 2 3 7 7" xfId="40127" xr:uid="{00000000-0005-0000-0000-00000D690000}"/>
    <cellStyle name="Nota 4 2 3 8" xfId="11407" xr:uid="{00000000-0005-0000-0000-00000E690000}"/>
    <cellStyle name="Nota 4 2 3 9" xfId="18410" xr:uid="{00000000-0005-0000-0000-00000F690000}"/>
    <cellStyle name="Nota 4 2 4" xfId="2109" xr:uid="{00000000-0005-0000-0000-000010690000}"/>
    <cellStyle name="Nota 4 2 4 10" xfId="28449" xr:uid="{00000000-0005-0000-0000-000011690000}"/>
    <cellStyle name="Nota 4 2 4 11" xfId="29109" xr:uid="{00000000-0005-0000-0000-000012690000}"/>
    <cellStyle name="Nota 4 2 4 12" xfId="17885" xr:uid="{00000000-0005-0000-0000-000013690000}"/>
    <cellStyle name="Nota 4 2 4 13" xfId="25846" xr:uid="{00000000-0005-0000-0000-000014690000}"/>
    <cellStyle name="Nota 4 2 4 14" xfId="34801" xr:uid="{00000000-0005-0000-0000-000015690000}"/>
    <cellStyle name="Nota 4 2 4 2" xfId="2598" xr:uid="{00000000-0005-0000-0000-000016690000}"/>
    <cellStyle name="Nota 4 2 4 2 2" xfId="7696" xr:uid="{00000000-0005-0000-0000-000017690000}"/>
    <cellStyle name="Nota 4 2 4 2 2 2" xfId="16849" xr:uid="{00000000-0005-0000-0000-000018690000}"/>
    <cellStyle name="Nota 4 2 4 2 2 3" xfId="23830" xr:uid="{00000000-0005-0000-0000-000019690000}"/>
    <cellStyle name="Nota 4 2 4 2 2 4" xfId="30674" xr:uid="{00000000-0005-0000-0000-00001A690000}"/>
    <cellStyle name="Nota 4 2 4 2 2 5" xfId="34624" xr:uid="{00000000-0005-0000-0000-00001B690000}"/>
    <cellStyle name="Nota 4 2 4 2 2 6" xfId="38176" xr:uid="{00000000-0005-0000-0000-00001C690000}"/>
    <cellStyle name="Nota 4 2 4 2 2 7" xfId="40134" xr:uid="{00000000-0005-0000-0000-00001D690000}"/>
    <cellStyle name="Nota 4 2 4 2 3" xfId="11752" xr:uid="{00000000-0005-0000-0000-00001E690000}"/>
    <cellStyle name="Nota 4 2 4 2 4" xfId="18755" xr:uid="{00000000-0005-0000-0000-00001F690000}"/>
    <cellStyle name="Nota 4 2 4 2 5" xfId="25464" xr:uid="{00000000-0005-0000-0000-000020690000}"/>
    <cellStyle name="Nota 4 2 4 2 6" xfId="26270" xr:uid="{00000000-0005-0000-0000-000021690000}"/>
    <cellStyle name="Nota 4 2 4 2 7" xfId="29370" xr:uid="{00000000-0005-0000-0000-000022690000}"/>
    <cellStyle name="Nota 4 2 4 2 8" xfId="25784" xr:uid="{00000000-0005-0000-0000-000023690000}"/>
    <cellStyle name="Nota 4 2 4 2 9" xfId="31319" xr:uid="{00000000-0005-0000-0000-000024690000}"/>
    <cellStyle name="Nota 4 2 4 3" xfId="3845" xr:uid="{00000000-0005-0000-0000-000025690000}"/>
    <cellStyle name="Nota 4 2 4 3 2" xfId="7697" xr:uid="{00000000-0005-0000-0000-000026690000}"/>
    <cellStyle name="Nota 4 2 4 3 2 2" xfId="16850" xr:uid="{00000000-0005-0000-0000-000027690000}"/>
    <cellStyle name="Nota 4 2 4 3 2 3" xfId="23831" xr:uid="{00000000-0005-0000-0000-000028690000}"/>
    <cellStyle name="Nota 4 2 4 3 2 4" xfId="30675" xr:uid="{00000000-0005-0000-0000-000029690000}"/>
    <cellStyle name="Nota 4 2 4 3 2 5" xfId="34625" xr:uid="{00000000-0005-0000-0000-00002A690000}"/>
    <cellStyle name="Nota 4 2 4 3 2 6" xfId="38177" xr:uid="{00000000-0005-0000-0000-00002B690000}"/>
    <cellStyle name="Nota 4 2 4 3 2 7" xfId="40135" xr:uid="{00000000-0005-0000-0000-00002C690000}"/>
    <cellStyle name="Nota 4 2 4 3 3" xfId="12999" xr:uid="{00000000-0005-0000-0000-00002D690000}"/>
    <cellStyle name="Nota 4 2 4 3 4" xfId="19998" xr:uid="{00000000-0005-0000-0000-00002E690000}"/>
    <cellStyle name="Nota 4 2 4 3 5" xfId="22560" xr:uid="{00000000-0005-0000-0000-00002F690000}"/>
    <cellStyle name="Nota 4 2 4 3 6" xfId="19541" xr:uid="{00000000-0005-0000-0000-000030690000}"/>
    <cellStyle name="Nota 4 2 4 3 7" xfId="27298" xr:uid="{00000000-0005-0000-0000-000031690000}"/>
    <cellStyle name="Nota 4 2 4 3 8" xfId="33495" xr:uid="{00000000-0005-0000-0000-000032690000}"/>
    <cellStyle name="Nota 4 2 4 3 9" xfId="37163" xr:uid="{00000000-0005-0000-0000-000033690000}"/>
    <cellStyle name="Nota 4 2 4 4" xfId="4313" xr:uid="{00000000-0005-0000-0000-000034690000}"/>
    <cellStyle name="Nota 4 2 4 4 2" xfId="7698" xr:uid="{00000000-0005-0000-0000-000035690000}"/>
    <cellStyle name="Nota 4 2 4 4 2 2" xfId="16851" xr:uid="{00000000-0005-0000-0000-000036690000}"/>
    <cellStyle name="Nota 4 2 4 4 2 3" xfId="23832" xr:uid="{00000000-0005-0000-0000-000037690000}"/>
    <cellStyle name="Nota 4 2 4 4 2 4" xfId="30676" xr:uid="{00000000-0005-0000-0000-000038690000}"/>
    <cellStyle name="Nota 4 2 4 4 2 5" xfId="34626" xr:uid="{00000000-0005-0000-0000-000039690000}"/>
    <cellStyle name="Nota 4 2 4 4 2 6" xfId="38178" xr:uid="{00000000-0005-0000-0000-00003A690000}"/>
    <cellStyle name="Nota 4 2 4 4 2 7" xfId="40136" xr:uid="{00000000-0005-0000-0000-00003B690000}"/>
    <cellStyle name="Nota 4 2 4 4 3" xfId="13467" xr:uid="{00000000-0005-0000-0000-00003C690000}"/>
    <cellStyle name="Nota 4 2 4 4 4" xfId="20465" xr:uid="{00000000-0005-0000-0000-00003D690000}"/>
    <cellStyle name="Nota 4 2 4 4 5" xfId="27671" xr:uid="{00000000-0005-0000-0000-00003E690000}"/>
    <cellStyle name="Nota 4 2 4 4 6" xfId="17337" xr:uid="{00000000-0005-0000-0000-00003F690000}"/>
    <cellStyle name="Nota 4 2 4 4 7" xfId="28703" xr:uid="{00000000-0005-0000-0000-000040690000}"/>
    <cellStyle name="Nota 4 2 4 4 8" xfId="31716" xr:uid="{00000000-0005-0000-0000-000041690000}"/>
    <cellStyle name="Nota 4 2 4 4 9" xfId="35396" xr:uid="{00000000-0005-0000-0000-000042690000}"/>
    <cellStyle name="Nota 4 2 4 5" xfId="4580" xr:uid="{00000000-0005-0000-0000-000043690000}"/>
    <cellStyle name="Nota 4 2 4 5 2" xfId="7699" xr:uid="{00000000-0005-0000-0000-000044690000}"/>
    <cellStyle name="Nota 4 2 4 5 2 2" xfId="16852" xr:uid="{00000000-0005-0000-0000-000045690000}"/>
    <cellStyle name="Nota 4 2 4 5 2 3" xfId="23833" xr:uid="{00000000-0005-0000-0000-000046690000}"/>
    <cellStyle name="Nota 4 2 4 5 2 4" xfId="30677" xr:uid="{00000000-0005-0000-0000-000047690000}"/>
    <cellStyle name="Nota 4 2 4 5 2 5" xfId="34627" xr:uid="{00000000-0005-0000-0000-000048690000}"/>
    <cellStyle name="Nota 4 2 4 5 2 6" xfId="38179" xr:uid="{00000000-0005-0000-0000-000049690000}"/>
    <cellStyle name="Nota 4 2 4 5 2 7" xfId="40137" xr:uid="{00000000-0005-0000-0000-00004A690000}"/>
    <cellStyle name="Nota 4 2 4 5 3" xfId="13734" xr:uid="{00000000-0005-0000-0000-00004B690000}"/>
    <cellStyle name="Nota 4 2 4 5 4" xfId="20732" xr:uid="{00000000-0005-0000-0000-00004C690000}"/>
    <cellStyle name="Nota 4 2 4 5 5" xfId="24765" xr:uid="{00000000-0005-0000-0000-00004D690000}"/>
    <cellStyle name="Nota 4 2 4 5 6" xfId="29241" xr:uid="{00000000-0005-0000-0000-00004E690000}"/>
    <cellStyle name="Nota 4 2 4 5 7" xfId="22831" xr:uid="{00000000-0005-0000-0000-00004F690000}"/>
    <cellStyle name="Nota 4 2 4 5 8" xfId="32229" xr:uid="{00000000-0005-0000-0000-000050690000}"/>
    <cellStyle name="Nota 4 2 4 5 9" xfId="35904" xr:uid="{00000000-0005-0000-0000-000051690000}"/>
    <cellStyle name="Nota 4 2 4 6" xfId="4830" xr:uid="{00000000-0005-0000-0000-000052690000}"/>
    <cellStyle name="Nota 4 2 4 6 2" xfId="7700" xr:uid="{00000000-0005-0000-0000-000053690000}"/>
    <cellStyle name="Nota 4 2 4 6 2 2" xfId="16853" xr:uid="{00000000-0005-0000-0000-000054690000}"/>
    <cellStyle name="Nota 4 2 4 6 2 3" xfId="23834" xr:uid="{00000000-0005-0000-0000-000055690000}"/>
    <cellStyle name="Nota 4 2 4 6 2 4" xfId="30678" xr:uid="{00000000-0005-0000-0000-000056690000}"/>
    <cellStyle name="Nota 4 2 4 6 2 5" xfId="34628" xr:uid="{00000000-0005-0000-0000-000057690000}"/>
    <cellStyle name="Nota 4 2 4 6 2 6" xfId="38180" xr:uid="{00000000-0005-0000-0000-000058690000}"/>
    <cellStyle name="Nota 4 2 4 6 2 7" xfId="40138" xr:uid="{00000000-0005-0000-0000-000059690000}"/>
    <cellStyle name="Nota 4 2 4 6 3" xfId="13984" xr:uid="{00000000-0005-0000-0000-00005A690000}"/>
    <cellStyle name="Nota 4 2 4 6 4" xfId="20982" xr:uid="{00000000-0005-0000-0000-00005B690000}"/>
    <cellStyle name="Nota 4 2 4 6 5" xfId="9515" xr:uid="{00000000-0005-0000-0000-00005C690000}"/>
    <cellStyle name="Nota 4 2 4 6 6" xfId="24722" xr:uid="{00000000-0005-0000-0000-00005D690000}"/>
    <cellStyle name="Nota 4 2 4 6 7" xfId="19788" xr:uid="{00000000-0005-0000-0000-00005E690000}"/>
    <cellStyle name="Nota 4 2 4 6 8" xfId="32113" xr:uid="{00000000-0005-0000-0000-00005F690000}"/>
    <cellStyle name="Nota 4 2 4 6 9" xfId="35788" xr:uid="{00000000-0005-0000-0000-000060690000}"/>
    <cellStyle name="Nota 4 2 4 7" xfId="7695" xr:uid="{00000000-0005-0000-0000-000061690000}"/>
    <cellStyle name="Nota 4 2 4 7 2" xfId="16848" xr:uid="{00000000-0005-0000-0000-000062690000}"/>
    <cellStyle name="Nota 4 2 4 7 3" xfId="23829" xr:uid="{00000000-0005-0000-0000-000063690000}"/>
    <cellStyle name="Nota 4 2 4 7 4" xfId="30673" xr:uid="{00000000-0005-0000-0000-000064690000}"/>
    <cellStyle name="Nota 4 2 4 7 5" xfId="34623" xr:uid="{00000000-0005-0000-0000-000065690000}"/>
    <cellStyle name="Nota 4 2 4 7 6" xfId="38175" xr:uid="{00000000-0005-0000-0000-000066690000}"/>
    <cellStyle name="Nota 4 2 4 7 7" xfId="40133" xr:uid="{00000000-0005-0000-0000-000067690000}"/>
    <cellStyle name="Nota 4 2 4 8" xfId="11263" xr:uid="{00000000-0005-0000-0000-000068690000}"/>
    <cellStyle name="Nota 4 2 4 9" xfId="9421" xr:uid="{00000000-0005-0000-0000-000069690000}"/>
    <cellStyle name="Nota 4 2 5" xfId="2238" xr:uid="{00000000-0005-0000-0000-00006A690000}"/>
    <cellStyle name="Nota 4 2 5 10" xfId="19577" xr:uid="{00000000-0005-0000-0000-00006B690000}"/>
    <cellStyle name="Nota 4 2 5 11" xfId="19758" xr:uid="{00000000-0005-0000-0000-00006C690000}"/>
    <cellStyle name="Nota 4 2 5 12" xfId="30211" xr:uid="{00000000-0005-0000-0000-00006D690000}"/>
    <cellStyle name="Nota 4 2 5 13" xfId="34186" xr:uid="{00000000-0005-0000-0000-00006E690000}"/>
    <cellStyle name="Nota 4 2 5 14" xfId="37748" xr:uid="{00000000-0005-0000-0000-00006F690000}"/>
    <cellStyle name="Nota 4 2 5 2" xfId="2638" xr:uid="{00000000-0005-0000-0000-000070690000}"/>
    <cellStyle name="Nota 4 2 5 2 2" xfId="7702" xr:uid="{00000000-0005-0000-0000-000071690000}"/>
    <cellStyle name="Nota 4 2 5 2 2 2" xfId="16855" xr:uid="{00000000-0005-0000-0000-000072690000}"/>
    <cellStyle name="Nota 4 2 5 2 2 3" xfId="23836" xr:uid="{00000000-0005-0000-0000-000073690000}"/>
    <cellStyle name="Nota 4 2 5 2 2 4" xfId="30680" xr:uid="{00000000-0005-0000-0000-000074690000}"/>
    <cellStyle name="Nota 4 2 5 2 2 5" xfId="34630" xr:uid="{00000000-0005-0000-0000-000075690000}"/>
    <cellStyle name="Nota 4 2 5 2 2 6" xfId="38182" xr:uid="{00000000-0005-0000-0000-000076690000}"/>
    <cellStyle name="Nota 4 2 5 2 2 7" xfId="40140" xr:uid="{00000000-0005-0000-0000-000077690000}"/>
    <cellStyle name="Nota 4 2 5 2 3" xfId="11792" xr:uid="{00000000-0005-0000-0000-000078690000}"/>
    <cellStyle name="Nota 4 2 5 2 4" xfId="18795" xr:uid="{00000000-0005-0000-0000-000079690000}"/>
    <cellStyle name="Nota 4 2 5 2 5" xfId="22919" xr:uid="{00000000-0005-0000-0000-00007A690000}"/>
    <cellStyle name="Nota 4 2 5 2 6" xfId="22932" xr:uid="{00000000-0005-0000-0000-00007B690000}"/>
    <cellStyle name="Nota 4 2 5 2 7" xfId="25858" xr:uid="{00000000-0005-0000-0000-00007C690000}"/>
    <cellStyle name="Nota 4 2 5 2 8" xfId="33990" xr:uid="{00000000-0005-0000-0000-00007D690000}"/>
    <cellStyle name="Nota 4 2 5 2 9" xfId="37552" xr:uid="{00000000-0005-0000-0000-00007E690000}"/>
    <cellStyle name="Nota 4 2 5 3" xfId="3920" xr:uid="{00000000-0005-0000-0000-00007F690000}"/>
    <cellStyle name="Nota 4 2 5 3 2" xfId="7703" xr:uid="{00000000-0005-0000-0000-000080690000}"/>
    <cellStyle name="Nota 4 2 5 3 2 2" xfId="16856" xr:uid="{00000000-0005-0000-0000-000081690000}"/>
    <cellStyle name="Nota 4 2 5 3 2 3" xfId="23837" xr:uid="{00000000-0005-0000-0000-000082690000}"/>
    <cellStyle name="Nota 4 2 5 3 2 4" xfId="30681" xr:uid="{00000000-0005-0000-0000-000083690000}"/>
    <cellStyle name="Nota 4 2 5 3 2 5" xfId="34631" xr:uid="{00000000-0005-0000-0000-000084690000}"/>
    <cellStyle name="Nota 4 2 5 3 2 6" xfId="38183" xr:uid="{00000000-0005-0000-0000-000085690000}"/>
    <cellStyle name="Nota 4 2 5 3 2 7" xfId="40141" xr:uid="{00000000-0005-0000-0000-000086690000}"/>
    <cellStyle name="Nota 4 2 5 3 3" xfId="13074" xr:uid="{00000000-0005-0000-0000-000087690000}"/>
    <cellStyle name="Nota 4 2 5 3 4" xfId="20072" xr:uid="{00000000-0005-0000-0000-000088690000}"/>
    <cellStyle name="Nota 4 2 5 3 5" xfId="27870" xr:uid="{00000000-0005-0000-0000-000089690000}"/>
    <cellStyle name="Nota 4 2 5 3 6" xfId="29198" xr:uid="{00000000-0005-0000-0000-00008A690000}"/>
    <cellStyle name="Nota 4 2 5 3 7" xfId="22452" xr:uid="{00000000-0005-0000-0000-00008B690000}"/>
    <cellStyle name="Nota 4 2 5 3 8" xfId="29687" xr:uid="{00000000-0005-0000-0000-00008C690000}"/>
    <cellStyle name="Nota 4 2 5 3 9" xfId="35556" xr:uid="{00000000-0005-0000-0000-00008D690000}"/>
    <cellStyle name="Nota 4 2 5 4" xfId="4358" xr:uid="{00000000-0005-0000-0000-00008E690000}"/>
    <cellStyle name="Nota 4 2 5 4 2" xfId="7704" xr:uid="{00000000-0005-0000-0000-00008F690000}"/>
    <cellStyle name="Nota 4 2 5 4 2 2" xfId="16857" xr:uid="{00000000-0005-0000-0000-000090690000}"/>
    <cellStyle name="Nota 4 2 5 4 2 3" xfId="23838" xr:uid="{00000000-0005-0000-0000-000091690000}"/>
    <cellStyle name="Nota 4 2 5 4 2 4" xfId="30682" xr:uid="{00000000-0005-0000-0000-000092690000}"/>
    <cellStyle name="Nota 4 2 5 4 2 5" xfId="34632" xr:uid="{00000000-0005-0000-0000-000093690000}"/>
    <cellStyle name="Nota 4 2 5 4 2 6" xfId="38184" xr:uid="{00000000-0005-0000-0000-000094690000}"/>
    <cellStyle name="Nota 4 2 5 4 2 7" xfId="40142" xr:uid="{00000000-0005-0000-0000-000095690000}"/>
    <cellStyle name="Nota 4 2 5 4 3" xfId="13512" xr:uid="{00000000-0005-0000-0000-000096690000}"/>
    <cellStyle name="Nota 4 2 5 4 4" xfId="20510" xr:uid="{00000000-0005-0000-0000-000097690000}"/>
    <cellStyle name="Nota 4 2 5 4 5" xfId="27656" xr:uid="{00000000-0005-0000-0000-000098690000}"/>
    <cellStyle name="Nota 4 2 5 4 6" xfId="17614" xr:uid="{00000000-0005-0000-0000-000099690000}"/>
    <cellStyle name="Nota 4 2 5 4 7" xfId="28789" xr:uid="{00000000-0005-0000-0000-00009A690000}"/>
    <cellStyle name="Nota 4 2 5 4 8" xfId="35551" xr:uid="{00000000-0005-0000-0000-00009B690000}"/>
    <cellStyle name="Nota 4 2 5 4 9" xfId="38473" xr:uid="{00000000-0005-0000-0000-00009C690000}"/>
    <cellStyle name="Nota 4 2 5 5" xfId="4612" xr:uid="{00000000-0005-0000-0000-00009D690000}"/>
    <cellStyle name="Nota 4 2 5 5 2" xfId="7705" xr:uid="{00000000-0005-0000-0000-00009E690000}"/>
    <cellStyle name="Nota 4 2 5 5 2 2" xfId="16858" xr:uid="{00000000-0005-0000-0000-00009F690000}"/>
    <cellStyle name="Nota 4 2 5 5 2 3" xfId="23839" xr:uid="{00000000-0005-0000-0000-0000A0690000}"/>
    <cellStyle name="Nota 4 2 5 5 2 4" xfId="30683" xr:uid="{00000000-0005-0000-0000-0000A1690000}"/>
    <cellStyle name="Nota 4 2 5 5 2 5" xfId="34633" xr:uid="{00000000-0005-0000-0000-0000A2690000}"/>
    <cellStyle name="Nota 4 2 5 5 2 6" xfId="38185" xr:uid="{00000000-0005-0000-0000-0000A3690000}"/>
    <cellStyle name="Nota 4 2 5 5 2 7" xfId="40143" xr:uid="{00000000-0005-0000-0000-0000A4690000}"/>
    <cellStyle name="Nota 4 2 5 5 3" xfId="13766" xr:uid="{00000000-0005-0000-0000-0000A5690000}"/>
    <cellStyle name="Nota 4 2 5 5 4" xfId="20764" xr:uid="{00000000-0005-0000-0000-0000A6690000}"/>
    <cellStyle name="Nota 4 2 5 5 5" xfId="18236" xr:uid="{00000000-0005-0000-0000-0000A7690000}"/>
    <cellStyle name="Nota 4 2 5 5 6" xfId="17755" xr:uid="{00000000-0005-0000-0000-0000A8690000}"/>
    <cellStyle name="Nota 4 2 5 5 7" xfId="26827" xr:uid="{00000000-0005-0000-0000-0000A9690000}"/>
    <cellStyle name="Nota 4 2 5 5 8" xfId="32210" xr:uid="{00000000-0005-0000-0000-0000AA690000}"/>
    <cellStyle name="Nota 4 2 5 5 9" xfId="35885" xr:uid="{00000000-0005-0000-0000-0000AB690000}"/>
    <cellStyle name="Nota 4 2 5 6" xfId="4858" xr:uid="{00000000-0005-0000-0000-0000AC690000}"/>
    <cellStyle name="Nota 4 2 5 6 2" xfId="7706" xr:uid="{00000000-0005-0000-0000-0000AD690000}"/>
    <cellStyle name="Nota 4 2 5 6 2 2" xfId="16859" xr:uid="{00000000-0005-0000-0000-0000AE690000}"/>
    <cellStyle name="Nota 4 2 5 6 2 3" xfId="23840" xr:uid="{00000000-0005-0000-0000-0000AF690000}"/>
    <cellStyle name="Nota 4 2 5 6 2 4" xfId="30684" xr:uid="{00000000-0005-0000-0000-0000B0690000}"/>
    <cellStyle name="Nota 4 2 5 6 2 5" xfId="34634" xr:uid="{00000000-0005-0000-0000-0000B1690000}"/>
    <cellStyle name="Nota 4 2 5 6 2 6" xfId="38186" xr:uid="{00000000-0005-0000-0000-0000B2690000}"/>
    <cellStyle name="Nota 4 2 5 6 2 7" xfId="40144" xr:uid="{00000000-0005-0000-0000-0000B3690000}"/>
    <cellStyle name="Nota 4 2 5 6 3" xfId="14012" xr:uid="{00000000-0005-0000-0000-0000B4690000}"/>
    <cellStyle name="Nota 4 2 5 6 4" xfId="21010" xr:uid="{00000000-0005-0000-0000-0000B5690000}"/>
    <cellStyle name="Nota 4 2 5 6 5" xfId="24804" xr:uid="{00000000-0005-0000-0000-0000B6690000}"/>
    <cellStyle name="Nota 4 2 5 6 6" xfId="22713" xr:uid="{00000000-0005-0000-0000-0000B7690000}"/>
    <cellStyle name="Nota 4 2 5 6 7" xfId="17615" xr:uid="{00000000-0005-0000-0000-0000B8690000}"/>
    <cellStyle name="Nota 4 2 5 6 8" xfId="35582" xr:uid="{00000000-0005-0000-0000-0000B9690000}"/>
    <cellStyle name="Nota 4 2 5 6 9" xfId="38493" xr:uid="{00000000-0005-0000-0000-0000BA690000}"/>
    <cellStyle name="Nota 4 2 5 7" xfId="7701" xr:uid="{00000000-0005-0000-0000-0000BB690000}"/>
    <cellStyle name="Nota 4 2 5 7 2" xfId="16854" xr:uid="{00000000-0005-0000-0000-0000BC690000}"/>
    <cellStyle name="Nota 4 2 5 7 3" xfId="23835" xr:uid="{00000000-0005-0000-0000-0000BD690000}"/>
    <cellStyle name="Nota 4 2 5 7 4" xfId="30679" xr:uid="{00000000-0005-0000-0000-0000BE690000}"/>
    <cellStyle name="Nota 4 2 5 7 5" xfId="34629" xr:uid="{00000000-0005-0000-0000-0000BF690000}"/>
    <cellStyle name="Nota 4 2 5 7 6" xfId="38181" xr:uid="{00000000-0005-0000-0000-0000C0690000}"/>
    <cellStyle name="Nota 4 2 5 7 7" xfId="40139" xr:uid="{00000000-0005-0000-0000-0000C1690000}"/>
    <cellStyle name="Nota 4 2 5 8" xfId="11392" xr:uid="{00000000-0005-0000-0000-0000C2690000}"/>
    <cellStyle name="Nota 4 2 5 9" xfId="18395" xr:uid="{00000000-0005-0000-0000-0000C3690000}"/>
    <cellStyle name="Nota 4 2 6" xfId="1760" xr:uid="{00000000-0005-0000-0000-0000C4690000}"/>
    <cellStyle name="Nota 4 2 6 10" xfId="28622" xr:uid="{00000000-0005-0000-0000-0000C5690000}"/>
    <cellStyle name="Nota 4 2 6 11" xfId="29074" xr:uid="{00000000-0005-0000-0000-0000C6690000}"/>
    <cellStyle name="Nota 4 2 6 12" xfId="30953" xr:uid="{00000000-0005-0000-0000-0000C7690000}"/>
    <cellStyle name="Nota 4 2 6 13" xfId="30847" xr:uid="{00000000-0005-0000-0000-0000C8690000}"/>
    <cellStyle name="Nota 4 2 6 14" xfId="34792" xr:uid="{00000000-0005-0000-0000-0000C9690000}"/>
    <cellStyle name="Nota 4 2 6 2" xfId="2531" xr:uid="{00000000-0005-0000-0000-0000CA690000}"/>
    <cellStyle name="Nota 4 2 6 2 2" xfId="7708" xr:uid="{00000000-0005-0000-0000-0000CB690000}"/>
    <cellStyle name="Nota 4 2 6 2 2 2" xfId="16861" xr:uid="{00000000-0005-0000-0000-0000CC690000}"/>
    <cellStyle name="Nota 4 2 6 2 2 3" xfId="23842" xr:uid="{00000000-0005-0000-0000-0000CD690000}"/>
    <cellStyle name="Nota 4 2 6 2 2 4" xfId="30686" xr:uid="{00000000-0005-0000-0000-0000CE690000}"/>
    <cellStyle name="Nota 4 2 6 2 2 5" xfId="34636" xr:uid="{00000000-0005-0000-0000-0000CF690000}"/>
    <cellStyle name="Nota 4 2 6 2 2 6" xfId="38188" xr:uid="{00000000-0005-0000-0000-0000D0690000}"/>
    <cellStyle name="Nota 4 2 6 2 2 7" xfId="40146" xr:uid="{00000000-0005-0000-0000-0000D1690000}"/>
    <cellStyle name="Nota 4 2 6 2 3" xfId="11685" xr:uid="{00000000-0005-0000-0000-0000D2690000}"/>
    <cellStyle name="Nota 4 2 6 2 4" xfId="18688" xr:uid="{00000000-0005-0000-0000-0000D3690000}"/>
    <cellStyle name="Nota 4 2 6 2 5" xfId="23322" xr:uid="{00000000-0005-0000-0000-0000D4690000}"/>
    <cellStyle name="Nota 4 2 6 2 6" xfId="26235" xr:uid="{00000000-0005-0000-0000-0000D5690000}"/>
    <cellStyle name="Nota 4 2 6 2 7" xfId="23040" xr:uid="{00000000-0005-0000-0000-0000D6690000}"/>
    <cellStyle name="Nota 4 2 6 2 8" xfId="31501" xr:uid="{00000000-0005-0000-0000-0000D7690000}"/>
    <cellStyle name="Nota 4 2 6 2 9" xfId="35205" xr:uid="{00000000-0005-0000-0000-0000D8690000}"/>
    <cellStyle name="Nota 4 2 6 3" xfId="3691" xr:uid="{00000000-0005-0000-0000-0000D9690000}"/>
    <cellStyle name="Nota 4 2 6 3 2" xfId="7709" xr:uid="{00000000-0005-0000-0000-0000DA690000}"/>
    <cellStyle name="Nota 4 2 6 3 2 2" xfId="16862" xr:uid="{00000000-0005-0000-0000-0000DB690000}"/>
    <cellStyle name="Nota 4 2 6 3 2 3" xfId="23843" xr:uid="{00000000-0005-0000-0000-0000DC690000}"/>
    <cellStyle name="Nota 4 2 6 3 2 4" xfId="30687" xr:uid="{00000000-0005-0000-0000-0000DD690000}"/>
    <cellStyle name="Nota 4 2 6 3 2 5" xfId="34637" xr:uid="{00000000-0005-0000-0000-0000DE690000}"/>
    <cellStyle name="Nota 4 2 6 3 2 6" xfId="38189" xr:uid="{00000000-0005-0000-0000-0000DF690000}"/>
    <cellStyle name="Nota 4 2 6 3 2 7" xfId="40147" xr:uid="{00000000-0005-0000-0000-0000E0690000}"/>
    <cellStyle name="Nota 4 2 6 3 3" xfId="12845" xr:uid="{00000000-0005-0000-0000-0000E1690000}"/>
    <cellStyle name="Nota 4 2 6 3 4" xfId="19844" xr:uid="{00000000-0005-0000-0000-0000E2690000}"/>
    <cellStyle name="Nota 4 2 6 3 5" xfId="17302" xr:uid="{00000000-0005-0000-0000-0000E3690000}"/>
    <cellStyle name="Nota 4 2 6 3 6" xfId="21217" xr:uid="{00000000-0005-0000-0000-0000E4690000}"/>
    <cellStyle name="Nota 4 2 6 3 7" xfId="29546" xr:uid="{00000000-0005-0000-0000-0000E5690000}"/>
    <cellStyle name="Nota 4 2 6 3 8" xfId="31632" xr:uid="{00000000-0005-0000-0000-0000E6690000}"/>
    <cellStyle name="Nota 4 2 6 3 9" xfId="35312" xr:uid="{00000000-0005-0000-0000-0000E7690000}"/>
    <cellStyle name="Nota 4 2 6 4" xfId="4203" xr:uid="{00000000-0005-0000-0000-0000E8690000}"/>
    <cellStyle name="Nota 4 2 6 4 2" xfId="7710" xr:uid="{00000000-0005-0000-0000-0000E9690000}"/>
    <cellStyle name="Nota 4 2 6 4 2 2" xfId="16863" xr:uid="{00000000-0005-0000-0000-0000EA690000}"/>
    <cellStyle name="Nota 4 2 6 4 2 3" xfId="23844" xr:uid="{00000000-0005-0000-0000-0000EB690000}"/>
    <cellStyle name="Nota 4 2 6 4 2 4" xfId="30688" xr:uid="{00000000-0005-0000-0000-0000EC690000}"/>
    <cellStyle name="Nota 4 2 6 4 2 5" xfId="34638" xr:uid="{00000000-0005-0000-0000-0000ED690000}"/>
    <cellStyle name="Nota 4 2 6 4 2 6" xfId="38190" xr:uid="{00000000-0005-0000-0000-0000EE690000}"/>
    <cellStyle name="Nota 4 2 6 4 2 7" xfId="40148" xr:uid="{00000000-0005-0000-0000-0000EF690000}"/>
    <cellStyle name="Nota 4 2 6 4 3" xfId="13357" xr:uid="{00000000-0005-0000-0000-0000F0690000}"/>
    <cellStyle name="Nota 4 2 6 4 4" xfId="20355" xr:uid="{00000000-0005-0000-0000-0000F1690000}"/>
    <cellStyle name="Nota 4 2 6 4 5" xfId="27726" xr:uid="{00000000-0005-0000-0000-0000F2690000}"/>
    <cellStyle name="Nota 4 2 6 4 6" xfId="24208" xr:uid="{00000000-0005-0000-0000-0000F3690000}"/>
    <cellStyle name="Nota 4 2 6 4 7" xfId="28202" xr:uid="{00000000-0005-0000-0000-0000F4690000}"/>
    <cellStyle name="Nota 4 2 6 4 8" xfId="33368" xr:uid="{00000000-0005-0000-0000-0000F5690000}"/>
    <cellStyle name="Nota 4 2 6 4 9" xfId="37043" xr:uid="{00000000-0005-0000-0000-0000F6690000}"/>
    <cellStyle name="Nota 4 2 6 5" xfId="3118" xr:uid="{00000000-0005-0000-0000-0000F7690000}"/>
    <cellStyle name="Nota 4 2 6 5 2" xfId="7711" xr:uid="{00000000-0005-0000-0000-0000F8690000}"/>
    <cellStyle name="Nota 4 2 6 5 2 2" xfId="16864" xr:uid="{00000000-0005-0000-0000-0000F9690000}"/>
    <cellStyle name="Nota 4 2 6 5 2 3" xfId="23845" xr:uid="{00000000-0005-0000-0000-0000FA690000}"/>
    <cellStyle name="Nota 4 2 6 5 2 4" xfId="30689" xr:uid="{00000000-0005-0000-0000-0000FB690000}"/>
    <cellStyle name="Nota 4 2 6 5 2 5" xfId="34639" xr:uid="{00000000-0005-0000-0000-0000FC690000}"/>
    <cellStyle name="Nota 4 2 6 5 2 6" xfId="38191" xr:uid="{00000000-0005-0000-0000-0000FD690000}"/>
    <cellStyle name="Nota 4 2 6 5 2 7" xfId="40149" xr:uid="{00000000-0005-0000-0000-0000FE690000}"/>
    <cellStyle name="Nota 4 2 6 5 3" xfId="12272" xr:uid="{00000000-0005-0000-0000-0000FF690000}"/>
    <cellStyle name="Nota 4 2 6 5 4" xfId="19275" xr:uid="{00000000-0005-0000-0000-0000006A0000}"/>
    <cellStyle name="Nota 4 2 6 5 5" xfId="24713" xr:uid="{00000000-0005-0000-0000-0000016A0000}"/>
    <cellStyle name="Nota 4 2 6 5 6" xfId="19379" xr:uid="{00000000-0005-0000-0000-0000026A0000}"/>
    <cellStyle name="Nota 4 2 6 5 7" xfId="24354" xr:uid="{00000000-0005-0000-0000-0000036A0000}"/>
    <cellStyle name="Nota 4 2 6 5 8" xfId="10044" xr:uid="{00000000-0005-0000-0000-0000046A0000}"/>
    <cellStyle name="Nota 4 2 6 5 9" xfId="35001" xr:uid="{00000000-0005-0000-0000-0000056A0000}"/>
    <cellStyle name="Nota 4 2 6 6" xfId="2991" xr:uid="{00000000-0005-0000-0000-0000066A0000}"/>
    <cellStyle name="Nota 4 2 6 6 2" xfId="7712" xr:uid="{00000000-0005-0000-0000-0000076A0000}"/>
    <cellStyle name="Nota 4 2 6 6 2 2" xfId="16865" xr:uid="{00000000-0005-0000-0000-0000086A0000}"/>
    <cellStyle name="Nota 4 2 6 6 2 3" xfId="23846" xr:uid="{00000000-0005-0000-0000-0000096A0000}"/>
    <cellStyle name="Nota 4 2 6 6 2 4" xfId="30690" xr:uid="{00000000-0005-0000-0000-00000A6A0000}"/>
    <cellStyle name="Nota 4 2 6 6 2 5" xfId="34640" xr:uid="{00000000-0005-0000-0000-00000B6A0000}"/>
    <cellStyle name="Nota 4 2 6 6 2 6" xfId="38192" xr:uid="{00000000-0005-0000-0000-00000C6A0000}"/>
    <cellStyle name="Nota 4 2 6 6 2 7" xfId="40150" xr:uid="{00000000-0005-0000-0000-00000D6A0000}"/>
    <cellStyle name="Nota 4 2 6 6 3" xfId="12145" xr:uid="{00000000-0005-0000-0000-00000E6A0000}"/>
    <cellStyle name="Nota 4 2 6 6 4" xfId="19148" xr:uid="{00000000-0005-0000-0000-00000F6A0000}"/>
    <cellStyle name="Nota 4 2 6 6 5" xfId="24681" xr:uid="{00000000-0005-0000-0000-0000106A0000}"/>
    <cellStyle name="Nota 4 2 6 6 6" xfId="10040" xr:uid="{00000000-0005-0000-0000-0000116A0000}"/>
    <cellStyle name="Nota 4 2 6 6 7" xfId="29823" xr:uid="{00000000-0005-0000-0000-0000126A0000}"/>
    <cellStyle name="Nota 4 2 6 6 8" xfId="33808" xr:uid="{00000000-0005-0000-0000-0000136A0000}"/>
    <cellStyle name="Nota 4 2 6 6 9" xfId="37370" xr:uid="{00000000-0005-0000-0000-0000146A0000}"/>
    <cellStyle name="Nota 4 2 6 7" xfId="7707" xr:uid="{00000000-0005-0000-0000-0000156A0000}"/>
    <cellStyle name="Nota 4 2 6 7 2" xfId="16860" xr:uid="{00000000-0005-0000-0000-0000166A0000}"/>
    <cellStyle name="Nota 4 2 6 7 3" xfId="23841" xr:uid="{00000000-0005-0000-0000-0000176A0000}"/>
    <cellStyle name="Nota 4 2 6 7 4" xfId="30685" xr:uid="{00000000-0005-0000-0000-0000186A0000}"/>
    <cellStyle name="Nota 4 2 6 7 5" xfId="34635" xr:uid="{00000000-0005-0000-0000-0000196A0000}"/>
    <cellStyle name="Nota 4 2 6 7 6" xfId="38187" xr:uid="{00000000-0005-0000-0000-00001A6A0000}"/>
    <cellStyle name="Nota 4 2 6 7 7" xfId="40145" xr:uid="{00000000-0005-0000-0000-00001B6A0000}"/>
    <cellStyle name="Nota 4 2 6 8" xfId="10914" xr:uid="{00000000-0005-0000-0000-00001C6A0000}"/>
    <cellStyle name="Nota 4 2 6 9" xfId="9627" xr:uid="{00000000-0005-0000-0000-00001D6A0000}"/>
    <cellStyle name="Nota 4 2 7" xfId="1647" xr:uid="{00000000-0005-0000-0000-00001E6A0000}"/>
    <cellStyle name="Nota 4 2 7 10" xfId="28907" xr:uid="{00000000-0005-0000-0000-00001F6A0000}"/>
    <cellStyle name="Nota 4 2 7 11" xfId="30999" xr:uid="{00000000-0005-0000-0000-0000206A0000}"/>
    <cellStyle name="Nota 4 2 7 12" xfId="31367" xr:uid="{00000000-0005-0000-0000-0000216A0000}"/>
    <cellStyle name="Nota 4 2 7 13" xfId="35127" xr:uid="{00000000-0005-0000-0000-0000226A0000}"/>
    <cellStyle name="Nota 4 2 7 2" xfId="3524" xr:uid="{00000000-0005-0000-0000-0000236A0000}"/>
    <cellStyle name="Nota 4 2 7 2 2" xfId="7714" xr:uid="{00000000-0005-0000-0000-0000246A0000}"/>
    <cellStyle name="Nota 4 2 7 2 2 2" xfId="16867" xr:uid="{00000000-0005-0000-0000-0000256A0000}"/>
    <cellStyle name="Nota 4 2 7 2 2 3" xfId="23848" xr:uid="{00000000-0005-0000-0000-0000266A0000}"/>
    <cellStyle name="Nota 4 2 7 2 2 4" xfId="30692" xr:uid="{00000000-0005-0000-0000-0000276A0000}"/>
    <cellStyle name="Nota 4 2 7 2 2 5" xfId="34642" xr:uid="{00000000-0005-0000-0000-0000286A0000}"/>
    <cellStyle name="Nota 4 2 7 2 2 6" xfId="38194" xr:uid="{00000000-0005-0000-0000-0000296A0000}"/>
    <cellStyle name="Nota 4 2 7 2 2 7" xfId="40152" xr:uid="{00000000-0005-0000-0000-00002A6A0000}"/>
    <cellStyle name="Nota 4 2 7 2 3" xfId="12678" xr:uid="{00000000-0005-0000-0000-00002B6A0000}"/>
    <cellStyle name="Nota 4 2 7 2 4" xfId="19679" xr:uid="{00000000-0005-0000-0000-00002C6A0000}"/>
    <cellStyle name="Nota 4 2 7 2 5" xfId="28067" xr:uid="{00000000-0005-0000-0000-00002D6A0000}"/>
    <cellStyle name="Nota 4 2 7 2 6" xfId="23337" xr:uid="{00000000-0005-0000-0000-00002E6A0000}"/>
    <cellStyle name="Nota 4 2 7 2 7" xfId="25638" xr:uid="{00000000-0005-0000-0000-00002F6A0000}"/>
    <cellStyle name="Nota 4 2 7 2 8" xfId="31617" xr:uid="{00000000-0005-0000-0000-0000306A0000}"/>
    <cellStyle name="Nota 4 2 7 2 9" xfId="35300" xr:uid="{00000000-0005-0000-0000-0000316A0000}"/>
    <cellStyle name="Nota 4 2 7 3" xfId="4120" xr:uid="{00000000-0005-0000-0000-0000326A0000}"/>
    <cellStyle name="Nota 4 2 7 3 2" xfId="7715" xr:uid="{00000000-0005-0000-0000-0000336A0000}"/>
    <cellStyle name="Nota 4 2 7 3 2 2" xfId="16868" xr:uid="{00000000-0005-0000-0000-0000346A0000}"/>
    <cellStyle name="Nota 4 2 7 3 2 3" xfId="23849" xr:uid="{00000000-0005-0000-0000-0000356A0000}"/>
    <cellStyle name="Nota 4 2 7 3 2 4" xfId="30693" xr:uid="{00000000-0005-0000-0000-0000366A0000}"/>
    <cellStyle name="Nota 4 2 7 3 2 5" xfId="34643" xr:uid="{00000000-0005-0000-0000-0000376A0000}"/>
    <cellStyle name="Nota 4 2 7 3 2 6" xfId="38195" xr:uid="{00000000-0005-0000-0000-0000386A0000}"/>
    <cellStyle name="Nota 4 2 7 3 2 7" xfId="40153" xr:uid="{00000000-0005-0000-0000-0000396A0000}"/>
    <cellStyle name="Nota 4 2 7 3 3" xfId="13274" xr:uid="{00000000-0005-0000-0000-00003A6A0000}"/>
    <cellStyle name="Nota 4 2 7 3 4" xfId="20272" xr:uid="{00000000-0005-0000-0000-00003B6A0000}"/>
    <cellStyle name="Nota 4 2 7 3 5" xfId="27772" xr:uid="{00000000-0005-0000-0000-00003C6A0000}"/>
    <cellStyle name="Nota 4 2 7 3 6" xfId="23263" xr:uid="{00000000-0005-0000-0000-00003D6A0000}"/>
    <cellStyle name="Nota 4 2 7 3 7" xfId="28889" xr:uid="{00000000-0005-0000-0000-00003E6A0000}"/>
    <cellStyle name="Nota 4 2 7 3 8" xfId="28755" xr:uid="{00000000-0005-0000-0000-00003F6A0000}"/>
    <cellStyle name="Nota 4 2 7 3 9" xfId="24104" xr:uid="{00000000-0005-0000-0000-0000406A0000}"/>
    <cellStyle name="Nota 4 2 7 4" xfId="4218" xr:uid="{00000000-0005-0000-0000-0000416A0000}"/>
    <cellStyle name="Nota 4 2 7 4 2" xfId="7716" xr:uid="{00000000-0005-0000-0000-0000426A0000}"/>
    <cellStyle name="Nota 4 2 7 4 2 2" xfId="16869" xr:uid="{00000000-0005-0000-0000-0000436A0000}"/>
    <cellStyle name="Nota 4 2 7 4 2 3" xfId="23850" xr:uid="{00000000-0005-0000-0000-0000446A0000}"/>
    <cellStyle name="Nota 4 2 7 4 2 4" xfId="30694" xr:uid="{00000000-0005-0000-0000-0000456A0000}"/>
    <cellStyle name="Nota 4 2 7 4 2 5" xfId="34644" xr:uid="{00000000-0005-0000-0000-0000466A0000}"/>
    <cellStyle name="Nota 4 2 7 4 2 6" xfId="38196" xr:uid="{00000000-0005-0000-0000-0000476A0000}"/>
    <cellStyle name="Nota 4 2 7 4 2 7" xfId="40154" xr:uid="{00000000-0005-0000-0000-0000486A0000}"/>
    <cellStyle name="Nota 4 2 7 4 3" xfId="13372" xr:uid="{00000000-0005-0000-0000-0000496A0000}"/>
    <cellStyle name="Nota 4 2 7 4 4" xfId="20370" xr:uid="{00000000-0005-0000-0000-00004A6A0000}"/>
    <cellStyle name="Nota 4 2 7 4 5" xfId="27723" xr:uid="{00000000-0005-0000-0000-00004B6A0000}"/>
    <cellStyle name="Nota 4 2 7 4 6" xfId="28570" xr:uid="{00000000-0005-0000-0000-00004C6A0000}"/>
    <cellStyle name="Nota 4 2 7 4 7" xfId="28636" xr:uid="{00000000-0005-0000-0000-00004D6A0000}"/>
    <cellStyle name="Nota 4 2 7 4 8" xfId="33354" xr:uid="{00000000-0005-0000-0000-00004E6A0000}"/>
    <cellStyle name="Nota 4 2 7 4 9" xfId="37029" xr:uid="{00000000-0005-0000-0000-00004F6A0000}"/>
    <cellStyle name="Nota 4 2 7 5" xfId="3171" xr:uid="{00000000-0005-0000-0000-0000506A0000}"/>
    <cellStyle name="Nota 4 2 7 5 2" xfId="7717" xr:uid="{00000000-0005-0000-0000-0000516A0000}"/>
    <cellStyle name="Nota 4 2 7 5 2 2" xfId="16870" xr:uid="{00000000-0005-0000-0000-0000526A0000}"/>
    <cellStyle name="Nota 4 2 7 5 2 3" xfId="23851" xr:uid="{00000000-0005-0000-0000-0000536A0000}"/>
    <cellStyle name="Nota 4 2 7 5 2 4" xfId="30695" xr:uid="{00000000-0005-0000-0000-0000546A0000}"/>
    <cellStyle name="Nota 4 2 7 5 2 5" xfId="34645" xr:uid="{00000000-0005-0000-0000-0000556A0000}"/>
    <cellStyle name="Nota 4 2 7 5 2 6" xfId="38197" xr:uid="{00000000-0005-0000-0000-0000566A0000}"/>
    <cellStyle name="Nota 4 2 7 5 2 7" xfId="40155" xr:uid="{00000000-0005-0000-0000-0000576A0000}"/>
    <cellStyle name="Nota 4 2 7 5 3" xfId="12325" xr:uid="{00000000-0005-0000-0000-0000586A0000}"/>
    <cellStyle name="Nota 4 2 7 5 4" xfId="19328" xr:uid="{00000000-0005-0000-0000-0000596A0000}"/>
    <cellStyle name="Nota 4 2 7 5 5" xfId="28241" xr:uid="{00000000-0005-0000-0000-00005A6A0000}"/>
    <cellStyle name="Nota 4 2 7 5 6" xfId="29147" xr:uid="{00000000-0005-0000-0000-00005B6A0000}"/>
    <cellStyle name="Nota 4 2 7 5 7" xfId="22511" xr:uid="{00000000-0005-0000-0000-00005C6A0000}"/>
    <cellStyle name="Nota 4 2 7 5 8" xfId="33729" xr:uid="{00000000-0005-0000-0000-00005D6A0000}"/>
    <cellStyle name="Nota 4 2 7 5 9" xfId="37291" xr:uid="{00000000-0005-0000-0000-00005E6A0000}"/>
    <cellStyle name="Nota 4 2 7 6" xfId="7713" xr:uid="{00000000-0005-0000-0000-00005F6A0000}"/>
    <cellStyle name="Nota 4 2 7 6 2" xfId="16866" xr:uid="{00000000-0005-0000-0000-0000606A0000}"/>
    <cellStyle name="Nota 4 2 7 6 3" xfId="23847" xr:uid="{00000000-0005-0000-0000-0000616A0000}"/>
    <cellStyle name="Nota 4 2 7 6 4" xfId="30691" xr:uid="{00000000-0005-0000-0000-0000626A0000}"/>
    <cellStyle name="Nota 4 2 7 6 5" xfId="34641" xr:uid="{00000000-0005-0000-0000-0000636A0000}"/>
    <cellStyle name="Nota 4 2 7 6 6" xfId="38193" xr:uid="{00000000-0005-0000-0000-0000646A0000}"/>
    <cellStyle name="Nota 4 2 7 6 7" xfId="40151" xr:uid="{00000000-0005-0000-0000-0000656A0000}"/>
    <cellStyle name="Nota 4 2 7 7" xfId="10801" xr:uid="{00000000-0005-0000-0000-0000666A0000}"/>
    <cellStyle name="Nota 4 2 7 8" xfId="9771" xr:uid="{00000000-0005-0000-0000-0000676A0000}"/>
    <cellStyle name="Nota 4 2 7 9" xfId="28677" xr:uid="{00000000-0005-0000-0000-0000686A0000}"/>
    <cellStyle name="Nota 4 2 8" xfId="2475" xr:uid="{00000000-0005-0000-0000-0000696A0000}"/>
    <cellStyle name="Nota 4 2 8 2" xfId="7718" xr:uid="{00000000-0005-0000-0000-00006A6A0000}"/>
    <cellStyle name="Nota 4 2 8 2 2" xfId="16871" xr:uid="{00000000-0005-0000-0000-00006B6A0000}"/>
    <cellStyle name="Nota 4 2 8 2 3" xfId="23852" xr:uid="{00000000-0005-0000-0000-00006C6A0000}"/>
    <cellStyle name="Nota 4 2 8 2 4" xfId="30696" xr:uid="{00000000-0005-0000-0000-00006D6A0000}"/>
    <cellStyle name="Nota 4 2 8 2 5" xfId="34646" xr:uid="{00000000-0005-0000-0000-00006E6A0000}"/>
    <cellStyle name="Nota 4 2 8 2 6" xfId="38198" xr:uid="{00000000-0005-0000-0000-00006F6A0000}"/>
    <cellStyle name="Nota 4 2 8 2 7" xfId="40156" xr:uid="{00000000-0005-0000-0000-0000706A0000}"/>
    <cellStyle name="Nota 4 2 8 3" xfId="11629" xr:uid="{00000000-0005-0000-0000-0000716A0000}"/>
    <cellStyle name="Nota 4 2 8 4" xfId="18632" xr:uid="{00000000-0005-0000-0000-0000726A0000}"/>
    <cellStyle name="Nota 4 2 8 5" xfId="21345" xr:uid="{00000000-0005-0000-0000-0000736A0000}"/>
    <cellStyle name="Nota 4 2 8 6" xfId="26207" xr:uid="{00000000-0005-0000-0000-0000746A0000}"/>
    <cellStyle name="Nota 4 2 8 7" xfId="30094" xr:uid="{00000000-0005-0000-0000-0000756A0000}"/>
    <cellStyle name="Nota 4 2 8 8" xfId="34071" xr:uid="{00000000-0005-0000-0000-0000766A0000}"/>
    <cellStyle name="Nota 4 2 8 9" xfId="37633" xr:uid="{00000000-0005-0000-0000-0000776A0000}"/>
    <cellStyle name="Nota 4 2 9" xfId="3053" xr:uid="{00000000-0005-0000-0000-0000786A0000}"/>
    <cellStyle name="Nota 4 2 9 2" xfId="7719" xr:uid="{00000000-0005-0000-0000-0000796A0000}"/>
    <cellStyle name="Nota 4 2 9 2 2" xfId="16872" xr:uid="{00000000-0005-0000-0000-00007A6A0000}"/>
    <cellStyle name="Nota 4 2 9 2 3" xfId="23853" xr:uid="{00000000-0005-0000-0000-00007B6A0000}"/>
    <cellStyle name="Nota 4 2 9 2 4" xfId="30697" xr:uid="{00000000-0005-0000-0000-00007C6A0000}"/>
    <cellStyle name="Nota 4 2 9 2 5" xfId="34647" xr:uid="{00000000-0005-0000-0000-00007D6A0000}"/>
    <cellStyle name="Nota 4 2 9 2 6" xfId="38199" xr:uid="{00000000-0005-0000-0000-00007E6A0000}"/>
    <cellStyle name="Nota 4 2 9 2 7" xfId="40157" xr:uid="{00000000-0005-0000-0000-00007F6A0000}"/>
    <cellStyle name="Nota 4 2 9 3" xfId="12207" xr:uid="{00000000-0005-0000-0000-0000806A0000}"/>
    <cellStyle name="Nota 4 2 9 4" xfId="19210" xr:uid="{00000000-0005-0000-0000-0000816A0000}"/>
    <cellStyle name="Nota 4 2 9 5" xfId="18112" xr:uid="{00000000-0005-0000-0000-0000826A0000}"/>
    <cellStyle name="Nota 4 2 9 6" xfId="28775" xr:uid="{00000000-0005-0000-0000-0000836A0000}"/>
    <cellStyle name="Nota 4 2 9 7" xfId="29805" xr:uid="{00000000-0005-0000-0000-0000846A0000}"/>
    <cellStyle name="Nota 4 2 9 8" xfId="33782" xr:uid="{00000000-0005-0000-0000-0000856A0000}"/>
    <cellStyle name="Nota 4 2 9 9" xfId="37344" xr:uid="{00000000-0005-0000-0000-0000866A0000}"/>
    <cellStyle name="Nota 4 20" xfId="35159" xr:uid="{00000000-0005-0000-0000-0000876A0000}"/>
    <cellStyle name="Nota 4 21" xfId="38437" xr:uid="{00000000-0005-0000-0000-0000886A0000}"/>
    <cellStyle name="Nota 4 3" xfId="750" xr:uid="{00000000-0005-0000-0000-0000896A0000}"/>
    <cellStyle name="Nota 4 3 10" xfId="3790" xr:uid="{00000000-0005-0000-0000-00008A6A0000}"/>
    <cellStyle name="Nota 4 3 10 2" xfId="7721" xr:uid="{00000000-0005-0000-0000-00008B6A0000}"/>
    <cellStyle name="Nota 4 3 10 2 2" xfId="16874" xr:uid="{00000000-0005-0000-0000-00008C6A0000}"/>
    <cellStyle name="Nota 4 3 10 2 3" xfId="23855" xr:uid="{00000000-0005-0000-0000-00008D6A0000}"/>
    <cellStyle name="Nota 4 3 10 2 4" xfId="30699" xr:uid="{00000000-0005-0000-0000-00008E6A0000}"/>
    <cellStyle name="Nota 4 3 10 2 5" xfId="34649" xr:uid="{00000000-0005-0000-0000-00008F6A0000}"/>
    <cellStyle name="Nota 4 3 10 2 6" xfId="38201" xr:uid="{00000000-0005-0000-0000-0000906A0000}"/>
    <cellStyle name="Nota 4 3 10 2 7" xfId="40159" xr:uid="{00000000-0005-0000-0000-0000916A0000}"/>
    <cellStyle name="Nota 4 3 10 3" xfId="12944" xr:uid="{00000000-0005-0000-0000-0000926A0000}"/>
    <cellStyle name="Nota 4 3 10 4" xfId="19943" xr:uid="{00000000-0005-0000-0000-0000936A0000}"/>
    <cellStyle name="Nota 4 3 10 5" xfId="27935" xr:uid="{00000000-0005-0000-0000-0000946A0000}"/>
    <cellStyle name="Nota 4 3 10 6" xfId="28818" xr:uid="{00000000-0005-0000-0000-0000956A0000}"/>
    <cellStyle name="Nota 4 3 10 7" xfId="27305" xr:uid="{00000000-0005-0000-0000-0000966A0000}"/>
    <cellStyle name="Nota 4 3 10 8" xfId="33512" xr:uid="{00000000-0005-0000-0000-0000976A0000}"/>
    <cellStyle name="Nota 4 3 10 9" xfId="37180" xr:uid="{00000000-0005-0000-0000-0000986A0000}"/>
    <cellStyle name="Nota 4 3 11" xfId="3789" xr:uid="{00000000-0005-0000-0000-0000996A0000}"/>
    <cellStyle name="Nota 4 3 11 2" xfId="7722" xr:uid="{00000000-0005-0000-0000-00009A6A0000}"/>
    <cellStyle name="Nota 4 3 11 2 2" xfId="16875" xr:uid="{00000000-0005-0000-0000-00009B6A0000}"/>
    <cellStyle name="Nota 4 3 11 2 3" xfId="23856" xr:uid="{00000000-0005-0000-0000-00009C6A0000}"/>
    <cellStyle name="Nota 4 3 11 2 4" xfId="30700" xr:uid="{00000000-0005-0000-0000-00009D6A0000}"/>
    <cellStyle name="Nota 4 3 11 2 5" xfId="34650" xr:uid="{00000000-0005-0000-0000-00009E6A0000}"/>
    <cellStyle name="Nota 4 3 11 2 6" xfId="38202" xr:uid="{00000000-0005-0000-0000-00009F6A0000}"/>
    <cellStyle name="Nota 4 3 11 2 7" xfId="40160" xr:uid="{00000000-0005-0000-0000-0000A06A0000}"/>
    <cellStyle name="Nota 4 3 11 3" xfId="12943" xr:uid="{00000000-0005-0000-0000-0000A16A0000}"/>
    <cellStyle name="Nota 4 3 11 4" xfId="19942" xr:uid="{00000000-0005-0000-0000-0000A26A0000}"/>
    <cellStyle name="Nota 4 3 11 5" xfId="17791" xr:uid="{00000000-0005-0000-0000-0000A36A0000}"/>
    <cellStyle name="Nota 4 3 11 6" xfId="26587" xr:uid="{00000000-0005-0000-0000-0000A46A0000}"/>
    <cellStyle name="Nota 4 3 11 7" xfId="28895" xr:uid="{00000000-0005-0000-0000-0000A56A0000}"/>
    <cellStyle name="Nota 4 3 11 8" xfId="31645" xr:uid="{00000000-0005-0000-0000-0000A66A0000}"/>
    <cellStyle name="Nota 4 3 11 9" xfId="35325" xr:uid="{00000000-0005-0000-0000-0000A76A0000}"/>
    <cellStyle name="Nota 4 3 12" xfId="7720" xr:uid="{00000000-0005-0000-0000-0000A86A0000}"/>
    <cellStyle name="Nota 4 3 12 2" xfId="16873" xr:uid="{00000000-0005-0000-0000-0000A96A0000}"/>
    <cellStyle name="Nota 4 3 12 3" xfId="23854" xr:uid="{00000000-0005-0000-0000-0000AA6A0000}"/>
    <cellStyle name="Nota 4 3 12 4" xfId="30698" xr:uid="{00000000-0005-0000-0000-0000AB6A0000}"/>
    <cellStyle name="Nota 4 3 12 5" xfId="34648" xr:uid="{00000000-0005-0000-0000-0000AC6A0000}"/>
    <cellStyle name="Nota 4 3 12 6" xfId="38200" xr:uid="{00000000-0005-0000-0000-0000AD6A0000}"/>
    <cellStyle name="Nota 4 3 12 7" xfId="40158" xr:uid="{00000000-0005-0000-0000-0000AE6A0000}"/>
    <cellStyle name="Nota 4 3 13" xfId="9907" xr:uid="{00000000-0005-0000-0000-0000AF6A0000}"/>
    <cellStyle name="Nota 4 3 14" xfId="17524" xr:uid="{00000000-0005-0000-0000-0000B06A0000}"/>
    <cellStyle name="Nota 4 3 15" xfId="29114" xr:uid="{00000000-0005-0000-0000-0000B16A0000}"/>
    <cellStyle name="Nota 4 3 16" xfId="25695" xr:uid="{00000000-0005-0000-0000-0000B26A0000}"/>
    <cellStyle name="Nota 4 3 17" xfId="31446" xr:uid="{00000000-0005-0000-0000-0000B36A0000}"/>
    <cellStyle name="Nota 4 3 18" xfId="35157" xr:uid="{00000000-0005-0000-0000-0000B46A0000}"/>
    <cellStyle name="Nota 4 3 19" xfId="38435" xr:uid="{00000000-0005-0000-0000-0000B56A0000}"/>
    <cellStyle name="Nota 4 3 2" xfId="2255" xr:uid="{00000000-0005-0000-0000-0000B66A0000}"/>
    <cellStyle name="Nota 4 3 2 10" xfId="17889" xr:uid="{00000000-0005-0000-0000-0000B76A0000}"/>
    <cellStyle name="Nota 4 3 2 11" xfId="19763" xr:uid="{00000000-0005-0000-0000-0000B86A0000}"/>
    <cellStyle name="Nota 4 3 2 12" xfId="30203" xr:uid="{00000000-0005-0000-0000-0000B96A0000}"/>
    <cellStyle name="Nota 4 3 2 13" xfId="34178" xr:uid="{00000000-0005-0000-0000-0000BA6A0000}"/>
    <cellStyle name="Nota 4 3 2 14" xfId="37740" xr:uid="{00000000-0005-0000-0000-0000BB6A0000}"/>
    <cellStyle name="Nota 4 3 2 2" xfId="2655" xr:uid="{00000000-0005-0000-0000-0000BC6A0000}"/>
    <cellStyle name="Nota 4 3 2 2 2" xfId="7724" xr:uid="{00000000-0005-0000-0000-0000BD6A0000}"/>
    <cellStyle name="Nota 4 3 2 2 2 2" xfId="16877" xr:uid="{00000000-0005-0000-0000-0000BE6A0000}"/>
    <cellStyle name="Nota 4 3 2 2 2 3" xfId="23858" xr:uid="{00000000-0005-0000-0000-0000BF6A0000}"/>
    <cellStyle name="Nota 4 3 2 2 2 4" xfId="30702" xr:uid="{00000000-0005-0000-0000-0000C06A0000}"/>
    <cellStyle name="Nota 4 3 2 2 2 5" xfId="34652" xr:uid="{00000000-0005-0000-0000-0000C16A0000}"/>
    <cellStyle name="Nota 4 3 2 2 2 6" xfId="38204" xr:uid="{00000000-0005-0000-0000-0000C26A0000}"/>
    <cellStyle name="Nota 4 3 2 2 2 7" xfId="40162" xr:uid="{00000000-0005-0000-0000-0000C36A0000}"/>
    <cellStyle name="Nota 4 3 2 2 3" xfId="11809" xr:uid="{00000000-0005-0000-0000-0000C46A0000}"/>
    <cellStyle name="Nota 4 3 2 2 4" xfId="18812" xr:uid="{00000000-0005-0000-0000-0000C56A0000}"/>
    <cellStyle name="Nota 4 3 2 2 5" xfId="22942" xr:uid="{00000000-0005-0000-0000-0000C66A0000}"/>
    <cellStyle name="Nota 4 3 2 2 6" xfId="22645" xr:uid="{00000000-0005-0000-0000-0000C76A0000}"/>
    <cellStyle name="Nota 4 3 2 2 7" xfId="30002" xr:uid="{00000000-0005-0000-0000-0000C86A0000}"/>
    <cellStyle name="Nota 4 3 2 2 8" xfId="30888" xr:uid="{00000000-0005-0000-0000-0000C96A0000}"/>
    <cellStyle name="Nota 4 3 2 2 9" xfId="24833" xr:uid="{00000000-0005-0000-0000-0000CA6A0000}"/>
    <cellStyle name="Nota 4 3 2 3" xfId="3937" xr:uid="{00000000-0005-0000-0000-0000CB6A0000}"/>
    <cellStyle name="Nota 4 3 2 3 2" xfId="7725" xr:uid="{00000000-0005-0000-0000-0000CC6A0000}"/>
    <cellStyle name="Nota 4 3 2 3 2 2" xfId="16878" xr:uid="{00000000-0005-0000-0000-0000CD6A0000}"/>
    <cellStyle name="Nota 4 3 2 3 2 3" xfId="23859" xr:uid="{00000000-0005-0000-0000-0000CE6A0000}"/>
    <cellStyle name="Nota 4 3 2 3 2 4" xfId="30703" xr:uid="{00000000-0005-0000-0000-0000CF6A0000}"/>
    <cellStyle name="Nota 4 3 2 3 2 5" xfId="34653" xr:uid="{00000000-0005-0000-0000-0000D06A0000}"/>
    <cellStyle name="Nota 4 3 2 3 2 6" xfId="38205" xr:uid="{00000000-0005-0000-0000-0000D16A0000}"/>
    <cellStyle name="Nota 4 3 2 3 2 7" xfId="40163" xr:uid="{00000000-0005-0000-0000-0000D26A0000}"/>
    <cellStyle name="Nota 4 3 2 3 3" xfId="13091" xr:uid="{00000000-0005-0000-0000-0000D36A0000}"/>
    <cellStyle name="Nota 4 3 2 3 4" xfId="20089" xr:uid="{00000000-0005-0000-0000-0000D46A0000}"/>
    <cellStyle name="Nota 4 3 2 3 5" xfId="27859" xr:uid="{00000000-0005-0000-0000-0000D56A0000}"/>
    <cellStyle name="Nota 4 3 2 3 6" xfId="9233" xr:uid="{00000000-0005-0000-0000-0000D66A0000}"/>
    <cellStyle name="Nota 4 3 2 3 7" xfId="17596" xr:uid="{00000000-0005-0000-0000-0000D76A0000}"/>
    <cellStyle name="Nota 4 3 2 3 8" xfId="33458" xr:uid="{00000000-0005-0000-0000-0000D86A0000}"/>
    <cellStyle name="Nota 4 3 2 3 9" xfId="37132" xr:uid="{00000000-0005-0000-0000-0000D96A0000}"/>
    <cellStyle name="Nota 4 3 2 4" xfId="4375" xr:uid="{00000000-0005-0000-0000-0000DA6A0000}"/>
    <cellStyle name="Nota 4 3 2 4 2" xfId="7726" xr:uid="{00000000-0005-0000-0000-0000DB6A0000}"/>
    <cellStyle name="Nota 4 3 2 4 2 2" xfId="16879" xr:uid="{00000000-0005-0000-0000-0000DC6A0000}"/>
    <cellStyle name="Nota 4 3 2 4 2 3" xfId="23860" xr:uid="{00000000-0005-0000-0000-0000DD6A0000}"/>
    <cellStyle name="Nota 4 3 2 4 2 4" xfId="30704" xr:uid="{00000000-0005-0000-0000-0000DE6A0000}"/>
    <cellStyle name="Nota 4 3 2 4 2 5" xfId="34654" xr:uid="{00000000-0005-0000-0000-0000DF6A0000}"/>
    <cellStyle name="Nota 4 3 2 4 2 6" xfId="38206" xr:uid="{00000000-0005-0000-0000-0000E06A0000}"/>
    <cellStyle name="Nota 4 3 2 4 2 7" xfId="40164" xr:uid="{00000000-0005-0000-0000-0000E16A0000}"/>
    <cellStyle name="Nota 4 3 2 4 3" xfId="13529" xr:uid="{00000000-0005-0000-0000-0000E26A0000}"/>
    <cellStyle name="Nota 4 3 2 4 4" xfId="20527" xr:uid="{00000000-0005-0000-0000-0000E36A0000}"/>
    <cellStyle name="Nota 4 3 2 4 5" xfId="24741" xr:uid="{00000000-0005-0000-0000-0000E46A0000}"/>
    <cellStyle name="Nota 4 3 2 4 6" xfId="28154" xr:uid="{00000000-0005-0000-0000-0000E56A0000}"/>
    <cellStyle name="Nota 4 3 2 4 7" xfId="25585" xr:uid="{00000000-0005-0000-0000-0000E66A0000}"/>
    <cellStyle name="Nota 4 3 2 4 8" xfId="31729" xr:uid="{00000000-0005-0000-0000-0000E76A0000}"/>
    <cellStyle name="Nota 4 3 2 4 9" xfId="35409" xr:uid="{00000000-0005-0000-0000-0000E86A0000}"/>
    <cellStyle name="Nota 4 3 2 5" xfId="4629" xr:uid="{00000000-0005-0000-0000-0000E96A0000}"/>
    <cellStyle name="Nota 4 3 2 5 2" xfId="7727" xr:uid="{00000000-0005-0000-0000-0000EA6A0000}"/>
    <cellStyle name="Nota 4 3 2 5 2 2" xfId="16880" xr:uid="{00000000-0005-0000-0000-0000EB6A0000}"/>
    <cellStyle name="Nota 4 3 2 5 2 3" xfId="23861" xr:uid="{00000000-0005-0000-0000-0000EC6A0000}"/>
    <cellStyle name="Nota 4 3 2 5 2 4" xfId="30705" xr:uid="{00000000-0005-0000-0000-0000ED6A0000}"/>
    <cellStyle name="Nota 4 3 2 5 2 5" xfId="34655" xr:uid="{00000000-0005-0000-0000-0000EE6A0000}"/>
    <cellStyle name="Nota 4 3 2 5 2 6" xfId="38207" xr:uid="{00000000-0005-0000-0000-0000EF6A0000}"/>
    <cellStyle name="Nota 4 3 2 5 2 7" xfId="40165" xr:uid="{00000000-0005-0000-0000-0000F06A0000}"/>
    <cellStyle name="Nota 4 3 2 5 3" xfId="13783" xr:uid="{00000000-0005-0000-0000-0000F16A0000}"/>
    <cellStyle name="Nota 4 3 2 5 4" xfId="20781" xr:uid="{00000000-0005-0000-0000-0000F26A0000}"/>
    <cellStyle name="Nota 4 3 2 5 5" xfId="24767" xr:uid="{00000000-0005-0000-0000-0000F36A0000}"/>
    <cellStyle name="Nota 4 3 2 5 6" xfId="29257" xr:uid="{00000000-0005-0000-0000-0000F46A0000}"/>
    <cellStyle name="Nota 4 3 2 5 7" xfId="22833" xr:uid="{00000000-0005-0000-0000-0000F56A0000}"/>
    <cellStyle name="Nota 4 3 2 5 8" xfId="26548" xr:uid="{00000000-0005-0000-0000-0000F66A0000}"/>
    <cellStyle name="Nota 4 3 2 5 9" xfId="29081" xr:uid="{00000000-0005-0000-0000-0000F76A0000}"/>
    <cellStyle name="Nota 4 3 2 6" xfId="4875" xr:uid="{00000000-0005-0000-0000-0000F86A0000}"/>
    <cellStyle name="Nota 4 3 2 6 2" xfId="7728" xr:uid="{00000000-0005-0000-0000-0000F96A0000}"/>
    <cellStyle name="Nota 4 3 2 6 2 2" xfId="16881" xr:uid="{00000000-0005-0000-0000-0000FA6A0000}"/>
    <cellStyle name="Nota 4 3 2 6 2 3" xfId="23862" xr:uid="{00000000-0005-0000-0000-0000FB6A0000}"/>
    <cellStyle name="Nota 4 3 2 6 2 4" xfId="30706" xr:uid="{00000000-0005-0000-0000-0000FC6A0000}"/>
    <cellStyle name="Nota 4 3 2 6 2 5" xfId="34656" xr:uid="{00000000-0005-0000-0000-0000FD6A0000}"/>
    <cellStyle name="Nota 4 3 2 6 2 6" xfId="38208" xr:uid="{00000000-0005-0000-0000-0000FE6A0000}"/>
    <cellStyle name="Nota 4 3 2 6 2 7" xfId="40166" xr:uid="{00000000-0005-0000-0000-0000FF6A0000}"/>
    <cellStyle name="Nota 4 3 2 6 3" xfId="14029" xr:uid="{00000000-0005-0000-0000-0000006B0000}"/>
    <cellStyle name="Nota 4 3 2 6 4" xfId="21027" xr:uid="{00000000-0005-0000-0000-0000016B0000}"/>
    <cellStyle name="Nota 4 3 2 6 5" xfId="27401" xr:uid="{00000000-0005-0000-0000-0000026B0000}"/>
    <cellStyle name="Nota 4 3 2 6 6" xfId="22587" xr:uid="{00000000-0005-0000-0000-0000036B0000}"/>
    <cellStyle name="Nota 4 3 2 6 7" xfId="9288" xr:uid="{00000000-0005-0000-0000-0000046B0000}"/>
    <cellStyle name="Nota 4 3 2 6 8" xfId="35599" xr:uid="{00000000-0005-0000-0000-0000056B0000}"/>
    <cellStyle name="Nota 4 3 2 6 9" xfId="38510" xr:uid="{00000000-0005-0000-0000-0000066B0000}"/>
    <cellStyle name="Nota 4 3 2 7" xfId="7723" xr:uid="{00000000-0005-0000-0000-0000076B0000}"/>
    <cellStyle name="Nota 4 3 2 7 2" xfId="16876" xr:uid="{00000000-0005-0000-0000-0000086B0000}"/>
    <cellStyle name="Nota 4 3 2 7 3" xfId="23857" xr:uid="{00000000-0005-0000-0000-0000096B0000}"/>
    <cellStyle name="Nota 4 3 2 7 4" xfId="30701" xr:uid="{00000000-0005-0000-0000-00000A6B0000}"/>
    <cellStyle name="Nota 4 3 2 7 5" xfId="34651" xr:uid="{00000000-0005-0000-0000-00000B6B0000}"/>
    <cellStyle name="Nota 4 3 2 7 6" xfId="38203" xr:uid="{00000000-0005-0000-0000-00000C6B0000}"/>
    <cellStyle name="Nota 4 3 2 7 7" xfId="40161" xr:uid="{00000000-0005-0000-0000-00000D6B0000}"/>
    <cellStyle name="Nota 4 3 2 8" xfId="11409" xr:uid="{00000000-0005-0000-0000-00000E6B0000}"/>
    <cellStyle name="Nota 4 3 2 9" xfId="18412" xr:uid="{00000000-0005-0000-0000-00000F6B0000}"/>
    <cellStyle name="Nota 4 3 3" xfId="2115" xr:uid="{00000000-0005-0000-0000-0000106B0000}"/>
    <cellStyle name="Nota 4 3 3 10" xfId="28446" xr:uid="{00000000-0005-0000-0000-0000116B0000}"/>
    <cellStyle name="Nota 4 3 3 11" xfId="17101" xr:uid="{00000000-0005-0000-0000-0000126B0000}"/>
    <cellStyle name="Nota 4 3 3 12" xfId="31911" xr:uid="{00000000-0005-0000-0000-0000136B0000}"/>
    <cellStyle name="Nota 4 3 3 13" xfId="29613" xr:uid="{00000000-0005-0000-0000-0000146B0000}"/>
    <cellStyle name="Nota 4 3 3 14" xfId="33600" xr:uid="{00000000-0005-0000-0000-0000156B0000}"/>
    <cellStyle name="Nota 4 3 3 2" xfId="2599" xr:uid="{00000000-0005-0000-0000-0000166B0000}"/>
    <cellStyle name="Nota 4 3 3 2 2" xfId="7730" xr:uid="{00000000-0005-0000-0000-0000176B0000}"/>
    <cellStyle name="Nota 4 3 3 2 2 2" xfId="16883" xr:uid="{00000000-0005-0000-0000-0000186B0000}"/>
    <cellStyle name="Nota 4 3 3 2 2 3" xfId="23864" xr:uid="{00000000-0005-0000-0000-0000196B0000}"/>
    <cellStyle name="Nota 4 3 3 2 2 4" xfId="30708" xr:uid="{00000000-0005-0000-0000-00001A6B0000}"/>
    <cellStyle name="Nota 4 3 3 2 2 5" xfId="34658" xr:uid="{00000000-0005-0000-0000-00001B6B0000}"/>
    <cellStyle name="Nota 4 3 3 2 2 6" xfId="38210" xr:uid="{00000000-0005-0000-0000-00001C6B0000}"/>
    <cellStyle name="Nota 4 3 3 2 2 7" xfId="40168" xr:uid="{00000000-0005-0000-0000-00001D6B0000}"/>
    <cellStyle name="Nota 4 3 3 2 3" xfId="11753" xr:uid="{00000000-0005-0000-0000-00001E6B0000}"/>
    <cellStyle name="Nota 4 3 3 2 4" xfId="18756" xr:uid="{00000000-0005-0000-0000-00001F6B0000}"/>
    <cellStyle name="Nota 4 3 3 2 5" xfId="18051" xr:uid="{00000000-0005-0000-0000-0000206B0000}"/>
    <cellStyle name="Nota 4 3 3 2 6" xfId="26268" xr:uid="{00000000-0005-0000-0000-0000216B0000}"/>
    <cellStyle name="Nota 4 3 3 2 7" xfId="30033" xr:uid="{00000000-0005-0000-0000-0000226B0000}"/>
    <cellStyle name="Nota 4 3 3 2 8" xfId="34010" xr:uid="{00000000-0005-0000-0000-0000236B0000}"/>
    <cellStyle name="Nota 4 3 3 2 9" xfId="37572" xr:uid="{00000000-0005-0000-0000-0000246B0000}"/>
    <cellStyle name="Nota 4 3 3 3" xfId="3846" xr:uid="{00000000-0005-0000-0000-0000256B0000}"/>
    <cellStyle name="Nota 4 3 3 3 2" xfId="7731" xr:uid="{00000000-0005-0000-0000-0000266B0000}"/>
    <cellStyle name="Nota 4 3 3 3 2 2" xfId="16884" xr:uid="{00000000-0005-0000-0000-0000276B0000}"/>
    <cellStyle name="Nota 4 3 3 3 2 3" xfId="23865" xr:uid="{00000000-0005-0000-0000-0000286B0000}"/>
    <cellStyle name="Nota 4 3 3 3 2 4" xfId="30709" xr:uid="{00000000-0005-0000-0000-0000296B0000}"/>
    <cellStyle name="Nota 4 3 3 3 2 5" xfId="34659" xr:uid="{00000000-0005-0000-0000-00002A6B0000}"/>
    <cellStyle name="Nota 4 3 3 3 2 6" xfId="38211" xr:uid="{00000000-0005-0000-0000-00002B6B0000}"/>
    <cellStyle name="Nota 4 3 3 3 2 7" xfId="40169" xr:uid="{00000000-0005-0000-0000-00002C6B0000}"/>
    <cellStyle name="Nota 4 3 3 3 3" xfId="13000" xr:uid="{00000000-0005-0000-0000-00002D6B0000}"/>
    <cellStyle name="Nota 4 3 3 3 4" xfId="19999" xr:uid="{00000000-0005-0000-0000-00002E6B0000}"/>
    <cellStyle name="Nota 4 3 3 3 5" xfId="27907" xr:uid="{00000000-0005-0000-0000-00002F6B0000}"/>
    <cellStyle name="Nota 4 3 3 3 6" xfId="23313" xr:uid="{00000000-0005-0000-0000-0000306B0000}"/>
    <cellStyle name="Nota 4 3 3 3 7" xfId="28905" xr:uid="{00000000-0005-0000-0000-0000316B0000}"/>
    <cellStyle name="Nota 4 3 3 3 8" xfId="26543" xr:uid="{00000000-0005-0000-0000-0000326B0000}"/>
    <cellStyle name="Nota 4 3 3 3 9" xfId="35023" xr:uid="{00000000-0005-0000-0000-0000336B0000}"/>
    <cellStyle name="Nota 4 3 3 4" xfId="4314" xr:uid="{00000000-0005-0000-0000-0000346B0000}"/>
    <cellStyle name="Nota 4 3 3 4 2" xfId="7732" xr:uid="{00000000-0005-0000-0000-0000356B0000}"/>
    <cellStyle name="Nota 4 3 3 4 2 2" xfId="16885" xr:uid="{00000000-0005-0000-0000-0000366B0000}"/>
    <cellStyle name="Nota 4 3 3 4 2 3" xfId="23866" xr:uid="{00000000-0005-0000-0000-0000376B0000}"/>
    <cellStyle name="Nota 4 3 3 4 2 4" xfId="30710" xr:uid="{00000000-0005-0000-0000-0000386B0000}"/>
    <cellStyle name="Nota 4 3 3 4 2 5" xfId="34660" xr:uid="{00000000-0005-0000-0000-0000396B0000}"/>
    <cellStyle name="Nota 4 3 3 4 2 6" xfId="38212" xr:uid="{00000000-0005-0000-0000-00003A6B0000}"/>
    <cellStyle name="Nota 4 3 3 4 2 7" xfId="40170" xr:uid="{00000000-0005-0000-0000-00003B6B0000}"/>
    <cellStyle name="Nota 4 3 3 4 3" xfId="13468" xr:uid="{00000000-0005-0000-0000-00003C6B0000}"/>
    <cellStyle name="Nota 4 3 3 4 4" xfId="20466" xr:uid="{00000000-0005-0000-0000-00003D6B0000}"/>
    <cellStyle name="Nota 4 3 3 4 5" xfId="27675" xr:uid="{00000000-0005-0000-0000-00003E6B0000}"/>
    <cellStyle name="Nota 4 3 3 4 6" xfId="28578" xr:uid="{00000000-0005-0000-0000-00003F6B0000}"/>
    <cellStyle name="Nota 4 3 3 4 7" xfId="23098" xr:uid="{00000000-0005-0000-0000-0000406B0000}"/>
    <cellStyle name="Nota 4 3 3 4 8" xfId="25950" xr:uid="{00000000-0005-0000-0000-0000416B0000}"/>
    <cellStyle name="Nota 4 3 3 4 9" xfId="22611" xr:uid="{00000000-0005-0000-0000-0000426B0000}"/>
    <cellStyle name="Nota 4 3 3 5" xfId="4581" xr:uid="{00000000-0005-0000-0000-0000436B0000}"/>
    <cellStyle name="Nota 4 3 3 5 2" xfId="7733" xr:uid="{00000000-0005-0000-0000-0000446B0000}"/>
    <cellStyle name="Nota 4 3 3 5 2 2" xfId="16886" xr:uid="{00000000-0005-0000-0000-0000456B0000}"/>
    <cellStyle name="Nota 4 3 3 5 2 3" xfId="23867" xr:uid="{00000000-0005-0000-0000-0000466B0000}"/>
    <cellStyle name="Nota 4 3 3 5 2 4" xfId="30711" xr:uid="{00000000-0005-0000-0000-0000476B0000}"/>
    <cellStyle name="Nota 4 3 3 5 2 5" xfId="34661" xr:uid="{00000000-0005-0000-0000-0000486B0000}"/>
    <cellStyle name="Nota 4 3 3 5 2 6" xfId="38213" xr:uid="{00000000-0005-0000-0000-0000496B0000}"/>
    <cellStyle name="Nota 4 3 3 5 2 7" xfId="40171" xr:uid="{00000000-0005-0000-0000-00004A6B0000}"/>
    <cellStyle name="Nota 4 3 3 5 3" xfId="13735" xr:uid="{00000000-0005-0000-0000-00004B6B0000}"/>
    <cellStyle name="Nota 4 3 3 5 4" xfId="20733" xr:uid="{00000000-0005-0000-0000-00004C6B0000}"/>
    <cellStyle name="Nota 4 3 3 5 5" xfId="27539" xr:uid="{00000000-0005-0000-0000-00004D6B0000}"/>
    <cellStyle name="Nota 4 3 3 5 6" xfId="24450" xr:uid="{00000000-0005-0000-0000-00004E6B0000}"/>
    <cellStyle name="Nota 4 3 3 5 7" xfId="26462" xr:uid="{00000000-0005-0000-0000-00004F6B0000}"/>
    <cellStyle name="Nota 4 3 3 5 8" xfId="31178" xr:uid="{00000000-0005-0000-0000-0000506B0000}"/>
    <cellStyle name="Nota 4 3 3 5 9" xfId="35050" xr:uid="{00000000-0005-0000-0000-0000516B0000}"/>
    <cellStyle name="Nota 4 3 3 6" xfId="4831" xr:uid="{00000000-0005-0000-0000-0000526B0000}"/>
    <cellStyle name="Nota 4 3 3 6 2" xfId="7734" xr:uid="{00000000-0005-0000-0000-0000536B0000}"/>
    <cellStyle name="Nota 4 3 3 6 2 2" xfId="16887" xr:uid="{00000000-0005-0000-0000-0000546B0000}"/>
    <cellStyle name="Nota 4 3 3 6 2 3" xfId="23868" xr:uid="{00000000-0005-0000-0000-0000556B0000}"/>
    <cellStyle name="Nota 4 3 3 6 2 4" xfId="30712" xr:uid="{00000000-0005-0000-0000-0000566B0000}"/>
    <cellStyle name="Nota 4 3 3 6 2 5" xfId="34662" xr:uid="{00000000-0005-0000-0000-0000576B0000}"/>
    <cellStyle name="Nota 4 3 3 6 2 6" xfId="38214" xr:uid="{00000000-0005-0000-0000-0000586B0000}"/>
    <cellStyle name="Nota 4 3 3 6 2 7" xfId="40172" xr:uid="{00000000-0005-0000-0000-0000596B0000}"/>
    <cellStyle name="Nota 4 3 3 6 3" xfId="13985" xr:uid="{00000000-0005-0000-0000-00005A6B0000}"/>
    <cellStyle name="Nota 4 3 3 6 4" xfId="20983" xr:uid="{00000000-0005-0000-0000-00005B6B0000}"/>
    <cellStyle name="Nota 4 3 3 6 5" xfId="27422" xr:uid="{00000000-0005-0000-0000-00005C6B0000}"/>
    <cellStyle name="Nota 4 3 3 6 6" xfId="26764" xr:uid="{00000000-0005-0000-0000-00005D6B0000}"/>
    <cellStyle name="Nota 4 3 3 6 7" xfId="17455" xr:uid="{00000000-0005-0000-0000-00005E6B0000}"/>
    <cellStyle name="Nota 4 3 3 6 8" xfId="25797" xr:uid="{00000000-0005-0000-0000-00005F6B0000}"/>
    <cellStyle name="Nota 4 3 3 6 9" xfId="24509" xr:uid="{00000000-0005-0000-0000-0000606B0000}"/>
    <cellStyle name="Nota 4 3 3 7" xfId="7729" xr:uid="{00000000-0005-0000-0000-0000616B0000}"/>
    <cellStyle name="Nota 4 3 3 7 2" xfId="16882" xr:uid="{00000000-0005-0000-0000-0000626B0000}"/>
    <cellStyle name="Nota 4 3 3 7 3" xfId="23863" xr:uid="{00000000-0005-0000-0000-0000636B0000}"/>
    <cellStyle name="Nota 4 3 3 7 4" xfId="30707" xr:uid="{00000000-0005-0000-0000-0000646B0000}"/>
    <cellStyle name="Nota 4 3 3 7 5" xfId="34657" xr:uid="{00000000-0005-0000-0000-0000656B0000}"/>
    <cellStyle name="Nota 4 3 3 7 6" xfId="38209" xr:uid="{00000000-0005-0000-0000-0000666B0000}"/>
    <cellStyle name="Nota 4 3 3 7 7" xfId="40167" xr:uid="{00000000-0005-0000-0000-0000676B0000}"/>
    <cellStyle name="Nota 4 3 3 8" xfId="11269" xr:uid="{00000000-0005-0000-0000-0000686B0000}"/>
    <cellStyle name="Nota 4 3 3 9" xfId="9177" xr:uid="{00000000-0005-0000-0000-0000696B0000}"/>
    <cellStyle name="Nota 4 3 4" xfId="2239" xr:uid="{00000000-0005-0000-0000-00006A6B0000}"/>
    <cellStyle name="Nota 4 3 4 10" xfId="23054" xr:uid="{00000000-0005-0000-0000-00006B6B0000}"/>
    <cellStyle name="Nota 4 3 4 11" xfId="25209" xr:uid="{00000000-0005-0000-0000-00006C6B0000}"/>
    <cellStyle name="Nota 4 3 4 12" xfId="25934" xr:uid="{00000000-0005-0000-0000-00006D6B0000}"/>
    <cellStyle name="Nota 4 3 4 13" xfId="31066" xr:uid="{00000000-0005-0000-0000-00006E6B0000}"/>
    <cellStyle name="Nota 4 3 4 14" xfId="34949" xr:uid="{00000000-0005-0000-0000-00006F6B0000}"/>
    <cellStyle name="Nota 4 3 4 2" xfId="2639" xr:uid="{00000000-0005-0000-0000-0000706B0000}"/>
    <cellStyle name="Nota 4 3 4 2 2" xfId="7736" xr:uid="{00000000-0005-0000-0000-0000716B0000}"/>
    <cellStyle name="Nota 4 3 4 2 2 2" xfId="16889" xr:uid="{00000000-0005-0000-0000-0000726B0000}"/>
    <cellStyle name="Nota 4 3 4 2 2 3" xfId="23870" xr:uid="{00000000-0005-0000-0000-0000736B0000}"/>
    <cellStyle name="Nota 4 3 4 2 2 4" xfId="30714" xr:uid="{00000000-0005-0000-0000-0000746B0000}"/>
    <cellStyle name="Nota 4 3 4 2 2 5" xfId="34664" xr:uid="{00000000-0005-0000-0000-0000756B0000}"/>
    <cellStyle name="Nota 4 3 4 2 2 6" xfId="38216" xr:uid="{00000000-0005-0000-0000-0000766B0000}"/>
    <cellStyle name="Nota 4 3 4 2 2 7" xfId="40174" xr:uid="{00000000-0005-0000-0000-0000776B0000}"/>
    <cellStyle name="Nota 4 3 4 2 3" xfId="11793" xr:uid="{00000000-0005-0000-0000-0000786B0000}"/>
    <cellStyle name="Nota 4 3 4 2 4" xfId="18796" xr:uid="{00000000-0005-0000-0000-0000796B0000}"/>
    <cellStyle name="Nota 4 3 4 2 5" xfId="25249" xr:uid="{00000000-0005-0000-0000-00007A6B0000}"/>
    <cellStyle name="Nota 4 3 4 2 6" xfId="26283" xr:uid="{00000000-0005-0000-0000-00007B6B0000}"/>
    <cellStyle name="Nota 4 3 4 2 7" xfId="25075" xr:uid="{00000000-0005-0000-0000-00007C6B0000}"/>
    <cellStyle name="Nota 4 3 4 2 8" xfId="29149" xr:uid="{00000000-0005-0000-0000-00007D6B0000}"/>
    <cellStyle name="Nota 4 3 4 2 9" xfId="25768" xr:uid="{00000000-0005-0000-0000-00007E6B0000}"/>
    <cellStyle name="Nota 4 3 4 3" xfId="3921" xr:uid="{00000000-0005-0000-0000-00007F6B0000}"/>
    <cellStyle name="Nota 4 3 4 3 2" xfId="7737" xr:uid="{00000000-0005-0000-0000-0000806B0000}"/>
    <cellStyle name="Nota 4 3 4 3 2 2" xfId="16890" xr:uid="{00000000-0005-0000-0000-0000816B0000}"/>
    <cellStyle name="Nota 4 3 4 3 2 3" xfId="23871" xr:uid="{00000000-0005-0000-0000-0000826B0000}"/>
    <cellStyle name="Nota 4 3 4 3 2 4" xfId="30715" xr:uid="{00000000-0005-0000-0000-0000836B0000}"/>
    <cellStyle name="Nota 4 3 4 3 2 5" xfId="34665" xr:uid="{00000000-0005-0000-0000-0000846B0000}"/>
    <cellStyle name="Nota 4 3 4 3 2 6" xfId="38217" xr:uid="{00000000-0005-0000-0000-0000856B0000}"/>
    <cellStyle name="Nota 4 3 4 3 2 7" xfId="40175" xr:uid="{00000000-0005-0000-0000-0000866B0000}"/>
    <cellStyle name="Nota 4 3 4 3 3" xfId="13075" xr:uid="{00000000-0005-0000-0000-0000876B0000}"/>
    <cellStyle name="Nota 4 3 4 3 4" xfId="20073" xr:uid="{00000000-0005-0000-0000-0000886B0000}"/>
    <cellStyle name="Nota 4 3 4 3 5" xfId="22669" xr:uid="{00000000-0005-0000-0000-0000896B0000}"/>
    <cellStyle name="Nota 4 3 4 3 6" xfId="22608" xr:uid="{00000000-0005-0000-0000-00008A6B0000}"/>
    <cellStyle name="Nota 4 3 4 3 7" xfId="17376" xr:uid="{00000000-0005-0000-0000-00008B6B0000}"/>
    <cellStyle name="Nota 4 3 4 3 8" xfId="33466" xr:uid="{00000000-0005-0000-0000-00008C6B0000}"/>
    <cellStyle name="Nota 4 3 4 3 9" xfId="37139" xr:uid="{00000000-0005-0000-0000-00008D6B0000}"/>
    <cellStyle name="Nota 4 3 4 4" xfId="4359" xr:uid="{00000000-0005-0000-0000-00008E6B0000}"/>
    <cellStyle name="Nota 4 3 4 4 2" xfId="7738" xr:uid="{00000000-0005-0000-0000-00008F6B0000}"/>
    <cellStyle name="Nota 4 3 4 4 2 2" xfId="16891" xr:uid="{00000000-0005-0000-0000-0000906B0000}"/>
    <cellStyle name="Nota 4 3 4 4 2 3" xfId="23872" xr:uid="{00000000-0005-0000-0000-0000916B0000}"/>
    <cellStyle name="Nota 4 3 4 4 2 4" xfId="30716" xr:uid="{00000000-0005-0000-0000-0000926B0000}"/>
    <cellStyle name="Nota 4 3 4 4 2 5" xfId="34666" xr:uid="{00000000-0005-0000-0000-0000936B0000}"/>
    <cellStyle name="Nota 4 3 4 4 2 6" xfId="38218" xr:uid="{00000000-0005-0000-0000-0000946B0000}"/>
    <cellStyle name="Nota 4 3 4 4 2 7" xfId="40176" xr:uid="{00000000-0005-0000-0000-0000956B0000}"/>
    <cellStyle name="Nota 4 3 4 4 3" xfId="13513" xr:uid="{00000000-0005-0000-0000-0000966B0000}"/>
    <cellStyle name="Nota 4 3 4 4 4" xfId="20511" xr:uid="{00000000-0005-0000-0000-0000976B0000}"/>
    <cellStyle name="Nota 4 3 4 4 5" xfId="24015" xr:uid="{00000000-0005-0000-0000-0000986B0000}"/>
    <cellStyle name="Nota 4 3 4 4 6" xfId="9331" xr:uid="{00000000-0005-0000-0000-0000996B0000}"/>
    <cellStyle name="Nota 4 3 4 4 7" xfId="28631" xr:uid="{00000000-0005-0000-0000-00009A6B0000}"/>
    <cellStyle name="Nota 4 3 4 4 8" xfId="35550" xr:uid="{00000000-0005-0000-0000-00009B6B0000}"/>
    <cellStyle name="Nota 4 3 4 4 9" xfId="38472" xr:uid="{00000000-0005-0000-0000-00009C6B0000}"/>
    <cellStyle name="Nota 4 3 4 5" xfId="4613" xr:uid="{00000000-0005-0000-0000-00009D6B0000}"/>
    <cellStyle name="Nota 4 3 4 5 2" xfId="7739" xr:uid="{00000000-0005-0000-0000-00009E6B0000}"/>
    <cellStyle name="Nota 4 3 4 5 2 2" xfId="16892" xr:uid="{00000000-0005-0000-0000-00009F6B0000}"/>
    <cellStyle name="Nota 4 3 4 5 2 3" xfId="23873" xr:uid="{00000000-0005-0000-0000-0000A06B0000}"/>
    <cellStyle name="Nota 4 3 4 5 2 4" xfId="30717" xr:uid="{00000000-0005-0000-0000-0000A16B0000}"/>
    <cellStyle name="Nota 4 3 4 5 2 5" xfId="34667" xr:uid="{00000000-0005-0000-0000-0000A26B0000}"/>
    <cellStyle name="Nota 4 3 4 5 2 6" xfId="38219" xr:uid="{00000000-0005-0000-0000-0000A36B0000}"/>
    <cellStyle name="Nota 4 3 4 5 2 7" xfId="40177" xr:uid="{00000000-0005-0000-0000-0000A46B0000}"/>
    <cellStyle name="Nota 4 3 4 5 3" xfId="13767" xr:uid="{00000000-0005-0000-0000-0000A56B0000}"/>
    <cellStyle name="Nota 4 3 4 5 4" xfId="20765" xr:uid="{00000000-0005-0000-0000-0000A66B0000}"/>
    <cellStyle name="Nota 4 3 4 5 5" xfId="24771" xr:uid="{00000000-0005-0000-0000-0000A76B0000}"/>
    <cellStyle name="Nota 4 3 4 5 6" xfId="29253" xr:uid="{00000000-0005-0000-0000-0000A86B0000}"/>
    <cellStyle name="Nota 4 3 4 5 7" xfId="26797" xr:uid="{00000000-0005-0000-0000-0000A96B0000}"/>
    <cellStyle name="Nota 4 3 4 5 8" xfId="32213" xr:uid="{00000000-0005-0000-0000-0000AA6B0000}"/>
    <cellStyle name="Nota 4 3 4 5 9" xfId="35888" xr:uid="{00000000-0005-0000-0000-0000AB6B0000}"/>
    <cellStyle name="Nota 4 3 4 6" xfId="4859" xr:uid="{00000000-0005-0000-0000-0000AC6B0000}"/>
    <cellStyle name="Nota 4 3 4 6 2" xfId="7740" xr:uid="{00000000-0005-0000-0000-0000AD6B0000}"/>
    <cellStyle name="Nota 4 3 4 6 2 2" xfId="16893" xr:uid="{00000000-0005-0000-0000-0000AE6B0000}"/>
    <cellStyle name="Nota 4 3 4 6 2 3" xfId="23874" xr:uid="{00000000-0005-0000-0000-0000AF6B0000}"/>
    <cellStyle name="Nota 4 3 4 6 2 4" xfId="30718" xr:uid="{00000000-0005-0000-0000-0000B06B0000}"/>
    <cellStyle name="Nota 4 3 4 6 2 5" xfId="34668" xr:uid="{00000000-0005-0000-0000-0000B16B0000}"/>
    <cellStyle name="Nota 4 3 4 6 2 6" xfId="38220" xr:uid="{00000000-0005-0000-0000-0000B26B0000}"/>
    <cellStyle name="Nota 4 3 4 6 2 7" xfId="40178" xr:uid="{00000000-0005-0000-0000-0000B36B0000}"/>
    <cellStyle name="Nota 4 3 4 6 3" xfId="14013" xr:uid="{00000000-0005-0000-0000-0000B46B0000}"/>
    <cellStyle name="Nota 4 3 4 6 4" xfId="21011" xr:uid="{00000000-0005-0000-0000-0000B56B0000}"/>
    <cellStyle name="Nota 4 3 4 6 5" xfId="27393" xr:uid="{00000000-0005-0000-0000-0000B66B0000}"/>
    <cellStyle name="Nota 4 3 4 6 6" xfId="17052" xr:uid="{00000000-0005-0000-0000-0000B76B0000}"/>
    <cellStyle name="Nota 4 3 4 6 7" xfId="9172" xr:uid="{00000000-0005-0000-0000-0000B86B0000}"/>
    <cellStyle name="Nota 4 3 4 6 8" xfId="35583" xr:uid="{00000000-0005-0000-0000-0000B96B0000}"/>
    <cellStyle name="Nota 4 3 4 6 9" xfId="38494" xr:uid="{00000000-0005-0000-0000-0000BA6B0000}"/>
    <cellStyle name="Nota 4 3 4 7" xfId="7735" xr:uid="{00000000-0005-0000-0000-0000BB6B0000}"/>
    <cellStyle name="Nota 4 3 4 7 2" xfId="16888" xr:uid="{00000000-0005-0000-0000-0000BC6B0000}"/>
    <cellStyle name="Nota 4 3 4 7 3" xfId="23869" xr:uid="{00000000-0005-0000-0000-0000BD6B0000}"/>
    <cellStyle name="Nota 4 3 4 7 4" xfId="30713" xr:uid="{00000000-0005-0000-0000-0000BE6B0000}"/>
    <cellStyle name="Nota 4 3 4 7 5" xfId="34663" xr:uid="{00000000-0005-0000-0000-0000BF6B0000}"/>
    <cellStyle name="Nota 4 3 4 7 6" xfId="38215" xr:uid="{00000000-0005-0000-0000-0000C06B0000}"/>
    <cellStyle name="Nota 4 3 4 7 7" xfId="40173" xr:uid="{00000000-0005-0000-0000-0000C16B0000}"/>
    <cellStyle name="Nota 4 3 4 8" xfId="11393" xr:uid="{00000000-0005-0000-0000-0000C26B0000}"/>
    <cellStyle name="Nota 4 3 4 9" xfId="18396" xr:uid="{00000000-0005-0000-0000-0000C36B0000}"/>
    <cellStyle name="Nota 4 3 5" xfId="2089" xr:uid="{00000000-0005-0000-0000-0000C46B0000}"/>
    <cellStyle name="Nota 4 3 5 10" xfId="28459" xr:uid="{00000000-0005-0000-0000-0000C56B0000}"/>
    <cellStyle name="Nota 4 3 5 11" xfId="10082" xr:uid="{00000000-0005-0000-0000-0000C66B0000}"/>
    <cellStyle name="Nota 4 3 5 12" xfId="25938" xr:uid="{00000000-0005-0000-0000-0000C76B0000}"/>
    <cellStyle name="Nota 4 3 5 13" xfId="34786" xr:uid="{00000000-0005-0000-0000-0000C86B0000}"/>
    <cellStyle name="Nota 4 3 5 14" xfId="38338" xr:uid="{00000000-0005-0000-0000-0000C96B0000}"/>
    <cellStyle name="Nota 4 3 5 2" xfId="2589" xr:uid="{00000000-0005-0000-0000-0000CA6B0000}"/>
    <cellStyle name="Nota 4 3 5 2 2" xfId="7742" xr:uid="{00000000-0005-0000-0000-0000CB6B0000}"/>
    <cellStyle name="Nota 4 3 5 2 2 2" xfId="16895" xr:uid="{00000000-0005-0000-0000-0000CC6B0000}"/>
    <cellStyle name="Nota 4 3 5 2 2 3" xfId="23876" xr:uid="{00000000-0005-0000-0000-0000CD6B0000}"/>
    <cellStyle name="Nota 4 3 5 2 2 4" xfId="30720" xr:uid="{00000000-0005-0000-0000-0000CE6B0000}"/>
    <cellStyle name="Nota 4 3 5 2 2 5" xfId="34670" xr:uid="{00000000-0005-0000-0000-0000CF6B0000}"/>
    <cellStyle name="Nota 4 3 5 2 2 6" xfId="38222" xr:uid="{00000000-0005-0000-0000-0000D06B0000}"/>
    <cellStyle name="Nota 4 3 5 2 2 7" xfId="40180" xr:uid="{00000000-0005-0000-0000-0000D16B0000}"/>
    <cellStyle name="Nota 4 3 5 2 3" xfId="11743" xr:uid="{00000000-0005-0000-0000-0000D26B0000}"/>
    <cellStyle name="Nota 4 3 5 2 4" xfId="18746" xr:uid="{00000000-0005-0000-0000-0000D36B0000}"/>
    <cellStyle name="Nota 4 3 5 2 5" xfId="19658" xr:uid="{00000000-0005-0000-0000-0000D46B0000}"/>
    <cellStyle name="Nota 4 3 5 2 6" xfId="26263" xr:uid="{00000000-0005-0000-0000-0000D56B0000}"/>
    <cellStyle name="Nota 4 3 5 2 7" xfId="17569" xr:uid="{00000000-0005-0000-0000-0000D66B0000}"/>
    <cellStyle name="Nota 4 3 5 2 8" xfId="34015" xr:uid="{00000000-0005-0000-0000-0000D76B0000}"/>
    <cellStyle name="Nota 4 3 5 2 9" xfId="37577" xr:uid="{00000000-0005-0000-0000-0000D86B0000}"/>
    <cellStyle name="Nota 4 3 5 3" xfId="3836" xr:uid="{00000000-0005-0000-0000-0000D96B0000}"/>
    <cellStyle name="Nota 4 3 5 3 2" xfId="7743" xr:uid="{00000000-0005-0000-0000-0000DA6B0000}"/>
    <cellStyle name="Nota 4 3 5 3 2 2" xfId="16896" xr:uid="{00000000-0005-0000-0000-0000DB6B0000}"/>
    <cellStyle name="Nota 4 3 5 3 2 3" xfId="23877" xr:uid="{00000000-0005-0000-0000-0000DC6B0000}"/>
    <cellStyle name="Nota 4 3 5 3 2 4" xfId="30721" xr:uid="{00000000-0005-0000-0000-0000DD6B0000}"/>
    <cellStyle name="Nota 4 3 5 3 2 5" xfId="34671" xr:uid="{00000000-0005-0000-0000-0000DE6B0000}"/>
    <cellStyle name="Nota 4 3 5 3 2 6" xfId="38223" xr:uid="{00000000-0005-0000-0000-0000DF6B0000}"/>
    <cellStyle name="Nota 4 3 5 3 2 7" xfId="40181" xr:uid="{00000000-0005-0000-0000-0000E06B0000}"/>
    <cellStyle name="Nota 4 3 5 3 3" xfId="12990" xr:uid="{00000000-0005-0000-0000-0000E16B0000}"/>
    <cellStyle name="Nota 4 3 5 3 4" xfId="19989" xr:uid="{00000000-0005-0000-0000-0000E26B0000}"/>
    <cellStyle name="Nota 4 3 5 3 5" xfId="24111" xr:uid="{00000000-0005-0000-0000-0000E36B0000}"/>
    <cellStyle name="Nota 4 3 5 3 6" xfId="29531" xr:uid="{00000000-0005-0000-0000-0000E46B0000}"/>
    <cellStyle name="Nota 4 3 5 3 7" xfId="27299" xr:uid="{00000000-0005-0000-0000-0000E56B0000}"/>
    <cellStyle name="Nota 4 3 5 3 8" xfId="33496" xr:uid="{00000000-0005-0000-0000-0000E66B0000}"/>
    <cellStyle name="Nota 4 3 5 3 9" xfId="37164" xr:uid="{00000000-0005-0000-0000-0000E76B0000}"/>
    <cellStyle name="Nota 4 3 5 4" xfId="4300" xr:uid="{00000000-0005-0000-0000-0000E86B0000}"/>
    <cellStyle name="Nota 4 3 5 4 2" xfId="7744" xr:uid="{00000000-0005-0000-0000-0000E96B0000}"/>
    <cellStyle name="Nota 4 3 5 4 2 2" xfId="16897" xr:uid="{00000000-0005-0000-0000-0000EA6B0000}"/>
    <cellStyle name="Nota 4 3 5 4 2 3" xfId="23878" xr:uid="{00000000-0005-0000-0000-0000EB6B0000}"/>
    <cellStyle name="Nota 4 3 5 4 2 4" xfId="30722" xr:uid="{00000000-0005-0000-0000-0000EC6B0000}"/>
    <cellStyle name="Nota 4 3 5 4 2 5" xfId="34672" xr:uid="{00000000-0005-0000-0000-0000ED6B0000}"/>
    <cellStyle name="Nota 4 3 5 4 2 6" xfId="38224" xr:uid="{00000000-0005-0000-0000-0000EE6B0000}"/>
    <cellStyle name="Nota 4 3 5 4 2 7" xfId="40182" xr:uid="{00000000-0005-0000-0000-0000EF6B0000}"/>
    <cellStyle name="Nota 4 3 5 4 3" xfId="13454" xr:uid="{00000000-0005-0000-0000-0000F06B0000}"/>
    <cellStyle name="Nota 4 3 5 4 4" xfId="20452" xr:uid="{00000000-0005-0000-0000-0000F16B0000}"/>
    <cellStyle name="Nota 4 3 5 4 5" xfId="17086" xr:uid="{00000000-0005-0000-0000-0000F26B0000}"/>
    <cellStyle name="Nota 4 3 5 4 6" xfId="19540" xr:uid="{00000000-0005-0000-0000-0000F36B0000}"/>
    <cellStyle name="Nota 4 3 5 4 7" xfId="25280" xr:uid="{00000000-0005-0000-0000-0000F46B0000}"/>
    <cellStyle name="Nota 4 3 5 4 8" xfId="33344" xr:uid="{00000000-0005-0000-0000-0000F56B0000}"/>
    <cellStyle name="Nota 4 3 5 4 9" xfId="37019" xr:uid="{00000000-0005-0000-0000-0000F66B0000}"/>
    <cellStyle name="Nota 4 3 5 5" xfId="4571" xr:uid="{00000000-0005-0000-0000-0000F76B0000}"/>
    <cellStyle name="Nota 4 3 5 5 2" xfId="7745" xr:uid="{00000000-0005-0000-0000-0000F86B0000}"/>
    <cellStyle name="Nota 4 3 5 5 2 2" xfId="16898" xr:uid="{00000000-0005-0000-0000-0000F96B0000}"/>
    <cellStyle name="Nota 4 3 5 5 2 3" xfId="23879" xr:uid="{00000000-0005-0000-0000-0000FA6B0000}"/>
    <cellStyle name="Nota 4 3 5 5 2 4" xfId="30723" xr:uid="{00000000-0005-0000-0000-0000FB6B0000}"/>
    <cellStyle name="Nota 4 3 5 5 2 5" xfId="34673" xr:uid="{00000000-0005-0000-0000-0000FC6B0000}"/>
    <cellStyle name="Nota 4 3 5 5 2 6" xfId="38225" xr:uid="{00000000-0005-0000-0000-0000FD6B0000}"/>
    <cellStyle name="Nota 4 3 5 5 2 7" xfId="40183" xr:uid="{00000000-0005-0000-0000-0000FE6B0000}"/>
    <cellStyle name="Nota 4 3 5 5 3" xfId="13725" xr:uid="{00000000-0005-0000-0000-0000FF6B0000}"/>
    <cellStyle name="Nota 4 3 5 5 4" xfId="20723" xr:uid="{00000000-0005-0000-0000-0000006C0000}"/>
    <cellStyle name="Nota 4 3 5 5 5" xfId="27551" xr:uid="{00000000-0005-0000-0000-0000016C0000}"/>
    <cellStyle name="Nota 4 3 5 5 6" xfId="26723" xr:uid="{00000000-0005-0000-0000-0000026C0000}"/>
    <cellStyle name="Nota 4 3 5 5 7" xfId="17816" xr:uid="{00000000-0005-0000-0000-0000036C0000}"/>
    <cellStyle name="Nota 4 3 5 5 8" xfId="26613" xr:uid="{00000000-0005-0000-0000-0000046C0000}"/>
    <cellStyle name="Nota 4 3 5 5 9" xfId="31038" xr:uid="{00000000-0005-0000-0000-0000056C0000}"/>
    <cellStyle name="Nota 4 3 5 6" xfId="4821" xr:uid="{00000000-0005-0000-0000-0000066C0000}"/>
    <cellStyle name="Nota 4 3 5 6 2" xfId="7746" xr:uid="{00000000-0005-0000-0000-0000076C0000}"/>
    <cellStyle name="Nota 4 3 5 6 2 2" xfId="16899" xr:uid="{00000000-0005-0000-0000-0000086C0000}"/>
    <cellStyle name="Nota 4 3 5 6 2 3" xfId="23880" xr:uid="{00000000-0005-0000-0000-0000096C0000}"/>
    <cellStyle name="Nota 4 3 5 6 2 4" xfId="30724" xr:uid="{00000000-0005-0000-0000-00000A6C0000}"/>
    <cellStyle name="Nota 4 3 5 6 2 5" xfId="34674" xr:uid="{00000000-0005-0000-0000-00000B6C0000}"/>
    <cellStyle name="Nota 4 3 5 6 2 6" xfId="38226" xr:uid="{00000000-0005-0000-0000-00000C6C0000}"/>
    <cellStyle name="Nota 4 3 5 6 2 7" xfId="40184" xr:uid="{00000000-0005-0000-0000-00000D6C0000}"/>
    <cellStyle name="Nota 4 3 5 6 3" xfId="13975" xr:uid="{00000000-0005-0000-0000-00000E6C0000}"/>
    <cellStyle name="Nota 4 3 5 6 4" xfId="20973" xr:uid="{00000000-0005-0000-0000-00000F6C0000}"/>
    <cellStyle name="Nota 4 3 5 6 5" xfId="24797" xr:uid="{00000000-0005-0000-0000-0000106C0000}"/>
    <cellStyle name="Nota 4 3 5 6 6" xfId="25014" xr:uid="{00000000-0005-0000-0000-0000116C0000}"/>
    <cellStyle name="Nota 4 3 5 6 7" xfId="18322" xr:uid="{00000000-0005-0000-0000-0000126C0000}"/>
    <cellStyle name="Nota 4 3 5 6 8" xfId="32114" xr:uid="{00000000-0005-0000-0000-0000136C0000}"/>
    <cellStyle name="Nota 4 3 5 6 9" xfId="35789" xr:uid="{00000000-0005-0000-0000-0000146C0000}"/>
    <cellStyle name="Nota 4 3 5 7" xfId="7741" xr:uid="{00000000-0005-0000-0000-0000156C0000}"/>
    <cellStyle name="Nota 4 3 5 7 2" xfId="16894" xr:uid="{00000000-0005-0000-0000-0000166C0000}"/>
    <cellStyle name="Nota 4 3 5 7 3" xfId="23875" xr:uid="{00000000-0005-0000-0000-0000176C0000}"/>
    <cellStyle name="Nota 4 3 5 7 4" xfId="30719" xr:uid="{00000000-0005-0000-0000-0000186C0000}"/>
    <cellStyle name="Nota 4 3 5 7 5" xfId="34669" xr:uid="{00000000-0005-0000-0000-0000196C0000}"/>
    <cellStyle name="Nota 4 3 5 7 6" xfId="38221" xr:uid="{00000000-0005-0000-0000-00001A6C0000}"/>
    <cellStyle name="Nota 4 3 5 7 7" xfId="40179" xr:uid="{00000000-0005-0000-0000-00001B6C0000}"/>
    <cellStyle name="Nota 4 3 5 8" xfId="11243" xr:uid="{00000000-0005-0000-0000-00001C6C0000}"/>
    <cellStyle name="Nota 4 3 5 9" xfId="9186" xr:uid="{00000000-0005-0000-0000-00001D6C0000}"/>
    <cellStyle name="Nota 4 3 6" xfId="1649" xr:uid="{00000000-0005-0000-0000-00001E6C0000}"/>
    <cellStyle name="Nota 4 3 6 10" xfId="21282" xr:uid="{00000000-0005-0000-0000-00001F6C0000}"/>
    <cellStyle name="Nota 4 3 6 11" xfId="30998" xr:uid="{00000000-0005-0000-0000-0000206C0000}"/>
    <cellStyle name="Nota 4 3 6 12" xfId="31362" xr:uid="{00000000-0005-0000-0000-0000216C0000}"/>
    <cellStyle name="Nota 4 3 6 13" xfId="35128" xr:uid="{00000000-0005-0000-0000-0000226C0000}"/>
    <cellStyle name="Nota 4 3 6 2" xfId="3526" xr:uid="{00000000-0005-0000-0000-0000236C0000}"/>
    <cellStyle name="Nota 4 3 6 2 2" xfId="7748" xr:uid="{00000000-0005-0000-0000-0000246C0000}"/>
    <cellStyle name="Nota 4 3 6 2 2 2" xfId="16901" xr:uid="{00000000-0005-0000-0000-0000256C0000}"/>
    <cellStyle name="Nota 4 3 6 2 2 3" xfId="23882" xr:uid="{00000000-0005-0000-0000-0000266C0000}"/>
    <cellStyle name="Nota 4 3 6 2 2 4" xfId="30726" xr:uid="{00000000-0005-0000-0000-0000276C0000}"/>
    <cellStyle name="Nota 4 3 6 2 2 5" xfId="34676" xr:uid="{00000000-0005-0000-0000-0000286C0000}"/>
    <cellStyle name="Nota 4 3 6 2 2 6" xfId="38228" xr:uid="{00000000-0005-0000-0000-0000296C0000}"/>
    <cellStyle name="Nota 4 3 6 2 2 7" xfId="40186" xr:uid="{00000000-0005-0000-0000-00002A6C0000}"/>
    <cellStyle name="Nota 4 3 6 2 3" xfId="12680" xr:uid="{00000000-0005-0000-0000-00002B6C0000}"/>
    <cellStyle name="Nota 4 3 6 2 4" xfId="19681" xr:uid="{00000000-0005-0000-0000-00002C6C0000}"/>
    <cellStyle name="Nota 4 3 6 2 5" xfId="28066" xr:uid="{00000000-0005-0000-0000-00002D6C0000}"/>
    <cellStyle name="Nota 4 3 6 2 6" xfId="28531" xr:uid="{00000000-0005-0000-0000-00002E6C0000}"/>
    <cellStyle name="Nota 4 3 6 2 7" xfId="29612" xr:uid="{00000000-0005-0000-0000-00002F6C0000}"/>
    <cellStyle name="Nota 4 3 6 2 8" xfId="31614" xr:uid="{00000000-0005-0000-0000-0000306C0000}"/>
    <cellStyle name="Nota 4 3 6 2 9" xfId="35302" xr:uid="{00000000-0005-0000-0000-0000316C0000}"/>
    <cellStyle name="Nota 4 3 6 3" xfId="4122" xr:uid="{00000000-0005-0000-0000-0000326C0000}"/>
    <cellStyle name="Nota 4 3 6 3 2" xfId="7749" xr:uid="{00000000-0005-0000-0000-0000336C0000}"/>
    <cellStyle name="Nota 4 3 6 3 2 2" xfId="16902" xr:uid="{00000000-0005-0000-0000-0000346C0000}"/>
    <cellStyle name="Nota 4 3 6 3 2 3" xfId="23883" xr:uid="{00000000-0005-0000-0000-0000356C0000}"/>
    <cellStyle name="Nota 4 3 6 3 2 4" xfId="30727" xr:uid="{00000000-0005-0000-0000-0000366C0000}"/>
    <cellStyle name="Nota 4 3 6 3 2 5" xfId="34677" xr:uid="{00000000-0005-0000-0000-0000376C0000}"/>
    <cellStyle name="Nota 4 3 6 3 2 6" xfId="38229" xr:uid="{00000000-0005-0000-0000-0000386C0000}"/>
    <cellStyle name="Nota 4 3 6 3 2 7" xfId="40187" xr:uid="{00000000-0005-0000-0000-0000396C0000}"/>
    <cellStyle name="Nota 4 3 6 3 3" xfId="13276" xr:uid="{00000000-0005-0000-0000-00003A6C0000}"/>
    <cellStyle name="Nota 4 3 6 3 4" xfId="20274" xr:uid="{00000000-0005-0000-0000-00003B6C0000}"/>
    <cellStyle name="Nota 4 3 6 3 5" xfId="27771" xr:uid="{00000000-0005-0000-0000-00003C6C0000}"/>
    <cellStyle name="Nota 4 3 6 3 6" xfId="17260" xr:uid="{00000000-0005-0000-0000-00003D6C0000}"/>
    <cellStyle name="Nota 4 3 6 3 7" xfId="17512" xr:uid="{00000000-0005-0000-0000-00003E6C0000}"/>
    <cellStyle name="Nota 4 3 6 3 8" xfId="25529" xr:uid="{00000000-0005-0000-0000-00003F6C0000}"/>
    <cellStyle name="Nota 4 3 6 3 9" xfId="33671" xr:uid="{00000000-0005-0000-0000-0000406C0000}"/>
    <cellStyle name="Nota 4 3 6 4" xfId="2972" xr:uid="{00000000-0005-0000-0000-0000416C0000}"/>
    <cellStyle name="Nota 4 3 6 4 2" xfId="7750" xr:uid="{00000000-0005-0000-0000-0000426C0000}"/>
    <cellStyle name="Nota 4 3 6 4 2 2" xfId="16903" xr:uid="{00000000-0005-0000-0000-0000436C0000}"/>
    <cellStyle name="Nota 4 3 6 4 2 3" xfId="23884" xr:uid="{00000000-0005-0000-0000-0000446C0000}"/>
    <cellStyle name="Nota 4 3 6 4 2 4" xfId="30728" xr:uid="{00000000-0005-0000-0000-0000456C0000}"/>
    <cellStyle name="Nota 4 3 6 4 2 5" xfId="34678" xr:uid="{00000000-0005-0000-0000-0000466C0000}"/>
    <cellStyle name="Nota 4 3 6 4 2 6" xfId="38230" xr:uid="{00000000-0005-0000-0000-0000476C0000}"/>
    <cellStyle name="Nota 4 3 6 4 2 7" xfId="40188" xr:uid="{00000000-0005-0000-0000-0000486C0000}"/>
    <cellStyle name="Nota 4 3 6 4 3" xfId="12126" xr:uid="{00000000-0005-0000-0000-0000496C0000}"/>
    <cellStyle name="Nota 4 3 6 4 4" xfId="19129" xr:uid="{00000000-0005-0000-0000-00004A6C0000}"/>
    <cellStyle name="Nota 4 3 6 4 5" xfId="28309" xr:uid="{00000000-0005-0000-0000-00004B6C0000}"/>
    <cellStyle name="Nota 4 3 6 4 6" xfId="21254" xr:uid="{00000000-0005-0000-0000-00004C6C0000}"/>
    <cellStyle name="Nota 4 3 6 4 7" xfId="19544" xr:uid="{00000000-0005-0000-0000-00004D6C0000}"/>
    <cellStyle name="Nota 4 3 6 4 8" xfId="31914" xr:uid="{00000000-0005-0000-0000-00004E6C0000}"/>
    <cellStyle name="Nota 4 3 6 4 9" xfId="31816" xr:uid="{00000000-0005-0000-0000-00004F6C0000}"/>
    <cellStyle name="Nota 4 3 6 5" xfId="2974" xr:uid="{00000000-0005-0000-0000-0000506C0000}"/>
    <cellStyle name="Nota 4 3 6 5 2" xfId="7751" xr:uid="{00000000-0005-0000-0000-0000516C0000}"/>
    <cellStyle name="Nota 4 3 6 5 2 2" xfId="16904" xr:uid="{00000000-0005-0000-0000-0000526C0000}"/>
    <cellStyle name="Nota 4 3 6 5 2 3" xfId="23885" xr:uid="{00000000-0005-0000-0000-0000536C0000}"/>
    <cellStyle name="Nota 4 3 6 5 2 4" xfId="30729" xr:uid="{00000000-0005-0000-0000-0000546C0000}"/>
    <cellStyle name="Nota 4 3 6 5 2 5" xfId="34679" xr:uid="{00000000-0005-0000-0000-0000556C0000}"/>
    <cellStyle name="Nota 4 3 6 5 2 6" xfId="38231" xr:uid="{00000000-0005-0000-0000-0000566C0000}"/>
    <cellStyle name="Nota 4 3 6 5 2 7" xfId="40189" xr:uid="{00000000-0005-0000-0000-0000576C0000}"/>
    <cellStyle name="Nota 4 3 6 5 3" xfId="12128" xr:uid="{00000000-0005-0000-0000-0000586C0000}"/>
    <cellStyle name="Nota 4 3 6 5 4" xfId="19131" xr:uid="{00000000-0005-0000-0000-0000596C0000}"/>
    <cellStyle name="Nota 4 3 6 5 5" xfId="28308" xr:uid="{00000000-0005-0000-0000-00005A6C0000}"/>
    <cellStyle name="Nota 4 3 6 5 6" xfId="26391" xr:uid="{00000000-0005-0000-0000-00005B6C0000}"/>
    <cellStyle name="Nota 4 3 6 5 7" xfId="29840" xr:uid="{00000000-0005-0000-0000-00005C6C0000}"/>
    <cellStyle name="Nota 4 3 6 5 8" xfId="31559" xr:uid="{00000000-0005-0000-0000-00005D6C0000}"/>
    <cellStyle name="Nota 4 3 6 5 9" xfId="35269" xr:uid="{00000000-0005-0000-0000-00005E6C0000}"/>
    <cellStyle name="Nota 4 3 6 6" xfId="7747" xr:uid="{00000000-0005-0000-0000-00005F6C0000}"/>
    <cellStyle name="Nota 4 3 6 6 2" xfId="16900" xr:uid="{00000000-0005-0000-0000-0000606C0000}"/>
    <cellStyle name="Nota 4 3 6 6 3" xfId="23881" xr:uid="{00000000-0005-0000-0000-0000616C0000}"/>
    <cellStyle name="Nota 4 3 6 6 4" xfId="30725" xr:uid="{00000000-0005-0000-0000-0000626C0000}"/>
    <cellStyle name="Nota 4 3 6 6 5" xfId="34675" xr:uid="{00000000-0005-0000-0000-0000636C0000}"/>
    <cellStyle name="Nota 4 3 6 6 6" xfId="38227" xr:uid="{00000000-0005-0000-0000-0000646C0000}"/>
    <cellStyle name="Nota 4 3 6 6 7" xfId="40185" xr:uid="{00000000-0005-0000-0000-0000656C0000}"/>
    <cellStyle name="Nota 4 3 6 7" xfId="10803" xr:uid="{00000000-0005-0000-0000-0000666C0000}"/>
    <cellStyle name="Nota 4 3 6 8" xfId="9770" xr:uid="{00000000-0005-0000-0000-0000676C0000}"/>
    <cellStyle name="Nota 4 3 6 9" xfId="24473" xr:uid="{00000000-0005-0000-0000-0000686C0000}"/>
    <cellStyle name="Nota 4 3 7" xfId="2477" xr:uid="{00000000-0005-0000-0000-0000696C0000}"/>
    <cellStyle name="Nota 4 3 7 2" xfId="7752" xr:uid="{00000000-0005-0000-0000-00006A6C0000}"/>
    <cellStyle name="Nota 4 3 7 2 2" xfId="16905" xr:uid="{00000000-0005-0000-0000-00006B6C0000}"/>
    <cellStyle name="Nota 4 3 7 2 3" xfId="23886" xr:uid="{00000000-0005-0000-0000-00006C6C0000}"/>
    <cellStyle name="Nota 4 3 7 2 4" xfId="30730" xr:uid="{00000000-0005-0000-0000-00006D6C0000}"/>
    <cellStyle name="Nota 4 3 7 2 5" xfId="34680" xr:uid="{00000000-0005-0000-0000-00006E6C0000}"/>
    <cellStyle name="Nota 4 3 7 2 6" xfId="38232" xr:uid="{00000000-0005-0000-0000-00006F6C0000}"/>
    <cellStyle name="Nota 4 3 7 2 7" xfId="40190" xr:uid="{00000000-0005-0000-0000-0000706C0000}"/>
    <cellStyle name="Nota 4 3 7 3" xfId="11631" xr:uid="{00000000-0005-0000-0000-0000716C0000}"/>
    <cellStyle name="Nota 4 3 7 4" xfId="18634" xr:uid="{00000000-0005-0000-0000-0000726C0000}"/>
    <cellStyle name="Nota 4 3 7 5" xfId="19588" xr:uid="{00000000-0005-0000-0000-0000736C0000}"/>
    <cellStyle name="Nota 4 3 7 6" xfId="18086" xr:uid="{00000000-0005-0000-0000-0000746C0000}"/>
    <cellStyle name="Nota 4 3 7 7" xfId="30093" xr:uid="{00000000-0005-0000-0000-0000756C0000}"/>
    <cellStyle name="Nota 4 3 7 8" xfId="34070" xr:uid="{00000000-0005-0000-0000-0000766C0000}"/>
    <cellStyle name="Nota 4 3 7 9" xfId="37632" xr:uid="{00000000-0005-0000-0000-0000776C0000}"/>
    <cellStyle name="Nota 4 3 8" xfId="3055" xr:uid="{00000000-0005-0000-0000-0000786C0000}"/>
    <cellStyle name="Nota 4 3 8 2" xfId="7753" xr:uid="{00000000-0005-0000-0000-0000796C0000}"/>
    <cellStyle name="Nota 4 3 8 2 2" xfId="16906" xr:uid="{00000000-0005-0000-0000-00007A6C0000}"/>
    <cellStyle name="Nota 4 3 8 2 3" xfId="23887" xr:uid="{00000000-0005-0000-0000-00007B6C0000}"/>
    <cellStyle name="Nota 4 3 8 2 4" xfId="30731" xr:uid="{00000000-0005-0000-0000-00007C6C0000}"/>
    <cellStyle name="Nota 4 3 8 2 5" xfId="34681" xr:uid="{00000000-0005-0000-0000-00007D6C0000}"/>
    <cellStyle name="Nota 4 3 8 2 6" xfId="38233" xr:uid="{00000000-0005-0000-0000-00007E6C0000}"/>
    <cellStyle name="Nota 4 3 8 2 7" xfId="40191" xr:uid="{00000000-0005-0000-0000-00007F6C0000}"/>
    <cellStyle name="Nota 4 3 8 3" xfId="12209" xr:uid="{00000000-0005-0000-0000-0000806C0000}"/>
    <cellStyle name="Nota 4 3 8 4" xfId="19212" xr:uid="{00000000-0005-0000-0000-0000816C0000}"/>
    <cellStyle name="Nota 4 3 8 5" xfId="15499" xr:uid="{00000000-0005-0000-0000-0000826C0000}"/>
    <cellStyle name="Nota 4 3 8 6" xfId="28082" xr:uid="{00000000-0005-0000-0000-0000836C0000}"/>
    <cellStyle name="Nota 4 3 8 7" xfId="29009" xr:uid="{00000000-0005-0000-0000-0000846C0000}"/>
    <cellStyle name="Nota 4 3 8 8" xfId="31115" xr:uid="{00000000-0005-0000-0000-0000856C0000}"/>
    <cellStyle name="Nota 4 3 8 9" xfId="31302" xr:uid="{00000000-0005-0000-0000-0000866C0000}"/>
    <cellStyle name="Nota 4 3 9" xfId="3782" xr:uid="{00000000-0005-0000-0000-0000876C0000}"/>
    <cellStyle name="Nota 4 3 9 2" xfId="7754" xr:uid="{00000000-0005-0000-0000-0000886C0000}"/>
    <cellStyle name="Nota 4 3 9 2 2" xfId="16907" xr:uid="{00000000-0005-0000-0000-0000896C0000}"/>
    <cellStyle name="Nota 4 3 9 2 3" xfId="23888" xr:uid="{00000000-0005-0000-0000-00008A6C0000}"/>
    <cellStyle name="Nota 4 3 9 2 4" xfId="30732" xr:uid="{00000000-0005-0000-0000-00008B6C0000}"/>
    <cellStyle name="Nota 4 3 9 2 5" xfId="34682" xr:uid="{00000000-0005-0000-0000-00008C6C0000}"/>
    <cellStyle name="Nota 4 3 9 2 6" xfId="38234" xr:uid="{00000000-0005-0000-0000-00008D6C0000}"/>
    <cellStyle name="Nota 4 3 9 2 7" xfId="40192" xr:uid="{00000000-0005-0000-0000-00008E6C0000}"/>
    <cellStyle name="Nota 4 3 9 3" xfId="12936" xr:uid="{00000000-0005-0000-0000-00008F6C0000}"/>
    <cellStyle name="Nota 4 3 9 4" xfId="19935" xr:uid="{00000000-0005-0000-0000-0000906C0000}"/>
    <cellStyle name="Nota 4 3 9 5" xfId="27939" xr:uid="{00000000-0005-0000-0000-0000916C0000}"/>
    <cellStyle name="Nota 4 3 9 6" xfId="9519" xr:uid="{00000000-0005-0000-0000-0000926C0000}"/>
    <cellStyle name="Nota 4 3 9 7" xfId="17729" xr:uid="{00000000-0005-0000-0000-0000936C0000}"/>
    <cellStyle name="Nota 4 3 9 8" xfId="33520" xr:uid="{00000000-0005-0000-0000-0000946C0000}"/>
    <cellStyle name="Nota 4 3 9 9" xfId="37188" xr:uid="{00000000-0005-0000-0000-0000956C0000}"/>
    <cellStyle name="Nota 4 4" xfId="2252" xr:uid="{00000000-0005-0000-0000-0000966C0000}"/>
    <cellStyle name="Nota 4 4 10" xfId="22601" xr:uid="{00000000-0005-0000-0000-0000976C0000}"/>
    <cellStyle name="Nota 4 4 11" xfId="17333" xr:uid="{00000000-0005-0000-0000-0000986C0000}"/>
    <cellStyle name="Nota 4 4 12" xfId="30201" xr:uid="{00000000-0005-0000-0000-0000996C0000}"/>
    <cellStyle name="Nota 4 4 13" xfId="34179" xr:uid="{00000000-0005-0000-0000-00009A6C0000}"/>
    <cellStyle name="Nota 4 4 14" xfId="37741" xr:uid="{00000000-0005-0000-0000-00009B6C0000}"/>
    <cellStyle name="Nota 4 4 2" xfId="2652" xr:uid="{00000000-0005-0000-0000-00009C6C0000}"/>
    <cellStyle name="Nota 4 4 2 2" xfId="7756" xr:uid="{00000000-0005-0000-0000-00009D6C0000}"/>
    <cellStyle name="Nota 4 4 2 2 2" xfId="16909" xr:uid="{00000000-0005-0000-0000-00009E6C0000}"/>
    <cellStyle name="Nota 4 4 2 2 3" xfId="23890" xr:uid="{00000000-0005-0000-0000-00009F6C0000}"/>
    <cellStyle name="Nota 4 4 2 2 4" xfId="30734" xr:uid="{00000000-0005-0000-0000-0000A06C0000}"/>
    <cellStyle name="Nota 4 4 2 2 5" xfId="34684" xr:uid="{00000000-0005-0000-0000-0000A16C0000}"/>
    <cellStyle name="Nota 4 4 2 2 6" xfId="38236" xr:uid="{00000000-0005-0000-0000-0000A26C0000}"/>
    <cellStyle name="Nota 4 4 2 2 7" xfId="40194" xr:uid="{00000000-0005-0000-0000-0000A36C0000}"/>
    <cellStyle name="Nota 4 4 2 3" xfId="11806" xr:uid="{00000000-0005-0000-0000-0000A46C0000}"/>
    <cellStyle name="Nota 4 4 2 4" xfId="18809" xr:uid="{00000000-0005-0000-0000-0000A56C0000}"/>
    <cellStyle name="Nota 4 4 2 5" xfId="9638" xr:uid="{00000000-0005-0000-0000-0000A66C0000}"/>
    <cellStyle name="Nota 4 4 2 6" xfId="17490" xr:uid="{00000000-0005-0000-0000-0000A76C0000}"/>
    <cellStyle name="Nota 4 4 2 7" xfId="29162" xr:uid="{00000000-0005-0000-0000-0000A86C0000}"/>
    <cellStyle name="Nota 4 4 2 8" xfId="33983" xr:uid="{00000000-0005-0000-0000-0000A96C0000}"/>
    <cellStyle name="Nota 4 4 2 9" xfId="37545" xr:uid="{00000000-0005-0000-0000-0000AA6C0000}"/>
    <cellStyle name="Nota 4 4 3" xfId="3934" xr:uid="{00000000-0005-0000-0000-0000AB6C0000}"/>
    <cellStyle name="Nota 4 4 3 2" xfId="7757" xr:uid="{00000000-0005-0000-0000-0000AC6C0000}"/>
    <cellStyle name="Nota 4 4 3 2 2" xfId="16910" xr:uid="{00000000-0005-0000-0000-0000AD6C0000}"/>
    <cellStyle name="Nota 4 4 3 2 3" xfId="23891" xr:uid="{00000000-0005-0000-0000-0000AE6C0000}"/>
    <cellStyle name="Nota 4 4 3 2 4" xfId="30735" xr:uid="{00000000-0005-0000-0000-0000AF6C0000}"/>
    <cellStyle name="Nota 4 4 3 2 5" xfId="34685" xr:uid="{00000000-0005-0000-0000-0000B06C0000}"/>
    <cellStyle name="Nota 4 4 3 2 6" xfId="38237" xr:uid="{00000000-0005-0000-0000-0000B16C0000}"/>
    <cellStyle name="Nota 4 4 3 2 7" xfId="40195" xr:uid="{00000000-0005-0000-0000-0000B26C0000}"/>
    <cellStyle name="Nota 4 4 3 3" xfId="13088" xr:uid="{00000000-0005-0000-0000-0000B36C0000}"/>
    <cellStyle name="Nota 4 4 3 4" xfId="20086" xr:uid="{00000000-0005-0000-0000-0000B46C0000}"/>
    <cellStyle name="Nota 4 4 3 5" xfId="27863" xr:uid="{00000000-0005-0000-0000-0000B56C0000}"/>
    <cellStyle name="Nota 4 4 3 6" xfId="28825" xr:uid="{00000000-0005-0000-0000-0000B66C0000}"/>
    <cellStyle name="Nota 4 4 3 7" xfId="18141" xr:uid="{00000000-0005-0000-0000-0000B76C0000}"/>
    <cellStyle name="Nota 4 4 3 8" xfId="31153" xr:uid="{00000000-0005-0000-0000-0000B86C0000}"/>
    <cellStyle name="Nota 4 4 3 9" xfId="35024" xr:uid="{00000000-0005-0000-0000-0000B96C0000}"/>
    <cellStyle name="Nota 4 4 4" xfId="4372" xr:uid="{00000000-0005-0000-0000-0000BA6C0000}"/>
    <cellStyle name="Nota 4 4 4 2" xfId="7758" xr:uid="{00000000-0005-0000-0000-0000BB6C0000}"/>
    <cellStyle name="Nota 4 4 4 2 2" xfId="16911" xr:uid="{00000000-0005-0000-0000-0000BC6C0000}"/>
    <cellStyle name="Nota 4 4 4 2 3" xfId="23892" xr:uid="{00000000-0005-0000-0000-0000BD6C0000}"/>
    <cellStyle name="Nota 4 4 4 2 4" xfId="30736" xr:uid="{00000000-0005-0000-0000-0000BE6C0000}"/>
    <cellStyle name="Nota 4 4 4 2 5" xfId="34686" xr:uid="{00000000-0005-0000-0000-0000BF6C0000}"/>
    <cellStyle name="Nota 4 4 4 2 6" xfId="38238" xr:uid="{00000000-0005-0000-0000-0000C06C0000}"/>
    <cellStyle name="Nota 4 4 4 2 7" xfId="40196" xr:uid="{00000000-0005-0000-0000-0000C16C0000}"/>
    <cellStyle name="Nota 4 4 4 3" xfId="13526" xr:uid="{00000000-0005-0000-0000-0000C26C0000}"/>
    <cellStyle name="Nota 4 4 4 4" xfId="20524" xr:uid="{00000000-0005-0000-0000-0000C36C0000}"/>
    <cellStyle name="Nota 4 4 4 5" xfId="17737" xr:uid="{00000000-0005-0000-0000-0000C46C0000}"/>
    <cellStyle name="Nota 4 4 4 6" xfId="17007" xr:uid="{00000000-0005-0000-0000-0000C56C0000}"/>
    <cellStyle name="Nota 4 4 4 7" xfId="28027" xr:uid="{00000000-0005-0000-0000-0000C66C0000}"/>
    <cellStyle name="Nota 4 4 4 8" xfId="31728" xr:uid="{00000000-0005-0000-0000-0000C76C0000}"/>
    <cellStyle name="Nota 4 4 4 9" xfId="35408" xr:uid="{00000000-0005-0000-0000-0000C86C0000}"/>
    <cellStyle name="Nota 4 4 5" xfId="4626" xr:uid="{00000000-0005-0000-0000-0000C96C0000}"/>
    <cellStyle name="Nota 4 4 5 2" xfId="7759" xr:uid="{00000000-0005-0000-0000-0000CA6C0000}"/>
    <cellStyle name="Nota 4 4 5 2 2" xfId="16912" xr:uid="{00000000-0005-0000-0000-0000CB6C0000}"/>
    <cellStyle name="Nota 4 4 5 2 3" xfId="23893" xr:uid="{00000000-0005-0000-0000-0000CC6C0000}"/>
    <cellStyle name="Nota 4 4 5 2 4" xfId="30737" xr:uid="{00000000-0005-0000-0000-0000CD6C0000}"/>
    <cellStyle name="Nota 4 4 5 2 5" xfId="34687" xr:uid="{00000000-0005-0000-0000-0000CE6C0000}"/>
    <cellStyle name="Nota 4 4 5 2 6" xfId="38239" xr:uid="{00000000-0005-0000-0000-0000CF6C0000}"/>
    <cellStyle name="Nota 4 4 5 2 7" xfId="40197" xr:uid="{00000000-0005-0000-0000-0000D06C0000}"/>
    <cellStyle name="Nota 4 4 5 3" xfId="13780" xr:uid="{00000000-0005-0000-0000-0000D16C0000}"/>
    <cellStyle name="Nota 4 4 5 4" xfId="20778" xr:uid="{00000000-0005-0000-0000-0000D26C0000}"/>
    <cellStyle name="Nota 4 4 5 5" xfId="27524" xr:uid="{00000000-0005-0000-0000-0000D36C0000}"/>
    <cellStyle name="Nota 4 4 5 6" xfId="29256" xr:uid="{00000000-0005-0000-0000-0000D46C0000}"/>
    <cellStyle name="Nota 4 4 5 7" xfId="21293" xr:uid="{00000000-0005-0000-0000-0000D56C0000}"/>
    <cellStyle name="Nota 4 4 5 8" xfId="32207" xr:uid="{00000000-0005-0000-0000-0000D66C0000}"/>
    <cellStyle name="Nota 4 4 5 9" xfId="35882" xr:uid="{00000000-0005-0000-0000-0000D76C0000}"/>
    <cellStyle name="Nota 4 4 6" xfId="4872" xr:uid="{00000000-0005-0000-0000-0000D86C0000}"/>
    <cellStyle name="Nota 4 4 6 2" xfId="7760" xr:uid="{00000000-0005-0000-0000-0000D96C0000}"/>
    <cellStyle name="Nota 4 4 6 2 2" xfId="16913" xr:uid="{00000000-0005-0000-0000-0000DA6C0000}"/>
    <cellStyle name="Nota 4 4 6 2 3" xfId="23894" xr:uid="{00000000-0005-0000-0000-0000DB6C0000}"/>
    <cellStyle name="Nota 4 4 6 2 4" xfId="30738" xr:uid="{00000000-0005-0000-0000-0000DC6C0000}"/>
    <cellStyle name="Nota 4 4 6 2 5" xfId="34688" xr:uid="{00000000-0005-0000-0000-0000DD6C0000}"/>
    <cellStyle name="Nota 4 4 6 2 6" xfId="38240" xr:uid="{00000000-0005-0000-0000-0000DE6C0000}"/>
    <cellStyle name="Nota 4 4 6 2 7" xfId="40198" xr:uid="{00000000-0005-0000-0000-0000DF6C0000}"/>
    <cellStyle name="Nota 4 4 6 3" xfId="14026" xr:uid="{00000000-0005-0000-0000-0000E06C0000}"/>
    <cellStyle name="Nota 4 4 6 4" xfId="21024" xr:uid="{00000000-0005-0000-0000-0000E16C0000}"/>
    <cellStyle name="Nota 4 4 6 5" xfId="17526" xr:uid="{00000000-0005-0000-0000-0000E26C0000}"/>
    <cellStyle name="Nota 4 4 6 6" xfId="24195" xr:uid="{00000000-0005-0000-0000-0000E36C0000}"/>
    <cellStyle name="Nota 4 4 6 7" xfId="25003" xr:uid="{00000000-0005-0000-0000-0000E46C0000}"/>
    <cellStyle name="Nota 4 4 6 8" xfId="35596" xr:uid="{00000000-0005-0000-0000-0000E56C0000}"/>
    <cellStyle name="Nota 4 4 6 9" xfId="38507" xr:uid="{00000000-0005-0000-0000-0000E66C0000}"/>
    <cellStyle name="Nota 4 4 7" xfId="7755" xr:uid="{00000000-0005-0000-0000-0000E76C0000}"/>
    <cellStyle name="Nota 4 4 7 2" xfId="16908" xr:uid="{00000000-0005-0000-0000-0000E86C0000}"/>
    <cellStyle name="Nota 4 4 7 3" xfId="23889" xr:uid="{00000000-0005-0000-0000-0000E96C0000}"/>
    <cellStyle name="Nota 4 4 7 4" xfId="30733" xr:uid="{00000000-0005-0000-0000-0000EA6C0000}"/>
    <cellStyle name="Nota 4 4 7 5" xfId="34683" xr:uid="{00000000-0005-0000-0000-0000EB6C0000}"/>
    <cellStyle name="Nota 4 4 7 6" xfId="38235" xr:uid="{00000000-0005-0000-0000-0000EC6C0000}"/>
    <cellStyle name="Nota 4 4 7 7" xfId="40193" xr:uid="{00000000-0005-0000-0000-0000ED6C0000}"/>
    <cellStyle name="Nota 4 4 8" xfId="11406" xr:uid="{00000000-0005-0000-0000-0000EE6C0000}"/>
    <cellStyle name="Nota 4 4 9" xfId="18409" xr:uid="{00000000-0005-0000-0000-0000EF6C0000}"/>
    <cellStyle name="Nota 4 5" xfId="1769" xr:uid="{00000000-0005-0000-0000-0000F06C0000}"/>
    <cellStyle name="Nota 4 5 10" xfId="17400" xr:uid="{00000000-0005-0000-0000-0000F16C0000}"/>
    <cellStyle name="Nota 4 5 11" xfId="24172" xr:uid="{00000000-0005-0000-0000-0000F26C0000}"/>
    <cellStyle name="Nota 4 5 12" xfId="30949" xr:uid="{00000000-0005-0000-0000-0000F36C0000}"/>
    <cellStyle name="Nota 4 5 13" xfId="34870" xr:uid="{00000000-0005-0000-0000-0000F46C0000}"/>
    <cellStyle name="Nota 4 5 14" xfId="38358" xr:uid="{00000000-0005-0000-0000-0000F56C0000}"/>
    <cellStyle name="Nota 4 5 2" xfId="2534" xr:uid="{00000000-0005-0000-0000-0000F66C0000}"/>
    <cellStyle name="Nota 4 5 2 2" xfId="7762" xr:uid="{00000000-0005-0000-0000-0000F76C0000}"/>
    <cellStyle name="Nota 4 5 2 2 2" xfId="16915" xr:uid="{00000000-0005-0000-0000-0000F86C0000}"/>
    <cellStyle name="Nota 4 5 2 2 3" xfId="23896" xr:uid="{00000000-0005-0000-0000-0000F96C0000}"/>
    <cellStyle name="Nota 4 5 2 2 4" xfId="30740" xr:uid="{00000000-0005-0000-0000-0000FA6C0000}"/>
    <cellStyle name="Nota 4 5 2 2 5" xfId="34690" xr:uid="{00000000-0005-0000-0000-0000FB6C0000}"/>
    <cellStyle name="Nota 4 5 2 2 6" xfId="38242" xr:uid="{00000000-0005-0000-0000-0000FC6C0000}"/>
    <cellStyle name="Nota 4 5 2 2 7" xfId="40200" xr:uid="{00000000-0005-0000-0000-0000FD6C0000}"/>
    <cellStyle name="Nota 4 5 2 3" xfId="11688" xr:uid="{00000000-0005-0000-0000-0000FE6C0000}"/>
    <cellStyle name="Nota 4 5 2 4" xfId="18691" xr:uid="{00000000-0005-0000-0000-0000FF6C0000}"/>
    <cellStyle name="Nota 4 5 2 5" xfId="18198" xr:uid="{00000000-0005-0000-0000-0000006D0000}"/>
    <cellStyle name="Nota 4 5 2 6" xfId="22912" xr:uid="{00000000-0005-0000-0000-0000016D0000}"/>
    <cellStyle name="Nota 4 5 2 7" xfId="25924" xr:uid="{00000000-0005-0000-0000-0000026D0000}"/>
    <cellStyle name="Nota 4 5 2 8" xfId="31081" xr:uid="{00000000-0005-0000-0000-0000036D0000}"/>
    <cellStyle name="Nota 4 5 2 9" xfId="31323" xr:uid="{00000000-0005-0000-0000-0000046D0000}"/>
    <cellStyle name="Nota 4 5 3" xfId="3696" xr:uid="{00000000-0005-0000-0000-0000056D0000}"/>
    <cellStyle name="Nota 4 5 3 2" xfId="7763" xr:uid="{00000000-0005-0000-0000-0000066D0000}"/>
    <cellStyle name="Nota 4 5 3 2 2" xfId="16916" xr:uid="{00000000-0005-0000-0000-0000076D0000}"/>
    <cellStyle name="Nota 4 5 3 2 3" xfId="23897" xr:uid="{00000000-0005-0000-0000-0000086D0000}"/>
    <cellStyle name="Nota 4 5 3 2 4" xfId="30741" xr:uid="{00000000-0005-0000-0000-0000096D0000}"/>
    <cellStyle name="Nota 4 5 3 2 5" xfId="34691" xr:uid="{00000000-0005-0000-0000-00000A6D0000}"/>
    <cellStyle name="Nota 4 5 3 2 6" xfId="38243" xr:uid="{00000000-0005-0000-0000-00000B6D0000}"/>
    <cellStyle name="Nota 4 5 3 2 7" xfId="40201" xr:uid="{00000000-0005-0000-0000-00000C6D0000}"/>
    <cellStyle name="Nota 4 5 3 3" xfId="12850" xr:uid="{00000000-0005-0000-0000-00000D6D0000}"/>
    <cellStyle name="Nota 4 5 3 4" xfId="19849" xr:uid="{00000000-0005-0000-0000-00000E6D0000}"/>
    <cellStyle name="Nota 4 5 3 5" xfId="25285" xr:uid="{00000000-0005-0000-0000-00000F6D0000}"/>
    <cellStyle name="Nota 4 5 3 6" xfId="17714" xr:uid="{00000000-0005-0000-0000-0000106D0000}"/>
    <cellStyle name="Nota 4 5 3 7" xfId="29066" xr:uid="{00000000-0005-0000-0000-0000116D0000}"/>
    <cellStyle name="Nota 4 5 3 8" xfId="29678" xr:uid="{00000000-0005-0000-0000-0000126D0000}"/>
    <cellStyle name="Nota 4 5 3 9" xfId="15515" xr:uid="{00000000-0005-0000-0000-0000136D0000}"/>
    <cellStyle name="Nota 4 5 4" xfId="4206" xr:uid="{00000000-0005-0000-0000-0000146D0000}"/>
    <cellStyle name="Nota 4 5 4 2" xfId="7764" xr:uid="{00000000-0005-0000-0000-0000156D0000}"/>
    <cellStyle name="Nota 4 5 4 2 2" xfId="16917" xr:uid="{00000000-0005-0000-0000-0000166D0000}"/>
    <cellStyle name="Nota 4 5 4 2 3" xfId="23898" xr:uid="{00000000-0005-0000-0000-0000176D0000}"/>
    <cellStyle name="Nota 4 5 4 2 4" xfId="30742" xr:uid="{00000000-0005-0000-0000-0000186D0000}"/>
    <cellStyle name="Nota 4 5 4 2 5" xfId="34692" xr:uid="{00000000-0005-0000-0000-0000196D0000}"/>
    <cellStyle name="Nota 4 5 4 2 6" xfId="38244" xr:uid="{00000000-0005-0000-0000-00001A6D0000}"/>
    <cellStyle name="Nota 4 5 4 2 7" xfId="40202" xr:uid="{00000000-0005-0000-0000-00001B6D0000}"/>
    <cellStyle name="Nota 4 5 4 3" xfId="13360" xr:uid="{00000000-0005-0000-0000-00001C6D0000}"/>
    <cellStyle name="Nota 4 5 4 4" xfId="20358" xr:uid="{00000000-0005-0000-0000-00001D6D0000}"/>
    <cellStyle name="Nota 4 5 4 5" xfId="27729" xr:uid="{00000000-0005-0000-0000-00001E6D0000}"/>
    <cellStyle name="Nota 4 5 4 6" xfId="25047" xr:uid="{00000000-0005-0000-0000-00001F6D0000}"/>
    <cellStyle name="Nota 4 5 4 7" xfId="28051" xr:uid="{00000000-0005-0000-0000-0000206D0000}"/>
    <cellStyle name="Nota 4 5 4 8" xfId="29698" xr:uid="{00000000-0005-0000-0000-0000216D0000}"/>
    <cellStyle name="Nota 4 5 4 9" xfId="31128" xr:uid="{00000000-0005-0000-0000-0000226D0000}"/>
    <cellStyle name="Nota 4 5 5" xfId="3169" xr:uid="{00000000-0005-0000-0000-0000236D0000}"/>
    <cellStyle name="Nota 4 5 5 2" xfId="7765" xr:uid="{00000000-0005-0000-0000-0000246D0000}"/>
    <cellStyle name="Nota 4 5 5 2 2" xfId="16918" xr:uid="{00000000-0005-0000-0000-0000256D0000}"/>
    <cellStyle name="Nota 4 5 5 2 3" xfId="23899" xr:uid="{00000000-0005-0000-0000-0000266D0000}"/>
    <cellStyle name="Nota 4 5 5 2 4" xfId="30743" xr:uid="{00000000-0005-0000-0000-0000276D0000}"/>
    <cellStyle name="Nota 4 5 5 2 5" xfId="34693" xr:uid="{00000000-0005-0000-0000-0000286D0000}"/>
    <cellStyle name="Nota 4 5 5 2 6" xfId="38245" xr:uid="{00000000-0005-0000-0000-0000296D0000}"/>
    <cellStyle name="Nota 4 5 5 2 7" xfId="40203" xr:uid="{00000000-0005-0000-0000-00002A6D0000}"/>
    <cellStyle name="Nota 4 5 5 3" xfId="12323" xr:uid="{00000000-0005-0000-0000-00002B6D0000}"/>
    <cellStyle name="Nota 4 5 5 4" xfId="19326" xr:uid="{00000000-0005-0000-0000-00002C6D0000}"/>
    <cellStyle name="Nota 4 5 5 5" xfId="15464" xr:uid="{00000000-0005-0000-0000-00002D6D0000}"/>
    <cellStyle name="Nota 4 5 5 6" xfId="28510" xr:uid="{00000000-0005-0000-0000-00002E6D0000}"/>
    <cellStyle name="Nota 4 5 5 7" xfId="29753" xr:uid="{00000000-0005-0000-0000-00002F6D0000}"/>
    <cellStyle name="Nota 4 5 5 8" xfId="33732" xr:uid="{00000000-0005-0000-0000-0000306D0000}"/>
    <cellStyle name="Nota 4 5 5 9" xfId="37294" xr:uid="{00000000-0005-0000-0000-0000316D0000}"/>
    <cellStyle name="Nota 4 5 6" xfId="4332" xr:uid="{00000000-0005-0000-0000-0000326D0000}"/>
    <cellStyle name="Nota 4 5 6 2" xfId="7766" xr:uid="{00000000-0005-0000-0000-0000336D0000}"/>
    <cellStyle name="Nota 4 5 6 2 2" xfId="16919" xr:uid="{00000000-0005-0000-0000-0000346D0000}"/>
    <cellStyle name="Nota 4 5 6 2 3" xfId="23900" xr:uid="{00000000-0005-0000-0000-0000356D0000}"/>
    <cellStyle name="Nota 4 5 6 2 4" xfId="30744" xr:uid="{00000000-0005-0000-0000-0000366D0000}"/>
    <cellStyle name="Nota 4 5 6 2 5" xfId="34694" xr:uid="{00000000-0005-0000-0000-0000376D0000}"/>
    <cellStyle name="Nota 4 5 6 2 6" xfId="38246" xr:uid="{00000000-0005-0000-0000-0000386D0000}"/>
    <cellStyle name="Nota 4 5 6 2 7" xfId="40204" xr:uid="{00000000-0005-0000-0000-0000396D0000}"/>
    <cellStyle name="Nota 4 5 6 3" xfId="13486" xr:uid="{00000000-0005-0000-0000-00003A6D0000}"/>
    <cellStyle name="Nota 4 5 6 4" xfId="20484" xr:uid="{00000000-0005-0000-0000-00003B6D0000}"/>
    <cellStyle name="Nota 4 5 6 5" xfId="27667" xr:uid="{00000000-0005-0000-0000-00003C6D0000}"/>
    <cellStyle name="Nota 4 5 6 6" xfId="17292" xr:uid="{00000000-0005-0000-0000-00003D6D0000}"/>
    <cellStyle name="Nota 4 5 6 7" xfId="27259" xr:uid="{00000000-0005-0000-0000-00003E6D0000}"/>
    <cellStyle name="Nota 4 5 6 8" xfId="33322" xr:uid="{00000000-0005-0000-0000-00003F6D0000}"/>
    <cellStyle name="Nota 4 5 6 9" xfId="36997" xr:uid="{00000000-0005-0000-0000-0000406D0000}"/>
    <cellStyle name="Nota 4 5 7" xfId="7761" xr:uid="{00000000-0005-0000-0000-0000416D0000}"/>
    <cellStyle name="Nota 4 5 7 2" xfId="16914" xr:uid="{00000000-0005-0000-0000-0000426D0000}"/>
    <cellStyle name="Nota 4 5 7 3" xfId="23895" xr:uid="{00000000-0005-0000-0000-0000436D0000}"/>
    <cellStyle name="Nota 4 5 7 4" xfId="30739" xr:uid="{00000000-0005-0000-0000-0000446D0000}"/>
    <cellStyle name="Nota 4 5 7 5" xfId="34689" xr:uid="{00000000-0005-0000-0000-0000456D0000}"/>
    <cellStyle name="Nota 4 5 7 6" xfId="38241" xr:uid="{00000000-0005-0000-0000-0000466D0000}"/>
    <cellStyle name="Nota 4 5 7 7" xfId="40199" xr:uid="{00000000-0005-0000-0000-0000476D0000}"/>
    <cellStyle name="Nota 4 5 8" xfId="10923" xr:uid="{00000000-0005-0000-0000-0000486D0000}"/>
    <cellStyle name="Nota 4 5 9" xfId="9622" xr:uid="{00000000-0005-0000-0000-0000496D0000}"/>
    <cellStyle name="Nota 4 6" xfId="2317" xr:uid="{00000000-0005-0000-0000-00004A6D0000}"/>
    <cellStyle name="Nota 4 6 10" xfId="25379" xr:uid="{00000000-0005-0000-0000-00004B6D0000}"/>
    <cellStyle name="Nota 4 6 11" xfId="17105" xr:uid="{00000000-0005-0000-0000-00004C6D0000}"/>
    <cellStyle name="Nota 4 6 12" xfId="30172" xr:uid="{00000000-0005-0000-0000-00004D6D0000}"/>
    <cellStyle name="Nota 4 6 13" xfId="34148" xr:uid="{00000000-0005-0000-0000-00004E6D0000}"/>
    <cellStyle name="Nota 4 6 14" xfId="37710" xr:uid="{00000000-0005-0000-0000-00004F6D0000}"/>
    <cellStyle name="Nota 4 6 2" xfId="2717" xr:uid="{00000000-0005-0000-0000-0000506D0000}"/>
    <cellStyle name="Nota 4 6 2 2" xfId="7768" xr:uid="{00000000-0005-0000-0000-0000516D0000}"/>
    <cellStyle name="Nota 4 6 2 2 2" xfId="16921" xr:uid="{00000000-0005-0000-0000-0000526D0000}"/>
    <cellStyle name="Nota 4 6 2 2 3" xfId="23902" xr:uid="{00000000-0005-0000-0000-0000536D0000}"/>
    <cellStyle name="Nota 4 6 2 2 4" xfId="30746" xr:uid="{00000000-0005-0000-0000-0000546D0000}"/>
    <cellStyle name="Nota 4 6 2 2 5" xfId="34696" xr:uid="{00000000-0005-0000-0000-0000556D0000}"/>
    <cellStyle name="Nota 4 6 2 2 6" xfId="38248" xr:uid="{00000000-0005-0000-0000-0000566D0000}"/>
    <cellStyle name="Nota 4 6 2 2 7" xfId="40206" xr:uid="{00000000-0005-0000-0000-0000576D0000}"/>
    <cellStyle name="Nota 4 6 2 3" xfId="11871" xr:uid="{00000000-0005-0000-0000-0000586D0000}"/>
    <cellStyle name="Nota 4 6 2 4" xfId="18874" xr:uid="{00000000-0005-0000-0000-0000596D0000}"/>
    <cellStyle name="Nota 4 6 2 5" xfId="28419" xr:uid="{00000000-0005-0000-0000-00005A6D0000}"/>
    <cellStyle name="Nota 4 6 2 6" xfId="26313" xr:uid="{00000000-0005-0000-0000-00005B6D0000}"/>
    <cellStyle name="Nota 4 6 2 7" xfId="29412" xr:uid="{00000000-0005-0000-0000-00005C6D0000}"/>
    <cellStyle name="Nota 4 6 2 8" xfId="33950" xr:uid="{00000000-0005-0000-0000-00005D6D0000}"/>
    <cellStyle name="Nota 4 6 2 9" xfId="37512" xr:uid="{00000000-0005-0000-0000-00005E6D0000}"/>
    <cellStyle name="Nota 4 6 3" xfId="3999" xr:uid="{00000000-0005-0000-0000-00005F6D0000}"/>
    <cellStyle name="Nota 4 6 3 2" xfId="7769" xr:uid="{00000000-0005-0000-0000-0000606D0000}"/>
    <cellStyle name="Nota 4 6 3 2 2" xfId="16922" xr:uid="{00000000-0005-0000-0000-0000616D0000}"/>
    <cellStyle name="Nota 4 6 3 2 3" xfId="23903" xr:uid="{00000000-0005-0000-0000-0000626D0000}"/>
    <cellStyle name="Nota 4 6 3 2 4" xfId="30747" xr:uid="{00000000-0005-0000-0000-0000636D0000}"/>
    <cellStyle name="Nota 4 6 3 2 5" xfId="34697" xr:uid="{00000000-0005-0000-0000-0000646D0000}"/>
    <cellStyle name="Nota 4 6 3 2 6" xfId="38249" xr:uid="{00000000-0005-0000-0000-0000656D0000}"/>
    <cellStyle name="Nota 4 6 3 2 7" xfId="40207" xr:uid="{00000000-0005-0000-0000-0000666D0000}"/>
    <cellStyle name="Nota 4 6 3 3" xfId="13153" xr:uid="{00000000-0005-0000-0000-0000676D0000}"/>
    <cellStyle name="Nota 4 6 3 4" xfId="20151" xr:uid="{00000000-0005-0000-0000-0000686D0000}"/>
    <cellStyle name="Nota 4 6 3 5" xfId="27831" xr:uid="{00000000-0005-0000-0000-0000696D0000}"/>
    <cellStyle name="Nota 4 6 3 6" xfId="24456" xr:uid="{00000000-0005-0000-0000-00006A6D0000}"/>
    <cellStyle name="Nota 4 6 3 7" xfId="28972" xr:uid="{00000000-0005-0000-0000-00006B6D0000}"/>
    <cellStyle name="Nota 4 6 3 8" xfId="31842" xr:uid="{00000000-0005-0000-0000-00006C6D0000}"/>
    <cellStyle name="Nota 4 6 3 9" xfId="35496" xr:uid="{00000000-0005-0000-0000-00006D6D0000}"/>
    <cellStyle name="Nota 4 6 4" xfId="4437" xr:uid="{00000000-0005-0000-0000-00006E6D0000}"/>
    <cellStyle name="Nota 4 6 4 2" xfId="7770" xr:uid="{00000000-0005-0000-0000-00006F6D0000}"/>
    <cellStyle name="Nota 4 6 4 2 2" xfId="16923" xr:uid="{00000000-0005-0000-0000-0000706D0000}"/>
    <cellStyle name="Nota 4 6 4 2 3" xfId="23904" xr:uid="{00000000-0005-0000-0000-0000716D0000}"/>
    <cellStyle name="Nota 4 6 4 2 4" xfId="30748" xr:uid="{00000000-0005-0000-0000-0000726D0000}"/>
    <cellStyle name="Nota 4 6 4 2 5" xfId="34698" xr:uid="{00000000-0005-0000-0000-0000736D0000}"/>
    <cellStyle name="Nota 4 6 4 2 6" xfId="38250" xr:uid="{00000000-0005-0000-0000-0000746D0000}"/>
    <cellStyle name="Nota 4 6 4 2 7" xfId="40208" xr:uid="{00000000-0005-0000-0000-0000756D0000}"/>
    <cellStyle name="Nota 4 6 4 3" xfId="13591" xr:uid="{00000000-0005-0000-0000-0000766D0000}"/>
    <cellStyle name="Nota 4 6 4 4" xfId="20589" xr:uid="{00000000-0005-0000-0000-0000776D0000}"/>
    <cellStyle name="Nota 4 6 4 5" xfId="27617" xr:uid="{00000000-0005-0000-0000-0000786D0000}"/>
    <cellStyle name="Nota 4 6 4 6" xfId="17997" xr:uid="{00000000-0005-0000-0000-0000796D0000}"/>
    <cellStyle name="Nota 4 6 4 7" xfId="25573" xr:uid="{00000000-0005-0000-0000-00007A6D0000}"/>
    <cellStyle name="Nota 4 6 4 8" xfId="22513" xr:uid="{00000000-0005-0000-0000-00007B6D0000}"/>
    <cellStyle name="Nota 4 6 4 9" xfId="9604" xr:uid="{00000000-0005-0000-0000-00007C6D0000}"/>
    <cellStyle name="Nota 4 6 5" xfId="4691" xr:uid="{00000000-0005-0000-0000-00007D6D0000}"/>
    <cellStyle name="Nota 4 6 5 2" xfId="7771" xr:uid="{00000000-0005-0000-0000-00007E6D0000}"/>
    <cellStyle name="Nota 4 6 5 2 2" xfId="16924" xr:uid="{00000000-0005-0000-0000-00007F6D0000}"/>
    <cellStyle name="Nota 4 6 5 2 3" xfId="23905" xr:uid="{00000000-0005-0000-0000-0000806D0000}"/>
    <cellStyle name="Nota 4 6 5 2 4" xfId="30749" xr:uid="{00000000-0005-0000-0000-0000816D0000}"/>
    <cellStyle name="Nota 4 6 5 2 5" xfId="34699" xr:uid="{00000000-0005-0000-0000-0000826D0000}"/>
    <cellStyle name="Nota 4 6 5 2 6" xfId="38251" xr:uid="{00000000-0005-0000-0000-0000836D0000}"/>
    <cellStyle name="Nota 4 6 5 2 7" xfId="40209" xr:uid="{00000000-0005-0000-0000-0000846D0000}"/>
    <cellStyle name="Nota 4 6 5 3" xfId="13845" xr:uid="{00000000-0005-0000-0000-0000856D0000}"/>
    <cellStyle name="Nota 4 6 5 4" xfId="20843" xr:uid="{00000000-0005-0000-0000-0000866D0000}"/>
    <cellStyle name="Nota 4 6 5 5" xfId="24773" xr:uid="{00000000-0005-0000-0000-0000876D0000}"/>
    <cellStyle name="Nota 4 6 5 6" xfId="24447" xr:uid="{00000000-0005-0000-0000-0000886D0000}"/>
    <cellStyle name="Nota 4 6 5 7" xfId="26810" xr:uid="{00000000-0005-0000-0000-0000896D0000}"/>
    <cellStyle name="Nota 4 6 5 8" xfId="30968" xr:uid="{00000000-0005-0000-0000-00008A6D0000}"/>
    <cellStyle name="Nota 4 6 5 9" xfId="24571" xr:uid="{00000000-0005-0000-0000-00008B6D0000}"/>
    <cellStyle name="Nota 4 6 6" xfId="4937" xr:uid="{00000000-0005-0000-0000-00008C6D0000}"/>
    <cellStyle name="Nota 4 6 6 2" xfId="7772" xr:uid="{00000000-0005-0000-0000-00008D6D0000}"/>
    <cellStyle name="Nota 4 6 6 2 2" xfId="16925" xr:uid="{00000000-0005-0000-0000-00008E6D0000}"/>
    <cellStyle name="Nota 4 6 6 2 3" xfId="23906" xr:uid="{00000000-0005-0000-0000-00008F6D0000}"/>
    <cellStyle name="Nota 4 6 6 2 4" xfId="30750" xr:uid="{00000000-0005-0000-0000-0000906D0000}"/>
    <cellStyle name="Nota 4 6 6 2 5" xfId="34700" xr:uid="{00000000-0005-0000-0000-0000916D0000}"/>
    <cellStyle name="Nota 4 6 6 2 6" xfId="38252" xr:uid="{00000000-0005-0000-0000-0000926D0000}"/>
    <cellStyle name="Nota 4 6 6 2 7" xfId="40210" xr:uid="{00000000-0005-0000-0000-0000936D0000}"/>
    <cellStyle name="Nota 4 6 6 3" xfId="14091" xr:uid="{00000000-0005-0000-0000-0000946D0000}"/>
    <cellStyle name="Nota 4 6 6 4" xfId="21089" xr:uid="{00000000-0005-0000-0000-0000956D0000}"/>
    <cellStyle name="Nota 4 6 6 5" xfId="24813" xr:uid="{00000000-0005-0000-0000-0000966D0000}"/>
    <cellStyle name="Nota 4 6 6 6" xfId="29295" xr:uid="{00000000-0005-0000-0000-0000976D0000}"/>
    <cellStyle name="Nota 4 6 6 7" xfId="31983" xr:uid="{00000000-0005-0000-0000-0000986D0000}"/>
    <cellStyle name="Nota 4 6 6 8" xfId="35661" xr:uid="{00000000-0005-0000-0000-0000996D0000}"/>
    <cellStyle name="Nota 4 6 6 9" xfId="38572" xr:uid="{00000000-0005-0000-0000-00009A6D0000}"/>
    <cellStyle name="Nota 4 6 7" xfId="7767" xr:uid="{00000000-0005-0000-0000-00009B6D0000}"/>
    <cellStyle name="Nota 4 6 7 2" xfId="16920" xr:uid="{00000000-0005-0000-0000-00009C6D0000}"/>
    <cellStyle name="Nota 4 6 7 3" xfId="23901" xr:uid="{00000000-0005-0000-0000-00009D6D0000}"/>
    <cellStyle name="Nota 4 6 7 4" xfId="30745" xr:uid="{00000000-0005-0000-0000-00009E6D0000}"/>
    <cellStyle name="Nota 4 6 7 5" xfId="34695" xr:uid="{00000000-0005-0000-0000-00009F6D0000}"/>
    <cellStyle name="Nota 4 6 7 6" xfId="38247" xr:uid="{00000000-0005-0000-0000-0000A06D0000}"/>
    <cellStyle name="Nota 4 6 7 7" xfId="40205" xr:uid="{00000000-0005-0000-0000-0000A16D0000}"/>
    <cellStyle name="Nota 4 6 8" xfId="11471" xr:uid="{00000000-0005-0000-0000-0000A26D0000}"/>
    <cellStyle name="Nota 4 6 9" xfId="18474" xr:uid="{00000000-0005-0000-0000-0000A36D0000}"/>
    <cellStyle name="Nota 4 7" xfId="2366" xr:uid="{00000000-0005-0000-0000-0000A46D0000}"/>
    <cellStyle name="Nota 4 7 10" xfId="19659" xr:uid="{00000000-0005-0000-0000-0000A56D0000}"/>
    <cellStyle name="Nota 4 7 11" xfId="26154" xr:uid="{00000000-0005-0000-0000-0000A66D0000}"/>
    <cellStyle name="Nota 4 7 12" xfId="26519" xr:uid="{00000000-0005-0000-0000-0000A76D0000}"/>
    <cellStyle name="Nota 4 7 13" xfId="34124" xr:uid="{00000000-0005-0000-0000-0000A86D0000}"/>
    <cellStyle name="Nota 4 7 14" xfId="37686" xr:uid="{00000000-0005-0000-0000-0000A96D0000}"/>
    <cellStyle name="Nota 4 7 2" xfId="2766" xr:uid="{00000000-0005-0000-0000-0000AA6D0000}"/>
    <cellStyle name="Nota 4 7 2 2" xfId="7774" xr:uid="{00000000-0005-0000-0000-0000AB6D0000}"/>
    <cellStyle name="Nota 4 7 2 2 2" xfId="16927" xr:uid="{00000000-0005-0000-0000-0000AC6D0000}"/>
    <cellStyle name="Nota 4 7 2 2 3" xfId="23908" xr:uid="{00000000-0005-0000-0000-0000AD6D0000}"/>
    <cellStyle name="Nota 4 7 2 2 4" xfId="30752" xr:uid="{00000000-0005-0000-0000-0000AE6D0000}"/>
    <cellStyle name="Nota 4 7 2 2 5" xfId="34702" xr:uid="{00000000-0005-0000-0000-0000AF6D0000}"/>
    <cellStyle name="Nota 4 7 2 2 6" xfId="38254" xr:uid="{00000000-0005-0000-0000-0000B06D0000}"/>
    <cellStyle name="Nota 4 7 2 2 7" xfId="40212" xr:uid="{00000000-0005-0000-0000-0000B16D0000}"/>
    <cellStyle name="Nota 4 7 2 3" xfId="11920" xr:uid="{00000000-0005-0000-0000-0000B26D0000}"/>
    <cellStyle name="Nota 4 7 2 4" xfId="18923" xr:uid="{00000000-0005-0000-0000-0000B36D0000}"/>
    <cellStyle name="Nota 4 7 2 5" xfId="28400" xr:uid="{00000000-0005-0000-0000-0000B46D0000}"/>
    <cellStyle name="Nota 4 7 2 6" xfId="28489" xr:uid="{00000000-0005-0000-0000-0000B56D0000}"/>
    <cellStyle name="Nota 4 7 2 7" xfId="29947" xr:uid="{00000000-0005-0000-0000-0000B66D0000}"/>
    <cellStyle name="Nota 4 7 2 8" xfId="33924" xr:uid="{00000000-0005-0000-0000-0000B76D0000}"/>
    <cellStyle name="Nota 4 7 2 9" xfId="37486" xr:uid="{00000000-0005-0000-0000-0000B86D0000}"/>
    <cellStyle name="Nota 4 7 3" xfId="4048" xr:uid="{00000000-0005-0000-0000-0000B96D0000}"/>
    <cellStyle name="Nota 4 7 3 2" xfId="7775" xr:uid="{00000000-0005-0000-0000-0000BA6D0000}"/>
    <cellStyle name="Nota 4 7 3 2 2" xfId="16928" xr:uid="{00000000-0005-0000-0000-0000BB6D0000}"/>
    <cellStyle name="Nota 4 7 3 2 3" xfId="23909" xr:uid="{00000000-0005-0000-0000-0000BC6D0000}"/>
    <cellStyle name="Nota 4 7 3 2 4" xfId="30753" xr:uid="{00000000-0005-0000-0000-0000BD6D0000}"/>
    <cellStyle name="Nota 4 7 3 2 5" xfId="34703" xr:uid="{00000000-0005-0000-0000-0000BE6D0000}"/>
    <cellStyle name="Nota 4 7 3 2 6" xfId="38255" xr:uid="{00000000-0005-0000-0000-0000BF6D0000}"/>
    <cellStyle name="Nota 4 7 3 2 7" xfId="40213" xr:uid="{00000000-0005-0000-0000-0000C06D0000}"/>
    <cellStyle name="Nota 4 7 3 3" xfId="13202" xr:uid="{00000000-0005-0000-0000-0000C16D0000}"/>
    <cellStyle name="Nota 4 7 3 4" xfId="20200" xr:uid="{00000000-0005-0000-0000-0000C26D0000}"/>
    <cellStyle name="Nota 4 7 3 5" xfId="27807" xr:uid="{00000000-0005-0000-0000-0000C36D0000}"/>
    <cellStyle name="Nota 4 7 3 6" xfId="26641" xr:uid="{00000000-0005-0000-0000-0000C46D0000}"/>
    <cellStyle name="Nota 4 7 3 7" xfId="17499" xr:uid="{00000000-0005-0000-0000-0000C56D0000}"/>
    <cellStyle name="Nota 4 7 3 8" xfId="33440" xr:uid="{00000000-0005-0000-0000-0000C66D0000}"/>
    <cellStyle name="Nota 4 7 3 9" xfId="37115" xr:uid="{00000000-0005-0000-0000-0000C76D0000}"/>
    <cellStyle name="Nota 4 7 4" xfId="4486" xr:uid="{00000000-0005-0000-0000-0000C86D0000}"/>
    <cellStyle name="Nota 4 7 4 2" xfId="7776" xr:uid="{00000000-0005-0000-0000-0000C96D0000}"/>
    <cellStyle name="Nota 4 7 4 2 2" xfId="16929" xr:uid="{00000000-0005-0000-0000-0000CA6D0000}"/>
    <cellStyle name="Nota 4 7 4 2 3" xfId="23910" xr:uid="{00000000-0005-0000-0000-0000CB6D0000}"/>
    <cellStyle name="Nota 4 7 4 2 4" xfId="30754" xr:uid="{00000000-0005-0000-0000-0000CC6D0000}"/>
    <cellStyle name="Nota 4 7 4 2 5" xfId="34704" xr:uid="{00000000-0005-0000-0000-0000CD6D0000}"/>
    <cellStyle name="Nota 4 7 4 2 6" xfId="38256" xr:uid="{00000000-0005-0000-0000-0000CE6D0000}"/>
    <cellStyle name="Nota 4 7 4 2 7" xfId="40214" xr:uid="{00000000-0005-0000-0000-0000CF6D0000}"/>
    <cellStyle name="Nota 4 7 4 3" xfId="13640" xr:uid="{00000000-0005-0000-0000-0000D06D0000}"/>
    <cellStyle name="Nota 4 7 4 4" xfId="20638" xr:uid="{00000000-0005-0000-0000-0000D16D0000}"/>
    <cellStyle name="Nota 4 7 4 5" xfId="27593" xr:uid="{00000000-0005-0000-0000-0000D26D0000}"/>
    <cellStyle name="Nota 4 7 4 6" xfId="24007" xr:uid="{00000000-0005-0000-0000-0000D36D0000}"/>
    <cellStyle name="Nota 4 7 4 7" xfId="28739" xr:uid="{00000000-0005-0000-0000-0000D46D0000}"/>
    <cellStyle name="Nota 4 7 4 8" xfId="22541" xr:uid="{00000000-0005-0000-0000-0000D56D0000}"/>
    <cellStyle name="Nota 4 7 4 9" xfId="33691" xr:uid="{00000000-0005-0000-0000-0000D66D0000}"/>
    <cellStyle name="Nota 4 7 5" xfId="4740" xr:uid="{00000000-0005-0000-0000-0000D76D0000}"/>
    <cellStyle name="Nota 4 7 5 2" xfId="7777" xr:uid="{00000000-0005-0000-0000-0000D86D0000}"/>
    <cellStyle name="Nota 4 7 5 2 2" xfId="16930" xr:uid="{00000000-0005-0000-0000-0000D96D0000}"/>
    <cellStyle name="Nota 4 7 5 2 3" xfId="23911" xr:uid="{00000000-0005-0000-0000-0000DA6D0000}"/>
    <cellStyle name="Nota 4 7 5 2 4" xfId="30755" xr:uid="{00000000-0005-0000-0000-0000DB6D0000}"/>
    <cellStyle name="Nota 4 7 5 2 5" xfId="34705" xr:uid="{00000000-0005-0000-0000-0000DC6D0000}"/>
    <cellStyle name="Nota 4 7 5 2 6" xfId="38257" xr:uid="{00000000-0005-0000-0000-0000DD6D0000}"/>
    <cellStyle name="Nota 4 7 5 2 7" xfId="40215" xr:uid="{00000000-0005-0000-0000-0000DE6D0000}"/>
    <cellStyle name="Nota 4 7 5 3" xfId="13894" xr:uid="{00000000-0005-0000-0000-0000DF6D0000}"/>
    <cellStyle name="Nota 4 7 5 4" xfId="20892" xr:uid="{00000000-0005-0000-0000-0000E06D0000}"/>
    <cellStyle name="Nota 4 7 5 5" xfId="17528" xr:uid="{00000000-0005-0000-0000-0000E16D0000}"/>
    <cellStyle name="Nota 4 7 5 6" xfId="24495" xr:uid="{00000000-0005-0000-0000-0000E26D0000}"/>
    <cellStyle name="Nota 4 7 5 7" xfId="19606" xr:uid="{00000000-0005-0000-0000-0000E36D0000}"/>
    <cellStyle name="Nota 4 7 5 8" xfId="9222" xr:uid="{00000000-0005-0000-0000-0000E46D0000}"/>
    <cellStyle name="Nota 4 7 5 9" xfId="33706" xr:uid="{00000000-0005-0000-0000-0000E56D0000}"/>
    <cellStyle name="Nota 4 7 6" xfId="4986" xr:uid="{00000000-0005-0000-0000-0000E66D0000}"/>
    <cellStyle name="Nota 4 7 6 2" xfId="7778" xr:uid="{00000000-0005-0000-0000-0000E76D0000}"/>
    <cellStyle name="Nota 4 7 6 2 2" xfId="16931" xr:uid="{00000000-0005-0000-0000-0000E86D0000}"/>
    <cellStyle name="Nota 4 7 6 2 3" xfId="23912" xr:uid="{00000000-0005-0000-0000-0000E96D0000}"/>
    <cellStyle name="Nota 4 7 6 2 4" xfId="30756" xr:uid="{00000000-0005-0000-0000-0000EA6D0000}"/>
    <cellStyle name="Nota 4 7 6 2 5" xfId="34706" xr:uid="{00000000-0005-0000-0000-0000EB6D0000}"/>
    <cellStyle name="Nota 4 7 6 2 6" xfId="38258" xr:uid="{00000000-0005-0000-0000-0000EC6D0000}"/>
    <cellStyle name="Nota 4 7 6 2 7" xfId="40216" xr:uid="{00000000-0005-0000-0000-0000ED6D0000}"/>
    <cellStyle name="Nota 4 7 6 3" xfId="14140" xr:uid="{00000000-0005-0000-0000-0000EE6D0000}"/>
    <cellStyle name="Nota 4 7 6 4" xfId="21138" xr:uid="{00000000-0005-0000-0000-0000EF6D0000}"/>
    <cellStyle name="Nota 4 7 6 5" xfId="27330" xr:uid="{00000000-0005-0000-0000-0000F06D0000}"/>
    <cellStyle name="Nota 4 7 6 6" xfId="29303" xr:uid="{00000000-0005-0000-0000-0000F16D0000}"/>
    <cellStyle name="Nota 4 7 6 7" xfId="32032" xr:uid="{00000000-0005-0000-0000-0000F26D0000}"/>
    <cellStyle name="Nota 4 7 6 8" xfId="35710" xr:uid="{00000000-0005-0000-0000-0000F36D0000}"/>
    <cellStyle name="Nota 4 7 6 9" xfId="38621" xr:uid="{00000000-0005-0000-0000-0000F46D0000}"/>
    <cellStyle name="Nota 4 7 7" xfId="7773" xr:uid="{00000000-0005-0000-0000-0000F56D0000}"/>
    <cellStyle name="Nota 4 7 7 2" xfId="16926" xr:uid="{00000000-0005-0000-0000-0000F66D0000}"/>
    <cellStyle name="Nota 4 7 7 3" xfId="23907" xr:uid="{00000000-0005-0000-0000-0000F76D0000}"/>
    <cellStyle name="Nota 4 7 7 4" xfId="30751" xr:uid="{00000000-0005-0000-0000-0000F86D0000}"/>
    <cellStyle name="Nota 4 7 7 5" xfId="34701" xr:uid="{00000000-0005-0000-0000-0000F96D0000}"/>
    <cellStyle name="Nota 4 7 7 6" xfId="38253" xr:uid="{00000000-0005-0000-0000-0000FA6D0000}"/>
    <cellStyle name="Nota 4 7 7 7" xfId="40211" xr:uid="{00000000-0005-0000-0000-0000FB6D0000}"/>
    <cellStyle name="Nota 4 7 8" xfId="11520" xr:uid="{00000000-0005-0000-0000-0000FC6D0000}"/>
    <cellStyle name="Nota 4 7 9" xfId="18523" xr:uid="{00000000-0005-0000-0000-0000FD6D0000}"/>
    <cellStyle name="Nota 4 8" xfId="1646" xr:uid="{00000000-0005-0000-0000-0000FE6D0000}"/>
    <cellStyle name="Nota 4 8 10" xfId="23155" xr:uid="{00000000-0005-0000-0000-0000FF6D0000}"/>
    <cellStyle name="Nota 4 8 11" xfId="25944" xr:uid="{00000000-0005-0000-0000-0000006E0000}"/>
    <cellStyle name="Nota 4 8 12" xfId="31366" xr:uid="{00000000-0005-0000-0000-0000016E0000}"/>
    <cellStyle name="Nota 4 8 13" xfId="35126" xr:uid="{00000000-0005-0000-0000-0000026E0000}"/>
    <cellStyle name="Nota 4 8 2" xfId="3523" xr:uid="{00000000-0005-0000-0000-0000036E0000}"/>
    <cellStyle name="Nota 4 8 2 2" xfId="7780" xr:uid="{00000000-0005-0000-0000-0000046E0000}"/>
    <cellStyle name="Nota 4 8 2 2 2" xfId="16933" xr:uid="{00000000-0005-0000-0000-0000056E0000}"/>
    <cellStyle name="Nota 4 8 2 2 3" xfId="23914" xr:uid="{00000000-0005-0000-0000-0000066E0000}"/>
    <cellStyle name="Nota 4 8 2 2 4" xfId="30758" xr:uid="{00000000-0005-0000-0000-0000076E0000}"/>
    <cellStyle name="Nota 4 8 2 2 5" xfId="34708" xr:uid="{00000000-0005-0000-0000-0000086E0000}"/>
    <cellStyle name="Nota 4 8 2 2 6" xfId="38260" xr:uid="{00000000-0005-0000-0000-0000096E0000}"/>
    <cellStyle name="Nota 4 8 2 2 7" xfId="40218" xr:uid="{00000000-0005-0000-0000-00000A6E0000}"/>
    <cellStyle name="Nota 4 8 2 3" xfId="12677" xr:uid="{00000000-0005-0000-0000-00000B6E0000}"/>
    <cellStyle name="Nota 4 8 2 4" xfId="19678" xr:uid="{00000000-0005-0000-0000-00000C6E0000}"/>
    <cellStyle name="Nota 4 8 2 5" xfId="28062" xr:uid="{00000000-0005-0000-0000-00000D6E0000}"/>
    <cellStyle name="Nota 4 8 2 6" xfId="26521" xr:uid="{00000000-0005-0000-0000-00000E6E0000}"/>
    <cellStyle name="Nota 4 8 2 7" xfId="17361" xr:uid="{00000000-0005-0000-0000-00000F6E0000}"/>
    <cellStyle name="Nota 4 8 2 8" xfId="30891" xr:uid="{00000000-0005-0000-0000-0000106E0000}"/>
    <cellStyle name="Nota 4 8 2 9" xfId="34833" xr:uid="{00000000-0005-0000-0000-0000116E0000}"/>
    <cellStyle name="Nota 4 8 3" xfId="4119" xr:uid="{00000000-0005-0000-0000-0000126E0000}"/>
    <cellStyle name="Nota 4 8 3 2" xfId="7781" xr:uid="{00000000-0005-0000-0000-0000136E0000}"/>
    <cellStyle name="Nota 4 8 3 2 2" xfId="16934" xr:uid="{00000000-0005-0000-0000-0000146E0000}"/>
    <cellStyle name="Nota 4 8 3 2 3" xfId="23915" xr:uid="{00000000-0005-0000-0000-0000156E0000}"/>
    <cellStyle name="Nota 4 8 3 2 4" xfId="30759" xr:uid="{00000000-0005-0000-0000-0000166E0000}"/>
    <cellStyle name="Nota 4 8 3 2 5" xfId="34709" xr:uid="{00000000-0005-0000-0000-0000176E0000}"/>
    <cellStyle name="Nota 4 8 3 2 6" xfId="38261" xr:uid="{00000000-0005-0000-0000-0000186E0000}"/>
    <cellStyle name="Nota 4 8 3 2 7" xfId="40219" xr:uid="{00000000-0005-0000-0000-0000196E0000}"/>
    <cellStyle name="Nota 4 8 3 3" xfId="13273" xr:uid="{00000000-0005-0000-0000-00001A6E0000}"/>
    <cellStyle name="Nota 4 8 3 4" xfId="20271" xr:uid="{00000000-0005-0000-0000-00001B6E0000}"/>
    <cellStyle name="Nota 4 8 3 5" xfId="27768" xr:uid="{00000000-0005-0000-0000-00001C6E0000}"/>
    <cellStyle name="Nota 4 8 3 6" xfId="17917" xr:uid="{00000000-0005-0000-0000-00001D6E0000}"/>
    <cellStyle name="Nota 4 8 3 7" xfId="27277" xr:uid="{00000000-0005-0000-0000-00001E6E0000}"/>
    <cellStyle name="Nota 4 8 3 8" xfId="33410" xr:uid="{00000000-0005-0000-0000-00001F6E0000}"/>
    <cellStyle name="Nota 4 8 3 9" xfId="37085" xr:uid="{00000000-0005-0000-0000-0000206E0000}"/>
    <cellStyle name="Nota 4 8 4" xfId="2848" xr:uid="{00000000-0005-0000-0000-0000216E0000}"/>
    <cellStyle name="Nota 4 8 4 2" xfId="7782" xr:uid="{00000000-0005-0000-0000-0000226E0000}"/>
    <cellStyle name="Nota 4 8 4 2 2" xfId="16935" xr:uid="{00000000-0005-0000-0000-0000236E0000}"/>
    <cellStyle name="Nota 4 8 4 2 3" xfId="23916" xr:uid="{00000000-0005-0000-0000-0000246E0000}"/>
    <cellStyle name="Nota 4 8 4 2 4" xfId="30760" xr:uid="{00000000-0005-0000-0000-0000256E0000}"/>
    <cellStyle name="Nota 4 8 4 2 5" xfId="34710" xr:uid="{00000000-0005-0000-0000-0000266E0000}"/>
    <cellStyle name="Nota 4 8 4 2 6" xfId="38262" xr:uid="{00000000-0005-0000-0000-0000276E0000}"/>
    <cellStyle name="Nota 4 8 4 2 7" xfId="40220" xr:uid="{00000000-0005-0000-0000-0000286E0000}"/>
    <cellStyle name="Nota 4 8 4 3" xfId="12002" xr:uid="{00000000-0005-0000-0000-0000296E0000}"/>
    <cellStyle name="Nota 4 8 4 4" xfId="19005" xr:uid="{00000000-0005-0000-0000-00002A6E0000}"/>
    <cellStyle name="Nota 4 8 4 5" xfId="28360" xr:uid="{00000000-0005-0000-0000-00002B6E0000}"/>
    <cellStyle name="Nota 4 8 4 6" xfId="28762" xr:uid="{00000000-0005-0000-0000-00002C6E0000}"/>
    <cellStyle name="Nota 4 8 4 7" xfId="29902" xr:uid="{00000000-0005-0000-0000-00002D6E0000}"/>
    <cellStyle name="Nota 4 8 4 8" xfId="31544" xr:uid="{00000000-0005-0000-0000-00002E6E0000}"/>
    <cellStyle name="Nota 4 8 4 9" xfId="35254" xr:uid="{00000000-0005-0000-0000-00002F6E0000}"/>
    <cellStyle name="Nota 4 8 5" xfId="2911" xr:uid="{00000000-0005-0000-0000-0000306E0000}"/>
    <cellStyle name="Nota 4 8 5 2" xfId="7783" xr:uid="{00000000-0005-0000-0000-0000316E0000}"/>
    <cellStyle name="Nota 4 8 5 2 2" xfId="16936" xr:uid="{00000000-0005-0000-0000-0000326E0000}"/>
    <cellStyle name="Nota 4 8 5 2 3" xfId="23917" xr:uid="{00000000-0005-0000-0000-0000336E0000}"/>
    <cellStyle name="Nota 4 8 5 2 4" xfId="30761" xr:uid="{00000000-0005-0000-0000-0000346E0000}"/>
    <cellStyle name="Nota 4 8 5 2 5" xfId="34711" xr:uid="{00000000-0005-0000-0000-0000356E0000}"/>
    <cellStyle name="Nota 4 8 5 2 6" xfId="38263" xr:uid="{00000000-0005-0000-0000-0000366E0000}"/>
    <cellStyle name="Nota 4 8 5 2 7" xfId="40221" xr:uid="{00000000-0005-0000-0000-0000376E0000}"/>
    <cellStyle name="Nota 4 8 5 3" xfId="12065" xr:uid="{00000000-0005-0000-0000-0000386E0000}"/>
    <cellStyle name="Nota 4 8 5 4" xfId="19068" xr:uid="{00000000-0005-0000-0000-0000396E0000}"/>
    <cellStyle name="Nota 4 8 5 5" xfId="24214" xr:uid="{00000000-0005-0000-0000-00003A6E0000}"/>
    <cellStyle name="Nota 4 8 5 6" xfId="28767" xr:uid="{00000000-0005-0000-0000-00003B6E0000}"/>
    <cellStyle name="Nota 4 8 5 7" xfId="29871" xr:uid="{00000000-0005-0000-0000-00003C6E0000}"/>
    <cellStyle name="Nota 4 8 5 8" xfId="31546" xr:uid="{00000000-0005-0000-0000-00003D6E0000}"/>
    <cellStyle name="Nota 4 8 5 9" xfId="35261" xr:uid="{00000000-0005-0000-0000-00003E6E0000}"/>
    <cellStyle name="Nota 4 8 6" xfId="7779" xr:uid="{00000000-0005-0000-0000-00003F6E0000}"/>
    <cellStyle name="Nota 4 8 6 2" xfId="16932" xr:uid="{00000000-0005-0000-0000-0000406E0000}"/>
    <cellStyle name="Nota 4 8 6 3" xfId="23913" xr:uid="{00000000-0005-0000-0000-0000416E0000}"/>
    <cellStyle name="Nota 4 8 6 4" xfId="30757" xr:uid="{00000000-0005-0000-0000-0000426E0000}"/>
    <cellStyle name="Nota 4 8 6 5" xfId="34707" xr:uid="{00000000-0005-0000-0000-0000436E0000}"/>
    <cellStyle name="Nota 4 8 6 6" xfId="38259" xr:uid="{00000000-0005-0000-0000-0000446E0000}"/>
    <cellStyle name="Nota 4 8 6 7" xfId="40217" xr:uid="{00000000-0005-0000-0000-0000456E0000}"/>
    <cellStyle name="Nota 4 8 7" xfId="10800" xr:uid="{00000000-0005-0000-0000-0000466E0000}"/>
    <cellStyle name="Nota 4 8 8" xfId="9772" xr:uid="{00000000-0005-0000-0000-0000476E0000}"/>
    <cellStyle name="Nota 4 8 9" xfId="25120" xr:uid="{00000000-0005-0000-0000-0000486E0000}"/>
    <cellStyle name="Nota 4 9" xfId="2474" xr:uid="{00000000-0005-0000-0000-0000496E0000}"/>
    <cellStyle name="Nota 4 9 2" xfId="7784" xr:uid="{00000000-0005-0000-0000-00004A6E0000}"/>
    <cellStyle name="Nota 4 9 2 2" xfId="16937" xr:uid="{00000000-0005-0000-0000-00004B6E0000}"/>
    <cellStyle name="Nota 4 9 2 3" xfId="23918" xr:uid="{00000000-0005-0000-0000-00004C6E0000}"/>
    <cellStyle name="Nota 4 9 2 4" xfId="30762" xr:uid="{00000000-0005-0000-0000-00004D6E0000}"/>
    <cellStyle name="Nota 4 9 2 5" xfId="34712" xr:uid="{00000000-0005-0000-0000-00004E6E0000}"/>
    <cellStyle name="Nota 4 9 2 6" xfId="38264" xr:uid="{00000000-0005-0000-0000-00004F6E0000}"/>
    <cellStyle name="Nota 4 9 2 7" xfId="40222" xr:uid="{00000000-0005-0000-0000-0000506E0000}"/>
    <cellStyle name="Nota 4 9 3" xfId="11628" xr:uid="{00000000-0005-0000-0000-0000516E0000}"/>
    <cellStyle name="Nota 4 9 4" xfId="18631" xr:uid="{00000000-0005-0000-0000-0000526E0000}"/>
    <cellStyle name="Nota 4 9 5" xfId="18053" xr:uid="{00000000-0005-0000-0000-0000536E0000}"/>
    <cellStyle name="Nota 4 9 6" xfId="26208" xr:uid="{00000000-0005-0000-0000-0000546E0000}"/>
    <cellStyle name="Nota 4 9 7" xfId="30091" xr:uid="{00000000-0005-0000-0000-0000556E0000}"/>
    <cellStyle name="Nota 4 9 8" xfId="34068" xr:uid="{00000000-0005-0000-0000-0000566E0000}"/>
    <cellStyle name="Nota 4 9 9" xfId="37630" xr:uid="{00000000-0005-0000-0000-0000576E0000}"/>
    <cellStyle name="Nota 5" xfId="751" xr:uid="{00000000-0005-0000-0000-0000586E0000}"/>
    <cellStyle name="Nota 5 10" xfId="3681" xr:uid="{00000000-0005-0000-0000-0000596E0000}"/>
    <cellStyle name="Nota 5 10 2" xfId="7786" xr:uid="{00000000-0005-0000-0000-00005A6E0000}"/>
    <cellStyle name="Nota 5 10 2 2" xfId="16939" xr:uid="{00000000-0005-0000-0000-00005B6E0000}"/>
    <cellStyle name="Nota 5 10 2 3" xfId="23920" xr:uid="{00000000-0005-0000-0000-00005C6E0000}"/>
    <cellStyle name="Nota 5 10 2 4" xfId="30764" xr:uid="{00000000-0005-0000-0000-00005D6E0000}"/>
    <cellStyle name="Nota 5 10 2 5" xfId="34714" xr:uid="{00000000-0005-0000-0000-00005E6E0000}"/>
    <cellStyle name="Nota 5 10 2 6" xfId="38266" xr:uid="{00000000-0005-0000-0000-00005F6E0000}"/>
    <cellStyle name="Nota 5 10 2 7" xfId="40224" xr:uid="{00000000-0005-0000-0000-0000606E0000}"/>
    <cellStyle name="Nota 5 10 3" xfId="12835" xr:uid="{00000000-0005-0000-0000-0000616E0000}"/>
    <cellStyle name="Nota 5 10 4" xfId="19834" xr:uid="{00000000-0005-0000-0000-0000626E0000}"/>
    <cellStyle name="Nota 5 10 5" xfId="19426" xr:uid="{00000000-0005-0000-0000-0000636E0000}"/>
    <cellStyle name="Nota 5 10 6" xfId="22583" xr:uid="{00000000-0005-0000-0000-0000646E0000}"/>
    <cellStyle name="Nota 5 10 7" xfId="29551" xr:uid="{00000000-0005-0000-0000-0000656E0000}"/>
    <cellStyle name="Nota 5 10 8" xfId="19640" xr:uid="{00000000-0005-0000-0000-0000666E0000}"/>
    <cellStyle name="Nota 5 10 9" xfId="30842" xr:uid="{00000000-0005-0000-0000-0000676E0000}"/>
    <cellStyle name="Nota 5 11" xfId="4222" xr:uid="{00000000-0005-0000-0000-0000686E0000}"/>
    <cellStyle name="Nota 5 11 2" xfId="7787" xr:uid="{00000000-0005-0000-0000-0000696E0000}"/>
    <cellStyle name="Nota 5 11 2 2" xfId="16940" xr:uid="{00000000-0005-0000-0000-00006A6E0000}"/>
    <cellStyle name="Nota 5 11 2 3" xfId="23921" xr:uid="{00000000-0005-0000-0000-00006B6E0000}"/>
    <cellStyle name="Nota 5 11 2 4" xfId="30765" xr:uid="{00000000-0005-0000-0000-00006C6E0000}"/>
    <cellStyle name="Nota 5 11 2 5" xfId="34715" xr:uid="{00000000-0005-0000-0000-00006D6E0000}"/>
    <cellStyle name="Nota 5 11 2 6" xfId="38267" xr:uid="{00000000-0005-0000-0000-00006E6E0000}"/>
    <cellStyle name="Nota 5 11 2 7" xfId="40225" xr:uid="{00000000-0005-0000-0000-00006F6E0000}"/>
    <cellStyle name="Nota 5 11 3" xfId="13376" xr:uid="{00000000-0005-0000-0000-0000706E0000}"/>
    <cellStyle name="Nota 5 11 4" xfId="20374" xr:uid="{00000000-0005-0000-0000-0000716E0000}"/>
    <cellStyle name="Nota 5 11 5" xfId="27721" xr:uid="{00000000-0005-0000-0000-0000726E0000}"/>
    <cellStyle name="Nota 5 11 6" xfId="25048" xr:uid="{00000000-0005-0000-0000-0000736E0000}"/>
    <cellStyle name="Nota 5 11 7" xfId="19367" xr:uid="{00000000-0005-0000-0000-0000746E0000}"/>
    <cellStyle name="Nota 5 11 8" xfId="28050" xr:uid="{00000000-0005-0000-0000-0000756E0000}"/>
    <cellStyle name="Nota 5 11 9" xfId="33676" xr:uid="{00000000-0005-0000-0000-0000766E0000}"/>
    <cellStyle name="Nota 5 12" xfId="7785" xr:uid="{00000000-0005-0000-0000-0000776E0000}"/>
    <cellStyle name="Nota 5 12 2" xfId="16938" xr:uid="{00000000-0005-0000-0000-0000786E0000}"/>
    <cellStyle name="Nota 5 12 3" xfId="23919" xr:uid="{00000000-0005-0000-0000-0000796E0000}"/>
    <cellStyle name="Nota 5 12 4" xfId="30763" xr:uid="{00000000-0005-0000-0000-00007A6E0000}"/>
    <cellStyle name="Nota 5 12 5" xfId="34713" xr:uid="{00000000-0005-0000-0000-00007B6E0000}"/>
    <cellStyle name="Nota 5 12 6" xfId="38265" xr:uid="{00000000-0005-0000-0000-00007C6E0000}"/>
    <cellStyle name="Nota 5 12 7" xfId="40223" xr:uid="{00000000-0005-0000-0000-00007D6E0000}"/>
    <cellStyle name="Nota 5 13" xfId="9908" xr:uid="{00000000-0005-0000-0000-00007E6E0000}"/>
    <cellStyle name="Nota 5 14" xfId="17547" xr:uid="{00000000-0005-0000-0000-00007F6E0000}"/>
    <cellStyle name="Nota 5 15" xfId="23173" xr:uid="{00000000-0005-0000-0000-0000806E0000}"/>
    <cellStyle name="Nota 5 16" xfId="17151" xr:uid="{00000000-0005-0000-0000-0000816E0000}"/>
    <cellStyle name="Nota 5 17" xfId="31441" xr:uid="{00000000-0005-0000-0000-0000826E0000}"/>
    <cellStyle name="Nota 5 18" xfId="35156" xr:uid="{00000000-0005-0000-0000-0000836E0000}"/>
    <cellStyle name="Nota 5 19" xfId="38434" xr:uid="{00000000-0005-0000-0000-0000846E0000}"/>
    <cellStyle name="Nota 5 2" xfId="2256" xr:uid="{00000000-0005-0000-0000-0000856E0000}"/>
    <cellStyle name="Nota 5 2 10" xfId="9566" xr:uid="{00000000-0005-0000-0000-0000866E0000}"/>
    <cellStyle name="Nota 5 2 11" xfId="25061" xr:uid="{00000000-0005-0000-0000-0000876E0000}"/>
    <cellStyle name="Nota 5 2 12" xfId="24451" xr:uid="{00000000-0005-0000-0000-0000886E0000}"/>
    <cellStyle name="Nota 5 2 13" xfId="30225" xr:uid="{00000000-0005-0000-0000-0000896E0000}"/>
    <cellStyle name="Nota 5 2 14" xfId="34198" xr:uid="{00000000-0005-0000-0000-00008A6E0000}"/>
    <cellStyle name="Nota 5 2 2" xfId="2656" xr:uid="{00000000-0005-0000-0000-00008B6E0000}"/>
    <cellStyle name="Nota 5 2 2 2" xfId="7789" xr:uid="{00000000-0005-0000-0000-00008C6E0000}"/>
    <cellStyle name="Nota 5 2 2 2 2" xfId="16942" xr:uid="{00000000-0005-0000-0000-00008D6E0000}"/>
    <cellStyle name="Nota 5 2 2 2 3" xfId="23923" xr:uid="{00000000-0005-0000-0000-00008E6E0000}"/>
    <cellStyle name="Nota 5 2 2 2 4" xfId="30767" xr:uid="{00000000-0005-0000-0000-00008F6E0000}"/>
    <cellStyle name="Nota 5 2 2 2 5" xfId="34717" xr:uid="{00000000-0005-0000-0000-0000906E0000}"/>
    <cellStyle name="Nota 5 2 2 2 6" xfId="38269" xr:uid="{00000000-0005-0000-0000-0000916E0000}"/>
    <cellStyle name="Nota 5 2 2 2 7" xfId="40227" xr:uid="{00000000-0005-0000-0000-0000926E0000}"/>
    <cellStyle name="Nota 5 2 2 3" xfId="11810" xr:uid="{00000000-0005-0000-0000-0000936E0000}"/>
    <cellStyle name="Nota 5 2 2 4" xfId="18813" xr:uid="{00000000-0005-0000-0000-0000946E0000}"/>
    <cellStyle name="Nota 5 2 2 5" xfId="9969" xr:uid="{00000000-0005-0000-0000-0000956E0000}"/>
    <cellStyle name="Nota 5 2 2 6" xfId="26291" xr:uid="{00000000-0005-0000-0000-0000966E0000}"/>
    <cellStyle name="Nota 5 2 2 7" xfId="30005" xr:uid="{00000000-0005-0000-0000-0000976E0000}"/>
    <cellStyle name="Nota 5 2 2 8" xfId="33978" xr:uid="{00000000-0005-0000-0000-0000986E0000}"/>
    <cellStyle name="Nota 5 2 2 9" xfId="37540" xr:uid="{00000000-0005-0000-0000-0000996E0000}"/>
    <cellStyle name="Nota 5 2 3" xfId="3938" xr:uid="{00000000-0005-0000-0000-00009A6E0000}"/>
    <cellStyle name="Nota 5 2 3 2" xfId="7790" xr:uid="{00000000-0005-0000-0000-00009B6E0000}"/>
    <cellStyle name="Nota 5 2 3 2 2" xfId="16943" xr:uid="{00000000-0005-0000-0000-00009C6E0000}"/>
    <cellStyle name="Nota 5 2 3 2 3" xfId="23924" xr:uid="{00000000-0005-0000-0000-00009D6E0000}"/>
    <cellStyle name="Nota 5 2 3 2 4" xfId="30768" xr:uid="{00000000-0005-0000-0000-00009E6E0000}"/>
    <cellStyle name="Nota 5 2 3 2 5" xfId="34718" xr:uid="{00000000-0005-0000-0000-00009F6E0000}"/>
    <cellStyle name="Nota 5 2 3 2 6" xfId="38270" xr:uid="{00000000-0005-0000-0000-0000A06E0000}"/>
    <cellStyle name="Nota 5 2 3 2 7" xfId="40228" xr:uid="{00000000-0005-0000-0000-0000A16E0000}"/>
    <cellStyle name="Nota 5 2 3 3" xfId="13092" xr:uid="{00000000-0005-0000-0000-0000A26E0000}"/>
    <cellStyle name="Nota 5 2 3 4" xfId="20090" xr:uid="{00000000-0005-0000-0000-0000A36E0000}"/>
    <cellStyle name="Nota 5 2 3 5" xfId="27861" xr:uid="{00000000-0005-0000-0000-0000A46E0000}"/>
    <cellStyle name="Nota 5 2 3 6" xfId="28553" xr:uid="{00000000-0005-0000-0000-0000A56E0000}"/>
    <cellStyle name="Nota 5 2 3 7" xfId="19618" xr:uid="{00000000-0005-0000-0000-0000A66E0000}"/>
    <cellStyle name="Nota 5 2 3 8" xfId="30927" xr:uid="{00000000-0005-0000-0000-0000A76E0000}"/>
    <cellStyle name="Nota 5 2 3 9" xfId="31800" xr:uid="{00000000-0005-0000-0000-0000A86E0000}"/>
    <cellStyle name="Nota 5 2 4" xfId="4376" xr:uid="{00000000-0005-0000-0000-0000A96E0000}"/>
    <cellStyle name="Nota 5 2 4 2" xfId="7791" xr:uid="{00000000-0005-0000-0000-0000AA6E0000}"/>
    <cellStyle name="Nota 5 2 4 2 2" xfId="16944" xr:uid="{00000000-0005-0000-0000-0000AB6E0000}"/>
    <cellStyle name="Nota 5 2 4 2 3" xfId="23925" xr:uid="{00000000-0005-0000-0000-0000AC6E0000}"/>
    <cellStyle name="Nota 5 2 4 2 4" xfId="30769" xr:uid="{00000000-0005-0000-0000-0000AD6E0000}"/>
    <cellStyle name="Nota 5 2 4 2 5" xfId="34719" xr:uid="{00000000-0005-0000-0000-0000AE6E0000}"/>
    <cellStyle name="Nota 5 2 4 2 6" xfId="38271" xr:uid="{00000000-0005-0000-0000-0000AF6E0000}"/>
    <cellStyle name="Nota 5 2 4 2 7" xfId="40229" xr:uid="{00000000-0005-0000-0000-0000B06E0000}"/>
    <cellStyle name="Nota 5 2 4 3" xfId="13530" xr:uid="{00000000-0005-0000-0000-0000B16E0000}"/>
    <cellStyle name="Nota 5 2 4 4" xfId="20528" xr:uid="{00000000-0005-0000-0000-0000B26E0000}"/>
    <cellStyle name="Nota 5 2 4 5" xfId="24742" xr:uid="{00000000-0005-0000-0000-0000B36E0000}"/>
    <cellStyle name="Nota 5 2 4 6" xfId="18327" xr:uid="{00000000-0005-0000-0000-0000B46E0000}"/>
    <cellStyle name="Nota 5 2 4 7" xfId="28720" xr:uid="{00000000-0005-0000-0000-0000B56E0000}"/>
    <cellStyle name="Nota 5 2 4 8" xfId="31726" xr:uid="{00000000-0005-0000-0000-0000B66E0000}"/>
    <cellStyle name="Nota 5 2 4 9" xfId="35406" xr:uid="{00000000-0005-0000-0000-0000B76E0000}"/>
    <cellStyle name="Nota 5 2 5" xfId="4630" xr:uid="{00000000-0005-0000-0000-0000B86E0000}"/>
    <cellStyle name="Nota 5 2 5 2" xfId="7792" xr:uid="{00000000-0005-0000-0000-0000B96E0000}"/>
    <cellStyle name="Nota 5 2 5 2 2" xfId="16945" xr:uid="{00000000-0005-0000-0000-0000BA6E0000}"/>
    <cellStyle name="Nota 5 2 5 2 3" xfId="23926" xr:uid="{00000000-0005-0000-0000-0000BB6E0000}"/>
    <cellStyle name="Nota 5 2 5 2 4" xfId="30770" xr:uid="{00000000-0005-0000-0000-0000BC6E0000}"/>
    <cellStyle name="Nota 5 2 5 2 5" xfId="34720" xr:uid="{00000000-0005-0000-0000-0000BD6E0000}"/>
    <cellStyle name="Nota 5 2 5 2 6" xfId="38272" xr:uid="{00000000-0005-0000-0000-0000BE6E0000}"/>
    <cellStyle name="Nota 5 2 5 2 7" xfId="40230" xr:uid="{00000000-0005-0000-0000-0000BF6E0000}"/>
    <cellStyle name="Nota 5 2 5 3" xfId="13784" xr:uid="{00000000-0005-0000-0000-0000C06E0000}"/>
    <cellStyle name="Nota 5 2 5 4" xfId="20782" xr:uid="{00000000-0005-0000-0000-0000C16E0000}"/>
    <cellStyle name="Nota 5 2 5 5" xfId="27506" xr:uid="{00000000-0005-0000-0000-0000C26E0000}"/>
    <cellStyle name="Nota 5 2 5 6" xfId="29250" xr:uid="{00000000-0005-0000-0000-0000C36E0000}"/>
    <cellStyle name="Nota 5 2 5 7" xfId="26825" xr:uid="{00000000-0005-0000-0000-0000C46E0000}"/>
    <cellStyle name="Nota 5 2 5 8" xfId="31868" xr:uid="{00000000-0005-0000-0000-0000C56E0000}"/>
    <cellStyle name="Nota 5 2 5 9" xfId="35522" xr:uid="{00000000-0005-0000-0000-0000C66E0000}"/>
    <cellStyle name="Nota 5 2 6" xfId="4876" xr:uid="{00000000-0005-0000-0000-0000C76E0000}"/>
    <cellStyle name="Nota 5 2 6 2" xfId="7793" xr:uid="{00000000-0005-0000-0000-0000C86E0000}"/>
    <cellStyle name="Nota 5 2 6 2 2" xfId="16946" xr:uid="{00000000-0005-0000-0000-0000C96E0000}"/>
    <cellStyle name="Nota 5 2 6 2 3" xfId="23927" xr:uid="{00000000-0005-0000-0000-0000CA6E0000}"/>
    <cellStyle name="Nota 5 2 6 2 4" xfId="30771" xr:uid="{00000000-0005-0000-0000-0000CB6E0000}"/>
    <cellStyle name="Nota 5 2 6 2 5" xfId="34721" xr:uid="{00000000-0005-0000-0000-0000CC6E0000}"/>
    <cellStyle name="Nota 5 2 6 2 6" xfId="38273" xr:uid="{00000000-0005-0000-0000-0000CD6E0000}"/>
    <cellStyle name="Nota 5 2 6 2 7" xfId="40231" xr:uid="{00000000-0005-0000-0000-0000CE6E0000}"/>
    <cellStyle name="Nota 5 2 6 3" xfId="14030" xr:uid="{00000000-0005-0000-0000-0000CF6E0000}"/>
    <cellStyle name="Nota 5 2 6 4" xfId="21028" xr:uid="{00000000-0005-0000-0000-0000D06E0000}"/>
    <cellStyle name="Nota 5 2 6 5" xfId="24265" xr:uid="{00000000-0005-0000-0000-0000D16E0000}"/>
    <cellStyle name="Nota 5 2 6 6" xfId="22605" xr:uid="{00000000-0005-0000-0000-0000D26E0000}"/>
    <cellStyle name="Nota 5 2 6 7" xfId="17047" xr:uid="{00000000-0005-0000-0000-0000D36E0000}"/>
    <cellStyle name="Nota 5 2 6 8" xfId="35600" xr:uid="{00000000-0005-0000-0000-0000D46E0000}"/>
    <cellStyle name="Nota 5 2 6 9" xfId="38511" xr:uid="{00000000-0005-0000-0000-0000D56E0000}"/>
    <cellStyle name="Nota 5 2 7" xfId="7788" xr:uid="{00000000-0005-0000-0000-0000D66E0000}"/>
    <cellStyle name="Nota 5 2 7 2" xfId="16941" xr:uid="{00000000-0005-0000-0000-0000D76E0000}"/>
    <cellStyle name="Nota 5 2 7 3" xfId="23922" xr:uid="{00000000-0005-0000-0000-0000D86E0000}"/>
    <cellStyle name="Nota 5 2 7 4" xfId="30766" xr:uid="{00000000-0005-0000-0000-0000D96E0000}"/>
    <cellStyle name="Nota 5 2 7 5" xfId="34716" xr:uid="{00000000-0005-0000-0000-0000DA6E0000}"/>
    <cellStyle name="Nota 5 2 7 6" xfId="38268" xr:uid="{00000000-0005-0000-0000-0000DB6E0000}"/>
    <cellStyle name="Nota 5 2 7 7" xfId="40226" xr:uid="{00000000-0005-0000-0000-0000DC6E0000}"/>
    <cellStyle name="Nota 5 2 8" xfId="11410" xr:uid="{00000000-0005-0000-0000-0000DD6E0000}"/>
    <cellStyle name="Nota 5 2 9" xfId="18413" xr:uid="{00000000-0005-0000-0000-0000DE6E0000}"/>
    <cellStyle name="Nota 5 3" xfId="1771" xr:uid="{00000000-0005-0000-0000-0000DF6E0000}"/>
    <cellStyle name="Nota 5 3 10" xfId="28617" xr:uid="{00000000-0005-0000-0000-0000E06E0000}"/>
    <cellStyle name="Nota 5 3 11" xfId="17790" xr:uid="{00000000-0005-0000-0000-0000E16E0000}"/>
    <cellStyle name="Nota 5 3 12" xfId="23012" xr:uid="{00000000-0005-0000-0000-0000E26E0000}"/>
    <cellStyle name="Nota 5 3 13" xfId="31048" xr:uid="{00000000-0005-0000-0000-0000E36E0000}"/>
    <cellStyle name="Nota 5 3 14" xfId="34945" xr:uid="{00000000-0005-0000-0000-0000E46E0000}"/>
    <cellStyle name="Nota 5 3 2" xfId="2536" xr:uid="{00000000-0005-0000-0000-0000E56E0000}"/>
    <cellStyle name="Nota 5 3 2 2" xfId="7795" xr:uid="{00000000-0005-0000-0000-0000E66E0000}"/>
    <cellStyle name="Nota 5 3 2 2 2" xfId="16948" xr:uid="{00000000-0005-0000-0000-0000E76E0000}"/>
    <cellStyle name="Nota 5 3 2 2 3" xfId="23929" xr:uid="{00000000-0005-0000-0000-0000E86E0000}"/>
    <cellStyle name="Nota 5 3 2 2 4" xfId="30773" xr:uid="{00000000-0005-0000-0000-0000E96E0000}"/>
    <cellStyle name="Nota 5 3 2 2 5" xfId="34723" xr:uid="{00000000-0005-0000-0000-0000EA6E0000}"/>
    <cellStyle name="Nota 5 3 2 2 6" xfId="38275" xr:uid="{00000000-0005-0000-0000-0000EB6E0000}"/>
    <cellStyle name="Nota 5 3 2 2 7" xfId="40233" xr:uid="{00000000-0005-0000-0000-0000EC6E0000}"/>
    <cellStyle name="Nota 5 3 2 3" xfId="11690" xr:uid="{00000000-0005-0000-0000-0000ED6E0000}"/>
    <cellStyle name="Nota 5 3 2 4" xfId="18693" xr:uid="{00000000-0005-0000-0000-0000EE6E0000}"/>
    <cellStyle name="Nota 5 3 2 5" xfId="9937" xr:uid="{00000000-0005-0000-0000-0000EF6E0000}"/>
    <cellStyle name="Nota 5 3 2 6" xfId="9217" xr:uid="{00000000-0005-0000-0000-0000F06E0000}"/>
    <cellStyle name="Nota 5 3 2 7" xfId="17683" xr:uid="{00000000-0005-0000-0000-0000F16E0000}"/>
    <cellStyle name="Nota 5 3 2 8" xfId="29634" xr:uid="{00000000-0005-0000-0000-0000F26E0000}"/>
    <cellStyle name="Nota 5 3 2 9" xfId="22929" xr:uid="{00000000-0005-0000-0000-0000F36E0000}"/>
    <cellStyle name="Nota 5 3 3" xfId="3698" xr:uid="{00000000-0005-0000-0000-0000F46E0000}"/>
    <cellStyle name="Nota 5 3 3 2" xfId="7796" xr:uid="{00000000-0005-0000-0000-0000F56E0000}"/>
    <cellStyle name="Nota 5 3 3 2 2" xfId="16949" xr:uid="{00000000-0005-0000-0000-0000F66E0000}"/>
    <cellStyle name="Nota 5 3 3 2 3" xfId="23930" xr:uid="{00000000-0005-0000-0000-0000F76E0000}"/>
    <cellStyle name="Nota 5 3 3 2 4" xfId="30774" xr:uid="{00000000-0005-0000-0000-0000F86E0000}"/>
    <cellStyle name="Nota 5 3 3 2 5" xfId="34724" xr:uid="{00000000-0005-0000-0000-0000F96E0000}"/>
    <cellStyle name="Nota 5 3 3 2 6" xfId="38276" xr:uid="{00000000-0005-0000-0000-0000FA6E0000}"/>
    <cellStyle name="Nota 5 3 3 2 7" xfId="40234" xr:uid="{00000000-0005-0000-0000-0000FB6E0000}"/>
    <cellStyle name="Nota 5 3 3 3" xfId="12852" xr:uid="{00000000-0005-0000-0000-0000FC6E0000}"/>
    <cellStyle name="Nota 5 3 3 4" xfId="19851" xr:uid="{00000000-0005-0000-0000-0000FD6E0000}"/>
    <cellStyle name="Nota 5 3 3 5" xfId="21318" xr:uid="{00000000-0005-0000-0000-0000FE6E0000}"/>
    <cellStyle name="Nota 5 3 3 6" xfId="26565" xr:uid="{00000000-0005-0000-0000-0000FF6E0000}"/>
    <cellStyle name="Nota 5 3 3 7" xfId="10179" xr:uid="{00000000-0005-0000-0000-0000006F0000}"/>
    <cellStyle name="Nota 5 3 3 8" xfId="30916" xr:uid="{00000000-0005-0000-0000-0000016F0000}"/>
    <cellStyle name="Nota 5 3 3 9" xfId="29605" xr:uid="{00000000-0005-0000-0000-0000026F0000}"/>
    <cellStyle name="Nota 5 3 4" xfId="4208" xr:uid="{00000000-0005-0000-0000-0000036F0000}"/>
    <cellStyle name="Nota 5 3 4 2" xfId="7797" xr:uid="{00000000-0005-0000-0000-0000046F0000}"/>
    <cellStyle name="Nota 5 3 4 2 2" xfId="16950" xr:uid="{00000000-0005-0000-0000-0000056F0000}"/>
    <cellStyle name="Nota 5 3 4 2 3" xfId="23931" xr:uid="{00000000-0005-0000-0000-0000066F0000}"/>
    <cellStyle name="Nota 5 3 4 2 4" xfId="30775" xr:uid="{00000000-0005-0000-0000-0000076F0000}"/>
    <cellStyle name="Nota 5 3 4 2 5" xfId="34725" xr:uid="{00000000-0005-0000-0000-0000086F0000}"/>
    <cellStyle name="Nota 5 3 4 2 6" xfId="38277" xr:uid="{00000000-0005-0000-0000-0000096F0000}"/>
    <cellStyle name="Nota 5 3 4 2 7" xfId="40235" xr:uid="{00000000-0005-0000-0000-00000A6F0000}"/>
    <cellStyle name="Nota 5 3 4 3" xfId="13362" xr:uid="{00000000-0005-0000-0000-00000B6F0000}"/>
    <cellStyle name="Nota 5 3 4 4" xfId="20360" xr:uid="{00000000-0005-0000-0000-00000C6F0000}"/>
    <cellStyle name="Nota 5 3 4 5" xfId="27728" xr:uid="{00000000-0005-0000-0000-00000D6F0000}"/>
    <cellStyle name="Nota 5 3 4 6" xfId="25050" xr:uid="{00000000-0005-0000-0000-00000E6F0000}"/>
    <cellStyle name="Nota 5 3 4 7" xfId="21375" xr:uid="{00000000-0005-0000-0000-00000F6F0000}"/>
    <cellStyle name="Nota 5 3 4 8" xfId="23035" xr:uid="{00000000-0005-0000-0000-0000106F0000}"/>
    <cellStyle name="Nota 5 3 4 9" xfId="31391" xr:uid="{00000000-0005-0000-0000-0000116F0000}"/>
    <cellStyle name="Nota 5 3 5" xfId="2870" xr:uid="{00000000-0005-0000-0000-0000126F0000}"/>
    <cellStyle name="Nota 5 3 5 2" xfId="7798" xr:uid="{00000000-0005-0000-0000-0000136F0000}"/>
    <cellStyle name="Nota 5 3 5 2 2" xfId="16951" xr:uid="{00000000-0005-0000-0000-0000146F0000}"/>
    <cellStyle name="Nota 5 3 5 2 3" xfId="23932" xr:uid="{00000000-0005-0000-0000-0000156F0000}"/>
    <cellStyle name="Nota 5 3 5 2 4" xfId="30776" xr:uid="{00000000-0005-0000-0000-0000166F0000}"/>
    <cellStyle name="Nota 5 3 5 2 5" xfId="34726" xr:uid="{00000000-0005-0000-0000-0000176F0000}"/>
    <cellStyle name="Nota 5 3 5 2 6" xfId="38278" xr:uid="{00000000-0005-0000-0000-0000186F0000}"/>
    <cellStyle name="Nota 5 3 5 2 7" xfId="40236" xr:uid="{00000000-0005-0000-0000-0000196F0000}"/>
    <cellStyle name="Nota 5 3 5 3" xfId="12024" xr:uid="{00000000-0005-0000-0000-00001A6F0000}"/>
    <cellStyle name="Nota 5 3 5 4" xfId="19027" xr:uid="{00000000-0005-0000-0000-00001B6F0000}"/>
    <cellStyle name="Nota 5 3 5 5" xfId="28346" xr:uid="{00000000-0005-0000-0000-00001C6F0000}"/>
    <cellStyle name="Nota 5 3 5 6" xfId="17288" xr:uid="{00000000-0005-0000-0000-00001D6F0000}"/>
    <cellStyle name="Nota 5 3 5 7" xfId="28058" xr:uid="{00000000-0005-0000-0000-00001E6F0000}"/>
    <cellStyle name="Nota 5 3 5 8" xfId="25540" xr:uid="{00000000-0005-0000-0000-00001F6F0000}"/>
    <cellStyle name="Nota 5 3 5 9" xfId="26551" xr:uid="{00000000-0005-0000-0000-0000206F0000}"/>
    <cellStyle name="Nota 5 3 6" xfId="3747" xr:uid="{00000000-0005-0000-0000-0000216F0000}"/>
    <cellStyle name="Nota 5 3 6 2" xfId="7799" xr:uid="{00000000-0005-0000-0000-0000226F0000}"/>
    <cellStyle name="Nota 5 3 6 2 2" xfId="16952" xr:uid="{00000000-0005-0000-0000-0000236F0000}"/>
    <cellStyle name="Nota 5 3 6 2 3" xfId="23933" xr:uid="{00000000-0005-0000-0000-0000246F0000}"/>
    <cellStyle name="Nota 5 3 6 2 4" xfId="30777" xr:uid="{00000000-0005-0000-0000-0000256F0000}"/>
    <cellStyle name="Nota 5 3 6 2 5" xfId="34727" xr:uid="{00000000-0005-0000-0000-0000266F0000}"/>
    <cellStyle name="Nota 5 3 6 2 6" xfId="38279" xr:uid="{00000000-0005-0000-0000-0000276F0000}"/>
    <cellStyle name="Nota 5 3 6 2 7" xfId="40237" xr:uid="{00000000-0005-0000-0000-0000286F0000}"/>
    <cellStyle name="Nota 5 3 6 3" xfId="12901" xr:uid="{00000000-0005-0000-0000-0000296F0000}"/>
    <cellStyle name="Nota 5 3 6 4" xfId="19900" xr:uid="{00000000-0005-0000-0000-00002A6F0000}"/>
    <cellStyle name="Nota 5 3 6 5" xfId="27952" xr:uid="{00000000-0005-0000-0000-00002B6F0000}"/>
    <cellStyle name="Nota 5 3 6 6" xfId="18259" xr:uid="{00000000-0005-0000-0000-00002C6F0000}"/>
    <cellStyle name="Nota 5 3 6 7" xfId="25404" xr:uid="{00000000-0005-0000-0000-00002D6F0000}"/>
    <cellStyle name="Nota 5 3 6 8" xfId="33537" xr:uid="{00000000-0005-0000-0000-00002E6F0000}"/>
    <cellStyle name="Nota 5 3 6 9" xfId="37205" xr:uid="{00000000-0005-0000-0000-00002F6F0000}"/>
    <cellStyle name="Nota 5 3 7" xfId="7794" xr:uid="{00000000-0005-0000-0000-0000306F0000}"/>
    <cellStyle name="Nota 5 3 7 2" xfId="16947" xr:uid="{00000000-0005-0000-0000-0000316F0000}"/>
    <cellStyle name="Nota 5 3 7 3" xfId="23928" xr:uid="{00000000-0005-0000-0000-0000326F0000}"/>
    <cellStyle name="Nota 5 3 7 4" xfId="30772" xr:uid="{00000000-0005-0000-0000-0000336F0000}"/>
    <cellStyle name="Nota 5 3 7 5" xfId="34722" xr:uid="{00000000-0005-0000-0000-0000346F0000}"/>
    <cellStyle name="Nota 5 3 7 6" xfId="38274" xr:uid="{00000000-0005-0000-0000-0000356F0000}"/>
    <cellStyle name="Nota 5 3 7 7" xfId="40232" xr:uid="{00000000-0005-0000-0000-0000366F0000}"/>
    <cellStyle name="Nota 5 3 8" xfId="10925" xr:uid="{00000000-0005-0000-0000-0000376F0000}"/>
    <cellStyle name="Nota 5 3 9" xfId="9621" xr:uid="{00000000-0005-0000-0000-0000386F0000}"/>
    <cellStyle name="Nota 5 4" xfId="2319" xr:uid="{00000000-0005-0000-0000-0000396F0000}"/>
    <cellStyle name="Nota 5 4 10" xfId="9245" xr:uid="{00000000-0005-0000-0000-00003A6F0000}"/>
    <cellStyle name="Nota 5 4 11" xfId="26131" xr:uid="{00000000-0005-0000-0000-00003B6F0000}"/>
    <cellStyle name="Nota 5 4 12" xfId="30171" xr:uid="{00000000-0005-0000-0000-00003C6F0000}"/>
    <cellStyle name="Nota 5 4 13" xfId="34147" xr:uid="{00000000-0005-0000-0000-00003D6F0000}"/>
    <cellStyle name="Nota 5 4 14" xfId="37709" xr:uid="{00000000-0005-0000-0000-00003E6F0000}"/>
    <cellStyle name="Nota 5 4 2" xfId="2719" xr:uid="{00000000-0005-0000-0000-00003F6F0000}"/>
    <cellStyle name="Nota 5 4 2 2" xfId="7801" xr:uid="{00000000-0005-0000-0000-0000406F0000}"/>
    <cellStyle name="Nota 5 4 2 2 2" xfId="16954" xr:uid="{00000000-0005-0000-0000-0000416F0000}"/>
    <cellStyle name="Nota 5 4 2 2 3" xfId="23935" xr:uid="{00000000-0005-0000-0000-0000426F0000}"/>
    <cellStyle name="Nota 5 4 2 2 4" xfId="30779" xr:uid="{00000000-0005-0000-0000-0000436F0000}"/>
    <cellStyle name="Nota 5 4 2 2 5" xfId="34729" xr:uid="{00000000-0005-0000-0000-0000446F0000}"/>
    <cellStyle name="Nota 5 4 2 2 6" xfId="38281" xr:uid="{00000000-0005-0000-0000-0000456F0000}"/>
    <cellStyle name="Nota 5 4 2 2 7" xfId="40239" xr:uid="{00000000-0005-0000-0000-0000466F0000}"/>
    <cellStyle name="Nota 5 4 2 3" xfId="11873" xr:uid="{00000000-0005-0000-0000-0000476F0000}"/>
    <cellStyle name="Nota 5 4 2 4" xfId="18876" xr:uid="{00000000-0005-0000-0000-0000486F0000}"/>
    <cellStyle name="Nota 5 4 2 5" xfId="23348" xr:uid="{00000000-0005-0000-0000-0000496F0000}"/>
    <cellStyle name="Nota 5 4 2 6" xfId="17150" xr:uid="{00000000-0005-0000-0000-00004A6F0000}"/>
    <cellStyle name="Nota 5 4 2 7" xfId="29974" xr:uid="{00000000-0005-0000-0000-00004B6F0000}"/>
    <cellStyle name="Nota 5 4 2 8" xfId="31527" xr:uid="{00000000-0005-0000-0000-00004C6F0000}"/>
    <cellStyle name="Nota 5 4 2 9" xfId="35237" xr:uid="{00000000-0005-0000-0000-00004D6F0000}"/>
    <cellStyle name="Nota 5 4 3" xfId="4001" xr:uid="{00000000-0005-0000-0000-00004E6F0000}"/>
    <cellStyle name="Nota 5 4 3 2" xfId="7802" xr:uid="{00000000-0005-0000-0000-00004F6F0000}"/>
    <cellStyle name="Nota 5 4 3 2 2" xfId="16955" xr:uid="{00000000-0005-0000-0000-0000506F0000}"/>
    <cellStyle name="Nota 5 4 3 2 3" xfId="23936" xr:uid="{00000000-0005-0000-0000-0000516F0000}"/>
    <cellStyle name="Nota 5 4 3 2 4" xfId="30780" xr:uid="{00000000-0005-0000-0000-0000526F0000}"/>
    <cellStyle name="Nota 5 4 3 2 5" xfId="34730" xr:uid="{00000000-0005-0000-0000-0000536F0000}"/>
    <cellStyle name="Nota 5 4 3 2 6" xfId="38282" xr:uid="{00000000-0005-0000-0000-0000546F0000}"/>
    <cellStyle name="Nota 5 4 3 2 7" xfId="40240" xr:uid="{00000000-0005-0000-0000-0000556F0000}"/>
    <cellStyle name="Nota 5 4 3 3" xfId="13155" xr:uid="{00000000-0005-0000-0000-0000566F0000}"/>
    <cellStyle name="Nota 5 4 3 4" xfId="20153" xr:uid="{00000000-0005-0000-0000-0000576F0000}"/>
    <cellStyle name="Nota 5 4 3 5" xfId="27830" xr:uid="{00000000-0005-0000-0000-0000586F0000}"/>
    <cellStyle name="Nota 5 4 3 6" xfId="23219" xr:uid="{00000000-0005-0000-0000-0000596F0000}"/>
    <cellStyle name="Nota 5 4 3 7" xfId="24606" xr:uid="{00000000-0005-0000-0000-00005A6F0000}"/>
    <cellStyle name="Nota 5 4 3 8" xfId="19781" xr:uid="{00000000-0005-0000-0000-00005B6F0000}"/>
    <cellStyle name="Nota 5 4 3 9" xfId="29572" xr:uid="{00000000-0005-0000-0000-00005C6F0000}"/>
    <cellStyle name="Nota 5 4 4" xfId="4439" xr:uid="{00000000-0005-0000-0000-00005D6F0000}"/>
    <cellStyle name="Nota 5 4 4 2" xfId="7803" xr:uid="{00000000-0005-0000-0000-00005E6F0000}"/>
    <cellStyle name="Nota 5 4 4 2 2" xfId="16956" xr:uid="{00000000-0005-0000-0000-00005F6F0000}"/>
    <cellStyle name="Nota 5 4 4 2 3" xfId="23937" xr:uid="{00000000-0005-0000-0000-0000606F0000}"/>
    <cellStyle name="Nota 5 4 4 2 4" xfId="30781" xr:uid="{00000000-0005-0000-0000-0000616F0000}"/>
    <cellStyle name="Nota 5 4 4 2 5" xfId="34731" xr:uid="{00000000-0005-0000-0000-0000626F0000}"/>
    <cellStyle name="Nota 5 4 4 2 6" xfId="38283" xr:uid="{00000000-0005-0000-0000-0000636F0000}"/>
    <cellStyle name="Nota 5 4 4 2 7" xfId="40241" xr:uid="{00000000-0005-0000-0000-0000646F0000}"/>
    <cellStyle name="Nota 5 4 4 3" xfId="13593" xr:uid="{00000000-0005-0000-0000-0000656F0000}"/>
    <cellStyle name="Nota 5 4 4 4" xfId="20591" xr:uid="{00000000-0005-0000-0000-0000666F0000}"/>
    <cellStyle name="Nota 5 4 4 5" xfId="24748" xr:uid="{00000000-0005-0000-0000-0000676F0000}"/>
    <cellStyle name="Nota 5 4 4 6" xfId="28159" xr:uid="{00000000-0005-0000-0000-0000686F0000}"/>
    <cellStyle name="Nota 5 4 4 7" xfId="17613" xr:uid="{00000000-0005-0000-0000-0000696F0000}"/>
    <cellStyle name="Nota 5 4 4 8" xfId="31762" xr:uid="{00000000-0005-0000-0000-00006A6F0000}"/>
    <cellStyle name="Nota 5 4 4 9" xfId="35442" xr:uid="{00000000-0005-0000-0000-00006B6F0000}"/>
    <cellStyle name="Nota 5 4 5" xfId="4693" xr:uid="{00000000-0005-0000-0000-00006C6F0000}"/>
    <cellStyle name="Nota 5 4 5 2" xfId="7804" xr:uid="{00000000-0005-0000-0000-00006D6F0000}"/>
    <cellStyle name="Nota 5 4 5 2 2" xfId="16957" xr:uid="{00000000-0005-0000-0000-00006E6F0000}"/>
    <cellStyle name="Nota 5 4 5 2 3" xfId="23938" xr:uid="{00000000-0005-0000-0000-00006F6F0000}"/>
    <cellStyle name="Nota 5 4 5 2 4" xfId="30782" xr:uid="{00000000-0005-0000-0000-0000706F0000}"/>
    <cellStyle name="Nota 5 4 5 2 5" xfId="34732" xr:uid="{00000000-0005-0000-0000-0000716F0000}"/>
    <cellStyle name="Nota 5 4 5 2 6" xfId="38284" xr:uid="{00000000-0005-0000-0000-0000726F0000}"/>
    <cellStyle name="Nota 5 4 5 2 7" xfId="40242" xr:uid="{00000000-0005-0000-0000-0000736F0000}"/>
    <cellStyle name="Nota 5 4 5 3" xfId="13847" xr:uid="{00000000-0005-0000-0000-0000746F0000}"/>
    <cellStyle name="Nota 5 4 5 4" xfId="20845" xr:uid="{00000000-0005-0000-0000-0000756F0000}"/>
    <cellStyle name="Nota 5 4 5 5" xfId="24781" xr:uid="{00000000-0005-0000-0000-0000766F0000}"/>
    <cellStyle name="Nota 5 4 5 6" xfId="29268" xr:uid="{00000000-0005-0000-0000-0000776F0000}"/>
    <cellStyle name="Nota 5 4 5 7" xfId="29397" xr:uid="{00000000-0005-0000-0000-0000786F0000}"/>
    <cellStyle name="Nota 5 4 5 8" xfId="32174" xr:uid="{00000000-0005-0000-0000-0000796F0000}"/>
    <cellStyle name="Nota 5 4 5 9" xfId="35849" xr:uid="{00000000-0005-0000-0000-00007A6F0000}"/>
    <cellStyle name="Nota 5 4 6" xfId="4939" xr:uid="{00000000-0005-0000-0000-00007B6F0000}"/>
    <cellStyle name="Nota 5 4 6 2" xfId="7805" xr:uid="{00000000-0005-0000-0000-00007C6F0000}"/>
    <cellStyle name="Nota 5 4 6 2 2" xfId="16958" xr:uid="{00000000-0005-0000-0000-00007D6F0000}"/>
    <cellStyle name="Nota 5 4 6 2 3" xfId="23939" xr:uid="{00000000-0005-0000-0000-00007E6F0000}"/>
    <cellStyle name="Nota 5 4 6 2 4" xfId="30783" xr:uid="{00000000-0005-0000-0000-00007F6F0000}"/>
    <cellStyle name="Nota 5 4 6 2 5" xfId="34733" xr:uid="{00000000-0005-0000-0000-0000806F0000}"/>
    <cellStyle name="Nota 5 4 6 2 6" xfId="38285" xr:uid="{00000000-0005-0000-0000-0000816F0000}"/>
    <cellStyle name="Nota 5 4 6 2 7" xfId="40243" xr:uid="{00000000-0005-0000-0000-0000826F0000}"/>
    <cellStyle name="Nota 5 4 6 3" xfId="14093" xr:uid="{00000000-0005-0000-0000-0000836F0000}"/>
    <cellStyle name="Nota 5 4 6 4" xfId="21091" xr:uid="{00000000-0005-0000-0000-0000846F0000}"/>
    <cellStyle name="Nota 5 4 6 5" xfId="27369" xr:uid="{00000000-0005-0000-0000-0000856F0000}"/>
    <cellStyle name="Nota 5 4 6 6" xfId="29296" xr:uid="{00000000-0005-0000-0000-0000866F0000}"/>
    <cellStyle name="Nota 5 4 6 7" xfId="31985" xr:uid="{00000000-0005-0000-0000-0000876F0000}"/>
    <cellStyle name="Nota 5 4 6 8" xfId="35663" xr:uid="{00000000-0005-0000-0000-0000886F0000}"/>
    <cellStyle name="Nota 5 4 6 9" xfId="38574" xr:uid="{00000000-0005-0000-0000-0000896F0000}"/>
    <cellStyle name="Nota 5 4 7" xfId="7800" xr:uid="{00000000-0005-0000-0000-00008A6F0000}"/>
    <cellStyle name="Nota 5 4 7 2" xfId="16953" xr:uid="{00000000-0005-0000-0000-00008B6F0000}"/>
    <cellStyle name="Nota 5 4 7 3" xfId="23934" xr:uid="{00000000-0005-0000-0000-00008C6F0000}"/>
    <cellStyle name="Nota 5 4 7 4" xfId="30778" xr:uid="{00000000-0005-0000-0000-00008D6F0000}"/>
    <cellStyle name="Nota 5 4 7 5" xfId="34728" xr:uid="{00000000-0005-0000-0000-00008E6F0000}"/>
    <cellStyle name="Nota 5 4 7 6" xfId="38280" xr:uid="{00000000-0005-0000-0000-00008F6F0000}"/>
    <cellStyle name="Nota 5 4 7 7" xfId="40238" xr:uid="{00000000-0005-0000-0000-0000906F0000}"/>
    <cellStyle name="Nota 5 4 8" xfId="11473" xr:uid="{00000000-0005-0000-0000-0000916F0000}"/>
    <cellStyle name="Nota 5 4 9" xfId="18476" xr:uid="{00000000-0005-0000-0000-0000926F0000}"/>
    <cellStyle name="Nota 5 5" xfId="1698" xr:uid="{00000000-0005-0000-0000-0000936F0000}"/>
    <cellStyle name="Nota 5 5 10" xfId="18314" xr:uid="{00000000-0005-0000-0000-0000946F0000}"/>
    <cellStyle name="Nota 5 5 11" xfId="29068" xr:uid="{00000000-0005-0000-0000-0000956F0000}"/>
    <cellStyle name="Nota 5 5 12" xfId="30979" xr:uid="{00000000-0005-0000-0000-0000966F0000}"/>
    <cellStyle name="Nota 5 5 13" xfId="17641" xr:uid="{00000000-0005-0000-0000-0000976F0000}"/>
    <cellStyle name="Nota 5 5 14" xfId="34943" xr:uid="{00000000-0005-0000-0000-0000986F0000}"/>
    <cellStyle name="Nota 5 5 2" xfId="2521" xr:uid="{00000000-0005-0000-0000-0000996F0000}"/>
    <cellStyle name="Nota 5 5 2 2" xfId="7807" xr:uid="{00000000-0005-0000-0000-00009A6F0000}"/>
    <cellStyle name="Nota 5 5 2 2 2" xfId="16960" xr:uid="{00000000-0005-0000-0000-00009B6F0000}"/>
    <cellStyle name="Nota 5 5 2 2 3" xfId="23941" xr:uid="{00000000-0005-0000-0000-00009C6F0000}"/>
    <cellStyle name="Nota 5 5 2 2 4" xfId="30785" xr:uid="{00000000-0005-0000-0000-00009D6F0000}"/>
    <cellStyle name="Nota 5 5 2 2 5" xfId="34735" xr:uid="{00000000-0005-0000-0000-00009E6F0000}"/>
    <cellStyle name="Nota 5 5 2 2 6" xfId="38287" xr:uid="{00000000-0005-0000-0000-00009F6F0000}"/>
    <cellStyle name="Nota 5 5 2 2 7" xfId="40245" xr:uid="{00000000-0005-0000-0000-0000A06F0000}"/>
    <cellStyle name="Nota 5 5 2 3" xfId="11675" xr:uid="{00000000-0005-0000-0000-0000A16F0000}"/>
    <cellStyle name="Nota 5 5 2 4" xfId="18678" xr:uid="{00000000-0005-0000-0000-0000A26F0000}"/>
    <cellStyle name="Nota 5 5 2 5" xfId="19413" xr:uid="{00000000-0005-0000-0000-0000A36F0000}"/>
    <cellStyle name="Nota 5 5 2 6" xfId="19649" xr:uid="{00000000-0005-0000-0000-0000A46F0000}"/>
    <cellStyle name="Nota 5 5 2 7" xfId="30071" xr:uid="{00000000-0005-0000-0000-0000A56F0000}"/>
    <cellStyle name="Nota 5 5 2 8" xfId="22482" xr:uid="{00000000-0005-0000-0000-0000A66F0000}"/>
    <cellStyle name="Nota 5 5 2 9" xfId="33623" xr:uid="{00000000-0005-0000-0000-0000A76F0000}"/>
    <cellStyle name="Nota 5 5 3" xfId="3675" xr:uid="{00000000-0005-0000-0000-0000A86F0000}"/>
    <cellStyle name="Nota 5 5 3 2" xfId="7808" xr:uid="{00000000-0005-0000-0000-0000A96F0000}"/>
    <cellStyle name="Nota 5 5 3 2 2" xfId="16961" xr:uid="{00000000-0005-0000-0000-0000AA6F0000}"/>
    <cellStyle name="Nota 5 5 3 2 3" xfId="23942" xr:uid="{00000000-0005-0000-0000-0000AB6F0000}"/>
    <cellStyle name="Nota 5 5 3 2 4" xfId="30786" xr:uid="{00000000-0005-0000-0000-0000AC6F0000}"/>
    <cellStyle name="Nota 5 5 3 2 5" xfId="34736" xr:uid="{00000000-0005-0000-0000-0000AD6F0000}"/>
    <cellStyle name="Nota 5 5 3 2 6" xfId="38288" xr:uid="{00000000-0005-0000-0000-0000AE6F0000}"/>
    <cellStyle name="Nota 5 5 3 2 7" xfId="40246" xr:uid="{00000000-0005-0000-0000-0000AF6F0000}"/>
    <cellStyle name="Nota 5 5 3 3" xfId="12829" xr:uid="{00000000-0005-0000-0000-0000B06F0000}"/>
    <cellStyle name="Nota 5 5 3 4" xfId="19828" xr:uid="{00000000-0005-0000-0000-0000B16F0000}"/>
    <cellStyle name="Nota 5 5 3 5" xfId="27986" xr:uid="{00000000-0005-0000-0000-0000B26F0000}"/>
    <cellStyle name="Nota 5 5 3 6" xfId="26561" xr:uid="{00000000-0005-0000-0000-0000B36F0000}"/>
    <cellStyle name="Nota 5 5 3 7" xfId="25634" xr:uid="{00000000-0005-0000-0000-0000B46F0000}"/>
    <cellStyle name="Nota 5 5 3 8" xfId="31146" xr:uid="{00000000-0005-0000-0000-0000B56F0000}"/>
    <cellStyle name="Nota 5 5 3 9" xfId="35019" xr:uid="{00000000-0005-0000-0000-0000B66F0000}"/>
    <cellStyle name="Nota 5 5 4" xfId="4180" xr:uid="{00000000-0005-0000-0000-0000B76F0000}"/>
    <cellStyle name="Nota 5 5 4 2" xfId="7809" xr:uid="{00000000-0005-0000-0000-0000B86F0000}"/>
    <cellStyle name="Nota 5 5 4 2 2" xfId="16962" xr:uid="{00000000-0005-0000-0000-0000B96F0000}"/>
    <cellStyle name="Nota 5 5 4 2 3" xfId="23943" xr:uid="{00000000-0005-0000-0000-0000BA6F0000}"/>
    <cellStyle name="Nota 5 5 4 2 4" xfId="30787" xr:uid="{00000000-0005-0000-0000-0000BB6F0000}"/>
    <cellStyle name="Nota 5 5 4 2 5" xfId="34737" xr:uid="{00000000-0005-0000-0000-0000BC6F0000}"/>
    <cellStyle name="Nota 5 5 4 2 6" xfId="38289" xr:uid="{00000000-0005-0000-0000-0000BD6F0000}"/>
    <cellStyle name="Nota 5 5 4 2 7" xfId="40247" xr:uid="{00000000-0005-0000-0000-0000BE6F0000}"/>
    <cellStyle name="Nota 5 5 4 3" xfId="13334" xr:uid="{00000000-0005-0000-0000-0000BF6F0000}"/>
    <cellStyle name="Nota 5 5 4 4" xfId="20332" xr:uid="{00000000-0005-0000-0000-0000C06F0000}"/>
    <cellStyle name="Nota 5 5 4 5" xfId="27742" xr:uid="{00000000-0005-0000-0000-0000C16F0000}"/>
    <cellStyle name="Nota 5 5 4 6" xfId="28138" xr:uid="{00000000-0005-0000-0000-0000C26F0000}"/>
    <cellStyle name="Nota 5 5 4 7" xfId="28520" xr:uid="{00000000-0005-0000-0000-0000C36F0000}"/>
    <cellStyle name="Nota 5 5 4 8" xfId="33380" xr:uid="{00000000-0005-0000-0000-0000C46F0000}"/>
    <cellStyle name="Nota 5 5 4 9" xfId="37055" xr:uid="{00000000-0005-0000-0000-0000C56F0000}"/>
    <cellStyle name="Nota 5 5 5" xfId="2899" xr:uid="{00000000-0005-0000-0000-0000C66F0000}"/>
    <cellStyle name="Nota 5 5 5 2" xfId="7810" xr:uid="{00000000-0005-0000-0000-0000C76F0000}"/>
    <cellStyle name="Nota 5 5 5 2 2" xfId="16963" xr:uid="{00000000-0005-0000-0000-0000C86F0000}"/>
    <cellStyle name="Nota 5 5 5 2 3" xfId="23944" xr:uid="{00000000-0005-0000-0000-0000C96F0000}"/>
    <cellStyle name="Nota 5 5 5 2 4" xfId="30788" xr:uid="{00000000-0005-0000-0000-0000CA6F0000}"/>
    <cellStyle name="Nota 5 5 5 2 5" xfId="34738" xr:uid="{00000000-0005-0000-0000-0000CB6F0000}"/>
    <cellStyle name="Nota 5 5 5 2 6" xfId="38290" xr:uid="{00000000-0005-0000-0000-0000CC6F0000}"/>
    <cellStyle name="Nota 5 5 5 2 7" xfId="40248" xr:uid="{00000000-0005-0000-0000-0000CD6F0000}"/>
    <cellStyle name="Nota 5 5 5 3" xfId="12053" xr:uid="{00000000-0005-0000-0000-0000CE6F0000}"/>
    <cellStyle name="Nota 5 5 5 4" xfId="19056" xr:uid="{00000000-0005-0000-0000-0000CF6F0000}"/>
    <cellStyle name="Nota 5 5 5 5" xfId="28339" xr:uid="{00000000-0005-0000-0000-0000D06F0000}"/>
    <cellStyle name="Nota 5 5 5 6" xfId="26375" xr:uid="{00000000-0005-0000-0000-0000D16F0000}"/>
    <cellStyle name="Nota 5 5 5 7" xfId="29884" xr:uid="{00000000-0005-0000-0000-0000D26F0000}"/>
    <cellStyle name="Nota 5 5 5 8" xfId="33861" xr:uid="{00000000-0005-0000-0000-0000D36F0000}"/>
    <cellStyle name="Nota 5 5 5 9" xfId="37423" xr:uid="{00000000-0005-0000-0000-0000D46F0000}"/>
    <cellStyle name="Nota 5 5 6" xfId="3006" xr:uid="{00000000-0005-0000-0000-0000D56F0000}"/>
    <cellStyle name="Nota 5 5 6 2" xfId="7811" xr:uid="{00000000-0005-0000-0000-0000D66F0000}"/>
    <cellStyle name="Nota 5 5 6 2 2" xfId="16964" xr:uid="{00000000-0005-0000-0000-0000D76F0000}"/>
    <cellStyle name="Nota 5 5 6 2 3" xfId="23945" xr:uid="{00000000-0005-0000-0000-0000D86F0000}"/>
    <cellStyle name="Nota 5 5 6 2 4" xfId="30789" xr:uid="{00000000-0005-0000-0000-0000D96F0000}"/>
    <cellStyle name="Nota 5 5 6 2 5" xfId="34739" xr:uid="{00000000-0005-0000-0000-0000DA6F0000}"/>
    <cellStyle name="Nota 5 5 6 2 6" xfId="38291" xr:uid="{00000000-0005-0000-0000-0000DB6F0000}"/>
    <cellStyle name="Nota 5 5 6 2 7" xfId="40249" xr:uid="{00000000-0005-0000-0000-0000DC6F0000}"/>
    <cellStyle name="Nota 5 5 6 3" xfId="12160" xr:uid="{00000000-0005-0000-0000-0000DD6F0000}"/>
    <cellStyle name="Nota 5 5 6 4" xfId="19163" xr:uid="{00000000-0005-0000-0000-0000DE6F0000}"/>
    <cellStyle name="Nota 5 5 6 5" xfId="24691" xr:uid="{00000000-0005-0000-0000-0000DF6F0000}"/>
    <cellStyle name="Nota 5 5 6 6" xfId="28084" xr:uid="{00000000-0005-0000-0000-0000E06F0000}"/>
    <cellStyle name="Nota 5 5 6 7" xfId="29824" xr:uid="{00000000-0005-0000-0000-0000E16F0000}"/>
    <cellStyle name="Nota 5 5 6 8" xfId="31563" xr:uid="{00000000-0005-0000-0000-0000E26F0000}"/>
    <cellStyle name="Nota 5 5 6 9" xfId="35267" xr:uid="{00000000-0005-0000-0000-0000E36F0000}"/>
    <cellStyle name="Nota 5 5 7" xfId="7806" xr:uid="{00000000-0005-0000-0000-0000E46F0000}"/>
    <cellStyle name="Nota 5 5 7 2" xfId="16959" xr:uid="{00000000-0005-0000-0000-0000E56F0000}"/>
    <cellStyle name="Nota 5 5 7 3" xfId="23940" xr:uid="{00000000-0005-0000-0000-0000E66F0000}"/>
    <cellStyle name="Nota 5 5 7 4" xfId="30784" xr:uid="{00000000-0005-0000-0000-0000E76F0000}"/>
    <cellStyle name="Nota 5 5 7 5" xfId="34734" xr:uid="{00000000-0005-0000-0000-0000E86F0000}"/>
    <cellStyle name="Nota 5 5 7 6" xfId="38286" xr:uid="{00000000-0005-0000-0000-0000E96F0000}"/>
    <cellStyle name="Nota 5 5 7 7" xfId="40244" xr:uid="{00000000-0005-0000-0000-0000EA6F0000}"/>
    <cellStyle name="Nota 5 5 8" xfId="10852" xr:uid="{00000000-0005-0000-0000-0000EB6F0000}"/>
    <cellStyle name="Nota 5 5 9" xfId="9257" xr:uid="{00000000-0005-0000-0000-0000EC6F0000}"/>
    <cellStyle name="Nota 5 6" xfId="1650" xr:uid="{00000000-0005-0000-0000-0000ED6F0000}"/>
    <cellStyle name="Nota 5 6 10" xfId="28908" xr:uid="{00000000-0005-0000-0000-0000EE6F0000}"/>
    <cellStyle name="Nota 5 6 11" xfId="26055" xr:uid="{00000000-0005-0000-0000-0000EF6F0000}"/>
    <cellStyle name="Nota 5 6 12" xfId="31369" xr:uid="{00000000-0005-0000-0000-0000F06F0000}"/>
    <cellStyle name="Nota 5 6 13" xfId="35129" xr:uid="{00000000-0005-0000-0000-0000F16F0000}"/>
    <cellStyle name="Nota 5 6 2" xfId="3527" xr:uid="{00000000-0005-0000-0000-0000F26F0000}"/>
    <cellStyle name="Nota 5 6 2 2" xfId="7813" xr:uid="{00000000-0005-0000-0000-0000F36F0000}"/>
    <cellStyle name="Nota 5 6 2 2 2" xfId="16966" xr:uid="{00000000-0005-0000-0000-0000F46F0000}"/>
    <cellStyle name="Nota 5 6 2 2 3" xfId="23947" xr:uid="{00000000-0005-0000-0000-0000F56F0000}"/>
    <cellStyle name="Nota 5 6 2 2 4" xfId="30791" xr:uid="{00000000-0005-0000-0000-0000F66F0000}"/>
    <cellStyle name="Nota 5 6 2 2 5" xfId="34741" xr:uid="{00000000-0005-0000-0000-0000F76F0000}"/>
    <cellStyle name="Nota 5 6 2 2 6" xfId="38293" xr:uid="{00000000-0005-0000-0000-0000F86F0000}"/>
    <cellStyle name="Nota 5 6 2 2 7" xfId="40251" xr:uid="{00000000-0005-0000-0000-0000F96F0000}"/>
    <cellStyle name="Nota 5 6 2 3" xfId="12681" xr:uid="{00000000-0005-0000-0000-0000FA6F0000}"/>
    <cellStyle name="Nota 5 6 2 4" xfId="19682" xr:uid="{00000000-0005-0000-0000-0000FB6F0000}"/>
    <cellStyle name="Nota 5 6 2 5" xfId="21278" xr:uid="{00000000-0005-0000-0000-0000FC6F0000}"/>
    <cellStyle name="Nota 5 6 2 6" xfId="26528" xr:uid="{00000000-0005-0000-0000-0000FD6F0000}"/>
    <cellStyle name="Nota 5 6 2 7" xfId="29007" xr:uid="{00000000-0005-0000-0000-0000FE6F0000}"/>
    <cellStyle name="Nota 5 6 2 8" xfId="33598" xr:uid="{00000000-0005-0000-0000-0000FF6F0000}"/>
    <cellStyle name="Nota 5 6 2 9" xfId="37262" xr:uid="{00000000-0005-0000-0000-000000700000}"/>
    <cellStyle name="Nota 5 6 3" xfId="4123" xr:uid="{00000000-0005-0000-0000-000001700000}"/>
    <cellStyle name="Nota 5 6 3 2" xfId="7814" xr:uid="{00000000-0005-0000-0000-000002700000}"/>
    <cellStyle name="Nota 5 6 3 2 2" xfId="16967" xr:uid="{00000000-0005-0000-0000-000003700000}"/>
    <cellStyle name="Nota 5 6 3 2 3" xfId="23948" xr:uid="{00000000-0005-0000-0000-000004700000}"/>
    <cellStyle name="Nota 5 6 3 2 4" xfId="30792" xr:uid="{00000000-0005-0000-0000-000005700000}"/>
    <cellStyle name="Nota 5 6 3 2 5" xfId="34742" xr:uid="{00000000-0005-0000-0000-000006700000}"/>
    <cellStyle name="Nota 5 6 3 2 6" xfId="38294" xr:uid="{00000000-0005-0000-0000-000007700000}"/>
    <cellStyle name="Nota 5 6 3 2 7" xfId="40252" xr:uid="{00000000-0005-0000-0000-000008700000}"/>
    <cellStyle name="Nota 5 6 3 3" xfId="13277" xr:uid="{00000000-0005-0000-0000-000009700000}"/>
    <cellStyle name="Nota 5 6 3 4" xfId="20275" xr:uid="{00000000-0005-0000-0000-00000A700000}"/>
    <cellStyle name="Nota 5 6 3 5" xfId="22665" xr:uid="{00000000-0005-0000-0000-00000B700000}"/>
    <cellStyle name="Nota 5 6 3 6" xfId="28141" xr:uid="{00000000-0005-0000-0000-00000C700000}"/>
    <cellStyle name="Nota 5 6 3 7" xfId="22495" xr:uid="{00000000-0005-0000-0000-00000D700000}"/>
    <cellStyle name="Nota 5 6 3 8" xfId="33408" xr:uid="{00000000-0005-0000-0000-00000E700000}"/>
    <cellStyle name="Nota 5 6 3 9" xfId="37083" xr:uid="{00000000-0005-0000-0000-00000F700000}"/>
    <cellStyle name="Nota 5 6 4" xfId="2837" xr:uid="{00000000-0005-0000-0000-000010700000}"/>
    <cellStyle name="Nota 5 6 4 2" xfId="7815" xr:uid="{00000000-0005-0000-0000-000011700000}"/>
    <cellStyle name="Nota 5 6 4 2 2" xfId="16968" xr:uid="{00000000-0005-0000-0000-000012700000}"/>
    <cellStyle name="Nota 5 6 4 2 3" xfId="23949" xr:uid="{00000000-0005-0000-0000-000013700000}"/>
    <cellStyle name="Nota 5 6 4 2 4" xfId="30793" xr:uid="{00000000-0005-0000-0000-000014700000}"/>
    <cellStyle name="Nota 5 6 4 2 5" xfId="34743" xr:uid="{00000000-0005-0000-0000-000015700000}"/>
    <cellStyle name="Nota 5 6 4 2 6" xfId="38295" xr:uid="{00000000-0005-0000-0000-000016700000}"/>
    <cellStyle name="Nota 5 6 4 2 7" xfId="40253" xr:uid="{00000000-0005-0000-0000-000017700000}"/>
    <cellStyle name="Nota 5 6 4 3" xfId="11991" xr:uid="{00000000-0005-0000-0000-000018700000}"/>
    <cellStyle name="Nota 5 6 4 4" xfId="18994" xr:uid="{00000000-0005-0000-0000-000019700000}"/>
    <cellStyle name="Nota 5 6 4 5" xfId="28349" xr:uid="{00000000-0005-0000-0000-00001A700000}"/>
    <cellStyle name="Nota 5 6 4 6" xfId="17846" xr:uid="{00000000-0005-0000-0000-00001B700000}"/>
    <cellStyle name="Nota 5 6 4 7" xfId="28824" xr:uid="{00000000-0005-0000-0000-00001C700000}"/>
    <cellStyle name="Nota 5 6 4 8" xfId="25116" xr:uid="{00000000-0005-0000-0000-00001D700000}"/>
    <cellStyle name="Nota 5 6 4 9" xfId="31136" xr:uid="{00000000-0005-0000-0000-00001E700000}"/>
    <cellStyle name="Nota 5 6 5" xfId="3062" xr:uid="{00000000-0005-0000-0000-00001F700000}"/>
    <cellStyle name="Nota 5 6 5 2" xfId="7816" xr:uid="{00000000-0005-0000-0000-000020700000}"/>
    <cellStyle name="Nota 5 6 5 2 2" xfId="16969" xr:uid="{00000000-0005-0000-0000-000021700000}"/>
    <cellStyle name="Nota 5 6 5 2 3" xfId="23950" xr:uid="{00000000-0005-0000-0000-000022700000}"/>
    <cellStyle name="Nota 5 6 5 2 4" xfId="30794" xr:uid="{00000000-0005-0000-0000-000023700000}"/>
    <cellStyle name="Nota 5 6 5 2 5" xfId="34744" xr:uid="{00000000-0005-0000-0000-000024700000}"/>
    <cellStyle name="Nota 5 6 5 2 6" xfId="38296" xr:uid="{00000000-0005-0000-0000-000025700000}"/>
    <cellStyle name="Nota 5 6 5 2 7" xfId="40254" xr:uid="{00000000-0005-0000-0000-000026700000}"/>
    <cellStyle name="Nota 5 6 5 3" xfId="12216" xr:uid="{00000000-0005-0000-0000-000027700000}"/>
    <cellStyle name="Nota 5 6 5 4" xfId="19219" xr:uid="{00000000-0005-0000-0000-000028700000}"/>
    <cellStyle name="Nota 5 6 5 5" xfId="28285" xr:uid="{00000000-0005-0000-0000-000029700000}"/>
    <cellStyle name="Nota 5 6 5 6" xfId="26412" xr:uid="{00000000-0005-0000-0000-00002A700000}"/>
    <cellStyle name="Nota 5 6 5 7" xfId="29804" xr:uid="{00000000-0005-0000-0000-00002B700000}"/>
    <cellStyle name="Nota 5 6 5 8" xfId="31828" xr:uid="{00000000-0005-0000-0000-00002C700000}"/>
    <cellStyle name="Nota 5 6 5 9" xfId="35485" xr:uid="{00000000-0005-0000-0000-00002D700000}"/>
    <cellStyle name="Nota 5 6 6" xfId="7812" xr:uid="{00000000-0005-0000-0000-00002E700000}"/>
    <cellStyle name="Nota 5 6 6 2" xfId="16965" xr:uid="{00000000-0005-0000-0000-00002F700000}"/>
    <cellStyle name="Nota 5 6 6 3" xfId="23946" xr:uid="{00000000-0005-0000-0000-000030700000}"/>
    <cellStyle name="Nota 5 6 6 4" xfId="30790" xr:uid="{00000000-0005-0000-0000-000031700000}"/>
    <cellStyle name="Nota 5 6 6 5" xfId="34740" xr:uid="{00000000-0005-0000-0000-000032700000}"/>
    <cellStyle name="Nota 5 6 6 6" xfId="38292" xr:uid="{00000000-0005-0000-0000-000033700000}"/>
    <cellStyle name="Nota 5 6 6 7" xfId="40250" xr:uid="{00000000-0005-0000-0000-000034700000}"/>
    <cellStyle name="Nota 5 6 7" xfId="10804" xr:uid="{00000000-0005-0000-0000-000035700000}"/>
    <cellStyle name="Nota 5 6 8" xfId="9276" xr:uid="{00000000-0005-0000-0000-000036700000}"/>
    <cellStyle name="Nota 5 6 9" xfId="17313" xr:uid="{00000000-0005-0000-0000-000037700000}"/>
    <cellStyle name="Nota 5 7" xfId="2478" xr:uid="{00000000-0005-0000-0000-000038700000}"/>
    <cellStyle name="Nota 5 7 2" xfId="7817" xr:uid="{00000000-0005-0000-0000-000039700000}"/>
    <cellStyle name="Nota 5 7 2 2" xfId="16970" xr:uid="{00000000-0005-0000-0000-00003A700000}"/>
    <cellStyle name="Nota 5 7 2 3" xfId="23951" xr:uid="{00000000-0005-0000-0000-00003B700000}"/>
    <cellStyle name="Nota 5 7 2 4" xfId="30795" xr:uid="{00000000-0005-0000-0000-00003C700000}"/>
    <cellStyle name="Nota 5 7 2 5" xfId="34745" xr:uid="{00000000-0005-0000-0000-00003D700000}"/>
    <cellStyle name="Nota 5 7 2 6" xfId="38297" xr:uid="{00000000-0005-0000-0000-00003E700000}"/>
    <cellStyle name="Nota 5 7 2 7" xfId="40255" xr:uid="{00000000-0005-0000-0000-00003F700000}"/>
    <cellStyle name="Nota 5 7 3" xfId="11632" xr:uid="{00000000-0005-0000-0000-000040700000}"/>
    <cellStyle name="Nota 5 7 4" xfId="18635" xr:uid="{00000000-0005-0000-0000-000041700000}"/>
    <cellStyle name="Nota 5 7 5" xfId="17085" xr:uid="{00000000-0005-0000-0000-000042700000}"/>
    <cellStyle name="Nota 5 7 6" xfId="22976" xr:uid="{00000000-0005-0000-0000-000043700000}"/>
    <cellStyle name="Nota 5 7 7" xfId="24526" xr:uid="{00000000-0005-0000-0000-000044700000}"/>
    <cellStyle name="Nota 5 7 8" xfId="29617" xr:uid="{00000000-0005-0000-0000-000045700000}"/>
    <cellStyle name="Nota 5 7 9" xfId="33611" xr:uid="{00000000-0005-0000-0000-000046700000}"/>
    <cellStyle name="Nota 5 8" xfId="3056" xr:uid="{00000000-0005-0000-0000-000047700000}"/>
    <cellStyle name="Nota 5 8 2" xfId="7818" xr:uid="{00000000-0005-0000-0000-000048700000}"/>
    <cellStyle name="Nota 5 8 2 2" xfId="16971" xr:uid="{00000000-0005-0000-0000-000049700000}"/>
    <cellStyle name="Nota 5 8 2 3" xfId="23952" xr:uid="{00000000-0005-0000-0000-00004A700000}"/>
    <cellStyle name="Nota 5 8 2 4" xfId="30796" xr:uid="{00000000-0005-0000-0000-00004B700000}"/>
    <cellStyle name="Nota 5 8 2 5" xfId="34746" xr:uid="{00000000-0005-0000-0000-00004C700000}"/>
    <cellStyle name="Nota 5 8 2 6" xfId="38298" xr:uid="{00000000-0005-0000-0000-00004D700000}"/>
    <cellStyle name="Nota 5 8 2 7" xfId="40256" xr:uid="{00000000-0005-0000-0000-00004E700000}"/>
    <cellStyle name="Nota 5 8 3" xfId="12210" xr:uid="{00000000-0005-0000-0000-00004F700000}"/>
    <cellStyle name="Nota 5 8 4" xfId="19213" xr:uid="{00000000-0005-0000-0000-000050700000}"/>
    <cellStyle name="Nota 5 8 5" xfId="28288" xr:uid="{00000000-0005-0000-0000-000051700000}"/>
    <cellStyle name="Nota 5 8 6" xfId="22903" xr:uid="{00000000-0005-0000-0000-000052700000}"/>
    <cellStyle name="Nota 5 8 7" xfId="29807" xr:uid="{00000000-0005-0000-0000-000053700000}"/>
    <cellStyle name="Nota 5 8 8" xfId="33784" xr:uid="{00000000-0005-0000-0000-000054700000}"/>
    <cellStyle name="Nota 5 8 9" xfId="37346" xr:uid="{00000000-0005-0000-0000-000055700000}"/>
    <cellStyle name="Nota 5 9" xfId="3023" xr:uid="{00000000-0005-0000-0000-000056700000}"/>
    <cellStyle name="Nota 5 9 2" xfId="7819" xr:uid="{00000000-0005-0000-0000-000057700000}"/>
    <cellStyle name="Nota 5 9 2 2" xfId="16972" xr:uid="{00000000-0005-0000-0000-000058700000}"/>
    <cellStyle name="Nota 5 9 2 3" xfId="23953" xr:uid="{00000000-0005-0000-0000-000059700000}"/>
    <cellStyle name="Nota 5 9 2 4" xfId="30797" xr:uid="{00000000-0005-0000-0000-00005A700000}"/>
    <cellStyle name="Nota 5 9 2 5" xfId="34747" xr:uid="{00000000-0005-0000-0000-00005B700000}"/>
    <cellStyle name="Nota 5 9 2 6" xfId="38299" xr:uid="{00000000-0005-0000-0000-00005C700000}"/>
    <cellStyle name="Nota 5 9 2 7" xfId="40257" xr:uid="{00000000-0005-0000-0000-00005D700000}"/>
    <cellStyle name="Nota 5 9 3" xfId="12177" xr:uid="{00000000-0005-0000-0000-00005E700000}"/>
    <cellStyle name="Nota 5 9 4" xfId="19180" xr:uid="{00000000-0005-0000-0000-00005F700000}"/>
    <cellStyle name="Nota 5 9 5" xfId="23367" xr:uid="{00000000-0005-0000-0000-000060700000}"/>
    <cellStyle name="Nota 5 9 6" xfId="25467" xr:uid="{00000000-0005-0000-0000-000061700000}"/>
    <cellStyle name="Nota 5 9 7" xfId="29822" xr:uid="{00000000-0005-0000-0000-000062700000}"/>
    <cellStyle name="Nota 5 9 8" xfId="29559" xr:uid="{00000000-0005-0000-0000-000063700000}"/>
    <cellStyle name="Nota 5 9 9" xfId="18163" xr:uid="{00000000-0005-0000-0000-000064700000}"/>
    <cellStyle name="Nota 6" xfId="1167" xr:uid="{00000000-0005-0000-0000-000065700000}"/>
    <cellStyle name="Nota 6 10" xfId="3162" xr:uid="{00000000-0005-0000-0000-000066700000}"/>
    <cellStyle name="Nota 6 10 2" xfId="7820" xr:uid="{00000000-0005-0000-0000-000067700000}"/>
    <cellStyle name="Nota 6 10 2 2" xfId="16973" xr:uid="{00000000-0005-0000-0000-000068700000}"/>
    <cellStyle name="Nota 6 10 2 3" xfId="23954" xr:uid="{00000000-0005-0000-0000-000069700000}"/>
    <cellStyle name="Nota 6 10 2 4" xfId="30798" xr:uid="{00000000-0005-0000-0000-00006A700000}"/>
    <cellStyle name="Nota 6 10 2 5" xfId="34748" xr:uid="{00000000-0005-0000-0000-00006B700000}"/>
    <cellStyle name="Nota 6 10 2 6" xfId="38300" xr:uid="{00000000-0005-0000-0000-00006C700000}"/>
    <cellStyle name="Nota 6 10 2 7" xfId="40258" xr:uid="{00000000-0005-0000-0000-00006D700000}"/>
    <cellStyle name="Nota 6 10 3" xfId="12316" xr:uid="{00000000-0005-0000-0000-00006E700000}"/>
    <cellStyle name="Nota 6 10 4" xfId="19319" xr:uid="{00000000-0005-0000-0000-00006F700000}"/>
    <cellStyle name="Nota 6 10 5" xfId="29512" xr:uid="{00000000-0005-0000-0000-000070700000}"/>
    <cellStyle name="Nota 6 10 6" xfId="28509" xr:uid="{00000000-0005-0000-0000-000071700000}"/>
    <cellStyle name="Nota 6 10 7" xfId="29752" xr:uid="{00000000-0005-0000-0000-000072700000}"/>
    <cellStyle name="Nota 6 10 8" xfId="31583" xr:uid="{00000000-0005-0000-0000-000073700000}"/>
    <cellStyle name="Nota 6 10 9" xfId="35294" xr:uid="{00000000-0005-0000-0000-000074700000}"/>
    <cellStyle name="Nota 6 11" xfId="2180" xr:uid="{00000000-0005-0000-0000-000075700000}"/>
    <cellStyle name="Nota 6 11 2" xfId="7821" xr:uid="{00000000-0005-0000-0000-000076700000}"/>
    <cellStyle name="Nota 6 11 2 2" xfId="16974" xr:uid="{00000000-0005-0000-0000-000077700000}"/>
    <cellStyle name="Nota 6 11 2 3" xfId="23955" xr:uid="{00000000-0005-0000-0000-000078700000}"/>
    <cellStyle name="Nota 6 11 2 4" xfId="30799" xr:uid="{00000000-0005-0000-0000-000079700000}"/>
    <cellStyle name="Nota 6 11 2 5" xfId="34749" xr:uid="{00000000-0005-0000-0000-00007A700000}"/>
    <cellStyle name="Nota 6 11 2 6" xfId="38301" xr:uid="{00000000-0005-0000-0000-00007B700000}"/>
    <cellStyle name="Nota 6 11 2 7" xfId="40259" xr:uid="{00000000-0005-0000-0000-00007C700000}"/>
    <cellStyle name="Nota 6 11 3" xfId="11334" xr:uid="{00000000-0005-0000-0000-00007D700000}"/>
    <cellStyle name="Nota 6 11 4" xfId="18337" xr:uid="{00000000-0005-0000-0000-00007E700000}"/>
    <cellStyle name="Nota 6 11 5" xfId="9616" xr:uid="{00000000-0005-0000-0000-00007F700000}"/>
    <cellStyle name="Nota 6 11 6" xfId="23281" xr:uid="{00000000-0005-0000-0000-000080700000}"/>
    <cellStyle name="Nota 6 11 7" xfId="25414" xr:uid="{00000000-0005-0000-0000-000081700000}"/>
    <cellStyle name="Nota 6 11 8" xfId="19623" xr:uid="{00000000-0005-0000-0000-000082700000}"/>
    <cellStyle name="Nota 6 11 9" xfId="34205" xr:uid="{00000000-0005-0000-0000-000083700000}"/>
    <cellStyle name="Nota 6 12" xfId="10321" xr:uid="{00000000-0005-0000-0000-000084700000}"/>
    <cellStyle name="Nota 6 13" xfId="17264" xr:uid="{00000000-0005-0000-0000-000085700000}"/>
    <cellStyle name="Nota 6 14" xfId="29385" xr:uid="{00000000-0005-0000-0000-000086700000}"/>
    <cellStyle name="Nota 6 15" xfId="31206" xr:uid="{00000000-0005-0000-0000-000087700000}"/>
    <cellStyle name="Nota 6 16" xfId="35075" xr:uid="{00000000-0005-0000-0000-000088700000}"/>
    <cellStyle name="Nota 6 17" xfId="38411" xr:uid="{00000000-0005-0000-0000-000089700000}"/>
    <cellStyle name="Nota 6 2" xfId="2333" xr:uid="{00000000-0005-0000-0000-00008A700000}"/>
    <cellStyle name="Nota 6 2 10" xfId="23128" xr:uid="{00000000-0005-0000-0000-00008B700000}"/>
    <cellStyle name="Nota 6 2 11" xfId="19561" xr:uid="{00000000-0005-0000-0000-00008C700000}"/>
    <cellStyle name="Nota 6 2 12" xfId="28800" xr:uid="{00000000-0005-0000-0000-00008D700000}"/>
    <cellStyle name="Nota 6 2 13" xfId="34140" xr:uid="{00000000-0005-0000-0000-00008E700000}"/>
    <cellStyle name="Nota 6 2 14" xfId="37702" xr:uid="{00000000-0005-0000-0000-00008F700000}"/>
    <cellStyle name="Nota 6 2 2" xfId="2733" xr:uid="{00000000-0005-0000-0000-000090700000}"/>
    <cellStyle name="Nota 6 2 2 2" xfId="7823" xr:uid="{00000000-0005-0000-0000-000091700000}"/>
    <cellStyle name="Nota 6 2 2 2 2" xfId="16976" xr:uid="{00000000-0005-0000-0000-000092700000}"/>
    <cellStyle name="Nota 6 2 2 2 3" xfId="23957" xr:uid="{00000000-0005-0000-0000-000093700000}"/>
    <cellStyle name="Nota 6 2 2 2 4" xfId="30801" xr:uid="{00000000-0005-0000-0000-000094700000}"/>
    <cellStyle name="Nota 6 2 2 2 5" xfId="34751" xr:uid="{00000000-0005-0000-0000-000095700000}"/>
    <cellStyle name="Nota 6 2 2 2 6" xfId="38303" xr:uid="{00000000-0005-0000-0000-000096700000}"/>
    <cellStyle name="Nota 6 2 2 2 7" xfId="40261" xr:uid="{00000000-0005-0000-0000-000097700000}"/>
    <cellStyle name="Nota 6 2 2 3" xfId="11887" xr:uid="{00000000-0005-0000-0000-000098700000}"/>
    <cellStyle name="Nota 6 2 2 4" xfId="18890" xr:uid="{00000000-0005-0000-0000-000099700000}"/>
    <cellStyle name="Nota 6 2 2 5" xfId="28397" xr:uid="{00000000-0005-0000-0000-00009A700000}"/>
    <cellStyle name="Nota 6 2 2 6" xfId="10091" xr:uid="{00000000-0005-0000-0000-00009B700000}"/>
    <cellStyle name="Nota 6 2 2 7" xfId="17843" xr:uid="{00000000-0005-0000-0000-00009C700000}"/>
    <cellStyle name="Nota 6 2 2 8" xfId="33943" xr:uid="{00000000-0005-0000-0000-00009D700000}"/>
    <cellStyle name="Nota 6 2 2 9" xfId="37505" xr:uid="{00000000-0005-0000-0000-00009E700000}"/>
    <cellStyle name="Nota 6 2 3" xfId="4015" xr:uid="{00000000-0005-0000-0000-00009F700000}"/>
    <cellStyle name="Nota 6 2 3 2" xfId="7824" xr:uid="{00000000-0005-0000-0000-0000A0700000}"/>
    <cellStyle name="Nota 6 2 3 2 2" xfId="16977" xr:uid="{00000000-0005-0000-0000-0000A1700000}"/>
    <cellStyle name="Nota 6 2 3 2 3" xfId="23958" xr:uid="{00000000-0005-0000-0000-0000A2700000}"/>
    <cellStyle name="Nota 6 2 3 2 4" xfId="30802" xr:uid="{00000000-0005-0000-0000-0000A3700000}"/>
    <cellStyle name="Nota 6 2 3 2 5" xfId="34752" xr:uid="{00000000-0005-0000-0000-0000A4700000}"/>
    <cellStyle name="Nota 6 2 3 2 6" xfId="38304" xr:uid="{00000000-0005-0000-0000-0000A5700000}"/>
    <cellStyle name="Nota 6 2 3 2 7" xfId="40262" xr:uid="{00000000-0005-0000-0000-0000A6700000}"/>
    <cellStyle name="Nota 6 2 3 3" xfId="13169" xr:uid="{00000000-0005-0000-0000-0000A7700000}"/>
    <cellStyle name="Nota 6 2 3 4" xfId="20167" xr:uid="{00000000-0005-0000-0000-0000A8700000}"/>
    <cellStyle name="Nota 6 2 3 5" xfId="27823" xr:uid="{00000000-0005-0000-0000-0000A9700000}"/>
    <cellStyle name="Nota 6 2 3 6" xfId="29433" xr:uid="{00000000-0005-0000-0000-0000AA700000}"/>
    <cellStyle name="Nota 6 2 3 7" xfId="28031" xr:uid="{00000000-0005-0000-0000-0000AB700000}"/>
    <cellStyle name="Nota 6 2 3 8" xfId="31846" xr:uid="{00000000-0005-0000-0000-0000AC700000}"/>
    <cellStyle name="Nota 6 2 3 9" xfId="35500" xr:uid="{00000000-0005-0000-0000-0000AD700000}"/>
    <cellStyle name="Nota 6 2 4" xfId="4453" xr:uid="{00000000-0005-0000-0000-0000AE700000}"/>
    <cellStyle name="Nota 6 2 4 2" xfId="7825" xr:uid="{00000000-0005-0000-0000-0000AF700000}"/>
    <cellStyle name="Nota 6 2 4 2 2" xfId="16978" xr:uid="{00000000-0005-0000-0000-0000B0700000}"/>
    <cellStyle name="Nota 6 2 4 2 3" xfId="23959" xr:uid="{00000000-0005-0000-0000-0000B1700000}"/>
    <cellStyle name="Nota 6 2 4 2 4" xfId="30803" xr:uid="{00000000-0005-0000-0000-0000B2700000}"/>
    <cellStyle name="Nota 6 2 4 2 5" xfId="34753" xr:uid="{00000000-0005-0000-0000-0000B3700000}"/>
    <cellStyle name="Nota 6 2 4 2 6" xfId="38305" xr:uid="{00000000-0005-0000-0000-0000B4700000}"/>
    <cellStyle name="Nota 6 2 4 2 7" xfId="40263" xr:uid="{00000000-0005-0000-0000-0000B5700000}"/>
    <cellStyle name="Nota 6 2 4 3" xfId="13607" xr:uid="{00000000-0005-0000-0000-0000B6700000}"/>
    <cellStyle name="Nota 6 2 4 4" xfId="20605" xr:uid="{00000000-0005-0000-0000-0000B7700000}"/>
    <cellStyle name="Nota 6 2 4 5" xfId="24018" xr:uid="{00000000-0005-0000-0000-0000B8700000}"/>
    <cellStyle name="Nota 6 2 4 6" xfId="9461" xr:uid="{00000000-0005-0000-0000-0000B9700000}"/>
    <cellStyle name="Nota 6 2 4 7" xfId="18330" xr:uid="{00000000-0005-0000-0000-0000BA700000}"/>
    <cellStyle name="Nota 6 2 4 8" xfId="31767" xr:uid="{00000000-0005-0000-0000-0000BB700000}"/>
    <cellStyle name="Nota 6 2 4 9" xfId="35447" xr:uid="{00000000-0005-0000-0000-0000BC700000}"/>
    <cellStyle name="Nota 6 2 5" xfId="4707" xr:uid="{00000000-0005-0000-0000-0000BD700000}"/>
    <cellStyle name="Nota 6 2 5 2" xfId="7826" xr:uid="{00000000-0005-0000-0000-0000BE700000}"/>
    <cellStyle name="Nota 6 2 5 2 2" xfId="16979" xr:uid="{00000000-0005-0000-0000-0000BF700000}"/>
    <cellStyle name="Nota 6 2 5 2 3" xfId="23960" xr:uid="{00000000-0005-0000-0000-0000C0700000}"/>
    <cellStyle name="Nota 6 2 5 2 4" xfId="30804" xr:uid="{00000000-0005-0000-0000-0000C1700000}"/>
    <cellStyle name="Nota 6 2 5 2 5" xfId="34754" xr:uid="{00000000-0005-0000-0000-0000C2700000}"/>
    <cellStyle name="Nota 6 2 5 2 6" xfId="38306" xr:uid="{00000000-0005-0000-0000-0000C3700000}"/>
    <cellStyle name="Nota 6 2 5 2 7" xfId="40264" xr:uid="{00000000-0005-0000-0000-0000C4700000}"/>
    <cellStyle name="Nota 6 2 5 3" xfId="13861" xr:uid="{00000000-0005-0000-0000-0000C5700000}"/>
    <cellStyle name="Nota 6 2 5 4" xfId="20859" xr:uid="{00000000-0005-0000-0000-0000C6700000}"/>
    <cellStyle name="Nota 6 2 5 5" xfId="22773" xr:uid="{00000000-0005-0000-0000-0000C7700000}"/>
    <cellStyle name="Nota 6 2 5 6" xfId="25018" xr:uid="{00000000-0005-0000-0000-0000C8700000}"/>
    <cellStyle name="Nota 6 2 5 7" xfId="28716" xr:uid="{00000000-0005-0000-0000-0000C9700000}"/>
    <cellStyle name="Nota 6 2 5 8" xfId="30969" xr:uid="{00000000-0005-0000-0000-0000CA700000}"/>
    <cellStyle name="Nota 6 2 5 9" xfId="28655" xr:uid="{00000000-0005-0000-0000-0000CB700000}"/>
    <cellStyle name="Nota 6 2 6" xfId="4953" xr:uid="{00000000-0005-0000-0000-0000CC700000}"/>
    <cellStyle name="Nota 6 2 6 2" xfId="7827" xr:uid="{00000000-0005-0000-0000-0000CD700000}"/>
    <cellStyle name="Nota 6 2 6 2 2" xfId="16980" xr:uid="{00000000-0005-0000-0000-0000CE700000}"/>
    <cellStyle name="Nota 6 2 6 2 3" xfId="23961" xr:uid="{00000000-0005-0000-0000-0000CF700000}"/>
    <cellStyle name="Nota 6 2 6 2 4" xfId="30805" xr:uid="{00000000-0005-0000-0000-0000D0700000}"/>
    <cellStyle name="Nota 6 2 6 2 5" xfId="34755" xr:uid="{00000000-0005-0000-0000-0000D1700000}"/>
    <cellStyle name="Nota 6 2 6 2 6" xfId="38307" xr:uid="{00000000-0005-0000-0000-0000D2700000}"/>
    <cellStyle name="Nota 6 2 6 2 7" xfId="40265" xr:uid="{00000000-0005-0000-0000-0000D3700000}"/>
    <cellStyle name="Nota 6 2 6 3" xfId="14107" xr:uid="{00000000-0005-0000-0000-0000D4700000}"/>
    <cellStyle name="Nota 6 2 6 4" xfId="21105" xr:uid="{00000000-0005-0000-0000-0000D5700000}"/>
    <cellStyle name="Nota 6 2 6 5" xfId="24816" xr:uid="{00000000-0005-0000-0000-0000D6700000}"/>
    <cellStyle name="Nota 6 2 6 6" xfId="25013" xr:uid="{00000000-0005-0000-0000-0000D7700000}"/>
    <cellStyle name="Nota 6 2 6 7" xfId="31999" xr:uid="{00000000-0005-0000-0000-0000D8700000}"/>
    <cellStyle name="Nota 6 2 6 8" xfId="35677" xr:uid="{00000000-0005-0000-0000-0000D9700000}"/>
    <cellStyle name="Nota 6 2 6 9" xfId="38588" xr:uid="{00000000-0005-0000-0000-0000DA700000}"/>
    <cellStyle name="Nota 6 2 7" xfId="7822" xr:uid="{00000000-0005-0000-0000-0000DB700000}"/>
    <cellStyle name="Nota 6 2 7 2" xfId="16975" xr:uid="{00000000-0005-0000-0000-0000DC700000}"/>
    <cellStyle name="Nota 6 2 7 3" xfId="23956" xr:uid="{00000000-0005-0000-0000-0000DD700000}"/>
    <cellStyle name="Nota 6 2 7 4" xfId="30800" xr:uid="{00000000-0005-0000-0000-0000DE700000}"/>
    <cellStyle name="Nota 6 2 7 5" xfId="34750" xr:uid="{00000000-0005-0000-0000-0000DF700000}"/>
    <cellStyle name="Nota 6 2 7 6" xfId="38302" xr:uid="{00000000-0005-0000-0000-0000E0700000}"/>
    <cellStyle name="Nota 6 2 7 7" xfId="40260" xr:uid="{00000000-0005-0000-0000-0000E1700000}"/>
    <cellStyle name="Nota 6 2 8" xfId="11487" xr:uid="{00000000-0005-0000-0000-0000E2700000}"/>
    <cellStyle name="Nota 6 2 9" xfId="18490" xr:uid="{00000000-0005-0000-0000-0000E3700000}"/>
    <cellStyle name="Nota 6 3" xfId="2360" xr:uid="{00000000-0005-0000-0000-0000E4700000}"/>
    <cellStyle name="Nota 6 3 10" xfId="10042" xr:uid="{00000000-0005-0000-0000-0000E5700000}"/>
    <cellStyle name="Nota 6 3 11" xfId="26151" xr:uid="{00000000-0005-0000-0000-0000E6700000}"/>
    <cellStyle name="Nota 6 3 12" xfId="30151" xr:uid="{00000000-0005-0000-0000-0000E7700000}"/>
    <cellStyle name="Nota 6 3 13" xfId="29628" xr:uid="{00000000-0005-0000-0000-0000E8700000}"/>
    <cellStyle name="Nota 6 3 14" xfId="33614" xr:uid="{00000000-0005-0000-0000-0000E9700000}"/>
    <cellStyle name="Nota 6 3 2" xfId="2760" xr:uid="{00000000-0005-0000-0000-0000EA700000}"/>
    <cellStyle name="Nota 6 3 2 2" xfId="7829" xr:uid="{00000000-0005-0000-0000-0000EB700000}"/>
    <cellStyle name="Nota 6 3 2 2 2" xfId="16982" xr:uid="{00000000-0005-0000-0000-0000EC700000}"/>
    <cellStyle name="Nota 6 3 2 2 3" xfId="23963" xr:uid="{00000000-0005-0000-0000-0000ED700000}"/>
    <cellStyle name="Nota 6 3 2 2 4" xfId="30807" xr:uid="{00000000-0005-0000-0000-0000EE700000}"/>
    <cellStyle name="Nota 6 3 2 2 5" xfId="34757" xr:uid="{00000000-0005-0000-0000-0000EF700000}"/>
    <cellStyle name="Nota 6 3 2 2 6" xfId="38309" xr:uid="{00000000-0005-0000-0000-0000F0700000}"/>
    <cellStyle name="Nota 6 3 2 2 7" xfId="40267" xr:uid="{00000000-0005-0000-0000-0000F1700000}"/>
    <cellStyle name="Nota 6 3 2 3" xfId="11914" xr:uid="{00000000-0005-0000-0000-0000F2700000}"/>
    <cellStyle name="Nota 6 3 2 4" xfId="18917" xr:uid="{00000000-0005-0000-0000-0000F3700000}"/>
    <cellStyle name="Nota 6 3 2 5" xfId="17544" xr:uid="{00000000-0005-0000-0000-0000F4700000}"/>
    <cellStyle name="Nota 6 3 2 6" xfId="26347" xr:uid="{00000000-0005-0000-0000-0000F5700000}"/>
    <cellStyle name="Nota 6 3 2 7" xfId="29953" xr:uid="{00000000-0005-0000-0000-0000F6700000}"/>
    <cellStyle name="Nota 6 3 2 8" xfId="33930" xr:uid="{00000000-0005-0000-0000-0000F7700000}"/>
    <cellStyle name="Nota 6 3 2 9" xfId="37492" xr:uid="{00000000-0005-0000-0000-0000F8700000}"/>
    <cellStyle name="Nota 6 3 3" xfId="4042" xr:uid="{00000000-0005-0000-0000-0000F9700000}"/>
    <cellStyle name="Nota 6 3 3 2" xfId="7830" xr:uid="{00000000-0005-0000-0000-0000FA700000}"/>
    <cellStyle name="Nota 6 3 3 2 2" xfId="16983" xr:uid="{00000000-0005-0000-0000-0000FB700000}"/>
    <cellStyle name="Nota 6 3 3 2 3" xfId="23964" xr:uid="{00000000-0005-0000-0000-0000FC700000}"/>
    <cellStyle name="Nota 6 3 3 2 4" xfId="30808" xr:uid="{00000000-0005-0000-0000-0000FD700000}"/>
    <cellStyle name="Nota 6 3 3 2 5" xfId="34758" xr:uid="{00000000-0005-0000-0000-0000FE700000}"/>
    <cellStyle name="Nota 6 3 3 2 6" xfId="38310" xr:uid="{00000000-0005-0000-0000-0000FF700000}"/>
    <cellStyle name="Nota 6 3 3 2 7" xfId="40268" xr:uid="{00000000-0005-0000-0000-000000710000}"/>
    <cellStyle name="Nota 6 3 3 3" xfId="13196" xr:uid="{00000000-0005-0000-0000-000001710000}"/>
    <cellStyle name="Nota 6 3 3 4" xfId="20194" xr:uid="{00000000-0005-0000-0000-000002710000}"/>
    <cellStyle name="Nota 6 3 3 5" xfId="27810" xr:uid="{00000000-0005-0000-0000-000003710000}"/>
    <cellStyle name="Nota 6 3 3 6" xfId="29481" xr:uid="{00000000-0005-0000-0000-000004710000}"/>
    <cellStyle name="Nota 6 3 3 7" xfId="25220" xr:uid="{00000000-0005-0000-0000-000005710000}"/>
    <cellStyle name="Nota 6 3 3 8" xfId="33443" xr:uid="{00000000-0005-0000-0000-000006710000}"/>
    <cellStyle name="Nota 6 3 3 9" xfId="37118" xr:uid="{00000000-0005-0000-0000-000007710000}"/>
    <cellStyle name="Nota 6 3 4" xfId="4480" xr:uid="{00000000-0005-0000-0000-000008710000}"/>
    <cellStyle name="Nota 6 3 4 2" xfId="7831" xr:uid="{00000000-0005-0000-0000-000009710000}"/>
    <cellStyle name="Nota 6 3 4 2 2" xfId="16984" xr:uid="{00000000-0005-0000-0000-00000A710000}"/>
    <cellStyle name="Nota 6 3 4 2 3" xfId="23965" xr:uid="{00000000-0005-0000-0000-00000B710000}"/>
    <cellStyle name="Nota 6 3 4 2 4" xfId="30809" xr:uid="{00000000-0005-0000-0000-00000C710000}"/>
    <cellStyle name="Nota 6 3 4 2 5" xfId="34759" xr:uid="{00000000-0005-0000-0000-00000D710000}"/>
    <cellStyle name="Nota 6 3 4 2 6" xfId="38311" xr:uid="{00000000-0005-0000-0000-00000E710000}"/>
    <cellStyle name="Nota 6 3 4 2 7" xfId="40269" xr:uid="{00000000-0005-0000-0000-00000F710000}"/>
    <cellStyle name="Nota 6 3 4 3" xfId="13634" xr:uid="{00000000-0005-0000-0000-000010710000}"/>
    <cellStyle name="Nota 6 3 4 4" xfId="20632" xr:uid="{00000000-0005-0000-0000-000011710000}"/>
    <cellStyle name="Nota 6 3 4 5" xfId="24241" xr:uid="{00000000-0005-0000-0000-000012710000}"/>
    <cellStyle name="Nota 6 3 4 6" xfId="29505" xr:uid="{00000000-0005-0000-0000-000013710000}"/>
    <cellStyle name="Nota 6 3 4 7" xfId="26857" xr:uid="{00000000-0005-0000-0000-000014710000}"/>
    <cellStyle name="Nota 6 3 4 8" xfId="31769" xr:uid="{00000000-0005-0000-0000-000015710000}"/>
    <cellStyle name="Nota 6 3 4 9" xfId="35449" xr:uid="{00000000-0005-0000-0000-000016710000}"/>
    <cellStyle name="Nota 6 3 5" xfId="4734" xr:uid="{00000000-0005-0000-0000-000017710000}"/>
    <cellStyle name="Nota 6 3 5 2" xfId="7832" xr:uid="{00000000-0005-0000-0000-000018710000}"/>
    <cellStyle name="Nota 6 3 5 2 2" xfId="16985" xr:uid="{00000000-0005-0000-0000-000019710000}"/>
    <cellStyle name="Nota 6 3 5 2 3" xfId="23966" xr:uid="{00000000-0005-0000-0000-00001A710000}"/>
    <cellStyle name="Nota 6 3 5 2 4" xfId="30810" xr:uid="{00000000-0005-0000-0000-00001B710000}"/>
    <cellStyle name="Nota 6 3 5 2 5" xfId="34760" xr:uid="{00000000-0005-0000-0000-00001C710000}"/>
    <cellStyle name="Nota 6 3 5 2 6" xfId="38312" xr:uid="{00000000-0005-0000-0000-00001D710000}"/>
    <cellStyle name="Nota 6 3 5 2 7" xfId="40270" xr:uid="{00000000-0005-0000-0000-00001E710000}"/>
    <cellStyle name="Nota 6 3 5 3" xfId="13888" xr:uid="{00000000-0005-0000-0000-00001F710000}"/>
    <cellStyle name="Nota 6 3 5 4" xfId="20886" xr:uid="{00000000-0005-0000-0000-000020710000}"/>
    <cellStyle name="Nota 6 3 5 5" xfId="27467" xr:uid="{00000000-0005-0000-0000-000021710000}"/>
    <cellStyle name="Nota 6 3 5 6" xfId="10139" xr:uid="{00000000-0005-0000-0000-000022710000}"/>
    <cellStyle name="Nota 6 3 5 7" xfId="26800" xr:uid="{00000000-0005-0000-0000-000023710000}"/>
    <cellStyle name="Nota 6 3 5 8" xfId="30970" xr:uid="{00000000-0005-0000-0000-000024710000}"/>
    <cellStyle name="Nota 6 3 5 9" xfId="34895" xr:uid="{00000000-0005-0000-0000-000025710000}"/>
    <cellStyle name="Nota 6 3 6" xfId="4980" xr:uid="{00000000-0005-0000-0000-000026710000}"/>
    <cellStyle name="Nota 6 3 6 2" xfId="7833" xr:uid="{00000000-0005-0000-0000-000027710000}"/>
    <cellStyle name="Nota 6 3 6 2 2" xfId="16986" xr:uid="{00000000-0005-0000-0000-000028710000}"/>
    <cellStyle name="Nota 6 3 6 2 3" xfId="23967" xr:uid="{00000000-0005-0000-0000-000029710000}"/>
    <cellStyle name="Nota 6 3 6 2 4" xfId="30811" xr:uid="{00000000-0005-0000-0000-00002A710000}"/>
    <cellStyle name="Nota 6 3 6 2 5" xfId="34761" xr:uid="{00000000-0005-0000-0000-00002B710000}"/>
    <cellStyle name="Nota 6 3 6 2 6" xfId="38313" xr:uid="{00000000-0005-0000-0000-00002C710000}"/>
    <cellStyle name="Nota 6 3 6 2 7" xfId="40271" xr:uid="{00000000-0005-0000-0000-00002D710000}"/>
    <cellStyle name="Nota 6 3 6 3" xfId="14134" xr:uid="{00000000-0005-0000-0000-00002E710000}"/>
    <cellStyle name="Nota 6 3 6 4" xfId="21132" xr:uid="{00000000-0005-0000-0000-00002F710000}"/>
    <cellStyle name="Nota 6 3 6 5" xfId="22788" xr:uid="{00000000-0005-0000-0000-000030710000}"/>
    <cellStyle name="Nota 6 3 6 6" xfId="29458" xr:uid="{00000000-0005-0000-0000-000031710000}"/>
    <cellStyle name="Nota 6 3 6 7" xfId="32026" xr:uid="{00000000-0005-0000-0000-000032710000}"/>
    <cellStyle name="Nota 6 3 6 8" xfId="35704" xr:uid="{00000000-0005-0000-0000-000033710000}"/>
    <cellStyle name="Nota 6 3 6 9" xfId="38615" xr:uid="{00000000-0005-0000-0000-000034710000}"/>
    <cellStyle name="Nota 6 3 7" xfId="7828" xr:uid="{00000000-0005-0000-0000-000035710000}"/>
    <cellStyle name="Nota 6 3 7 2" xfId="16981" xr:uid="{00000000-0005-0000-0000-000036710000}"/>
    <cellStyle name="Nota 6 3 7 3" xfId="23962" xr:uid="{00000000-0005-0000-0000-000037710000}"/>
    <cellStyle name="Nota 6 3 7 4" xfId="30806" xr:uid="{00000000-0005-0000-0000-000038710000}"/>
    <cellStyle name="Nota 6 3 7 5" xfId="34756" xr:uid="{00000000-0005-0000-0000-000039710000}"/>
    <cellStyle name="Nota 6 3 7 6" xfId="38308" xr:uid="{00000000-0005-0000-0000-00003A710000}"/>
    <cellStyle name="Nota 6 3 7 7" xfId="40266" xr:uid="{00000000-0005-0000-0000-00003B710000}"/>
    <cellStyle name="Nota 6 3 8" xfId="11514" xr:uid="{00000000-0005-0000-0000-00003C710000}"/>
    <cellStyle name="Nota 6 3 9" xfId="18517" xr:uid="{00000000-0005-0000-0000-00003D710000}"/>
    <cellStyle name="Nota 6 4" xfId="2386" xr:uid="{00000000-0005-0000-0000-00003E710000}"/>
    <cellStyle name="Nota 6 4 10" xfId="9314" xr:uid="{00000000-0005-0000-0000-00003F710000}"/>
    <cellStyle name="Nota 6 4 11" xfId="10065" xr:uid="{00000000-0005-0000-0000-000040710000}"/>
    <cellStyle name="Nota 6 4 12" xfId="30131" xr:uid="{00000000-0005-0000-0000-000041710000}"/>
    <cellStyle name="Nota 6 4 13" xfId="31481" xr:uid="{00000000-0005-0000-0000-000042710000}"/>
    <cellStyle name="Nota 6 4 14" xfId="35191" xr:uid="{00000000-0005-0000-0000-000043710000}"/>
    <cellStyle name="Nota 6 4 2" xfId="2786" xr:uid="{00000000-0005-0000-0000-000044710000}"/>
    <cellStyle name="Nota 6 4 2 2" xfId="7835" xr:uid="{00000000-0005-0000-0000-000045710000}"/>
    <cellStyle name="Nota 6 4 2 2 2" xfId="16988" xr:uid="{00000000-0005-0000-0000-000046710000}"/>
    <cellStyle name="Nota 6 4 2 2 3" xfId="23969" xr:uid="{00000000-0005-0000-0000-000047710000}"/>
    <cellStyle name="Nota 6 4 2 2 4" xfId="30813" xr:uid="{00000000-0005-0000-0000-000048710000}"/>
    <cellStyle name="Nota 6 4 2 2 5" xfId="34763" xr:uid="{00000000-0005-0000-0000-000049710000}"/>
    <cellStyle name="Nota 6 4 2 2 6" xfId="38315" xr:uid="{00000000-0005-0000-0000-00004A710000}"/>
    <cellStyle name="Nota 6 4 2 2 7" xfId="40273" xr:uid="{00000000-0005-0000-0000-00004B710000}"/>
    <cellStyle name="Nota 6 4 2 3" xfId="11940" xr:uid="{00000000-0005-0000-0000-00004C710000}"/>
    <cellStyle name="Nota 6 4 2 4" xfId="18943" xr:uid="{00000000-0005-0000-0000-00004D710000}"/>
    <cellStyle name="Nota 6 4 2 5" xfId="17537" xr:uid="{00000000-0005-0000-0000-00004E710000}"/>
    <cellStyle name="Nota 6 4 2 6" xfId="24161" xr:uid="{00000000-0005-0000-0000-00004F710000}"/>
    <cellStyle name="Nota 6 4 2 7" xfId="29941" xr:uid="{00000000-0005-0000-0000-000050710000}"/>
    <cellStyle name="Nota 6 4 2 8" xfId="33917" xr:uid="{00000000-0005-0000-0000-000051710000}"/>
    <cellStyle name="Nota 6 4 2 9" xfId="37479" xr:uid="{00000000-0005-0000-0000-000052710000}"/>
    <cellStyle name="Nota 6 4 3" xfId="4068" xr:uid="{00000000-0005-0000-0000-000053710000}"/>
    <cellStyle name="Nota 6 4 3 2" xfId="7836" xr:uid="{00000000-0005-0000-0000-000054710000}"/>
    <cellStyle name="Nota 6 4 3 2 2" xfId="16989" xr:uid="{00000000-0005-0000-0000-000055710000}"/>
    <cellStyle name="Nota 6 4 3 2 3" xfId="23970" xr:uid="{00000000-0005-0000-0000-000056710000}"/>
    <cellStyle name="Nota 6 4 3 2 4" xfId="30814" xr:uid="{00000000-0005-0000-0000-000057710000}"/>
    <cellStyle name="Nota 6 4 3 2 5" xfId="34764" xr:uid="{00000000-0005-0000-0000-000058710000}"/>
    <cellStyle name="Nota 6 4 3 2 6" xfId="38316" xr:uid="{00000000-0005-0000-0000-000059710000}"/>
    <cellStyle name="Nota 6 4 3 2 7" xfId="40274" xr:uid="{00000000-0005-0000-0000-00005A710000}"/>
    <cellStyle name="Nota 6 4 3 3" xfId="13222" xr:uid="{00000000-0005-0000-0000-00005B710000}"/>
    <cellStyle name="Nota 6 4 3 4" xfId="20220" xr:uid="{00000000-0005-0000-0000-00005C710000}"/>
    <cellStyle name="Nota 6 4 3 5" xfId="27797" xr:uid="{00000000-0005-0000-0000-00005D710000}"/>
    <cellStyle name="Nota 6 4 3 6" xfId="26644" xr:uid="{00000000-0005-0000-0000-00005E710000}"/>
    <cellStyle name="Nota 6 4 3 7" xfId="24433" xr:uid="{00000000-0005-0000-0000-00005F710000}"/>
    <cellStyle name="Nota 6 4 3 8" xfId="9450" xr:uid="{00000000-0005-0000-0000-000060710000}"/>
    <cellStyle name="Nota 6 4 3 9" xfId="30318" xr:uid="{00000000-0005-0000-0000-000061710000}"/>
    <cellStyle name="Nota 6 4 4" xfId="4506" xr:uid="{00000000-0005-0000-0000-000062710000}"/>
    <cellStyle name="Nota 6 4 4 2" xfId="7837" xr:uid="{00000000-0005-0000-0000-000063710000}"/>
    <cellStyle name="Nota 6 4 4 2 2" xfId="16990" xr:uid="{00000000-0005-0000-0000-000064710000}"/>
    <cellStyle name="Nota 6 4 4 2 3" xfId="23971" xr:uid="{00000000-0005-0000-0000-000065710000}"/>
    <cellStyle name="Nota 6 4 4 2 4" xfId="30815" xr:uid="{00000000-0005-0000-0000-000066710000}"/>
    <cellStyle name="Nota 6 4 4 2 5" xfId="34765" xr:uid="{00000000-0005-0000-0000-000067710000}"/>
    <cellStyle name="Nota 6 4 4 2 6" xfId="38317" xr:uid="{00000000-0005-0000-0000-000068710000}"/>
    <cellStyle name="Nota 6 4 4 2 7" xfId="40275" xr:uid="{00000000-0005-0000-0000-000069710000}"/>
    <cellStyle name="Nota 6 4 4 3" xfId="13660" xr:uid="{00000000-0005-0000-0000-00006A710000}"/>
    <cellStyle name="Nota 6 4 4 4" xfId="20658" xr:uid="{00000000-0005-0000-0000-00006B710000}"/>
    <cellStyle name="Nota 6 4 4 5" xfId="27582" xr:uid="{00000000-0005-0000-0000-00006C710000}"/>
    <cellStyle name="Nota 6 4 4 6" xfId="24345" xr:uid="{00000000-0005-0000-0000-00006D710000}"/>
    <cellStyle name="Nota 6 4 4 7" xfId="25115" xr:uid="{00000000-0005-0000-0000-00006E710000}"/>
    <cellStyle name="Nota 6 4 4 8" xfId="31771" xr:uid="{00000000-0005-0000-0000-00006F710000}"/>
    <cellStyle name="Nota 6 4 4 9" xfId="35451" xr:uid="{00000000-0005-0000-0000-000070710000}"/>
    <cellStyle name="Nota 6 4 5" xfId="4760" xr:uid="{00000000-0005-0000-0000-000071710000}"/>
    <cellStyle name="Nota 6 4 5 2" xfId="7838" xr:uid="{00000000-0005-0000-0000-000072710000}"/>
    <cellStyle name="Nota 6 4 5 2 2" xfId="16991" xr:uid="{00000000-0005-0000-0000-000073710000}"/>
    <cellStyle name="Nota 6 4 5 2 3" xfId="23972" xr:uid="{00000000-0005-0000-0000-000074710000}"/>
    <cellStyle name="Nota 6 4 5 2 4" xfId="30816" xr:uid="{00000000-0005-0000-0000-000075710000}"/>
    <cellStyle name="Nota 6 4 5 2 5" xfId="34766" xr:uid="{00000000-0005-0000-0000-000076710000}"/>
    <cellStyle name="Nota 6 4 5 2 6" xfId="38318" xr:uid="{00000000-0005-0000-0000-000077710000}"/>
    <cellStyle name="Nota 6 4 5 2 7" xfId="40276" xr:uid="{00000000-0005-0000-0000-000078710000}"/>
    <cellStyle name="Nota 6 4 5 3" xfId="13914" xr:uid="{00000000-0005-0000-0000-000079710000}"/>
    <cellStyle name="Nota 6 4 5 4" xfId="20912" xr:uid="{00000000-0005-0000-0000-00007A710000}"/>
    <cellStyle name="Nota 6 4 5 5" xfId="27457" xr:uid="{00000000-0005-0000-0000-00007B710000}"/>
    <cellStyle name="Nota 6 4 5 6" xfId="17643" xr:uid="{00000000-0005-0000-0000-00007C710000}"/>
    <cellStyle name="Nota 6 4 5 7" xfId="25576" xr:uid="{00000000-0005-0000-0000-00007D710000}"/>
    <cellStyle name="Nota 6 4 5 8" xfId="25838" xr:uid="{00000000-0005-0000-0000-00007E710000}"/>
    <cellStyle name="Nota 6 4 5 9" xfId="31242" xr:uid="{00000000-0005-0000-0000-00007F710000}"/>
    <cellStyle name="Nota 6 4 6" xfId="5006" xr:uid="{00000000-0005-0000-0000-000080710000}"/>
    <cellStyle name="Nota 6 4 6 2" xfId="7839" xr:uid="{00000000-0005-0000-0000-000081710000}"/>
    <cellStyle name="Nota 6 4 6 2 2" xfId="16992" xr:uid="{00000000-0005-0000-0000-000082710000}"/>
    <cellStyle name="Nota 6 4 6 2 3" xfId="23973" xr:uid="{00000000-0005-0000-0000-000083710000}"/>
    <cellStyle name="Nota 6 4 6 2 4" xfId="30817" xr:uid="{00000000-0005-0000-0000-000084710000}"/>
    <cellStyle name="Nota 6 4 6 2 5" xfId="34767" xr:uid="{00000000-0005-0000-0000-000085710000}"/>
    <cellStyle name="Nota 6 4 6 2 6" xfId="38319" xr:uid="{00000000-0005-0000-0000-000086710000}"/>
    <cellStyle name="Nota 6 4 6 2 7" xfId="40277" xr:uid="{00000000-0005-0000-0000-000087710000}"/>
    <cellStyle name="Nota 6 4 6 3" xfId="14160" xr:uid="{00000000-0005-0000-0000-000088710000}"/>
    <cellStyle name="Nota 6 4 6 4" xfId="21158" xr:uid="{00000000-0005-0000-0000-000089710000}"/>
    <cellStyle name="Nota 6 4 6 5" xfId="27336" xr:uid="{00000000-0005-0000-0000-00008A710000}"/>
    <cellStyle name="Nota 6 4 6 6" xfId="29457" xr:uid="{00000000-0005-0000-0000-00008B710000}"/>
    <cellStyle name="Nota 6 4 6 7" xfId="32052" xr:uid="{00000000-0005-0000-0000-00008C710000}"/>
    <cellStyle name="Nota 6 4 6 8" xfId="35730" xr:uid="{00000000-0005-0000-0000-00008D710000}"/>
    <cellStyle name="Nota 6 4 6 9" xfId="38641" xr:uid="{00000000-0005-0000-0000-00008E710000}"/>
    <cellStyle name="Nota 6 4 7" xfId="7834" xr:uid="{00000000-0005-0000-0000-00008F710000}"/>
    <cellStyle name="Nota 6 4 7 2" xfId="16987" xr:uid="{00000000-0005-0000-0000-000090710000}"/>
    <cellStyle name="Nota 6 4 7 3" xfId="23968" xr:uid="{00000000-0005-0000-0000-000091710000}"/>
    <cellStyle name="Nota 6 4 7 4" xfId="30812" xr:uid="{00000000-0005-0000-0000-000092710000}"/>
    <cellStyle name="Nota 6 4 7 5" xfId="34762" xr:uid="{00000000-0005-0000-0000-000093710000}"/>
    <cellStyle name="Nota 6 4 7 6" xfId="38314" xr:uid="{00000000-0005-0000-0000-000094710000}"/>
    <cellStyle name="Nota 6 4 7 7" xfId="40272" xr:uid="{00000000-0005-0000-0000-000095710000}"/>
    <cellStyle name="Nota 6 4 8" xfId="11540" xr:uid="{00000000-0005-0000-0000-000096710000}"/>
    <cellStyle name="Nota 6 4 9" xfId="18543" xr:uid="{00000000-0005-0000-0000-000097710000}"/>
    <cellStyle name="Nota 6 5" xfId="2410" xr:uid="{00000000-0005-0000-0000-000098710000}"/>
    <cellStyle name="Nota 6 5 10" xfId="21210" xr:uid="{00000000-0005-0000-0000-000099710000}"/>
    <cellStyle name="Nota 6 5 11" xfId="26176" xr:uid="{00000000-0005-0000-0000-00009A710000}"/>
    <cellStyle name="Nota 6 5 12" xfId="10031" xr:uid="{00000000-0005-0000-0000-00009B710000}"/>
    <cellStyle name="Nota 6 5 13" xfId="30873" xr:uid="{00000000-0005-0000-0000-00009C710000}"/>
    <cellStyle name="Nota 6 5 14" xfId="28475" xr:uid="{00000000-0005-0000-0000-00009D710000}"/>
    <cellStyle name="Nota 6 5 2" xfId="2810" xr:uid="{00000000-0005-0000-0000-00009E710000}"/>
    <cellStyle name="Nota 6 5 2 2" xfId="7841" xr:uid="{00000000-0005-0000-0000-00009F710000}"/>
    <cellStyle name="Nota 6 5 2 2 2" xfId="16994" xr:uid="{00000000-0005-0000-0000-0000A0710000}"/>
    <cellStyle name="Nota 6 5 2 2 3" xfId="23975" xr:uid="{00000000-0005-0000-0000-0000A1710000}"/>
    <cellStyle name="Nota 6 5 2 2 4" xfId="30819" xr:uid="{00000000-0005-0000-0000-0000A2710000}"/>
    <cellStyle name="Nota 6 5 2 2 5" xfId="34769" xr:uid="{00000000-0005-0000-0000-0000A3710000}"/>
    <cellStyle name="Nota 6 5 2 2 6" xfId="38321" xr:uid="{00000000-0005-0000-0000-0000A4710000}"/>
    <cellStyle name="Nota 6 5 2 2 7" xfId="40279" xr:uid="{00000000-0005-0000-0000-0000A5710000}"/>
    <cellStyle name="Nota 6 5 2 3" xfId="11964" xr:uid="{00000000-0005-0000-0000-0000A6710000}"/>
    <cellStyle name="Nota 6 5 2 4" xfId="18967" xr:uid="{00000000-0005-0000-0000-0000A7710000}"/>
    <cellStyle name="Nota 6 5 2 5" xfId="28378" xr:uid="{00000000-0005-0000-0000-0000A8710000}"/>
    <cellStyle name="Nota 6 5 2 6" xfId="26351" xr:uid="{00000000-0005-0000-0000-0000A9710000}"/>
    <cellStyle name="Nota 6 5 2 7" xfId="28215" xr:uid="{00000000-0005-0000-0000-0000AA710000}"/>
    <cellStyle name="Nota 6 5 2 8" xfId="33902" xr:uid="{00000000-0005-0000-0000-0000AB710000}"/>
    <cellStyle name="Nota 6 5 2 9" xfId="37464" xr:uid="{00000000-0005-0000-0000-0000AC710000}"/>
    <cellStyle name="Nota 6 5 3" xfId="4092" xr:uid="{00000000-0005-0000-0000-0000AD710000}"/>
    <cellStyle name="Nota 6 5 3 2" xfId="7842" xr:uid="{00000000-0005-0000-0000-0000AE710000}"/>
    <cellStyle name="Nota 6 5 3 2 2" xfId="16995" xr:uid="{00000000-0005-0000-0000-0000AF710000}"/>
    <cellStyle name="Nota 6 5 3 2 3" xfId="23976" xr:uid="{00000000-0005-0000-0000-0000B0710000}"/>
    <cellStyle name="Nota 6 5 3 2 4" xfId="30820" xr:uid="{00000000-0005-0000-0000-0000B1710000}"/>
    <cellStyle name="Nota 6 5 3 2 5" xfId="34770" xr:uid="{00000000-0005-0000-0000-0000B2710000}"/>
    <cellStyle name="Nota 6 5 3 2 6" xfId="38322" xr:uid="{00000000-0005-0000-0000-0000B3710000}"/>
    <cellStyle name="Nota 6 5 3 2 7" xfId="40280" xr:uid="{00000000-0005-0000-0000-0000B4710000}"/>
    <cellStyle name="Nota 6 5 3 3" xfId="13246" xr:uid="{00000000-0005-0000-0000-0000B5710000}"/>
    <cellStyle name="Nota 6 5 3 4" xfId="20244" xr:uid="{00000000-0005-0000-0000-0000B6710000}"/>
    <cellStyle name="Nota 6 5 3 5" xfId="21337" xr:uid="{00000000-0005-0000-0000-0000B7710000}"/>
    <cellStyle name="Nota 6 5 3 6" xfId="26650" xr:uid="{00000000-0005-0000-0000-0000B8710000}"/>
    <cellStyle name="Nota 6 5 3 7" xfId="28639" xr:uid="{00000000-0005-0000-0000-0000B9710000}"/>
    <cellStyle name="Nota 6 5 3 8" xfId="33422" xr:uid="{00000000-0005-0000-0000-0000BA710000}"/>
    <cellStyle name="Nota 6 5 3 9" xfId="37097" xr:uid="{00000000-0005-0000-0000-0000BB710000}"/>
    <cellStyle name="Nota 6 5 4" xfId="4530" xr:uid="{00000000-0005-0000-0000-0000BC710000}"/>
    <cellStyle name="Nota 6 5 4 2" xfId="7843" xr:uid="{00000000-0005-0000-0000-0000BD710000}"/>
    <cellStyle name="Nota 6 5 4 2 2" xfId="16996" xr:uid="{00000000-0005-0000-0000-0000BE710000}"/>
    <cellStyle name="Nota 6 5 4 2 3" xfId="23977" xr:uid="{00000000-0005-0000-0000-0000BF710000}"/>
    <cellStyle name="Nota 6 5 4 2 4" xfId="30821" xr:uid="{00000000-0005-0000-0000-0000C0710000}"/>
    <cellStyle name="Nota 6 5 4 2 5" xfId="34771" xr:uid="{00000000-0005-0000-0000-0000C1710000}"/>
    <cellStyle name="Nota 6 5 4 2 6" xfId="38323" xr:uid="{00000000-0005-0000-0000-0000C2710000}"/>
    <cellStyle name="Nota 6 5 4 2 7" xfId="40281" xr:uid="{00000000-0005-0000-0000-0000C3710000}"/>
    <cellStyle name="Nota 6 5 4 3" xfId="13684" xr:uid="{00000000-0005-0000-0000-0000C4710000}"/>
    <cellStyle name="Nota 6 5 4 4" xfId="20682" xr:uid="{00000000-0005-0000-0000-0000C5710000}"/>
    <cellStyle name="Nota 6 5 4 5" xfId="17534" xr:uid="{00000000-0005-0000-0000-0000C6710000}"/>
    <cellStyle name="Nota 6 5 4 6" xfId="26704" xr:uid="{00000000-0005-0000-0000-0000C7710000}"/>
    <cellStyle name="Nota 6 5 4 7" xfId="28047" xr:uid="{00000000-0005-0000-0000-0000C8710000}"/>
    <cellStyle name="Nota 6 5 4 8" xfId="9945" xr:uid="{00000000-0005-0000-0000-0000C9710000}"/>
    <cellStyle name="Nota 6 5 4 9" xfId="31596" xr:uid="{00000000-0005-0000-0000-0000CA710000}"/>
    <cellStyle name="Nota 6 5 5" xfId="4784" xr:uid="{00000000-0005-0000-0000-0000CB710000}"/>
    <cellStyle name="Nota 6 5 5 2" xfId="7844" xr:uid="{00000000-0005-0000-0000-0000CC710000}"/>
    <cellStyle name="Nota 6 5 5 2 2" xfId="16997" xr:uid="{00000000-0005-0000-0000-0000CD710000}"/>
    <cellStyle name="Nota 6 5 5 2 3" xfId="23978" xr:uid="{00000000-0005-0000-0000-0000CE710000}"/>
    <cellStyle name="Nota 6 5 5 2 4" xfId="30822" xr:uid="{00000000-0005-0000-0000-0000CF710000}"/>
    <cellStyle name="Nota 6 5 5 2 5" xfId="34772" xr:uid="{00000000-0005-0000-0000-0000D0710000}"/>
    <cellStyle name="Nota 6 5 5 2 6" xfId="38324" xr:uid="{00000000-0005-0000-0000-0000D1710000}"/>
    <cellStyle name="Nota 6 5 5 2 7" xfId="40282" xr:uid="{00000000-0005-0000-0000-0000D2710000}"/>
    <cellStyle name="Nota 6 5 5 3" xfId="13938" xr:uid="{00000000-0005-0000-0000-0000D3710000}"/>
    <cellStyle name="Nota 6 5 5 4" xfId="20936" xr:uid="{00000000-0005-0000-0000-0000D4710000}"/>
    <cellStyle name="Nota 6 5 5 5" xfId="17421" xr:uid="{00000000-0005-0000-0000-0000D5710000}"/>
    <cellStyle name="Nota 6 5 5 6" xfId="24194" xr:uid="{00000000-0005-0000-0000-0000D6710000}"/>
    <cellStyle name="Nota 6 5 5 7" xfId="28956" xr:uid="{00000000-0005-0000-0000-0000D7710000}"/>
    <cellStyle name="Nota 6 5 5 8" xfId="32135" xr:uid="{00000000-0005-0000-0000-0000D8710000}"/>
    <cellStyle name="Nota 6 5 5 9" xfId="35810" xr:uid="{00000000-0005-0000-0000-0000D9710000}"/>
    <cellStyle name="Nota 6 5 6" xfId="5030" xr:uid="{00000000-0005-0000-0000-0000DA710000}"/>
    <cellStyle name="Nota 6 5 6 2" xfId="7845" xr:uid="{00000000-0005-0000-0000-0000DB710000}"/>
    <cellStyle name="Nota 6 5 6 2 2" xfId="16998" xr:uid="{00000000-0005-0000-0000-0000DC710000}"/>
    <cellStyle name="Nota 6 5 6 2 3" xfId="23979" xr:uid="{00000000-0005-0000-0000-0000DD710000}"/>
    <cellStyle name="Nota 6 5 6 2 4" xfId="30823" xr:uid="{00000000-0005-0000-0000-0000DE710000}"/>
    <cellStyle name="Nota 6 5 6 2 5" xfId="34773" xr:uid="{00000000-0005-0000-0000-0000DF710000}"/>
    <cellStyle name="Nota 6 5 6 2 6" xfId="38325" xr:uid="{00000000-0005-0000-0000-0000E0710000}"/>
    <cellStyle name="Nota 6 5 6 2 7" xfId="40283" xr:uid="{00000000-0005-0000-0000-0000E1710000}"/>
    <cellStyle name="Nota 6 5 6 3" xfId="14184" xr:uid="{00000000-0005-0000-0000-0000E2710000}"/>
    <cellStyle name="Nota 6 5 6 4" xfId="21182" xr:uid="{00000000-0005-0000-0000-0000E3710000}"/>
    <cellStyle name="Nota 6 5 6 5" xfId="19381" xr:uid="{00000000-0005-0000-0000-0000E4710000}"/>
    <cellStyle name="Nota 6 5 6 6" xfId="24089" xr:uid="{00000000-0005-0000-0000-0000E5710000}"/>
    <cellStyle name="Nota 6 5 6 7" xfId="32076" xr:uid="{00000000-0005-0000-0000-0000E6710000}"/>
    <cellStyle name="Nota 6 5 6 8" xfId="35754" xr:uid="{00000000-0005-0000-0000-0000E7710000}"/>
    <cellStyle name="Nota 6 5 6 9" xfId="38665" xr:uid="{00000000-0005-0000-0000-0000E8710000}"/>
    <cellStyle name="Nota 6 5 7" xfId="7840" xr:uid="{00000000-0005-0000-0000-0000E9710000}"/>
    <cellStyle name="Nota 6 5 7 2" xfId="16993" xr:uid="{00000000-0005-0000-0000-0000EA710000}"/>
    <cellStyle name="Nota 6 5 7 3" xfId="23974" xr:uid="{00000000-0005-0000-0000-0000EB710000}"/>
    <cellStyle name="Nota 6 5 7 4" xfId="30818" xr:uid="{00000000-0005-0000-0000-0000EC710000}"/>
    <cellStyle name="Nota 6 5 7 5" xfId="34768" xr:uid="{00000000-0005-0000-0000-0000ED710000}"/>
    <cellStyle name="Nota 6 5 7 6" xfId="38320" xr:uid="{00000000-0005-0000-0000-0000EE710000}"/>
    <cellStyle name="Nota 6 5 7 7" xfId="40278" xr:uid="{00000000-0005-0000-0000-0000EF710000}"/>
    <cellStyle name="Nota 6 5 8" xfId="11564" xr:uid="{00000000-0005-0000-0000-0000F0710000}"/>
    <cellStyle name="Nota 6 5 9" xfId="18567" xr:uid="{00000000-0005-0000-0000-0000F1710000}"/>
    <cellStyle name="Nota 6 6" xfId="2612" xr:uid="{00000000-0005-0000-0000-0000F2710000}"/>
    <cellStyle name="Nota 6 6 10" xfId="26274" xr:uid="{00000000-0005-0000-0000-0000F3710000}"/>
    <cellStyle name="Nota 6 6 11" xfId="30027" xr:uid="{00000000-0005-0000-0000-0000F4710000}"/>
    <cellStyle name="Nota 6 6 12" xfId="31512" xr:uid="{00000000-0005-0000-0000-0000F5710000}"/>
    <cellStyle name="Nota 6 6 13" xfId="35222" xr:uid="{00000000-0005-0000-0000-0000F6710000}"/>
    <cellStyle name="Nota 6 6 2" xfId="3874" xr:uid="{00000000-0005-0000-0000-0000F7710000}"/>
    <cellStyle name="Nota 6 6 2 2" xfId="7847" xr:uid="{00000000-0005-0000-0000-0000F8710000}"/>
    <cellStyle name="Nota 6 6 2 2 2" xfId="17000" xr:uid="{00000000-0005-0000-0000-0000F9710000}"/>
    <cellStyle name="Nota 6 6 2 2 3" xfId="23981" xr:uid="{00000000-0005-0000-0000-0000FA710000}"/>
    <cellStyle name="Nota 6 6 2 2 4" xfId="30825" xr:uid="{00000000-0005-0000-0000-0000FB710000}"/>
    <cellStyle name="Nota 6 6 2 2 5" xfId="34775" xr:uid="{00000000-0005-0000-0000-0000FC710000}"/>
    <cellStyle name="Nota 6 6 2 2 6" xfId="38327" xr:uid="{00000000-0005-0000-0000-0000FD710000}"/>
    <cellStyle name="Nota 6 6 2 2 7" xfId="40285" xr:uid="{00000000-0005-0000-0000-0000FE710000}"/>
    <cellStyle name="Nota 6 6 2 3" xfId="13028" xr:uid="{00000000-0005-0000-0000-0000FF710000}"/>
    <cellStyle name="Nota 6 6 2 4" xfId="20027" xr:uid="{00000000-0005-0000-0000-000000720000}"/>
    <cellStyle name="Nota 6 6 2 5" xfId="10032" xr:uid="{00000000-0005-0000-0000-000001720000}"/>
    <cellStyle name="Nota 6 6 2 6" xfId="29190" xr:uid="{00000000-0005-0000-0000-000002720000}"/>
    <cellStyle name="Nota 6 6 2 7" xfId="25620" xr:uid="{00000000-0005-0000-0000-000003720000}"/>
    <cellStyle name="Nota 6 6 2 8" xfId="31658" xr:uid="{00000000-0005-0000-0000-000004720000}"/>
    <cellStyle name="Nota 6 6 2 9" xfId="35338" xr:uid="{00000000-0005-0000-0000-000005720000}"/>
    <cellStyle name="Nota 6 6 3" xfId="4336" xr:uid="{00000000-0005-0000-0000-000006720000}"/>
    <cellStyle name="Nota 6 6 3 2" xfId="7848" xr:uid="{00000000-0005-0000-0000-000007720000}"/>
    <cellStyle name="Nota 6 6 3 2 2" xfId="17001" xr:uid="{00000000-0005-0000-0000-000008720000}"/>
    <cellStyle name="Nota 6 6 3 2 3" xfId="23982" xr:uid="{00000000-0005-0000-0000-000009720000}"/>
    <cellStyle name="Nota 6 6 3 2 4" xfId="30826" xr:uid="{00000000-0005-0000-0000-00000A720000}"/>
    <cellStyle name="Nota 6 6 3 2 5" xfId="34776" xr:uid="{00000000-0005-0000-0000-00000B720000}"/>
    <cellStyle name="Nota 6 6 3 2 6" xfId="38328" xr:uid="{00000000-0005-0000-0000-00000C720000}"/>
    <cellStyle name="Nota 6 6 3 2 7" xfId="40286" xr:uid="{00000000-0005-0000-0000-00000D720000}"/>
    <cellStyle name="Nota 6 6 3 3" xfId="13490" xr:uid="{00000000-0005-0000-0000-00000E720000}"/>
    <cellStyle name="Nota 6 6 3 4" xfId="20488" xr:uid="{00000000-0005-0000-0000-00000F720000}"/>
    <cellStyle name="Nota 6 6 3 5" xfId="27665" xr:uid="{00000000-0005-0000-0000-000010720000}"/>
    <cellStyle name="Nota 6 6 3 6" xfId="17200" xr:uid="{00000000-0005-0000-0000-000011720000}"/>
    <cellStyle name="Nota 6 6 3 7" xfId="9205" xr:uid="{00000000-0005-0000-0000-000012720000}"/>
    <cellStyle name="Nota 6 6 3 8" xfId="25092" xr:uid="{00000000-0005-0000-0000-000013720000}"/>
    <cellStyle name="Nota 6 6 3 9" xfId="31600" xr:uid="{00000000-0005-0000-0000-000014720000}"/>
    <cellStyle name="Nota 6 6 4" xfId="4595" xr:uid="{00000000-0005-0000-0000-000015720000}"/>
    <cellStyle name="Nota 6 6 4 2" xfId="7849" xr:uid="{00000000-0005-0000-0000-000016720000}"/>
    <cellStyle name="Nota 6 6 4 2 2" xfId="17002" xr:uid="{00000000-0005-0000-0000-000017720000}"/>
    <cellStyle name="Nota 6 6 4 2 3" xfId="23983" xr:uid="{00000000-0005-0000-0000-000018720000}"/>
    <cellStyle name="Nota 6 6 4 2 4" xfId="30827" xr:uid="{00000000-0005-0000-0000-000019720000}"/>
    <cellStyle name="Nota 6 6 4 2 5" xfId="34777" xr:uid="{00000000-0005-0000-0000-00001A720000}"/>
    <cellStyle name="Nota 6 6 4 2 6" xfId="38329" xr:uid="{00000000-0005-0000-0000-00001B720000}"/>
    <cellStyle name="Nota 6 6 4 2 7" xfId="40287" xr:uid="{00000000-0005-0000-0000-00001C720000}"/>
    <cellStyle name="Nota 6 6 4 3" xfId="13749" xr:uid="{00000000-0005-0000-0000-00001D720000}"/>
    <cellStyle name="Nota 6 6 4 4" xfId="20747" xr:uid="{00000000-0005-0000-0000-00001E720000}"/>
    <cellStyle name="Nota 6 6 4 5" xfId="24766" xr:uid="{00000000-0005-0000-0000-00001F720000}"/>
    <cellStyle name="Nota 6 6 4 6" xfId="23252" xr:uid="{00000000-0005-0000-0000-000020720000}"/>
    <cellStyle name="Nota 6 6 4 7" xfId="17014" xr:uid="{00000000-0005-0000-0000-000021720000}"/>
    <cellStyle name="Nota 6 6 4 8" xfId="32218" xr:uid="{00000000-0005-0000-0000-000022720000}"/>
    <cellStyle name="Nota 6 6 4 9" xfId="35893" xr:uid="{00000000-0005-0000-0000-000023720000}"/>
    <cellStyle name="Nota 6 6 5" xfId="4844" xr:uid="{00000000-0005-0000-0000-000024720000}"/>
    <cellStyle name="Nota 6 6 5 2" xfId="7850" xr:uid="{00000000-0005-0000-0000-000025720000}"/>
    <cellStyle name="Nota 6 6 5 2 2" xfId="17003" xr:uid="{00000000-0005-0000-0000-000026720000}"/>
    <cellStyle name="Nota 6 6 5 2 3" xfId="23984" xr:uid="{00000000-0005-0000-0000-000027720000}"/>
    <cellStyle name="Nota 6 6 5 2 4" xfId="30828" xr:uid="{00000000-0005-0000-0000-000028720000}"/>
    <cellStyle name="Nota 6 6 5 2 5" xfId="34778" xr:uid="{00000000-0005-0000-0000-000029720000}"/>
    <cellStyle name="Nota 6 6 5 2 6" xfId="38330" xr:uid="{00000000-0005-0000-0000-00002A720000}"/>
    <cellStyle name="Nota 6 6 5 2 7" xfId="40288" xr:uid="{00000000-0005-0000-0000-00002B720000}"/>
    <cellStyle name="Nota 6 6 5 3" xfId="13998" xr:uid="{00000000-0005-0000-0000-00002C720000}"/>
    <cellStyle name="Nota 6 6 5 4" xfId="20996" xr:uid="{00000000-0005-0000-0000-00002D720000}"/>
    <cellStyle name="Nota 6 6 5 5" xfId="27416" xr:uid="{00000000-0005-0000-0000-00002E720000}"/>
    <cellStyle name="Nota 6 6 5 6" xfId="22687" xr:uid="{00000000-0005-0000-0000-00002F720000}"/>
    <cellStyle name="Nota 6 6 5 7" xfId="28909" xr:uid="{00000000-0005-0000-0000-000030720000}"/>
    <cellStyle name="Nota 6 6 5 8" xfId="31797" xr:uid="{00000000-0005-0000-0000-000031720000}"/>
    <cellStyle name="Nota 6 6 5 9" xfId="35476" xr:uid="{00000000-0005-0000-0000-000032720000}"/>
    <cellStyle name="Nota 6 6 6" xfId="7846" xr:uid="{00000000-0005-0000-0000-000033720000}"/>
    <cellStyle name="Nota 6 6 6 2" xfId="16999" xr:uid="{00000000-0005-0000-0000-000034720000}"/>
    <cellStyle name="Nota 6 6 6 3" xfId="23980" xr:uid="{00000000-0005-0000-0000-000035720000}"/>
    <cellStyle name="Nota 6 6 6 4" xfId="30824" xr:uid="{00000000-0005-0000-0000-000036720000}"/>
    <cellStyle name="Nota 6 6 6 5" xfId="34774" xr:uid="{00000000-0005-0000-0000-000037720000}"/>
    <cellStyle name="Nota 6 6 6 6" xfId="38326" xr:uid="{00000000-0005-0000-0000-000038720000}"/>
    <cellStyle name="Nota 6 6 6 7" xfId="40284" xr:uid="{00000000-0005-0000-0000-000039720000}"/>
    <cellStyle name="Nota 6 6 7" xfId="11766" xr:uid="{00000000-0005-0000-0000-00003A720000}"/>
    <cellStyle name="Nota 6 6 8" xfId="18769" xr:uid="{00000000-0005-0000-0000-00003B720000}"/>
    <cellStyle name="Nota 6 6 9" xfId="21367" xr:uid="{00000000-0005-0000-0000-00003C720000}"/>
    <cellStyle name="Nota 6 7" xfId="3177" xr:uid="{00000000-0005-0000-0000-00003D720000}"/>
    <cellStyle name="Nota 6 7 2" xfId="7851" xr:uid="{00000000-0005-0000-0000-00003E720000}"/>
    <cellStyle name="Nota 6 7 2 2" xfId="17004" xr:uid="{00000000-0005-0000-0000-00003F720000}"/>
    <cellStyle name="Nota 6 7 2 3" xfId="23985" xr:uid="{00000000-0005-0000-0000-000040720000}"/>
    <cellStyle name="Nota 6 7 2 4" xfId="30829" xr:uid="{00000000-0005-0000-0000-000041720000}"/>
    <cellStyle name="Nota 6 7 2 5" xfId="34779" xr:uid="{00000000-0005-0000-0000-000042720000}"/>
    <cellStyle name="Nota 6 7 2 6" xfId="38331" xr:uid="{00000000-0005-0000-0000-000043720000}"/>
    <cellStyle name="Nota 6 7 2 7" xfId="40289" xr:uid="{00000000-0005-0000-0000-000044720000}"/>
    <cellStyle name="Nota 6 7 3" xfId="12331" xr:uid="{00000000-0005-0000-0000-000045720000}"/>
    <cellStyle name="Nota 6 7 4" xfId="19334" xr:uid="{00000000-0005-0000-0000-000046720000}"/>
    <cellStyle name="Nota 6 7 5" xfId="28238" xr:uid="{00000000-0005-0000-0000-000047720000}"/>
    <cellStyle name="Nota 6 7 6" xfId="28099" xr:uid="{00000000-0005-0000-0000-000048720000}"/>
    <cellStyle name="Nota 6 7 7" xfId="28976" xr:uid="{00000000-0005-0000-0000-000049720000}"/>
    <cellStyle name="Nota 6 7 8" xfId="33725" xr:uid="{00000000-0005-0000-0000-00004A720000}"/>
    <cellStyle name="Nota 6 7 9" xfId="37287" xr:uid="{00000000-0005-0000-0000-00004B720000}"/>
    <cellStyle name="Nota 6 8" xfId="2976" xr:uid="{00000000-0005-0000-0000-00004C720000}"/>
    <cellStyle name="Nota 6 8 2" xfId="7852" xr:uid="{00000000-0005-0000-0000-00004D720000}"/>
    <cellStyle name="Nota 6 8 2 2" xfId="17005" xr:uid="{00000000-0005-0000-0000-00004E720000}"/>
    <cellStyle name="Nota 6 8 2 3" xfId="23986" xr:uid="{00000000-0005-0000-0000-00004F720000}"/>
    <cellStyle name="Nota 6 8 2 4" xfId="30830" xr:uid="{00000000-0005-0000-0000-000050720000}"/>
    <cellStyle name="Nota 6 8 2 5" xfId="34780" xr:uid="{00000000-0005-0000-0000-000051720000}"/>
    <cellStyle name="Nota 6 8 2 6" xfId="38332" xr:uid="{00000000-0005-0000-0000-000052720000}"/>
    <cellStyle name="Nota 6 8 2 7" xfId="40290" xr:uid="{00000000-0005-0000-0000-000053720000}"/>
    <cellStyle name="Nota 6 8 3" xfId="12130" xr:uid="{00000000-0005-0000-0000-000054720000}"/>
    <cellStyle name="Nota 6 8 4" xfId="19133" xr:uid="{00000000-0005-0000-0000-000055720000}"/>
    <cellStyle name="Nota 6 8 5" xfId="18064" xr:uid="{00000000-0005-0000-0000-000056720000}"/>
    <cellStyle name="Nota 6 8 6" xfId="25419" xr:uid="{00000000-0005-0000-0000-000057720000}"/>
    <cellStyle name="Nota 6 8 7" xfId="25911" xr:uid="{00000000-0005-0000-0000-000058720000}"/>
    <cellStyle name="Nota 6 8 8" xfId="33807" xr:uid="{00000000-0005-0000-0000-000059720000}"/>
    <cellStyle name="Nota 6 8 9" xfId="37369" xr:uid="{00000000-0005-0000-0000-00005A720000}"/>
    <cellStyle name="Nota 6 9" xfId="3039" xr:uid="{00000000-0005-0000-0000-00005B720000}"/>
    <cellStyle name="Nota 6 9 2" xfId="7853" xr:uid="{00000000-0005-0000-0000-00005C720000}"/>
    <cellStyle name="Nota 6 9 2 2" xfId="17006" xr:uid="{00000000-0005-0000-0000-00005D720000}"/>
    <cellStyle name="Nota 6 9 2 3" xfId="23987" xr:uid="{00000000-0005-0000-0000-00005E720000}"/>
    <cellStyle name="Nota 6 9 2 4" xfId="30831" xr:uid="{00000000-0005-0000-0000-00005F720000}"/>
    <cellStyle name="Nota 6 9 2 5" xfId="34781" xr:uid="{00000000-0005-0000-0000-000060720000}"/>
    <cellStyle name="Nota 6 9 2 6" xfId="38333" xr:uid="{00000000-0005-0000-0000-000061720000}"/>
    <cellStyle name="Nota 6 9 2 7" xfId="40291" xr:uid="{00000000-0005-0000-0000-000062720000}"/>
    <cellStyle name="Nota 6 9 3" xfId="12193" xr:uid="{00000000-0005-0000-0000-000063720000}"/>
    <cellStyle name="Nota 6 9 4" xfId="19196" xr:uid="{00000000-0005-0000-0000-000064720000}"/>
    <cellStyle name="Nota 6 9 5" xfId="22738" xr:uid="{00000000-0005-0000-0000-000065720000}"/>
    <cellStyle name="Nota 6 9 6" xfId="25306" xr:uid="{00000000-0005-0000-0000-000066720000}"/>
    <cellStyle name="Nota 6 9 7" xfId="18218" xr:uid="{00000000-0005-0000-0000-000067720000}"/>
    <cellStyle name="Nota 6 9 8" xfId="33792" xr:uid="{00000000-0005-0000-0000-000068720000}"/>
    <cellStyle name="Nota 6 9 9" xfId="37354" xr:uid="{00000000-0005-0000-0000-000069720000}"/>
    <cellStyle name="Nota 7" xfId="9138" xr:uid="{00000000-0005-0000-0000-00006A720000}"/>
    <cellStyle name="Nota 7 2" xfId="18269" xr:uid="{00000000-0005-0000-0000-00006B720000}"/>
    <cellStyle name="Nota 7 3" xfId="25255" xr:uid="{00000000-0005-0000-0000-00006C720000}"/>
    <cellStyle name="Nota 7 4" xfId="25494" xr:uid="{00000000-0005-0000-0000-00006D720000}"/>
    <cellStyle name="Nota 7 5" xfId="35559" xr:uid="{00000000-0005-0000-0000-00006E720000}"/>
    <cellStyle name="Nota 7 6" xfId="38478" xr:uid="{00000000-0005-0000-0000-00006F720000}"/>
    <cellStyle name="Nota 8" xfId="9139" xr:uid="{00000000-0005-0000-0000-000070720000}"/>
    <cellStyle name="Nota 8 2" xfId="18270" xr:uid="{00000000-0005-0000-0000-000071720000}"/>
    <cellStyle name="Nota 8 3" xfId="25256" xr:uid="{00000000-0005-0000-0000-000072720000}"/>
    <cellStyle name="Nota 8 4" xfId="24133" xr:uid="{00000000-0005-0000-0000-000073720000}"/>
    <cellStyle name="Nota 8 5" xfId="35560" xr:uid="{00000000-0005-0000-0000-000074720000}"/>
    <cellStyle name="Nota 8 6" xfId="38479" xr:uid="{00000000-0005-0000-0000-000075720000}"/>
    <cellStyle name="Nota 9" xfId="9140" xr:uid="{00000000-0005-0000-0000-000076720000}"/>
    <cellStyle name="Nota 9 2" xfId="18271" xr:uid="{00000000-0005-0000-0000-000077720000}"/>
    <cellStyle name="Nota 9 3" xfId="25257" xr:uid="{00000000-0005-0000-0000-000078720000}"/>
    <cellStyle name="Nota 9 4" xfId="18062" xr:uid="{00000000-0005-0000-0000-000079720000}"/>
    <cellStyle name="Nota 9 5" xfId="35561" xr:uid="{00000000-0005-0000-0000-00007A720000}"/>
    <cellStyle name="Nota 9 6" xfId="38480" xr:uid="{00000000-0005-0000-0000-00007B720000}"/>
    <cellStyle name="Porcentagem" xfId="1" builtinId="5"/>
    <cellStyle name="Porcentagem 10" xfId="122" xr:uid="{00000000-0005-0000-0000-00007D720000}"/>
    <cellStyle name="Porcentagem 10 2" xfId="752" xr:uid="{00000000-0005-0000-0000-00007E720000}"/>
    <cellStyle name="Porcentagem 10 2 2" xfId="753" xr:uid="{00000000-0005-0000-0000-00007F720000}"/>
    <cellStyle name="Porcentagem 10 3" xfId="1483" xr:uid="{00000000-0005-0000-0000-000080720000}"/>
    <cellStyle name="Porcentagem 10 4" xfId="5052" xr:uid="{00000000-0005-0000-0000-000081720000}"/>
    <cellStyle name="Porcentagem 10 4 2" xfId="7855" xr:uid="{00000000-0005-0000-0000-000082720000}"/>
    <cellStyle name="Porcentagem 10 4 3" xfId="14206" xr:uid="{00000000-0005-0000-0000-000083720000}"/>
    <cellStyle name="Porcentagem 10 5" xfId="7854" xr:uid="{00000000-0005-0000-0000-000084720000}"/>
    <cellStyle name="Porcentagem 10 6" xfId="9280" xr:uid="{00000000-0005-0000-0000-000085720000}"/>
    <cellStyle name="Porcentagem 11" xfId="754" xr:uid="{00000000-0005-0000-0000-000086720000}"/>
    <cellStyle name="Porcentagem 11 10" xfId="9911" xr:uid="{00000000-0005-0000-0000-000087720000}"/>
    <cellStyle name="Porcentagem 11 2" xfId="755" xr:uid="{00000000-0005-0000-0000-000088720000}"/>
    <cellStyle name="Porcentagem 11 2 2" xfId="756" xr:uid="{00000000-0005-0000-0000-000089720000}"/>
    <cellStyle name="Porcentagem 11 2 2 2" xfId="757" xr:uid="{00000000-0005-0000-0000-00008A720000}"/>
    <cellStyle name="Porcentagem 11 2 2 2 2" xfId="2043" xr:uid="{00000000-0005-0000-0000-00008B720000}"/>
    <cellStyle name="Porcentagem 11 2 2 2 2 2" xfId="7860" xr:uid="{00000000-0005-0000-0000-00008C720000}"/>
    <cellStyle name="Porcentagem 11 2 2 2 2 3" xfId="11197" xr:uid="{00000000-0005-0000-0000-00008D720000}"/>
    <cellStyle name="Porcentagem 11 2 2 2 3" xfId="3531" xr:uid="{00000000-0005-0000-0000-00008E720000}"/>
    <cellStyle name="Porcentagem 11 2 2 2 3 2" xfId="7861" xr:uid="{00000000-0005-0000-0000-00008F720000}"/>
    <cellStyle name="Porcentagem 11 2 2 2 3 3" xfId="12685" xr:uid="{00000000-0005-0000-0000-000090720000}"/>
    <cellStyle name="Porcentagem 11 2 2 2 4" xfId="1487" xr:uid="{00000000-0005-0000-0000-000091720000}"/>
    <cellStyle name="Porcentagem 11 2 2 2 4 2" xfId="7862" xr:uid="{00000000-0005-0000-0000-000092720000}"/>
    <cellStyle name="Porcentagem 11 2 2 2 4 3" xfId="10641" xr:uid="{00000000-0005-0000-0000-000093720000}"/>
    <cellStyle name="Porcentagem 11 2 2 2 5" xfId="7859" xr:uid="{00000000-0005-0000-0000-000094720000}"/>
    <cellStyle name="Porcentagem 11 2 2 2 6" xfId="9914" xr:uid="{00000000-0005-0000-0000-000095720000}"/>
    <cellStyle name="Porcentagem 11 2 2 3" xfId="2042" xr:uid="{00000000-0005-0000-0000-000096720000}"/>
    <cellStyle name="Porcentagem 11 2 2 3 2" xfId="7863" xr:uid="{00000000-0005-0000-0000-000097720000}"/>
    <cellStyle name="Porcentagem 11 2 2 3 3" xfId="11196" xr:uid="{00000000-0005-0000-0000-000098720000}"/>
    <cellStyle name="Porcentagem 11 2 2 4" xfId="3530" xr:uid="{00000000-0005-0000-0000-000099720000}"/>
    <cellStyle name="Porcentagem 11 2 2 4 2" xfId="7864" xr:uid="{00000000-0005-0000-0000-00009A720000}"/>
    <cellStyle name="Porcentagem 11 2 2 4 3" xfId="12684" xr:uid="{00000000-0005-0000-0000-00009B720000}"/>
    <cellStyle name="Porcentagem 11 2 2 5" xfId="1486" xr:uid="{00000000-0005-0000-0000-00009C720000}"/>
    <cellStyle name="Porcentagem 11 2 2 5 2" xfId="7865" xr:uid="{00000000-0005-0000-0000-00009D720000}"/>
    <cellStyle name="Porcentagem 11 2 2 5 3" xfId="10640" xr:uid="{00000000-0005-0000-0000-00009E720000}"/>
    <cellStyle name="Porcentagem 11 2 2 6" xfId="7858" xr:uid="{00000000-0005-0000-0000-00009F720000}"/>
    <cellStyle name="Porcentagem 11 2 2 7" xfId="9913" xr:uid="{00000000-0005-0000-0000-0000A0720000}"/>
    <cellStyle name="Porcentagem 11 2 3" xfId="758" xr:uid="{00000000-0005-0000-0000-0000A1720000}"/>
    <cellStyle name="Porcentagem 11 2 3 2" xfId="2044" xr:uid="{00000000-0005-0000-0000-0000A2720000}"/>
    <cellStyle name="Porcentagem 11 2 3 2 2" xfId="7867" xr:uid="{00000000-0005-0000-0000-0000A3720000}"/>
    <cellStyle name="Porcentagem 11 2 3 2 3" xfId="11198" xr:uid="{00000000-0005-0000-0000-0000A4720000}"/>
    <cellStyle name="Porcentagem 11 2 3 3" xfId="3532" xr:uid="{00000000-0005-0000-0000-0000A5720000}"/>
    <cellStyle name="Porcentagem 11 2 3 3 2" xfId="7868" xr:uid="{00000000-0005-0000-0000-0000A6720000}"/>
    <cellStyle name="Porcentagem 11 2 3 3 3" xfId="12686" xr:uid="{00000000-0005-0000-0000-0000A7720000}"/>
    <cellStyle name="Porcentagem 11 2 3 4" xfId="1488" xr:uid="{00000000-0005-0000-0000-0000A8720000}"/>
    <cellStyle name="Porcentagem 11 2 3 4 2" xfId="7869" xr:uid="{00000000-0005-0000-0000-0000A9720000}"/>
    <cellStyle name="Porcentagem 11 2 3 4 3" xfId="10642" xr:uid="{00000000-0005-0000-0000-0000AA720000}"/>
    <cellStyle name="Porcentagem 11 2 3 5" xfId="7866" xr:uid="{00000000-0005-0000-0000-0000AB720000}"/>
    <cellStyle name="Porcentagem 11 2 3 6" xfId="9915" xr:uid="{00000000-0005-0000-0000-0000AC720000}"/>
    <cellStyle name="Porcentagem 11 2 4" xfId="759" xr:uid="{00000000-0005-0000-0000-0000AD720000}"/>
    <cellStyle name="Porcentagem 11 2 5" xfId="2041" xr:uid="{00000000-0005-0000-0000-0000AE720000}"/>
    <cellStyle name="Porcentagem 11 2 5 2" xfId="7870" xr:uid="{00000000-0005-0000-0000-0000AF720000}"/>
    <cellStyle name="Porcentagem 11 2 5 3" xfId="11195" xr:uid="{00000000-0005-0000-0000-0000B0720000}"/>
    <cellStyle name="Porcentagem 11 2 6" xfId="3529" xr:uid="{00000000-0005-0000-0000-0000B1720000}"/>
    <cellStyle name="Porcentagem 11 2 6 2" xfId="7871" xr:uid="{00000000-0005-0000-0000-0000B2720000}"/>
    <cellStyle name="Porcentagem 11 2 6 3" xfId="12683" xr:uid="{00000000-0005-0000-0000-0000B3720000}"/>
    <cellStyle name="Porcentagem 11 2 7" xfId="1485" xr:uid="{00000000-0005-0000-0000-0000B4720000}"/>
    <cellStyle name="Porcentagem 11 2 7 2" xfId="7872" xr:uid="{00000000-0005-0000-0000-0000B5720000}"/>
    <cellStyle name="Porcentagem 11 2 7 3" xfId="10639" xr:uid="{00000000-0005-0000-0000-0000B6720000}"/>
    <cellStyle name="Porcentagem 11 2 8" xfId="7857" xr:uid="{00000000-0005-0000-0000-0000B7720000}"/>
    <cellStyle name="Porcentagem 11 2 9" xfId="9912" xr:uid="{00000000-0005-0000-0000-0000B8720000}"/>
    <cellStyle name="Porcentagem 11 3" xfId="760" xr:uid="{00000000-0005-0000-0000-0000B9720000}"/>
    <cellStyle name="Porcentagem 11 3 2" xfId="761" xr:uid="{00000000-0005-0000-0000-0000BA720000}"/>
    <cellStyle name="Porcentagem 11 3 2 2" xfId="2047" xr:uid="{00000000-0005-0000-0000-0000BB720000}"/>
    <cellStyle name="Porcentagem 11 3 2 2 2" xfId="7875" xr:uid="{00000000-0005-0000-0000-0000BC720000}"/>
    <cellStyle name="Porcentagem 11 3 2 2 3" xfId="11201" xr:uid="{00000000-0005-0000-0000-0000BD720000}"/>
    <cellStyle name="Porcentagem 11 3 2 3" xfId="3534" xr:uid="{00000000-0005-0000-0000-0000BE720000}"/>
    <cellStyle name="Porcentagem 11 3 2 3 2" xfId="7876" xr:uid="{00000000-0005-0000-0000-0000BF720000}"/>
    <cellStyle name="Porcentagem 11 3 2 3 3" xfId="12688" xr:uid="{00000000-0005-0000-0000-0000C0720000}"/>
    <cellStyle name="Porcentagem 11 3 2 4" xfId="1490" xr:uid="{00000000-0005-0000-0000-0000C1720000}"/>
    <cellStyle name="Porcentagem 11 3 2 4 2" xfId="7877" xr:uid="{00000000-0005-0000-0000-0000C2720000}"/>
    <cellStyle name="Porcentagem 11 3 2 4 3" xfId="10644" xr:uid="{00000000-0005-0000-0000-0000C3720000}"/>
    <cellStyle name="Porcentagem 11 3 2 5" xfId="7874" xr:uid="{00000000-0005-0000-0000-0000C4720000}"/>
    <cellStyle name="Porcentagem 11 3 2 6" xfId="9918" xr:uid="{00000000-0005-0000-0000-0000C5720000}"/>
    <cellStyle name="Porcentagem 11 3 3" xfId="2046" xr:uid="{00000000-0005-0000-0000-0000C6720000}"/>
    <cellStyle name="Porcentagem 11 3 3 2" xfId="7878" xr:uid="{00000000-0005-0000-0000-0000C7720000}"/>
    <cellStyle name="Porcentagem 11 3 3 3" xfId="11200" xr:uid="{00000000-0005-0000-0000-0000C8720000}"/>
    <cellStyle name="Porcentagem 11 3 4" xfId="3533" xr:uid="{00000000-0005-0000-0000-0000C9720000}"/>
    <cellStyle name="Porcentagem 11 3 4 2" xfId="7879" xr:uid="{00000000-0005-0000-0000-0000CA720000}"/>
    <cellStyle name="Porcentagem 11 3 4 3" xfId="12687" xr:uid="{00000000-0005-0000-0000-0000CB720000}"/>
    <cellStyle name="Porcentagem 11 3 5" xfId="1489" xr:uid="{00000000-0005-0000-0000-0000CC720000}"/>
    <cellStyle name="Porcentagem 11 3 5 2" xfId="7880" xr:uid="{00000000-0005-0000-0000-0000CD720000}"/>
    <cellStyle name="Porcentagem 11 3 5 3" xfId="10643" xr:uid="{00000000-0005-0000-0000-0000CE720000}"/>
    <cellStyle name="Porcentagem 11 3 6" xfId="7873" xr:uid="{00000000-0005-0000-0000-0000CF720000}"/>
    <cellStyle name="Porcentagem 11 3 7" xfId="9917" xr:uid="{00000000-0005-0000-0000-0000D0720000}"/>
    <cellStyle name="Porcentagem 11 4" xfId="762" xr:uid="{00000000-0005-0000-0000-0000D1720000}"/>
    <cellStyle name="Porcentagem 11 4 2" xfId="2048" xr:uid="{00000000-0005-0000-0000-0000D2720000}"/>
    <cellStyle name="Porcentagem 11 4 2 2" xfId="7882" xr:uid="{00000000-0005-0000-0000-0000D3720000}"/>
    <cellStyle name="Porcentagem 11 4 2 3" xfId="11202" xr:uid="{00000000-0005-0000-0000-0000D4720000}"/>
    <cellStyle name="Porcentagem 11 4 3" xfId="3535" xr:uid="{00000000-0005-0000-0000-0000D5720000}"/>
    <cellStyle name="Porcentagem 11 4 3 2" xfId="7883" xr:uid="{00000000-0005-0000-0000-0000D6720000}"/>
    <cellStyle name="Porcentagem 11 4 3 3" xfId="12689" xr:uid="{00000000-0005-0000-0000-0000D7720000}"/>
    <cellStyle name="Porcentagem 11 4 4" xfId="1491" xr:uid="{00000000-0005-0000-0000-0000D8720000}"/>
    <cellStyle name="Porcentagem 11 4 4 2" xfId="7884" xr:uid="{00000000-0005-0000-0000-0000D9720000}"/>
    <cellStyle name="Porcentagem 11 4 4 3" xfId="10645" xr:uid="{00000000-0005-0000-0000-0000DA720000}"/>
    <cellStyle name="Porcentagem 11 4 5" xfId="7881" xr:uid="{00000000-0005-0000-0000-0000DB720000}"/>
    <cellStyle name="Porcentagem 11 4 6" xfId="9919" xr:uid="{00000000-0005-0000-0000-0000DC720000}"/>
    <cellStyle name="Porcentagem 11 5" xfId="763" xr:uid="{00000000-0005-0000-0000-0000DD720000}"/>
    <cellStyle name="Porcentagem 11 6" xfId="2040" xr:uid="{00000000-0005-0000-0000-0000DE720000}"/>
    <cellStyle name="Porcentagem 11 6 2" xfId="7885" xr:uid="{00000000-0005-0000-0000-0000DF720000}"/>
    <cellStyle name="Porcentagem 11 6 3" xfId="11194" xr:uid="{00000000-0005-0000-0000-0000E0720000}"/>
    <cellStyle name="Porcentagem 11 7" xfId="3528" xr:uid="{00000000-0005-0000-0000-0000E1720000}"/>
    <cellStyle name="Porcentagem 11 7 2" xfId="7886" xr:uid="{00000000-0005-0000-0000-0000E2720000}"/>
    <cellStyle name="Porcentagem 11 7 3" xfId="12682" xr:uid="{00000000-0005-0000-0000-0000E3720000}"/>
    <cellStyle name="Porcentagem 11 8" xfId="1484" xr:uid="{00000000-0005-0000-0000-0000E4720000}"/>
    <cellStyle name="Porcentagem 11 8 2" xfId="7887" xr:uid="{00000000-0005-0000-0000-0000E5720000}"/>
    <cellStyle name="Porcentagem 11 8 3" xfId="10638" xr:uid="{00000000-0005-0000-0000-0000E6720000}"/>
    <cellStyle name="Porcentagem 11 9" xfId="7856" xr:uid="{00000000-0005-0000-0000-0000E7720000}"/>
    <cellStyle name="Porcentagem 12" xfId="764" xr:uid="{00000000-0005-0000-0000-0000E8720000}"/>
    <cellStyle name="Porcentagem 12 2" xfId="765" xr:uid="{00000000-0005-0000-0000-0000E9720000}"/>
    <cellStyle name="Porcentagem 13" xfId="766" xr:uid="{00000000-0005-0000-0000-0000EA720000}"/>
    <cellStyle name="Porcentagem 14" xfId="767" xr:uid="{00000000-0005-0000-0000-0000EB720000}"/>
    <cellStyle name="Porcentagem 15" xfId="1114" xr:uid="{00000000-0005-0000-0000-0000EC720000}"/>
    <cellStyle name="Porcentagem 15 2" xfId="3915" xr:uid="{00000000-0005-0000-0000-0000ED720000}"/>
    <cellStyle name="Porcentagem 15 2 2" xfId="7889" xr:uid="{00000000-0005-0000-0000-0000EE720000}"/>
    <cellStyle name="Porcentagem 15 2 3" xfId="13069" xr:uid="{00000000-0005-0000-0000-0000EF720000}"/>
    <cellStyle name="Porcentagem 15 3" xfId="2233" xr:uid="{00000000-0005-0000-0000-0000F0720000}"/>
    <cellStyle name="Porcentagem 15 3 2" xfId="7890" xr:uid="{00000000-0005-0000-0000-0000F1720000}"/>
    <cellStyle name="Porcentagem 15 3 3" xfId="11387" xr:uid="{00000000-0005-0000-0000-0000F2720000}"/>
    <cellStyle name="Porcentagem 15 4" xfId="7888" xr:uid="{00000000-0005-0000-0000-0000F3720000}"/>
    <cellStyle name="Porcentagem 16" xfId="9113" xr:uid="{00000000-0005-0000-0000-0000F4720000}"/>
    <cellStyle name="Porcentagem 16 2" xfId="9141" xr:uid="{00000000-0005-0000-0000-0000F5720000}"/>
    <cellStyle name="Porcentagem 16 3" xfId="9142" xr:uid="{00000000-0005-0000-0000-0000F6720000}"/>
    <cellStyle name="Porcentagem 16 4" xfId="40295" xr:uid="{B0158C23-3D7C-4084-88AE-2940DB452BA3}"/>
    <cellStyle name="Porcentagem 2" xfId="4" xr:uid="{00000000-0005-0000-0000-0000F7720000}"/>
    <cellStyle name="Porcentagem 2 10" xfId="123" xr:uid="{00000000-0005-0000-0000-0000F8720000}"/>
    <cellStyle name="Porcentagem 2 10 2" xfId="768" xr:uid="{00000000-0005-0000-0000-0000F9720000}"/>
    <cellStyle name="Porcentagem 2 10 3" xfId="1168" xr:uid="{00000000-0005-0000-0000-0000FA720000}"/>
    <cellStyle name="Porcentagem 2 10 3 2" xfId="3902" xr:uid="{00000000-0005-0000-0000-0000FB720000}"/>
    <cellStyle name="Porcentagem 2 10 3 2 2" xfId="7892" xr:uid="{00000000-0005-0000-0000-0000FC720000}"/>
    <cellStyle name="Porcentagem 2 10 3 2 3" xfId="13056" xr:uid="{00000000-0005-0000-0000-0000FD720000}"/>
    <cellStyle name="Porcentagem 2 10 3 3" xfId="2208" xr:uid="{00000000-0005-0000-0000-0000FE720000}"/>
    <cellStyle name="Porcentagem 2 10 3 3 2" xfId="7893" xr:uid="{00000000-0005-0000-0000-0000FF720000}"/>
    <cellStyle name="Porcentagem 2 10 3 3 3" xfId="11362" xr:uid="{00000000-0005-0000-0000-000000730000}"/>
    <cellStyle name="Porcentagem 2 10 3 4" xfId="7891" xr:uid="{00000000-0005-0000-0000-000001730000}"/>
    <cellStyle name="Porcentagem 2 10 3 5" xfId="10322" xr:uid="{00000000-0005-0000-0000-000002730000}"/>
    <cellStyle name="Porcentagem 2 10 4" xfId="2051" xr:uid="{00000000-0005-0000-0000-000003730000}"/>
    <cellStyle name="Porcentagem 2 10 5" xfId="1610" xr:uid="{00000000-0005-0000-0000-000004730000}"/>
    <cellStyle name="Porcentagem 2 10 5 2" xfId="7894" xr:uid="{00000000-0005-0000-0000-000005730000}"/>
    <cellStyle name="Porcentagem 2 10 5 3" xfId="10764" xr:uid="{00000000-0005-0000-0000-000006730000}"/>
    <cellStyle name="Porcentagem 2 11" xfId="769" xr:uid="{00000000-0005-0000-0000-000007730000}"/>
    <cellStyle name="Porcentagem 2 12" xfId="770" xr:uid="{00000000-0005-0000-0000-000008730000}"/>
    <cellStyle name="Porcentagem 2 13" xfId="771" xr:uid="{00000000-0005-0000-0000-000009730000}"/>
    <cellStyle name="Porcentagem 2 13 2" xfId="772" xr:uid="{00000000-0005-0000-0000-00000A730000}"/>
    <cellStyle name="Porcentagem 2 13 2 2" xfId="2053" xr:uid="{00000000-0005-0000-0000-00000B730000}"/>
    <cellStyle name="Porcentagem 2 13 2 2 2" xfId="7897" xr:uid="{00000000-0005-0000-0000-00000C730000}"/>
    <cellStyle name="Porcentagem 2 13 2 2 3" xfId="11207" xr:uid="{00000000-0005-0000-0000-00000D730000}"/>
    <cellStyle name="Porcentagem 2 13 2 3" xfId="3537" xr:uid="{00000000-0005-0000-0000-00000E730000}"/>
    <cellStyle name="Porcentagem 2 13 2 3 2" xfId="7898" xr:uid="{00000000-0005-0000-0000-00000F730000}"/>
    <cellStyle name="Porcentagem 2 13 2 3 3" xfId="12691" xr:uid="{00000000-0005-0000-0000-000010730000}"/>
    <cellStyle name="Porcentagem 2 13 2 4" xfId="1494" xr:uid="{00000000-0005-0000-0000-000011730000}"/>
    <cellStyle name="Porcentagem 2 13 2 4 2" xfId="7899" xr:uid="{00000000-0005-0000-0000-000012730000}"/>
    <cellStyle name="Porcentagem 2 13 2 4 3" xfId="10648" xr:uid="{00000000-0005-0000-0000-000013730000}"/>
    <cellStyle name="Porcentagem 2 13 2 5" xfId="7896" xr:uid="{00000000-0005-0000-0000-000014730000}"/>
    <cellStyle name="Porcentagem 2 13 2 6" xfId="9928" xr:uid="{00000000-0005-0000-0000-000015730000}"/>
    <cellStyle name="Porcentagem 2 13 3" xfId="2052" xr:uid="{00000000-0005-0000-0000-000016730000}"/>
    <cellStyle name="Porcentagem 2 13 3 2" xfId="7900" xr:uid="{00000000-0005-0000-0000-000017730000}"/>
    <cellStyle name="Porcentagem 2 13 3 3" xfId="11206" xr:uid="{00000000-0005-0000-0000-000018730000}"/>
    <cellStyle name="Porcentagem 2 13 4" xfId="3536" xr:uid="{00000000-0005-0000-0000-000019730000}"/>
    <cellStyle name="Porcentagem 2 13 4 2" xfId="7901" xr:uid="{00000000-0005-0000-0000-00001A730000}"/>
    <cellStyle name="Porcentagem 2 13 4 3" xfId="12690" xr:uid="{00000000-0005-0000-0000-00001B730000}"/>
    <cellStyle name="Porcentagem 2 13 5" xfId="1493" xr:uid="{00000000-0005-0000-0000-00001C730000}"/>
    <cellStyle name="Porcentagem 2 13 5 2" xfId="7902" xr:uid="{00000000-0005-0000-0000-00001D730000}"/>
    <cellStyle name="Porcentagem 2 13 5 3" xfId="10647" xr:uid="{00000000-0005-0000-0000-00001E730000}"/>
    <cellStyle name="Porcentagem 2 13 6" xfId="7895" xr:uid="{00000000-0005-0000-0000-00001F730000}"/>
    <cellStyle name="Porcentagem 2 13 7" xfId="9927" xr:uid="{00000000-0005-0000-0000-000020730000}"/>
    <cellStyle name="Porcentagem 2 14" xfId="773" xr:uid="{00000000-0005-0000-0000-000021730000}"/>
    <cellStyle name="Porcentagem 2 15" xfId="774" xr:uid="{00000000-0005-0000-0000-000022730000}"/>
    <cellStyle name="Porcentagem 2 15 2" xfId="2054" xr:uid="{00000000-0005-0000-0000-000023730000}"/>
    <cellStyle name="Porcentagem 2 15 2 2" xfId="7904" xr:uid="{00000000-0005-0000-0000-000024730000}"/>
    <cellStyle name="Porcentagem 2 15 2 3" xfId="11208" xr:uid="{00000000-0005-0000-0000-000025730000}"/>
    <cellStyle name="Porcentagem 2 15 3" xfId="3538" xr:uid="{00000000-0005-0000-0000-000026730000}"/>
    <cellStyle name="Porcentagem 2 15 3 2" xfId="7905" xr:uid="{00000000-0005-0000-0000-000027730000}"/>
    <cellStyle name="Porcentagem 2 15 3 3" xfId="12692" xr:uid="{00000000-0005-0000-0000-000028730000}"/>
    <cellStyle name="Porcentagem 2 15 4" xfId="1495" xr:uid="{00000000-0005-0000-0000-000029730000}"/>
    <cellStyle name="Porcentagem 2 15 4 2" xfId="7906" xr:uid="{00000000-0005-0000-0000-00002A730000}"/>
    <cellStyle name="Porcentagem 2 15 4 3" xfId="10649" xr:uid="{00000000-0005-0000-0000-00002B730000}"/>
    <cellStyle name="Porcentagem 2 15 5" xfId="7903" xr:uid="{00000000-0005-0000-0000-00002C730000}"/>
    <cellStyle name="Porcentagem 2 15 6" xfId="9930" xr:uid="{00000000-0005-0000-0000-00002D730000}"/>
    <cellStyle name="Porcentagem 2 16" xfId="775" xr:uid="{00000000-0005-0000-0000-00002E730000}"/>
    <cellStyle name="Porcentagem 2 16 2" xfId="2055" xr:uid="{00000000-0005-0000-0000-00002F730000}"/>
    <cellStyle name="Porcentagem 2 16 2 2" xfId="7908" xr:uid="{00000000-0005-0000-0000-000030730000}"/>
    <cellStyle name="Porcentagem 2 16 2 3" xfId="11209" xr:uid="{00000000-0005-0000-0000-000031730000}"/>
    <cellStyle name="Porcentagem 2 16 3" xfId="3539" xr:uid="{00000000-0005-0000-0000-000032730000}"/>
    <cellStyle name="Porcentagem 2 16 3 2" xfId="7909" xr:uid="{00000000-0005-0000-0000-000033730000}"/>
    <cellStyle name="Porcentagem 2 16 3 3" xfId="12693" xr:uid="{00000000-0005-0000-0000-000034730000}"/>
    <cellStyle name="Porcentagem 2 16 4" xfId="1496" xr:uid="{00000000-0005-0000-0000-000035730000}"/>
    <cellStyle name="Porcentagem 2 16 4 2" xfId="7910" xr:uid="{00000000-0005-0000-0000-000036730000}"/>
    <cellStyle name="Porcentagem 2 16 4 3" xfId="10650" xr:uid="{00000000-0005-0000-0000-000037730000}"/>
    <cellStyle name="Porcentagem 2 16 5" xfId="7907" xr:uid="{00000000-0005-0000-0000-000038730000}"/>
    <cellStyle name="Porcentagem 2 16 6" xfId="9931" xr:uid="{00000000-0005-0000-0000-000039730000}"/>
    <cellStyle name="Porcentagem 2 17" xfId="1119" xr:uid="{00000000-0005-0000-0000-00003A730000}"/>
    <cellStyle name="Porcentagem 2 17 2" xfId="3880" xr:uid="{00000000-0005-0000-0000-00003B730000}"/>
    <cellStyle name="Porcentagem 2 17 2 2" xfId="7912" xr:uid="{00000000-0005-0000-0000-00003C730000}"/>
    <cellStyle name="Porcentagem 2 17 2 3" xfId="13034" xr:uid="{00000000-0005-0000-0000-00003D730000}"/>
    <cellStyle name="Porcentagem 2 17 3" xfId="2186" xr:uid="{00000000-0005-0000-0000-00003E730000}"/>
    <cellStyle name="Porcentagem 2 17 3 2" xfId="7913" xr:uid="{00000000-0005-0000-0000-00003F730000}"/>
    <cellStyle name="Porcentagem 2 17 3 3" xfId="11340" xr:uid="{00000000-0005-0000-0000-000040730000}"/>
    <cellStyle name="Porcentagem 2 17 4" xfId="7911" xr:uid="{00000000-0005-0000-0000-000041730000}"/>
    <cellStyle name="Porcentagem 2 17 5" xfId="10273" xr:uid="{00000000-0005-0000-0000-000042730000}"/>
    <cellStyle name="Porcentagem 2 18" xfId="1196" xr:uid="{00000000-0005-0000-0000-000043730000}"/>
    <cellStyle name="Porcentagem 2 18 2" xfId="3203" xr:uid="{00000000-0005-0000-0000-000044730000}"/>
    <cellStyle name="Porcentagem 2 18 2 2" xfId="7915" xr:uid="{00000000-0005-0000-0000-000045730000}"/>
    <cellStyle name="Porcentagem 2 18 2 3" xfId="12357" xr:uid="{00000000-0005-0000-0000-000046730000}"/>
    <cellStyle name="Porcentagem 2 18 3" xfId="7914" xr:uid="{00000000-0005-0000-0000-000047730000}"/>
    <cellStyle name="Porcentagem 2 18 4" xfId="10350" xr:uid="{00000000-0005-0000-0000-000048730000}"/>
    <cellStyle name="Porcentagem 2 19" xfId="1492" xr:uid="{00000000-0005-0000-0000-000049730000}"/>
    <cellStyle name="Porcentagem 2 19 2" xfId="7916" xr:uid="{00000000-0005-0000-0000-00004A730000}"/>
    <cellStyle name="Porcentagem 2 19 3" xfId="10646" xr:uid="{00000000-0005-0000-0000-00004B730000}"/>
    <cellStyle name="Porcentagem 2 2" xfId="124" xr:uid="{00000000-0005-0000-0000-00004C730000}"/>
    <cellStyle name="Porcentagem 2 2 2" xfId="776" xr:uid="{00000000-0005-0000-0000-00004D730000}"/>
    <cellStyle name="Porcentagem 2 2 2 2" xfId="777" xr:uid="{00000000-0005-0000-0000-00004E730000}"/>
    <cellStyle name="Porcentagem 2 2 3" xfId="778" xr:uid="{00000000-0005-0000-0000-00004F730000}"/>
    <cellStyle name="Porcentagem 2 2 4" xfId="779" xr:uid="{00000000-0005-0000-0000-000050730000}"/>
    <cellStyle name="Porcentagem 2 2 5" xfId="780" xr:uid="{00000000-0005-0000-0000-000051730000}"/>
    <cellStyle name="Porcentagem 2 3" xfId="125" xr:uid="{00000000-0005-0000-0000-000052730000}"/>
    <cellStyle name="Porcentagem 2 3 2" xfId="781" xr:uid="{00000000-0005-0000-0000-000053730000}"/>
    <cellStyle name="Porcentagem 2 3 2 2" xfId="782" xr:uid="{00000000-0005-0000-0000-000054730000}"/>
    <cellStyle name="Porcentagem 2 3 3" xfId="783" xr:uid="{00000000-0005-0000-0000-000055730000}"/>
    <cellStyle name="Porcentagem 2 3 4" xfId="784" xr:uid="{00000000-0005-0000-0000-000056730000}"/>
    <cellStyle name="Porcentagem 2 3 5" xfId="785" xr:uid="{00000000-0005-0000-0000-000057730000}"/>
    <cellStyle name="Porcentagem 2 4" xfId="126" xr:uid="{00000000-0005-0000-0000-000058730000}"/>
    <cellStyle name="Porcentagem 2 4 2" xfId="127" xr:uid="{00000000-0005-0000-0000-000059730000}"/>
    <cellStyle name="Porcentagem 2 4 2 2" xfId="786" xr:uid="{00000000-0005-0000-0000-00005A730000}"/>
    <cellStyle name="Porcentagem 2 4 2 2 2" xfId="787" xr:uid="{00000000-0005-0000-0000-00005B730000}"/>
    <cellStyle name="Porcentagem 2 4 2 3" xfId="788" xr:uid="{00000000-0005-0000-0000-00005C730000}"/>
    <cellStyle name="Porcentagem 2 4 3" xfId="789" xr:uid="{00000000-0005-0000-0000-00005D730000}"/>
    <cellStyle name="Porcentagem 2 5" xfId="128" xr:uid="{00000000-0005-0000-0000-00005E730000}"/>
    <cellStyle name="Porcentagem 2 5 2" xfId="790" xr:uid="{00000000-0005-0000-0000-00005F730000}"/>
    <cellStyle name="Porcentagem 2 6" xfId="129" xr:uid="{00000000-0005-0000-0000-000060730000}"/>
    <cellStyle name="Porcentagem 2 6 2" xfId="791" xr:uid="{00000000-0005-0000-0000-000061730000}"/>
    <cellStyle name="Porcentagem 2 7" xfId="130" xr:uid="{00000000-0005-0000-0000-000062730000}"/>
    <cellStyle name="Porcentagem 2 7 2" xfId="792" xr:uid="{00000000-0005-0000-0000-000063730000}"/>
    <cellStyle name="Porcentagem 2 8" xfId="131" xr:uid="{00000000-0005-0000-0000-000064730000}"/>
    <cellStyle name="Porcentagem 2 8 2" xfId="793" xr:uid="{00000000-0005-0000-0000-000065730000}"/>
    <cellStyle name="Porcentagem 2 9" xfId="132" xr:uid="{00000000-0005-0000-0000-000066730000}"/>
    <cellStyle name="Porcentagem 2 9 2" xfId="794" xr:uid="{00000000-0005-0000-0000-000067730000}"/>
    <cellStyle name="Porcentagem 3" xfId="5" xr:uid="{00000000-0005-0000-0000-000068730000}"/>
    <cellStyle name="Porcentagem 3 2" xfId="133" xr:uid="{00000000-0005-0000-0000-000069730000}"/>
    <cellStyle name="Porcentagem 3 2 2" xfId="795" xr:uid="{00000000-0005-0000-0000-00006A730000}"/>
    <cellStyle name="Porcentagem 3 3" xfId="1193" xr:uid="{00000000-0005-0000-0000-00006B730000}"/>
    <cellStyle name="Porcentagem 3 4" xfId="9143" xr:uid="{00000000-0005-0000-0000-00006C730000}"/>
    <cellStyle name="Porcentagem 4" xfId="9" xr:uid="{00000000-0005-0000-0000-00006D730000}"/>
    <cellStyle name="Porcentagem 4 2" xfId="134" xr:uid="{00000000-0005-0000-0000-00006E730000}"/>
    <cellStyle name="Porcentagem 4 2 2" xfId="796" xr:uid="{00000000-0005-0000-0000-00006F730000}"/>
    <cellStyle name="Porcentagem 4 2 3" xfId="797" xr:uid="{00000000-0005-0000-0000-000070730000}"/>
    <cellStyle name="Porcentagem 4 3" xfId="135" xr:uid="{00000000-0005-0000-0000-000071730000}"/>
    <cellStyle name="Porcentagem 4 4" xfId="136" xr:uid="{00000000-0005-0000-0000-000072730000}"/>
    <cellStyle name="Porcentagem 4 4 2" xfId="1497" xr:uid="{00000000-0005-0000-0000-000073730000}"/>
    <cellStyle name="Porcentagem 4 4 3" xfId="7917" xr:uid="{00000000-0005-0000-0000-000074730000}"/>
    <cellStyle name="Porcentagem 4 5" xfId="137" xr:uid="{00000000-0005-0000-0000-000075730000}"/>
    <cellStyle name="Porcentagem 4 5 2" xfId="7918" xr:uid="{00000000-0005-0000-0000-000076730000}"/>
    <cellStyle name="Porcentagem 5" xfId="138" xr:uid="{00000000-0005-0000-0000-000077730000}"/>
    <cellStyle name="Porcentagem 5 2" xfId="139" xr:uid="{00000000-0005-0000-0000-000078730000}"/>
    <cellStyle name="Porcentagem 5 2 2" xfId="9144" xr:uid="{00000000-0005-0000-0000-000079730000}"/>
    <cellStyle name="Porcentagem 5 3" xfId="9145" xr:uid="{00000000-0005-0000-0000-00007A730000}"/>
    <cellStyle name="Porcentagem 6" xfId="140" xr:uid="{00000000-0005-0000-0000-00007B730000}"/>
    <cellStyle name="Porcentagem 6 2" xfId="141" xr:uid="{00000000-0005-0000-0000-00007C730000}"/>
    <cellStyle name="Porcentagem 6 2 2" xfId="142" xr:uid="{00000000-0005-0000-0000-00007D730000}"/>
    <cellStyle name="Porcentagem 6 2 2 2" xfId="143" xr:uid="{00000000-0005-0000-0000-00007E730000}"/>
    <cellStyle name="Porcentagem 6 2 2 2 2" xfId="798" xr:uid="{00000000-0005-0000-0000-00007F730000}"/>
    <cellStyle name="Porcentagem 6 2 2 3" xfId="799" xr:uid="{00000000-0005-0000-0000-000080730000}"/>
    <cellStyle name="Porcentagem 6 2 2 4" xfId="800" xr:uid="{00000000-0005-0000-0000-000081730000}"/>
    <cellStyle name="Porcentagem 6 2 3" xfId="801" xr:uid="{00000000-0005-0000-0000-000082730000}"/>
    <cellStyle name="Porcentagem 6 3" xfId="144" xr:uid="{00000000-0005-0000-0000-000083730000}"/>
    <cellStyle name="Porcentagem 6 3 2" xfId="802" xr:uid="{00000000-0005-0000-0000-000084730000}"/>
    <cellStyle name="Porcentagem 6 3 2 2" xfId="803" xr:uid="{00000000-0005-0000-0000-000085730000}"/>
    <cellStyle name="Porcentagem 6 3 2 2 2" xfId="804" xr:uid="{00000000-0005-0000-0000-000086730000}"/>
    <cellStyle name="Porcentagem 6 3 2 2 2 2" xfId="805" xr:uid="{00000000-0005-0000-0000-000087730000}"/>
    <cellStyle name="Porcentagem 6 3 2 2 2 2 2" xfId="2060" xr:uid="{00000000-0005-0000-0000-000088730000}"/>
    <cellStyle name="Porcentagem 6 3 2 2 2 2 2 2" xfId="7922" xr:uid="{00000000-0005-0000-0000-000089730000}"/>
    <cellStyle name="Porcentagem 6 3 2 2 2 2 2 3" xfId="11214" xr:uid="{00000000-0005-0000-0000-00008A730000}"/>
    <cellStyle name="Porcentagem 6 3 2 2 2 2 3" xfId="3542" xr:uid="{00000000-0005-0000-0000-00008B730000}"/>
    <cellStyle name="Porcentagem 6 3 2 2 2 2 3 2" xfId="7923" xr:uid="{00000000-0005-0000-0000-00008C730000}"/>
    <cellStyle name="Porcentagem 6 3 2 2 2 2 3 3" xfId="12696" xr:uid="{00000000-0005-0000-0000-00008D730000}"/>
    <cellStyle name="Porcentagem 6 3 2 2 2 2 4" xfId="1500" xr:uid="{00000000-0005-0000-0000-00008E730000}"/>
    <cellStyle name="Porcentagem 6 3 2 2 2 2 4 2" xfId="7924" xr:uid="{00000000-0005-0000-0000-00008F730000}"/>
    <cellStyle name="Porcentagem 6 3 2 2 2 2 4 3" xfId="10654" xr:uid="{00000000-0005-0000-0000-000090730000}"/>
    <cellStyle name="Porcentagem 6 3 2 2 2 2 5" xfId="7921" xr:uid="{00000000-0005-0000-0000-000091730000}"/>
    <cellStyle name="Porcentagem 6 3 2 2 2 2 6" xfId="9960" xr:uid="{00000000-0005-0000-0000-000092730000}"/>
    <cellStyle name="Porcentagem 6 3 2 2 2 3" xfId="2059" xr:uid="{00000000-0005-0000-0000-000093730000}"/>
    <cellStyle name="Porcentagem 6 3 2 2 2 3 2" xfId="7925" xr:uid="{00000000-0005-0000-0000-000094730000}"/>
    <cellStyle name="Porcentagem 6 3 2 2 2 3 3" xfId="11213" xr:uid="{00000000-0005-0000-0000-000095730000}"/>
    <cellStyle name="Porcentagem 6 3 2 2 2 4" xfId="3541" xr:uid="{00000000-0005-0000-0000-000096730000}"/>
    <cellStyle name="Porcentagem 6 3 2 2 2 4 2" xfId="7926" xr:uid="{00000000-0005-0000-0000-000097730000}"/>
    <cellStyle name="Porcentagem 6 3 2 2 2 4 3" xfId="12695" xr:uid="{00000000-0005-0000-0000-000098730000}"/>
    <cellStyle name="Porcentagem 6 3 2 2 2 5" xfId="1499" xr:uid="{00000000-0005-0000-0000-000099730000}"/>
    <cellStyle name="Porcentagem 6 3 2 2 2 5 2" xfId="7927" xr:uid="{00000000-0005-0000-0000-00009A730000}"/>
    <cellStyle name="Porcentagem 6 3 2 2 2 5 3" xfId="10653" xr:uid="{00000000-0005-0000-0000-00009B730000}"/>
    <cellStyle name="Porcentagem 6 3 2 2 2 6" xfId="7920" xr:uid="{00000000-0005-0000-0000-00009C730000}"/>
    <cellStyle name="Porcentagem 6 3 2 2 2 7" xfId="9959" xr:uid="{00000000-0005-0000-0000-00009D730000}"/>
    <cellStyle name="Porcentagem 6 3 2 2 3" xfId="806" xr:uid="{00000000-0005-0000-0000-00009E730000}"/>
    <cellStyle name="Porcentagem 6 3 2 2 3 2" xfId="2061" xr:uid="{00000000-0005-0000-0000-00009F730000}"/>
    <cellStyle name="Porcentagem 6 3 2 2 3 2 2" xfId="7929" xr:uid="{00000000-0005-0000-0000-0000A0730000}"/>
    <cellStyle name="Porcentagem 6 3 2 2 3 2 3" xfId="11215" xr:uid="{00000000-0005-0000-0000-0000A1730000}"/>
    <cellStyle name="Porcentagem 6 3 2 2 3 3" xfId="3543" xr:uid="{00000000-0005-0000-0000-0000A2730000}"/>
    <cellStyle name="Porcentagem 6 3 2 2 3 3 2" xfId="7930" xr:uid="{00000000-0005-0000-0000-0000A3730000}"/>
    <cellStyle name="Porcentagem 6 3 2 2 3 3 3" xfId="12697" xr:uid="{00000000-0005-0000-0000-0000A4730000}"/>
    <cellStyle name="Porcentagem 6 3 2 2 3 4" xfId="1501" xr:uid="{00000000-0005-0000-0000-0000A5730000}"/>
    <cellStyle name="Porcentagem 6 3 2 2 3 4 2" xfId="7931" xr:uid="{00000000-0005-0000-0000-0000A6730000}"/>
    <cellStyle name="Porcentagem 6 3 2 2 3 4 3" xfId="10655" xr:uid="{00000000-0005-0000-0000-0000A7730000}"/>
    <cellStyle name="Porcentagem 6 3 2 2 3 5" xfId="7928" xr:uid="{00000000-0005-0000-0000-0000A8730000}"/>
    <cellStyle name="Porcentagem 6 3 2 2 3 6" xfId="9961" xr:uid="{00000000-0005-0000-0000-0000A9730000}"/>
    <cellStyle name="Porcentagem 6 3 2 2 4" xfId="2058" xr:uid="{00000000-0005-0000-0000-0000AA730000}"/>
    <cellStyle name="Porcentagem 6 3 2 2 4 2" xfId="7932" xr:uid="{00000000-0005-0000-0000-0000AB730000}"/>
    <cellStyle name="Porcentagem 6 3 2 2 4 3" xfId="11212" xr:uid="{00000000-0005-0000-0000-0000AC730000}"/>
    <cellStyle name="Porcentagem 6 3 2 2 5" xfId="3540" xr:uid="{00000000-0005-0000-0000-0000AD730000}"/>
    <cellStyle name="Porcentagem 6 3 2 2 5 2" xfId="7933" xr:uid="{00000000-0005-0000-0000-0000AE730000}"/>
    <cellStyle name="Porcentagem 6 3 2 2 5 3" xfId="12694" xr:uid="{00000000-0005-0000-0000-0000AF730000}"/>
    <cellStyle name="Porcentagem 6 3 2 2 6" xfId="1498" xr:uid="{00000000-0005-0000-0000-0000B0730000}"/>
    <cellStyle name="Porcentagem 6 3 2 2 6 2" xfId="7934" xr:uid="{00000000-0005-0000-0000-0000B1730000}"/>
    <cellStyle name="Porcentagem 6 3 2 2 6 3" xfId="10652" xr:uid="{00000000-0005-0000-0000-0000B2730000}"/>
    <cellStyle name="Porcentagem 6 3 2 2 7" xfId="7919" xr:uid="{00000000-0005-0000-0000-0000B3730000}"/>
    <cellStyle name="Porcentagem 6 3 2 2 8" xfId="9958" xr:uid="{00000000-0005-0000-0000-0000B4730000}"/>
    <cellStyle name="Porcentagem 6 3 2 3" xfId="807" xr:uid="{00000000-0005-0000-0000-0000B5730000}"/>
    <cellStyle name="Porcentagem 6 3 2 3 2" xfId="808" xr:uid="{00000000-0005-0000-0000-0000B6730000}"/>
    <cellStyle name="Porcentagem 6 3 2 3 2 2" xfId="809" xr:uid="{00000000-0005-0000-0000-0000B7730000}"/>
    <cellStyle name="Porcentagem 6 3 2 3 2 2 2" xfId="2064" xr:uid="{00000000-0005-0000-0000-0000B8730000}"/>
    <cellStyle name="Porcentagem 6 3 2 3 2 2 2 2" xfId="7938" xr:uid="{00000000-0005-0000-0000-0000B9730000}"/>
    <cellStyle name="Porcentagem 6 3 2 3 2 2 2 3" xfId="11218" xr:uid="{00000000-0005-0000-0000-0000BA730000}"/>
    <cellStyle name="Porcentagem 6 3 2 3 2 2 3" xfId="3546" xr:uid="{00000000-0005-0000-0000-0000BB730000}"/>
    <cellStyle name="Porcentagem 6 3 2 3 2 2 3 2" xfId="7939" xr:uid="{00000000-0005-0000-0000-0000BC730000}"/>
    <cellStyle name="Porcentagem 6 3 2 3 2 2 3 3" xfId="12700" xr:uid="{00000000-0005-0000-0000-0000BD730000}"/>
    <cellStyle name="Porcentagem 6 3 2 3 2 2 4" xfId="1504" xr:uid="{00000000-0005-0000-0000-0000BE730000}"/>
    <cellStyle name="Porcentagem 6 3 2 3 2 2 4 2" xfId="7940" xr:uid="{00000000-0005-0000-0000-0000BF730000}"/>
    <cellStyle name="Porcentagem 6 3 2 3 2 2 4 3" xfId="10658" xr:uid="{00000000-0005-0000-0000-0000C0730000}"/>
    <cellStyle name="Porcentagem 6 3 2 3 2 2 5" xfId="7937" xr:uid="{00000000-0005-0000-0000-0000C1730000}"/>
    <cellStyle name="Porcentagem 6 3 2 3 2 2 6" xfId="9964" xr:uid="{00000000-0005-0000-0000-0000C2730000}"/>
    <cellStyle name="Porcentagem 6 3 2 3 2 3" xfId="2063" xr:uid="{00000000-0005-0000-0000-0000C3730000}"/>
    <cellStyle name="Porcentagem 6 3 2 3 2 3 2" xfId="7941" xr:uid="{00000000-0005-0000-0000-0000C4730000}"/>
    <cellStyle name="Porcentagem 6 3 2 3 2 3 3" xfId="11217" xr:uid="{00000000-0005-0000-0000-0000C5730000}"/>
    <cellStyle name="Porcentagem 6 3 2 3 2 4" xfId="3545" xr:uid="{00000000-0005-0000-0000-0000C6730000}"/>
    <cellStyle name="Porcentagem 6 3 2 3 2 4 2" xfId="7942" xr:uid="{00000000-0005-0000-0000-0000C7730000}"/>
    <cellStyle name="Porcentagem 6 3 2 3 2 4 3" xfId="12699" xr:uid="{00000000-0005-0000-0000-0000C8730000}"/>
    <cellStyle name="Porcentagem 6 3 2 3 2 5" xfId="1503" xr:uid="{00000000-0005-0000-0000-0000C9730000}"/>
    <cellStyle name="Porcentagem 6 3 2 3 2 5 2" xfId="7943" xr:uid="{00000000-0005-0000-0000-0000CA730000}"/>
    <cellStyle name="Porcentagem 6 3 2 3 2 5 3" xfId="10657" xr:uid="{00000000-0005-0000-0000-0000CB730000}"/>
    <cellStyle name="Porcentagem 6 3 2 3 2 6" xfId="7936" xr:uid="{00000000-0005-0000-0000-0000CC730000}"/>
    <cellStyle name="Porcentagem 6 3 2 3 2 7" xfId="9963" xr:uid="{00000000-0005-0000-0000-0000CD730000}"/>
    <cellStyle name="Porcentagem 6 3 2 3 3" xfId="810" xr:uid="{00000000-0005-0000-0000-0000CE730000}"/>
    <cellStyle name="Porcentagem 6 3 2 3 3 2" xfId="2065" xr:uid="{00000000-0005-0000-0000-0000CF730000}"/>
    <cellStyle name="Porcentagem 6 3 2 3 3 2 2" xfId="7945" xr:uid="{00000000-0005-0000-0000-0000D0730000}"/>
    <cellStyle name="Porcentagem 6 3 2 3 3 2 3" xfId="11219" xr:uid="{00000000-0005-0000-0000-0000D1730000}"/>
    <cellStyle name="Porcentagem 6 3 2 3 3 3" xfId="3547" xr:uid="{00000000-0005-0000-0000-0000D2730000}"/>
    <cellStyle name="Porcentagem 6 3 2 3 3 3 2" xfId="7946" xr:uid="{00000000-0005-0000-0000-0000D3730000}"/>
    <cellStyle name="Porcentagem 6 3 2 3 3 3 3" xfId="12701" xr:uid="{00000000-0005-0000-0000-0000D4730000}"/>
    <cellStyle name="Porcentagem 6 3 2 3 3 4" xfId="1505" xr:uid="{00000000-0005-0000-0000-0000D5730000}"/>
    <cellStyle name="Porcentagem 6 3 2 3 3 4 2" xfId="7947" xr:uid="{00000000-0005-0000-0000-0000D6730000}"/>
    <cellStyle name="Porcentagem 6 3 2 3 3 4 3" xfId="10659" xr:uid="{00000000-0005-0000-0000-0000D7730000}"/>
    <cellStyle name="Porcentagem 6 3 2 3 3 5" xfId="7944" xr:uid="{00000000-0005-0000-0000-0000D8730000}"/>
    <cellStyle name="Porcentagem 6 3 2 3 3 6" xfId="9965" xr:uid="{00000000-0005-0000-0000-0000D9730000}"/>
    <cellStyle name="Porcentagem 6 3 2 3 4" xfId="2062" xr:uid="{00000000-0005-0000-0000-0000DA730000}"/>
    <cellStyle name="Porcentagem 6 3 2 3 4 2" xfId="7948" xr:uid="{00000000-0005-0000-0000-0000DB730000}"/>
    <cellStyle name="Porcentagem 6 3 2 3 4 3" xfId="11216" xr:uid="{00000000-0005-0000-0000-0000DC730000}"/>
    <cellStyle name="Porcentagem 6 3 2 3 5" xfId="3544" xr:uid="{00000000-0005-0000-0000-0000DD730000}"/>
    <cellStyle name="Porcentagem 6 3 2 3 5 2" xfId="7949" xr:uid="{00000000-0005-0000-0000-0000DE730000}"/>
    <cellStyle name="Porcentagem 6 3 2 3 5 3" xfId="12698" xr:uid="{00000000-0005-0000-0000-0000DF730000}"/>
    <cellStyle name="Porcentagem 6 3 2 3 6" xfId="1502" xr:uid="{00000000-0005-0000-0000-0000E0730000}"/>
    <cellStyle name="Porcentagem 6 3 2 3 6 2" xfId="7950" xr:uid="{00000000-0005-0000-0000-0000E1730000}"/>
    <cellStyle name="Porcentagem 6 3 2 3 6 3" xfId="10656" xr:uid="{00000000-0005-0000-0000-0000E2730000}"/>
    <cellStyle name="Porcentagem 6 3 2 3 7" xfId="7935" xr:uid="{00000000-0005-0000-0000-0000E3730000}"/>
    <cellStyle name="Porcentagem 6 3 2 3 8" xfId="9962" xr:uid="{00000000-0005-0000-0000-0000E4730000}"/>
    <cellStyle name="Porcentagem 6 3 3" xfId="811" xr:uid="{00000000-0005-0000-0000-0000E5730000}"/>
    <cellStyle name="Porcentagem 6 4" xfId="145" xr:uid="{00000000-0005-0000-0000-0000E6730000}"/>
    <cellStyle name="Porcentagem 6 5" xfId="812" xr:uid="{00000000-0005-0000-0000-0000E7730000}"/>
    <cellStyle name="Porcentagem 6 5 2" xfId="813" xr:uid="{00000000-0005-0000-0000-0000E8730000}"/>
    <cellStyle name="Porcentagem 6 6" xfId="814" xr:uid="{00000000-0005-0000-0000-0000E9730000}"/>
    <cellStyle name="Porcentagem 7" xfId="146" xr:uid="{00000000-0005-0000-0000-0000EA730000}"/>
    <cellStyle name="Porcentagem 7 2" xfId="815" xr:uid="{00000000-0005-0000-0000-0000EB730000}"/>
    <cellStyle name="Porcentagem 7 3" xfId="816" xr:uid="{00000000-0005-0000-0000-0000EC730000}"/>
    <cellStyle name="Porcentagem 8" xfId="147" xr:uid="{00000000-0005-0000-0000-0000ED730000}"/>
    <cellStyle name="Porcentagem 8 2" xfId="148" xr:uid="{00000000-0005-0000-0000-0000EE730000}"/>
    <cellStyle name="Porcentagem 8 2 10" xfId="1691" xr:uid="{00000000-0005-0000-0000-0000EF730000}"/>
    <cellStyle name="Porcentagem 8 2 10 2" xfId="3668" xr:uid="{00000000-0005-0000-0000-0000F0730000}"/>
    <cellStyle name="Porcentagem 8 2 10 2 2" xfId="7952" xr:uid="{00000000-0005-0000-0000-0000F1730000}"/>
    <cellStyle name="Porcentagem 8 2 10 2 3" xfId="12822" xr:uid="{00000000-0005-0000-0000-0000F2730000}"/>
    <cellStyle name="Porcentagem 8 2 10 3" xfId="7951" xr:uid="{00000000-0005-0000-0000-0000F3730000}"/>
    <cellStyle name="Porcentagem 8 2 10 4" xfId="10845" xr:uid="{00000000-0005-0000-0000-0000F4730000}"/>
    <cellStyle name="Porcentagem 8 2 11" xfId="3212" xr:uid="{00000000-0005-0000-0000-0000F5730000}"/>
    <cellStyle name="Porcentagem 8 2 11 2" xfId="7953" xr:uid="{00000000-0005-0000-0000-0000F6730000}"/>
    <cellStyle name="Porcentagem 8 2 11 3" xfId="12366" xr:uid="{00000000-0005-0000-0000-0000F7730000}"/>
    <cellStyle name="Porcentagem 8 2 12" xfId="1506" xr:uid="{00000000-0005-0000-0000-0000F8730000}"/>
    <cellStyle name="Porcentagem 8 2 12 2" xfId="7954" xr:uid="{00000000-0005-0000-0000-0000F9730000}"/>
    <cellStyle name="Porcentagem 8 2 12 3" xfId="10660" xr:uid="{00000000-0005-0000-0000-0000FA730000}"/>
    <cellStyle name="Porcentagem 8 2 2" xfId="213" xr:uid="{00000000-0005-0000-0000-0000FB730000}"/>
    <cellStyle name="Porcentagem 8 2 2 10" xfId="3217" xr:uid="{00000000-0005-0000-0000-0000FC730000}"/>
    <cellStyle name="Porcentagem 8 2 2 10 2" xfId="7956" xr:uid="{00000000-0005-0000-0000-0000FD730000}"/>
    <cellStyle name="Porcentagem 8 2 2 10 3" xfId="12371" xr:uid="{00000000-0005-0000-0000-0000FE730000}"/>
    <cellStyle name="Porcentagem 8 2 2 11" xfId="1507" xr:uid="{00000000-0005-0000-0000-0000FF730000}"/>
    <cellStyle name="Porcentagem 8 2 2 11 2" xfId="7957" xr:uid="{00000000-0005-0000-0000-000000740000}"/>
    <cellStyle name="Porcentagem 8 2 2 11 3" xfId="10661" xr:uid="{00000000-0005-0000-0000-000001740000}"/>
    <cellStyle name="Porcentagem 8 2 2 12" xfId="7955" xr:uid="{00000000-0005-0000-0000-000002740000}"/>
    <cellStyle name="Porcentagem 8 2 2 13" xfId="9371" xr:uid="{00000000-0005-0000-0000-000003740000}"/>
    <cellStyle name="Porcentagem 8 2 2 2" xfId="817" xr:uid="{00000000-0005-0000-0000-000004740000}"/>
    <cellStyle name="Porcentagem 8 2 2 2 2" xfId="818" xr:uid="{00000000-0005-0000-0000-000005740000}"/>
    <cellStyle name="Porcentagem 8 2 2 2 2 2" xfId="819" xr:uid="{00000000-0005-0000-0000-000006740000}"/>
    <cellStyle name="Porcentagem 8 2 2 2 2 2 2" xfId="2069" xr:uid="{00000000-0005-0000-0000-000007740000}"/>
    <cellStyle name="Porcentagem 8 2 2 2 2 2 2 2" xfId="7961" xr:uid="{00000000-0005-0000-0000-000008740000}"/>
    <cellStyle name="Porcentagem 8 2 2 2 2 2 2 3" xfId="11223" xr:uid="{00000000-0005-0000-0000-000009740000}"/>
    <cellStyle name="Porcentagem 8 2 2 2 2 2 3" xfId="3550" xr:uid="{00000000-0005-0000-0000-00000A740000}"/>
    <cellStyle name="Porcentagem 8 2 2 2 2 2 3 2" xfId="7962" xr:uid="{00000000-0005-0000-0000-00000B740000}"/>
    <cellStyle name="Porcentagem 8 2 2 2 2 2 3 3" xfId="12704" xr:uid="{00000000-0005-0000-0000-00000C740000}"/>
    <cellStyle name="Porcentagem 8 2 2 2 2 2 4" xfId="1510" xr:uid="{00000000-0005-0000-0000-00000D740000}"/>
    <cellStyle name="Porcentagem 8 2 2 2 2 2 4 2" xfId="7963" xr:uid="{00000000-0005-0000-0000-00000E740000}"/>
    <cellStyle name="Porcentagem 8 2 2 2 2 2 4 3" xfId="10664" xr:uid="{00000000-0005-0000-0000-00000F740000}"/>
    <cellStyle name="Porcentagem 8 2 2 2 2 2 5" xfId="7960" xr:uid="{00000000-0005-0000-0000-000010740000}"/>
    <cellStyle name="Porcentagem 8 2 2 2 2 2 6" xfId="9974" xr:uid="{00000000-0005-0000-0000-000011740000}"/>
    <cellStyle name="Porcentagem 8 2 2 2 2 3" xfId="2068" xr:uid="{00000000-0005-0000-0000-000012740000}"/>
    <cellStyle name="Porcentagem 8 2 2 2 2 3 2" xfId="7964" xr:uid="{00000000-0005-0000-0000-000013740000}"/>
    <cellStyle name="Porcentagem 8 2 2 2 2 3 3" xfId="11222" xr:uid="{00000000-0005-0000-0000-000014740000}"/>
    <cellStyle name="Porcentagem 8 2 2 2 2 4" xfId="3549" xr:uid="{00000000-0005-0000-0000-000015740000}"/>
    <cellStyle name="Porcentagem 8 2 2 2 2 4 2" xfId="7965" xr:uid="{00000000-0005-0000-0000-000016740000}"/>
    <cellStyle name="Porcentagem 8 2 2 2 2 4 3" xfId="12703" xr:uid="{00000000-0005-0000-0000-000017740000}"/>
    <cellStyle name="Porcentagem 8 2 2 2 2 5" xfId="1509" xr:uid="{00000000-0005-0000-0000-000018740000}"/>
    <cellStyle name="Porcentagem 8 2 2 2 2 5 2" xfId="7966" xr:uid="{00000000-0005-0000-0000-000019740000}"/>
    <cellStyle name="Porcentagem 8 2 2 2 2 5 3" xfId="10663" xr:uid="{00000000-0005-0000-0000-00001A740000}"/>
    <cellStyle name="Porcentagem 8 2 2 2 2 6" xfId="7959" xr:uid="{00000000-0005-0000-0000-00001B740000}"/>
    <cellStyle name="Porcentagem 8 2 2 2 2 7" xfId="9973" xr:uid="{00000000-0005-0000-0000-00001C740000}"/>
    <cellStyle name="Porcentagem 8 2 2 2 3" xfId="820" xr:uid="{00000000-0005-0000-0000-00001D740000}"/>
    <cellStyle name="Porcentagem 8 2 2 2 3 2" xfId="2070" xr:uid="{00000000-0005-0000-0000-00001E740000}"/>
    <cellStyle name="Porcentagem 8 2 2 2 3 2 2" xfId="7968" xr:uid="{00000000-0005-0000-0000-00001F740000}"/>
    <cellStyle name="Porcentagem 8 2 2 2 3 2 3" xfId="11224" xr:uid="{00000000-0005-0000-0000-000020740000}"/>
    <cellStyle name="Porcentagem 8 2 2 2 3 3" xfId="3551" xr:uid="{00000000-0005-0000-0000-000021740000}"/>
    <cellStyle name="Porcentagem 8 2 2 2 3 3 2" xfId="7969" xr:uid="{00000000-0005-0000-0000-000022740000}"/>
    <cellStyle name="Porcentagem 8 2 2 2 3 3 3" xfId="12705" xr:uid="{00000000-0005-0000-0000-000023740000}"/>
    <cellStyle name="Porcentagem 8 2 2 2 3 4" xfId="1511" xr:uid="{00000000-0005-0000-0000-000024740000}"/>
    <cellStyle name="Porcentagem 8 2 2 2 3 4 2" xfId="7970" xr:uid="{00000000-0005-0000-0000-000025740000}"/>
    <cellStyle name="Porcentagem 8 2 2 2 3 4 3" xfId="10665" xr:uid="{00000000-0005-0000-0000-000026740000}"/>
    <cellStyle name="Porcentagem 8 2 2 2 3 5" xfId="7967" xr:uid="{00000000-0005-0000-0000-000027740000}"/>
    <cellStyle name="Porcentagem 8 2 2 2 3 6" xfId="9975" xr:uid="{00000000-0005-0000-0000-000028740000}"/>
    <cellStyle name="Porcentagem 8 2 2 2 4" xfId="821" xr:uid="{00000000-0005-0000-0000-000029740000}"/>
    <cellStyle name="Porcentagem 8 2 2 2 5" xfId="2067" xr:uid="{00000000-0005-0000-0000-00002A740000}"/>
    <cellStyle name="Porcentagem 8 2 2 2 5 2" xfId="7971" xr:uid="{00000000-0005-0000-0000-00002B740000}"/>
    <cellStyle name="Porcentagem 8 2 2 2 5 3" xfId="11221" xr:uid="{00000000-0005-0000-0000-00002C740000}"/>
    <cellStyle name="Porcentagem 8 2 2 2 6" xfId="3548" xr:uid="{00000000-0005-0000-0000-00002D740000}"/>
    <cellStyle name="Porcentagem 8 2 2 2 6 2" xfId="7972" xr:uid="{00000000-0005-0000-0000-00002E740000}"/>
    <cellStyle name="Porcentagem 8 2 2 2 6 3" xfId="12702" xr:uid="{00000000-0005-0000-0000-00002F740000}"/>
    <cellStyle name="Porcentagem 8 2 2 2 7" xfId="1508" xr:uid="{00000000-0005-0000-0000-000030740000}"/>
    <cellStyle name="Porcentagem 8 2 2 2 7 2" xfId="7973" xr:uid="{00000000-0005-0000-0000-000031740000}"/>
    <cellStyle name="Porcentagem 8 2 2 2 7 3" xfId="10662" xr:uid="{00000000-0005-0000-0000-000032740000}"/>
    <cellStyle name="Porcentagem 8 2 2 2 8" xfId="7958" xr:uid="{00000000-0005-0000-0000-000033740000}"/>
    <cellStyle name="Porcentagem 8 2 2 2 9" xfId="9972" xr:uid="{00000000-0005-0000-0000-000034740000}"/>
    <cellStyle name="Porcentagem 8 2 2 3" xfId="822" xr:uid="{00000000-0005-0000-0000-000035740000}"/>
    <cellStyle name="Porcentagem 8 2 2 3 2" xfId="823" xr:uid="{00000000-0005-0000-0000-000036740000}"/>
    <cellStyle name="Porcentagem 8 2 2 3 2 2" xfId="824" xr:uid="{00000000-0005-0000-0000-000037740000}"/>
    <cellStyle name="Porcentagem 8 2 2 3 2 2 2" xfId="2073" xr:uid="{00000000-0005-0000-0000-000038740000}"/>
    <cellStyle name="Porcentagem 8 2 2 3 2 2 2 2" xfId="7977" xr:uid="{00000000-0005-0000-0000-000039740000}"/>
    <cellStyle name="Porcentagem 8 2 2 3 2 2 2 3" xfId="11227" xr:uid="{00000000-0005-0000-0000-00003A740000}"/>
    <cellStyle name="Porcentagem 8 2 2 3 2 2 3" xfId="3554" xr:uid="{00000000-0005-0000-0000-00003B740000}"/>
    <cellStyle name="Porcentagem 8 2 2 3 2 2 3 2" xfId="7978" xr:uid="{00000000-0005-0000-0000-00003C740000}"/>
    <cellStyle name="Porcentagem 8 2 2 3 2 2 3 3" xfId="12708" xr:uid="{00000000-0005-0000-0000-00003D740000}"/>
    <cellStyle name="Porcentagem 8 2 2 3 2 2 4" xfId="1514" xr:uid="{00000000-0005-0000-0000-00003E740000}"/>
    <cellStyle name="Porcentagem 8 2 2 3 2 2 4 2" xfId="7979" xr:uid="{00000000-0005-0000-0000-00003F740000}"/>
    <cellStyle name="Porcentagem 8 2 2 3 2 2 4 3" xfId="10668" xr:uid="{00000000-0005-0000-0000-000040740000}"/>
    <cellStyle name="Porcentagem 8 2 2 3 2 2 5" xfId="7976" xr:uid="{00000000-0005-0000-0000-000041740000}"/>
    <cellStyle name="Porcentagem 8 2 2 3 2 2 6" xfId="9979" xr:uid="{00000000-0005-0000-0000-000042740000}"/>
    <cellStyle name="Porcentagem 8 2 2 3 2 3" xfId="2072" xr:uid="{00000000-0005-0000-0000-000043740000}"/>
    <cellStyle name="Porcentagem 8 2 2 3 2 3 2" xfId="7980" xr:uid="{00000000-0005-0000-0000-000044740000}"/>
    <cellStyle name="Porcentagem 8 2 2 3 2 3 3" xfId="11226" xr:uid="{00000000-0005-0000-0000-000045740000}"/>
    <cellStyle name="Porcentagem 8 2 2 3 2 4" xfId="3553" xr:uid="{00000000-0005-0000-0000-000046740000}"/>
    <cellStyle name="Porcentagem 8 2 2 3 2 4 2" xfId="7981" xr:uid="{00000000-0005-0000-0000-000047740000}"/>
    <cellStyle name="Porcentagem 8 2 2 3 2 4 3" xfId="12707" xr:uid="{00000000-0005-0000-0000-000048740000}"/>
    <cellStyle name="Porcentagem 8 2 2 3 2 5" xfId="1513" xr:uid="{00000000-0005-0000-0000-000049740000}"/>
    <cellStyle name="Porcentagem 8 2 2 3 2 5 2" xfId="7982" xr:uid="{00000000-0005-0000-0000-00004A740000}"/>
    <cellStyle name="Porcentagem 8 2 2 3 2 5 3" xfId="10667" xr:uid="{00000000-0005-0000-0000-00004B740000}"/>
    <cellStyle name="Porcentagem 8 2 2 3 2 6" xfId="7975" xr:uid="{00000000-0005-0000-0000-00004C740000}"/>
    <cellStyle name="Porcentagem 8 2 2 3 2 7" xfId="9978" xr:uid="{00000000-0005-0000-0000-00004D740000}"/>
    <cellStyle name="Porcentagem 8 2 2 3 3" xfId="825" xr:uid="{00000000-0005-0000-0000-00004E740000}"/>
    <cellStyle name="Porcentagem 8 2 2 3 3 2" xfId="2074" xr:uid="{00000000-0005-0000-0000-00004F740000}"/>
    <cellStyle name="Porcentagem 8 2 2 3 3 2 2" xfId="7984" xr:uid="{00000000-0005-0000-0000-000050740000}"/>
    <cellStyle name="Porcentagem 8 2 2 3 3 2 3" xfId="11228" xr:uid="{00000000-0005-0000-0000-000051740000}"/>
    <cellStyle name="Porcentagem 8 2 2 3 3 3" xfId="3555" xr:uid="{00000000-0005-0000-0000-000052740000}"/>
    <cellStyle name="Porcentagem 8 2 2 3 3 3 2" xfId="7985" xr:uid="{00000000-0005-0000-0000-000053740000}"/>
    <cellStyle name="Porcentagem 8 2 2 3 3 3 3" xfId="12709" xr:uid="{00000000-0005-0000-0000-000054740000}"/>
    <cellStyle name="Porcentagem 8 2 2 3 3 4" xfId="1515" xr:uid="{00000000-0005-0000-0000-000055740000}"/>
    <cellStyle name="Porcentagem 8 2 2 3 3 4 2" xfId="7986" xr:uid="{00000000-0005-0000-0000-000056740000}"/>
    <cellStyle name="Porcentagem 8 2 2 3 3 4 3" xfId="10669" xr:uid="{00000000-0005-0000-0000-000057740000}"/>
    <cellStyle name="Porcentagem 8 2 2 3 3 5" xfId="7983" xr:uid="{00000000-0005-0000-0000-000058740000}"/>
    <cellStyle name="Porcentagem 8 2 2 3 3 6" xfId="9980" xr:uid="{00000000-0005-0000-0000-000059740000}"/>
    <cellStyle name="Porcentagem 8 2 2 3 4" xfId="2071" xr:uid="{00000000-0005-0000-0000-00005A740000}"/>
    <cellStyle name="Porcentagem 8 2 2 3 4 2" xfId="7987" xr:uid="{00000000-0005-0000-0000-00005B740000}"/>
    <cellStyle name="Porcentagem 8 2 2 3 4 3" xfId="11225" xr:uid="{00000000-0005-0000-0000-00005C740000}"/>
    <cellStyle name="Porcentagem 8 2 2 3 5" xfId="3552" xr:uid="{00000000-0005-0000-0000-00005D740000}"/>
    <cellStyle name="Porcentagem 8 2 2 3 5 2" xfId="7988" xr:uid="{00000000-0005-0000-0000-00005E740000}"/>
    <cellStyle name="Porcentagem 8 2 2 3 5 3" xfId="12706" xr:uid="{00000000-0005-0000-0000-00005F740000}"/>
    <cellStyle name="Porcentagem 8 2 2 3 6" xfId="1512" xr:uid="{00000000-0005-0000-0000-000060740000}"/>
    <cellStyle name="Porcentagem 8 2 2 3 6 2" xfId="7989" xr:uid="{00000000-0005-0000-0000-000061740000}"/>
    <cellStyle name="Porcentagem 8 2 2 3 6 3" xfId="10666" xr:uid="{00000000-0005-0000-0000-000062740000}"/>
    <cellStyle name="Porcentagem 8 2 2 3 7" xfId="7974" xr:uid="{00000000-0005-0000-0000-000063740000}"/>
    <cellStyle name="Porcentagem 8 2 2 3 8" xfId="9977" xr:uid="{00000000-0005-0000-0000-000064740000}"/>
    <cellStyle name="Porcentagem 8 2 2 4" xfId="826" xr:uid="{00000000-0005-0000-0000-000065740000}"/>
    <cellStyle name="Porcentagem 8 2 2 4 2" xfId="827" xr:uid="{00000000-0005-0000-0000-000066740000}"/>
    <cellStyle name="Porcentagem 8 2 2 4 2 2" xfId="2076" xr:uid="{00000000-0005-0000-0000-000067740000}"/>
    <cellStyle name="Porcentagem 8 2 2 4 2 2 2" xfId="7992" xr:uid="{00000000-0005-0000-0000-000068740000}"/>
    <cellStyle name="Porcentagem 8 2 2 4 2 2 3" xfId="11230" xr:uid="{00000000-0005-0000-0000-000069740000}"/>
    <cellStyle name="Porcentagem 8 2 2 4 2 3" xfId="3557" xr:uid="{00000000-0005-0000-0000-00006A740000}"/>
    <cellStyle name="Porcentagem 8 2 2 4 2 3 2" xfId="7993" xr:uid="{00000000-0005-0000-0000-00006B740000}"/>
    <cellStyle name="Porcentagem 8 2 2 4 2 3 3" xfId="12711" xr:uid="{00000000-0005-0000-0000-00006C740000}"/>
    <cellStyle name="Porcentagem 8 2 2 4 2 4" xfId="1517" xr:uid="{00000000-0005-0000-0000-00006D740000}"/>
    <cellStyle name="Porcentagem 8 2 2 4 2 4 2" xfId="7994" xr:uid="{00000000-0005-0000-0000-00006E740000}"/>
    <cellStyle name="Porcentagem 8 2 2 4 2 4 3" xfId="10671" xr:uid="{00000000-0005-0000-0000-00006F740000}"/>
    <cellStyle name="Porcentagem 8 2 2 4 2 5" xfId="7991" xr:uid="{00000000-0005-0000-0000-000070740000}"/>
    <cellStyle name="Porcentagem 8 2 2 4 2 6" xfId="9982" xr:uid="{00000000-0005-0000-0000-000071740000}"/>
    <cellStyle name="Porcentagem 8 2 2 4 3" xfId="2075" xr:uid="{00000000-0005-0000-0000-000072740000}"/>
    <cellStyle name="Porcentagem 8 2 2 4 3 2" xfId="7995" xr:uid="{00000000-0005-0000-0000-000073740000}"/>
    <cellStyle name="Porcentagem 8 2 2 4 3 3" xfId="11229" xr:uid="{00000000-0005-0000-0000-000074740000}"/>
    <cellStyle name="Porcentagem 8 2 2 4 4" xfId="3556" xr:uid="{00000000-0005-0000-0000-000075740000}"/>
    <cellStyle name="Porcentagem 8 2 2 4 4 2" xfId="7996" xr:uid="{00000000-0005-0000-0000-000076740000}"/>
    <cellStyle name="Porcentagem 8 2 2 4 4 3" xfId="12710" xr:uid="{00000000-0005-0000-0000-000077740000}"/>
    <cellStyle name="Porcentagem 8 2 2 4 5" xfId="1516" xr:uid="{00000000-0005-0000-0000-000078740000}"/>
    <cellStyle name="Porcentagem 8 2 2 4 5 2" xfId="7997" xr:uid="{00000000-0005-0000-0000-000079740000}"/>
    <cellStyle name="Porcentagem 8 2 2 4 5 3" xfId="10670" xr:uid="{00000000-0005-0000-0000-00007A740000}"/>
    <cellStyle name="Porcentagem 8 2 2 4 6" xfId="7990" xr:uid="{00000000-0005-0000-0000-00007B740000}"/>
    <cellStyle name="Porcentagem 8 2 2 4 7" xfId="9981" xr:uid="{00000000-0005-0000-0000-00007C740000}"/>
    <cellStyle name="Porcentagem 8 2 2 5" xfId="828" xr:uid="{00000000-0005-0000-0000-00007D740000}"/>
    <cellStyle name="Porcentagem 8 2 2 6" xfId="829" xr:uid="{00000000-0005-0000-0000-00007E740000}"/>
    <cellStyle name="Porcentagem 8 2 2 6 2" xfId="2077" xr:uid="{00000000-0005-0000-0000-00007F740000}"/>
    <cellStyle name="Porcentagem 8 2 2 6 2 2" xfId="7999" xr:uid="{00000000-0005-0000-0000-000080740000}"/>
    <cellStyle name="Porcentagem 8 2 2 6 2 3" xfId="11231" xr:uid="{00000000-0005-0000-0000-000081740000}"/>
    <cellStyle name="Porcentagem 8 2 2 6 3" xfId="3558" xr:uid="{00000000-0005-0000-0000-000082740000}"/>
    <cellStyle name="Porcentagem 8 2 2 6 3 2" xfId="8000" xr:uid="{00000000-0005-0000-0000-000083740000}"/>
    <cellStyle name="Porcentagem 8 2 2 6 3 3" xfId="12712" xr:uid="{00000000-0005-0000-0000-000084740000}"/>
    <cellStyle name="Porcentagem 8 2 2 6 4" xfId="1518" xr:uid="{00000000-0005-0000-0000-000085740000}"/>
    <cellStyle name="Porcentagem 8 2 2 6 4 2" xfId="8001" xr:uid="{00000000-0005-0000-0000-000086740000}"/>
    <cellStyle name="Porcentagem 8 2 2 6 4 3" xfId="10672" xr:uid="{00000000-0005-0000-0000-000087740000}"/>
    <cellStyle name="Porcentagem 8 2 2 6 5" xfId="7998" xr:uid="{00000000-0005-0000-0000-000088740000}"/>
    <cellStyle name="Porcentagem 8 2 2 6 6" xfId="9984" xr:uid="{00000000-0005-0000-0000-000089740000}"/>
    <cellStyle name="Porcentagem 8 2 2 7" xfId="830" xr:uid="{00000000-0005-0000-0000-00008A740000}"/>
    <cellStyle name="Porcentagem 8 2 2 8" xfId="1169" xr:uid="{00000000-0005-0000-0000-00008B740000}"/>
    <cellStyle name="Porcentagem 8 2 2 8 2" xfId="3895" xr:uid="{00000000-0005-0000-0000-00008C740000}"/>
    <cellStyle name="Porcentagem 8 2 2 8 2 2" xfId="8003" xr:uid="{00000000-0005-0000-0000-00008D740000}"/>
    <cellStyle name="Porcentagem 8 2 2 8 2 3" xfId="13049" xr:uid="{00000000-0005-0000-0000-00008E740000}"/>
    <cellStyle name="Porcentagem 8 2 2 8 3" xfId="2201" xr:uid="{00000000-0005-0000-0000-00008F740000}"/>
    <cellStyle name="Porcentagem 8 2 2 8 3 2" xfId="8004" xr:uid="{00000000-0005-0000-0000-000090740000}"/>
    <cellStyle name="Porcentagem 8 2 2 8 3 3" xfId="11355" xr:uid="{00000000-0005-0000-0000-000091740000}"/>
    <cellStyle name="Porcentagem 8 2 2 8 4" xfId="8002" xr:uid="{00000000-0005-0000-0000-000092740000}"/>
    <cellStyle name="Porcentagem 8 2 2 8 5" xfId="10323" xr:uid="{00000000-0005-0000-0000-000093740000}"/>
    <cellStyle name="Porcentagem 8 2 2 9" xfId="2066" xr:uid="{00000000-0005-0000-0000-000094740000}"/>
    <cellStyle name="Porcentagem 8 2 2 9 2" xfId="8005" xr:uid="{00000000-0005-0000-0000-000095740000}"/>
    <cellStyle name="Porcentagem 8 2 2 9 3" xfId="11220" xr:uid="{00000000-0005-0000-0000-000096740000}"/>
    <cellStyle name="Porcentagem 8 2 3" xfId="831" xr:uid="{00000000-0005-0000-0000-000097740000}"/>
    <cellStyle name="Porcentagem 8 2 3 2" xfId="832" xr:uid="{00000000-0005-0000-0000-000098740000}"/>
    <cellStyle name="Porcentagem 8 2 3 2 2" xfId="833" xr:uid="{00000000-0005-0000-0000-000099740000}"/>
    <cellStyle name="Porcentagem 8 2 3 2 2 2" xfId="2080" xr:uid="{00000000-0005-0000-0000-00009A740000}"/>
    <cellStyle name="Porcentagem 8 2 3 2 2 2 2" xfId="8009" xr:uid="{00000000-0005-0000-0000-00009B740000}"/>
    <cellStyle name="Porcentagem 8 2 3 2 2 2 3" xfId="11234" xr:uid="{00000000-0005-0000-0000-00009C740000}"/>
    <cellStyle name="Porcentagem 8 2 3 2 2 3" xfId="3560" xr:uid="{00000000-0005-0000-0000-00009D740000}"/>
    <cellStyle name="Porcentagem 8 2 3 2 2 3 2" xfId="8010" xr:uid="{00000000-0005-0000-0000-00009E740000}"/>
    <cellStyle name="Porcentagem 8 2 3 2 2 3 3" xfId="12714" xr:uid="{00000000-0005-0000-0000-00009F740000}"/>
    <cellStyle name="Porcentagem 8 2 3 2 2 4" xfId="1521" xr:uid="{00000000-0005-0000-0000-0000A0740000}"/>
    <cellStyle name="Porcentagem 8 2 3 2 2 4 2" xfId="8011" xr:uid="{00000000-0005-0000-0000-0000A1740000}"/>
    <cellStyle name="Porcentagem 8 2 3 2 2 4 3" xfId="10675" xr:uid="{00000000-0005-0000-0000-0000A2740000}"/>
    <cellStyle name="Porcentagem 8 2 3 2 2 5" xfId="8008" xr:uid="{00000000-0005-0000-0000-0000A3740000}"/>
    <cellStyle name="Porcentagem 8 2 3 2 2 6" xfId="9988" xr:uid="{00000000-0005-0000-0000-0000A4740000}"/>
    <cellStyle name="Porcentagem 8 2 3 2 3" xfId="2079" xr:uid="{00000000-0005-0000-0000-0000A5740000}"/>
    <cellStyle name="Porcentagem 8 2 3 2 3 2" xfId="8012" xr:uid="{00000000-0005-0000-0000-0000A6740000}"/>
    <cellStyle name="Porcentagem 8 2 3 2 3 3" xfId="11233" xr:uid="{00000000-0005-0000-0000-0000A7740000}"/>
    <cellStyle name="Porcentagem 8 2 3 2 4" xfId="3559" xr:uid="{00000000-0005-0000-0000-0000A8740000}"/>
    <cellStyle name="Porcentagem 8 2 3 2 4 2" xfId="8013" xr:uid="{00000000-0005-0000-0000-0000A9740000}"/>
    <cellStyle name="Porcentagem 8 2 3 2 4 3" xfId="12713" xr:uid="{00000000-0005-0000-0000-0000AA740000}"/>
    <cellStyle name="Porcentagem 8 2 3 2 5" xfId="1520" xr:uid="{00000000-0005-0000-0000-0000AB740000}"/>
    <cellStyle name="Porcentagem 8 2 3 2 5 2" xfId="8014" xr:uid="{00000000-0005-0000-0000-0000AC740000}"/>
    <cellStyle name="Porcentagem 8 2 3 2 5 3" xfId="10674" xr:uid="{00000000-0005-0000-0000-0000AD740000}"/>
    <cellStyle name="Porcentagem 8 2 3 2 6" xfId="8007" xr:uid="{00000000-0005-0000-0000-0000AE740000}"/>
    <cellStyle name="Porcentagem 8 2 3 2 7" xfId="9987" xr:uid="{00000000-0005-0000-0000-0000AF740000}"/>
    <cellStyle name="Porcentagem 8 2 3 3" xfId="834" xr:uid="{00000000-0005-0000-0000-0000B0740000}"/>
    <cellStyle name="Porcentagem 8 2 3 3 2" xfId="2081" xr:uid="{00000000-0005-0000-0000-0000B1740000}"/>
    <cellStyle name="Porcentagem 8 2 3 3 2 2" xfId="8016" xr:uid="{00000000-0005-0000-0000-0000B2740000}"/>
    <cellStyle name="Porcentagem 8 2 3 3 2 3" xfId="11235" xr:uid="{00000000-0005-0000-0000-0000B3740000}"/>
    <cellStyle name="Porcentagem 8 2 3 3 3" xfId="3561" xr:uid="{00000000-0005-0000-0000-0000B4740000}"/>
    <cellStyle name="Porcentagem 8 2 3 3 3 2" xfId="8017" xr:uid="{00000000-0005-0000-0000-0000B5740000}"/>
    <cellStyle name="Porcentagem 8 2 3 3 3 3" xfId="12715" xr:uid="{00000000-0005-0000-0000-0000B6740000}"/>
    <cellStyle name="Porcentagem 8 2 3 3 4" xfId="1522" xr:uid="{00000000-0005-0000-0000-0000B7740000}"/>
    <cellStyle name="Porcentagem 8 2 3 3 4 2" xfId="8018" xr:uid="{00000000-0005-0000-0000-0000B8740000}"/>
    <cellStyle name="Porcentagem 8 2 3 3 4 3" xfId="10676" xr:uid="{00000000-0005-0000-0000-0000B9740000}"/>
    <cellStyle name="Porcentagem 8 2 3 3 5" xfId="8015" xr:uid="{00000000-0005-0000-0000-0000BA740000}"/>
    <cellStyle name="Porcentagem 8 2 3 3 6" xfId="9989" xr:uid="{00000000-0005-0000-0000-0000BB740000}"/>
    <cellStyle name="Porcentagem 8 2 3 4" xfId="1170" xr:uid="{00000000-0005-0000-0000-0000BC740000}"/>
    <cellStyle name="Porcentagem 8 2 3 4 2" xfId="3910" xr:uid="{00000000-0005-0000-0000-0000BD740000}"/>
    <cellStyle name="Porcentagem 8 2 3 4 2 2" xfId="8020" xr:uid="{00000000-0005-0000-0000-0000BE740000}"/>
    <cellStyle name="Porcentagem 8 2 3 4 2 3" xfId="13064" xr:uid="{00000000-0005-0000-0000-0000BF740000}"/>
    <cellStyle name="Porcentagem 8 2 3 4 3" xfId="2216" xr:uid="{00000000-0005-0000-0000-0000C0740000}"/>
    <cellStyle name="Porcentagem 8 2 3 4 3 2" xfId="8021" xr:uid="{00000000-0005-0000-0000-0000C1740000}"/>
    <cellStyle name="Porcentagem 8 2 3 4 3 3" xfId="11370" xr:uid="{00000000-0005-0000-0000-0000C2740000}"/>
    <cellStyle name="Porcentagem 8 2 3 4 4" xfId="8019" xr:uid="{00000000-0005-0000-0000-0000C3740000}"/>
    <cellStyle name="Porcentagem 8 2 3 4 5" xfId="10324" xr:uid="{00000000-0005-0000-0000-0000C4740000}"/>
    <cellStyle name="Porcentagem 8 2 3 5" xfId="2078" xr:uid="{00000000-0005-0000-0000-0000C5740000}"/>
    <cellStyle name="Porcentagem 8 2 3 5 2" xfId="8022" xr:uid="{00000000-0005-0000-0000-0000C6740000}"/>
    <cellStyle name="Porcentagem 8 2 3 5 3" xfId="11232" xr:uid="{00000000-0005-0000-0000-0000C7740000}"/>
    <cellStyle name="Porcentagem 8 2 3 6" xfId="3225" xr:uid="{00000000-0005-0000-0000-0000C8740000}"/>
    <cellStyle name="Porcentagem 8 2 3 6 2" xfId="8023" xr:uid="{00000000-0005-0000-0000-0000C9740000}"/>
    <cellStyle name="Porcentagem 8 2 3 6 3" xfId="12379" xr:uid="{00000000-0005-0000-0000-0000CA740000}"/>
    <cellStyle name="Porcentagem 8 2 3 7" xfId="1519" xr:uid="{00000000-0005-0000-0000-0000CB740000}"/>
    <cellStyle name="Porcentagem 8 2 3 7 2" xfId="8024" xr:uid="{00000000-0005-0000-0000-0000CC740000}"/>
    <cellStyle name="Porcentagem 8 2 3 7 3" xfId="10673" xr:uid="{00000000-0005-0000-0000-0000CD740000}"/>
    <cellStyle name="Porcentagem 8 2 3 8" xfId="8006" xr:uid="{00000000-0005-0000-0000-0000CE740000}"/>
    <cellStyle name="Porcentagem 8 2 3 9" xfId="9986" xr:uid="{00000000-0005-0000-0000-0000CF740000}"/>
    <cellStyle name="Porcentagem 8 2 4" xfId="835" xr:uid="{00000000-0005-0000-0000-0000D0740000}"/>
    <cellStyle name="Porcentagem 8 2 5" xfId="836" xr:uid="{00000000-0005-0000-0000-0000D1740000}"/>
    <cellStyle name="Porcentagem 8 2 6" xfId="837" xr:uid="{00000000-0005-0000-0000-0000D2740000}"/>
    <cellStyle name="Porcentagem 8 2 7" xfId="1129" xr:uid="{00000000-0005-0000-0000-0000D3740000}"/>
    <cellStyle name="Porcentagem 8 2 8" xfId="1171" xr:uid="{00000000-0005-0000-0000-0000D4740000}"/>
    <cellStyle name="Porcentagem 8 2 8 2" xfId="3875" xr:uid="{00000000-0005-0000-0000-0000D5740000}"/>
    <cellStyle name="Porcentagem 8 2 8 2 2" xfId="8026" xr:uid="{00000000-0005-0000-0000-0000D6740000}"/>
    <cellStyle name="Porcentagem 8 2 8 2 3" xfId="13029" xr:uid="{00000000-0005-0000-0000-0000D7740000}"/>
    <cellStyle name="Porcentagem 8 2 8 3" xfId="2181" xr:uid="{00000000-0005-0000-0000-0000D8740000}"/>
    <cellStyle name="Porcentagem 8 2 8 3 2" xfId="8027" xr:uid="{00000000-0005-0000-0000-0000D9740000}"/>
    <cellStyle name="Porcentagem 8 2 8 3 3" xfId="11335" xr:uid="{00000000-0005-0000-0000-0000DA740000}"/>
    <cellStyle name="Porcentagem 8 2 8 4" xfId="8025" xr:uid="{00000000-0005-0000-0000-0000DB740000}"/>
    <cellStyle name="Porcentagem 8 2 8 5" xfId="10325" xr:uid="{00000000-0005-0000-0000-0000DC740000}"/>
    <cellStyle name="Porcentagem 8 2 9" xfId="1172" xr:uid="{00000000-0005-0000-0000-0000DD740000}"/>
    <cellStyle name="Porcentagem 8 2 9 2" xfId="3889" xr:uid="{00000000-0005-0000-0000-0000DE740000}"/>
    <cellStyle name="Porcentagem 8 2 9 2 2" xfId="8029" xr:uid="{00000000-0005-0000-0000-0000DF740000}"/>
    <cellStyle name="Porcentagem 8 2 9 2 3" xfId="13043" xr:uid="{00000000-0005-0000-0000-0000E0740000}"/>
    <cellStyle name="Porcentagem 8 2 9 3" xfId="2195" xr:uid="{00000000-0005-0000-0000-0000E1740000}"/>
    <cellStyle name="Porcentagem 8 2 9 3 2" xfId="8030" xr:uid="{00000000-0005-0000-0000-0000E2740000}"/>
    <cellStyle name="Porcentagem 8 2 9 3 3" xfId="11349" xr:uid="{00000000-0005-0000-0000-0000E3740000}"/>
    <cellStyle name="Porcentagem 8 2 9 4" xfId="8028" xr:uid="{00000000-0005-0000-0000-0000E4740000}"/>
    <cellStyle name="Porcentagem 8 2 9 5" xfId="10326" xr:uid="{00000000-0005-0000-0000-0000E5740000}"/>
    <cellStyle name="Porcentagem 8 3" xfId="838" xr:uid="{00000000-0005-0000-0000-0000E6740000}"/>
    <cellStyle name="Porcentagem 8 3 2" xfId="839" xr:uid="{00000000-0005-0000-0000-0000E7740000}"/>
    <cellStyle name="Porcentagem 8 3 3" xfId="840" xr:uid="{00000000-0005-0000-0000-0000E8740000}"/>
    <cellStyle name="Porcentagem 8 3 4" xfId="841" xr:uid="{00000000-0005-0000-0000-0000E9740000}"/>
    <cellStyle name="Porcentagem 8 4" xfId="842" xr:uid="{00000000-0005-0000-0000-0000EA740000}"/>
    <cellStyle name="Porcentagem 8 5" xfId="843" xr:uid="{00000000-0005-0000-0000-0000EB740000}"/>
    <cellStyle name="Porcentagem 8 6" xfId="844" xr:uid="{00000000-0005-0000-0000-0000EC740000}"/>
    <cellStyle name="Porcentagem 9" xfId="149" xr:uid="{00000000-0005-0000-0000-0000ED740000}"/>
    <cellStyle name="Porcentagem 9 2" xfId="845" xr:uid="{00000000-0005-0000-0000-0000EE740000}"/>
    <cellStyle name="Porcentagem 9 2 2" xfId="846" xr:uid="{00000000-0005-0000-0000-0000EF740000}"/>
    <cellStyle name="Porcentagem 9 2 2 2" xfId="8032" xr:uid="{00000000-0005-0000-0000-0000F0740000}"/>
    <cellStyle name="Porcentagem 9 2 3" xfId="847" xr:uid="{00000000-0005-0000-0000-0000F1740000}"/>
    <cellStyle name="Porcentagem 9 2 4" xfId="848" xr:uid="{00000000-0005-0000-0000-0000F2740000}"/>
    <cellStyle name="Porcentagem 9 2 5" xfId="8031" xr:uid="{00000000-0005-0000-0000-0000F3740000}"/>
    <cellStyle name="Porcentagem 9 3" xfId="849" xr:uid="{00000000-0005-0000-0000-0000F4740000}"/>
    <cellStyle name="Porcentagem 9 3 2" xfId="850" xr:uid="{00000000-0005-0000-0000-0000F5740000}"/>
    <cellStyle name="Porcentagem 9 3 3" xfId="851" xr:uid="{00000000-0005-0000-0000-0000F6740000}"/>
    <cellStyle name="Porcentagem 9 3 3 2" xfId="852" xr:uid="{00000000-0005-0000-0000-0000F7740000}"/>
    <cellStyle name="Porcentagem 9 3 3 2 2" xfId="2086" xr:uid="{00000000-0005-0000-0000-0000F8740000}"/>
    <cellStyle name="Porcentagem 9 3 3 2 2 2" xfId="8035" xr:uid="{00000000-0005-0000-0000-0000F9740000}"/>
    <cellStyle name="Porcentagem 9 3 3 2 2 3" xfId="11240" xr:uid="{00000000-0005-0000-0000-0000FA740000}"/>
    <cellStyle name="Porcentagem 9 3 3 2 3" xfId="3563" xr:uid="{00000000-0005-0000-0000-0000FB740000}"/>
    <cellStyle name="Porcentagem 9 3 3 2 3 2" xfId="8036" xr:uid="{00000000-0005-0000-0000-0000FC740000}"/>
    <cellStyle name="Porcentagem 9 3 3 2 3 3" xfId="12717" xr:uid="{00000000-0005-0000-0000-0000FD740000}"/>
    <cellStyle name="Porcentagem 9 3 3 2 4" xfId="1524" xr:uid="{00000000-0005-0000-0000-0000FE740000}"/>
    <cellStyle name="Porcentagem 9 3 3 2 4 2" xfId="8037" xr:uid="{00000000-0005-0000-0000-0000FF740000}"/>
    <cellStyle name="Porcentagem 9 3 3 2 4 3" xfId="10678" xr:uid="{00000000-0005-0000-0000-000000750000}"/>
    <cellStyle name="Porcentagem 9 3 3 2 5" xfId="8034" xr:uid="{00000000-0005-0000-0000-000001750000}"/>
    <cellStyle name="Porcentagem 9 3 3 2 6" xfId="10007" xr:uid="{00000000-0005-0000-0000-000002750000}"/>
    <cellStyle name="Porcentagem 9 3 3 3" xfId="2085" xr:uid="{00000000-0005-0000-0000-000003750000}"/>
    <cellStyle name="Porcentagem 9 3 3 3 2" xfId="8038" xr:uid="{00000000-0005-0000-0000-000004750000}"/>
    <cellStyle name="Porcentagem 9 3 3 3 3" xfId="11239" xr:uid="{00000000-0005-0000-0000-000005750000}"/>
    <cellStyle name="Porcentagem 9 3 3 4" xfId="3562" xr:uid="{00000000-0005-0000-0000-000006750000}"/>
    <cellStyle name="Porcentagem 9 3 3 4 2" xfId="8039" xr:uid="{00000000-0005-0000-0000-000007750000}"/>
    <cellStyle name="Porcentagem 9 3 3 4 3" xfId="12716" xr:uid="{00000000-0005-0000-0000-000008750000}"/>
    <cellStyle name="Porcentagem 9 3 3 5" xfId="1523" xr:uid="{00000000-0005-0000-0000-000009750000}"/>
    <cellStyle name="Porcentagem 9 3 3 5 2" xfId="8040" xr:uid="{00000000-0005-0000-0000-00000A750000}"/>
    <cellStyle name="Porcentagem 9 3 3 5 3" xfId="10677" xr:uid="{00000000-0005-0000-0000-00000B750000}"/>
    <cellStyle name="Porcentagem 9 3 3 6" xfId="8033" xr:uid="{00000000-0005-0000-0000-00000C750000}"/>
    <cellStyle name="Porcentagem 9 3 3 7" xfId="10006" xr:uid="{00000000-0005-0000-0000-00000D750000}"/>
    <cellStyle name="Porcentagem 9 3 4" xfId="853" xr:uid="{00000000-0005-0000-0000-00000E750000}"/>
    <cellStyle name="Porcentagem 9 3 4 2" xfId="2087" xr:uid="{00000000-0005-0000-0000-00000F750000}"/>
    <cellStyle name="Porcentagem 9 3 4 2 2" xfId="8042" xr:uid="{00000000-0005-0000-0000-000010750000}"/>
    <cellStyle name="Porcentagem 9 3 4 2 3" xfId="11241" xr:uid="{00000000-0005-0000-0000-000011750000}"/>
    <cellStyle name="Porcentagem 9 3 4 3" xfId="3564" xr:uid="{00000000-0005-0000-0000-000012750000}"/>
    <cellStyle name="Porcentagem 9 3 4 3 2" xfId="8043" xr:uid="{00000000-0005-0000-0000-000013750000}"/>
    <cellStyle name="Porcentagem 9 3 4 3 3" xfId="12718" xr:uid="{00000000-0005-0000-0000-000014750000}"/>
    <cellStyle name="Porcentagem 9 3 4 4" xfId="1525" xr:uid="{00000000-0005-0000-0000-000015750000}"/>
    <cellStyle name="Porcentagem 9 3 4 4 2" xfId="8044" xr:uid="{00000000-0005-0000-0000-000016750000}"/>
    <cellStyle name="Porcentagem 9 3 4 4 3" xfId="10679" xr:uid="{00000000-0005-0000-0000-000017750000}"/>
    <cellStyle name="Porcentagem 9 3 4 5" xfId="8041" xr:uid="{00000000-0005-0000-0000-000018750000}"/>
    <cellStyle name="Porcentagem 9 3 4 6" xfId="10008" xr:uid="{00000000-0005-0000-0000-000019750000}"/>
    <cellStyle name="Porcentagem 9 3 5" xfId="854" xr:uid="{00000000-0005-0000-0000-00001A750000}"/>
    <cellStyle name="Porcentagem 9 3 6" xfId="1130" xr:uid="{00000000-0005-0000-0000-00001B750000}"/>
    <cellStyle name="Porcentagem 9 3 6 2" xfId="2088" xr:uid="{00000000-0005-0000-0000-00001C750000}"/>
    <cellStyle name="Porcentagem 9 3 6 2 2" xfId="8046" xr:uid="{00000000-0005-0000-0000-00001D750000}"/>
    <cellStyle name="Porcentagem 9 3 6 2 3" xfId="11242" xr:uid="{00000000-0005-0000-0000-00001E750000}"/>
    <cellStyle name="Porcentagem 9 3 6 3" xfId="3565" xr:uid="{00000000-0005-0000-0000-00001F750000}"/>
    <cellStyle name="Porcentagem 9 3 6 3 2" xfId="8047" xr:uid="{00000000-0005-0000-0000-000020750000}"/>
    <cellStyle name="Porcentagem 9 3 6 3 3" xfId="12719" xr:uid="{00000000-0005-0000-0000-000021750000}"/>
    <cellStyle name="Porcentagem 9 3 6 4" xfId="1526" xr:uid="{00000000-0005-0000-0000-000022750000}"/>
    <cellStyle name="Porcentagem 9 3 6 4 2" xfId="8048" xr:uid="{00000000-0005-0000-0000-000023750000}"/>
    <cellStyle name="Porcentagem 9 3 6 4 3" xfId="10680" xr:uid="{00000000-0005-0000-0000-000024750000}"/>
    <cellStyle name="Porcentagem 9 3 6 5" xfId="8045" xr:uid="{00000000-0005-0000-0000-000025750000}"/>
    <cellStyle name="Porcentagem 9 3 6 6" xfId="10284" xr:uid="{00000000-0005-0000-0000-000026750000}"/>
    <cellStyle name="Porcentagem 9 3 7" xfId="10004" xr:uid="{00000000-0005-0000-0000-000027750000}"/>
    <cellStyle name="Porcentagem 9 4" xfId="855" xr:uid="{00000000-0005-0000-0000-000028750000}"/>
    <cellStyle name="Porcentagem 9 5" xfId="856" xr:uid="{00000000-0005-0000-0000-000029750000}"/>
    <cellStyle name="Porcentagem 9 6" xfId="857" xr:uid="{00000000-0005-0000-0000-00002A750000}"/>
    <cellStyle name="Porcentagem 9 7" xfId="1708" xr:uid="{00000000-0005-0000-0000-00002B750000}"/>
    <cellStyle name="Porcentagem 9 7 2" xfId="8049" xr:uid="{00000000-0005-0000-0000-00002C750000}"/>
    <cellStyle name="Porcentagem 9 7 3" xfId="10862" xr:uid="{00000000-0005-0000-0000-00002D750000}"/>
    <cellStyle name="Porcentagem 9 8" xfId="3227" xr:uid="{00000000-0005-0000-0000-00002E750000}"/>
    <cellStyle name="Porcentagem 9 8 2" xfId="8050" xr:uid="{00000000-0005-0000-0000-00002F750000}"/>
    <cellStyle name="Porcentagem 9 8 3" xfId="12381" xr:uid="{00000000-0005-0000-0000-000030750000}"/>
    <cellStyle name="Saída 10" xfId="9146" xr:uid="{00000000-0005-0000-0000-000031750000}"/>
    <cellStyle name="Saída 10 2" xfId="18277" xr:uid="{00000000-0005-0000-0000-000032750000}"/>
    <cellStyle name="Saída 10 3" xfId="25263" xr:uid="{00000000-0005-0000-0000-000033750000}"/>
    <cellStyle name="Saída 10 4" xfId="25491" xr:uid="{00000000-0005-0000-0000-000034750000}"/>
    <cellStyle name="Saída 10 5" xfId="35567" xr:uid="{00000000-0005-0000-0000-000035750000}"/>
    <cellStyle name="Saída 10 6" xfId="38481" xr:uid="{00000000-0005-0000-0000-000036750000}"/>
    <cellStyle name="Saída 11" xfId="9147" xr:uid="{00000000-0005-0000-0000-000037750000}"/>
    <cellStyle name="Saída 11 2" xfId="18278" xr:uid="{00000000-0005-0000-0000-000038750000}"/>
    <cellStyle name="Saída 11 3" xfId="25264" xr:uid="{00000000-0005-0000-0000-000039750000}"/>
    <cellStyle name="Saída 11 4" xfId="9942" xr:uid="{00000000-0005-0000-0000-00003A750000}"/>
    <cellStyle name="Saída 11 5" xfId="35568" xr:uid="{00000000-0005-0000-0000-00003B750000}"/>
    <cellStyle name="Saída 11 6" xfId="38482" xr:uid="{00000000-0005-0000-0000-00003C750000}"/>
    <cellStyle name="Saída 2" xfId="150" xr:uid="{00000000-0005-0000-0000-00003D750000}"/>
    <cellStyle name="Saída 2 10" xfId="22701" xr:uid="{00000000-0005-0000-0000-00003E750000}"/>
    <cellStyle name="Saída 2 11" xfId="21310" xr:uid="{00000000-0005-0000-0000-00003F750000}"/>
    <cellStyle name="Saída 2 12" xfId="26549" xr:uid="{00000000-0005-0000-0000-000040750000}"/>
    <cellStyle name="Saída 2 13" xfId="18352" xr:uid="{00000000-0005-0000-0000-000041750000}"/>
    <cellStyle name="Saída 2 2" xfId="858" xr:uid="{00000000-0005-0000-0000-000042750000}"/>
    <cellStyle name="Saída 2 2 10" xfId="2440" xr:uid="{00000000-0005-0000-0000-000043750000}"/>
    <cellStyle name="Saída 2 2 10 2" xfId="11594" xr:uid="{00000000-0005-0000-0000-000044750000}"/>
    <cellStyle name="Saída 2 2 10 3" xfId="18597" xr:uid="{00000000-0005-0000-0000-000045750000}"/>
    <cellStyle name="Saída 2 2 10 4" xfId="23142" xr:uid="{00000000-0005-0000-0000-000046750000}"/>
    <cellStyle name="Saída 2 2 10 5" xfId="15526" xr:uid="{00000000-0005-0000-0000-000047750000}"/>
    <cellStyle name="Saída 2 2 10 6" xfId="30111" xr:uid="{00000000-0005-0000-0000-000048750000}"/>
    <cellStyle name="Saída 2 2 10 7" xfId="34088" xr:uid="{00000000-0005-0000-0000-000049750000}"/>
    <cellStyle name="Saída 2 2 10 8" xfId="37650" xr:uid="{00000000-0005-0000-0000-00004A750000}"/>
    <cellStyle name="Saída 2 2 11" xfId="3081" xr:uid="{00000000-0005-0000-0000-00004B750000}"/>
    <cellStyle name="Saída 2 2 11 2" xfId="12235" xr:uid="{00000000-0005-0000-0000-00004C750000}"/>
    <cellStyle name="Saída 2 2 11 3" xfId="19238" xr:uid="{00000000-0005-0000-0000-00004D750000}"/>
    <cellStyle name="Saída 2 2 11 4" xfId="19477" xr:uid="{00000000-0005-0000-0000-00004E750000}"/>
    <cellStyle name="Saída 2 2 11 5" xfId="25403" xr:uid="{00000000-0005-0000-0000-00004F750000}"/>
    <cellStyle name="Saída 2 2 11 6" xfId="19644" xr:uid="{00000000-0005-0000-0000-000050750000}"/>
    <cellStyle name="Saída 2 2 11 7" xfId="31113" xr:uid="{00000000-0005-0000-0000-000051750000}"/>
    <cellStyle name="Saída 2 2 11 8" xfId="35002" xr:uid="{00000000-0005-0000-0000-000052750000}"/>
    <cellStyle name="Saída 2 2 12" xfId="3020" xr:uid="{00000000-0005-0000-0000-000053750000}"/>
    <cellStyle name="Saída 2 2 12 2" xfId="12174" xr:uid="{00000000-0005-0000-0000-000054750000}"/>
    <cellStyle name="Saída 2 2 12 3" xfId="19177" xr:uid="{00000000-0005-0000-0000-000055750000}"/>
    <cellStyle name="Saída 2 2 12 4" xfId="18340" xr:uid="{00000000-0005-0000-0000-000056750000}"/>
    <cellStyle name="Saída 2 2 12 5" xfId="26399" xr:uid="{00000000-0005-0000-0000-000057750000}"/>
    <cellStyle name="Saída 2 2 12 6" xfId="19543" xr:uid="{00000000-0005-0000-0000-000058750000}"/>
    <cellStyle name="Saída 2 2 12 7" xfId="29736" xr:uid="{00000000-0005-0000-0000-000059750000}"/>
    <cellStyle name="Saída 2 2 12 8" xfId="31832" xr:uid="{00000000-0005-0000-0000-00005A750000}"/>
    <cellStyle name="Saída 2 2 13" xfId="4277" xr:uid="{00000000-0005-0000-0000-00005B750000}"/>
    <cellStyle name="Saída 2 2 13 2" xfId="13431" xr:uid="{00000000-0005-0000-0000-00005C750000}"/>
    <cellStyle name="Saída 2 2 13 3" xfId="20429" xr:uid="{00000000-0005-0000-0000-00005D750000}"/>
    <cellStyle name="Saída 2 2 13 4" xfId="27688" xr:uid="{00000000-0005-0000-0000-00005E750000}"/>
    <cellStyle name="Saída 2 2 13 5" xfId="25229" xr:uid="{00000000-0005-0000-0000-00005F750000}"/>
    <cellStyle name="Saída 2 2 13 6" xfId="25598" xr:uid="{00000000-0005-0000-0000-000060750000}"/>
    <cellStyle name="Saída 2 2 13 7" xfId="31707" xr:uid="{00000000-0005-0000-0000-000061750000}"/>
    <cellStyle name="Saída 2 2 13 8" xfId="35387" xr:uid="{00000000-0005-0000-0000-000062750000}"/>
    <cellStyle name="Saída 2 2 14" xfId="4552" xr:uid="{00000000-0005-0000-0000-000063750000}"/>
    <cellStyle name="Saída 2 2 14 2" xfId="13706" xr:uid="{00000000-0005-0000-0000-000064750000}"/>
    <cellStyle name="Saída 2 2 14 3" xfId="20704" xr:uid="{00000000-0005-0000-0000-000065750000}"/>
    <cellStyle name="Saída 2 2 14 4" xfId="24238" xr:uid="{00000000-0005-0000-0000-000066750000}"/>
    <cellStyle name="Saída 2 2 14 5" xfId="26716" xr:uid="{00000000-0005-0000-0000-000067750000}"/>
    <cellStyle name="Saída 2 2 14 6" xfId="19737" xr:uid="{00000000-0005-0000-0000-000068750000}"/>
    <cellStyle name="Saída 2 2 14 7" xfId="32238" xr:uid="{00000000-0005-0000-0000-000069750000}"/>
    <cellStyle name="Saída 2 2 14 8" xfId="35913" xr:uid="{00000000-0005-0000-0000-00006A750000}"/>
    <cellStyle name="Saída 2 2 15" xfId="10013" xr:uid="{00000000-0005-0000-0000-00006B750000}"/>
    <cellStyle name="Saída 2 2 16" xfId="17461" xr:uid="{00000000-0005-0000-0000-00006C750000}"/>
    <cellStyle name="Saída 2 2 17" xfId="29062" xr:uid="{00000000-0005-0000-0000-00006D750000}"/>
    <cellStyle name="Saída 2 2 18" xfId="22689" xr:uid="{00000000-0005-0000-0000-00006E750000}"/>
    <cellStyle name="Saída 2 2 19" xfId="31352" xr:uid="{00000000-0005-0000-0000-00006F750000}"/>
    <cellStyle name="Saída 2 2 2" xfId="859" xr:uid="{00000000-0005-0000-0000-000070750000}"/>
    <cellStyle name="Saída 2 2 2 10" xfId="2833" xr:uid="{00000000-0005-0000-0000-000071750000}"/>
    <cellStyle name="Saída 2 2 2 10 2" xfId="11987" xr:uid="{00000000-0005-0000-0000-000072750000}"/>
    <cellStyle name="Saída 2 2 2 10 3" xfId="18990" xr:uid="{00000000-0005-0000-0000-000073750000}"/>
    <cellStyle name="Saída 2 2 2 10 4" xfId="23995" xr:uid="{00000000-0005-0000-0000-000074750000}"/>
    <cellStyle name="Saída 2 2 2 10 5" xfId="26361" xr:uid="{00000000-0005-0000-0000-000075750000}"/>
    <cellStyle name="Saída 2 2 2 10 6" xfId="29914" xr:uid="{00000000-0005-0000-0000-000076750000}"/>
    <cellStyle name="Saída 2 2 2 10 7" xfId="33886" xr:uid="{00000000-0005-0000-0000-000077750000}"/>
    <cellStyle name="Saída 2 2 2 10 8" xfId="37448" xr:uid="{00000000-0005-0000-0000-000078750000}"/>
    <cellStyle name="Saída 2 2 2 11" xfId="2864" xr:uid="{00000000-0005-0000-0000-000079750000}"/>
    <cellStyle name="Saída 2 2 2 11 2" xfId="12018" xr:uid="{00000000-0005-0000-0000-00007A750000}"/>
    <cellStyle name="Saída 2 2 2 11 3" xfId="19021" xr:uid="{00000000-0005-0000-0000-00007B750000}"/>
    <cellStyle name="Saída 2 2 2 11 4" xfId="17749" xr:uid="{00000000-0005-0000-0000-00007C750000}"/>
    <cellStyle name="Saída 2 2 2 11 5" xfId="18024" xr:uid="{00000000-0005-0000-0000-00007D750000}"/>
    <cellStyle name="Saída 2 2 2 11 6" xfId="29886" xr:uid="{00000000-0005-0000-0000-00007E750000}"/>
    <cellStyle name="Saída 2 2 2 11 7" xfId="33871" xr:uid="{00000000-0005-0000-0000-00007F750000}"/>
    <cellStyle name="Saída 2 2 2 11 8" xfId="37433" xr:uid="{00000000-0005-0000-0000-000080750000}"/>
    <cellStyle name="Saída 2 2 2 12" xfId="10014" xr:uid="{00000000-0005-0000-0000-000081750000}"/>
    <cellStyle name="Saída 2 2 2 13" xfId="10175" xr:uid="{00000000-0005-0000-0000-000082750000}"/>
    <cellStyle name="Saída 2 2 2 14" xfId="17871" xr:uid="{00000000-0005-0000-0000-000083750000}"/>
    <cellStyle name="Saída 2 2 2 15" xfId="24150" xr:uid="{00000000-0005-0000-0000-000084750000}"/>
    <cellStyle name="Saída 2 2 2 16" xfId="31357" xr:uid="{00000000-0005-0000-0000-000085750000}"/>
    <cellStyle name="Saída 2 2 2 17" xfId="35116" xr:uid="{00000000-0005-0000-0000-000086750000}"/>
    <cellStyle name="Saída 2 2 2 18" xfId="38431" xr:uid="{00000000-0005-0000-0000-000087750000}"/>
    <cellStyle name="Saída 2 2 2 2" xfId="2285" xr:uid="{00000000-0005-0000-0000-000088750000}"/>
    <cellStyle name="Saída 2 2 2 2 10" xfId="17892" xr:uid="{00000000-0005-0000-0000-000089750000}"/>
    <cellStyle name="Saída 2 2 2 2 11" xfId="25927" xr:uid="{00000000-0005-0000-0000-00008A750000}"/>
    <cellStyle name="Saída 2 2 2 2 12" xfId="34160" xr:uid="{00000000-0005-0000-0000-00008B750000}"/>
    <cellStyle name="Saída 2 2 2 2 13" xfId="37722" xr:uid="{00000000-0005-0000-0000-00008C750000}"/>
    <cellStyle name="Saída 2 2 2 2 2" xfId="2685" xr:uid="{00000000-0005-0000-0000-00008D750000}"/>
    <cellStyle name="Saída 2 2 2 2 2 2" xfId="11839" xr:uid="{00000000-0005-0000-0000-00008E750000}"/>
    <cellStyle name="Saída 2 2 2 2 2 3" xfId="18842" xr:uid="{00000000-0005-0000-0000-00008F750000}"/>
    <cellStyle name="Saída 2 2 2 2 2 4" xfId="28424" xr:uid="{00000000-0005-0000-0000-000090750000}"/>
    <cellStyle name="Saída 2 2 2 2 2 5" xfId="24562" xr:uid="{00000000-0005-0000-0000-000091750000}"/>
    <cellStyle name="Saída 2 2 2 2 2 6" xfId="29416" xr:uid="{00000000-0005-0000-0000-000092750000}"/>
    <cellStyle name="Saída 2 2 2 2 2 7" xfId="25432" xr:uid="{00000000-0005-0000-0000-000093750000}"/>
    <cellStyle name="Saída 2 2 2 2 2 8" xfId="33633" xr:uid="{00000000-0005-0000-0000-000094750000}"/>
    <cellStyle name="Saída 2 2 2 2 3" xfId="3967" xr:uid="{00000000-0005-0000-0000-000095750000}"/>
    <cellStyle name="Saída 2 2 2 2 3 2" xfId="13121" xr:uid="{00000000-0005-0000-0000-000096750000}"/>
    <cellStyle name="Saída 2 2 2 2 3 3" xfId="20119" xr:uid="{00000000-0005-0000-0000-000097750000}"/>
    <cellStyle name="Saída 2 2 2 2 3 4" xfId="17153" xr:uid="{00000000-0005-0000-0000-000098750000}"/>
    <cellStyle name="Saída 2 2 2 2 3 5" xfId="22446" xr:uid="{00000000-0005-0000-0000-000099750000}"/>
    <cellStyle name="Saída 2 2 2 2 3 6" xfId="17521" xr:uid="{00000000-0005-0000-0000-00009A750000}"/>
    <cellStyle name="Saída 2 2 2 2 3 7" xfId="22973" xr:uid="{00000000-0005-0000-0000-00009B750000}"/>
    <cellStyle name="Saída 2 2 2 2 3 8" xfId="31803" xr:uid="{00000000-0005-0000-0000-00009C750000}"/>
    <cellStyle name="Saída 2 2 2 2 4" xfId="4405" xr:uid="{00000000-0005-0000-0000-00009D750000}"/>
    <cellStyle name="Saída 2 2 2 2 4 2" xfId="13559" xr:uid="{00000000-0005-0000-0000-00009E750000}"/>
    <cellStyle name="Saída 2 2 2 2 4 3" xfId="20557" xr:uid="{00000000-0005-0000-0000-00009F750000}"/>
    <cellStyle name="Saída 2 2 2 2 4 4" xfId="24234" xr:uid="{00000000-0005-0000-0000-0000A0750000}"/>
    <cellStyle name="Saída 2 2 2 2 4 5" xfId="29225" xr:uid="{00000000-0005-0000-0000-0000A1750000}"/>
    <cellStyle name="Saída 2 2 2 2 4 6" xfId="17712" xr:uid="{00000000-0005-0000-0000-0000A2750000}"/>
    <cellStyle name="Saída 2 2 2 2 4 7" xfId="31744" xr:uid="{00000000-0005-0000-0000-0000A3750000}"/>
    <cellStyle name="Saída 2 2 2 2 4 8" xfId="35424" xr:uid="{00000000-0005-0000-0000-0000A4750000}"/>
    <cellStyle name="Saída 2 2 2 2 5" xfId="4659" xr:uid="{00000000-0005-0000-0000-0000A5750000}"/>
    <cellStyle name="Saída 2 2 2 2 5 2" xfId="13813" xr:uid="{00000000-0005-0000-0000-0000A6750000}"/>
    <cellStyle name="Saída 2 2 2 2 5 3" xfId="20811" xr:uid="{00000000-0005-0000-0000-0000A7750000}"/>
    <cellStyle name="Saída 2 2 2 2 5 4" xfId="24775" xr:uid="{00000000-0005-0000-0000-0000A8750000}"/>
    <cellStyle name="Saída 2 2 2 2 5 5" xfId="29532" xr:uid="{00000000-0005-0000-0000-0000A9750000}"/>
    <cellStyle name="Saída 2 2 2 2 5 6" xfId="17486" xr:uid="{00000000-0005-0000-0000-0000AA750000}"/>
    <cellStyle name="Saída 2 2 2 2 5 7" xfId="32193" xr:uid="{00000000-0005-0000-0000-0000AB750000}"/>
    <cellStyle name="Saída 2 2 2 2 5 8" xfId="35868" xr:uid="{00000000-0005-0000-0000-0000AC750000}"/>
    <cellStyle name="Saída 2 2 2 2 6" xfId="4905" xr:uid="{00000000-0005-0000-0000-0000AD750000}"/>
    <cellStyle name="Saída 2 2 2 2 6 2" xfId="14059" xr:uid="{00000000-0005-0000-0000-0000AE750000}"/>
    <cellStyle name="Saída 2 2 2 2 6 3" xfId="21057" xr:uid="{00000000-0005-0000-0000-0000AF750000}"/>
    <cellStyle name="Saída 2 2 2 2 6 4" xfId="24809" xr:uid="{00000000-0005-0000-0000-0000B0750000}"/>
    <cellStyle name="Saída 2 2 2 2 6 5" xfId="17369" xr:uid="{00000000-0005-0000-0000-0000B1750000}"/>
    <cellStyle name="Saída 2 2 2 2 6 6" xfId="31951" xr:uid="{00000000-0005-0000-0000-0000B2750000}"/>
    <cellStyle name="Saída 2 2 2 2 6 7" xfId="35629" xr:uid="{00000000-0005-0000-0000-0000B3750000}"/>
    <cellStyle name="Saída 2 2 2 2 6 8" xfId="38540" xr:uid="{00000000-0005-0000-0000-0000B4750000}"/>
    <cellStyle name="Saída 2 2 2 2 7" xfId="11439" xr:uid="{00000000-0005-0000-0000-0000B5750000}"/>
    <cellStyle name="Saída 2 2 2 2 8" xfId="18442" xr:uid="{00000000-0005-0000-0000-0000B6750000}"/>
    <cellStyle name="Saída 2 2 2 2 9" xfId="23141" xr:uid="{00000000-0005-0000-0000-0000B7750000}"/>
    <cellStyle name="Saída 2 2 2 3" xfId="1807" xr:uid="{00000000-0005-0000-0000-0000B8750000}"/>
    <cellStyle name="Saída 2 2 2 3 10" xfId="22555" xr:uid="{00000000-0005-0000-0000-0000B9750000}"/>
    <cellStyle name="Saída 2 2 2 3 11" xfId="29369" xr:uid="{00000000-0005-0000-0000-0000BA750000}"/>
    <cellStyle name="Saída 2 2 2 3 12" xfId="34855" xr:uid="{00000000-0005-0000-0000-0000BB750000}"/>
    <cellStyle name="Saída 2 2 2 3 13" xfId="38352" xr:uid="{00000000-0005-0000-0000-0000BC750000}"/>
    <cellStyle name="Saída 2 2 2 3 2" xfId="2551" xr:uid="{00000000-0005-0000-0000-0000BD750000}"/>
    <cellStyle name="Saída 2 2 2 3 2 2" xfId="11705" xr:uid="{00000000-0005-0000-0000-0000BE750000}"/>
    <cellStyle name="Saída 2 2 2 3 2 3" xfId="18708" xr:uid="{00000000-0005-0000-0000-0000BF750000}"/>
    <cellStyle name="Saída 2 2 2 3 2 4" xfId="9614" xr:uid="{00000000-0005-0000-0000-0000C0750000}"/>
    <cellStyle name="Saída 2 2 2 3 2 5" xfId="9207" xr:uid="{00000000-0005-0000-0000-0000C1750000}"/>
    <cellStyle name="Saída 2 2 2 3 2 6" xfId="26513" xr:uid="{00000000-0005-0000-0000-0000C2750000}"/>
    <cellStyle name="Saída 2 2 2 3 2 7" xfId="31088" xr:uid="{00000000-0005-0000-0000-0000C3750000}"/>
    <cellStyle name="Saída 2 2 2 3 2 8" xfId="31318" xr:uid="{00000000-0005-0000-0000-0000C4750000}"/>
    <cellStyle name="Saída 2 2 2 3 3" xfId="3725" xr:uid="{00000000-0005-0000-0000-0000C5750000}"/>
    <cellStyle name="Saída 2 2 2 3 3 2" xfId="12879" xr:uid="{00000000-0005-0000-0000-0000C6750000}"/>
    <cellStyle name="Saída 2 2 2 3 3 3" xfId="19878" xr:uid="{00000000-0005-0000-0000-0000C7750000}"/>
    <cellStyle name="Saída 2 2 2 3 3 4" xfId="27967" xr:uid="{00000000-0005-0000-0000-0000C8750000}"/>
    <cellStyle name="Saída 2 2 2 3 3 5" xfId="23312" xr:uid="{00000000-0005-0000-0000-0000C9750000}"/>
    <cellStyle name="Saída 2 2 2 3 3 6" xfId="25891" xr:uid="{00000000-0005-0000-0000-0000CA750000}"/>
    <cellStyle name="Saída 2 2 2 3 3 7" xfId="29174" xr:uid="{00000000-0005-0000-0000-0000CB750000}"/>
    <cellStyle name="Saída 2 2 2 3 3 8" xfId="35009" xr:uid="{00000000-0005-0000-0000-0000CC750000}"/>
    <cellStyle name="Saída 2 2 2 3 4" xfId="4229" xr:uid="{00000000-0005-0000-0000-0000CD750000}"/>
    <cellStyle name="Saída 2 2 2 3 4 2" xfId="13383" xr:uid="{00000000-0005-0000-0000-0000CE750000}"/>
    <cellStyle name="Saída 2 2 2 3 4 3" xfId="20381" xr:uid="{00000000-0005-0000-0000-0000CF750000}"/>
    <cellStyle name="Saída 2 2 2 3 4 4" xfId="18041" xr:uid="{00000000-0005-0000-0000-0000D0750000}"/>
    <cellStyle name="Saída 2 2 2 3 4 5" xfId="25039" xr:uid="{00000000-0005-0000-0000-0000D1750000}"/>
    <cellStyle name="Saída 2 2 2 3 4 6" xfId="18263" xr:uid="{00000000-0005-0000-0000-0000D2750000}"/>
    <cellStyle name="Saída 2 2 2 3 4 7" xfId="29694" xr:uid="{00000000-0005-0000-0000-0000D3750000}"/>
    <cellStyle name="Saída 2 2 2 3 4 8" xfId="29668" xr:uid="{00000000-0005-0000-0000-0000D4750000}"/>
    <cellStyle name="Saída 2 2 2 3 5" xfId="3128" xr:uid="{00000000-0005-0000-0000-0000D5750000}"/>
    <cellStyle name="Saída 2 2 2 3 5 2" xfId="12282" xr:uid="{00000000-0005-0000-0000-0000D6750000}"/>
    <cellStyle name="Saída 2 2 2 3 5 3" xfId="19285" xr:uid="{00000000-0005-0000-0000-0000D7750000}"/>
    <cellStyle name="Saída 2 2 2 3 5 4" xfId="28260" xr:uid="{00000000-0005-0000-0000-0000D8750000}"/>
    <cellStyle name="Saída 2 2 2 3 5 5" xfId="26429" xr:uid="{00000000-0005-0000-0000-0000D9750000}"/>
    <cellStyle name="Saída 2 2 2 3 5 6" xfId="29776" xr:uid="{00000000-0005-0000-0000-0000DA750000}"/>
    <cellStyle name="Saída 2 2 2 3 5 7" xfId="33753" xr:uid="{00000000-0005-0000-0000-0000DB750000}"/>
    <cellStyle name="Saída 2 2 2 3 5 8" xfId="37315" xr:uid="{00000000-0005-0000-0000-0000DC750000}"/>
    <cellStyle name="Saída 2 2 2 3 6" xfId="4341" xr:uid="{00000000-0005-0000-0000-0000DD750000}"/>
    <cellStyle name="Saída 2 2 2 3 6 2" xfId="13495" xr:uid="{00000000-0005-0000-0000-0000DE750000}"/>
    <cellStyle name="Saída 2 2 2 3 6 3" xfId="20493" xr:uid="{00000000-0005-0000-0000-0000DF750000}"/>
    <cellStyle name="Saída 2 2 2 3 6 4" xfId="27662" xr:uid="{00000000-0005-0000-0000-0000E0750000}"/>
    <cellStyle name="Saída 2 2 2 3 6 5" xfId="28844" xr:uid="{00000000-0005-0000-0000-0000E1750000}"/>
    <cellStyle name="Saída 2 2 2 3 6 6" xfId="9250" xr:uid="{00000000-0005-0000-0000-0000E2750000}"/>
    <cellStyle name="Saída 2 2 2 3 6 7" xfId="22670" xr:uid="{00000000-0005-0000-0000-0000E3750000}"/>
    <cellStyle name="Saída 2 2 2 3 6 8" xfId="31287" xr:uid="{00000000-0005-0000-0000-0000E4750000}"/>
    <cellStyle name="Saída 2 2 2 3 7" xfId="10961" xr:uid="{00000000-0005-0000-0000-0000E5750000}"/>
    <cellStyle name="Saída 2 2 2 3 8" xfId="15553" xr:uid="{00000000-0005-0000-0000-0000E6750000}"/>
    <cellStyle name="Saída 2 2 2 3 9" xfId="28595" xr:uid="{00000000-0005-0000-0000-0000E7750000}"/>
    <cellStyle name="Saída 2 2 2 4" xfId="2326" xr:uid="{00000000-0005-0000-0000-0000E8750000}"/>
    <cellStyle name="Saída 2 2 2 4 10" xfId="26137" xr:uid="{00000000-0005-0000-0000-0000E9750000}"/>
    <cellStyle name="Saída 2 2 2 4 11" xfId="25319" xr:uid="{00000000-0005-0000-0000-0000EA750000}"/>
    <cellStyle name="Saída 2 2 2 4 12" xfId="25446" xr:uid="{00000000-0005-0000-0000-0000EB750000}"/>
    <cellStyle name="Saída 2 2 2 4 13" xfId="34962" xr:uid="{00000000-0005-0000-0000-0000EC750000}"/>
    <cellStyle name="Saída 2 2 2 4 2" xfId="2726" xr:uid="{00000000-0005-0000-0000-0000ED750000}"/>
    <cellStyle name="Saída 2 2 2 4 2 2" xfId="11880" xr:uid="{00000000-0005-0000-0000-0000EE750000}"/>
    <cellStyle name="Saída 2 2 2 4 2 3" xfId="18883" xr:uid="{00000000-0005-0000-0000-0000EF750000}"/>
    <cellStyle name="Saída 2 2 2 4 2 4" xfId="28417" xr:uid="{00000000-0005-0000-0000-0000F0750000}"/>
    <cellStyle name="Saída 2 2 2 4 2 5" xfId="26322" xr:uid="{00000000-0005-0000-0000-0000F1750000}"/>
    <cellStyle name="Saída 2 2 2 4 2 6" xfId="18225" xr:uid="{00000000-0005-0000-0000-0000F2750000}"/>
    <cellStyle name="Saída 2 2 2 4 2 7" xfId="21267" xr:uid="{00000000-0005-0000-0000-0000F3750000}"/>
    <cellStyle name="Saída 2 2 2 4 2 8" xfId="31106" xr:uid="{00000000-0005-0000-0000-0000F4750000}"/>
    <cellStyle name="Saída 2 2 2 4 3" xfId="4008" xr:uid="{00000000-0005-0000-0000-0000F5750000}"/>
    <cellStyle name="Saída 2 2 2 4 3 2" xfId="13162" xr:uid="{00000000-0005-0000-0000-0000F6750000}"/>
    <cellStyle name="Saída 2 2 2 4 3 3" xfId="20160" xr:uid="{00000000-0005-0000-0000-0000F7750000}"/>
    <cellStyle name="Saída 2 2 2 4 3 4" xfId="27821" xr:uid="{00000000-0005-0000-0000-0000F8750000}"/>
    <cellStyle name="Saída 2 2 2 4 3 5" xfId="9568" xr:uid="{00000000-0005-0000-0000-0000F9750000}"/>
    <cellStyle name="Saída 2 2 2 4 3 6" xfId="22859" xr:uid="{00000000-0005-0000-0000-0000FA750000}"/>
    <cellStyle name="Saída 2 2 2 4 3 7" xfId="23000" xr:uid="{00000000-0005-0000-0000-0000FB750000}"/>
    <cellStyle name="Saída 2 2 2 4 3 8" xfId="25951" xr:uid="{00000000-0005-0000-0000-0000FC750000}"/>
    <cellStyle name="Saída 2 2 2 4 4" xfId="4446" xr:uid="{00000000-0005-0000-0000-0000FD750000}"/>
    <cellStyle name="Saída 2 2 2 4 4 2" xfId="13600" xr:uid="{00000000-0005-0000-0000-0000FE750000}"/>
    <cellStyle name="Saída 2 2 2 4 4 3" xfId="20598" xr:uid="{00000000-0005-0000-0000-0000FF750000}"/>
    <cellStyle name="Saída 2 2 2 4 4 4" xfId="19683" xr:uid="{00000000-0005-0000-0000-000000760000}"/>
    <cellStyle name="Saída 2 2 2 4 4 5" xfId="23113" xr:uid="{00000000-0005-0000-0000-000001760000}"/>
    <cellStyle name="Saída 2 2 2 4 4 6" xfId="28941" xr:uid="{00000000-0005-0000-0000-000002760000}"/>
    <cellStyle name="Saída 2 2 2 4 4 7" xfId="31757" xr:uid="{00000000-0005-0000-0000-000003760000}"/>
    <cellStyle name="Saída 2 2 2 4 4 8" xfId="35437" xr:uid="{00000000-0005-0000-0000-000004760000}"/>
    <cellStyle name="Saída 2 2 2 4 5" xfId="4700" xr:uid="{00000000-0005-0000-0000-000005760000}"/>
    <cellStyle name="Saída 2 2 2 4 5 2" xfId="13854" xr:uid="{00000000-0005-0000-0000-000006760000}"/>
    <cellStyle name="Saída 2 2 2 4 5 3" xfId="20852" xr:uid="{00000000-0005-0000-0000-000007760000}"/>
    <cellStyle name="Saída 2 2 2 4 5 4" xfId="27486" xr:uid="{00000000-0005-0000-0000-000008760000}"/>
    <cellStyle name="Saída 2 2 2 4 5 5" xfId="29267" xr:uid="{00000000-0005-0000-0000-000009760000}"/>
    <cellStyle name="Saída 2 2 2 4 5 6" xfId="26808" xr:uid="{00000000-0005-0000-0000-00000A760000}"/>
    <cellStyle name="Saída 2 2 2 4 5 7" xfId="23324" xr:uid="{00000000-0005-0000-0000-00000B760000}"/>
    <cellStyle name="Saída 2 2 2 4 5 8" xfId="31244" xr:uid="{00000000-0005-0000-0000-00000C760000}"/>
    <cellStyle name="Saída 2 2 2 4 6" xfId="4946" xr:uid="{00000000-0005-0000-0000-00000D760000}"/>
    <cellStyle name="Saída 2 2 2 4 6 2" xfId="14100" xr:uid="{00000000-0005-0000-0000-00000E760000}"/>
    <cellStyle name="Saída 2 2 2 4 6 3" xfId="21098" xr:uid="{00000000-0005-0000-0000-00000F760000}"/>
    <cellStyle name="Saída 2 2 2 4 6 4" xfId="27366" xr:uid="{00000000-0005-0000-0000-000010760000}"/>
    <cellStyle name="Saída 2 2 2 4 6 5" xfId="22883" xr:uid="{00000000-0005-0000-0000-000011760000}"/>
    <cellStyle name="Saída 2 2 2 4 6 6" xfId="31992" xr:uid="{00000000-0005-0000-0000-000012760000}"/>
    <cellStyle name="Saída 2 2 2 4 6 7" xfId="35670" xr:uid="{00000000-0005-0000-0000-000013760000}"/>
    <cellStyle name="Saída 2 2 2 4 6 8" xfId="38581" xr:uid="{00000000-0005-0000-0000-000014760000}"/>
    <cellStyle name="Saída 2 2 2 4 7" xfId="11480" xr:uid="{00000000-0005-0000-0000-000015760000}"/>
    <cellStyle name="Saída 2 2 2 4 8" xfId="18483" xr:uid="{00000000-0005-0000-0000-000016760000}"/>
    <cellStyle name="Saída 2 2 2 4 9" xfId="22596" xr:uid="{00000000-0005-0000-0000-000017760000}"/>
    <cellStyle name="Saída 2 2 2 5" xfId="1668" xr:uid="{00000000-0005-0000-0000-000018760000}"/>
    <cellStyle name="Saída 2 2 2 5 10" xfId="17660" xr:uid="{00000000-0005-0000-0000-000019760000}"/>
    <cellStyle name="Saída 2 2 2 5 11" xfId="22630" xr:uid="{00000000-0005-0000-0000-00001A760000}"/>
    <cellStyle name="Saída 2 2 2 5 12" xfId="34916" xr:uid="{00000000-0005-0000-0000-00001B760000}"/>
    <cellStyle name="Saída 2 2 2 5 13" xfId="38379" xr:uid="{00000000-0005-0000-0000-00001C760000}"/>
    <cellStyle name="Saída 2 2 2 5 2" xfId="2496" xr:uid="{00000000-0005-0000-0000-00001D760000}"/>
    <cellStyle name="Saída 2 2 2 5 2 2" xfId="11650" xr:uid="{00000000-0005-0000-0000-00001E760000}"/>
    <cellStyle name="Saída 2 2 2 5 2 3" xfId="18653" xr:uid="{00000000-0005-0000-0000-00001F760000}"/>
    <cellStyle name="Saída 2 2 2 5 2 4" xfId="23293" xr:uid="{00000000-0005-0000-0000-000020760000}"/>
    <cellStyle name="Saída 2 2 2 5 2 5" xfId="18210" xr:uid="{00000000-0005-0000-0000-000021760000}"/>
    <cellStyle name="Saída 2 2 2 5 2 6" xfId="25069" xr:uid="{00000000-0005-0000-0000-000022760000}"/>
    <cellStyle name="Saída 2 2 2 5 2 7" xfId="34060" xr:uid="{00000000-0005-0000-0000-000023760000}"/>
    <cellStyle name="Saída 2 2 2 5 2 8" xfId="37622" xr:uid="{00000000-0005-0000-0000-000024760000}"/>
    <cellStyle name="Saída 2 2 2 5 3" xfId="3645" xr:uid="{00000000-0005-0000-0000-000025760000}"/>
    <cellStyle name="Saída 2 2 2 5 3 2" xfId="12799" xr:uid="{00000000-0005-0000-0000-000026760000}"/>
    <cellStyle name="Saída 2 2 2 5 3 3" xfId="19798" xr:uid="{00000000-0005-0000-0000-000027760000}"/>
    <cellStyle name="Saída 2 2 2 5 3 4" xfId="17234" xr:uid="{00000000-0005-0000-0000-000028760000}"/>
    <cellStyle name="Saída 2 2 2 5 3 5" xfId="22460" xr:uid="{00000000-0005-0000-0000-000029760000}"/>
    <cellStyle name="Saída 2 2 2 5 3 6" xfId="29567" xr:uid="{00000000-0005-0000-0000-00002A760000}"/>
    <cellStyle name="Saída 2 2 2 5 3 7" xfId="33585" xr:uid="{00000000-0005-0000-0000-00002B760000}"/>
    <cellStyle name="Saída 2 2 2 5 3 8" xfId="37253" xr:uid="{00000000-0005-0000-0000-00002C760000}"/>
    <cellStyle name="Saída 2 2 2 5 4" xfId="4155" xr:uid="{00000000-0005-0000-0000-00002D760000}"/>
    <cellStyle name="Saída 2 2 2 5 4 2" xfId="13309" xr:uid="{00000000-0005-0000-0000-00002E760000}"/>
    <cellStyle name="Saída 2 2 2 5 4 3" xfId="20307" xr:uid="{00000000-0005-0000-0000-00002F760000}"/>
    <cellStyle name="Saída 2 2 2 5 4 4" xfId="17202" xr:uid="{00000000-0005-0000-0000-000030760000}"/>
    <cellStyle name="Saída 2 2 2 5 4 5" xfId="28836" xr:uid="{00000000-0005-0000-0000-000031760000}"/>
    <cellStyle name="Saída 2 2 2 5 4 6" xfId="27274" xr:uid="{00000000-0005-0000-0000-000032760000}"/>
    <cellStyle name="Saída 2 2 2 5 4 7" xfId="33392" xr:uid="{00000000-0005-0000-0000-000033760000}"/>
    <cellStyle name="Saída 2 2 2 5 4 8" xfId="37067" xr:uid="{00000000-0005-0000-0000-000034760000}"/>
    <cellStyle name="Saída 2 2 2 5 5" xfId="3071" xr:uid="{00000000-0005-0000-0000-000035760000}"/>
    <cellStyle name="Saída 2 2 2 5 5 2" xfId="12225" xr:uid="{00000000-0005-0000-0000-000036760000}"/>
    <cellStyle name="Saída 2 2 2 5 5 3" xfId="19228" xr:uid="{00000000-0005-0000-0000-000037760000}"/>
    <cellStyle name="Saída 2 2 2 5 5 4" xfId="24705" xr:uid="{00000000-0005-0000-0000-000038760000}"/>
    <cellStyle name="Saída 2 2 2 5 5 5" xfId="19474" xr:uid="{00000000-0005-0000-0000-000039760000}"/>
    <cellStyle name="Saída 2 2 2 5 5 6" xfId="29800" xr:uid="{00000000-0005-0000-0000-00003A760000}"/>
    <cellStyle name="Saída 2 2 2 5 5 7" xfId="33764" xr:uid="{00000000-0005-0000-0000-00003B760000}"/>
    <cellStyle name="Saída 2 2 2 5 5 8" xfId="37326" xr:uid="{00000000-0005-0000-0000-00003C760000}"/>
    <cellStyle name="Saída 2 2 2 5 6" xfId="3012" xr:uid="{00000000-0005-0000-0000-00003D760000}"/>
    <cellStyle name="Saída 2 2 2 5 6 2" xfId="12166" xr:uid="{00000000-0005-0000-0000-00003E760000}"/>
    <cellStyle name="Saída 2 2 2 5 6 3" xfId="19169" xr:uid="{00000000-0005-0000-0000-00003F760000}"/>
    <cellStyle name="Saída 2 2 2 5 6 4" xfId="24696" xr:uid="{00000000-0005-0000-0000-000040760000}"/>
    <cellStyle name="Saída 2 2 2 5 6 5" xfId="15465" xr:uid="{00000000-0005-0000-0000-000041760000}"/>
    <cellStyle name="Saída 2 2 2 5 6 6" xfId="26031" xr:uid="{00000000-0005-0000-0000-000042760000}"/>
    <cellStyle name="Saída 2 2 2 5 6 7" xfId="31114" xr:uid="{00000000-0005-0000-0000-000043760000}"/>
    <cellStyle name="Saída 2 2 2 5 6 8" xfId="34998" xr:uid="{00000000-0005-0000-0000-000044760000}"/>
    <cellStyle name="Saída 2 2 2 5 7" xfId="10822" xr:uid="{00000000-0005-0000-0000-000045760000}"/>
    <cellStyle name="Saída 2 2 2 5 8" xfId="9267" xr:uid="{00000000-0005-0000-0000-000046760000}"/>
    <cellStyle name="Saída 2 2 2 5 9" xfId="28668" xr:uid="{00000000-0005-0000-0000-000047760000}"/>
    <cellStyle name="Saída 2 2 2 6" xfId="1651" xr:uid="{00000000-0005-0000-0000-000048760000}"/>
    <cellStyle name="Saída 2 2 2 6 10" xfId="17982" xr:uid="{00000000-0005-0000-0000-000049760000}"/>
    <cellStyle name="Saída 2 2 2 6 11" xfId="25187" xr:uid="{00000000-0005-0000-0000-00004A760000}"/>
    <cellStyle name="Saída 2 2 2 6 12" xfId="32098" xr:uid="{00000000-0005-0000-0000-00004B760000}"/>
    <cellStyle name="Saída 2 2 2 6 2" xfId="3566" xr:uid="{00000000-0005-0000-0000-00004C760000}"/>
    <cellStyle name="Saída 2 2 2 6 2 2" xfId="12720" xr:uid="{00000000-0005-0000-0000-00004D760000}"/>
    <cellStyle name="Saída 2 2 2 6 2 3" xfId="19721" xr:uid="{00000000-0005-0000-0000-00004E760000}"/>
    <cellStyle name="Saída 2 2 2 6 2 4" xfId="28046" xr:uid="{00000000-0005-0000-0000-00004F760000}"/>
    <cellStyle name="Saída 2 2 2 6 2 5" xfId="29173" xr:uid="{00000000-0005-0000-0000-000050760000}"/>
    <cellStyle name="Saída 2 2 2 6 2 6" xfId="26016" xr:uid="{00000000-0005-0000-0000-000051760000}"/>
    <cellStyle name="Saída 2 2 2 6 2 7" xfId="33594" xr:uid="{00000000-0005-0000-0000-000052760000}"/>
    <cellStyle name="Saída 2 2 2 6 2 8" xfId="37261" xr:uid="{00000000-0005-0000-0000-000053760000}"/>
    <cellStyle name="Saída 2 2 2 6 3" xfId="4126" xr:uid="{00000000-0005-0000-0000-000054760000}"/>
    <cellStyle name="Saída 2 2 2 6 3 2" xfId="13280" xr:uid="{00000000-0005-0000-0000-000055760000}"/>
    <cellStyle name="Saída 2 2 2 6 3 3" xfId="20278" xr:uid="{00000000-0005-0000-0000-000056760000}"/>
    <cellStyle name="Saída 2 2 2 6 3 4" xfId="27769" xr:uid="{00000000-0005-0000-0000-000057760000}"/>
    <cellStyle name="Saída 2 2 2 6 3 5" xfId="26660" xr:uid="{00000000-0005-0000-0000-000058760000}"/>
    <cellStyle name="Saída 2 2 2 6 3 6" xfId="18080" xr:uid="{00000000-0005-0000-0000-000059760000}"/>
    <cellStyle name="Saída 2 2 2 6 3 7" xfId="33407" xr:uid="{00000000-0005-0000-0000-00005A760000}"/>
    <cellStyle name="Saída 2 2 2 6 3 8" xfId="37082" xr:uid="{00000000-0005-0000-0000-00005B760000}"/>
    <cellStyle name="Saída 2 2 2 6 4" xfId="2931" xr:uid="{00000000-0005-0000-0000-00005C760000}"/>
    <cellStyle name="Saída 2 2 2 6 4 2" xfId="12085" xr:uid="{00000000-0005-0000-0000-00005D760000}"/>
    <cellStyle name="Saída 2 2 2 6 4 3" xfId="19088" xr:uid="{00000000-0005-0000-0000-00005E760000}"/>
    <cellStyle name="Saída 2 2 2 6 4 4" xfId="28323" xr:uid="{00000000-0005-0000-0000-00005F760000}"/>
    <cellStyle name="Saída 2 2 2 6 4 5" xfId="23006" xr:uid="{00000000-0005-0000-0000-000060760000}"/>
    <cellStyle name="Saída 2 2 2 6 4 6" xfId="24527" xr:uid="{00000000-0005-0000-0000-000061760000}"/>
    <cellStyle name="Saída 2 2 2 6 4 7" xfId="33845" xr:uid="{00000000-0005-0000-0000-000062760000}"/>
    <cellStyle name="Saída 2 2 2 6 4 8" xfId="37407" xr:uid="{00000000-0005-0000-0000-000063760000}"/>
    <cellStyle name="Saída 2 2 2 6 5" xfId="4183" xr:uid="{00000000-0005-0000-0000-000064760000}"/>
    <cellStyle name="Saída 2 2 2 6 5 2" xfId="13337" xr:uid="{00000000-0005-0000-0000-000065760000}"/>
    <cellStyle name="Saída 2 2 2 6 5 3" xfId="20335" xr:uid="{00000000-0005-0000-0000-000066760000}"/>
    <cellStyle name="Saída 2 2 2 6 5 4" xfId="27733" xr:uid="{00000000-0005-0000-0000-000067760000}"/>
    <cellStyle name="Saída 2 2 2 6 5 5" xfId="23286" xr:uid="{00000000-0005-0000-0000-000068760000}"/>
    <cellStyle name="Saída 2 2 2 6 5 6" xfId="17635" xr:uid="{00000000-0005-0000-0000-000069760000}"/>
    <cellStyle name="Saída 2 2 2 6 5 7" xfId="25726" xr:uid="{00000000-0005-0000-0000-00006A760000}"/>
    <cellStyle name="Saída 2 2 2 6 5 8" xfId="31392" xr:uid="{00000000-0005-0000-0000-00006B760000}"/>
    <cellStyle name="Saída 2 2 2 6 6" xfId="10805" xr:uid="{00000000-0005-0000-0000-00006C760000}"/>
    <cellStyle name="Saída 2 2 2 6 7" xfId="9275" xr:uid="{00000000-0005-0000-0000-00006D760000}"/>
    <cellStyle name="Saída 2 2 2 6 8" xfId="28675" xr:uid="{00000000-0005-0000-0000-00006E760000}"/>
    <cellStyle name="Saída 2 2 2 6 9" xfId="22656" xr:uid="{00000000-0005-0000-0000-00006F760000}"/>
    <cellStyle name="Saída 2 2 2 7" xfId="2479" xr:uid="{00000000-0005-0000-0000-000070760000}"/>
    <cellStyle name="Saída 2 2 2 7 2" xfId="11633" xr:uid="{00000000-0005-0000-0000-000071760000}"/>
    <cellStyle name="Saída 2 2 2 7 3" xfId="18636" xr:uid="{00000000-0005-0000-0000-000072760000}"/>
    <cellStyle name="Saída 2 2 2 7 4" xfId="25449" xr:uid="{00000000-0005-0000-0000-000073760000}"/>
    <cellStyle name="Saída 2 2 2 7 5" xfId="26211" xr:uid="{00000000-0005-0000-0000-000074760000}"/>
    <cellStyle name="Saída 2 2 2 7 6" xfId="30092" xr:uid="{00000000-0005-0000-0000-000075760000}"/>
    <cellStyle name="Saída 2 2 2 7 7" xfId="34069" xr:uid="{00000000-0005-0000-0000-000076760000}"/>
    <cellStyle name="Saída 2 2 2 7 8" xfId="37631" xr:uid="{00000000-0005-0000-0000-000077760000}"/>
    <cellStyle name="Saída 2 2 2 8" xfId="3082" xr:uid="{00000000-0005-0000-0000-000078760000}"/>
    <cellStyle name="Saída 2 2 2 8 2" xfId="12236" xr:uid="{00000000-0005-0000-0000-000079760000}"/>
    <cellStyle name="Saída 2 2 2 8 3" xfId="19239" xr:uid="{00000000-0005-0000-0000-00007A760000}"/>
    <cellStyle name="Saída 2 2 2 8 4" xfId="17380" xr:uid="{00000000-0005-0000-0000-00007B760000}"/>
    <cellStyle name="Saída 2 2 2 8 5" xfId="28507" xr:uid="{00000000-0005-0000-0000-00007C760000}"/>
    <cellStyle name="Saída 2 2 2 8 6" xfId="25090" xr:uid="{00000000-0005-0000-0000-00007D760000}"/>
    <cellStyle name="Saída 2 2 2 8 7" xfId="33775" xr:uid="{00000000-0005-0000-0000-00007E760000}"/>
    <cellStyle name="Saída 2 2 2 8 8" xfId="37337" xr:uid="{00000000-0005-0000-0000-00007F760000}"/>
    <cellStyle name="Saída 2 2 2 9" xfId="3772" xr:uid="{00000000-0005-0000-0000-000080760000}"/>
    <cellStyle name="Saída 2 2 2 9 2" xfId="12926" xr:uid="{00000000-0005-0000-0000-000081760000}"/>
    <cellStyle name="Saída 2 2 2 9 3" xfId="19925" xr:uid="{00000000-0005-0000-0000-000082760000}"/>
    <cellStyle name="Saída 2 2 2 9 4" xfId="27944" xr:uid="{00000000-0005-0000-0000-000083760000}"/>
    <cellStyle name="Saída 2 2 2 9 5" xfId="25320" xr:uid="{00000000-0005-0000-0000-000084760000}"/>
    <cellStyle name="Saída 2 2 2 9 6" xfId="25892" xr:uid="{00000000-0005-0000-0000-000085760000}"/>
    <cellStyle name="Saída 2 2 2 9 7" xfId="33527" xr:uid="{00000000-0005-0000-0000-000086760000}"/>
    <cellStyle name="Saída 2 2 2 9 8" xfId="37195" xr:uid="{00000000-0005-0000-0000-000087760000}"/>
    <cellStyle name="Saída 2 2 20" xfId="35117" xr:uid="{00000000-0005-0000-0000-000088760000}"/>
    <cellStyle name="Saída 2 2 21" xfId="38432" xr:uid="{00000000-0005-0000-0000-000089760000}"/>
    <cellStyle name="Saída 2 2 3" xfId="1173" xr:uid="{00000000-0005-0000-0000-00008A760000}"/>
    <cellStyle name="Saída 2 2 3 10" xfId="25801" xr:uid="{00000000-0005-0000-0000-00008B760000}"/>
    <cellStyle name="Saída 2 2 3 11" xfId="29482" xr:uid="{00000000-0005-0000-0000-00008C760000}"/>
    <cellStyle name="Saída 2 2 3 12" xfId="30235" xr:uid="{00000000-0005-0000-0000-00008D760000}"/>
    <cellStyle name="Saída 2 2 3 2" xfId="2365" xr:uid="{00000000-0005-0000-0000-00008E760000}"/>
    <cellStyle name="Saída 2 2 3 2 10" xfId="25328" xr:uid="{00000000-0005-0000-0000-00008F760000}"/>
    <cellStyle name="Saída 2 2 3 2 11" xfId="30149" xr:uid="{00000000-0005-0000-0000-000090760000}"/>
    <cellStyle name="Saída 2 2 3 2 12" xfId="22526" xr:uid="{00000000-0005-0000-0000-000091760000}"/>
    <cellStyle name="Saída 2 2 3 2 13" xfId="31332" xr:uid="{00000000-0005-0000-0000-000092760000}"/>
    <cellStyle name="Saída 2 2 3 2 2" xfId="2765" xr:uid="{00000000-0005-0000-0000-000093760000}"/>
    <cellStyle name="Saída 2 2 3 2 2 2" xfId="11919" xr:uid="{00000000-0005-0000-0000-000094760000}"/>
    <cellStyle name="Saída 2 2 3 2 2 3" xfId="18922" xr:uid="{00000000-0005-0000-0000-000095760000}"/>
    <cellStyle name="Saída 2 2 3 2 2 4" xfId="22732" xr:uid="{00000000-0005-0000-0000-000096760000}"/>
    <cellStyle name="Saída 2 2 3 2 2 5" xfId="18173" xr:uid="{00000000-0005-0000-0000-000097760000}"/>
    <cellStyle name="Saída 2 2 3 2 2 6" xfId="29413" xr:uid="{00000000-0005-0000-0000-000098760000}"/>
    <cellStyle name="Saída 2 2 3 2 2 7" xfId="21380" xr:uid="{00000000-0005-0000-0000-000099760000}"/>
    <cellStyle name="Saída 2 2 3 2 2 8" xfId="34829" xr:uid="{00000000-0005-0000-0000-00009A760000}"/>
    <cellStyle name="Saída 2 2 3 2 3" xfId="4047" xr:uid="{00000000-0005-0000-0000-00009B760000}"/>
    <cellStyle name="Saída 2 2 3 2 3 2" xfId="13201" xr:uid="{00000000-0005-0000-0000-00009C760000}"/>
    <cellStyle name="Saída 2 2 3 2 3 3" xfId="20199" xr:uid="{00000000-0005-0000-0000-00009D760000}"/>
    <cellStyle name="Saída 2 2 3 2 3 4" xfId="19461" xr:uid="{00000000-0005-0000-0000-00009E760000}"/>
    <cellStyle name="Saída 2 2 3 2 3 5" xfId="28939" xr:uid="{00000000-0005-0000-0000-00009F760000}"/>
    <cellStyle name="Saída 2 2 3 2 3 6" xfId="15476" xr:uid="{00000000-0005-0000-0000-0000A0760000}"/>
    <cellStyle name="Saída 2 2 3 2 3 7" xfId="17967" xr:uid="{00000000-0005-0000-0000-0000A1760000}"/>
    <cellStyle name="Saída 2 2 3 2 3 8" xfId="30229" xr:uid="{00000000-0005-0000-0000-0000A2760000}"/>
    <cellStyle name="Saída 2 2 3 2 4" xfId="4485" xr:uid="{00000000-0005-0000-0000-0000A3760000}"/>
    <cellStyle name="Saída 2 2 3 2 4 2" xfId="13639" xr:uid="{00000000-0005-0000-0000-0000A4760000}"/>
    <cellStyle name="Saída 2 2 3 2 4 3" xfId="20637" xr:uid="{00000000-0005-0000-0000-0000A5760000}"/>
    <cellStyle name="Saída 2 2 3 2 4 4" xfId="27590" xr:uid="{00000000-0005-0000-0000-0000A6760000}"/>
    <cellStyle name="Saída 2 2 3 2 4 5" xfId="19370" xr:uid="{00000000-0005-0000-0000-0000A7760000}"/>
    <cellStyle name="Saída 2 2 3 2 4 6" xfId="26854" xr:uid="{00000000-0005-0000-0000-0000A8760000}"/>
    <cellStyle name="Saída 2 2 3 2 4 7" xfId="32272" xr:uid="{00000000-0005-0000-0000-0000A9760000}"/>
    <cellStyle name="Saída 2 2 3 2 4 8" xfId="35947" xr:uid="{00000000-0005-0000-0000-0000AA760000}"/>
    <cellStyle name="Saída 2 2 3 2 5" xfId="4739" xr:uid="{00000000-0005-0000-0000-0000AB760000}"/>
    <cellStyle name="Saída 2 2 3 2 5 2" xfId="13893" xr:uid="{00000000-0005-0000-0000-0000AC760000}"/>
    <cellStyle name="Saída 2 2 3 2 5 3" xfId="20891" xr:uid="{00000000-0005-0000-0000-0000AD760000}"/>
    <cellStyle name="Saída 2 2 3 2 5 4" xfId="27468" xr:uid="{00000000-0005-0000-0000-0000AE760000}"/>
    <cellStyle name="Saída 2 2 3 2 5 5" xfId="26741" xr:uid="{00000000-0005-0000-0000-0000AF760000}"/>
    <cellStyle name="Saída 2 2 3 2 5 6" xfId="26801" xr:uid="{00000000-0005-0000-0000-0000B0760000}"/>
    <cellStyle name="Saída 2 2 3 2 5 7" xfId="32156" xr:uid="{00000000-0005-0000-0000-0000B1760000}"/>
    <cellStyle name="Saída 2 2 3 2 5 8" xfId="35831" xr:uid="{00000000-0005-0000-0000-0000B2760000}"/>
    <cellStyle name="Saída 2 2 3 2 6" xfId="4985" xr:uid="{00000000-0005-0000-0000-0000B3760000}"/>
    <cellStyle name="Saída 2 2 3 2 6 2" xfId="14139" xr:uid="{00000000-0005-0000-0000-0000B4760000}"/>
    <cellStyle name="Saída 2 2 3 2 6 3" xfId="21137" xr:uid="{00000000-0005-0000-0000-0000B5760000}"/>
    <cellStyle name="Saída 2 2 3 2 6 4" xfId="24820" xr:uid="{00000000-0005-0000-0000-0000B6760000}"/>
    <cellStyle name="Saída 2 2 3 2 6 5" xfId="24193" xr:uid="{00000000-0005-0000-0000-0000B7760000}"/>
    <cellStyle name="Saída 2 2 3 2 6 6" xfId="32031" xr:uid="{00000000-0005-0000-0000-0000B8760000}"/>
    <cellStyle name="Saída 2 2 3 2 6 7" xfId="35709" xr:uid="{00000000-0005-0000-0000-0000B9760000}"/>
    <cellStyle name="Saída 2 2 3 2 6 8" xfId="38620" xr:uid="{00000000-0005-0000-0000-0000BA760000}"/>
    <cellStyle name="Saída 2 2 3 2 7" xfId="11519" xr:uid="{00000000-0005-0000-0000-0000BB760000}"/>
    <cellStyle name="Saída 2 2 3 2 8" xfId="18522" xr:uid="{00000000-0005-0000-0000-0000BC760000}"/>
    <cellStyle name="Saída 2 2 3 2 9" xfId="24289" xr:uid="{00000000-0005-0000-0000-0000BD760000}"/>
    <cellStyle name="Saída 2 2 3 3" xfId="2390" xr:uid="{00000000-0005-0000-0000-0000BE760000}"/>
    <cellStyle name="Saída 2 2 3 3 10" xfId="26169" xr:uid="{00000000-0005-0000-0000-0000BF760000}"/>
    <cellStyle name="Saída 2 2 3 3 11" xfId="26518" xr:uid="{00000000-0005-0000-0000-0000C0760000}"/>
    <cellStyle name="Saída 2 2 3 3 12" xfId="31077" xr:uid="{00000000-0005-0000-0000-0000C1760000}"/>
    <cellStyle name="Saída 2 2 3 3 13" xfId="34968" xr:uid="{00000000-0005-0000-0000-0000C2760000}"/>
    <cellStyle name="Saída 2 2 3 3 2" xfId="2790" xr:uid="{00000000-0005-0000-0000-0000C3760000}"/>
    <cellStyle name="Saída 2 2 3 3 2 2" xfId="11944" xr:uid="{00000000-0005-0000-0000-0000C4760000}"/>
    <cellStyle name="Saída 2 2 3 3 2 3" xfId="18947" xr:uid="{00000000-0005-0000-0000-0000C5760000}"/>
    <cellStyle name="Saída 2 2 3 3 2 4" xfId="28388" xr:uid="{00000000-0005-0000-0000-0000C6760000}"/>
    <cellStyle name="Saída 2 2 3 3 2 5" xfId="29123" xr:uid="{00000000-0005-0000-0000-0000C7760000}"/>
    <cellStyle name="Saída 2 2 3 3 2 6" xfId="25082" xr:uid="{00000000-0005-0000-0000-0000C8760000}"/>
    <cellStyle name="Saída 2 2 3 3 2 7" xfId="31535" xr:uid="{00000000-0005-0000-0000-0000C9760000}"/>
    <cellStyle name="Saída 2 2 3 3 2 8" xfId="35245" xr:uid="{00000000-0005-0000-0000-0000CA760000}"/>
    <cellStyle name="Saída 2 2 3 3 3" xfId="4072" xr:uid="{00000000-0005-0000-0000-0000CB760000}"/>
    <cellStyle name="Saída 2 2 3 3 3 2" xfId="13226" xr:uid="{00000000-0005-0000-0000-0000CC760000}"/>
    <cellStyle name="Saída 2 2 3 3 3 3" xfId="20224" xr:uid="{00000000-0005-0000-0000-0000CD760000}"/>
    <cellStyle name="Saída 2 2 3 3 3 4" xfId="27795" xr:uid="{00000000-0005-0000-0000-0000CE760000}"/>
    <cellStyle name="Saída 2 2 3 3 3 5" xfId="23288" xr:uid="{00000000-0005-0000-0000-0000CF760000}"/>
    <cellStyle name="Saída 2 2 3 3 3 6" xfId="22908" xr:uid="{00000000-0005-0000-0000-0000D0760000}"/>
    <cellStyle name="Saída 2 2 3 3 3 7" xfId="17674" xr:uid="{00000000-0005-0000-0000-0000D1760000}"/>
    <cellStyle name="Saída 2 2 3 3 3 8" xfId="25760" xr:uid="{00000000-0005-0000-0000-0000D2760000}"/>
    <cellStyle name="Saída 2 2 3 3 4" xfId="4510" xr:uid="{00000000-0005-0000-0000-0000D3760000}"/>
    <cellStyle name="Saída 2 2 3 3 4 2" xfId="13664" xr:uid="{00000000-0005-0000-0000-0000D4760000}"/>
    <cellStyle name="Saída 2 2 3 3 4 3" xfId="20662" xr:uid="{00000000-0005-0000-0000-0000D5760000}"/>
    <cellStyle name="Saída 2 2 3 3 4 4" xfId="27581" xr:uid="{00000000-0005-0000-0000-0000D6760000}"/>
    <cellStyle name="Saída 2 2 3 3 4 5" xfId="19401" xr:uid="{00000000-0005-0000-0000-0000D7760000}"/>
    <cellStyle name="Saída 2 2 3 3 4 6" xfId="26852" xr:uid="{00000000-0005-0000-0000-0000D8760000}"/>
    <cellStyle name="Saída 2 2 3 3 4 7" xfId="32261" xr:uid="{00000000-0005-0000-0000-0000D9760000}"/>
    <cellStyle name="Saída 2 2 3 3 4 8" xfId="35936" xr:uid="{00000000-0005-0000-0000-0000DA760000}"/>
    <cellStyle name="Saída 2 2 3 3 5" xfId="4764" xr:uid="{00000000-0005-0000-0000-0000DB760000}"/>
    <cellStyle name="Saída 2 2 3 3 5 2" xfId="13918" xr:uid="{00000000-0005-0000-0000-0000DC760000}"/>
    <cellStyle name="Saída 2 2 3 3 5 3" xfId="20916" xr:uid="{00000000-0005-0000-0000-0000DD760000}"/>
    <cellStyle name="Saída 2 2 3 3 5 4" xfId="27455" xr:uid="{00000000-0005-0000-0000-0000DE760000}"/>
    <cellStyle name="Saída 2 2 3 3 5 5" xfId="17395" xr:uid="{00000000-0005-0000-0000-0000DF760000}"/>
    <cellStyle name="Saída 2 2 3 3 5 6" xfId="24986" xr:uid="{00000000-0005-0000-0000-0000E0760000}"/>
    <cellStyle name="Saída 2 2 3 3 5 7" xfId="32144" xr:uid="{00000000-0005-0000-0000-0000E1760000}"/>
    <cellStyle name="Saída 2 2 3 3 5 8" xfId="35819" xr:uid="{00000000-0005-0000-0000-0000E2760000}"/>
    <cellStyle name="Saída 2 2 3 3 6" xfId="5010" xr:uid="{00000000-0005-0000-0000-0000E3760000}"/>
    <cellStyle name="Saída 2 2 3 3 6 2" xfId="14164" xr:uid="{00000000-0005-0000-0000-0000E4760000}"/>
    <cellStyle name="Saída 2 2 3 3 6 3" xfId="21162" xr:uid="{00000000-0005-0000-0000-0000E5760000}"/>
    <cellStyle name="Saída 2 2 3 3 6 4" xfId="24272" xr:uid="{00000000-0005-0000-0000-0000E6760000}"/>
    <cellStyle name="Saída 2 2 3 3 6 5" xfId="26785" xr:uid="{00000000-0005-0000-0000-0000E7760000}"/>
    <cellStyle name="Saída 2 2 3 3 6 6" xfId="32056" xr:uid="{00000000-0005-0000-0000-0000E8760000}"/>
    <cellStyle name="Saída 2 2 3 3 6 7" xfId="35734" xr:uid="{00000000-0005-0000-0000-0000E9760000}"/>
    <cellStyle name="Saída 2 2 3 3 6 8" xfId="38645" xr:uid="{00000000-0005-0000-0000-0000EA760000}"/>
    <cellStyle name="Saída 2 2 3 3 7" xfId="11544" xr:uid="{00000000-0005-0000-0000-0000EB760000}"/>
    <cellStyle name="Saída 2 2 3 3 8" xfId="18547" xr:uid="{00000000-0005-0000-0000-0000EC760000}"/>
    <cellStyle name="Saída 2 2 3 3 9" xfId="18098" xr:uid="{00000000-0005-0000-0000-0000ED760000}"/>
    <cellStyle name="Saída 2 2 3 4" xfId="2414" xr:uid="{00000000-0005-0000-0000-0000EE760000}"/>
    <cellStyle name="Saída 2 2 3 4 10" xfId="15510" xr:uid="{00000000-0005-0000-0000-0000EF760000}"/>
    <cellStyle name="Saída 2 2 3 4 11" xfId="30124" xr:uid="{00000000-0005-0000-0000-0000F0760000}"/>
    <cellStyle name="Saída 2 2 3 4 12" xfId="34100" xr:uid="{00000000-0005-0000-0000-0000F1760000}"/>
    <cellStyle name="Saída 2 2 3 4 13" xfId="37662" xr:uid="{00000000-0005-0000-0000-0000F2760000}"/>
    <cellStyle name="Saída 2 2 3 4 2" xfId="2814" xr:uid="{00000000-0005-0000-0000-0000F3760000}"/>
    <cellStyle name="Saída 2 2 3 4 2 2" xfId="11968" xr:uid="{00000000-0005-0000-0000-0000F4760000}"/>
    <cellStyle name="Saída 2 2 3 4 2 3" xfId="18971" xr:uid="{00000000-0005-0000-0000-0000F5760000}"/>
    <cellStyle name="Saída 2 2 3 4 2 4" xfId="24216" xr:uid="{00000000-0005-0000-0000-0000F6760000}"/>
    <cellStyle name="Saída 2 2 3 4 2 5" xfId="17675" xr:uid="{00000000-0005-0000-0000-0000F7760000}"/>
    <cellStyle name="Saída 2 2 3 4 2 6" xfId="29927" xr:uid="{00000000-0005-0000-0000-0000F8760000}"/>
    <cellStyle name="Saída 2 2 3 4 2 7" xfId="19739" xr:uid="{00000000-0005-0000-0000-0000F9760000}"/>
    <cellStyle name="Saída 2 2 3 4 2 8" xfId="33715" xr:uid="{00000000-0005-0000-0000-0000FA760000}"/>
    <cellStyle name="Saída 2 2 3 4 3" xfId="4096" xr:uid="{00000000-0005-0000-0000-0000FB760000}"/>
    <cellStyle name="Saída 2 2 3 4 3 2" xfId="13250" xr:uid="{00000000-0005-0000-0000-0000FC760000}"/>
    <cellStyle name="Saída 2 2 3 4 3 3" xfId="20248" xr:uid="{00000000-0005-0000-0000-0000FD760000}"/>
    <cellStyle name="Saída 2 2 3 4 3 4" xfId="27780" xr:uid="{00000000-0005-0000-0000-0000FE760000}"/>
    <cellStyle name="Saída 2 2 3 4 3 5" xfId="28830" xr:uid="{00000000-0005-0000-0000-0000FF760000}"/>
    <cellStyle name="Saída 2 2 3 4 3 6" xfId="24485" xr:uid="{00000000-0005-0000-0000-000000770000}"/>
    <cellStyle name="Saída 2 2 3 4 3 7" xfId="24567" xr:uid="{00000000-0005-0000-0000-000001770000}"/>
    <cellStyle name="Saída 2 2 3 4 3 8" xfId="25688" xr:uid="{00000000-0005-0000-0000-000002770000}"/>
    <cellStyle name="Saída 2 2 3 4 4" xfId="4534" xr:uid="{00000000-0005-0000-0000-000003770000}"/>
    <cellStyle name="Saída 2 2 3 4 4 2" xfId="13688" xr:uid="{00000000-0005-0000-0000-000004770000}"/>
    <cellStyle name="Saída 2 2 3 4 4 3" xfId="20686" xr:uid="{00000000-0005-0000-0000-000005770000}"/>
    <cellStyle name="Saída 2 2 3 4 4 4" xfId="27537" xr:uid="{00000000-0005-0000-0000-000006770000}"/>
    <cellStyle name="Saída 2 2 3 4 4 5" xfId="24092" xr:uid="{00000000-0005-0000-0000-000007770000}"/>
    <cellStyle name="Saída 2 2 3 4 4 6" xfId="26845" xr:uid="{00000000-0005-0000-0000-000008770000}"/>
    <cellStyle name="Saída 2 2 3 4 4 7" xfId="28808" xr:uid="{00000000-0005-0000-0000-000009770000}"/>
    <cellStyle name="Saída 2 2 3 4 4 8" xfId="29575" xr:uid="{00000000-0005-0000-0000-00000A770000}"/>
    <cellStyle name="Saída 2 2 3 4 5" xfId="4788" xr:uid="{00000000-0005-0000-0000-00000B770000}"/>
    <cellStyle name="Saída 2 2 3 4 5 2" xfId="13942" xr:uid="{00000000-0005-0000-0000-00000C770000}"/>
    <cellStyle name="Saída 2 2 3 4 5 3" xfId="20940" xr:uid="{00000000-0005-0000-0000-00000D770000}"/>
    <cellStyle name="Saída 2 2 3 4 5 4" xfId="9294" xr:uid="{00000000-0005-0000-0000-00000E770000}"/>
    <cellStyle name="Saída 2 2 3 4 5 5" xfId="25276" xr:uid="{00000000-0005-0000-0000-00000F770000}"/>
    <cellStyle name="Saída 2 2 3 4 5 6" xfId="10057" xr:uid="{00000000-0005-0000-0000-000010770000}"/>
    <cellStyle name="Saída 2 2 3 4 5 7" xfId="32133" xr:uid="{00000000-0005-0000-0000-000011770000}"/>
    <cellStyle name="Saída 2 2 3 4 5 8" xfId="35808" xr:uid="{00000000-0005-0000-0000-000012770000}"/>
    <cellStyle name="Saída 2 2 3 4 6" xfId="5034" xr:uid="{00000000-0005-0000-0000-000013770000}"/>
    <cellStyle name="Saída 2 2 3 4 6 2" xfId="14188" xr:uid="{00000000-0005-0000-0000-000014770000}"/>
    <cellStyle name="Saída 2 2 3 4 6 3" xfId="21186" xr:uid="{00000000-0005-0000-0000-000015770000}"/>
    <cellStyle name="Saída 2 2 3 4 6 4" xfId="24827" xr:uid="{00000000-0005-0000-0000-000016770000}"/>
    <cellStyle name="Saída 2 2 3 4 6 5" xfId="24337" xr:uid="{00000000-0005-0000-0000-000017770000}"/>
    <cellStyle name="Saída 2 2 3 4 6 6" xfId="32080" xr:uid="{00000000-0005-0000-0000-000018770000}"/>
    <cellStyle name="Saída 2 2 3 4 6 7" xfId="35758" xr:uid="{00000000-0005-0000-0000-000019770000}"/>
    <cellStyle name="Saída 2 2 3 4 6 8" xfId="38669" xr:uid="{00000000-0005-0000-0000-00001A770000}"/>
    <cellStyle name="Saída 2 2 3 4 7" xfId="11568" xr:uid="{00000000-0005-0000-0000-00001B770000}"/>
    <cellStyle name="Saída 2 2 3 4 8" xfId="18571" xr:uid="{00000000-0005-0000-0000-00001C770000}"/>
    <cellStyle name="Saída 2 2 3 4 9" xfId="23168" xr:uid="{00000000-0005-0000-0000-00001D770000}"/>
    <cellStyle name="Saída 2 2 3 5" xfId="2616" xr:uid="{00000000-0005-0000-0000-00001E770000}"/>
    <cellStyle name="Saída 2 2 3 5 10" xfId="30025" xr:uid="{00000000-0005-0000-0000-00001F770000}"/>
    <cellStyle name="Saída 2 2 3 5 11" xfId="34000" xr:uid="{00000000-0005-0000-0000-000020770000}"/>
    <cellStyle name="Saída 2 2 3 5 12" xfId="37562" xr:uid="{00000000-0005-0000-0000-000021770000}"/>
    <cellStyle name="Saída 2 2 3 5 2" xfId="3897" xr:uid="{00000000-0005-0000-0000-000022770000}"/>
    <cellStyle name="Saída 2 2 3 5 2 2" xfId="13051" xr:uid="{00000000-0005-0000-0000-000023770000}"/>
    <cellStyle name="Saída 2 2 3 5 2 3" xfId="20049" xr:uid="{00000000-0005-0000-0000-000024770000}"/>
    <cellStyle name="Saída 2 2 3 5 2 4" xfId="22610" xr:uid="{00000000-0005-0000-0000-000025770000}"/>
    <cellStyle name="Saída 2 2 3 5 2 5" xfId="24207" xr:uid="{00000000-0005-0000-0000-000026770000}"/>
    <cellStyle name="Saída 2 2 3 5 2 6" xfId="24427" xr:uid="{00000000-0005-0000-0000-000027770000}"/>
    <cellStyle name="Saída 2 2 3 5 2 7" xfId="33473" xr:uid="{00000000-0005-0000-0000-000028770000}"/>
    <cellStyle name="Saída 2 2 3 5 2 8" xfId="37145" xr:uid="{00000000-0005-0000-0000-000029770000}"/>
    <cellStyle name="Saída 2 2 3 5 3" xfId="4344" xr:uid="{00000000-0005-0000-0000-00002A770000}"/>
    <cellStyle name="Saída 2 2 3 5 3 2" xfId="13498" xr:uid="{00000000-0005-0000-0000-00002B770000}"/>
    <cellStyle name="Saída 2 2 3 5 3 3" xfId="20496" xr:uid="{00000000-0005-0000-0000-00002C770000}"/>
    <cellStyle name="Saída 2 2 3 5 3 4" xfId="29510" xr:uid="{00000000-0005-0000-0000-00002D770000}"/>
    <cellStyle name="Saída 2 2 3 5 3 5" xfId="9332" xr:uid="{00000000-0005-0000-0000-00002E770000}"/>
    <cellStyle name="Saída 2 2 3 5 3 6" xfId="27258" xr:uid="{00000000-0005-0000-0000-00002F770000}"/>
    <cellStyle name="Saída 2 2 3 5 3 7" xfId="33324" xr:uid="{00000000-0005-0000-0000-000030770000}"/>
    <cellStyle name="Saída 2 2 3 5 3 8" xfId="36999" xr:uid="{00000000-0005-0000-0000-000031770000}"/>
    <cellStyle name="Saída 2 2 3 5 4" xfId="4600" xr:uid="{00000000-0005-0000-0000-000032770000}"/>
    <cellStyle name="Saída 2 2 3 5 4 2" xfId="13754" xr:uid="{00000000-0005-0000-0000-000033770000}"/>
    <cellStyle name="Saída 2 2 3 5 4 3" xfId="20752" xr:uid="{00000000-0005-0000-0000-000034770000}"/>
    <cellStyle name="Saída 2 2 3 5 4 4" xfId="24247" xr:uid="{00000000-0005-0000-0000-000035770000}"/>
    <cellStyle name="Saída 2 2 3 5 4 5" xfId="29437" xr:uid="{00000000-0005-0000-0000-000036770000}"/>
    <cellStyle name="Saída 2 2 3 5 4 6" xfId="18018" xr:uid="{00000000-0005-0000-0000-000037770000}"/>
    <cellStyle name="Saída 2 2 3 5 4 7" xfId="32219" xr:uid="{00000000-0005-0000-0000-000038770000}"/>
    <cellStyle name="Saída 2 2 3 5 4 8" xfId="35894" xr:uid="{00000000-0005-0000-0000-000039770000}"/>
    <cellStyle name="Saída 2 2 3 5 5" xfId="4848" xr:uid="{00000000-0005-0000-0000-00003A770000}"/>
    <cellStyle name="Saída 2 2 3 5 5 2" xfId="14002" xr:uid="{00000000-0005-0000-0000-00003B770000}"/>
    <cellStyle name="Saída 2 2 3 5 5 3" xfId="21000" xr:uid="{00000000-0005-0000-0000-00003C770000}"/>
    <cellStyle name="Saída 2 2 3 5 5 4" xfId="27414" xr:uid="{00000000-0005-0000-0000-00003D770000}"/>
    <cellStyle name="Saída 2 2 3 5 5 5" xfId="28613" xr:uid="{00000000-0005-0000-0000-00003E770000}"/>
    <cellStyle name="Saída 2 2 3 5 5 6" xfId="19639" xr:uid="{00000000-0005-0000-0000-00003F770000}"/>
    <cellStyle name="Saída 2 2 3 5 5 7" xfId="17146" xr:uid="{00000000-0005-0000-0000-000040770000}"/>
    <cellStyle name="Saída 2 2 3 5 5 8" xfId="35064" xr:uid="{00000000-0005-0000-0000-000041770000}"/>
    <cellStyle name="Saída 2 2 3 5 6" xfId="11770" xr:uid="{00000000-0005-0000-0000-000042770000}"/>
    <cellStyle name="Saída 2 2 3 5 7" xfId="18773" xr:uid="{00000000-0005-0000-0000-000043770000}"/>
    <cellStyle name="Saída 2 2 3 5 8" xfId="10136" xr:uid="{00000000-0005-0000-0000-000044770000}"/>
    <cellStyle name="Saída 2 2 3 5 9" xfId="26276" xr:uid="{00000000-0005-0000-0000-000045770000}"/>
    <cellStyle name="Saída 2 2 3 6" xfId="2203" xr:uid="{00000000-0005-0000-0000-000046770000}"/>
    <cellStyle name="Saída 2 2 3 6 2" xfId="11357" xr:uid="{00000000-0005-0000-0000-000047770000}"/>
    <cellStyle name="Saída 2 2 3 6 3" xfId="18360" xr:uid="{00000000-0005-0000-0000-000048770000}"/>
    <cellStyle name="Saída 2 2 3 6 4" xfId="17928" xr:uid="{00000000-0005-0000-0000-000049770000}"/>
    <cellStyle name="Saída 2 2 3 6 5" xfId="26089" xr:uid="{00000000-0005-0000-0000-00004A770000}"/>
    <cellStyle name="Saída 2 2 3 6 6" xfId="30226" xr:uid="{00000000-0005-0000-0000-00004B770000}"/>
    <cellStyle name="Saída 2 2 3 6 7" xfId="34199" xr:uid="{00000000-0005-0000-0000-00004C770000}"/>
    <cellStyle name="Saída 2 2 3 6 8" xfId="37757" xr:uid="{00000000-0005-0000-0000-00004D770000}"/>
    <cellStyle name="Saída 2 2 3 7" xfId="10327" xr:uid="{00000000-0005-0000-0000-00004E770000}"/>
    <cellStyle name="Saída 2 2 3 8" xfId="9322" xr:uid="{00000000-0005-0000-0000-00004F770000}"/>
    <cellStyle name="Saída 2 2 3 9" xfId="9527" xr:uid="{00000000-0005-0000-0000-000050770000}"/>
    <cellStyle name="Saída 2 2 4" xfId="1174" xr:uid="{00000000-0005-0000-0000-000051770000}"/>
    <cellStyle name="Saída 2 2 4 10" xfId="4149" xr:uid="{00000000-0005-0000-0000-000052770000}"/>
    <cellStyle name="Saída 2 2 4 10 2" xfId="13303" xr:uid="{00000000-0005-0000-0000-000053770000}"/>
    <cellStyle name="Saída 2 2 4 10 3" xfId="20301" xr:uid="{00000000-0005-0000-0000-000054770000}"/>
    <cellStyle name="Saída 2 2 4 10 4" xfId="22564" xr:uid="{00000000-0005-0000-0000-000055770000}"/>
    <cellStyle name="Saída 2 2 4 10 5" xfId="21270" xr:uid="{00000000-0005-0000-0000-000056770000}"/>
    <cellStyle name="Saída 2 2 4 10 6" xfId="28722" xr:uid="{00000000-0005-0000-0000-000057770000}"/>
    <cellStyle name="Saída 2 2 4 10 7" xfId="33395" xr:uid="{00000000-0005-0000-0000-000058770000}"/>
    <cellStyle name="Saída 2 2 4 10 8" xfId="37070" xr:uid="{00000000-0005-0000-0000-000059770000}"/>
    <cellStyle name="Saída 2 2 4 11" xfId="2227" xr:uid="{00000000-0005-0000-0000-00005A770000}"/>
    <cellStyle name="Saída 2 2 4 11 2" xfId="11381" xr:uid="{00000000-0005-0000-0000-00005B770000}"/>
    <cellStyle name="Saída 2 2 4 11 3" xfId="18384" xr:uid="{00000000-0005-0000-0000-00005C770000}"/>
    <cellStyle name="Saída 2 2 4 11 4" xfId="22680" xr:uid="{00000000-0005-0000-0000-00005D770000}"/>
    <cellStyle name="Saída 2 2 4 11 5" xfId="17156" xr:uid="{00000000-0005-0000-0000-00005E770000}"/>
    <cellStyle name="Saída 2 2 4 11 6" xfId="30216" xr:uid="{00000000-0005-0000-0000-00005F770000}"/>
    <cellStyle name="Saída 2 2 4 11 7" xfId="34190" xr:uid="{00000000-0005-0000-0000-000060770000}"/>
    <cellStyle name="Saída 2 2 4 11 8" xfId="37752" xr:uid="{00000000-0005-0000-0000-000061770000}"/>
    <cellStyle name="Saída 2 2 4 12" xfId="10328" xr:uid="{00000000-0005-0000-0000-000062770000}"/>
    <cellStyle name="Saída 2 2 4 13" xfId="9321" xr:uid="{00000000-0005-0000-0000-000063770000}"/>
    <cellStyle name="Saída 2 2 4 14" xfId="25860" xr:uid="{00000000-0005-0000-0000-000064770000}"/>
    <cellStyle name="Saída 2 2 4 15" xfId="25548" xr:uid="{00000000-0005-0000-0000-000065770000}"/>
    <cellStyle name="Saída 2 2 4 16" xfId="35070" xr:uid="{00000000-0005-0000-0000-000066770000}"/>
    <cellStyle name="Saída 2 2 4 17" xfId="38408" xr:uid="{00000000-0005-0000-0000-000067770000}"/>
    <cellStyle name="Saída 2 2 4 2" xfId="2350" xr:uid="{00000000-0005-0000-0000-000068770000}"/>
    <cellStyle name="Saída 2 2 4 2 10" xfId="17921" xr:uid="{00000000-0005-0000-0000-000069770000}"/>
    <cellStyle name="Saída 2 2 4 2 11" xfId="30156" xr:uid="{00000000-0005-0000-0000-00006A770000}"/>
    <cellStyle name="Saída 2 2 4 2 12" xfId="34132" xr:uid="{00000000-0005-0000-0000-00006B770000}"/>
    <cellStyle name="Saída 2 2 4 2 13" xfId="37694" xr:uid="{00000000-0005-0000-0000-00006C770000}"/>
    <cellStyle name="Saída 2 2 4 2 2" xfId="2750" xr:uid="{00000000-0005-0000-0000-00006D770000}"/>
    <cellStyle name="Saída 2 2 4 2 2 2" xfId="11904" xr:uid="{00000000-0005-0000-0000-00006E770000}"/>
    <cellStyle name="Saída 2 2 4 2 2 3" xfId="18907" xr:uid="{00000000-0005-0000-0000-00006F770000}"/>
    <cellStyle name="Saída 2 2 4 2 2 4" xfId="17189" xr:uid="{00000000-0005-0000-0000-000070770000}"/>
    <cellStyle name="Saída 2 2 4 2 2 5" xfId="26334" xr:uid="{00000000-0005-0000-0000-000071770000}"/>
    <cellStyle name="Saída 2 2 4 2 2 6" xfId="29955" xr:uid="{00000000-0005-0000-0000-000072770000}"/>
    <cellStyle name="Saída 2 2 4 2 2 7" xfId="25707" xr:uid="{00000000-0005-0000-0000-000073770000}"/>
    <cellStyle name="Saída 2 2 4 2 2 8" xfId="9372" xr:uid="{00000000-0005-0000-0000-000074770000}"/>
    <cellStyle name="Saída 2 2 4 2 3" xfId="4032" xr:uid="{00000000-0005-0000-0000-000075770000}"/>
    <cellStyle name="Saída 2 2 4 2 3 2" xfId="13186" xr:uid="{00000000-0005-0000-0000-000076770000}"/>
    <cellStyle name="Saída 2 2 4 2 3 3" xfId="20184" xr:uid="{00000000-0005-0000-0000-000077770000}"/>
    <cellStyle name="Saída 2 2 4 2 3 4" xfId="27815" xr:uid="{00000000-0005-0000-0000-000078770000}"/>
    <cellStyle name="Saída 2 2 4 2 3 5" xfId="28217" xr:uid="{00000000-0005-0000-0000-000079770000}"/>
    <cellStyle name="Saída 2 2 4 2 3 6" xfId="25526" xr:uid="{00000000-0005-0000-0000-00007A770000}"/>
    <cellStyle name="Saída 2 2 4 2 3 7" xfId="31685" xr:uid="{00000000-0005-0000-0000-00007B770000}"/>
    <cellStyle name="Saída 2 2 4 2 3 8" xfId="35365" xr:uid="{00000000-0005-0000-0000-00007C770000}"/>
    <cellStyle name="Saída 2 2 4 2 4" xfId="4470" xr:uid="{00000000-0005-0000-0000-00007D770000}"/>
    <cellStyle name="Saída 2 2 4 2 4 2" xfId="13624" xr:uid="{00000000-0005-0000-0000-00007E770000}"/>
    <cellStyle name="Saída 2 2 4 2 4 3" xfId="20622" xr:uid="{00000000-0005-0000-0000-00007F770000}"/>
    <cellStyle name="Saída 2 2 4 2 4 4" xfId="27597" xr:uid="{00000000-0005-0000-0000-000080770000}"/>
    <cellStyle name="Saída 2 2 4 2 4 5" xfId="28853" xr:uid="{00000000-0005-0000-0000-000081770000}"/>
    <cellStyle name="Saída 2 2 4 2 4 6" xfId="15472" xr:uid="{00000000-0005-0000-0000-000082770000}"/>
    <cellStyle name="Saída 2 2 4 2 4 7" xfId="31768" xr:uid="{00000000-0005-0000-0000-000083770000}"/>
    <cellStyle name="Saída 2 2 4 2 4 8" xfId="35448" xr:uid="{00000000-0005-0000-0000-000084770000}"/>
    <cellStyle name="Saída 2 2 4 2 5" xfId="4724" xr:uid="{00000000-0005-0000-0000-000085770000}"/>
    <cellStyle name="Saída 2 2 4 2 5 2" xfId="13878" xr:uid="{00000000-0005-0000-0000-000086770000}"/>
    <cellStyle name="Saída 2 2 4 2 5 3" xfId="20876" xr:uid="{00000000-0005-0000-0000-000087770000}"/>
    <cellStyle name="Saída 2 2 4 2 5 4" xfId="17530" xr:uid="{00000000-0005-0000-0000-000088770000}"/>
    <cellStyle name="Saída 2 2 4 2 5 5" xfId="26738" xr:uid="{00000000-0005-0000-0000-000089770000}"/>
    <cellStyle name="Saída 2 2 4 2 5 6" xfId="25986" xr:uid="{00000000-0005-0000-0000-00008A770000}"/>
    <cellStyle name="Saída 2 2 4 2 5 7" xfId="25490" xr:uid="{00000000-0005-0000-0000-00008B770000}"/>
    <cellStyle name="Saída 2 2 4 2 5 8" xfId="25764" xr:uid="{00000000-0005-0000-0000-00008C770000}"/>
    <cellStyle name="Saída 2 2 4 2 6" xfId="4970" xr:uid="{00000000-0005-0000-0000-00008D770000}"/>
    <cellStyle name="Saída 2 2 4 2 6 2" xfId="14124" xr:uid="{00000000-0005-0000-0000-00008E770000}"/>
    <cellStyle name="Saída 2 2 4 2 6 3" xfId="21122" xr:uid="{00000000-0005-0000-0000-00008F770000}"/>
    <cellStyle name="Saída 2 2 4 2 6 4" xfId="27354" xr:uid="{00000000-0005-0000-0000-000090770000}"/>
    <cellStyle name="Saída 2 2 4 2 6 5" xfId="17072" xr:uid="{00000000-0005-0000-0000-000091770000}"/>
    <cellStyle name="Saída 2 2 4 2 6 6" xfId="32016" xr:uid="{00000000-0005-0000-0000-000092770000}"/>
    <cellStyle name="Saída 2 2 4 2 6 7" xfId="35694" xr:uid="{00000000-0005-0000-0000-000093770000}"/>
    <cellStyle name="Saída 2 2 4 2 6 8" xfId="38605" xr:uid="{00000000-0005-0000-0000-000094770000}"/>
    <cellStyle name="Saída 2 2 4 2 7" xfId="11504" xr:uid="{00000000-0005-0000-0000-000095770000}"/>
    <cellStyle name="Saída 2 2 4 2 8" xfId="18507" xr:uid="{00000000-0005-0000-0000-000096770000}"/>
    <cellStyle name="Saída 2 2 4 2 9" xfId="9529" xr:uid="{00000000-0005-0000-0000-000097770000}"/>
    <cellStyle name="Saída 2 2 4 3" xfId="2378" xr:uid="{00000000-0005-0000-0000-000098770000}"/>
    <cellStyle name="Saída 2 2 4 3 10" xfId="26160" xr:uid="{00000000-0005-0000-0000-000099770000}"/>
    <cellStyle name="Saída 2 2 4 3 11" xfId="30139" xr:uid="{00000000-0005-0000-0000-00009A770000}"/>
    <cellStyle name="Saída 2 2 4 3 12" xfId="34115" xr:uid="{00000000-0005-0000-0000-00009B770000}"/>
    <cellStyle name="Saída 2 2 4 3 13" xfId="37677" xr:uid="{00000000-0005-0000-0000-00009C770000}"/>
    <cellStyle name="Saída 2 2 4 3 2" xfId="2778" xr:uid="{00000000-0005-0000-0000-00009D770000}"/>
    <cellStyle name="Saída 2 2 4 3 2 2" xfId="11932" xr:uid="{00000000-0005-0000-0000-00009E770000}"/>
    <cellStyle name="Saída 2 2 4 3 2 3" xfId="18935" xr:uid="{00000000-0005-0000-0000-00009F770000}"/>
    <cellStyle name="Saída 2 2 4 3 2 4" xfId="24383" xr:uid="{00000000-0005-0000-0000-0000A0770000}"/>
    <cellStyle name="Saída 2 2 4 3 2 5" xfId="25355" xr:uid="{00000000-0005-0000-0000-0000A1770000}"/>
    <cellStyle name="Saída 2 2 4 3 2 6" xfId="17658" xr:uid="{00000000-0005-0000-0000-0000A2770000}"/>
    <cellStyle name="Saída 2 2 4 3 2 7" xfId="25233" xr:uid="{00000000-0005-0000-0000-0000A3770000}"/>
    <cellStyle name="Saída 2 2 4 3 2 8" xfId="31309" xr:uid="{00000000-0005-0000-0000-0000A4770000}"/>
    <cellStyle name="Saída 2 2 4 3 3" xfId="4060" xr:uid="{00000000-0005-0000-0000-0000A5770000}"/>
    <cellStyle name="Saída 2 2 4 3 3 2" xfId="13214" xr:uid="{00000000-0005-0000-0000-0000A6770000}"/>
    <cellStyle name="Saída 2 2 4 3 3 3" xfId="20212" xr:uid="{00000000-0005-0000-0000-0000A7770000}"/>
    <cellStyle name="Saída 2 2 4 3 3 4" xfId="27801" xr:uid="{00000000-0005-0000-0000-0000A8770000}"/>
    <cellStyle name="Saída 2 2 4 3 3 5" xfId="21272" xr:uid="{00000000-0005-0000-0000-0000A9770000}"/>
    <cellStyle name="Saída 2 2 4 3 3 6" xfId="24496" xr:uid="{00000000-0005-0000-0000-0000AA770000}"/>
    <cellStyle name="Saída 2 2 4 3 3 7" xfId="33431" xr:uid="{00000000-0005-0000-0000-0000AB770000}"/>
    <cellStyle name="Saída 2 2 4 3 3 8" xfId="37106" xr:uid="{00000000-0005-0000-0000-0000AC770000}"/>
    <cellStyle name="Saída 2 2 4 3 4" xfId="4498" xr:uid="{00000000-0005-0000-0000-0000AD770000}"/>
    <cellStyle name="Saída 2 2 4 3 4 2" xfId="13652" xr:uid="{00000000-0005-0000-0000-0000AE770000}"/>
    <cellStyle name="Saída 2 2 4 3 4 3" xfId="20650" xr:uid="{00000000-0005-0000-0000-0000AF770000}"/>
    <cellStyle name="Saída 2 2 4 3 4 4" xfId="27586" xr:uid="{00000000-0005-0000-0000-0000B0770000}"/>
    <cellStyle name="Saída 2 2 4 3 4 5" xfId="17888" xr:uid="{00000000-0005-0000-0000-0000B1770000}"/>
    <cellStyle name="Saída 2 2 4 3 4 6" xfId="10275" xr:uid="{00000000-0005-0000-0000-0000B2770000}"/>
    <cellStyle name="Saída 2 2 4 3 4 7" xfId="17814" xr:uid="{00000000-0005-0000-0000-0000B3770000}"/>
    <cellStyle name="Saída 2 2 4 3 4 8" xfId="31025" xr:uid="{00000000-0005-0000-0000-0000B4770000}"/>
    <cellStyle name="Saída 2 2 4 3 5" xfId="4752" xr:uid="{00000000-0005-0000-0000-0000B5770000}"/>
    <cellStyle name="Saída 2 2 4 3 5 2" xfId="13906" xr:uid="{00000000-0005-0000-0000-0000B6770000}"/>
    <cellStyle name="Saída 2 2 4 3 5 3" xfId="20904" xr:uid="{00000000-0005-0000-0000-0000B7770000}"/>
    <cellStyle name="Saída 2 2 4 3 5 4" xfId="27462" xr:uid="{00000000-0005-0000-0000-0000B8770000}"/>
    <cellStyle name="Saída 2 2 4 3 5 5" xfId="26744" xr:uid="{00000000-0005-0000-0000-0000B9770000}"/>
    <cellStyle name="Saída 2 2 4 3 5 6" xfId="25511" xr:uid="{00000000-0005-0000-0000-0000BA770000}"/>
    <cellStyle name="Saída 2 2 4 3 5 7" xfId="32146" xr:uid="{00000000-0005-0000-0000-0000BB770000}"/>
    <cellStyle name="Saída 2 2 4 3 5 8" xfId="35821" xr:uid="{00000000-0005-0000-0000-0000BC770000}"/>
    <cellStyle name="Saída 2 2 4 3 6" xfId="4998" xr:uid="{00000000-0005-0000-0000-0000BD770000}"/>
    <cellStyle name="Saída 2 2 4 3 6 2" xfId="14152" xr:uid="{00000000-0005-0000-0000-0000BE770000}"/>
    <cellStyle name="Saída 2 2 4 3 6 3" xfId="21150" xr:uid="{00000000-0005-0000-0000-0000BF770000}"/>
    <cellStyle name="Saída 2 2 4 3 6 4" xfId="27340" xr:uid="{00000000-0005-0000-0000-0000C0770000}"/>
    <cellStyle name="Saída 2 2 4 3 6 5" xfId="24176" xr:uid="{00000000-0005-0000-0000-0000C1770000}"/>
    <cellStyle name="Saída 2 2 4 3 6 6" xfId="32044" xr:uid="{00000000-0005-0000-0000-0000C2770000}"/>
    <cellStyle name="Saída 2 2 4 3 6 7" xfId="35722" xr:uid="{00000000-0005-0000-0000-0000C3770000}"/>
    <cellStyle name="Saída 2 2 4 3 6 8" xfId="38633" xr:uid="{00000000-0005-0000-0000-0000C4770000}"/>
    <cellStyle name="Saída 2 2 4 3 7" xfId="11532" xr:uid="{00000000-0005-0000-0000-0000C5770000}"/>
    <cellStyle name="Saída 2 2 4 3 8" xfId="18535" xr:uid="{00000000-0005-0000-0000-0000C6770000}"/>
    <cellStyle name="Saída 2 2 4 3 9" xfId="25441" xr:uid="{00000000-0005-0000-0000-0000C7770000}"/>
    <cellStyle name="Saída 2 2 4 4" xfId="2402" xr:uid="{00000000-0005-0000-0000-0000C8770000}"/>
    <cellStyle name="Saída 2 2 4 4 10" xfId="26175" xr:uid="{00000000-0005-0000-0000-0000C9770000}"/>
    <cellStyle name="Saída 2 2 4 4 11" xfId="22636" xr:uid="{00000000-0005-0000-0000-0000CA770000}"/>
    <cellStyle name="Saída 2 2 4 4 12" xfId="30872" xr:uid="{00000000-0005-0000-0000-0000CB770000}"/>
    <cellStyle name="Saída 2 2 4 4 13" xfId="31435" xr:uid="{00000000-0005-0000-0000-0000CC770000}"/>
    <cellStyle name="Saída 2 2 4 4 2" xfId="2802" xr:uid="{00000000-0005-0000-0000-0000CD770000}"/>
    <cellStyle name="Saída 2 2 4 4 2 2" xfId="11956" xr:uid="{00000000-0005-0000-0000-0000CE770000}"/>
    <cellStyle name="Saída 2 2 4 4 2 3" xfId="18959" xr:uid="{00000000-0005-0000-0000-0000CF770000}"/>
    <cellStyle name="Saída 2 2 4 4 2 4" xfId="9198" xr:uid="{00000000-0005-0000-0000-0000D0770000}"/>
    <cellStyle name="Saída 2 2 4 4 2 5" xfId="23007" xr:uid="{00000000-0005-0000-0000-0000D1770000}"/>
    <cellStyle name="Saída 2 2 4 4 2 6" xfId="26506" xr:uid="{00000000-0005-0000-0000-0000D2770000}"/>
    <cellStyle name="Saída 2 2 4 4 2 7" xfId="29648" xr:uid="{00000000-0005-0000-0000-0000D3770000}"/>
    <cellStyle name="Saída 2 2 4 4 2 8" xfId="33634" xr:uid="{00000000-0005-0000-0000-0000D4770000}"/>
    <cellStyle name="Saída 2 2 4 4 3" xfId="4084" xr:uid="{00000000-0005-0000-0000-0000D5770000}"/>
    <cellStyle name="Saída 2 2 4 4 3 2" xfId="13238" xr:uid="{00000000-0005-0000-0000-0000D6770000}"/>
    <cellStyle name="Saída 2 2 4 4 3 3" xfId="20236" xr:uid="{00000000-0005-0000-0000-0000D7770000}"/>
    <cellStyle name="Saída 2 2 4 4 3 4" xfId="27789" xr:uid="{00000000-0005-0000-0000-0000D8770000}"/>
    <cellStyle name="Saída 2 2 4 4 3 5" xfId="24512" xr:uid="{00000000-0005-0000-0000-0000D9770000}"/>
    <cellStyle name="Saída 2 2 4 4 3 6" xfId="25601" xr:uid="{00000000-0005-0000-0000-0000DA770000}"/>
    <cellStyle name="Saída 2 2 4 4 3 7" xfId="33426" xr:uid="{00000000-0005-0000-0000-0000DB770000}"/>
    <cellStyle name="Saída 2 2 4 4 3 8" xfId="37101" xr:uid="{00000000-0005-0000-0000-0000DC770000}"/>
    <cellStyle name="Saída 2 2 4 4 4" xfId="4522" xr:uid="{00000000-0005-0000-0000-0000DD770000}"/>
    <cellStyle name="Saída 2 2 4 4 4 2" xfId="13676" xr:uid="{00000000-0005-0000-0000-0000DE770000}"/>
    <cellStyle name="Saída 2 2 4 4 4 3" xfId="20674" xr:uid="{00000000-0005-0000-0000-0000DF770000}"/>
    <cellStyle name="Saída 2 2 4 4 4 4" xfId="27575" xr:uid="{00000000-0005-0000-0000-0000E0770000}"/>
    <cellStyle name="Saída 2 2 4 4 4 5" xfId="28167" xr:uid="{00000000-0005-0000-0000-0000E1770000}"/>
    <cellStyle name="Saída 2 2 4 4 4 6" xfId="24362" xr:uid="{00000000-0005-0000-0000-0000E2770000}"/>
    <cellStyle name="Saída 2 2 4 4 4 7" xfId="32255" xr:uid="{00000000-0005-0000-0000-0000E3770000}"/>
    <cellStyle name="Saída 2 2 4 4 4 8" xfId="35930" xr:uid="{00000000-0005-0000-0000-0000E4770000}"/>
    <cellStyle name="Saída 2 2 4 4 5" xfId="4776" xr:uid="{00000000-0005-0000-0000-0000E5770000}"/>
    <cellStyle name="Saída 2 2 4 4 5 2" xfId="13930" xr:uid="{00000000-0005-0000-0000-0000E6770000}"/>
    <cellStyle name="Saída 2 2 4 4 5 3" xfId="20928" xr:uid="{00000000-0005-0000-0000-0000E7770000}"/>
    <cellStyle name="Saída 2 2 4 4 5 4" xfId="27450" xr:uid="{00000000-0005-0000-0000-0000E8770000}"/>
    <cellStyle name="Saída 2 2 4 4 5 5" xfId="10010" xr:uid="{00000000-0005-0000-0000-0000E9770000}"/>
    <cellStyle name="Saída 2 2 4 4 5 6" xfId="17579" xr:uid="{00000000-0005-0000-0000-0000EA770000}"/>
    <cellStyle name="Saída 2 2 4 4 5 7" xfId="32139" xr:uid="{00000000-0005-0000-0000-0000EB770000}"/>
    <cellStyle name="Saída 2 2 4 4 5 8" xfId="35814" xr:uid="{00000000-0005-0000-0000-0000EC770000}"/>
    <cellStyle name="Saída 2 2 4 4 6" xfId="5022" xr:uid="{00000000-0005-0000-0000-0000ED770000}"/>
    <cellStyle name="Saída 2 2 4 4 6 2" xfId="14176" xr:uid="{00000000-0005-0000-0000-0000EE770000}"/>
    <cellStyle name="Saída 2 2 4 4 6 3" xfId="21174" xr:uid="{00000000-0005-0000-0000-0000EF770000}"/>
    <cellStyle name="Saída 2 2 4 4 6 4" xfId="9338" xr:uid="{00000000-0005-0000-0000-0000F0770000}"/>
    <cellStyle name="Saída 2 2 4 4 6 5" xfId="9948" xr:uid="{00000000-0005-0000-0000-0000F1770000}"/>
    <cellStyle name="Saída 2 2 4 4 6 6" xfId="32068" xr:uid="{00000000-0005-0000-0000-0000F2770000}"/>
    <cellStyle name="Saída 2 2 4 4 6 7" xfId="35746" xr:uid="{00000000-0005-0000-0000-0000F3770000}"/>
    <cellStyle name="Saída 2 2 4 4 6 8" xfId="38657" xr:uid="{00000000-0005-0000-0000-0000F4770000}"/>
    <cellStyle name="Saída 2 2 4 4 7" xfId="11556" xr:uid="{00000000-0005-0000-0000-0000F5770000}"/>
    <cellStyle name="Saída 2 2 4 4 8" xfId="18559" xr:uid="{00000000-0005-0000-0000-0000F6770000}"/>
    <cellStyle name="Saída 2 2 4 4 9" xfId="17611" xr:uid="{00000000-0005-0000-0000-0000F7770000}"/>
    <cellStyle name="Saída 2 2 4 5" xfId="2426" xr:uid="{00000000-0005-0000-0000-0000F8770000}"/>
    <cellStyle name="Saída 2 2 4 5 10" xfId="9545" xr:uid="{00000000-0005-0000-0000-0000F9770000}"/>
    <cellStyle name="Saída 2 2 4 5 11" xfId="30115" xr:uid="{00000000-0005-0000-0000-0000FA770000}"/>
    <cellStyle name="Saída 2 2 4 5 12" xfId="9548" xr:uid="{00000000-0005-0000-0000-0000FB770000}"/>
    <cellStyle name="Saída 2 2 4 5 13" xfId="18006" xr:uid="{00000000-0005-0000-0000-0000FC770000}"/>
    <cellStyle name="Saída 2 2 4 5 2" xfId="2826" xr:uid="{00000000-0005-0000-0000-0000FD770000}"/>
    <cellStyle name="Saída 2 2 4 5 2 2" xfId="11980" xr:uid="{00000000-0005-0000-0000-0000FE770000}"/>
    <cellStyle name="Saída 2 2 4 5 2 3" xfId="18983" xr:uid="{00000000-0005-0000-0000-0000FF770000}"/>
    <cellStyle name="Saída 2 2 4 5 2 4" xfId="18275" xr:uid="{00000000-0005-0000-0000-000000780000}"/>
    <cellStyle name="Saída 2 2 4 5 2 5" xfId="28757" xr:uid="{00000000-0005-0000-0000-000001780000}"/>
    <cellStyle name="Saída 2 2 4 5 2 6" xfId="29920" xr:uid="{00000000-0005-0000-0000-000002780000}"/>
    <cellStyle name="Saída 2 2 4 5 2 7" xfId="33897" xr:uid="{00000000-0005-0000-0000-000003780000}"/>
    <cellStyle name="Saída 2 2 4 5 2 8" xfId="37459" xr:uid="{00000000-0005-0000-0000-000004780000}"/>
    <cellStyle name="Saída 2 2 4 5 3" xfId="4108" xr:uid="{00000000-0005-0000-0000-000005780000}"/>
    <cellStyle name="Saída 2 2 4 5 3 2" xfId="13262" xr:uid="{00000000-0005-0000-0000-000006780000}"/>
    <cellStyle name="Saída 2 2 4 5 3 3" xfId="20260" xr:uid="{00000000-0005-0000-0000-000007780000}"/>
    <cellStyle name="Saída 2 2 4 5 3 4" xfId="17192" xr:uid="{00000000-0005-0000-0000-000008780000}"/>
    <cellStyle name="Saída 2 2 4 5 3 5" xfId="28562" xr:uid="{00000000-0005-0000-0000-000009780000}"/>
    <cellStyle name="Saída 2 2 4 5 3 6" xfId="28130" xr:uid="{00000000-0005-0000-0000-00000A780000}"/>
    <cellStyle name="Saída 2 2 4 5 3 7" xfId="25619" xr:uid="{00000000-0005-0000-0000-00000B780000}"/>
    <cellStyle name="Saída 2 2 4 5 3 8" xfId="28795" xr:uid="{00000000-0005-0000-0000-00000C780000}"/>
    <cellStyle name="Saída 2 2 4 5 4" xfId="4546" xr:uid="{00000000-0005-0000-0000-00000D780000}"/>
    <cellStyle name="Saída 2 2 4 5 4 2" xfId="13700" xr:uid="{00000000-0005-0000-0000-00000E780000}"/>
    <cellStyle name="Saída 2 2 4 5 4 3" xfId="20698" xr:uid="{00000000-0005-0000-0000-00000F780000}"/>
    <cellStyle name="Saída 2 2 4 5 4 4" xfId="15492" xr:uid="{00000000-0005-0000-0000-000010780000}"/>
    <cellStyle name="Saída 2 2 4 5 4 5" xfId="17753" xr:uid="{00000000-0005-0000-0000-000011780000}"/>
    <cellStyle name="Saída 2 2 4 5 4 6" xfId="28788" xr:uid="{00000000-0005-0000-0000-000012780000}"/>
    <cellStyle name="Saída 2 2 4 5 4 7" xfId="31157" xr:uid="{00000000-0005-0000-0000-000013780000}"/>
    <cellStyle name="Saída 2 2 4 5 4 8" xfId="35048" xr:uid="{00000000-0005-0000-0000-000014780000}"/>
    <cellStyle name="Saída 2 2 4 5 5" xfId="4800" xr:uid="{00000000-0005-0000-0000-000015780000}"/>
    <cellStyle name="Saída 2 2 4 5 5 2" xfId="13954" xr:uid="{00000000-0005-0000-0000-000016780000}"/>
    <cellStyle name="Saída 2 2 4 5 5 3" xfId="20952" xr:uid="{00000000-0005-0000-0000-000017780000}"/>
    <cellStyle name="Saída 2 2 4 5 5 4" xfId="24246" xr:uid="{00000000-0005-0000-0000-000018780000}"/>
    <cellStyle name="Saída 2 2 4 5 5 5" xfId="28611" xr:uid="{00000000-0005-0000-0000-000019780000}"/>
    <cellStyle name="Saída 2 2 4 5 5 6" xfId="29152" xr:uid="{00000000-0005-0000-0000-00001A780000}"/>
    <cellStyle name="Saída 2 2 4 5 5 7" xfId="32127" xr:uid="{00000000-0005-0000-0000-00001B780000}"/>
    <cellStyle name="Saída 2 2 4 5 5 8" xfId="35802" xr:uid="{00000000-0005-0000-0000-00001C780000}"/>
    <cellStyle name="Saída 2 2 4 5 6" xfId="5046" xr:uid="{00000000-0005-0000-0000-00001D780000}"/>
    <cellStyle name="Saída 2 2 4 5 6 2" xfId="14200" xr:uid="{00000000-0005-0000-0000-00001E780000}"/>
    <cellStyle name="Saída 2 2 4 5 6 3" xfId="21198" xr:uid="{00000000-0005-0000-0000-00001F780000}"/>
    <cellStyle name="Saída 2 2 4 5 6 4" xfId="27316" xr:uid="{00000000-0005-0000-0000-000020780000}"/>
    <cellStyle name="Saída 2 2 4 5 6 5" xfId="25006" xr:uid="{00000000-0005-0000-0000-000021780000}"/>
    <cellStyle name="Saída 2 2 4 5 6 6" xfId="32092" xr:uid="{00000000-0005-0000-0000-000022780000}"/>
    <cellStyle name="Saída 2 2 4 5 6 7" xfId="35770" xr:uid="{00000000-0005-0000-0000-000023780000}"/>
    <cellStyle name="Saída 2 2 4 5 6 8" xfId="38681" xr:uid="{00000000-0005-0000-0000-000024780000}"/>
    <cellStyle name="Saída 2 2 4 5 7" xfId="11580" xr:uid="{00000000-0005-0000-0000-000025780000}"/>
    <cellStyle name="Saída 2 2 4 5 8" xfId="18583" xr:uid="{00000000-0005-0000-0000-000026780000}"/>
    <cellStyle name="Saída 2 2 4 5 9" xfId="17654" xr:uid="{00000000-0005-0000-0000-000027780000}"/>
    <cellStyle name="Saída 2 2 4 6" xfId="2628" xr:uid="{00000000-0005-0000-0000-000028780000}"/>
    <cellStyle name="Saída 2 2 4 6 2" xfId="11782" xr:uid="{00000000-0005-0000-0000-000029780000}"/>
    <cellStyle name="Saída 2 2 4 6 3" xfId="18785" xr:uid="{00000000-0005-0000-0000-00002A780000}"/>
    <cellStyle name="Saída 2 2 4 6 4" xfId="17761" xr:uid="{00000000-0005-0000-0000-00002B780000}"/>
    <cellStyle name="Saída 2 2 4 6 5" xfId="26281" xr:uid="{00000000-0005-0000-0000-00002C780000}"/>
    <cellStyle name="Saída 2 2 4 6 6" xfId="21208" xr:uid="{00000000-0005-0000-0000-00002D780000}"/>
    <cellStyle name="Saída 2 2 4 6 7" xfId="33995" xr:uid="{00000000-0005-0000-0000-00002E780000}"/>
    <cellStyle name="Saída 2 2 4 6 8" xfId="37557" xr:uid="{00000000-0005-0000-0000-00002F780000}"/>
    <cellStyle name="Saída 2 2 4 7" xfId="3196" xr:uid="{00000000-0005-0000-0000-000030780000}"/>
    <cellStyle name="Saída 2 2 4 7 2" xfId="12350" xr:uid="{00000000-0005-0000-0000-000031780000}"/>
    <cellStyle name="Saída 2 2 4 7 3" xfId="19353" xr:uid="{00000000-0005-0000-0000-000032780000}"/>
    <cellStyle name="Saída 2 2 4 7 4" xfId="21247" xr:uid="{00000000-0005-0000-0000-000033780000}"/>
    <cellStyle name="Saída 2 2 4 7 5" xfId="23326" xr:uid="{00000000-0005-0000-0000-000034780000}"/>
    <cellStyle name="Saída 2 2 4 7 6" xfId="22717" xr:uid="{00000000-0005-0000-0000-000035780000}"/>
    <cellStyle name="Saída 2 2 4 7 7" xfId="18374" xr:uid="{00000000-0005-0000-0000-000036780000}"/>
    <cellStyle name="Saída 2 2 4 7 8" xfId="33653" xr:uid="{00000000-0005-0000-0000-000037780000}"/>
    <cellStyle name="Saída 2 2 4 8" xfId="2969" xr:uid="{00000000-0005-0000-0000-000038780000}"/>
    <cellStyle name="Saída 2 2 4 8 2" xfId="12123" xr:uid="{00000000-0005-0000-0000-000039780000}"/>
    <cellStyle name="Saída 2 2 4 8 3" xfId="19126" xr:uid="{00000000-0005-0000-0000-00003A780000}"/>
    <cellStyle name="Saída 2 2 4 8 4" xfId="29517" xr:uid="{00000000-0005-0000-0000-00003B780000}"/>
    <cellStyle name="Saída 2 2 4 8 5" xfId="26390" xr:uid="{00000000-0005-0000-0000-00003C780000}"/>
    <cellStyle name="Saída 2 2 4 8 6" xfId="29850" xr:uid="{00000000-0005-0000-0000-00003D780000}"/>
    <cellStyle name="Saída 2 2 4 8 7" xfId="33827" xr:uid="{00000000-0005-0000-0000-00003E780000}"/>
    <cellStyle name="Saída 2 2 4 8 8" xfId="37389" xr:uid="{00000000-0005-0000-0000-00003F780000}"/>
    <cellStyle name="Saída 2 2 4 9" xfId="3859" xr:uid="{00000000-0005-0000-0000-000040780000}"/>
    <cellStyle name="Saída 2 2 4 9 2" xfId="13013" xr:uid="{00000000-0005-0000-0000-000041780000}"/>
    <cellStyle name="Saída 2 2 4 9 3" xfId="20012" xr:uid="{00000000-0005-0000-0000-000042780000}"/>
    <cellStyle name="Saída 2 2 4 9 4" xfId="15431" xr:uid="{00000000-0005-0000-0000-000043780000}"/>
    <cellStyle name="Saída 2 2 4 9 5" xfId="29195" xr:uid="{00000000-0005-0000-0000-000044780000}"/>
    <cellStyle name="Saída 2 2 4 9 6" xfId="27279" xr:uid="{00000000-0005-0000-0000-000045780000}"/>
    <cellStyle name="Saída 2 2 4 9 7" xfId="31657" xr:uid="{00000000-0005-0000-0000-000046780000}"/>
    <cellStyle name="Saída 2 2 4 9 8" xfId="35337" xr:uid="{00000000-0005-0000-0000-000047780000}"/>
    <cellStyle name="Saída 2 2 5" xfId="2284" xr:uid="{00000000-0005-0000-0000-000048780000}"/>
    <cellStyle name="Saída 2 2 5 10" xfId="23038" xr:uid="{00000000-0005-0000-0000-000049780000}"/>
    <cellStyle name="Saída 2 2 5 11" xfId="30188" xr:uid="{00000000-0005-0000-0000-00004A780000}"/>
    <cellStyle name="Saída 2 2 5 12" xfId="31468" xr:uid="{00000000-0005-0000-0000-00004B780000}"/>
    <cellStyle name="Saída 2 2 5 13" xfId="35178" xr:uid="{00000000-0005-0000-0000-00004C780000}"/>
    <cellStyle name="Saída 2 2 5 2" xfId="2684" xr:uid="{00000000-0005-0000-0000-00004D780000}"/>
    <cellStyle name="Saída 2 2 5 2 2" xfId="11838" xr:uid="{00000000-0005-0000-0000-00004E780000}"/>
    <cellStyle name="Saída 2 2 5 2 3" xfId="18841" xr:uid="{00000000-0005-0000-0000-00004F780000}"/>
    <cellStyle name="Saída 2 2 5 2 4" xfId="24616" xr:uid="{00000000-0005-0000-0000-000050780000}"/>
    <cellStyle name="Saída 2 2 5 2 5" xfId="26302" xr:uid="{00000000-0005-0000-0000-000051780000}"/>
    <cellStyle name="Saída 2 2 5 2 6" xfId="29991" xr:uid="{00000000-0005-0000-0000-000052780000}"/>
    <cellStyle name="Saída 2 2 5 2 7" xfId="33967" xr:uid="{00000000-0005-0000-0000-000053780000}"/>
    <cellStyle name="Saída 2 2 5 2 8" xfId="37529" xr:uid="{00000000-0005-0000-0000-000054780000}"/>
    <cellStyle name="Saída 2 2 5 3" xfId="3966" xr:uid="{00000000-0005-0000-0000-000055780000}"/>
    <cellStyle name="Saída 2 2 5 3 2" xfId="13120" xr:uid="{00000000-0005-0000-0000-000056780000}"/>
    <cellStyle name="Saída 2 2 5 3 3" xfId="20118" xr:uid="{00000000-0005-0000-0000-000057780000}"/>
    <cellStyle name="Saída 2 2 5 3 4" xfId="27847" xr:uid="{00000000-0005-0000-0000-000058780000}"/>
    <cellStyle name="Saída 2 2 5 3 5" xfId="27887" xr:uid="{00000000-0005-0000-0000-000059780000}"/>
    <cellStyle name="Saída 2 2 5 3 6" xfId="19702" xr:uid="{00000000-0005-0000-0000-00005A780000}"/>
    <cellStyle name="Saída 2 2 5 3 7" xfId="24127" xr:uid="{00000000-0005-0000-0000-00005B780000}"/>
    <cellStyle name="Saída 2 2 5 3 8" xfId="35081" xr:uid="{00000000-0005-0000-0000-00005C780000}"/>
    <cellStyle name="Saída 2 2 5 4" xfId="4404" xr:uid="{00000000-0005-0000-0000-00005D780000}"/>
    <cellStyle name="Saída 2 2 5 4 2" xfId="13558" xr:uid="{00000000-0005-0000-0000-00005E780000}"/>
    <cellStyle name="Saída 2 2 5 4 3" xfId="20556" xr:uid="{00000000-0005-0000-0000-00005F780000}"/>
    <cellStyle name="Saída 2 2 5 4 4" xfId="27633" xr:uid="{00000000-0005-0000-0000-000060780000}"/>
    <cellStyle name="Saída 2 2 5 4 5" xfId="28586" xr:uid="{00000000-0005-0000-0000-000061780000}"/>
    <cellStyle name="Saída 2 2 5 4 6" xfId="17703" xr:uid="{00000000-0005-0000-0000-000062780000}"/>
    <cellStyle name="Saída 2 2 5 4 7" xfId="19752" xr:uid="{00000000-0005-0000-0000-000063780000}"/>
    <cellStyle name="Saída 2 2 5 4 8" xfId="32101" xr:uid="{00000000-0005-0000-0000-000064780000}"/>
    <cellStyle name="Saída 2 2 5 5" xfId="4658" xr:uid="{00000000-0005-0000-0000-000065780000}"/>
    <cellStyle name="Saída 2 2 5 5 2" xfId="13812" xr:uid="{00000000-0005-0000-0000-000066780000}"/>
    <cellStyle name="Saída 2 2 5 5 3" xfId="20810" xr:uid="{00000000-0005-0000-0000-000067780000}"/>
    <cellStyle name="Saída 2 2 5 5 4" xfId="20054" xr:uid="{00000000-0005-0000-0000-000068780000}"/>
    <cellStyle name="Saída 2 2 5 5 5" xfId="29249" xr:uid="{00000000-0005-0000-0000-000069780000}"/>
    <cellStyle name="Saída 2 2 5 5 6" xfId="19512" xr:uid="{00000000-0005-0000-0000-00006A780000}"/>
    <cellStyle name="Saída 2 2 5 5 7" xfId="32190" xr:uid="{00000000-0005-0000-0000-00006B780000}"/>
    <cellStyle name="Saída 2 2 5 5 8" xfId="35865" xr:uid="{00000000-0005-0000-0000-00006C780000}"/>
    <cellStyle name="Saída 2 2 5 6" xfId="4904" xr:uid="{00000000-0005-0000-0000-00006D780000}"/>
    <cellStyle name="Saída 2 2 5 6 2" xfId="14058" xr:uid="{00000000-0005-0000-0000-00006E780000}"/>
    <cellStyle name="Saída 2 2 5 6 3" xfId="21056" xr:uid="{00000000-0005-0000-0000-00006F780000}"/>
    <cellStyle name="Saída 2 2 5 6 4" xfId="24038" xr:uid="{00000000-0005-0000-0000-000070780000}"/>
    <cellStyle name="Saída 2 2 5 6 5" xfId="29456" xr:uid="{00000000-0005-0000-0000-000071780000}"/>
    <cellStyle name="Saída 2 2 5 6 6" xfId="31950" xr:uid="{00000000-0005-0000-0000-000072780000}"/>
    <cellStyle name="Saída 2 2 5 6 7" xfId="35628" xr:uid="{00000000-0005-0000-0000-000073780000}"/>
    <cellStyle name="Saída 2 2 5 6 8" xfId="38539" xr:uid="{00000000-0005-0000-0000-000074780000}"/>
    <cellStyle name="Saída 2 2 5 7" xfId="11438" xr:uid="{00000000-0005-0000-0000-000075780000}"/>
    <cellStyle name="Saída 2 2 5 8" xfId="18441" xr:uid="{00000000-0005-0000-0000-000076780000}"/>
    <cellStyle name="Saída 2 2 5 9" xfId="17806" xr:uid="{00000000-0005-0000-0000-000077780000}"/>
    <cellStyle name="Saída 2 2 6" xfId="1676" xr:uid="{00000000-0005-0000-0000-000078780000}"/>
    <cellStyle name="Saída 2 2 6 10" xfId="25981" xr:uid="{00000000-0005-0000-0000-000079780000}"/>
    <cellStyle name="Saída 2 2 6 11" xfId="30990" xr:uid="{00000000-0005-0000-0000-00007A780000}"/>
    <cellStyle name="Saída 2 2 6 12" xfId="34914" xr:uid="{00000000-0005-0000-0000-00007B780000}"/>
    <cellStyle name="Saída 2 2 6 13" xfId="38377" xr:uid="{00000000-0005-0000-0000-00007C780000}"/>
    <cellStyle name="Saída 2 2 6 2" xfId="2503" xr:uid="{00000000-0005-0000-0000-00007D780000}"/>
    <cellStyle name="Saída 2 2 6 2 2" xfId="11657" xr:uid="{00000000-0005-0000-0000-00007E780000}"/>
    <cellStyle name="Saída 2 2 6 2 3" xfId="18660" xr:uid="{00000000-0005-0000-0000-00007F780000}"/>
    <cellStyle name="Saída 2 2 6 2 4" xfId="22917" xr:uid="{00000000-0005-0000-0000-000080780000}"/>
    <cellStyle name="Saída 2 2 6 2 5" xfId="26221" xr:uid="{00000000-0005-0000-0000-000081780000}"/>
    <cellStyle name="Saída 2 2 6 2 6" xfId="30079" xr:uid="{00000000-0005-0000-0000-000082780000}"/>
    <cellStyle name="Saída 2 2 6 2 7" xfId="31082" xr:uid="{00000000-0005-0000-0000-000083780000}"/>
    <cellStyle name="Saída 2 2 6 2 8" xfId="31324" xr:uid="{00000000-0005-0000-0000-000084780000}"/>
    <cellStyle name="Saída 2 2 6 3" xfId="3653" xr:uid="{00000000-0005-0000-0000-000085780000}"/>
    <cellStyle name="Saída 2 2 6 3 2" xfId="12807" xr:uid="{00000000-0005-0000-0000-000086780000}"/>
    <cellStyle name="Saída 2 2 6 3 3" xfId="19806" xr:uid="{00000000-0005-0000-0000-000087780000}"/>
    <cellStyle name="Saída 2 2 6 3 4" xfId="25454" xr:uid="{00000000-0005-0000-0000-000088780000}"/>
    <cellStyle name="Saída 2 2 6 3 5" xfId="15502" xr:uid="{00000000-0005-0000-0000-000089780000}"/>
    <cellStyle name="Saída 2 2 6 3 6" xfId="19364" xr:uid="{00000000-0005-0000-0000-00008A780000}"/>
    <cellStyle name="Saída 2 2 6 3 7" xfId="31139" xr:uid="{00000000-0005-0000-0000-00008B780000}"/>
    <cellStyle name="Saída 2 2 6 3 8" xfId="35012" xr:uid="{00000000-0005-0000-0000-00008C780000}"/>
    <cellStyle name="Saída 2 2 6 4" xfId="4162" xr:uid="{00000000-0005-0000-0000-00008D780000}"/>
    <cellStyle name="Saída 2 2 6 4 2" xfId="13316" xr:uid="{00000000-0005-0000-0000-00008E780000}"/>
    <cellStyle name="Saída 2 2 6 4 3" xfId="20314" xr:uid="{00000000-0005-0000-0000-00008F780000}"/>
    <cellStyle name="Saída 2 2 6 4 4" xfId="27751" xr:uid="{00000000-0005-0000-0000-000090780000}"/>
    <cellStyle name="Saída 2 2 6 4 5" xfId="26667" xr:uid="{00000000-0005-0000-0000-000091780000}"/>
    <cellStyle name="Saída 2 2 6 4 6" xfId="24189" xr:uid="{00000000-0005-0000-0000-000092780000}"/>
    <cellStyle name="Saída 2 2 6 4 7" xfId="33389" xr:uid="{00000000-0005-0000-0000-000093780000}"/>
    <cellStyle name="Saída 2 2 6 4 8" xfId="37064" xr:uid="{00000000-0005-0000-0000-000094780000}"/>
    <cellStyle name="Saída 2 2 6 5" xfId="3074" xr:uid="{00000000-0005-0000-0000-000095780000}"/>
    <cellStyle name="Saída 2 2 6 5 2" xfId="12228" xr:uid="{00000000-0005-0000-0000-000096780000}"/>
    <cellStyle name="Saída 2 2 6 5 3" xfId="19231" xr:uid="{00000000-0005-0000-0000-000097780000}"/>
    <cellStyle name="Saída 2 2 6 5 4" xfId="29515" xr:uid="{00000000-0005-0000-0000-000098780000}"/>
    <cellStyle name="Saída 2 2 6 5 5" xfId="17998" xr:uid="{00000000-0005-0000-0000-000099780000}"/>
    <cellStyle name="Saída 2 2 6 5 6" xfId="26026" xr:uid="{00000000-0005-0000-0000-00009A780000}"/>
    <cellStyle name="Saída 2 2 6 5 7" xfId="33778" xr:uid="{00000000-0005-0000-0000-00009B780000}"/>
    <cellStyle name="Saída 2 2 6 5 8" xfId="37340" xr:uid="{00000000-0005-0000-0000-00009C780000}"/>
    <cellStyle name="Saída 2 2 6 6" xfId="3148" xr:uid="{00000000-0005-0000-0000-00009D780000}"/>
    <cellStyle name="Saída 2 2 6 6 2" xfId="12302" xr:uid="{00000000-0005-0000-0000-00009E780000}"/>
    <cellStyle name="Saída 2 2 6 6 3" xfId="19305" xr:uid="{00000000-0005-0000-0000-00009F780000}"/>
    <cellStyle name="Saída 2 2 6 6 4" xfId="24008" xr:uid="{00000000-0005-0000-0000-0000A0780000}"/>
    <cellStyle name="Saída 2 2 6 6 5" xfId="25479" xr:uid="{00000000-0005-0000-0000-0000A1780000}"/>
    <cellStyle name="Saída 2 2 6 6 6" xfId="29766" xr:uid="{00000000-0005-0000-0000-0000A2780000}"/>
    <cellStyle name="Saída 2 2 6 6 7" xfId="33743" xr:uid="{00000000-0005-0000-0000-0000A3780000}"/>
    <cellStyle name="Saída 2 2 6 6 8" xfId="37305" xr:uid="{00000000-0005-0000-0000-0000A4780000}"/>
    <cellStyle name="Saída 2 2 6 7" xfId="10830" xr:uid="{00000000-0005-0000-0000-0000A5780000}"/>
    <cellStyle name="Saída 2 2 6 8" xfId="18242" xr:uid="{00000000-0005-0000-0000-0000A6780000}"/>
    <cellStyle name="Saída 2 2 6 9" xfId="28664" xr:uid="{00000000-0005-0000-0000-0000A7780000}"/>
    <cellStyle name="Saída 2 2 7" xfId="2257" xr:uid="{00000000-0005-0000-0000-0000A8780000}"/>
    <cellStyle name="Saída 2 2 7 10" xfId="9924" xr:uid="{00000000-0005-0000-0000-0000A9780000}"/>
    <cellStyle name="Saída 2 2 7 11" xfId="30202" xr:uid="{00000000-0005-0000-0000-0000AA780000}"/>
    <cellStyle name="Saída 2 2 7 12" xfId="34177" xr:uid="{00000000-0005-0000-0000-0000AB780000}"/>
    <cellStyle name="Saída 2 2 7 13" xfId="37739" xr:uid="{00000000-0005-0000-0000-0000AC780000}"/>
    <cellStyle name="Saída 2 2 7 2" xfId="2657" xr:uid="{00000000-0005-0000-0000-0000AD780000}"/>
    <cellStyle name="Saída 2 2 7 2 2" xfId="11811" xr:uid="{00000000-0005-0000-0000-0000AE780000}"/>
    <cellStyle name="Saída 2 2 7 2 3" xfId="18814" xr:uid="{00000000-0005-0000-0000-0000AF780000}"/>
    <cellStyle name="Saída 2 2 7 2 4" xfId="24610" xr:uid="{00000000-0005-0000-0000-0000B0780000}"/>
    <cellStyle name="Saída 2 2 7 2 5" xfId="26289" xr:uid="{00000000-0005-0000-0000-0000B1780000}"/>
    <cellStyle name="Saída 2 2 7 2 6" xfId="25922" xr:uid="{00000000-0005-0000-0000-0000B2780000}"/>
    <cellStyle name="Saída 2 2 7 2 7" xfId="33981" xr:uid="{00000000-0005-0000-0000-0000B3780000}"/>
    <cellStyle name="Saída 2 2 7 2 8" xfId="37543" xr:uid="{00000000-0005-0000-0000-0000B4780000}"/>
    <cellStyle name="Saída 2 2 7 3" xfId="3939" xr:uid="{00000000-0005-0000-0000-0000B5780000}"/>
    <cellStyle name="Saída 2 2 7 3 2" xfId="13093" xr:uid="{00000000-0005-0000-0000-0000B6780000}"/>
    <cellStyle name="Saída 2 2 7 3 3" xfId="20091" xr:uid="{00000000-0005-0000-0000-0000B7780000}"/>
    <cellStyle name="Saída 2 2 7 3 4" xfId="23051" xr:uid="{00000000-0005-0000-0000-0000B8780000}"/>
    <cellStyle name="Saída 2 2 7 3 5" xfId="17142" xr:uid="{00000000-0005-0000-0000-0000B9780000}"/>
    <cellStyle name="Saída 2 2 7 3 6" xfId="24118" xr:uid="{00000000-0005-0000-0000-0000BA780000}"/>
    <cellStyle name="Saída 2 2 7 3 7" xfId="25821" xr:uid="{00000000-0005-0000-0000-0000BB780000}"/>
    <cellStyle name="Saída 2 2 7 3 8" xfId="28019" xr:uid="{00000000-0005-0000-0000-0000BC780000}"/>
    <cellStyle name="Saída 2 2 7 4" xfId="4377" xr:uid="{00000000-0005-0000-0000-0000BD780000}"/>
    <cellStyle name="Saída 2 2 7 4 2" xfId="13531" xr:uid="{00000000-0005-0000-0000-0000BE780000}"/>
    <cellStyle name="Saída 2 2 7 4 3" xfId="20529" xr:uid="{00000000-0005-0000-0000-0000BF780000}"/>
    <cellStyle name="Saída 2 2 7 4 4" xfId="24743" xr:uid="{00000000-0005-0000-0000-0000C0780000}"/>
    <cellStyle name="Saída 2 2 7 4 5" xfId="15506" xr:uid="{00000000-0005-0000-0000-0000C1780000}"/>
    <cellStyle name="Saída 2 2 7 4 6" xfId="25588" xr:uid="{00000000-0005-0000-0000-0000C2780000}"/>
    <cellStyle name="Saída 2 2 7 4 7" xfId="31861" xr:uid="{00000000-0005-0000-0000-0000C3780000}"/>
    <cellStyle name="Saída 2 2 7 4 8" xfId="35515" xr:uid="{00000000-0005-0000-0000-0000C4780000}"/>
    <cellStyle name="Saída 2 2 7 5" xfId="4631" xr:uid="{00000000-0005-0000-0000-0000C5780000}"/>
    <cellStyle name="Saída 2 2 7 5 2" xfId="13785" xr:uid="{00000000-0005-0000-0000-0000C6780000}"/>
    <cellStyle name="Saída 2 2 7 5 3" xfId="20783" xr:uid="{00000000-0005-0000-0000-0000C7780000}"/>
    <cellStyle name="Saída 2 2 7 5 4" xfId="27521" xr:uid="{00000000-0005-0000-0000-0000C8780000}"/>
    <cellStyle name="Saída 2 2 7 5 5" xfId="17454" xr:uid="{00000000-0005-0000-0000-0000C9780000}"/>
    <cellStyle name="Saída 2 2 7 5 6" xfId="17652" xr:uid="{00000000-0005-0000-0000-0000CA780000}"/>
    <cellStyle name="Saída 2 2 7 5 7" xfId="32202" xr:uid="{00000000-0005-0000-0000-0000CB780000}"/>
    <cellStyle name="Saída 2 2 7 5 8" xfId="35877" xr:uid="{00000000-0005-0000-0000-0000CC780000}"/>
    <cellStyle name="Saída 2 2 7 6" xfId="4877" xr:uid="{00000000-0005-0000-0000-0000CD780000}"/>
    <cellStyle name="Saída 2 2 7 6 2" xfId="14031" xr:uid="{00000000-0005-0000-0000-0000CE780000}"/>
    <cellStyle name="Saída 2 2 7 6 3" xfId="21029" xr:uid="{00000000-0005-0000-0000-0000CF780000}"/>
    <cellStyle name="Saída 2 2 7 6 4" xfId="27400" xr:uid="{00000000-0005-0000-0000-0000D0780000}"/>
    <cellStyle name="Saída 2 2 7 6 5" xfId="26772" xr:uid="{00000000-0005-0000-0000-0000D1780000}"/>
    <cellStyle name="Saída 2 2 7 6 6" xfId="19562" xr:uid="{00000000-0005-0000-0000-0000D2780000}"/>
    <cellStyle name="Saída 2 2 7 6 7" xfId="35601" xr:uid="{00000000-0005-0000-0000-0000D3780000}"/>
    <cellStyle name="Saída 2 2 7 6 8" xfId="38512" xr:uid="{00000000-0005-0000-0000-0000D4780000}"/>
    <cellStyle name="Saída 2 2 7 7" xfId="11411" xr:uid="{00000000-0005-0000-0000-0000D5780000}"/>
    <cellStyle name="Saída 2 2 7 8" xfId="18414" xr:uid="{00000000-0005-0000-0000-0000D6780000}"/>
    <cellStyle name="Saída 2 2 7 9" xfId="25248" xr:uid="{00000000-0005-0000-0000-0000D7780000}"/>
    <cellStyle name="Saída 2 2 8" xfId="2125" xr:uid="{00000000-0005-0000-0000-0000D8780000}"/>
    <cellStyle name="Saída 2 2 8 10" xfId="29110" xr:uid="{00000000-0005-0000-0000-0000D9780000}"/>
    <cellStyle name="Saída 2 2 8 11" xfId="30364" xr:uid="{00000000-0005-0000-0000-0000DA780000}"/>
    <cellStyle name="Saída 2 2 8 12" xfId="34280" xr:uid="{00000000-0005-0000-0000-0000DB780000}"/>
    <cellStyle name="Saída 2 2 8 13" xfId="37832" xr:uid="{00000000-0005-0000-0000-0000DC780000}"/>
    <cellStyle name="Saída 2 2 8 2" xfId="2609" xr:uid="{00000000-0005-0000-0000-0000DD780000}"/>
    <cellStyle name="Saída 2 2 8 2 2" xfId="11763" xr:uid="{00000000-0005-0000-0000-0000DE780000}"/>
    <cellStyle name="Saída 2 2 8 2 3" xfId="18766" xr:uid="{00000000-0005-0000-0000-0000DF780000}"/>
    <cellStyle name="Saída 2 2 8 2 4" xfId="23264" xr:uid="{00000000-0005-0000-0000-0000E0780000}"/>
    <cellStyle name="Saída 2 2 8 2 5" xfId="22958" xr:uid="{00000000-0005-0000-0000-0000E1780000}"/>
    <cellStyle name="Saída 2 2 8 2 6" xfId="18118" xr:uid="{00000000-0005-0000-0000-0000E2780000}"/>
    <cellStyle name="Saída 2 2 8 2 7" xfId="28981" xr:uid="{00000000-0005-0000-0000-0000E3780000}"/>
    <cellStyle name="Saída 2 2 8 2 8" xfId="34819" xr:uid="{00000000-0005-0000-0000-0000E4780000}"/>
    <cellStyle name="Saída 2 2 8 3" xfId="3856" xr:uid="{00000000-0005-0000-0000-0000E5780000}"/>
    <cellStyle name="Saída 2 2 8 3 2" xfId="13010" xr:uid="{00000000-0005-0000-0000-0000E6780000}"/>
    <cellStyle name="Saída 2 2 8 3 3" xfId="20009" xr:uid="{00000000-0005-0000-0000-0000E7780000}"/>
    <cellStyle name="Saída 2 2 8 3 4" xfId="27902" xr:uid="{00000000-0005-0000-0000-0000E8780000}"/>
    <cellStyle name="Saída 2 2 8 3 5" xfId="26599" xr:uid="{00000000-0005-0000-0000-0000E9780000}"/>
    <cellStyle name="Saída 2 2 8 3 6" xfId="28209" xr:uid="{00000000-0005-0000-0000-0000EA780000}"/>
    <cellStyle name="Saída 2 2 8 3 7" xfId="33490" xr:uid="{00000000-0005-0000-0000-0000EB780000}"/>
    <cellStyle name="Saída 2 2 8 3 8" xfId="37158" xr:uid="{00000000-0005-0000-0000-0000EC780000}"/>
    <cellStyle name="Saída 2 2 8 4" xfId="4324" xr:uid="{00000000-0005-0000-0000-0000ED780000}"/>
    <cellStyle name="Saída 2 2 8 4 2" xfId="13478" xr:uid="{00000000-0005-0000-0000-0000EE780000}"/>
    <cellStyle name="Saída 2 2 8 4 3" xfId="20476" xr:uid="{00000000-0005-0000-0000-0000EF780000}"/>
    <cellStyle name="Saída 2 2 8 4 4" xfId="10086" xr:uid="{00000000-0005-0000-0000-0000F0780000}"/>
    <cellStyle name="Saída 2 2 8 4 5" xfId="19740" xr:uid="{00000000-0005-0000-0000-0000F1780000}"/>
    <cellStyle name="Saída 2 2 8 4 6" xfId="27260" xr:uid="{00000000-0005-0000-0000-0000F2780000}"/>
    <cellStyle name="Saída 2 2 8 4 7" xfId="33330" xr:uid="{00000000-0005-0000-0000-0000F3780000}"/>
    <cellStyle name="Saída 2 2 8 4 8" xfId="37005" xr:uid="{00000000-0005-0000-0000-0000F4780000}"/>
    <cellStyle name="Saída 2 2 8 5" xfId="4591" xr:uid="{00000000-0005-0000-0000-0000F5780000}"/>
    <cellStyle name="Saída 2 2 8 5 2" xfId="13745" xr:uid="{00000000-0005-0000-0000-0000F6780000}"/>
    <cellStyle name="Saída 2 2 8 5 3" xfId="20743" xr:uid="{00000000-0005-0000-0000-0000F7780000}"/>
    <cellStyle name="Saída 2 2 8 5 4" xfId="27542" xr:uid="{00000000-0005-0000-0000-0000F8780000}"/>
    <cellStyle name="Saída 2 2 8 5 5" xfId="23178" xr:uid="{00000000-0005-0000-0000-0000F9780000}"/>
    <cellStyle name="Saída 2 2 8 5 6" xfId="25331" xr:uid="{00000000-0005-0000-0000-0000FA780000}"/>
    <cellStyle name="Saída 2 2 8 5 7" xfId="29717" xr:uid="{00000000-0005-0000-0000-0000FB780000}"/>
    <cellStyle name="Saída 2 2 8 5 8" xfId="33695" xr:uid="{00000000-0005-0000-0000-0000FC780000}"/>
    <cellStyle name="Saída 2 2 8 6" xfId="4841" xr:uid="{00000000-0005-0000-0000-0000FD780000}"/>
    <cellStyle name="Saída 2 2 8 6 2" xfId="13995" xr:uid="{00000000-0005-0000-0000-0000FE780000}"/>
    <cellStyle name="Saída 2 2 8 6 3" xfId="20993" xr:uid="{00000000-0005-0000-0000-0000FF780000}"/>
    <cellStyle name="Saída 2 2 8 6 4" xfId="24035" xr:uid="{00000000-0005-0000-0000-000000790000}"/>
    <cellStyle name="Saída 2 2 8 6 5" xfId="29274" xr:uid="{00000000-0005-0000-0000-000001790000}"/>
    <cellStyle name="Saída 2 2 8 6 6" xfId="17025" xr:uid="{00000000-0005-0000-0000-000002790000}"/>
    <cellStyle name="Saída 2 2 8 6 7" xfId="17199" xr:uid="{00000000-0005-0000-0000-000003790000}"/>
    <cellStyle name="Saída 2 2 8 6 8" xfId="31120" xr:uid="{00000000-0005-0000-0000-000004790000}"/>
    <cellStyle name="Saída 2 2 8 7" xfId="11279" xr:uid="{00000000-0005-0000-0000-000005790000}"/>
    <cellStyle name="Saída 2 2 8 8" xfId="9389" xr:uid="{00000000-0005-0000-0000-000006790000}"/>
    <cellStyle name="Saída 2 2 8 9" xfId="24602" xr:uid="{00000000-0005-0000-0000-000007790000}"/>
    <cellStyle name="Saída 2 2 9" xfId="1607" xr:uid="{00000000-0005-0000-0000-000008790000}"/>
    <cellStyle name="Saída 2 2 9 2" xfId="10761" xr:uid="{00000000-0005-0000-0000-000009790000}"/>
    <cellStyle name="Saída 2 2 9 3" xfId="17012" xr:uid="{00000000-0005-0000-0000-00000A790000}"/>
    <cellStyle name="Saída 2 2 9 4" xfId="18310" xr:uid="{00000000-0005-0000-0000-00000B790000}"/>
    <cellStyle name="Saída 2 2 9 5" xfId="15443" xr:uid="{00000000-0005-0000-0000-00000C790000}"/>
    <cellStyle name="Saída 2 2 9 6" xfId="25747" xr:uid="{00000000-0005-0000-0000-00000D790000}"/>
    <cellStyle name="Saída 2 2 9 7" xfId="31359" xr:uid="{00000000-0005-0000-0000-00000E790000}"/>
    <cellStyle name="Saída 2 2 9 8" xfId="35118" xr:uid="{00000000-0005-0000-0000-00000F790000}"/>
    <cellStyle name="Saída 2 3" xfId="1131" xr:uid="{00000000-0005-0000-0000-000010790000}"/>
    <cellStyle name="Saída 2 3 10" xfId="4278" xr:uid="{00000000-0005-0000-0000-000011790000}"/>
    <cellStyle name="Saída 2 3 10 2" xfId="13432" xr:uid="{00000000-0005-0000-0000-000012790000}"/>
    <cellStyle name="Saída 2 3 10 3" xfId="20430" xr:uid="{00000000-0005-0000-0000-000013790000}"/>
    <cellStyle name="Saída 2 3 10 4" xfId="27693" xr:uid="{00000000-0005-0000-0000-000014790000}"/>
    <cellStyle name="Saída 2 3 10 5" xfId="17477" xr:uid="{00000000-0005-0000-0000-000015790000}"/>
    <cellStyle name="Saída 2 3 10 6" xfId="25524" xr:uid="{00000000-0005-0000-0000-000016790000}"/>
    <cellStyle name="Saída 2 3 10 7" xfId="17878" xr:uid="{00000000-0005-0000-0000-000017790000}"/>
    <cellStyle name="Saída 2 3 10 8" xfId="25751" xr:uid="{00000000-0005-0000-0000-000018790000}"/>
    <cellStyle name="Saída 2 3 11" xfId="4553" xr:uid="{00000000-0005-0000-0000-000019790000}"/>
    <cellStyle name="Saída 2 3 11 2" xfId="13707" xr:uid="{00000000-0005-0000-0000-00001A790000}"/>
    <cellStyle name="Saída 2 3 11 3" xfId="20705" xr:uid="{00000000-0005-0000-0000-00001B790000}"/>
    <cellStyle name="Saída 2 3 11 4" xfId="27560" xr:uid="{00000000-0005-0000-0000-00001C790000}"/>
    <cellStyle name="Saída 2 3 11 5" xfId="21370" xr:uid="{00000000-0005-0000-0000-00001D790000}"/>
    <cellStyle name="Saída 2 3 11 6" xfId="29003" xr:uid="{00000000-0005-0000-0000-00001E790000}"/>
    <cellStyle name="Saída 2 3 11 7" xfId="32241" xr:uid="{00000000-0005-0000-0000-00001F790000}"/>
    <cellStyle name="Saída 2 3 11 8" xfId="35916" xr:uid="{00000000-0005-0000-0000-000020790000}"/>
    <cellStyle name="Saída 2 3 12" xfId="1527" xr:uid="{00000000-0005-0000-0000-000021790000}"/>
    <cellStyle name="Saída 2 3 12 2" xfId="10681" xr:uid="{00000000-0005-0000-0000-000022790000}"/>
    <cellStyle name="Saída 2 3 12 3" xfId="9936" xr:uid="{00000000-0005-0000-0000-000023790000}"/>
    <cellStyle name="Saída 2 3 12 4" xfId="28736" xr:uid="{00000000-0005-0000-0000-000024790000}"/>
    <cellStyle name="Saída 2 3 12 5" xfId="25949" xr:uid="{00000000-0005-0000-0000-000025790000}"/>
    <cellStyle name="Saída 2 3 12 6" xfId="31045" xr:uid="{00000000-0005-0000-0000-000026790000}"/>
    <cellStyle name="Saída 2 3 12 7" xfId="34940" xr:uid="{00000000-0005-0000-0000-000027790000}"/>
    <cellStyle name="Saída 2 3 12 8" xfId="38402" xr:uid="{00000000-0005-0000-0000-000028790000}"/>
    <cellStyle name="Saída 2 3 13" xfId="10285" xr:uid="{00000000-0005-0000-0000-000029790000}"/>
    <cellStyle name="Saída 2 3 14" xfId="17281" xr:uid="{00000000-0005-0000-0000-00002A790000}"/>
    <cellStyle name="Saída 2 3 15" xfId="22906" xr:uid="{00000000-0005-0000-0000-00002B790000}"/>
    <cellStyle name="Saída 2 3 16" xfId="31219" xr:uid="{00000000-0005-0000-0000-00002C790000}"/>
    <cellStyle name="Saída 2 3 17" xfId="35087" xr:uid="{00000000-0005-0000-0000-00002D790000}"/>
    <cellStyle name="Saída 2 3 18" xfId="38416" xr:uid="{00000000-0005-0000-0000-00002E790000}"/>
    <cellStyle name="Saída 2 3 2" xfId="2286" xr:uid="{00000000-0005-0000-0000-00002F790000}"/>
    <cellStyle name="Saída 2 3 2 10" xfId="26114" xr:uid="{00000000-0005-0000-0000-000030790000}"/>
    <cellStyle name="Saída 2 3 2 11" xfId="30187" xr:uid="{00000000-0005-0000-0000-000031790000}"/>
    <cellStyle name="Saída 2 3 2 12" xfId="34162" xr:uid="{00000000-0005-0000-0000-000032790000}"/>
    <cellStyle name="Saída 2 3 2 13" xfId="37724" xr:uid="{00000000-0005-0000-0000-000033790000}"/>
    <cellStyle name="Saída 2 3 2 2" xfId="2686" xr:uid="{00000000-0005-0000-0000-000034790000}"/>
    <cellStyle name="Saída 2 3 2 2 2" xfId="11840" xr:uid="{00000000-0005-0000-0000-000035790000}"/>
    <cellStyle name="Saída 2 3 2 2 3" xfId="18843" xr:uid="{00000000-0005-0000-0000-000036790000}"/>
    <cellStyle name="Saída 2 3 2 2 4" xfId="28431" xr:uid="{00000000-0005-0000-0000-000037790000}"/>
    <cellStyle name="Saída 2 3 2 2 5" xfId="29120" xr:uid="{00000000-0005-0000-0000-000038790000}"/>
    <cellStyle name="Saída 2 3 2 2 6" xfId="29987" xr:uid="{00000000-0005-0000-0000-000039790000}"/>
    <cellStyle name="Saída 2 3 2 2 7" xfId="33966" xr:uid="{00000000-0005-0000-0000-00003A790000}"/>
    <cellStyle name="Saída 2 3 2 2 8" xfId="37528" xr:uid="{00000000-0005-0000-0000-00003B790000}"/>
    <cellStyle name="Saída 2 3 2 3" xfId="3968" xr:uid="{00000000-0005-0000-0000-00003C790000}"/>
    <cellStyle name="Saída 2 3 2 3 2" xfId="13122" xr:uid="{00000000-0005-0000-0000-00003D790000}"/>
    <cellStyle name="Saída 2 3 2 3 3" xfId="20120" xr:uid="{00000000-0005-0000-0000-00003E790000}"/>
    <cellStyle name="Saída 2 3 2 3 4" xfId="27846" xr:uid="{00000000-0005-0000-0000-00003F790000}"/>
    <cellStyle name="Saída 2 3 2 3 5" xfId="26626" xr:uid="{00000000-0005-0000-0000-000040790000}"/>
    <cellStyle name="Saída 2 3 2 3 6" xfId="26003" xr:uid="{00000000-0005-0000-0000-000041790000}"/>
    <cellStyle name="Saída 2 3 2 3 7" xfId="31666" xr:uid="{00000000-0005-0000-0000-000042790000}"/>
    <cellStyle name="Saída 2 3 2 3 8" xfId="35346" xr:uid="{00000000-0005-0000-0000-000043790000}"/>
    <cellStyle name="Saída 2 3 2 4" xfId="4406" xr:uid="{00000000-0005-0000-0000-000044790000}"/>
    <cellStyle name="Saída 2 3 2 4 2" xfId="13560" xr:uid="{00000000-0005-0000-0000-000045790000}"/>
    <cellStyle name="Saída 2 3 2 4 3" xfId="20558" xr:uid="{00000000-0005-0000-0000-000046790000}"/>
    <cellStyle name="Saída 2 3 2 4 4" xfId="27632" xr:uid="{00000000-0005-0000-0000-000047790000}"/>
    <cellStyle name="Saída 2 3 2 4 5" xfId="17289" xr:uid="{00000000-0005-0000-0000-000048790000}"/>
    <cellStyle name="Saída 2 3 2 4 6" xfId="18177" xr:uid="{00000000-0005-0000-0000-000049790000}"/>
    <cellStyle name="Saída 2 3 2 4 7" xfId="31847" xr:uid="{00000000-0005-0000-0000-00004A790000}"/>
    <cellStyle name="Saída 2 3 2 4 8" xfId="35501" xr:uid="{00000000-0005-0000-0000-00004B790000}"/>
    <cellStyle name="Saída 2 3 2 5" xfId="4660" xr:uid="{00000000-0005-0000-0000-00004C790000}"/>
    <cellStyle name="Saída 2 3 2 5 2" xfId="13814" xr:uid="{00000000-0005-0000-0000-00004D790000}"/>
    <cellStyle name="Saída 2 3 2 5 3" xfId="20812" xr:uid="{00000000-0005-0000-0000-00004E790000}"/>
    <cellStyle name="Saída 2 3 2 5 4" xfId="24776" xr:uid="{00000000-0005-0000-0000-00004F790000}"/>
    <cellStyle name="Saída 2 3 2 5 5" xfId="18081" xr:uid="{00000000-0005-0000-0000-000050790000}"/>
    <cellStyle name="Saída 2 3 2 5 6" xfId="24110" xr:uid="{00000000-0005-0000-0000-000051790000}"/>
    <cellStyle name="Saída 2 3 2 5 7" xfId="29390" xr:uid="{00000000-0005-0000-0000-000052790000}"/>
    <cellStyle name="Saída 2 3 2 5 8" xfId="31912" xr:uid="{00000000-0005-0000-0000-000053790000}"/>
    <cellStyle name="Saída 2 3 2 6" xfId="4906" xr:uid="{00000000-0005-0000-0000-000054790000}"/>
    <cellStyle name="Saída 2 3 2 6 2" xfId="14060" xr:uid="{00000000-0005-0000-0000-000055790000}"/>
    <cellStyle name="Saída 2 3 2 6 3" xfId="21058" xr:uid="{00000000-0005-0000-0000-000056790000}"/>
    <cellStyle name="Saída 2 3 2 6 4" xfId="27378" xr:uid="{00000000-0005-0000-0000-000057790000}"/>
    <cellStyle name="Saída 2 3 2 6 5" xfId="17362" xr:uid="{00000000-0005-0000-0000-000058790000}"/>
    <cellStyle name="Saída 2 3 2 6 6" xfId="31952" xr:uid="{00000000-0005-0000-0000-000059790000}"/>
    <cellStyle name="Saída 2 3 2 6 7" xfId="35630" xr:uid="{00000000-0005-0000-0000-00005A790000}"/>
    <cellStyle name="Saída 2 3 2 6 8" xfId="38541" xr:uid="{00000000-0005-0000-0000-00005B790000}"/>
    <cellStyle name="Saída 2 3 2 7" xfId="11440" xr:uid="{00000000-0005-0000-0000-00005C790000}"/>
    <cellStyle name="Saída 2 3 2 8" xfId="18443" xr:uid="{00000000-0005-0000-0000-00005D790000}"/>
    <cellStyle name="Saída 2 3 2 9" xfId="23334" xr:uid="{00000000-0005-0000-0000-00005E790000}"/>
    <cellStyle name="Saída 2 3 3" xfId="2119" xr:uid="{00000000-0005-0000-0000-00005F790000}"/>
    <cellStyle name="Saída 2 3 3 10" xfId="26060" xr:uid="{00000000-0005-0000-0000-000060790000}"/>
    <cellStyle name="Saída 2 3 3 11" xfId="30367" xr:uid="{00000000-0005-0000-0000-000061790000}"/>
    <cellStyle name="Saída 2 3 3 12" xfId="31455" xr:uid="{00000000-0005-0000-0000-000062790000}"/>
    <cellStyle name="Saída 2 3 3 13" xfId="35166" xr:uid="{00000000-0005-0000-0000-000063790000}"/>
    <cellStyle name="Saída 2 3 3 2" xfId="2603" xr:uid="{00000000-0005-0000-0000-000064790000}"/>
    <cellStyle name="Saída 2 3 3 2 2" xfId="11757" xr:uid="{00000000-0005-0000-0000-000065790000}"/>
    <cellStyle name="Saída 2 3 3 2 3" xfId="18760" xr:uid="{00000000-0005-0000-0000-000066790000}"/>
    <cellStyle name="Saída 2 3 3 2 4" xfId="23261" xr:uid="{00000000-0005-0000-0000-000067790000}"/>
    <cellStyle name="Saída 2 3 3 2 5" xfId="19611" xr:uid="{00000000-0005-0000-0000-000068790000}"/>
    <cellStyle name="Saída 2 3 3 2 6" xfId="30028" xr:uid="{00000000-0005-0000-0000-000069790000}"/>
    <cellStyle name="Saída 2 3 3 2 7" xfId="34005" xr:uid="{00000000-0005-0000-0000-00006A790000}"/>
    <cellStyle name="Saída 2 3 3 2 8" xfId="37567" xr:uid="{00000000-0005-0000-0000-00006B790000}"/>
    <cellStyle name="Saída 2 3 3 3" xfId="3850" xr:uid="{00000000-0005-0000-0000-00006C790000}"/>
    <cellStyle name="Saída 2 3 3 3 2" xfId="13004" xr:uid="{00000000-0005-0000-0000-00006D790000}"/>
    <cellStyle name="Saída 2 3 3 3 3" xfId="20003" xr:uid="{00000000-0005-0000-0000-00006E790000}"/>
    <cellStyle name="Saída 2 3 3 3 4" xfId="27905" xr:uid="{00000000-0005-0000-0000-00006F790000}"/>
    <cellStyle name="Saída 2 3 3 3 5" xfId="28549" xr:uid="{00000000-0005-0000-0000-000070790000}"/>
    <cellStyle name="Saída 2 3 3 3 6" xfId="26008" xr:uid="{00000000-0005-0000-0000-000071790000}"/>
    <cellStyle name="Saída 2 3 3 3 7" xfId="21300" xr:uid="{00000000-0005-0000-0000-000072790000}"/>
    <cellStyle name="Saída 2 3 3 3 8" xfId="31815" xr:uid="{00000000-0005-0000-0000-000073790000}"/>
    <cellStyle name="Saída 2 3 3 4" xfId="4318" xr:uid="{00000000-0005-0000-0000-000074790000}"/>
    <cellStyle name="Saída 2 3 3 4 2" xfId="13472" xr:uid="{00000000-0005-0000-0000-000075790000}"/>
    <cellStyle name="Saída 2 3 3 4 3" xfId="20470" xr:uid="{00000000-0005-0000-0000-000076790000}"/>
    <cellStyle name="Saída 2 3 3 4 4" xfId="27673" xr:uid="{00000000-0005-0000-0000-000077790000}"/>
    <cellStyle name="Saída 2 3 3 4 5" xfId="24175" xr:uid="{00000000-0005-0000-0000-000078790000}"/>
    <cellStyle name="Saída 2 3 3 4 6" xfId="28102" xr:uid="{00000000-0005-0000-0000-000079790000}"/>
    <cellStyle name="Saída 2 3 3 4 7" xfId="31166" xr:uid="{00000000-0005-0000-0000-00007A790000}"/>
    <cellStyle name="Saída 2 3 3 4 8" xfId="35042" xr:uid="{00000000-0005-0000-0000-00007B790000}"/>
    <cellStyle name="Saída 2 3 3 5" xfId="4585" xr:uid="{00000000-0005-0000-0000-00007C790000}"/>
    <cellStyle name="Saída 2 3 3 5 2" xfId="13739" xr:uid="{00000000-0005-0000-0000-00007D790000}"/>
    <cellStyle name="Saída 2 3 3 5 3" xfId="20737" xr:uid="{00000000-0005-0000-0000-00007E790000}"/>
    <cellStyle name="Saída 2 3 3 5 4" xfId="22765" xr:uid="{00000000-0005-0000-0000-00007F790000}"/>
    <cellStyle name="Saída 2 3 3 5 5" xfId="19384" xr:uid="{00000000-0005-0000-0000-000080790000}"/>
    <cellStyle name="Saída 2 3 3 5 6" xfId="26834" xr:uid="{00000000-0005-0000-0000-000081790000}"/>
    <cellStyle name="Saída 2 3 3 5 7" xfId="17389" xr:uid="{00000000-0005-0000-0000-000082790000}"/>
    <cellStyle name="Saída 2 3 3 5 8" xfId="31050" xr:uid="{00000000-0005-0000-0000-000083790000}"/>
    <cellStyle name="Saída 2 3 3 6" xfId="4835" xr:uid="{00000000-0005-0000-0000-000084790000}"/>
    <cellStyle name="Saída 2 3 3 6 2" xfId="13989" xr:uid="{00000000-0005-0000-0000-000085790000}"/>
    <cellStyle name="Saída 2 3 3 6 3" xfId="20987" xr:uid="{00000000-0005-0000-0000-000086790000}"/>
    <cellStyle name="Saída 2 3 3 6 4" xfId="27417" xr:uid="{00000000-0005-0000-0000-000087790000}"/>
    <cellStyle name="Saída 2 3 3 6 5" xfId="26761" xr:uid="{00000000-0005-0000-0000-000088790000}"/>
    <cellStyle name="Saída 2 3 3 6 6" xfId="23325" xr:uid="{00000000-0005-0000-0000-000089790000}"/>
    <cellStyle name="Saída 2 3 3 6 7" xfId="30977" xr:uid="{00000000-0005-0000-0000-00008A790000}"/>
    <cellStyle name="Saída 2 3 3 6 8" xfId="31381" xr:uid="{00000000-0005-0000-0000-00008B790000}"/>
    <cellStyle name="Saída 2 3 3 7" xfId="11273" xr:uid="{00000000-0005-0000-0000-00008C790000}"/>
    <cellStyle name="Saída 2 3 3 8" xfId="9403" xr:uid="{00000000-0005-0000-0000-00008D790000}"/>
    <cellStyle name="Saída 2 3 3 9" xfId="24599" xr:uid="{00000000-0005-0000-0000-00008E790000}"/>
    <cellStyle name="Saída 2 3 4" xfId="2258" xr:uid="{00000000-0005-0000-0000-00008F790000}"/>
    <cellStyle name="Saída 2 3 4 10" xfId="25206" xr:uid="{00000000-0005-0000-0000-000090790000}"/>
    <cellStyle name="Saída 2 3 4 11" xfId="21215" xr:uid="{00000000-0005-0000-0000-000091790000}"/>
    <cellStyle name="Saída 2 3 4 12" xfId="17773" xr:uid="{00000000-0005-0000-0000-000092790000}"/>
    <cellStyle name="Saída 2 3 4 13" xfId="33447" xr:uid="{00000000-0005-0000-0000-000093790000}"/>
    <cellStyle name="Saída 2 3 4 2" xfId="2658" xr:uid="{00000000-0005-0000-0000-000094790000}"/>
    <cellStyle name="Saída 2 3 4 2 2" xfId="11812" xr:uid="{00000000-0005-0000-0000-000095790000}"/>
    <cellStyle name="Saída 2 3 4 2 3" xfId="18815" xr:uid="{00000000-0005-0000-0000-000096790000}"/>
    <cellStyle name="Saída 2 3 4 2 4" xfId="25152" xr:uid="{00000000-0005-0000-0000-000097790000}"/>
    <cellStyle name="Saída 2 3 4 2 5" xfId="26292" xr:uid="{00000000-0005-0000-0000-000098790000}"/>
    <cellStyle name="Saída 2 3 4 2 6" xfId="30004" xr:uid="{00000000-0005-0000-0000-000099790000}"/>
    <cellStyle name="Saída 2 3 4 2 7" xfId="31090" xr:uid="{00000000-0005-0000-0000-00009A790000}"/>
    <cellStyle name="Saída 2 3 4 2 8" xfId="34978" xr:uid="{00000000-0005-0000-0000-00009B790000}"/>
    <cellStyle name="Saída 2 3 4 3" xfId="3940" xr:uid="{00000000-0005-0000-0000-00009C790000}"/>
    <cellStyle name="Saída 2 3 4 3 2" xfId="13094" xr:uid="{00000000-0005-0000-0000-00009D790000}"/>
    <cellStyle name="Saída 2 3 4 3 3" xfId="20092" xr:uid="{00000000-0005-0000-0000-00009E790000}"/>
    <cellStyle name="Saída 2 3 4 3 4" xfId="27860" xr:uid="{00000000-0005-0000-0000-00009F790000}"/>
    <cellStyle name="Saída 2 3 4 3 5" xfId="26622" xr:uid="{00000000-0005-0000-0000-0000A0790000}"/>
    <cellStyle name="Saída 2 3 4 3 6" xfId="28640" xr:uid="{00000000-0005-0000-0000-0000A1790000}"/>
    <cellStyle name="Saída 2 3 4 3 7" xfId="33449" xr:uid="{00000000-0005-0000-0000-0000A2790000}"/>
    <cellStyle name="Saída 2 3 4 3 8" xfId="37123" xr:uid="{00000000-0005-0000-0000-0000A3790000}"/>
    <cellStyle name="Saída 2 3 4 4" xfId="4378" xr:uid="{00000000-0005-0000-0000-0000A4790000}"/>
    <cellStyle name="Saída 2 3 4 4 2" xfId="13532" xr:uid="{00000000-0005-0000-0000-0000A5790000}"/>
    <cellStyle name="Saída 2 3 4 4 3" xfId="20530" xr:uid="{00000000-0005-0000-0000-0000A6790000}"/>
    <cellStyle name="Saída 2 3 4 4 4" xfId="27644" xr:uid="{00000000-0005-0000-0000-0000A7790000}"/>
    <cellStyle name="Saída 2 3 4 4 5" xfId="29228" xr:uid="{00000000-0005-0000-0000-0000A8790000}"/>
    <cellStyle name="Saída 2 3 4 4 6" xfId="25595" xr:uid="{00000000-0005-0000-0000-0000A9790000}"/>
    <cellStyle name="Saída 2 3 4 4 7" xfId="35532" xr:uid="{00000000-0005-0000-0000-0000AA790000}"/>
    <cellStyle name="Saída 2 3 4 4 8" xfId="38458" xr:uid="{00000000-0005-0000-0000-0000AB790000}"/>
    <cellStyle name="Saída 2 3 4 5" xfId="4632" xr:uid="{00000000-0005-0000-0000-0000AC790000}"/>
    <cellStyle name="Saída 2 3 4 5 2" xfId="13786" xr:uid="{00000000-0005-0000-0000-0000AD790000}"/>
    <cellStyle name="Saída 2 3 4 5 3" xfId="20784" xr:uid="{00000000-0005-0000-0000-0000AE790000}"/>
    <cellStyle name="Saída 2 3 4 5 4" xfId="10151" xr:uid="{00000000-0005-0000-0000-0000AF790000}"/>
    <cellStyle name="Saída 2 3 4 5 5" xfId="24445" xr:uid="{00000000-0005-0000-0000-0000B0790000}"/>
    <cellStyle name="Saída 2 3 4 5 6" xfId="17058" xr:uid="{00000000-0005-0000-0000-0000B1790000}"/>
    <cellStyle name="Saída 2 3 4 5 7" xfId="32205" xr:uid="{00000000-0005-0000-0000-0000B2790000}"/>
    <cellStyle name="Saída 2 3 4 5 8" xfId="35880" xr:uid="{00000000-0005-0000-0000-0000B3790000}"/>
    <cellStyle name="Saída 2 3 4 6" xfId="4878" xr:uid="{00000000-0005-0000-0000-0000B4790000}"/>
    <cellStyle name="Saída 2 3 4 6 2" xfId="14032" xr:uid="{00000000-0005-0000-0000-0000B5790000}"/>
    <cellStyle name="Saída 2 3 4 6 3" xfId="21030" xr:uid="{00000000-0005-0000-0000-0000B6790000}"/>
    <cellStyle name="Saída 2 3 4 6 4" xfId="19531" xr:uid="{00000000-0005-0000-0000-0000B7790000}"/>
    <cellStyle name="Saída 2 3 4 6 5" xfId="22676" xr:uid="{00000000-0005-0000-0000-0000B8790000}"/>
    <cellStyle name="Saída 2 3 4 6 6" xfId="25555" xr:uid="{00000000-0005-0000-0000-0000B9790000}"/>
    <cellStyle name="Saída 2 3 4 6 7" xfId="35602" xr:uid="{00000000-0005-0000-0000-0000BA790000}"/>
    <cellStyle name="Saída 2 3 4 6 8" xfId="38513" xr:uid="{00000000-0005-0000-0000-0000BB790000}"/>
    <cellStyle name="Saída 2 3 4 7" xfId="11412" xr:uid="{00000000-0005-0000-0000-0000BC790000}"/>
    <cellStyle name="Saída 2 3 4 8" xfId="18415" xr:uid="{00000000-0005-0000-0000-0000BD790000}"/>
    <cellStyle name="Saída 2 3 4 9" xfId="22639" xr:uid="{00000000-0005-0000-0000-0000BE790000}"/>
    <cellStyle name="Saída 2 3 5" xfId="2090" xr:uid="{00000000-0005-0000-0000-0000BF790000}"/>
    <cellStyle name="Saída 2 3 5 10" xfId="28056" xr:uid="{00000000-0005-0000-0000-0000C0790000}"/>
    <cellStyle name="Saída 2 3 5 11" xfId="30840" xr:uid="{00000000-0005-0000-0000-0000C1790000}"/>
    <cellStyle name="Saída 2 3 5 12" xfId="9162" xr:uid="{00000000-0005-0000-0000-0000C2790000}"/>
    <cellStyle name="Saída 2 3 5 13" xfId="30858" xr:uid="{00000000-0005-0000-0000-0000C3790000}"/>
    <cellStyle name="Saída 2 3 5 2" xfId="2590" xr:uid="{00000000-0005-0000-0000-0000C4790000}"/>
    <cellStyle name="Saída 2 3 5 2 2" xfId="11744" xr:uid="{00000000-0005-0000-0000-0000C5790000}"/>
    <cellStyle name="Saída 2 3 5 2 3" xfId="18747" xr:uid="{00000000-0005-0000-0000-0000C6790000}"/>
    <cellStyle name="Saída 2 3 5 2 4" xfId="17211" xr:uid="{00000000-0005-0000-0000-0000C7790000}"/>
    <cellStyle name="Saída 2 3 5 2 5" xfId="26258" xr:uid="{00000000-0005-0000-0000-0000C8790000}"/>
    <cellStyle name="Saída 2 3 5 2 6" xfId="30038" xr:uid="{00000000-0005-0000-0000-0000C9790000}"/>
    <cellStyle name="Saída 2 3 5 2 7" xfId="31086" xr:uid="{00000000-0005-0000-0000-0000CA790000}"/>
    <cellStyle name="Saída 2 3 5 2 8" xfId="34971" xr:uid="{00000000-0005-0000-0000-0000CB790000}"/>
    <cellStyle name="Saída 2 3 5 3" xfId="3837" xr:uid="{00000000-0005-0000-0000-0000CC790000}"/>
    <cellStyle name="Saída 2 3 5 3 2" xfId="12991" xr:uid="{00000000-0005-0000-0000-0000CD790000}"/>
    <cellStyle name="Saída 2 3 5 3 3" xfId="19990" xr:uid="{00000000-0005-0000-0000-0000CE790000}"/>
    <cellStyle name="Saída 2 3 5 3 4" xfId="27906" xr:uid="{00000000-0005-0000-0000-0000CF790000}"/>
    <cellStyle name="Saída 2 3 5 3 5" xfId="29193" xr:uid="{00000000-0005-0000-0000-0000D0790000}"/>
    <cellStyle name="Saída 2 3 5 3 6" xfId="26481" xr:uid="{00000000-0005-0000-0000-0000D1790000}"/>
    <cellStyle name="Saída 2 3 5 3 7" xfId="33499" xr:uid="{00000000-0005-0000-0000-0000D2790000}"/>
    <cellStyle name="Saída 2 3 5 3 8" xfId="37167" xr:uid="{00000000-0005-0000-0000-0000D3790000}"/>
    <cellStyle name="Saída 2 3 5 4" xfId="4301" xr:uid="{00000000-0005-0000-0000-0000D4790000}"/>
    <cellStyle name="Saída 2 3 5 4 2" xfId="13455" xr:uid="{00000000-0005-0000-0000-0000D5790000}"/>
    <cellStyle name="Saída 2 3 5 4 3" xfId="20453" xr:uid="{00000000-0005-0000-0000-0000D6790000}"/>
    <cellStyle name="Saída 2 3 5 4 4" xfId="27676" xr:uid="{00000000-0005-0000-0000-0000D7790000}"/>
    <cellStyle name="Saída 2 3 5 4 5" xfId="28156" xr:uid="{00000000-0005-0000-0000-0000D8790000}"/>
    <cellStyle name="Saída 2 3 5 4 6" xfId="25521" xr:uid="{00000000-0005-0000-0000-0000D9790000}"/>
    <cellStyle name="Saída 2 3 5 4 7" xfId="26540" xr:uid="{00000000-0005-0000-0000-0000DA790000}"/>
    <cellStyle name="Saída 2 3 5 4 8" xfId="35040" xr:uid="{00000000-0005-0000-0000-0000DB790000}"/>
    <cellStyle name="Saída 2 3 5 5" xfId="4572" xr:uid="{00000000-0005-0000-0000-0000DC790000}"/>
    <cellStyle name="Saída 2 3 5 5 2" xfId="13726" xr:uid="{00000000-0005-0000-0000-0000DD790000}"/>
    <cellStyle name="Saída 2 3 5 5 3" xfId="20724" xr:uid="{00000000-0005-0000-0000-0000DE790000}"/>
    <cellStyle name="Saída 2 3 5 5 4" xfId="25258" xr:uid="{00000000-0005-0000-0000-0000DF790000}"/>
    <cellStyle name="Saída 2 3 5 5 5" xfId="19704" xr:uid="{00000000-0005-0000-0000-0000E0790000}"/>
    <cellStyle name="Saída 2 3 5 5 6" xfId="17403" xr:uid="{00000000-0005-0000-0000-0000E1790000}"/>
    <cellStyle name="Saída 2 3 5 5 7" xfId="32232" xr:uid="{00000000-0005-0000-0000-0000E2790000}"/>
    <cellStyle name="Saída 2 3 5 5 8" xfId="35907" xr:uid="{00000000-0005-0000-0000-0000E3790000}"/>
    <cellStyle name="Saída 2 3 5 6" xfId="4822" xr:uid="{00000000-0005-0000-0000-0000E4790000}"/>
    <cellStyle name="Saída 2 3 5 6 2" xfId="13976" xr:uid="{00000000-0005-0000-0000-0000E5790000}"/>
    <cellStyle name="Saída 2 3 5 6 3" xfId="20974" xr:uid="{00000000-0005-0000-0000-0000E6790000}"/>
    <cellStyle name="Saída 2 3 5 6 4" xfId="24798" xr:uid="{00000000-0005-0000-0000-0000E7790000}"/>
    <cellStyle name="Saída 2 3 5 6 5" xfId="28607" xr:uid="{00000000-0005-0000-0000-0000E8790000}"/>
    <cellStyle name="Saída 2 3 5 6 6" xfId="22527" xr:uid="{00000000-0005-0000-0000-0000E9790000}"/>
    <cellStyle name="Saída 2 3 5 6 7" xfId="32117" xr:uid="{00000000-0005-0000-0000-0000EA790000}"/>
    <cellStyle name="Saída 2 3 5 6 8" xfId="35792" xr:uid="{00000000-0005-0000-0000-0000EB790000}"/>
    <cellStyle name="Saída 2 3 5 7" xfId="11244" xr:uid="{00000000-0005-0000-0000-0000EC790000}"/>
    <cellStyle name="Saída 2 3 5 8" xfId="9447" xr:uid="{00000000-0005-0000-0000-0000ED790000}"/>
    <cellStyle name="Saída 2 3 5 9" xfId="24586" xr:uid="{00000000-0005-0000-0000-0000EE790000}"/>
    <cellStyle name="Saída 2 3 6" xfId="1652" xr:uid="{00000000-0005-0000-0000-0000EF790000}"/>
    <cellStyle name="Saída 2 3 6 10" xfId="25739" xr:uid="{00000000-0005-0000-0000-0000F0790000}"/>
    <cellStyle name="Saída 2 3 6 11" xfId="31370" xr:uid="{00000000-0005-0000-0000-0000F1790000}"/>
    <cellStyle name="Saída 2 3 6 12" xfId="35130" xr:uid="{00000000-0005-0000-0000-0000F2790000}"/>
    <cellStyle name="Saída 2 3 6 2" xfId="3567" xr:uid="{00000000-0005-0000-0000-0000F3790000}"/>
    <cellStyle name="Saída 2 3 6 2 2" xfId="12721" xr:uid="{00000000-0005-0000-0000-0000F4790000}"/>
    <cellStyle name="Saída 2 3 6 2 3" xfId="19722" xr:uid="{00000000-0005-0000-0000-0000F5790000}"/>
    <cellStyle name="Saída 2 3 6 2 4" xfId="10050" xr:uid="{00000000-0005-0000-0000-0000F6790000}"/>
    <cellStyle name="Saída 2 3 6 2 5" xfId="17832" xr:uid="{00000000-0005-0000-0000-0000F7790000}"/>
    <cellStyle name="Saída 2 3 6 2 6" xfId="29594" xr:uid="{00000000-0005-0000-0000-0000F8790000}"/>
    <cellStyle name="Saída 2 3 6 2 7" xfId="17474" xr:uid="{00000000-0005-0000-0000-0000F9790000}"/>
    <cellStyle name="Saída 2 3 6 2 8" xfId="35011" xr:uid="{00000000-0005-0000-0000-0000FA790000}"/>
    <cellStyle name="Saída 2 3 6 3" xfId="4127" xr:uid="{00000000-0005-0000-0000-0000FB790000}"/>
    <cellStyle name="Saída 2 3 6 3 2" xfId="13281" xr:uid="{00000000-0005-0000-0000-0000FC790000}"/>
    <cellStyle name="Saída 2 3 6 3 3" xfId="20279" xr:uid="{00000000-0005-0000-0000-0000FD790000}"/>
    <cellStyle name="Saída 2 3 6 3 4" xfId="22751" xr:uid="{00000000-0005-0000-0000-0000FE790000}"/>
    <cellStyle name="Saída 2 3 6 3 5" xfId="22521" xr:uid="{00000000-0005-0000-0000-0000FF790000}"/>
    <cellStyle name="Saída 2 3 6 3 6" xfId="29004" xr:uid="{00000000-0005-0000-0000-0000007A0000}"/>
    <cellStyle name="Saída 2 3 6 3 7" xfId="25795" xr:uid="{00000000-0005-0000-0000-0000017A0000}"/>
    <cellStyle name="Saída 2 3 6 3 8" xfId="35030" xr:uid="{00000000-0005-0000-0000-0000027A0000}"/>
    <cellStyle name="Saída 2 3 6 4" xfId="4215" xr:uid="{00000000-0005-0000-0000-0000037A0000}"/>
    <cellStyle name="Saída 2 3 6 4 2" xfId="13369" xr:uid="{00000000-0005-0000-0000-0000047A0000}"/>
    <cellStyle name="Saída 2 3 6 4 3" xfId="20367" xr:uid="{00000000-0005-0000-0000-0000057A0000}"/>
    <cellStyle name="Saída 2 3 6 4 4" xfId="19572" xr:uid="{00000000-0005-0000-0000-0000067A0000}"/>
    <cellStyle name="Saída 2 3 6 4 5" xfId="17043" xr:uid="{00000000-0005-0000-0000-0000077A0000}"/>
    <cellStyle name="Saída 2 3 6 4 6" xfId="25597" xr:uid="{00000000-0005-0000-0000-0000087A0000}"/>
    <cellStyle name="Saída 2 3 6 4 7" xfId="33363" xr:uid="{00000000-0005-0000-0000-0000097A0000}"/>
    <cellStyle name="Saída 2 3 6 4 8" xfId="37038" xr:uid="{00000000-0005-0000-0000-00000A7A0000}"/>
    <cellStyle name="Saída 2 3 6 5" xfId="3125" xr:uid="{00000000-0005-0000-0000-00000B7A0000}"/>
    <cellStyle name="Saída 2 3 6 5 2" xfId="12279" xr:uid="{00000000-0005-0000-0000-00000C7A0000}"/>
    <cellStyle name="Saída 2 3 6 5 3" xfId="19282" xr:uid="{00000000-0005-0000-0000-00000D7A0000}"/>
    <cellStyle name="Saída 2 3 6 5 4" xfId="24009" xr:uid="{00000000-0005-0000-0000-00000E7A0000}"/>
    <cellStyle name="Saída 2 3 6 5 5" xfId="26432" xr:uid="{00000000-0005-0000-0000-00000F7A0000}"/>
    <cellStyle name="Saída 2 3 6 5 6" xfId="29775" xr:uid="{00000000-0005-0000-0000-0000107A0000}"/>
    <cellStyle name="Saída 2 3 6 5 7" xfId="31118" xr:uid="{00000000-0005-0000-0000-0000117A0000}"/>
    <cellStyle name="Saída 2 3 6 5 8" xfId="35004" xr:uid="{00000000-0005-0000-0000-0000127A0000}"/>
    <cellStyle name="Saída 2 3 6 6" xfId="10806" xr:uid="{00000000-0005-0000-0000-0000137A0000}"/>
    <cellStyle name="Saída 2 3 6 7" xfId="9274" xr:uid="{00000000-0005-0000-0000-0000147A0000}"/>
    <cellStyle name="Saída 2 3 6 8" xfId="28676" xr:uid="{00000000-0005-0000-0000-0000157A0000}"/>
    <cellStyle name="Saída 2 3 6 9" xfId="22997" xr:uid="{00000000-0005-0000-0000-0000167A0000}"/>
    <cellStyle name="Saída 2 3 7" xfId="2480" xr:uid="{00000000-0005-0000-0000-0000177A0000}"/>
    <cellStyle name="Saída 2 3 7 2" xfId="11634" xr:uid="{00000000-0005-0000-0000-0000187A0000}"/>
    <cellStyle name="Saída 2 3 7 3" xfId="18637" xr:uid="{00000000-0005-0000-0000-0000197A0000}"/>
    <cellStyle name="Saída 2 3 7 4" xfId="21237" xr:uid="{00000000-0005-0000-0000-00001A7A0000}"/>
    <cellStyle name="Saída 2 3 7 5" xfId="26209" xr:uid="{00000000-0005-0000-0000-00001B7A0000}"/>
    <cellStyle name="Saída 2 3 7 6" xfId="17667" xr:uid="{00000000-0005-0000-0000-00001C7A0000}"/>
    <cellStyle name="Saída 2 3 7 7" xfId="24462" xr:uid="{00000000-0005-0000-0000-00001D7A0000}"/>
    <cellStyle name="Saída 2 3 7 8" xfId="34810" xr:uid="{00000000-0005-0000-0000-00001E7A0000}"/>
    <cellStyle name="Saída 2 3 8" xfId="3083" xr:uid="{00000000-0005-0000-0000-00001F7A0000}"/>
    <cellStyle name="Saída 2 3 8 2" xfId="12237" xr:uid="{00000000-0005-0000-0000-0000207A0000}"/>
    <cellStyle name="Saída 2 3 8 3" xfId="19240" xr:uid="{00000000-0005-0000-0000-0000217A0000}"/>
    <cellStyle name="Saída 2 3 8 4" xfId="24706" xr:uid="{00000000-0005-0000-0000-0000227A0000}"/>
    <cellStyle name="Saída 2 3 8 5" xfId="19593" xr:uid="{00000000-0005-0000-0000-0000237A0000}"/>
    <cellStyle name="Saída 2 3 8 6" xfId="24367" xr:uid="{00000000-0005-0000-0000-0000247A0000}"/>
    <cellStyle name="Saída 2 3 8 7" xfId="29663" xr:uid="{00000000-0005-0000-0000-0000257A0000}"/>
    <cellStyle name="Saída 2 3 8 8" xfId="33650" xr:uid="{00000000-0005-0000-0000-0000267A0000}"/>
    <cellStyle name="Saída 2 3 9" xfId="3773" xr:uid="{00000000-0005-0000-0000-0000277A0000}"/>
    <cellStyle name="Saída 2 3 9 2" xfId="12927" xr:uid="{00000000-0005-0000-0000-0000287A0000}"/>
    <cellStyle name="Saída 2 3 9 3" xfId="19926" xr:uid="{00000000-0005-0000-0000-0000297A0000}"/>
    <cellStyle name="Saída 2 3 9 4" xfId="19410" xr:uid="{00000000-0005-0000-0000-00002A7A0000}"/>
    <cellStyle name="Saída 2 3 9 5" xfId="23158" xr:uid="{00000000-0005-0000-0000-00002B7A0000}"/>
    <cellStyle name="Saída 2 3 9 6" xfId="18101" xr:uid="{00000000-0005-0000-0000-00002C7A0000}"/>
    <cellStyle name="Saída 2 3 9 7" xfId="31643" xr:uid="{00000000-0005-0000-0000-00002D7A0000}"/>
    <cellStyle name="Saída 2 3 9 8" xfId="35317" xr:uid="{00000000-0005-0000-0000-00002E7A0000}"/>
    <cellStyle name="Saída 2 4" xfId="1175" xr:uid="{00000000-0005-0000-0000-00002F7A0000}"/>
    <cellStyle name="Saída 2 4 10" xfId="2862" xr:uid="{00000000-0005-0000-0000-0000307A0000}"/>
    <cellStyle name="Saída 2 4 10 2" xfId="12016" xr:uid="{00000000-0005-0000-0000-0000317A0000}"/>
    <cellStyle name="Saída 2 4 10 3" xfId="19019" xr:uid="{00000000-0005-0000-0000-0000327A0000}"/>
    <cellStyle name="Saída 2 4 10 4" xfId="24218" xr:uid="{00000000-0005-0000-0000-0000337A0000}"/>
    <cellStyle name="Saída 2 4 10 5" xfId="26364" xr:uid="{00000000-0005-0000-0000-0000347A0000}"/>
    <cellStyle name="Saída 2 4 10 6" xfId="25214" xr:uid="{00000000-0005-0000-0000-0000357A0000}"/>
    <cellStyle name="Saída 2 4 10 7" xfId="24156" xr:uid="{00000000-0005-0000-0000-0000367A0000}"/>
    <cellStyle name="Saída 2 4 10 8" xfId="31422" xr:uid="{00000000-0005-0000-0000-0000377A0000}"/>
    <cellStyle name="Saída 2 4 11" xfId="2224" xr:uid="{00000000-0005-0000-0000-0000387A0000}"/>
    <cellStyle name="Saída 2 4 11 2" xfId="11378" xr:uid="{00000000-0005-0000-0000-0000397A0000}"/>
    <cellStyle name="Saída 2 4 11 3" xfId="18381" xr:uid="{00000000-0005-0000-0000-00003A7A0000}"/>
    <cellStyle name="Saída 2 4 11 4" xfId="22650" xr:uid="{00000000-0005-0000-0000-00003B7A0000}"/>
    <cellStyle name="Saída 2 4 11 5" xfId="25277" xr:uid="{00000000-0005-0000-0000-00003C7A0000}"/>
    <cellStyle name="Saída 2 4 11 6" xfId="30199" xr:uid="{00000000-0005-0000-0000-00003D7A0000}"/>
    <cellStyle name="Saída 2 4 11 7" xfId="25771" xr:uid="{00000000-0005-0000-0000-00003E7A0000}"/>
    <cellStyle name="Saída 2 4 11 8" xfId="34952" xr:uid="{00000000-0005-0000-0000-00003F7A0000}"/>
    <cellStyle name="Saída 2 4 12" xfId="10329" xr:uid="{00000000-0005-0000-0000-0000407A0000}"/>
    <cellStyle name="Saída 2 4 13" xfId="9320" xr:uid="{00000000-0005-0000-0000-0000417A0000}"/>
    <cellStyle name="Saída 2 4 14" xfId="23269" xr:uid="{00000000-0005-0000-0000-0000427A0000}"/>
    <cellStyle name="Saída 2 4 15" xfId="31202" xr:uid="{00000000-0005-0000-0000-0000437A0000}"/>
    <cellStyle name="Saída 2 4 16" xfId="35071" xr:uid="{00000000-0005-0000-0000-0000447A0000}"/>
    <cellStyle name="Saída 2 4 17" xfId="38409" xr:uid="{00000000-0005-0000-0000-0000457A0000}"/>
    <cellStyle name="Saída 2 4 2" xfId="2347" xr:uid="{00000000-0005-0000-0000-0000467A0000}"/>
    <cellStyle name="Saída 2 4 2 10" xfId="17776" xr:uid="{00000000-0005-0000-0000-0000477A0000}"/>
    <cellStyle name="Saída 2 4 2 11" xfId="30154" xr:uid="{00000000-0005-0000-0000-0000487A0000}"/>
    <cellStyle name="Saída 2 4 2 12" xfId="34130" xr:uid="{00000000-0005-0000-0000-0000497A0000}"/>
    <cellStyle name="Saída 2 4 2 13" xfId="37692" xr:uid="{00000000-0005-0000-0000-00004A7A0000}"/>
    <cellStyle name="Saída 2 4 2 2" xfId="2747" xr:uid="{00000000-0005-0000-0000-00004B7A0000}"/>
    <cellStyle name="Saída 2 4 2 2 2" xfId="11901" xr:uid="{00000000-0005-0000-0000-00004C7A0000}"/>
    <cellStyle name="Saída 2 4 2 2 3" xfId="18904" xr:uid="{00000000-0005-0000-0000-00004D7A0000}"/>
    <cellStyle name="Saída 2 4 2 2 4" xfId="28409" xr:uid="{00000000-0005-0000-0000-00004E7A0000}"/>
    <cellStyle name="Saída 2 4 2 2 5" xfId="26327" xr:uid="{00000000-0005-0000-0000-00004F7A0000}"/>
    <cellStyle name="Saída 2 4 2 2 6" xfId="26507" xr:uid="{00000000-0005-0000-0000-0000507A0000}"/>
    <cellStyle name="Saída 2 4 2 2 7" xfId="33936" xr:uid="{00000000-0005-0000-0000-0000517A0000}"/>
    <cellStyle name="Saída 2 4 2 2 8" xfId="37498" xr:uid="{00000000-0005-0000-0000-0000527A0000}"/>
    <cellStyle name="Saída 2 4 2 3" xfId="4029" xr:uid="{00000000-0005-0000-0000-0000537A0000}"/>
    <cellStyle name="Saída 2 4 2 3 2" xfId="13183" xr:uid="{00000000-0005-0000-0000-0000547A0000}"/>
    <cellStyle name="Saída 2 4 2 3 3" xfId="20181" xr:uid="{00000000-0005-0000-0000-0000557A0000}"/>
    <cellStyle name="Saída 2 4 2 3 4" xfId="27816" xr:uid="{00000000-0005-0000-0000-0000567A0000}"/>
    <cellStyle name="Saída 2 4 2 3 5" xfId="17698" xr:uid="{00000000-0005-0000-0000-0000577A0000}"/>
    <cellStyle name="Saída 2 4 2 3 6" xfId="28030" xr:uid="{00000000-0005-0000-0000-0000587A0000}"/>
    <cellStyle name="Saída 2 4 2 3 7" xfId="31684" xr:uid="{00000000-0005-0000-0000-0000597A0000}"/>
    <cellStyle name="Saída 2 4 2 3 8" xfId="35364" xr:uid="{00000000-0005-0000-0000-00005A7A0000}"/>
    <cellStyle name="Saída 2 4 2 4" xfId="4467" xr:uid="{00000000-0005-0000-0000-00005B7A0000}"/>
    <cellStyle name="Saída 2 4 2 4 2" xfId="13621" xr:uid="{00000000-0005-0000-0000-00005C7A0000}"/>
    <cellStyle name="Saída 2 4 2 4 3" xfId="20619" xr:uid="{00000000-0005-0000-0000-00005D7A0000}"/>
    <cellStyle name="Saída 2 4 2 4 4" xfId="27602" xr:uid="{00000000-0005-0000-0000-00005E7A0000}"/>
    <cellStyle name="Saída 2 4 2 4 5" xfId="29236" xr:uid="{00000000-0005-0000-0000-00005F7A0000}"/>
    <cellStyle name="Saída 2 4 2 4 6" xfId="25571" xr:uid="{00000000-0005-0000-0000-0000607A0000}"/>
    <cellStyle name="Saída 2 4 2 4 7" xfId="22617" xr:uid="{00000000-0005-0000-0000-0000617A0000}"/>
    <cellStyle name="Saída 2 4 2 4 8" xfId="33690" xr:uid="{00000000-0005-0000-0000-0000627A0000}"/>
    <cellStyle name="Saída 2 4 2 5" xfId="4721" xr:uid="{00000000-0005-0000-0000-0000637A0000}"/>
    <cellStyle name="Saída 2 4 2 5 2" xfId="13875" xr:uid="{00000000-0005-0000-0000-0000647A0000}"/>
    <cellStyle name="Saída 2 4 2 5 3" xfId="20873" xr:uid="{00000000-0005-0000-0000-0000657A0000}"/>
    <cellStyle name="Saída 2 4 2 5 4" xfId="27477" xr:uid="{00000000-0005-0000-0000-0000667A0000}"/>
    <cellStyle name="Saída 2 4 2 5 5" xfId="26746" xr:uid="{00000000-0005-0000-0000-0000677A0000}"/>
    <cellStyle name="Saída 2 4 2 5 6" xfId="26805" xr:uid="{00000000-0005-0000-0000-0000687A0000}"/>
    <cellStyle name="Saída 2 4 2 5 7" xfId="32164" xr:uid="{00000000-0005-0000-0000-0000697A0000}"/>
    <cellStyle name="Saída 2 4 2 5 8" xfId="35839" xr:uid="{00000000-0005-0000-0000-00006A7A0000}"/>
    <cellStyle name="Saída 2 4 2 6" xfId="4967" xr:uid="{00000000-0005-0000-0000-00006B7A0000}"/>
    <cellStyle name="Saída 2 4 2 6 2" xfId="14121" xr:uid="{00000000-0005-0000-0000-00006C7A0000}"/>
    <cellStyle name="Saída 2 4 2 6 3" xfId="21119" xr:uid="{00000000-0005-0000-0000-00006D7A0000}"/>
    <cellStyle name="Saída 2 4 2 6 4" xfId="19694" xr:uid="{00000000-0005-0000-0000-00006E7A0000}"/>
    <cellStyle name="Saída 2 4 2 6 5" xfId="28176" xr:uid="{00000000-0005-0000-0000-00006F7A0000}"/>
    <cellStyle name="Saída 2 4 2 6 6" xfId="32013" xr:uid="{00000000-0005-0000-0000-0000707A0000}"/>
    <cellStyle name="Saída 2 4 2 6 7" xfId="35691" xr:uid="{00000000-0005-0000-0000-0000717A0000}"/>
    <cellStyle name="Saída 2 4 2 6 8" xfId="38602" xr:uid="{00000000-0005-0000-0000-0000727A0000}"/>
    <cellStyle name="Saída 2 4 2 7" xfId="11501" xr:uid="{00000000-0005-0000-0000-0000737A0000}"/>
    <cellStyle name="Saída 2 4 2 8" xfId="18504" xr:uid="{00000000-0005-0000-0000-0000747A0000}"/>
    <cellStyle name="Saída 2 4 2 9" xfId="21354" xr:uid="{00000000-0005-0000-0000-0000757A0000}"/>
    <cellStyle name="Saída 2 4 3" xfId="2375" xr:uid="{00000000-0005-0000-0000-0000767A0000}"/>
    <cellStyle name="Saída 2 4 3 10" xfId="22938" xr:uid="{00000000-0005-0000-0000-0000777A0000}"/>
    <cellStyle name="Saída 2 4 3 11" xfId="23176" xr:uid="{00000000-0005-0000-0000-0000787A0000}"/>
    <cellStyle name="Saída 2 4 3 12" xfId="28107" xr:uid="{00000000-0005-0000-0000-0000797A0000}"/>
    <cellStyle name="Saída 2 4 3 13" xfId="26083" xr:uid="{00000000-0005-0000-0000-00007A7A0000}"/>
    <cellStyle name="Saída 2 4 3 2" xfId="2775" xr:uid="{00000000-0005-0000-0000-00007B7A0000}"/>
    <cellStyle name="Saída 2 4 3 2 2" xfId="11929" xr:uid="{00000000-0005-0000-0000-00007C7A0000}"/>
    <cellStyle name="Saída 2 4 3 2 3" xfId="18932" xr:uid="{00000000-0005-0000-0000-00007D7A0000}"/>
    <cellStyle name="Saída 2 4 3 2 4" xfId="9517" xr:uid="{00000000-0005-0000-0000-00007E7A0000}"/>
    <cellStyle name="Saída 2 4 3 2 5" xfId="23002" xr:uid="{00000000-0005-0000-0000-00007F7A0000}"/>
    <cellStyle name="Saída 2 4 3 2 6" xfId="29946" xr:uid="{00000000-0005-0000-0000-0000807A0000}"/>
    <cellStyle name="Saída 2 4 3 2 7" xfId="31528" xr:uid="{00000000-0005-0000-0000-0000817A0000}"/>
    <cellStyle name="Saída 2 4 3 2 8" xfId="35244" xr:uid="{00000000-0005-0000-0000-0000827A0000}"/>
    <cellStyle name="Saída 2 4 3 3" xfId="4057" xr:uid="{00000000-0005-0000-0000-0000837A0000}"/>
    <cellStyle name="Saída 2 4 3 3 2" xfId="13211" xr:uid="{00000000-0005-0000-0000-0000847A0000}"/>
    <cellStyle name="Saída 2 4 3 3 3" xfId="20209" xr:uid="{00000000-0005-0000-0000-0000857A0000}"/>
    <cellStyle name="Saída 2 4 3 3 4" xfId="17230" xr:uid="{00000000-0005-0000-0000-0000867A0000}"/>
    <cellStyle name="Saída 2 4 3 3 5" xfId="28834" xr:uid="{00000000-0005-0000-0000-0000877A0000}"/>
    <cellStyle name="Saída 2 4 3 3 6" xfId="27283" xr:uid="{00000000-0005-0000-0000-0000887A0000}"/>
    <cellStyle name="Saída 2 4 3 3 7" xfId="29691" xr:uid="{00000000-0005-0000-0000-0000897A0000}"/>
    <cellStyle name="Saída 2 4 3 3 8" xfId="33666" xr:uid="{00000000-0005-0000-0000-00008A7A0000}"/>
    <cellStyle name="Saída 2 4 3 4" xfId="4495" xr:uid="{00000000-0005-0000-0000-00008B7A0000}"/>
    <cellStyle name="Saída 2 4 3 4 2" xfId="13649" xr:uid="{00000000-0005-0000-0000-00008C7A0000}"/>
    <cellStyle name="Saída 2 4 3 4 3" xfId="20647" xr:uid="{00000000-0005-0000-0000-00008D7A0000}"/>
    <cellStyle name="Saída 2 4 3 4 4" xfId="27585" xr:uid="{00000000-0005-0000-0000-00008E7A0000}"/>
    <cellStyle name="Saída 2 4 3 4 5" xfId="28161" xr:uid="{00000000-0005-0000-0000-00008F7A0000}"/>
    <cellStyle name="Saída 2 4 3 4 6" xfId="25565" xr:uid="{00000000-0005-0000-0000-0000907A0000}"/>
    <cellStyle name="Saída 2 4 3 4 7" xfId="32267" xr:uid="{00000000-0005-0000-0000-0000917A0000}"/>
    <cellStyle name="Saída 2 4 3 4 8" xfId="35942" xr:uid="{00000000-0005-0000-0000-0000927A0000}"/>
    <cellStyle name="Saída 2 4 3 5" xfId="4749" xr:uid="{00000000-0005-0000-0000-0000937A0000}"/>
    <cellStyle name="Saída 2 4 3 5 2" xfId="13903" xr:uid="{00000000-0005-0000-0000-0000947A0000}"/>
    <cellStyle name="Saída 2 4 3 5 3" xfId="20901" xr:uid="{00000000-0005-0000-0000-0000957A0000}"/>
    <cellStyle name="Saída 2 4 3 5 4" xfId="27460" xr:uid="{00000000-0005-0000-0000-0000967A0000}"/>
    <cellStyle name="Saída 2 4 3 5 5" xfId="26745" xr:uid="{00000000-0005-0000-0000-0000977A0000}"/>
    <cellStyle name="Saída 2 4 3 5 6" xfId="18226" xr:uid="{00000000-0005-0000-0000-0000987A0000}"/>
    <cellStyle name="Saída 2 4 3 5 7" xfId="32151" xr:uid="{00000000-0005-0000-0000-0000997A0000}"/>
    <cellStyle name="Saída 2 4 3 5 8" xfId="35826" xr:uid="{00000000-0005-0000-0000-00009A7A0000}"/>
    <cellStyle name="Saída 2 4 3 6" xfId="4995" xr:uid="{00000000-0005-0000-0000-00009B7A0000}"/>
    <cellStyle name="Saída 2 4 3 6 2" xfId="14149" xr:uid="{00000000-0005-0000-0000-00009C7A0000}"/>
    <cellStyle name="Saída 2 4 3 6 3" xfId="21147" xr:uid="{00000000-0005-0000-0000-00009D7A0000}"/>
    <cellStyle name="Saída 2 4 3 6 4" xfId="17416" xr:uid="{00000000-0005-0000-0000-00009E7A0000}"/>
    <cellStyle name="Saída 2 4 3 6 5" xfId="25499" xr:uid="{00000000-0005-0000-0000-00009F7A0000}"/>
    <cellStyle name="Saída 2 4 3 6 6" xfId="32041" xr:uid="{00000000-0005-0000-0000-0000A07A0000}"/>
    <cellStyle name="Saída 2 4 3 6 7" xfId="35719" xr:uid="{00000000-0005-0000-0000-0000A17A0000}"/>
    <cellStyle name="Saída 2 4 3 6 8" xfId="38630" xr:uid="{00000000-0005-0000-0000-0000A27A0000}"/>
    <cellStyle name="Saída 2 4 3 7" xfId="11529" xr:uid="{00000000-0005-0000-0000-0000A37A0000}"/>
    <cellStyle name="Saída 2 4 3 8" xfId="18532" xr:uid="{00000000-0005-0000-0000-0000A47A0000}"/>
    <cellStyle name="Saída 2 4 3 9" xfId="22518" xr:uid="{00000000-0005-0000-0000-0000A57A0000}"/>
    <cellStyle name="Saída 2 4 4" xfId="2399" xr:uid="{00000000-0005-0000-0000-0000A67A0000}"/>
    <cellStyle name="Saída 2 4 4 10" xfId="22501" xr:uid="{00000000-0005-0000-0000-0000A77A0000}"/>
    <cellStyle name="Saída 2 4 4 11" xfId="24181" xr:uid="{00000000-0005-0000-0000-0000A87A0000}"/>
    <cellStyle name="Saída 2 4 4 12" xfId="34107" xr:uid="{00000000-0005-0000-0000-0000A97A0000}"/>
    <cellStyle name="Saída 2 4 4 13" xfId="37669" xr:uid="{00000000-0005-0000-0000-0000AA7A0000}"/>
    <cellStyle name="Saída 2 4 4 2" xfId="2799" xr:uid="{00000000-0005-0000-0000-0000AB7A0000}"/>
    <cellStyle name="Saída 2 4 4 2 2" xfId="11953" xr:uid="{00000000-0005-0000-0000-0000AC7A0000}"/>
    <cellStyle name="Saída 2 4 4 2 3" xfId="18956" xr:uid="{00000000-0005-0000-0000-0000AD7A0000}"/>
    <cellStyle name="Saída 2 4 4 2 4" xfId="28384" xr:uid="{00000000-0005-0000-0000-0000AE7A0000}"/>
    <cellStyle name="Saída 2 4 4 2 5" xfId="26349" xr:uid="{00000000-0005-0000-0000-0000AF7A0000}"/>
    <cellStyle name="Saída 2 4 4 2 6" xfId="29934" xr:uid="{00000000-0005-0000-0000-0000B07A0000}"/>
    <cellStyle name="Saída 2 4 4 2 7" xfId="33911" xr:uid="{00000000-0005-0000-0000-0000B17A0000}"/>
    <cellStyle name="Saída 2 4 4 2 8" xfId="37473" xr:uid="{00000000-0005-0000-0000-0000B27A0000}"/>
    <cellStyle name="Saída 2 4 4 3" xfId="4081" xr:uid="{00000000-0005-0000-0000-0000B37A0000}"/>
    <cellStyle name="Saída 2 4 4 3 2" xfId="13235" xr:uid="{00000000-0005-0000-0000-0000B47A0000}"/>
    <cellStyle name="Saída 2 4 4 3 3" xfId="20233" xr:uid="{00000000-0005-0000-0000-0000B57A0000}"/>
    <cellStyle name="Saída 2 4 4 3 4" xfId="19409" xr:uid="{00000000-0005-0000-0000-0000B67A0000}"/>
    <cellStyle name="Saída 2 4 4 3 5" xfId="26647" xr:uid="{00000000-0005-0000-0000-0000B77A0000}"/>
    <cellStyle name="Saída 2 4 4 3 6" xfId="22853" xr:uid="{00000000-0005-0000-0000-0000B87A0000}"/>
    <cellStyle name="Saída 2 4 4 3 7" xfId="22748" xr:uid="{00000000-0005-0000-0000-0000B97A0000}"/>
    <cellStyle name="Saída 2 4 4 3 8" xfId="25293" xr:uid="{00000000-0005-0000-0000-0000BA7A0000}"/>
    <cellStyle name="Saída 2 4 4 4" xfId="4519" xr:uid="{00000000-0005-0000-0000-0000BB7A0000}"/>
    <cellStyle name="Saída 2 4 4 4 2" xfId="13673" xr:uid="{00000000-0005-0000-0000-0000BC7A0000}"/>
    <cellStyle name="Saída 2 4 4 4 3" xfId="20671" xr:uid="{00000000-0005-0000-0000-0000BD7A0000}"/>
    <cellStyle name="Saída 2 4 4 4 4" xfId="10154" xr:uid="{00000000-0005-0000-0000-0000BE7A0000}"/>
    <cellStyle name="Saída 2 4 4 4 5" xfId="26709" xr:uid="{00000000-0005-0000-0000-0000BF7A0000}"/>
    <cellStyle name="Saída 2 4 4 4 6" xfId="25392" xr:uid="{00000000-0005-0000-0000-0000C07A0000}"/>
    <cellStyle name="Saída 2 4 4 4 7" xfId="31174" xr:uid="{00000000-0005-0000-0000-0000C17A0000}"/>
    <cellStyle name="Saída 2 4 4 4 8" xfId="35047" xr:uid="{00000000-0005-0000-0000-0000C27A0000}"/>
    <cellStyle name="Saída 2 4 4 5" xfId="4773" xr:uid="{00000000-0005-0000-0000-0000C37A0000}"/>
    <cellStyle name="Saída 2 4 4 5 2" xfId="13927" xr:uid="{00000000-0005-0000-0000-0000C47A0000}"/>
    <cellStyle name="Saída 2 4 4 5 3" xfId="20925" xr:uid="{00000000-0005-0000-0000-0000C57A0000}"/>
    <cellStyle name="Saída 2 4 4 5 4" xfId="24031" xr:uid="{00000000-0005-0000-0000-0000C67A0000}"/>
    <cellStyle name="Saída 2 4 4 5 5" xfId="26749" xr:uid="{00000000-0005-0000-0000-0000C77A0000}"/>
    <cellStyle name="Saída 2 4 4 5 6" xfId="26457" xr:uid="{00000000-0005-0000-0000-0000C87A0000}"/>
    <cellStyle name="Saída 2 4 4 5 7" xfId="31186" xr:uid="{00000000-0005-0000-0000-0000C97A0000}"/>
    <cellStyle name="Saída 2 4 4 5 8" xfId="31199" xr:uid="{00000000-0005-0000-0000-0000CA7A0000}"/>
    <cellStyle name="Saída 2 4 4 6" xfId="5019" xr:uid="{00000000-0005-0000-0000-0000CB7A0000}"/>
    <cellStyle name="Saída 2 4 4 6 2" xfId="14173" xr:uid="{00000000-0005-0000-0000-0000CC7A0000}"/>
    <cellStyle name="Saída 2 4 4 6 3" xfId="21171" xr:uid="{00000000-0005-0000-0000-0000CD7A0000}"/>
    <cellStyle name="Saída 2 4 4 6 4" xfId="24822" xr:uid="{00000000-0005-0000-0000-0000CE7A0000}"/>
    <cellStyle name="Saída 2 4 4 6 5" xfId="26787" xr:uid="{00000000-0005-0000-0000-0000CF7A0000}"/>
    <cellStyle name="Saída 2 4 4 6 6" xfId="32065" xr:uid="{00000000-0005-0000-0000-0000D07A0000}"/>
    <cellStyle name="Saída 2 4 4 6 7" xfId="35743" xr:uid="{00000000-0005-0000-0000-0000D17A0000}"/>
    <cellStyle name="Saída 2 4 4 6 8" xfId="38654" xr:uid="{00000000-0005-0000-0000-0000D27A0000}"/>
    <cellStyle name="Saída 2 4 4 7" xfId="11553" xr:uid="{00000000-0005-0000-0000-0000D37A0000}"/>
    <cellStyle name="Saída 2 4 4 8" xfId="18556" xr:uid="{00000000-0005-0000-0000-0000D47A0000}"/>
    <cellStyle name="Saída 2 4 4 9" xfId="10025" xr:uid="{00000000-0005-0000-0000-0000D57A0000}"/>
    <cellStyle name="Saída 2 4 5" xfId="2423" xr:uid="{00000000-0005-0000-0000-0000D67A0000}"/>
    <cellStyle name="Saída 2 4 5 10" xfId="26185" xr:uid="{00000000-0005-0000-0000-0000D77A0000}"/>
    <cellStyle name="Saída 2 4 5 11" xfId="24723" xr:uid="{00000000-0005-0000-0000-0000D87A0000}"/>
    <cellStyle name="Saída 2 4 5 12" xfId="34095" xr:uid="{00000000-0005-0000-0000-0000D97A0000}"/>
    <cellStyle name="Saída 2 4 5 13" xfId="37657" xr:uid="{00000000-0005-0000-0000-0000DA7A0000}"/>
    <cellStyle name="Saída 2 4 5 2" xfId="2823" xr:uid="{00000000-0005-0000-0000-0000DB7A0000}"/>
    <cellStyle name="Saída 2 4 5 2 2" xfId="11977" xr:uid="{00000000-0005-0000-0000-0000DC7A0000}"/>
    <cellStyle name="Saída 2 4 5 2 3" xfId="18980" xr:uid="{00000000-0005-0000-0000-0000DD7A0000}"/>
    <cellStyle name="Saída 2 4 5 2 4" xfId="28372" xr:uid="{00000000-0005-0000-0000-0000DE7A0000}"/>
    <cellStyle name="Saída 2 4 5 2 5" xfId="28487" xr:uid="{00000000-0005-0000-0000-0000DF7A0000}"/>
    <cellStyle name="Saída 2 4 5 2 6" xfId="29921" xr:uid="{00000000-0005-0000-0000-0000E07A0000}"/>
    <cellStyle name="Saída 2 4 5 2 7" xfId="31210" xr:uid="{00000000-0005-0000-0000-0000E17A0000}"/>
    <cellStyle name="Saída 2 4 5 2 8" xfId="35078" xr:uid="{00000000-0005-0000-0000-0000E27A0000}"/>
    <cellStyle name="Saída 2 4 5 3" xfId="4105" xr:uid="{00000000-0005-0000-0000-0000E37A0000}"/>
    <cellStyle name="Saída 2 4 5 3 2" xfId="13259" xr:uid="{00000000-0005-0000-0000-0000E47A0000}"/>
    <cellStyle name="Saída 2 4 5 3 3" xfId="20257" xr:uid="{00000000-0005-0000-0000-0000E57A0000}"/>
    <cellStyle name="Saída 2 4 5 3 4" xfId="27779" xr:uid="{00000000-0005-0000-0000-0000E67A0000}"/>
    <cellStyle name="Saída 2 4 5 3 5" xfId="26653" xr:uid="{00000000-0005-0000-0000-0000E77A0000}"/>
    <cellStyle name="Saída 2 4 5 3 6" xfId="24831" xr:uid="{00000000-0005-0000-0000-0000E87A0000}"/>
    <cellStyle name="Saída 2 4 5 3 7" xfId="33417" xr:uid="{00000000-0005-0000-0000-0000E97A0000}"/>
    <cellStyle name="Saída 2 4 5 3 8" xfId="37092" xr:uid="{00000000-0005-0000-0000-0000EA7A0000}"/>
    <cellStyle name="Saída 2 4 5 4" xfId="4543" xr:uid="{00000000-0005-0000-0000-0000EB7A0000}"/>
    <cellStyle name="Saída 2 4 5 4 2" xfId="13697" xr:uid="{00000000-0005-0000-0000-0000EC7A0000}"/>
    <cellStyle name="Saída 2 4 5 4 3" xfId="20695" xr:uid="{00000000-0005-0000-0000-0000ED7A0000}"/>
    <cellStyle name="Saída 2 4 5 4 4" xfId="27565" xr:uid="{00000000-0005-0000-0000-0000EE7A0000}"/>
    <cellStyle name="Saída 2 4 5 4 5" xfId="18353" xr:uid="{00000000-0005-0000-0000-0000EF7A0000}"/>
    <cellStyle name="Saída 2 4 5 4 6" xfId="24081" xr:uid="{00000000-0005-0000-0000-0000F07A0000}"/>
    <cellStyle name="Saída 2 4 5 4 7" xfId="31775" xr:uid="{00000000-0005-0000-0000-0000F17A0000}"/>
    <cellStyle name="Saída 2 4 5 4 8" xfId="35455" xr:uid="{00000000-0005-0000-0000-0000F27A0000}"/>
    <cellStyle name="Saída 2 4 5 5" xfId="4797" xr:uid="{00000000-0005-0000-0000-0000F37A0000}"/>
    <cellStyle name="Saída 2 4 5 5 2" xfId="13951" xr:uid="{00000000-0005-0000-0000-0000F47A0000}"/>
    <cellStyle name="Saída 2 4 5 5 3" xfId="20949" xr:uid="{00000000-0005-0000-0000-0000F57A0000}"/>
    <cellStyle name="Saída 2 4 5 5 4" xfId="19691" xr:uid="{00000000-0005-0000-0000-0000F67A0000}"/>
    <cellStyle name="Saída 2 4 5 5 5" xfId="26756" xr:uid="{00000000-0005-0000-0000-0000F77A0000}"/>
    <cellStyle name="Saída 2 4 5 5 6" xfId="25182" xr:uid="{00000000-0005-0000-0000-0000F87A0000}"/>
    <cellStyle name="Saída 2 4 5 5 7" xfId="31190" xr:uid="{00000000-0005-0000-0000-0000F97A0000}"/>
    <cellStyle name="Saída 2 4 5 5 8" xfId="23078" xr:uid="{00000000-0005-0000-0000-0000FA7A0000}"/>
    <cellStyle name="Saída 2 4 5 6" xfId="5043" xr:uid="{00000000-0005-0000-0000-0000FB7A0000}"/>
    <cellStyle name="Saída 2 4 5 6 2" xfId="14197" xr:uid="{00000000-0005-0000-0000-0000FC7A0000}"/>
    <cellStyle name="Saída 2 4 5 6 3" xfId="21195" xr:uid="{00000000-0005-0000-0000-0000FD7A0000}"/>
    <cellStyle name="Saída 2 4 5 6 4" xfId="27310" xr:uid="{00000000-0005-0000-0000-0000FE7A0000}"/>
    <cellStyle name="Saída 2 4 5 6 5" xfId="18317" xr:uid="{00000000-0005-0000-0000-0000FF7A0000}"/>
    <cellStyle name="Saída 2 4 5 6 6" xfId="32089" xr:uid="{00000000-0005-0000-0000-0000007B0000}"/>
    <cellStyle name="Saída 2 4 5 6 7" xfId="35767" xr:uid="{00000000-0005-0000-0000-0000017B0000}"/>
    <cellStyle name="Saída 2 4 5 6 8" xfId="38678" xr:uid="{00000000-0005-0000-0000-0000027B0000}"/>
    <cellStyle name="Saída 2 4 5 7" xfId="11577" xr:uid="{00000000-0005-0000-0000-0000037B0000}"/>
    <cellStyle name="Saída 2 4 5 8" xfId="18580" xr:uid="{00000000-0005-0000-0000-0000047B0000}"/>
    <cellStyle name="Saída 2 4 5 9" xfId="9572" xr:uid="{00000000-0005-0000-0000-0000057B0000}"/>
    <cellStyle name="Saída 2 4 6" xfId="2625" xr:uid="{00000000-0005-0000-0000-0000067B0000}"/>
    <cellStyle name="Saída 2 4 6 2" xfId="11779" xr:uid="{00000000-0005-0000-0000-0000077B0000}"/>
    <cellStyle name="Saída 2 4 6 3" xfId="18782" xr:uid="{00000000-0005-0000-0000-0000087B0000}"/>
    <cellStyle name="Saída 2 4 6 4" xfId="22971" xr:uid="{00000000-0005-0000-0000-0000097B0000}"/>
    <cellStyle name="Saída 2 4 6 5" xfId="22934" xr:uid="{00000000-0005-0000-0000-00000A7B0000}"/>
    <cellStyle name="Saída 2 4 6 6" xfId="17247" xr:uid="{00000000-0005-0000-0000-00000B7B0000}"/>
    <cellStyle name="Saída 2 4 6 7" xfId="33993" xr:uid="{00000000-0005-0000-0000-00000C7B0000}"/>
    <cellStyle name="Saída 2 4 6 8" xfId="37555" xr:uid="{00000000-0005-0000-0000-00000D7B0000}"/>
    <cellStyle name="Saída 2 4 7" xfId="3193" xr:uid="{00000000-0005-0000-0000-00000E7B0000}"/>
    <cellStyle name="Saída 2 4 7 2" xfId="12347" xr:uid="{00000000-0005-0000-0000-00000F7B0000}"/>
    <cellStyle name="Saída 2 4 7 3" xfId="19350" xr:uid="{00000000-0005-0000-0000-0000107B0000}"/>
    <cellStyle name="Saída 2 4 7 4" xfId="28230" xr:uid="{00000000-0005-0000-0000-0000117B0000}"/>
    <cellStyle name="Saída 2 4 7 5" xfId="17934" xr:uid="{00000000-0005-0000-0000-0000127B0000}"/>
    <cellStyle name="Saída 2 4 7 6" xfId="29744" xr:uid="{00000000-0005-0000-0000-0000137B0000}"/>
    <cellStyle name="Saída 2 4 7 7" xfId="33721" xr:uid="{00000000-0005-0000-0000-0000147B0000}"/>
    <cellStyle name="Saída 2 4 7 8" xfId="37283" xr:uid="{00000000-0005-0000-0000-0000157B0000}"/>
    <cellStyle name="Saída 2 4 8" xfId="3708" xr:uid="{00000000-0005-0000-0000-0000167B0000}"/>
    <cellStyle name="Saída 2 4 8 2" xfId="12862" xr:uid="{00000000-0005-0000-0000-0000177B0000}"/>
    <cellStyle name="Saída 2 4 8 3" xfId="19861" xr:uid="{00000000-0005-0000-0000-0000187B0000}"/>
    <cellStyle name="Saída 2 4 8 4" xfId="21229" xr:uid="{00000000-0005-0000-0000-0000197B0000}"/>
    <cellStyle name="Saída 2 4 8 5" xfId="26567" xr:uid="{00000000-0005-0000-0000-00001A7B0000}"/>
    <cellStyle name="Saída 2 4 8 6" xfId="29539" xr:uid="{00000000-0005-0000-0000-00001B7B0000}"/>
    <cellStyle name="Saída 2 4 8 7" xfId="33544" xr:uid="{00000000-0005-0000-0000-00001C7B0000}"/>
    <cellStyle name="Saída 2 4 8 8" xfId="37212" xr:uid="{00000000-0005-0000-0000-00001D7B0000}"/>
    <cellStyle name="Saída 2 4 9" xfId="3804" xr:uid="{00000000-0005-0000-0000-00001E7B0000}"/>
    <cellStyle name="Saída 2 4 9 2" xfId="12958" xr:uid="{00000000-0005-0000-0000-00001F7B0000}"/>
    <cellStyle name="Saída 2 4 9 3" xfId="19957" xr:uid="{00000000-0005-0000-0000-0000207B0000}"/>
    <cellStyle name="Saída 2 4 9 4" xfId="23339" xr:uid="{00000000-0005-0000-0000-0000217B0000}"/>
    <cellStyle name="Saída 2 4 9 5" xfId="23108" xr:uid="{00000000-0005-0000-0000-0000227B0000}"/>
    <cellStyle name="Saída 2 4 9 6" xfId="19545" xr:uid="{00000000-0005-0000-0000-0000237B0000}"/>
    <cellStyle name="Saída 2 4 9 7" xfId="31640" xr:uid="{00000000-0005-0000-0000-0000247B0000}"/>
    <cellStyle name="Saída 2 4 9 8" xfId="35326" xr:uid="{00000000-0005-0000-0000-0000257B0000}"/>
    <cellStyle name="Saída 2 5" xfId="1604" xr:uid="{00000000-0005-0000-0000-0000267B0000}"/>
    <cellStyle name="Saída 2 5 2" xfId="10758" xr:uid="{00000000-0005-0000-0000-0000277B0000}"/>
    <cellStyle name="Saída 2 5 3" xfId="17018" xr:uid="{00000000-0005-0000-0000-0000287B0000}"/>
    <cellStyle name="Saída 2 5 4" xfId="28698" xr:uid="{00000000-0005-0000-0000-0000297B0000}"/>
    <cellStyle name="Saída 2 5 5" xfId="23048" xr:uid="{00000000-0005-0000-0000-00002A7B0000}"/>
    <cellStyle name="Saída 2 5 6" xfId="25748" xr:uid="{00000000-0005-0000-0000-00002B7B0000}"/>
    <cellStyle name="Saída 2 5 7" xfId="17315" xr:uid="{00000000-0005-0000-0000-00002C7B0000}"/>
    <cellStyle name="Saída 2 5 8" xfId="33710" xr:uid="{00000000-0005-0000-0000-00002D7B0000}"/>
    <cellStyle name="Saída 2 6" xfId="2437" xr:uid="{00000000-0005-0000-0000-00002E7B0000}"/>
    <cellStyle name="Saída 2 6 2" xfId="11591" xr:uid="{00000000-0005-0000-0000-00002F7B0000}"/>
    <cellStyle name="Saída 2 6 3" xfId="18594" xr:uid="{00000000-0005-0000-0000-0000307B0000}"/>
    <cellStyle name="Saída 2 6 4" xfId="21301" xr:uid="{00000000-0005-0000-0000-0000317B0000}"/>
    <cellStyle name="Saída 2 6 5" xfId="17480" xr:uid="{00000000-0005-0000-0000-0000327B0000}"/>
    <cellStyle name="Saída 2 6 6" xfId="24430" xr:uid="{00000000-0005-0000-0000-0000337B0000}"/>
    <cellStyle name="Saída 2 6 7" xfId="25777" xr:uid="{00000000-0005-0000-0000-0000347B0000}"/>
    <cellStyle name="Saída 2 6 8" xfId="34965" xr:uid="{00000000-0005-0000-0000-0000357B0000}"/>
    <cellStyle name="Saída 2 7" xfId="9308" xr:uid="{00000000-0005-0000-0000-0000367B0000}"/>
    <cellStyle name="Saída 2 8" xfId="18119" xr:uid="{00000000-0005-0000-0000-0000377B0000}"/>
    <cellStyle name="Saída 2 9" xfId="25124" xr:uid="{00000000-0005-0000-0000-0000387B0000}"/>
    <cellStyle name="Saída 3" xfId="860" xr:uid="{00000000-0005-0000-0000-0000397B0000}"/>
    <cellStyle name="Saída 3 10" xfId="2441" xr:uid="{00000000-0005-0000-0000-00003A7B0000}"/>
    <cellStyle name="Saída 3 10 2" xfId="11595" xr:uid="{00000000-0005-0000-0000-00003B7B0000}"/>
    <cellStyle name="Saída 3 10 3" xfId="18598" xr:uid="{00000000-0005-0000-0000-00003C7B0000}"/>
    <cellStyle name="Saída 3 10 4" xfId="9208" xr:uid="{00000000-0005-0000-0000-00003D7B0000}"/>
    <cellStyle name="Saída 3 10 5" xfId="28725" xr:uid="{00000000-0005-0000-0000-00003E7B0000}"/>
    <cellStyle name="Saída 3 10 6" xfId="29097" xr:uid="{00000000-0005-0000-0000-00003F7B0000}"/>
    <cellStyle name="Saída 3 10 7" xfId="30867" xr:uid="{00000000-0005-0000-0000-0000407B0000}"/>
    <cellStyle name="Saída 3 10 8" xfId="34811" xr:uid="{00000000-0005-0000-0000-0000417B0000}"/>
    <cellStyle name="Saída 3 11" xfId="3084" xr:uid="{00000000-0005-0000-0000-0000427B0000}"/>
    <cellStyle name="Saída 3 11 2" xfId="12238" xr:uid="{00000000-0005-0000-0000-0000437B0000}"/>
    <cellStyle name="Saída 3 11 3" xfId="19241" xr:uid="{00000000-0005-0000-0000-0000447B0000}"/>
    <cellStyle name="Saída 3 11 4" xfId="24707" xr:uid="{00000000-0005-0000-0000-0000457B0000}"/>
    <cellStyle name="Saída 3 11 5" xfId="26418" xr:uid="{00000000-0005-0000-0000-0000467B0000}"/>
    <cellStyle name="Saída 3 11 6" xfId="15451" xr:uid="{00000000-0005-0000-0000-0000477B0000}"/>
    <cellStyle name="Saída 3 11 7" xfId="33774" xr:uid="{00000000-0005-0000-0000-0000487B0000}"/>
    <cellStyle name="Saída 3 11 8" xfId="37336" xr:uid="{00000000-0005-0000-0000-0000497B0000}"/>
    <cellStyle name="Saída 3 12" xfId="3019" xr:uid="{00000000-0005-0000-0000-00004A7B0000}"/>
    <cellStyle name="Saída 3 12 2" xfId="12173" xr:uid="{00000000-0005-0000-0000-00004B7B0000}"/>
    <cellStyle name="Saída 3 12 3" xfId="19176" xr:uid="{00000000-0005-0000-0000-00004C7B0000}"/>
    <cellStyle name="Saída 3 12 4" xfId="17706" xr:uid="{00000000-0005-0000-0000-00004D7B0000}"/>
    <cellStyle name="Saída 3 12 5" xfId="29137" xr:uid="{00000000-0005-0000-0000-00004E7B0000}"/>
    <cellStyle name="Saída 3 12 6" xfId="17311" xr:uid="{00000000-0005-0000-0000-00004F7B0000}"/>
    <cellStyle name="Saída 3 12 7" xfId="33801" xr:uid="{00000000-0005-0000-0000-0000507B0000}"/>
    <cellStyle name="Saída 3 12 8" xfId="37363" xr:uid="{00000000-0005-0000-0000-0000517B0000}"/>
    <cellStyle name="Saída 3 13" xfId="3032" xr:uid="{00000000-0005-0000-0000-0000527B0000}"/>
    <cellStyle name="Saída 3 13 2" xfId="12186" xr:uid="{00000000-0005-0000-0000-0000537B0000}"/>
    <cellStyle name="Saída 3 13 3" xfId="19189" xr:uid="{00000000-0005-0000-0000-0000547B0000}"/>
    <cellStyle name="Saída 3 13 4" xfId="28299" xr:uid="{00000000-0005-0000-0000-0000557B0000}"/>
    <cellStyle name="Saída 3 13 5" xfId="28087" xr:uid="{00000000-0005-0000-0000-0000567B0000}"/>
    <cellStyle name="Saída 3 13 6" xfId="29818" xr:uid="{00000000-0005-0000-0000-0000577B0000}"/>
    <cellStyle name="Saída 3 13 7" xfId="33795" xr:uid="{00000000-0005-0000-0000-0000587B0000}"/>
    <cellStyle name="Saída 3 13 8" xfId="37357" xr:uid="{00000000-0005-0000-0000-0000597B0000}"/>
    <cellStyle name="Saída 3 14" xfId="3783" xr:uid="{00000000-0005-0000-0000-00005A7B0000}"/>
    <cellStyle name="Saída 3 14 2" xfId="12937" xr:uid="{00000000-0005-0000-0000-00005B7B0000}"/>
    <cellStyle name="Saída 3 14 3" xfId="19936" xr:uid="{00000000-0005-0000-0000-00005C7B0000}"/>
    <cellStyle name="Saída 3 14 4" xfId="14208" xr:uid="{00000000-0005-0000-0000-00005D7B0000}"/>
    <cellStyle name="Saída 3 14 5" xfId="26585" xr:uid="{00000000-0005-0000-0000-00005E7B0000}"/>
    <cellStyle name="Saída 3 14 6" xfId="23034" xr:uid="{00000000-0005-0000-0000-00005F7B0000}"/>
    <cellStyle name="Saída 3 14 7" xfId="33523" xr:uid="{00000000-0005-0000-0000-0000607B0000}"/>
    <cellStyle name="Saída 3 14 8" xfId="37191" xr:uid="{00000000-0005-0000-0000-0000617B0000}"/>
    <cellStyle name="Saída 3 15" xfId="10015" xr:uid="{00000000-0005-0000-0000-0000627B0000}"/>
    <cellStyle name="Saída 3 16" xfId="10174" xr:uid="{00000000-0005-0000-0000-0000637B0000}"/>
    <cellStyle name="Saída 3 17" xfId="29061" xr:uid="{00000000-0005-0000-0000-0000647B0000}"/>
    <cellStyle name="Saída 3 18" xfId="17610" xr:uid="{00000000-0005-0000-0000-0000657B0000}"/>
    <cellStyle name="Saída 3 19" xfId="31356" xr:uid="{00000000-0005-0000-0000-0000667B0000}"/>
    <cellStyle name="Saída 3 2" xfId="861" xr:uid="{00000000-0005-0000-0000-0000677B0000}"/>
    <cellStyle name="Saída 3 2 10" xfId="3018" xr:uid="{00000000-0005-0000-0000-0000687B0000}"/>
    <cellStyle name="Saída 3 2 10 2" xfId="12172" xr:uid="{00000000-0005-0000-0000-0000697B0000}"/>
    <cellStyle name="Saída 3 2 10 3" xfId="19175" xr:uid="{00000000-0005-0000-0000-00006A7B0000}"/>
    <cellStyle name="Saída 3 2 10 4" xfId="28306" xr:uid="{00000000-0005-0000-0000-00006B7B0000}"/>
    <cellStyle name="Saída 3 2 10 5" xfId="24547" xr:uid="{00000000-0005-0000-0000-00006C7B0000}"/>
    <cellStyle name="Saída 3 2 10 6" xfId="29826" xr:uid="{00000000-0005-0000-0000-00006D7B0000}"/>
    <cellStyle name="Saída 3 2 10 7" xfId="31116" xr:uid="{00000000-0005-0000-0000-00006E7B0000}"/>
    <cellStyle name="Saída 3 2 10 8" xfId="30837" xr:uid="{00000000-0005-0000-0000-00006F7B0000}"/>
    <cellStyle name="Saída 3 2 11" xfId="3033" xr:uid="{00000000-0005-0000-0000-0000707B0000}"/>
    <cellStyle name="Saída 3 2 11 2" xfId="12187" xr:uid="{00000000-0005-0000-0000-0000717B0000}"/>
    <cellStyle name="Saída 3 2 11 3" xfId="19190" xr:uid="{00000000-0005-0000-0000-0000727B0000}"/>
    <cellStyle name="Saída 3 2 11 4" xfId="24000" xr:uid="{00000000-0005-0000-0000-0000737B0000}"/>
    <cellStyle name="Saída 3 2 11 5" xfId="26406" xr:uid="{00000000-0005-0000-0000-0000747B0000}"/>
    <cellStyle name="Saída 3 2 11 6" xfId="22965" xr:uid="{00000000-0005-0000-0000-0000757B0000}"/>
    <cellStyle name="Saída 3 2 11 7" xfId="30238" xr:uid="{00000000-0005-0000-0000-0000767B0000}"/>
    <cellStyle name="Saída 3 2 11 8" xfId="34203" xr:uid="{00000000-0005-0000-0000-0000777B0000}"/>
    <cellStyle name="Saída 3 2 12" xfId="4284" xr:uid="{00000000-0005-0000-0000-0000787B0000}"/>
    <cellStyle name="Saída 3 2 12 2" xfId="13438" xr:uid="{00000000-0005-0000-0000-0000797B0000}"/>
    <cellStyle name="Saída 3 2 12 3" xfId="20436" xr:uid="{00000000-0005-0000-0000-00007A7B0000}"/>
    <cellStyle name="Saída 3 2 12 4" xfId="27690" xr:uid="{00000000-0005-0000-0000-00007B7B0000}"/>
    <cellStyle name="Saída 3 2 12 5" xfId="29222" xr:uid="{00000000-0005-0000-0000-00007C7B0000}"/>
    <cellStyle name="Saída 3 2 12 6" xfId="17222" xr:uid="{00000000-0005-0000-0000-00007D7B0000}"/>
    <cellStyle name="Saída 3 2 12 7" xfId="23013" xr:uid="{00000000-0005-0000-0000-00007E7B0000}"/>
    <cellStyle name="Saída 3 2 12 8" xfId="23224" xr:uid="{00000000-0005-0000-0000-00007F7B0000}"/>
    <cellStyle name="Saída 3 2 13" xfId="10016" xr:uid="{00000000-0005-0000-0000-0000807B0000}"/>
    <cellStyle name="Saída 3 2 14" xfId="17458" xr:uid="{00000000-0005-0000-0000-0000817B0000}"/>
    <cellStyle name="Saída 3 2 15" xfId="22677" xr:uid="{00000000-0005-0000-0000-0000827B0000}"/>
    <cellStyle name="Saída 3 2 16" xfId="25744" xr:uid="{00000000-0005-0000-0000-0000837B0000}"/>
    <cellStyle name="Saída 3 2 17" xfId="31355" xr:uid="{00000000-0005-0000-0000-0000847B0000}"/>
    <cellStyle name="Saída 3 2 18" xfId="35112" xr:uid="{00000000-0005-0000-0000-0000857B0000}"/>
    <cellStyle name="Saída 3 2 19" xfId="38427" xr:uid="{00000000-0005-0000-0000-0000867B0000}"/>
    <cellStyle name="Saída 3 2 2" xfId="862" xr:uid="{00000000-0005-0000-0000-0000877B0000}"/>
    <cellStyle name="Saída 3 2 2 10" xfId="3794" xr:uid="{00000000-0005-0000-0000-0000887B0000}"/>
    <cellStyle name="Saída 3 2 2 10 2" xfId="12948" xr:uid="{00000000-0005-0000-0000-0000897B0000}"/>
    <cellStyle name="Saída 3 2 2 10 3" xfId="19947" xr:uid="{00000000-0005-0000-0000-00008A7B0000}"/>
    <cellStyle name="Saída 3 2 2 10 4" xfId="27933" xr:uid="{00000000-0005-0000-0000-00008B7B0000}"/>
    <cellStyle name="Saída 3 2 2 10 5" xfId="24209" xr:uid="{00000000-0005-0000-0000-00008C7B0000}"/>
    <cellStyle name="Saída 3 2 2 10 6" xfId="28645" xr:uid="{00000000-0005-0000-0000-00008D7B0000}"/>
    <cellStyle name="Saída 3 2 2 10 7" xfId="10178" xr:uid="{00000000-0005-0000-0000-00008E7B0000}"/>
    <cellStyle name="Saída 3 2 2 10 8" xfId="33663" xr:uid="{00000000-0005-0000-0000-00008F7B0000}"/>
    <cellStyle name="Saída 3 2 2 11" xfId="2832" xr:uid="{00000000-0005-0000-0000-0000907B0000}"/>
    <cellStyle name="Saída 3 2 2 11 2" xfId="11986" xr:uid="{00000000-0005-0000-0000-0000917B0000}"/>
    <cellStyle name="Saída 3 2 2 11 3" xfId="18989" xr:uid="{00000000-0005-0000-0000-0000927B0000}"/>
    <cellStyle name="Saída 3 2 2 11 4" xfId="28368" xr:uid="{00000000-0005-0000-0000-0000937B0000}"/>
    <cellStyle name="Saída 3 2 2 11 5" xfId="19620" xr:uid="{00000000-0005-0000-0000-0000947B0000}"/>
    <cellStyle name="Saída 3 2 2 11 6" xfId="28748" xr:uid="{00000000-0005-0000-0000-0000957B0000}"/>
    <cellStyle name="Saída 3 2 2 11 7" xfId="31542" xr:uid="{00000000-0005-0000-0000-0000967B0000}"/>
    <cellStyle name="Saída 3 2 2 11 8" xfId="35252" xr:uid="{00000000-0005-0000-0000-0000977B0000}"/>
    <cellStyle name="Saída 3 2 2 12" xfId="10017" xr:uid="{00000000-0005-0000-0000-0000987B0000}"/>
    <cellStyle name="Saída 3 2 2 13" xfId="17459" xr:uid="{00000000-0005-0000-0000-0000997B0000}"/>
    <cellStyle name="Saída 3 2 2 14" xfId="29060" xr:uid="{00000000-0005-0000-0000-00009A7B0000}"/>
    <cellStyle name="Saída 3 2 2 15" xfId="22986" xr:uid="{00000000-0005-0000-0000-00009B7B0000}"/>
    <cellStyle name="Saída 3 2 2 16" xfId="31354" xr:uid="{00000000-0005-0000-0000-00009C7B0000}"/>
    <cellStyle name="Saída 3 2 2 17" xfId="35114" xr:uid="{00000000-0005-0000-0000-00009D7B0000}"/>
    <cellStyle name="Saída 3 2 2 18" xfId="38429" xr:uid="{00000000-0005-0000-0000-00009E7B0000}"/>
    <cellStyle name="Saída 3 2 2 2" xfId="2289" xr:uid="{00000000-0005-0000-0000-00009F7B0000}"/>
    <cellStyle name="Saída 3 2 2 2 10" xfId="26118" xr:uid="{00000000-0005-0000-0000-0000A07B0000}"/>
    <cellStyle name="Saída 3 2 2 2 11" xfId="22643" xr:uid="{00000000-0005-0000-0000-0000A17B0000}"/>
    <cellStyle name="Saída 3 2 2 2 12" xfId="9285" xr:uid="{00000000-0005-0000-0000-0000A27B0000}"/>
    <cellStyle name="Saída 3 2 2 2 13" xfId="31590" xr:uid="{00000000-0005-0000-0000-0000A37B0000}"/>
    <cellStyle name="Saída 3 2 2 2 2" xfId="2689" xr:uid="{00000000-0005-0000-0000-0000A47B0000}"/>
    <cellStyle name="Saída 3 2 2 2 2 2" xfId="11843" xr:uid="{00000000-0005-0000-0000-0000A57B0000}"/>
    <cellStyle name="Saída 3 2 2 2 2 3" xfId="18846" xr:uid="{00000000-0005-0000-0000-0000A67B0000}"/>
    <cellStyle name="Saída 3 2 2 2 2 4" xfId="22731" xr:uid="{00000000-0005-0000-0000-0000A77B0000}"/>
    <cellStyle name="Saída 3 2 2 2 2 5" xfId="26304" xr:uid="{00000000-0005-0000-0000-0000A87B0000}"/>
    <cellStyle name="Saída 3 2 2 2 2 6" xfId="29989" xr:uid="{00000000-0005-0000-0000-0000A97B0000}"/>
    <cellStyle name="Saída 3 2 2 2 2 7" xfId="33965" xr:uid="{00000000-0005-0000-0000-0000AA7B0000}"/>
    <cellStyle name="Saída 3 2 2 2 2 8" xfId="37527" xr:uid="{00000000-0005-0000-0000-0000AB7B0000}"/>
    <cellStyle name="Saída 3 2 2 2 3" xfId="3971" xr:uid="{00000000-0005-0000-0000-0000AC7B0000}"/>
    <cellStyle name="Saída 3 2 2 2 3 2" xfId="13125" xr:uid="{00000000-0005-0000-0000-0000AD7B0000}"/>
    <cellStyle name="Saída 3 2 2 2 3 3" xfId="20123" xr:uid="{00000000-0005-0000-0000-0000AE7B0000}"/>
    <cellStyle name="Saída 3 2 2 2 3 4" xfId="23159" xr:uid="{00000000-0005-0000-0000-0000AF7B0000}"/>
    <cellStyle name="Saída 3 2 2 2 3 5" xfId="25372" xr:uid="{00000000-0005-0000-0000-0000B07B0000}"/>
    <cellStyle name="Saída 3 2 2 2 3 6" xfId="25613" xr:uid="{00000000-0005-0000-0000-0000B17B0000}"/>
    <cellStyle name="Saída 3 2 2 2 3 7" xfId="26187" xr:uid="{00000000-0005-0000-0000-0000B27B0000}"/>
    <cellStyle name="Saída 3 2 2 2 3 8" xfId="17868" xr:uid="{00000000-0005-0000-0000-0000B37B0000}"/>
    <cellStyle name="Saída 3 2 2 2 4" xfId="4409" xr:uid="{00000000-0005-0000-0000-0000B47B0000}"/>
    <cellStyle name="Saída 3 2 2 2 4 2" xfId="13563" xr:uid="{00000000-0005-0000-0000-0000B57B0000}"/>
    <cellStyle name="Saída 3 2 2 2 4 3" xfId="20561" xr:uid="{00000000-0005-0000-0000-0000B67B0000}"/>
    <cellStyle name="Saída 3 2 2 2 4 4" xfId="17531" xr:uid="{00000000-0005-0000-0000-0000B77B0000}"/>
    <cellStyle name="Saída 3 2 2 2 4 5" xfId="25199" xr:uid="{00000000-0005-0000-0000-0000B87B0000}"/>
    <cellStyle name="Saída 3 2 2 2 4 6" xfId="19776" xr:uid="{00000000-0005-0000-0000-0000B97B0000}"/>
    <cellStyle name="Saída 3 2 2 2 4 7" xfId="17208" xr:uid="{00000000-0005-0000-0000-0000BA7B0000}"/>
    <cellStyle name="Saída 3 2 2 2 4 8" xfId="28017" xr:uid="{00000000-0005-0000-0000-0000BB7B0000}"/>
    <cellStyle name="Saída 3 2 2 2 5" xfId="4663" xr:uid="{00000000-0005-0000-0000-0000BC7B0000}"/>
    <cellStyle name="Saída 3 2 2 2 5 2" xfId="13817" xr:uid="{00000000-0005-0000-0000-0000BD7B0000}"/>
    <cellStyle name="Saída 3 2 2 2 5 3" xfId="20815" xr:uid="{00000000-0005-0000-0000-0000BE7B0000}"/>
    <cellStyle name="Saída 3 2 2 2 5 4" xfId="27505" xr:uid="{00000000-0005-0000-0000-0000BF7B0000}"/>
    <cellStyle name="Saída 3 2 2 2 5 5" xfId="28860" xr:uid="{00000000-0005-0000-0000-0000C07B0000}"/>
    <cellStyle name="Saída 3 2 2 2 5 6" xfId="25562" xr:uid="{00000000-0005-0000-0000-0000C17B0000}"/>
    <cellStyle name="Saída 3 2 2 2 5 7" xfId="32191" xr:uid="{00000000-0005-0000-0000-0000C27B0000}"/>
    <cellStyle name="Saída 3 2 2 2 5 8" xfId="35866" xr:uid="{00000000-0005-0000-0000-0000C37B0000}"/>
    <cellStyle name="Saída 3 2 2 2 6" xfId="4909" xr:uid="{00000000-0005-0000-0000-0000C47B0000}"/>
    <cellStyle name="Saída 3 2 2 2 6 2" xfId="14063" xr:uid="{00000000-0005-0000-0000-0000C57B0000}"/>
    <cellStyle name="Saída 3 2 2 2 6 3" xfId="21061" xr:uid="{00000000-0005-0000-0000-0000C67B0000}"/>
    <cellStyle name="Saída 3 2 2 2 6 4" xfId="27384" xr:uid="{00000000-0005-0000-0000-0000C77B0000}"/>
    <cellStyle name="Saída 3 2 2 2 6 5" xfId="23394" xr:uid="{00000000-0005-0000-0000-0000C87B0000}"/>
    <cellStyle name="Saída 3 2 2 2 6 6" xfId="31955" xr:uid="{00000000-0005-0000-0000-0000C97B0000}"/>
    <cellStyle name="Saída 3 2 2 2 6 7" xfId="35633" xr:uid="{00000000-0005-0000-0000-0000CA7B0000}"/>
    <cellStyle name="Saída 3 2 2 2 6 8" xfId="38544" xr:uid="{00000000-0005-0000-0000-0000CB7B0000}"/>
    <cellStyle name="Saída 3 2 2 2 7" xfId="11443" xr:uid="{00000000-0005-0000-0000-0000CC7B0000}"/>
    <cellStyle name="Saída 3 2 2 2 8" xfId="18446" xr:uid="{00000000-0005-0000-0000-0000CD7B0000}"/>
    <cellStyle name="Saída 3 2 2 2 9" xfId="22433" xr:uid="{00000000-0005-0000-0000-0000CE7B0000}"/>
    <cellStyle name="Saída 3 2 2 3" xfId="1677" xr:uid="{00000000-0005-0000-0000-0000CF7B0000}"/>
    <cellStyle name="Saída 3 2 2 3 10" xfId="25977" xr:uid="{00000000-0005-0000-0000-0000D07B0000}"/>
    <cellStyle name="Saída 3 2 2 3 11" xfId="23094" xr:uid="{00000000-0005-0000-0000-0000D17B0000}"/>
    <cellStyle name="Saída 3 2 2 3 12" xfId="31049" xr:uid="{00000000-0005-0000-0000-0000D27B0000}"/>
    <cellStyle name="Saída 3 2 2 3 13" xfId="31342" xr:uid="{00000000-0005-0000-0000-0000D37B0000}"/>
    <cellStyle name="Saída 3 2 2 3 2" xfId="2504" xr:uid="{00000000-0005-0000-0000-0000D47B0000}"/>
    <cellStyle name="Saída 3 2 2 3 2 2" xfId="11658" xr:uid="{00000000-0005-0000-0000-0000D57B0000}"/>
    <cellStyle name="Saída 3 2 2 3 2 3" xfId="18661" xr:uid="{00000000-0005-0000-0000-0000D67B0000}"/>
    <cellStyle name="Saída 3 2 2 3 2 4" xfId="19460" xr:uid="{00000000-0005-0000-0000-0000D77B0000}"/>
    <cellStyle name="Saída 3 2 2 3 2 5" xfId="10063" xr:uid="{00000000-0005-0000-0000-0000D87B0000}"/>
    <cellStyle name="Saída 3 2 2 3 2 6" xfId="28799" xr:uid="{00000000-0005-0000-0000-0000D97B0000}"/>
    <cellStyle name="Saída 3 2 2 3 2 7" xfId="34056" xr:uid="{00000000-0005-0000-0000-0000DA7B0000}"/>
    <cellStyle name="Saída 3 2 2 3 2 8" xfId="37618" xr:uid="{00000000-0005-0000-0000-0000DB7B0000}"/>
    <cellStyle name="Saída 3 2 2 3 3" xfId="3654" xr:uid="{00000000-0005-0000-0000-0000DC7B0000}"/>
    <cellStyle name="Saída 3 2 2 3 3 2" xfId="12808" xr:uid="{00000000-0005-0000-0000-0000DD7B0000}"/>
    <cellStyle name="Saída 3 2 2 3 3 3" xfId="19807" xr:uid="{00000000-0005-0000-0000-0000DE7B0000}"/>
    <cellStyle name="Saída 3 2 2 3 3 4" xfId="28002" xr:uid="{00000000-0005-0000-0000-0000DF7B0000}"/>
    <cellStyle name="Saída 3 2 2 3 3 5" xfId="28916" xr:uid="{00000000-0005-0000-0000-0000E07B0000}"/>
    <cellStyle name="Saída 3 2 2 3 3 6" xfId="29563" xr:uid="{00000000-0005-0000-0000-0000E17B0000}"/>
    <cellStyle name="Saída 3 2 2 3 3 7" xfId="33581" xr:uid="{00000000-0005-0000-0000-0000E27B0000}"/>
    <cellStyle name="Saída 3 2 2 3 3 8" xfId="37249" xr:uid="{00000000-0005-0000-0000-0000E37B0000}"/>
    <cellStyle name="Saída 3 2 2 3 4" xfId="4163" xr:uid="{00000000-0005-0000-0000-0000E47B0000}"/>
    <cellStyle name="Saída 3 2 2 3 4 2" xfId="13317" xr:uid="{00000000-0005-0000-0000-0000E57B0000}"/>
    <cellStyle name="Saída 3 2 2 3 4 3" xfId="20315" xr:uid="{00000000-0005-0000-0000-0000E67B0000}"/>
    <cellStyle name="Saída 3 2 2 3 4 4" xfId="23212" xr:uid="{00000000-0005-0000-0000-0000E77B0000}"/>
    <cellStyle name="Saída 3 2 2 3 4 5" xfId="17985" xr:uid="{00000000-0005-0000-0000-0000E87B0000}"/>
    <cellStyle name="Saída 3 2 2 3 4 6" xfId="9953" xr:uid="{00000000-0005-0000-0000-0000E97B0000}"/>
    <cellStyle name="Saída 3 2 2 3 4 7" xfId="31161" xr:uid="{00000000-0005-0000-0000-0000EA7B0000}"/>
    <cellStyle name="Saída 3 2 2 3 4 8" xfId="31294" xr:uid="{00000000-0005-0000-0000-0000EB7B0000}"/>
    <cellStyle name="Saída 3 2 2 3 5" xfId="3075" xr:uid="{00000000-0005-0000-0000-0000EC7B0000}"/>
    <cellStyle name="Saída 3 2 2 3 5 2" xfId="12229" xr:uid="{00000000-0005-0000-0000-0000ED7B0000}"/>
    <cellStyle name="Saída 3 2 2 3 5 3" xfId="19232" xr:uid="{00000000-0005-0000-0000-0000EE7B0000}"/>
    <cellStyle name="Saída 3 2 2 3 5 4" xfId="29514" xr:uid="{00000000-0005-0000-0000-0000EF7B0000}"/>
    <cellStyle name="Saída 3 2 2 3 5 5" xfId="29141" xr:uid="{00000000-0005-0000-0000-0000F07B0000}"/>
    <cellStyle name="Saída 3 2 2 3 5 6" xfId="9179" xr:uid="{00000000-0005-0000-0000-0000F17B0000}"/>
    <cellStyle name="Saída 3 2 2 3 5 7" xfId="25531" xr:uid="{00000000-0005-0000-0000-0000F27B0000}"/>
    <cellStyle name="Saída 3 2 2 3 5 8" xfId="31111" xr:uid="{00000000-0005-0000-0000-0000F37B0000}"/>
    <cellStyle name="Saída 3 2 2 3 6" xfId="3764" xr:uid="{00000000-0005-0000-0000-0000F47B0000}"/>
    <cellStyle name="Saída 3 2 2 3 6 2" xfId="12918" xr:uid="{00000000-0005-0000-0000-0000F57B0000}"/>
    <cellStyle name="Saída 3 2 2 3 6 3" xfId="19917" xr:uid="{00000000-0005-0000-0000-0000F67B0000}"/>
    <cellStyle name="Saída 3 2 2 3 6 4" xfId="27948" xr:uid="{00000000-0005-0000-0000-0000F77B0000}"/>
    <cellStyle name="Saída 3 2 2 3 6 5" xfId="17963" xr:uid="{00000000-0005-0000-0000-0000F87B0000}"/>
    <cellStyle name="Saída 3 2 2 3 6 6" xfId="28728" xr:uid="{00000000-0005-0000-0000-0000F97B0000}"/>
    <cellStyle name="Saída 3 2 2 3 6 7" xfId="31145" xr:uid="{00000000-0005-0000-0000-0000FA7B0000}"/>
    <cellStyle name="Saída 3 2 2 3 6 8" xfId="17299" xr:uid="{00000000-0005-0000-0000-0000FB7B0000}"/>
    <cellStyle name="Saída 3 2 2 3 7" xfId="10831" xr:uid="{00000000-0005-0000-0000-0000FC7B0000}"/>
    <cellStyle name="Saída 3 2 2 3 8" xfId="18245" xr:uid="{00000000-0005-0000-0000-0000FD7B0000}"/>
    <cellStyle name="Saída 3 2 2 3 9" xfId="24482" xr:uid="{00000000-0005-0000-0000-0000FE7B0000}"/>
    <cellStyle name="Saída 3 2 2 4" xfId="2260" xr:uid="{00000000-0005-0000-0000-0000FF7B0000}"/>
    <cellStyle name="Saída 3 2 2 4 10" xfId="18298" xr:uid="{00000000-0005-0000-0000-0000007C0000}"/>
    <cellStyle name="Saída 3 2 2 4 11" xfId="23282" xr:uid="{00000000-0005-0000-0000-0000017C0000}"/>
    <cellStyle name="Saída 3 2 2 4 12" xfId="34172" xr:uid="{00000000-0005-0000-0000-0000027C0000}"/>
    <cellStyle name="Saída 3 2 2 4 13" xfId="37734" xr:uid="{00000000-0005-0000-0000-0000037C0000}"/>
    <cellStyle name="Saída 3 2 2 4 2" xfId="2660" xr:uid="{00000000-0005-0000-0000-0000047C0000}"/>
    <cellStyle name="Saída 3 2 2 4 2 2" xfId="11814" xr:uid="{00000000-0005-0000-0000-0000057C0000}"/>
    <cellStyle name="Saída 3 2 2 4 2 3" xfId="18817" xr:uid="{00000000-0005-0000-0000-0000067C0000}"/>
    <cellStyle name="Saída 3 2 2 4 2 4" xfId="29519" xr:uid="{00000000-0005-0000-0000-0000077C0000}"/>
    <cellStyle name="Saída 3 2 2 4 2 5" xfId="26293" xr:uid="{00000000-0005-0000-0000-0000087C0000}"/>
    <cellStyle name="Saída 3 2 2 4 2 6" xfId="30003" xr:uid="{00000000-0005-0000-0000-0000097C0000}"/>
    <cellStyle name="Saída 3 2 2 4 2 7" xfId="29644" xr:uid="{00000000-0005-0000-0000-00000A7C0000}"/>
    <cellStyle name="Saída 3 2 2 4 2 8" xfId="33630" xr:uid="{00000000-0005-0000-0000-00000B7C0000}"/>
    <cellStyle name="Saída 3 2 2 4 3" xfId="3942" xr:uid="{00000000-0005-0000-0000-00000C7C0000}"/>
    <cellStyle name="Saída 3 2 2 4 3 2" xfId="13096" xr:uid="{00000000-0005-0000-0000-00000D7C0000}"/>
    <cellStyle name="Saída 3 2 2 4 3 3" xfId="20094" xr:uid="{00000000-0005-0000-0000-00000E7C0000}"/>
    <cellStyle name="Saída 3 2 2 4 3 4" xfId="24728" xr:uid="{00000000-0005-0000-0000-00000F7C0000}"/>
    <cellStyle name="Saída 3 2 2 4 3 5" xfId="28820" xr:uid="{00000000-0005-0000-0000-0000107C0000}"/>
    <cellStyle name="Saída 3 2 2 4 3 6" xfId="9612" xr:uid="{00000000-0005-0000-0000-0000117C0000}"/>
    <cellStyle name="Saída 3 2 2 4 3 7" xfId="31154" xr:uid="{00000000-0005-0000-0000-0000127C0000}"/>
    <cellStyle name="Saída 3 2 2 4 3 8" xfId="35026" xr:uid="{00000000-0005-0000-0000-0000137C0000}"/>
    <cellStyle name="Saída 3 2 2 4 4" xfId="4380" xr:uid="{00000000-0005-0000-0000-0000147C0000}"/>
    <cellStyle name="Saída 3 2 2 4 4 2" xfId="13534" xr:uid="{00000000-0005-0000-0000-0000157C0000}"/>
    <cellStyle name="Saída 3 2 2 4 4 3" xfId="20532" xr:uid="{00000000-0005-0000-0000-0000167C0000}"/>
    <cellStyle name="Saída 3 2 2 4 4 4" xfId="19498" xr:uid="{00000000-0005-0000-0000-0000177C0000}"/>
    <cellStyle name="Saída 3 2 2 4 4 5" xfId="25032" xr:uid="{00000000-0005-0000-0000-0000187C0000}"/>
    <cellStyle name="Saída 3 2 2 4 4 6" xfId="22447" xr:uid="{00000000-0005-0000-0000-0000197C0000}"/>
    <cellStyle name="Saída 3 2 2 4 4 7" xfId="31730" xr:uid="{00000000-0005-0000-0000-00001A7C0000}"/>
    <cellStyle name="Saída 3 2 2 4 4 8" xfId="35410" xr:uid="{00000000-0005-0000-0000-00001B7C0000}"/>
    <cellStyle name="Saída 3 2 2 4 5" xfId="4634" xr:uid="{00000000-0005-0000-0000-00001C7C0000}"/>
    <cellStyle name="Saída 3 2 2 4 5 2" xfId="13788" xr:uid="{00000000-0005-0000-0000-00001D7C0000}"/>
    <cellStyle name="Saída 3 2 2 4 5 3" xfId="20786" xr:uid="{00000000-0005-0000-0000-00001E7C0000}"/>
    <cellStyle name="Saída 3 2 2 4 5 4" xfId="17735" xr:uid="{00000000-0005-0000-0000-00001F7C0000}"/>
    <cellStyle name="Saída 3 2 2 4 5 5" xfId="23398" xr:uid="{00000000-0005-0000-0000-0000207C0000}"/>
    <cellStyle name="Saída 3 2 2 4 5 6" xfId="26824" xr:uid="{00000000-0005-0000-0000-0000217C0000}"/>
    <cellStyle name="Saída 3 2 2 4 5 7" xfId="32204" xr:uid="{00000000-0005-0000-0000-0000227C0000}"/>
    <cellStyle name="Saída 3 2 2 4 5 8" xfId="35879" xr:uid="{00000000-0005-0000-0000-0000237C0000}"/>
    <cellStyle name="Saída 3 2 2 4 6" xfId="4880" xr:uid="{00000000-0005-0000-0000-0000247C0000}"/>
    <cellStyle name="Saída 3 2 2 4 6 2" xfId="14034" xr:uid="{00000000-0005-0000-0000-0000257C0000}"/>
    <cellStyle name="Saída 3 2 2 4 6 3" xfId="21032" xr:uid="{00000000-0005-0000-0000-0000267C0000}"/>
    <cellStyle name="Saída 3 2 2 4 6 4" xfId="24037" xr:uid="{00000000-0005-0000-0000-0000277C0000}"/>
    <cellStyle name="Saída 3 2 2 4 6 5" xfId="22719" xr:uid="{00000000-0005-0000-0000-0000287C0000}"/>
    <cellStyle name="Saída 3 2 2 4 6 6" xfId="28700" xr:uid="{00000000-0005-0000-0000-0000297C0000}"/>
    <cellStyle name="Saída 3 2 2 4 6 7" xfId="35604" xr:uid="{00000000-0005-0000-0000-00002A7C0000}"/>
    <cellStyle name="Saída 3 2 2 4 6 8" xfId="38515" xr:uid="{00000000-0005-0000-0000-00002B7C0000}"/>
    <cellStyle name="Saída 3 2 2 4 7" xfId="11414" xr:uid="{00000000-0005-0000-0000-00002C7C0000}"/>
    <cellStyle name="Saída 3 2 2 4 8" xfId="18417" xr:uid="{00000000-0005-0000-0000-00002D7C0000}"/>
    <cellStyle name="Saída 3 2 2 4 9" xfId="24084" xr:uid="{00000000-0005-0000-0000-00002E7C0000}"/>
    <cellStyle name="Saída 3 2 2 5" xfId="2304" xr:uid="{00000000-0005-0000-0000-00002F7C0000}"/>
    <cellStyle name="Saída 3 2 2 5 10" xfId="10181" xr:uid="{00000000-0005-0000-0000-0000307C0000}"/>
    <cellStyle name="Saída 3 2 2 5 11" xfId="28514" xr:uid="{00000000-0005-0000-0000-0000317C0000}"/>
    <cellStyle name="Saída 3 2 2 5 12" xfId="34154" xr:uid="{00000000-0005-0000-0000-0000327C0000}"/>
    <cellStyle name="Saída 3 2 2 5 13" xfId="37716" xr:uid="{00000000-0005-0000-0000-0000337C0000}"/>
    <cellStyle name="Saída 3 2 2 5 2" xfId="2704" xr:uid="{00000000-0005-0000-0000-0000347C0000}"/>
    <cellStyle name="Saída 3 2 2 5 2 2" xfId="11858" xr:uid="{00000000-0005-0000-0000-0000357C0000}"/>
    <cellStyle name="Saída 3 2 2 5 2 3" xfId="18861" xr:uid="{00000000-0005-0000-0000-0000367C0000}"/>
    <cellStyle name="Saída 3 2 2 5 2 4" xfId="24626" xr:uid="{00000000-0005-0000-0000-0000377C0000}"/>
    <cellStyle name="Saída 3 2 2 5 2 5" xfId="26311" xr:uid="{00000000-0005-0000-0000-0000387C0000}"/>
    <cellStyle name="Saída 3 2 2 5 2 6" xfId="29981" xr:uid="{00000000-0005-0000-0000-0000397C0000}"/>
    <cellStyle name="Saída 3 2 2 5 2 7" xfId="33958" xr:uid="{00000000-0005-0000-0000-00003A7C0000}"/>
    <cellStyle name="Saída 3 2 2 5 2 8" xfId="37520" xr:uid="{00000000-0005-0000-0000-00003B7C0000}"/>
    <cellStyle name="Saída 3 2 2 5 3" xfId="3986" xr:uid="{00000000-0005-0000-0000-00003C7C0000}"/>
    <cellStyle name="Saída 3 2 2 5 3 2" xfId="13140" xr:uid="{00000000-0005-0000-0000-00003D7C0000}"/>
    <cellStyle name="Saída 3 2 2 5 3 3" xfId="20138" xr:uid="{00000000-0005-0000-0000-00003E7C0000}"/>
    <cellStyle name="Saída 3 2 2 5 3 4" xfId="25448" xr:uid="{00000000-0005-0000-0000-00003F7C0000}"/>
    <cellStyle name="Saída 3 2 2 5 3 5" xfId="22843" xr:uid="{00000000-0005-0000-0000-0000407C0000}"/>
    <cellStyle name="Saída 3 2 2 5 3 6" xfId="17830" xr:uid="{00000000-0005-0000-0000-0000417C0000}"/>
    <cellStyle name="Saída 3 2 2 5 3 7" xfId="17657" xr:uid="{00000000-0005-0000-0000-0000427C0000}"/>
    <cellStyle name="Saída 3 2 2 5 3 8" xfId="30362" xr:uid="{00000000-0005-0000-0000-0000437C0000}"/>
    <cellStyle name="Saída 3 2 2 5 4" xfId="4424" xr:uid="{00000000-0005-0000-0000-0000447C0000}"/>
    <cellStyle name="Saída 3 2 2 5 4 2" xfId="13578" xr:uid="{00000000-0005-0000-0000-0000457C0000}"/>
    <cellStyle name="Saída 3 2 2 5 4 3" xfId="20576" xr:uid="{00000000-0005-0000-0000-0000467C0000}"/>
    <cellStyle name="Saída 3 2 2 5 4 4" xfId="27623" xr:uid="{00000000-0005-0000-0000-0000477C0000}"/>
    <cellStyle name="Saída 3 2 2 5 4 5" xfId="9326" xr:uid="{00000000-0005-0000-0000-0000487C0000}"/>
    <cellStyle name="Saída 3 2 2 5 4 6" xfId="10072" xr:uid="{00000000-0005-0000-0000-0000497C0000}"/>
    <cellStyle name="Saída 3 2 2 5 4 7" xfId="22585" xr:uid="{00000000-0005-0000-0000-00004A7C0000}"/>
    <cellStyle name="Saída 3 2 2 5 4 8" xfId="31233" xr:uid="{00000000-0005-0000-0000-00004B7C0000}"/>
    <cellStyle name="Saída 3 2 2 5 5" xfId="4678" xr:uid="{00000000-0005-0000-0000-00004C7C0000}"/>
    <cellStyle name="Saída 3 2 2 5 5 2" xfId="13832" xr:uid="{00000000-0005-0000-0000-00004D7C0000}"/>
    <cellStyle name="Saída 3 2 2 5 5 3" xfId="20830" xr:uid="{00000000-0005-0000-0000-00004E7C0000}"/>
    <cellStyle name="Saída 3 2 2 5 5 4" xfId="27498" xr:uid="{00000000-0005-0000-0000-00004F7C0000}"/>
    <cellStyle name="Saída 3 2 2 5 5 5" xfId="26729" xr:uid="{00000000-0005-0000-0000-0000507C0000}"/>
    <cellStyle name="Saída 3 2 2 5 5 6" xfId="24978" xr:uid="{00000000-0005-0000-0000-0000517C0000}"/>
    <cellStyle name="Saída 3 2 2 5 5 7" xfId="32184" xr:uid="{00000000-0005-0000-0000-0000527C0000}"/>
    <cellStyle name="Saída 3 2 2 5 5 8" xfId="35859" xr:uid="{00000000-0005-0000-0000-0000537C0000}"/>
    <cellStyle name="Saída 3 2 2 5 6" xfId="4924" xr:uid="{00000000-0005-0000-0000-0000547C0000}"/>
    <cellStyle name="Saída 3 2 2 5 6 2" xfId="14078" xr:uid="{00000000-0005-0000-0000-0000557C0000}"/>
    <cellStyle name="Saída 3 2 2 5 6 3" xfId="21076" xr:uid="{00000000-0005-0000-0000-0000567C0000}"/>
    <cellStyle name="Saída 3 2 2 5 6 4" xfId="24273" xr:uid="{00000000-0005-0000-0000-0000577C0000}"/>
    <cellStyle name="Saída 3 2 2 5 6 5" xfId="26771" xr:uid="{00000000-0005-0000-0000-0000587C0000}"/>
    <cellStyle name="Saída 3 2 2 5 6 6" xfId="31970" xr:uid="{00000000-0005-0000-0000-0000597C0000}"/>
    <cellStyle name="Saída 3 2 2 5 6 7" xfId="35648" xr:uid="{00000000-0005-0000-0000-00005A7C0000}"/>
    <cellStyle name="Saída 3 2 2 5 6 8" xfId="38559" xr:uid="{00000000-0005-0000-0000-00005B7C0000}"/>
    <cellStyle name="Saída 3 2 2 5 7" xfId="11458" xr:uid="{00000000-0005-0000-0000-00005C7C0000}"/>
    <cellStyle name="Saída 3 2 2 5 8" xfId="18461" xr:uid="{00000000-0005-0000-0000-00005D7C0000}"/>
    <cellStyle name="Saída 3 2 2 5 9" xfId="17203" xr:uid="{00000000-0005-0000-0000-00005E7C0000}"/>
    <cellStyle name="Saída 3 2 2 6" xfId="1654" xr:uid="{00000000-0005-0000-0000-00005F7C0000}"/>
    <cellStyle name="Saída 3 2 2 6 10" xfId="25741" xr:uid="{00000000-0005-0000-0000-0000607C0000}"/>
    <cellStyle name="Saída 3 2 2 6 11" xfId="31372" xr:uid="{00000000-0005-0000-0000-0000617C0000}"/>
    <cellStyle name="Saída 3 2 2 6 12" xfId="35132" xr:uid="{00000000-0005-0000-0000-0000627C0000}"/>
    <cellStyle name="Saída 3 2 2 6 2" xfId="3569" xr:uid="{00000000-0005-0000-0000-0000637C0000}"/>
    <cellStyle name="Saída 3 2 2 6 2 2" xfId="12723" xr:uid="{00000000-0005-0000-0000-0000647C0000}"/>
    <cellStyle name="Saída 3 2 2 6 2 3" xfId="19724" xr:uid="{00000000-0005-0000-0000-0000657C0000}"/>
    <cellStyle name="Saída 3 2 2 6 2 4" xfId="23021" xr:uid="{00000000-0005-0000-0000-0000667C0000}"/>
    <cellStyle name="Saída 3 2 2 6 2 5" xfId="23238" xr:uid="{00000000-0005-0000-0000-0000677C0000}"/>
    <cellStyle name="Saída 3 2 2 6 2 6" xfId="25897" xr:uid="{00000000-0005-0000-0000-0000687C0000}"/>
    <cellStyle name="Saída 3 2 2 6 2 7" xfId="26078" xr:uid="{00000000-0005-0000-0000-0000697C0000}"/>
    <cellStyle name="Saída 3 2 2 6 2 8" xfId="33656" xr:uid="{00000000-0005-0000-0000-00006A7C0000}"/>
    <cellStyle name="Saída 3 2 2 6 3" xfId="4129" xr:uid="{00000000-0005-0000-0000-00006B7C0000}"/>
    <cellStyle name="Saída 3 2 2 6 3 2" xfId="13283" xr:uid="{00000000-0005-0000-0000-00006C7C0000}"/>
    <cellStyle name="Saída 3 2 2 6 3 3" xfId="20281" xr:uid="{00000000-0005-0000-0000-00006D7C0000}"/>
    <cellStyle name="Saída 3 2 2 6 3 4" xfId="27762" xr:uid="{00000000-0005-0000-0000-00006E7C0000}"/>
    <cellStyle name="Saída 3 2 2 6 3 5" xfId="26659" xr:uid="{00000000-0005-0000-0000-00006F7C0000}"/>
    <cellStyle name="Saída 3 2 2 6 3 6" xfId="26475" xr:uid="{00000000-0005-0000-0000-0000707C0000}"/>
    <cellStyle name="Saída 3 2 2 6 3 7" xfId="10026" xr:uid="{00000000-0005-0000-0000-0000717C0000}"/>
    <cellStyle name="Saída 3 2 2 6 3 8" xfId="30892" xr:uid="{00000000-0005-0000-0000-0000727C0000}"/>
    <cellStyle name="Saída 3 2 2 6 4" xfId="2896" xr:uid="{00000000-0005-0000-0000-0000737C0000}"/>
    <cellStyle name="Saída 3 2 2 6 4 2" xfId="12050" xr:uid="{00000000-0005-0000-0000-0000747C0000}"/>
    <cellStyle name="Saída 3 2 2 6 4 3" xfId="19053" xr:uid="{00000000-0005-0000-0000-0000757C0000}"/>
    <cellStyle name="Saída 3 2 2 6 4 4" xfId="18109" xr:uid="{00000000-0005-0000-0000-0000767C0000}"/>
    <cellStyle name="Saída 3 2 2 6 4 5" xfId="28079" xr:uid="{00000000-0005-0000-0000-0000777C0000}"/>
    <cellStyle name="Saída 3 2 2 6 4 6" xfId="29870" xr:uid="{00000000-0005-0000-0000-0000787C0000}"/>
    <cellStyle name="Saída 3 2 2 6 4 7" xfId="33855" xr:uid="{00000000-0005-0000-0000-0000797C0000}"/>
    <cellStyle name="Saída 3 2 2 6 4 8" xfId="37417" xr:uid="{00000000-0005-0000-0000-00007A7C0000}"/>
    <cellStyle name="Saída 3 2 2 6 5" xfId="3817" xr:uid="{00000000-0005-0000-0000-00007B7C0000}"/>
    <cellStyle name="Saída 3 2 2 6 5 2" xfId="12971" xr:uid="{00000000-0005-0000-0000-00007C7C0000}"/>
    <cellStyle name="Saída 3 2 2 6 5 3" xfId="19970" xr:uid="{00000000-0005-0000-0000-00007D7C0000}"/>
    <cellStyle name="Saída 3 2 2 6 5 4" xfId="19579" xr:uid="{00000000-0005-0000-0000-00007E7C0000}"/>
    <cellStyle name="Saída 3 2 2 6 5 5" xfId="21273" xr:uid="{00000000-0005-0000-0000-00007F7C0000}"/>
    <cellStyle name="Saída 3 2 2 6 5 6" xfId="22794" xr:uid="{00000000-0005-0000-0000-0000807C0000}"/>
    <cellStyle name="Saída 3 2 2 6 5 7" xfId="22985" xr:uid="{00000000-0005-0000-0000-0000817C0000}"/>
    <cellStyle name="Saída 3 2 2 6 5 8" xfId="31398" xr:uid="{00000000-0005-0000-0000-0000827C0000}"/>
    <cellStyle name="Saída 3 2 2 6 6" xfId="10808" xr:uid="{00000000-0005-0000-0000-0000837C0000}"/>
    <cellStyle name="Saída 3 2 2 6 7" xfId="9273" xr:uid="{00000000-0005-0000-0000-0000847C0000}"/>
    <cellStyle name="Saída 3 2 2 6 8" xfId="17309" xr:uid="{00000000-0005-0000-0000-0000857C0000}"/>
    <cellStyle name="Saída 3 2 2 6 9" xfId="25973" xr:uid="{00000000-0005-0000-0000-0000867C0000}"/>
    <cellStyle name="Saída 3 2 2 7" xfId="2482" xr:uid="{00000000-0005-0000-0000-0000877C0000}"/>
    <cellStyle name="Saída 3 2 2 7 2" xfId="11636" xr:uid="{00000000-0005-0000-0000-0000887C0000}"/>
    <cellStyle name="Saída 3 2 2 7 3" xfId="18639" xr:uid="{00000000-0005-0000-0000-0000897C0000}"/>
    <cellStyle name="Saída 3 2 2 7 4" xfId="10104" xr:uid="{00000000-0005-0000-0000-00008A7C0000}"/>
    <cellStyle name="Saída 3 2 2 7 5" xfId="26210" xr:uid="{00000000-0005-0000-0000-00008B7C0000}"/>
    <cellStyle name="Saída 3 2 2 7 6" xfId="30083" xr:uid="{00000000-0005-0000-0000-00008C7C0000}"/>
    <cellStyle name="Saída 3 2 2 7 7" xfId="31494" xr:uid="{00000000-0005-0000-0000-00008D7C0000}"/>
    <cellStyle name="Saída 3 2 2 7 8" xfId="35204" xr:uid="{00000000-0005-0000-0000-00008E7C0000}"/>
    <cellStyle name="Saída 3 2 2 8" xfId="3086" xr:uid="{00000000-0005-0000-0000-00008F7C0000}"/>
    <cellStyle name="Saída 3 2 2 8 2" xfId="12240" xr:uid="{00000000-0005-0000-0000-0000907C0000}"/>
    <cellStyle name="Saída 3 2 2 8 3" xfId="19243" xr:uid="{00000000-0005-0000-0000-0000917C0000}"/>
    <cellStyle name="Saída 3 2 2 8 4" xfId="24709" xr:uid="{00000000-0005-0000-0000-0000927C0000}"/>
    <cellStyle name="Saída 3 2 2 8 5" xfId="26413" xr:uid="{00000000-0005-0000-0000-0000937C0000}"/>
    <cellStyle name="Saída 3 2 2 8 6" xfId="29780" xr:uid="{00000000-0005-0000-0000-0000947C0000}"/>
    <cellStyle name="Saída 3 2 2 8 7" xfId="31576" xr:uid="{00000000-0005-0000-0000-0000957C0000}"/>
    <cellStyle name="Saída 3 2 2 8 8" xfId="35286" xr:uid="{00000000-0005-0000-0000-0000967C0000}"/>
    <cellStyle name="Saída 3 2 2 9" xfId="3017" xr:uid="{00000000-0005-0000-0000-0000977C0000}"/>
    <cellStyle name="Saída 3 2 2 9 2" xfId="12171" xr:uid="{00000000-0005-0000-0000-0000987C0000}"/>
    <cellStyle name="Saída 3 2 2 9 3" xfId="19174" xr:uid="{00000000-0005-0000-0000-0000997C0000}"/>
    <cellStyle name="Saída 3 2 2 9 4" xfId="28305" xr:uid="{00000000-0005-0000-0000-00009A7C0000}"/>
    <cellStyle name="Saída 3 2 2 9 5" xfId="21232" xr:uid="{00000000-0005-0000-0000-00009B7C0000}"/>
    <cellStyle name="Saída 3 2 2 9 6" xfId="26500" xr:uid="{00000000-0005-0000-0000-00009C7C0000}"/>
    <cellStyle name="Saída 3 2 2 9 7" xfId="33802" xr:uid="{00000000-0005-0000-0000-00009D7C0000}"/>
    <cellStyle name="Saída 3 2 2 9 8" xfId="37364" xr:uid="{00000000-0005-0000-0000-00009E7C0000}"/>
    <cellStyle name="Saída 3 2 3" xfId="2288" xr:uid="{00000000-0005-0000-0000-00009F7C0000}"/>
    <cellStyle name="Saída 3 2 3 10" xfId="9567" xr:uid="{00000000-0005-0000-0000-0000A07C0000}"/>
    <cellStyle name="Saída 3 2 3 11" xfId="30186" xr:uid="{00000000-0005-0000-0000-0000A17C0000}"/>
    <cellStyle name="Saída 3 2 3 12" xfId="34161" xr:uid="{00000000-0005-0000-0000-0000A27C0000}"/>
    <cellStyle name="Saída 3 2 3 13" xfId="37723" xr:uid="{00000000-0005-0000-0000-0000A37C0000}"/>
    <cellStyle name="Saída 3 2 3 2" xfId="2688" xr:uid="{00000000-0005-0000-0000-0000A47C0000}"/>
    <cellStyle name="Saída 3 2 3 2 2" xfId="11842" xr:uid="{00000000-0005-0000-0000-0000A57C0000}"/>
    <cellStyle name="Saída 3 2 3 2 3" xfId="18845" xr:uid="{00000000-0005-0000-0000-0000A67C0000}"/>
    <cellStyle name="Saída 3 2 3 2 4" xfId="28430" xr:uid="{00000000-0005-0000-0000-0000A77C0000}"/>
    <cellStyle name="Saída 3 2 3 2 5" xfId="22461" xr:uid="{00000000-0005-0000-0000-0000A87C0000}"/>
    <cellStyle name="Saída 3 2 3 2 6" xfId="25915" xr:uid="{00000000-0005-0000-0000-0000A97C0000}"/>
    <cellStyle name="Saída 3 2 3 2 7" xfId="33962" xr:uid="{00000000-0005-0000-0000-0000AA7C0000}"/>
    <cellStyle name="Saída 3 2 3 2 8" xfId="37524" xr:uid="{00000000-0005-0000-0000-0000AB7C0000}"/>
    <cellStyle name="Saída 3 2 3 3" xfId="3970" xr:uid="{00000000-0005-0000-0000-0000AC7C0000}"/>
    <cellStyle name="Saída 3 2 3 3 2" xfId="13124" xr:uid="{00000000-0005-0000-0000-0000AD7C0000}"/>
    <cellStyle name="Saída 3 2 3 3 3" xfId="20122" xr:uid="{00000000-0005-0000-0000-0000AE7C0000}"/>
    <cellStyle name="Saída 3 2 3 3 4" xfId="27845" xr:uid="{00000000-0005-0000-0000-0000AF7C0000}"/>
    <cellStyle name="Saída 3 2 3 3 5" xfId="28557" xr:uid="{00000000-0005-0000-0000-0000B07C0000}"/>
    <cellStyle name="Saída 3 2 3 3 6" xfId="28969" xr:uid="{00000000-0005-0000-0000-0000B17C0000}"/>
    <cellStyle name="Saída 3 2 3 3 7" xfId="31833" xr:uid="{00000000-0005-0000-0000-0000B27C0000}"/>
    <cellStyle name="Saída 3 2 3 3 8" xfId="35489" xr:uid="{00000000-0005-0000-0000-0000B37C0000}"/>
    <cellStyle name="Saída 3 2 3 4" xfId="4408" xr:uid="{00000000-0005-0000-0000-0000B47C0000}"/>
    <cellStyle name="Saída 3 2 3 4 2" xfId="13562" xr:uid="{00000000-0005-0000-0000-0000B57C0000}"/>
    <cellStyle name="Saída 3 2 3 4 3" xfId="20560" xr:uid="{00000000-0005-0000-0000-0000B67C0000}"/>
    <cellStyle name="Saída 3 2 3 4 4" xfId="27631" xr:uid="{00000000-0005-0000-0000-0000B77C0000}"/>
    <cellStyle name="Saída 3 2 3 4 5" xfId="17583" xr:uid="{00000000-0005-0000-0000-0000B87C0000}"/>
    <cellStyle name="Saída 3 2 3 4 6" xfId="25582" xr:uid="{00000000-0005-0000-0000-0000B97C0000}"/>
    <cellStyle name="Saída 3 2 3 4 7" xfId="25844" xr:uid="{00000000-0005-0000-0000-0000BA7C0000}"/>
    <cellStyle name="Saída 3 2 3 4 8" xfId="22545" xr:uid="{00000000-0005-0000-0000-0000BB7C0000}"/>
    <cellStyle name="Saída 3 2 3 5" xfId="4662" xr:uid="{00000000-0005-0000-0000-0000BC7C0000}"/>
    <cellStyle name="Saída 3 2 3 5 2" xfId="13816" xr:uid="{00000000-0005-0000-0000-0000BD7C0000}"/>
    <cellStyle name="Saída 3 2 3 5 3" xfId="20814" xr:uid="{00000000-0005-0000-0000-0000BE7C0000}"/>
    <cellStyle name="Saída 3 2 3 5 4" xfId="27490" xr:uid="{00000000-0005-0000-0000-0000BF7C0000}"/>
    <cellStyle name="Saída 3 2 3 5 5" xfId="26725" xr:uid="{00000000-0005-0000-0000-0000C07C0000}"/>
    <cellStyle name="Saída 3 2 3 5 6" xfId="17979" xr:uid="{00000000-0005-0000-0000-0000C17C0000}"/>
    <cellStyle name="Saída 3 2 3 5 7" xfId="17730" xr:uid="{00000000-0005-0000-0000-0000C27C0000}"/>
    <cellStyle name="Saída 3 2 3 5 8" xfId="31595" xr:uid="{00000000-0005-0000-0000-0000C37C0000}"/>
    <cellStyle name="Saída 3 2 3 6" xfId="4908" xr:uid="{00000000-0005-0000-0000-0000C47C0000}"/>
    <cellStyle name="Saída 3 2 3 6 2" xfId="14062" xr:uid="{00000000-0005-0000-0000-0000C57C0000}"/>
    <cellStyle name="Saída 3 2 3 6 3" xfId="21060" xr:uid="{00000000-0005-0000-0000-0000C67C0000}"/>
    <cellStyle name="Saída 3 2 3 6 4" xfId="17419" xr:uid="{00000000-0005-0000-0000-0000C77C0000}"/>
    <cellStyle name="Saída 3 2 3 6 5" xfId="24444" xr:uid="{00000000-0005-0000-0000-0000C87C0000}"/>
    <cellStyle name="Saída 3 2 3 6 6" xfId="31954" xr:uid="{00000000-0005-0000-0000-0000C97C0000}"/>
    <cellStyle name="Saída 3 2 3 6 7" xfId="35632" xr:uid="{00000000-0005-0000-0000-0000CA7C0000}"/>
    <cellStyle name="Saída 3 2 3 6 8" xfId="38543" xr:uid="{00000000-0005-0000-0000-0000CB7C0000}"/>
    <cellStyle name="Saída 3 2 3 7" xfId="11442" xr:uid="{00000000-0005-0000-0000-0000CC7C0000}"/>
    <cellStyle name="Saída 3 2 3 8" xfId="18445" xr:uid="{00000000-0005-0000-0000-0000CD7C0000}"/>
    <cellStyle name="Saída 3 2 3 9" xfId="18022" xr:uid="{00000000-0005-0000-0000-0000CE7C0000}"/>
    <cellStyle name="Saída 3 2 4" xfId="2121" xr:uid="{00000000-0005-0000-0000-0000CF7C0000}"/>
    <cellStyle name="Saída 3 2 4 10" xfId="19509" xr:uid="{00000000-0005-0000-0000-0000D07C0000}"/>
    <cellStyle name="Saída 3 2 4 11" xfId="30366" xr:uid="{00000000-0005-0000-0000-0000D17C0000}"/>
    <cellStyle name="Saída 3 2 4 12" xfId="34282" xr:uid="{00000000-0005-0000-0000-0000D27C0000}"/>
    <cellStyle name="Saída 3 2 4 13" xfId="37834" xr:uid="{00000000-0005-0000-0000-0000D37C0000}"/>
    <cellStyle name="Saída 3 2 4 2" xfId="2605" xr:uid="{00000000-0005-0000-0000-0000D47C0000}"/>
    <cellStyle name="Saída 3 2 4 2 2" xfId="11759" xr:uid="{00000000-0005-0000-0000-0000D57C0000}"/>
    <cellStyle name="Saída 3 2 4 2 3" xfId="18762" xr:uid="{00000000-0005-0000-0000-0000D67C0000}"/>
    <cellStyle name="Saída 3 2 4 2 4" xfId="18049" xr:uid="{00000000-0005-0000-0000-0000D77C0000}"/>
    <cellStyle name="Saída 3 2 4 2 5" xfId="18153" xr:uid="{00000000-0005-0000-0000-0000D87C0000}"/>
    <cellStyle name="Saída 3 2 4 2 6" xfId="29013" xr:uid="{00000000-0005-0000-0000-0000D97C0000}"/>
    <cellStyle name="Saída 3 2 4 2 7" xfId="31084" xr:uid="{00000000-0005-0000-0000-0000DA7C0000}"/>
    <cellStyle name="Saída 3 2 4 2 8" xfId="31314" xr:uid="{00000000-0005-0000-0000-0000DB7C0000}"/>
    <cellStyle name="Saída 3 2 4 3" xfId="3852" xr:uid="{00000000-0005-0000-0000-0000DC7C0000}"/>
    <cellStyle name="Saída 3 2 4 3 2" xfId="13006" xr:uid="{00000000-0005-0000-0000-0000DD7C0000}"/>
    <cellStyle name="Saída 3 2 4 3 3" xfId="20005" xr:uid="{00000000-0005-0000-0000-0000DE7C0000}"/>
    <cellStyle name="Saída 3 2 4 3 4" xfId="27904" xr:uid="{00000000-0005-0000-0000-0000DF7C0000}"/>
    <cellStyle name="Saída 3 2 4 3 5" xfId="26598" xr:uid="{00000000-0005-0000-0000-0000E07C0000}"/>
    <cellStyle name="Saída 3 2 4 3 6" xfId="24493" xr:uid="{00000000-0005-0000-0000-0000E17C0000}"/>
    <cellStyle name="Saída 3 2 4 3 7" xfId="33492" xr:uid="{00000000-0005-0000-0000-0000E27C0000}"/>
    <cellStyle name="Saída 3 2 4 3 8" xfId="37160" xr:uid="{00000000-0005-0000-0000-0000E37C0000}"/>
    <cellStyle name="Saída 3 2 4 4" xfId="4320" xr:uid="{00000000-0005-0000-0000-0000E47C0000}"/>
    <cellStyle name="Saída 3 2 4 4 2" xfId="13474" xr:uid="{00000000-0005-0000-0000-0000E57C0000}"/>
    <cellStyle name="Saída 3 2 4 4 3" xfId="20472" xr:uid="{00000000-0005-0000-0000-0000E67C0000}"/>
    <cellStyle name="Saída 3 2 4 4 4" xfId="27672" xr:uid="{00000000-0005-0000-0000-0000E77C0000}"/>
    <cellStyle name="Saída 3 2 4 4 5" xfId="28146" xr:uid="{00000000-0005-0000-0000-0000E87C0000}"/>
    <cellStyle name="Saída 3 2 4 4 6" xfId="25391" xr:uid="{00000000-0005-0000-0000-0000E97C0000}"/>
    <cellStyle name="Saída 3 2 4 4 7" xfId="28469" xr:uid="{00000000-0005-0000-0000-0000EA7C0000}"/>
    <cellStyle name="Saída 3 2 4 4 8" xfId="25295" xr:uid="{00000000-0005-0000-0000-0000EB7C0000}"/>
    <cellStyle name="Saída 3 2 4 5" xfId="4587" xr:uid="{00000000-0005-0000-0000-0000EC7C0000}"/>
    <cellStyle name="Saída 3 2 4 5 2" xfId="13741" xr:uid="{00000000-0005-0000-0000-0000ED7C0000}"/>
    <cellStyle name="Saída 3 2 4 5 3" xfId="20739" xr:uid="{00000000-0005-0000-0000-0000EE7C0000}"/>
    <cellStyle name="Saída 3 2 4 5 4" xfId="25230" xr:uid="{00000000-0005-0000-0000-0000EF7C0000}"/>
    <cellStyle name="Saída 3 2 4 5 5" xfId="24414" xr:uid="{00000000-0005-0000-0000-0000F07C0000}"/>
    <cellStyle name="Saída 3 2 4 5 6" xfId="21347" xr:uid="{00000000-0005-0000-0000-0000F17C0000}"/>
    <cellStyle name="Saída 3 2 4 5 7" xfId="32222" xr:uid="{00000000-0005-0000-0000-0000F27C0000}"/>
    <cellStyle name="Saída 3 2 4 5 8" xfId="35897" xr:uid="{00000000-0005-0000-0000-0000F37C0000}"/>
    <cellStyle name="Saída 3 2 4 6" xfId="4837" xr:uid="{00000000-0005-0000-0000-0000F47C0000}"/>
    <cellStyle name="Saída 3 2 4 6 2" xfId="13991" xr:uid="{00000000-0005-0000-0000-0000F57C0000}"/>
    <cellStyle name="Saída 3 2 4 6 3" xfId="20989" xr:uid="{00000000-0005-0000-0000-0000F67C0000}"/>
    <cellStyle name="Saída 3 2 4 6 4" xfId="17417" xr:uid="{00000000-0005-0000-0000-0000F77C0000}"/>
    <cellStyle name="Saída 3 2 4 6 5" xfId="10217" xr:uid="{00000000-0005-0000-0000-0000F87C0000}"/>
    <cellStyle name="Saída 3 2 4 6 6" xfId="22875" xr:uid="{00000000-0005-0000-0000-0000F97C0000}"/>
    <cellStyle name="Saída 3 2 4 6 7" xfId="32106" xr:uid="{00000000-0005-0000-0000-0000FA7C0000}"/>
    <cellStyle name="Saída 3 2 4 6 8" xfId="35781" xr:uid="{00000000-0005-0000-0000-0000FB7C0000}"/>
    <cellStyle name="Saída 3 2 4 7" xfId="11275" xr:uid="{00000000-0005-0000-0000-0000FC7C0000}"/>
    <cellStyle name="Saída 3 2 4 8" xfId="9175" xr:uid="{00000000-0005-0000-0000-0000FD7C0000}"/>
    <cellStyle name="Saída 3 2 4 9" xfId="28443" xr:uid="{00000000-0005-0000-0000-0000FE7C0000}"/>
    <cellStyle name="Saída 3 2 5" xfId="2259" xr:uid="{00000000-0005-0000-0000-0000FF7C0000}"/>
    <cellStyle name="Saída 3 2 5 10" xfId="25060" xr:uid="{00000000-0005-0000-0000-0000007D0000}"/>
    <cellStyle name="Saída 3 2 5 11" xfId="17135" xr:uid="{00000000-0005-0000-0000-0000017D0000}"/>
    <cellStyle name="Saída 3 2 5 12" xfId="25800" xr:uid="{00000000-0005-0000-0000-0000027D0000}"/>
    <cellStyle name="Saída 3 2 5 13" xfId="25955" xr:uid="{00000000-0005-0000-0000-0000037D0000}"/>
    <cellStyle name="Saída 3 2 5 2" xfId="2659" xr:uid="{00000000-0005-0000-0000-0000047D0000}"/>
    <cellStyle name="Saída 3 2 5 2 2" xfId="11813" xr:uid="{00000000-0005-0000-0000-0000057D0000}"/>
    <cellStyle name="Saída 3 2 5 2 3" xfId="18816" xr:uid="{00000000-0005-0000-0000-0000067D0000}"/>
    <cellStyle name="Saída 3 2 5 2 4" xfId="29520" xr:uid="{00000000-0005-0000-0000-0000077D0000}"/>
    <cellStyle name="Saída 3 2 5 2 5" xfId="22471" xr:uid="{00000000-0005-0000-0000-0000087D0000}"/>
    <cellStyle name="Saída 3 2 5 2 6" xfId="26514" xr:uid="{00000000-0005-0000-0000-0000097D0000}"/>
    <cellStyle name="Saída 3 2 5 2 7" xfId="33980" xr:uid="{00000000-0005-0000-0000-00000A7D0000}"/>
    <cellStyle name="Saída 3 2 5 2 8" xfId="37542" xr:uid="{00000000-0005-0000-0000-00000B7D0000}"/>
    <cellStyle name="Saída 3 2 5 3" xfId="3941" xr:uid="{00000000-0005-0000-0000-00000C7D0000}"/>
    <cellStyle name="Saída 3 2 5 3 2" xfId="13095" xr:uid="{00000000-0005-0000-0000-00000D7D0000}"/>
    <cellStyle name="Saída 3 2 5 3 3" xfId="20093" xr:uid="{00000000-0005-0000-0000-00000E7D0000}"/>
    <cellStyle name="Saída 3 2 5 3 4" xfId="17775" xr:uid="{00000000-0005-0000-0000-00000F7D0000}"/>
    <cellStyle name="Saída 3 2 5 3 5" xfId="19486" xr:uid="{00000000-0005-0000-0000-0000107D0000}"/>
    <cellStyle name="Saída 3 2 5 3 6" xfId="27280" xr:uid="{00000000-0005-0000-0000-0000117D0000}"/>
    <cellStyle name="Saída 3 2 5 3 7" xfId="33456" xr:uid="{00000000-0005-0000-0000-0000127D0000}"/>
    <cellStyle name="Saída 3 2 5 3 8" xfId="37130" xr:uid="{00000000-0005-0000-0000-0000137D0000}"/>
    <cellStyle name="Saída 3 2 5 4" xfId="4379" xr:uid="{00000000-0005-0000-0000-0000147D0000}"/>
    <cellStyle name="Saída 3 2 5 4 2" xfId="13533" xr:uid="{00000000-0005-0000-0000-0000157D0000}"/>
    <cellStyle name="Saída 3 2 5 4 3" xfId="20531" xr:uid="{00000000-0005-0000-0000-0000167D0000}"/>
    <cellStyle name="Saída 3 2 5 4 4" xfId="27645" xr:uid="{00000000-0005-0000-0000-0000177D0000}"/>
    <cellStyle name="Saída 3 2 5 4 5" xfId="25031" xr:uid="{00000000-0005-0000-0000-0000187D0000}"/>
    <cellStyle name="Saída 3 2 5 4 6" xfId="28966" xr:uid="{00000000-0005-0000-0000-0000197D0000}"/>
    <cellStyle name="Saída 3 2 5 4 7" xfId="18038" xr:uid="{00000000-0005-0000-0000-00001A7D0000}"/>
    <cellStyle name="Saída 3 2 5 4 8" xfId="30319" xr:uid="{00000000-0005-0000-0000-00001B7D0000}"/>
    <cellStyle name="Saída 3 2 5 5" xfId="4633" xr:uid="{00000000-0005-0000-0000-00001C7D0000}"/>
    <cellStyle name="Saída 3 2 5 5 2" xfId="13787" xr:uid="{00000000-0005-0000-0000-00001D7D0000}"/>
    <cellStyle name="Saída 3 2 5 5 3" xfId="20785" xr:uid="{00000000-0005-0000-0000-00001E7D0000}"/>
    <cellStyle name="Saída 3 2 5 5 4" xfId="27520" xr:uid="{00000000-0005-0000-0000-00001F7D0000}"/>
    <cellStyle name="Saída 3 2 5 5 5" xfId="29443" xr:uid="{00000000-0005-0000-0000-0000207D0000}"/>
    <cellStyle name="Saída 3 2 5 5 6" xfId="17240" xr:uid="{00000000-0005-0000-0000-0000217D0000}"/>
    <cellStyle name="Saída 3 2 5 5 7" xfId="29407" xr:uid="{00000000-0005-0000-0000-0000227D0000}"/>
    <cellStyle name="Saída 3 2 5 5 8" xfId="17800" xr:uid="{00000000-0005-0000-0000-0000237D0000}"/>
    <cellStyle name="Saída 3 2 5 6" xfId="4879" xr:uid="{00000000-0005-0000-0000-0000247D0000}"/>
    <cellStyle name="Saída 3 2 5 6 2" xfId="14033" xr:uid="{00000000-0005-0000-0000-0000257D0000}"/>
    <cellStyle name="Saída 3 2 5 6 3" xfId="21031" xr:uid="{00000000-0005-0000-0000-0000267D0000}"/>
    <cellStyle name="Saída 3 2 5 6 4" xfId="27399" xr:uid="{00000000-0005-0000-0000-0000277D0000}"/>
    <cellStyle name="Saída 3 2 5 6 5" xfId="9514" xr:uid="{00000000-0005-0000-0000-0000287D0000}"/>
    <cellStyle name="Saída 3 2 5 6 6" xfId="19712" xr:uid="{00000000-0005-0000-0000-0000297D0000}"/>
    <cellStyle name="Saída 3 2 5 6 7" xfId="35603" xr:uid="{00000000-0005-0000-0000-00002A7D0000}"/>
    <cellStyle name="Saída 3 2 5 6 8" xfId="38514" xr:uid="{00000000-0005-0000-0000-00002B7D0000}"/>
    <cellStyle name="Saída 3 2 5 7" xfId="11413" xr:uid="{00000000-0005-0000-0000-00002C7D0000}"/>
    <cellStyle name="Saída 3 2 5 8" xfId="18416" xr:uid="{00000000-0005-0000-0000-00002D7D0000}"/>
    <cellStyle name="Saída 3 2 5 9" xfId="23195" xr:uid="{00000000-0005-0000-0000-00002E7D0000}"/>
    <cellStyle name="Saída 3 2 6" xfId="1694" xr:uid="{00000000-0005-0000-0000-00002F7D0000}"/>
    <cellStyle name="Saída 3 2 6 10" xfId="25982" xr:uid="{00000000-0005-0000-0000-0000307D0000}"/>
    <cellStyle name="Saída 3 2 6 11" xfId="26090" xr:uid="{00000000-0005-0000-0000-0000317D0000}"/>
    <cellStyle name="Saída 3 2 6 12" xfId="24170" xr:uid="{00000000-0005-0000-0000-0000327D0000}"/>
    <cellStyle name="Saída 3 2 6 13" xfId="29610" xr:uid="{00000000-0005-0000-0000-0000337D0000}"/>
    <cellStyle name="Saída 3 2 6 2" xfId="2517" xr:uid="{00000000-0005-0000-0000-0000347D0000}"/>
    <cellStyle name="Saída 3 2 6 2 2" xfId="11671" xr:uid="{00000000-0005-0000-0000-0000357D0000}"/>
    <cellStyle name="Saída 3 2 6 2 3" xfId="18674" xr:uid="{00000000-0005-0000-0000-0000367D0000}"/>
    <cellStyle name="Saída 3 2 6 2 4" xfId="17801" xr:uid="{00000000-0005-0000-0000-0000377D0000}"/>
    <cellStyle name="Saída 3 2 6 2 5" xfId="26228" xr:uid="{00000000-0005-0000-0000-0000387D0000}"/>
    <cellStyle name="Saída 3 2 6 2 6" xfId="30073" xr:uid="{00000000-0005-0000-0000-0000397D0000}"/>
    <cellStyle name="Saída 3 2 6 2 7" xfId="34034" xr:uid="{00000000-0005-0000-0000-00003A7D0000}"/>
    <cellStyle name="Saída 3 2 6 2 8" xfId="37596" xr:uid="{00000000-0005-0000-0000-00003B7D0000}"/>
    <cellStyle name="Saída 3 2 6 3" xfId="3671" xr:uid="{00000000-0005-0000-0000-00003C7D0000}"/>
    <cellStyle name="Saída 3 2 6 3 2" xfId="12825" xr:uid="{00000000-0005-0000-0000-00003D7D0000}"/>
    <cellStyle name="Saída 3 2 6 3 3" xfId="19824" xr:uid="{00000000-0005-0000-0000-00003E7D0000}"/>
    <cellStyle name="Saída 3 2 6 3 4" xfId="17859" xr:uid="{00000000-0005-0000-0000-00003F7D0000}"/>
    <cellStyle name="Saída 3 2 6 3 5" xfId="26560" xr:uid="{00000000-0005-0000-0000-0000407D0000}"/>
    <cellStyle name="Saída 3 2 6 3 6" xfId="29555" xr:uid="{00000000-0005-0000-0000-0000417D0000}"/>
    <cellStyle name="Saída 3 2 6 3 7" xfId="22902" xr:uid="{00000000-0005-0000-0000-0000427D0000}"/>
    <cellStyle name="Saída 3 2 6 3 8" xfId="34840" xr:uid="{00000000-0005-0000-0000-0000437D0000}"/>
    <cellStyle name="Saída 3 2 6 4" xfId="4176" xr:uid="{00000000-0005-0000-0000-0000447D0000}"/>
    <cellStyle name="Saída 3 2 6 4 2" xfId="13330" xr:uid="{00000000-0005-0000-0000-0000457D0000}"/>
    <cellStyle name="Saída 3 2 6 4 3" xfId="20328" xr:uid="{00000000-0005-0000-0000-0000467D0000}"/>
    <cellStyle name="Saída 3 2 6 4 4" xfId="23338" xr:uid="{00000000-0005-0000-0000-0000477D0000}"/>
    <cellStyle name="Saída 3 2 6 4 5" xfId="29500" xr:uid="{00000000-0005-0000-0000-0000487D0000}"/>
    <cellStyle name="Saída 3 2 6 4 6" xfId="19715" xr:uid="{00000000-0005-0000-0000-0000497D0000}"/>
    <cellStyle name="Saída 3 2 6 4 7" xfId="17650" xr:uid="{00000000-0005-0000-0000-00004A7D0000}"/>
    <cellStyle name="Saída 3 2 6 4 8" xfId="25406" xr:uid="{00000000-0005-0000-0000-00004B7D0000}"/>
    <cellStyle name="Saída 3 2 6 5" xfId="3680" xr:uid="{00000000-0005-0000-0000-00004C7D0000}"/>
    <cellStyle name="Saída 3 2 6 5 2" xfId="12834" xr:uid="{00000000-0005-0000-0000-00004D7D0000}"/>
    <cellStyle name="Saída 3 2 6 5 3" xfId="19833" xr:uid="{00000000-0005-0000-0000-00004E7D0000}"/>
    <cellStyle name="Saída 3 2 6 5 4" xfId="27989" xr:uid="{00000000-0005-0000-0000-00004F7D0000}"/>
    <cellStyle name="Saída 3 2 6 5 5" xfId="26562" xr:uid="{00000000-0005-0000-0000-0000507D0000}"/>
    <cellStyle name="Saída 3 2 6 5 6" xfId="29548" xr:uid="{00000000-0005-0000-0000-0000517D0000}"/>
    <cellStyle name="Saída 3 2 6 5 7" xfId="33573" xr:uid="{00000000-0005-0000-0000-0000527D0000}"/>
    <cellStyle name="Saída 3 2 6 5 8" xfId="37241" xr:uid="{00000000-0005-0000-0000-0000537D0000}"/>
    <cellStyle name="Saída 3 2 6 6" xfId="3147" xr:uid="{00000000-0005-0000-0000-0000547D0000}"/>
    <cellStyle name="Saída 3 2 6 6 2" xfId="12301" xr:uid="{00000000-0005-0000-0000-0000557D0000}"/>
    <cellStyle name="Saída 3 2 6 6 3" xfId="19304" xr:uid="{00000000-0005-0000-0000-0000567D0000}"/>
    <cellStyle name="Saída 3 2 6 6 4" xfId="28251" xr:uid="{00000000-0005-0000-0000-0000577D0000}"/>
    <cellStyle name="Saída 3 2 6 6 5" xfId="24544" xr:uid="{00000000-0005-0000-0000-0000587D0000}"/>
    <cellStyle name="Saída 3 2 6 6 6" xfId="29751" xr:uid="{00000000-0005-0000-0000-0000597D0000}"/>
    <cellStyle name="Saída 3 2 6 6 7" xfId="33736" xr:uid="{00000000-0005-0000-0000-00005A7D0000}"/>
    <cellStyle name="Saída 3 2 6 6 8" xfId="37298" xr:uid="{00000000-0005-0000-0000-00005B7D0000}"/>
    <cellStyle name="Saída 3 2 6 7" xfId="10848" xr:uid="{00000000-0005-0000-0000-00005C7D0000}"/>
    <cellStyle name="Saída 3 2 6 8" xfId="9258" xr:uid="{00000000-0005-0000-0000-00005D7D0000}"/>
    <cellStyle name="Saída 3 2 6 9" xfId="25137" xr:uid="{00000000-0005-0000-0000-00005E7D0000}"/>
    <cellStyle name="Saída 3 2 7" xfId="1653" xr:uid="{00000000-0005-0000-0000-00005F7D0000}"/>
    <cellStyle name="Saída 3 2 7 10" xfId="10239" xr:uid="{00000000-0005-0000-0000-0000607D0000}"/>
    <cellStyle name="Saída 3 2 7 11" xfId="31371" xr:uid="{00000000-0005-0000-0000-0000617D0000}"/>
    <cellStyle name="Saída 3 2 7 12" xfId="35125" xr:uid="{00000000-0005-0000-0000-0000627D0000}"/>
    <cellStyle name="Saída 3 2 7 2" xfId="3568" xr:uid="{00000000-0005-0000-0000-0000637D0000}"/>
    <cellStyle name="Saída 3 2 7 2 2" xfId="12722" xr:uid="{00000000-0005-0000-0000-0000647D0000}"/>
    <cellStyle name="Saída 3 2 7 2 3" xfId="19723" xr:uid="{00000000-0005-0000-0000-0000657D0000}"/>
    <cellStyle name="Saída 3 2 7 2 4" xfId="28045" xr:uid="{00000000-0005-0000-0000-0000667D0000}"/>
    <cellStyle name="Saída 3 2 7 2 5" xfId="9613" xr:uid="{00000000-0005-0000-0000-0000677D0000}"/>
    <cellStyle name="Saída 3 2 7 2 6" xfId="29597" xr:uid="{00000000-0005-0000-0000-0000687D0000}"/>
    <cellStyle name="Saída 3 2 7 2 7" xfId="33593" xr:uid="{00000000-0005-0000-0000-0000697D0000}"/>
    <cellStyle name="Saída 3 2 7 2 8" xfId="37260" xr:uid="{00000000-0005-0000-0000-00006A7D0000}"/>
    <cellStyle name="Saída 3 2 7 3" xfId="4128" xr:uid="{00000000-0005-0000-0000-00006B7D0000}"/>
    <cellStyle name="Saída 3 2 7 3 2" xfId="13282" xr:uid="{00000000-0005-0000-0000-00006C7D0000}"/>
    <cellStyle name="Saída 3 2 7 3 3" xfId="20280" xr:uid="{00000000-0005-0000-0000-00006D7D0000}"/>
    <cellStyle name="Saída 3 2 7 3 4" xfId="9359" xr:uid="{00000000-0005-0000-0000-00006E7D0000}"/>
    <cellStyle name="Saída 3 2 7 3 5" xfId="23318" xr:uid="{00000000-0005-0000-0000-00006F7D0000}"/>
    <cellStyle name="Saída 3 2 7 3 6" xfId="28637" xr:uid="{00000000-0005-0000-0000-0000707D0000}"/>
    <cellStyle name="Saída 3 2 7 3 7" xfId="33406" xr:uid="{00000000-0005-0000-0000-0000717D0000}"/>
    <cellStyle name="Saída 3 2 7 3 8" xfId="37081" xr:uid="{00000000-0005-0000-0000-0000727D0000}"/>
    <cellStyle name="Saída 3 2 7 4" xfId="3068" xr:uid="{00000000-0005-0000-0000-0000737D0000}"/>
    <cellStyle name="Saída 3 2 7 4 2" xfId="12222" xr:uid="{00000000-0005-0000-0000-0000747D0000}"/>
    <cellStyle name="Saída 3 2 7 4 3" xfId="19225" xr:uid="{00000000-0005-0000-0000-0000757D0000}"/>
    <cellStyle name="Saída 3 2 7 4 4" xfId="28283" xr:uid="{00000000-0005-0000-0000-0000767D0000}"/>
    <cellStyle name="Saída 3 2 7 4 5" xfId="9675" xr:uid="{00000000-0005-0000-0000-0000777D0000}"/>
    <cellStyle name="Saída 3 2 7 4 6" xfId="29798" xr:uid="{00000000-0005-0000-0000-0000787D0000}"/>
    <cellStyle name="Saída 3 2 7 4 7" xfId="31829" xr:uid="{00000000-0005-0000-0000-0000797D0000}"/>
    <cellStyle name="Saída 3 2 7 4 8" xfId="35486" xr:uid="{00000000-0005-0000-0000-00007A7D0000}"/>
    <cellStyle name="Saída 3 2 7 5" xfId="3768" xr:uid="{00000000-0005-0000-0000-00007B7D0000}"/>
    <cellStyle name="Saída 3 2 7 5 2" xfId="12922" xr:uid="{00000000-0005-0000-0000-00007C7D0000}"/>
    <cellStyle name="Saída 3 2 7 5 3" xfId="19921" xr:uid="{00000000-0005-0000-0000-00007D7D0000}"/>
    <cellStyle name="Saída 3 2 7 5 4" xfId="19709" xr:uid="{00000000-0005-0000-0000-00007E7D0000}"/>
    <cellStyle name="Saída 3 2 7 5 5" xfId="18031" xr:uid="{00000000-0005-0000-0000-00007F7D0000}"/>
    <cellStyle name="Saída 3 2 7 5 6" xfId="28461" xr:uid="{00000000-0005-0000-0000-0000807D0000}"/>
    <cellStyle name="Saída 3 2 7 5 7" xfId="24169" xr:uid="{00000000-0005-0000-0000-0000817D0000}"/>
    <cellStyle name="Saída 3 2 7 5 8" xfId="34845" xr:uid="{00000000-0005-0000-0000-0000827D0000}"/>
    <cellStyle name="Saída 3 2 7 6" xfId="10807" xr:uid="{00000000-0005-0000-0000-0000837D0000}"/>
    <cellStyle name="Saída 3 2 7 7" xfId="9769" xr:uid="{00000000-0005-0000-0000-0000847D0000}"/>
    <cellStyle name="Saída 3 2 7 8" xfId="24468" xr:uid="{00000000-0005-0000-0000-0000857D0000}"/>
    <cellStyle name="Saída 3 2 7 9" xfId="23297" xr:uid="{00000000-0005-0000-0000-0000867D0000}"/>
    <cellStyle name="Saída 3 2 8" xfId="2481" xr:uid="{00000000-0005-0000-0000-0000877D0000}"/>
    <cellStyle name="Saída 3 2 8 2" xfId="11635" xr:uid="{00000000-0005-0000-0000-0000887D0000}"/>
    <cellStyle name="Saída 3 2 8 3" xfId="18638" xr:uid="{00000000-0005-0000-0000-0000897D0000}"/>
    <cellStyle name="Saída 3 2 8 4" xfId="18010" xr:uid="{00000000-0005-0000-0000-00008A7D0000}"/>
    <cellStyle name="Saída 3 2 8 5" xfId="22614" xr:uid="{00000000-0005-0000-0000-00008B7D0000}"/>
    <cellStyle name="Saída 3 2 8 6" xfId="23033" xr:uid="{00000000-0005-0000-0000-00008C7D0000}"/>
    <cellStyle name="Saída 3 2 8 7" xfId="31493" xr:uid="{00000000-0005-0000-0000-00008D7D0000}"/>
    <cellStyle name="Saída 3 2 8 8" xfId="35203" xr:uid="{00000000-0005-0000-0000-00008E7D0000}"/>
    <cellStyle name="Saída 3 2 9" xfId="3085" xr:uid="{00000000-0005-0000-0000-00008F7D0000}"/>
    <cellStyle name="Saída 3 2 9 2" xfId="12239" xr:uid="{00000000-0005-0000-0000-0000907D0000}"/>
    <cellStyle name="Saída 3 2 9 3" xfId="19242" xr:uid="{00000000-0005-0000-0000-0000917D0000}"/>
    <cellStyle name="Saída 3 2 9 4" xfId="24702" xr:uid="{00000000-0005-0000-0000-0000927D0000}"/>
    <cellStyle name="Saída 3 2 9 5" xfId="28777" xr:uid="{00000000-0005-0000-0000-0000937D0000}"/>
    <cellStyle name="Saída 3 2 9 6" xfId="25534" xr:uid="{00000000-0005-0000-0000-0000947D0000}"/>
    <cellStyle name="Saída 3 2 9 7" xfId="28704" xr:uid="{00000000-0005-0000-0000-0000957D0000}"/>
    <cellStyle name="Saída 3 2 9 8" xfId="29177" xr:uid="{00000000-0005-0000-0000-0000967D0000}"/>
    <cellStyle name="Saída 3 20" xfId="35115" xr:uid="{00000000-0005-0000-0000-0000977D0000}"/>
    <cellStyle name="Saída 3 21" xfId="38430" xr:uid="{00000000-0005-0000-0000-0000987D0000}"/>
    <cellStyle name="Saída 3 3" xfId="1176" xr:uid="{00000000-0005-0000-0000-0000997D0000}"/>
    <cellStyle name="Saída 3 3 10" xfId="31203" xr:uid="{00000000-0005-0000-0000-00009A7D0000}"/>
    <cellStyle name="Saída 3 3 11" xfId="31284" xr:uid="{00000000-0005-0000-0000-00009B7D0000}"/>
    <cellStyle name="Saída 3 3 12" xfId="35104" xr:uid="{00000000-0005-0000-0000-00009C7D0000}"/>
    <cellStyle name="Saída 3 3 2" xfId="2367" xr:uid="{00000000-0005-0000-0000-00009D7D0000}"/>
    <cellStyle name="Saída 3 3 2 10" xfId="26149" xr:uid="{00000000-0005-0000-0000-00009E7D0000}"/>
    <cellStyle name="Saída 3 3 2 11" xfId="30148" xr:uid="{00000000-0005-0000-0000-00009F7D0000}"/>
    <cellStyle name="Saída 3 3 2 12" xfId="18082" xr:uid="{00000000-0005-0000-0000-0000A07D0000}"/>
    <cellStyle name="Saída 3 3 2 13" xfId="17623" xr:uid="{00000000-0005-0000-0000-0000A17D0000}"/>
    <cellStyle name="Saída 3 3 2 2" xfId="2767" xr:uid="{00000000-0005-0000-0000-0000A27D0000}"/>
    <cellStyle name="Saída 3 3 2 2 2" xfId="11921" xr:uid="{00000000-0005-0000-0000-0000A37D0000}"/>
    <cellStyle name="Saída 3 3 2 2 3" xfId="18924" xr:uid="{00000000-0005-0000-0000-0000A47D0000}"/>
    <cellStyle name="Saída 3 3 2 2 4" xfId="17545" xr:uid="{00000000-0005-0000-0000-0000A57D0000}"/>
    <cellStyle name="Saída 3 3 2 2 5" xfId="9645" xr:uid="{00000000-0005-0000-0000-0000A67D0000}"/>
    <cellStyle name="Saída 3 3 2 2 6" xfId="29950" xr:uid="{00000000-0005-0000-0000-0000A77D0000}"/>
    <cellStyle name="Saída 3 3 2 2 7" xfId="33927" xr:uid="{00000000-0005-0000-0000-0000A87D0000}"/>
    <cellStyle name="Saída 3 3 2 2 8" xfId="37489" xr:uid="{00000000-0005-0000-0000-0000A97D0000}"/>
    <cellStyle name="Saída 3 3 2 3" xfId="4049" xr:uid="{00000000-0005-0000-0000-0000AA7D0000}"/>
    <cellStyle name="Saída 3 3 2 3 2" xfId="13203" xr:uid="{00000000-0005-0000-0000-0000AB7D0000}"/>
    <cellStyle name="Saída 3 3 2 3 3" xfId="20201" xr:uid="{00000000-0005-0000-0000-0000AC7D0000}"/>
    <cellStyle name="Saída 3 3 2 3 4" xfId="22673" xr:uid="{00000000-0005-0000-0000-0000AD7D0000}"/>
    <cellStyle name="Saída 3 3 2 3 5" xfId="23106" xr:uid="{00000000-0005-0000-0000-0000AE7D0000}"/>
    <cellStyle name="Saída 3 3 2 3 6" xfId="19767" xr:uid="{00000000-0005-0000-0000-0000AF7D0000}"/>
    <cellStyle name="Saída 3 3 2 3 7" xfId="29690" xr:uid="{00000000-0005-0000-0000-0000B07D0000}"/>
    <cellStyle name="Saída 3 3 2 3 8" xfId="31129" xr:uid="{00000000-0005-0000-0000-0000B17D0000}"/>
    <cellStyle name="Saída 3 3 2 4" xfId="4487" xr:uid="{00000000-0005-0000-0000-0000B27D0000}"/>
    <cellStyle name="Saída 3 3 2 4 2" xfId="13641" xr:uid="{00000000-0005-0000-0000-0000B37D0000}"/>
    <cellStyle name="Saída 3 3 2 4 3" xfId="20639" xr:uid="{00000000-0005-0000-0000-0000B47D0000}"/>
    <cellStyle name="Saída 3 3 2 4 4" xfId="17430" xr:uid="{00000000-0005-0000-0000-0000B57D0000}"/>
    <cellStyle name="Saída 3 3 2 4 5" xfId="26700" xr:uid="{00000000-0005-0000-0000-0000B67D0000}"/>
    <cellStyle name="Saída 3 3 2 4 6" xfId="28712" xr:uid="{00000000-0005-0000-0000-0000B77D0000}"/>
    <cellStyle name="Saída 3 3 2 4 7" xfId="32271" xr:uid="{00000000-0005-0000-0000-0000B87D0000}"/>
    <cellStyle name="Saída 3 3 2 4 8" xfId="35946" xr:uid="{00000000-0005-0000-0000-0000B97D0000}"/>
    <cellStyle name="Saída 3 3 2 5" xfId="4741" xr:uid="{00000000-0005-0000-0000-0000BA7D0000}"/>
    <cellStyle name="Saída 3 3 2 5 2" xfId="13895" xr:uid="{00000000-0005-0000-0000-0000BB7D0000}"/>
    <cellStyle name="Saída 3 3 2 5 3" xfId="20893" xr:uid="{00000000-0005-0000-0000-0000BC7D0000}"/>
    <cellStyle name="Saída 3 3 2 5 4" xfId="24786" xr:uid="{00000000-0005-0000-0000-0000BD7D0000}"/>
    <cellStyle name="Saída 3 3 2 5 5" xfId="29271" xr:uid="{00000000-0005-0000-0000-0000BE7D0000}"/>
    <cellStyle name="Saída 3 3 2 5 6" xfId="23117" xr:uid="{00000000-0005-0000-0000-0000BF7D0000}"/>
    <cellStyle name="Saída 3 3 2 5 7" xfId="32155" xr:uid="{00000000-0005-0000-0000-0000C07D0000}"/>
    <cellStyle name="Saída 3 3 2 5 8" xfId="35830" xr:uid="{00000000-0005-0000-0000-0000C17D0000}"/>
    <cellStyle name="Saída 3 3 2 6" xfId="4987" xr:uid="{00000000-0005-0000-0000-0000C27D0000}"/>
    <cellStyle name="Saída 3 3 2 6 2" xfId="14141" xr:uid="{00000000-0005-0000-0000-0000C37D0000}"/>
    <cellStyle name="Saída 3 3 2 6 3" xfId="21139" xr:uid="{00000000-0005-0000-0000-0000C47D0000}"/>
    <cellStyle name="Saída 3 3 2 6 4" xfId="27345" xr:uid="{00000000-0005-0000-0000-0000C57D0000}"/>
    <cellStyle name="Saída 3 3 2 6 5" xfId="29288" xr:uid="{00000000-0005-0000-0000-0000C67D0000}"/>
    <cellStyle name="Saída 3 3 2 6 6" xfId="32033" xr:uid="{00000000-0005-0000-0000-0000C77D0000}"/>
    <cellStyle name="Saída 3 3 2 6 7" xfId="35711" xr:uid="{00000000-0005-0000-0000-0000C87D0000}"/>
    <cellStyle name="Saída 3 3 2 6 8" xfId="38622" xr:uid="{00000000-0005-0000-0000-0000C97D0000}"/>
    <cellStyle name="Saída 3 3 2 7" xfId="11521" xr:uid="{00000000-0005-0000-0000-0000CA7D0000}"/>
    <cellStyle name="Saída 3 3 2 8" xfId="18524" xr:uid="{00000000-0005-0000-0000-0000CB7D0000}"/>
    <cellStyle name="Saída 3 3 2 9" xfId="25284" xr:uid="{00000000-0005-0000-0000-0000CC7D0000}"/>
    <cellStyle name="Saída 3 3 3" xfId="2391" xr:uid="{00000000-0005-0000-0000-0000CD7D0000}"/>
    <cellStyle name="Saída 3 3 3 10" xfId="26161" xr:uid="{00000000-0005-0000-0000-0000CE7D0000}"/>
    <cellStyle name="Saída 3 3 3 11" xfId="30136" xr:uid="{00000000-0005-0000-0000-0000CF7D0000}"/>
    <cellStyle name="Saída 3 3 3 12" xfId="34110" xr:uid="{00000000-0005-0000-0000-0000D07D0000}"/>
    <cellStyle name="Saída 3 3 3 13" xfId="37672" xr:uid="{00000000-0005-0000-0000-0000D17D0000}"/>
    <cellStyle name="Saída 3 3 3 2" xfId="2791" xr:uid="{00000000-0005-0000-0000-0000D27D0000}"/>
    <cellStyle name="Saída 3 3 3 2 2" xfId="11945" xr:uid="{00000000-0005-0000-0000-0000D37D0000}"/>
    <cellStyle name="Saída 3 3 3 2 3" xfId="18948" xr:uid="{00000000-0005-0000-0000-0000D47D0000}"/>
    <cellStyle name="Saída 3 3 3 2 4" xfId="17440" xr:uid="{00000000-0005-0000-0000-0000D57D0000}"/>
    <cellStyle name="Saída 3 3 3 2 5" xfId="25353" xr:uid="{00000000-0005-0000-0000-0000D67D0000}"/>
    <cellStyle name="Saída 3 3 3 2 6" xfId="29922" xr:uid="{00000000-0005-0000-0000-0000D77D0000}"/>
    <cellStyle name="Saída 3 3 3 2 7" xfId="33907" xr:uid="{00000000-0005-0000-0000-0000D87D0000}"/>
    <cellStyle name="Saída 3 3 3 2 8" xfId="37469" xr:uid="{00000000-0005-0000-0000-0000D97D0000}"/>
    <cellStyle name="Saída 3 3 3 3" xfId="4073" xr:uid="{00000000-0005-0000-0000-0000DA7D0000}"/>
    <cellStyle name="Saída 3 3 3 3 2" xfId="13227" xr:uid="{00000000-0005-0000-0000-0000DB7D0000}"/>
    <cellStyle name="Saída 3 3 3 3 3" xfId="20225" xr:uid="{00000000-0005-0000-0000-0000DC7D0000}"/>
    <cellStyle name="Saída 3 3 3 3 4" xfId="22655" xr:uid="{00000000-0005-0000-0000-0000DD7D0000}"/>
    <cellStyle name="Saída 3 3 3 3 5" xfId="22604" xr:uid="{00000000-0005-0000-0000-0000DE7D0000}"/>
    <cellStyle name="Saída 3 3 3 3 6" xfId="17522" xr:uid="{00000000-0005-0000-0000-0000DF7D0000}"/>
    <cellStyle name="Saída 3 3 3 3 7" xfId="31691" xr:uid="{00000000-0005-0000-0000-0000E07D0000}"/>
    <cellStyle name="Saída 3 3 3 3 8" xfId="35371" xr:uid="{00000000-0005-0000-0000-0000E17D0000}"/>
    <cellStyle name="Saída 3 3 3 4" xfId="4511" xr:uid="{00000000-0005-0000-0000-0000E27D0000}"/>
    <cellStyle name="Saída 3 3 3 4 2" xfId="13665" xr:uid="{00000000-0005-0000-0000-0000E37D0000}"/>
    <cellStyle name="Saída 3 3 3 4 3" xfId="20663" xr:uid="{00000000-0005-0000-0000-0000E47D0000}"/>
    <cellStyle name="Saída 3 3 3 4 4" xfId="17429" xr:uid="{00000000-0005-0000-0000-0000E57D0000}"/>
    <cellStyle name="Saída 3 3 3 4 5" xfId="26707" xr:uid="{00000000-0005-0000-0000-0000E67D0000}"/>
    <cellStyle name="Saída 3 3 3 4 6" xfId="24539" xr:uid="{00000000-0005-0000-0000-0000E77D0000}"/>
    <cellStyle name="Saída 3 3 3 4 7" xfId="28512" xr:uid="{00000000-0005-0000-0000-0000E87D0000}"/>
    <cellStyle name="Saída 3 3 3 4 8" xfId="29022" xr:uid="{00000000-0005-0000-0000-0000E97D0000}"/>
    <cellStyle name="Saída 3 3 3 5" xfId="4765" xr:uid="{00000000-0005-0000-0000-0000EA7D0000}"/>
    <cellStyle name="Saída 3 3 3 5 2" xfId="13919" xr:uid="{00000000-0005-0000-0000-0000EB7D0000}"/>
    <cellStyle name="Saída 3 3 3 5 3" xfId="20917" xr:uid="{00000000-0005-0000-0000-0000EC7D0000}"/>
    <cellStyle name="Saída 3 3 3 5 4" xfId="24034" xr:uid="{00000000-0005-0000-0000-0000ED7D0000}"/>
    <cellStyle name="Saída 3 3 3 5 5" xfId="17990" xr:uid="{00000000-0005-0000-0000-0000EE7D0000}"/>
    <cellStyle name="Saída 3 3 3 5 6" xfId="28524" xr:uid="{00000000-0005-0000-0000-0000EF7D0000}"/>
    <cellStyle name="Saída 3 3 3 5 7" xfId="29730" xr:uid="{00000000-0005-0000-0000-0000F07D0000}"/>
    <cellStyle name="Saída 3 3 3 5 8" xfId="31126" xr:uid="{00000000-0005-0000-0000-0000F17D0000}"/>
    <cellStyle name="Saída 3 3 3 6" xfId="5011" xr:uid="{00000000-0005-0000-0000-0000F27D0000}"/>
    <cellStyle name="Saída 3 3 3 6 2" xfId="14165" xr:uid="{00000000-0005-0000-0000-0000F37D0000}"/>
    <cellStyle name="Saída 3 3 3 6 3" xfId="21163" xr:uid="{00000000-0005-0000-0000-0000F47D0000}"/>
    <cellStyle name="Saída 3 3 3 6 4" xfId="27334" xr:uid="{00000000-0005-0000-0000-0000F57D0000}"/>
    <cellStyle name="Saída 3 3 3 6 5" xfId="17404" xr:uid="{00000000-0005-0000-0000-0000F67D0000}"/>
    <cellStyle name="Saída 3 3 3 6 6" xfId="32057" xr:uid="{00000000-0005-0000-0000-0000F77D0000}"/>
    <cellStyle name="Saída 3 3 3 6 7" xfId="35735" xr:uid="{00000000-0005-0000-0000-0000F87D0000}"/>
    <cellStyle name="Saída 3 3 3 6 8" xfId="38646" xr:uid="{00000000-0005-0000-0000-0000F97D0000}"/>
    <cellStyle name="Saída 3 3 3 7" xfId="11545" xr:uid="{00000000-0005-0000-0000-0000FA7D0000}"/>
    <cellStyle name="Saída 3 3 3 8" xfId="18548" xr:uid="{00000000-0005-0000-0000-0000FB7D0000}"/>
    <cellStyle name="Saída 3 3 3 9" xfId="22940" xr:uid="{00000000-0005-0000-0000-0000FC7D0000}"/>
    <cellStyle name="Saída 3 3 4" xfId="2415" xr:uid="{00000000-0005-0000-0000-0000FD7D0000}"/>
    <cellStyle name="Saída 3 3 4 10" xfId="26179" xr:uid="{00000000-0005-0000-0000-0000FE7D0000}"/>
    <cellStyle name="Saída 3 3 4 11" xfId="24521" xr:uid="{00000000-0005-0000-0000-0000FF7D0000}"/>
    <cellStyle name="Saída 3 3 4 12" xfId="29626" xr:uid="{00000000-0005-0000-0000-0000007E0000}"/>
    <cellStyle name="Saída 3 3 4 13" xfId="33612" xr:uid="{00000000-0005-0000-0000-0000017E0000}"/>
    <cellStyle name="Saída 3 3 4 2" xfId="2815" xr:uid="{00000000-0005-0000-0000-0000027E0000}"/>
    <cellStyle name="Saída 3 3 4 2 2" xfId="11969" xr:uid="{00000000-0005-0000-0000-0000037E0000}"/>
    <cellStyle name="Saída 3 3 4 2 3" xfId="18972" xr:uid="{00000000-0005-0000-0000-0000047E0000}"/>
    <cellStyle name="Saída 3 3 4 2 4" xfId="28376" xr:uid="{00000000-0005-0000-0000-0000057E0000}"/>
    <cellStyle name="Saída 3 3 4 2 5" xfId="24554" xr:uid="{00000000-0005-0000-0000-0000067E0000}"/>
    <cellStyle name="Saída 3 3 4 2 6" xfId="22685" xr:uid="{00000000-0005-0000-0000-0000077E0000}"/>
    <cellStyle name="Saída 3 3 4 2 7" xfId="31534" xr:uid="{00000000-0005-0000-0000-0000087E0000}"/>
    <cellStyle name="Saída 3 3 4 2 8" xfId="35250" xr:uid="{00000000-0005-0000-0000-0000097E0000}"/>
    <cellStyle name="Saída 3 3 4 3" xfId="4097" xr:uid="{00000000-0005-0000-0000-00000A7E0000}"/>
    <cellStyle name="Saída 3 3 4 3 2" xfId="13251" xr:uid="{00000000-0005-0000-0000-00000B7E0000}"/>
    <cellStyle name="Saída 3 3 4 3 3" xfId="20249" xr:uid="{00000000-0005-0000-0000-00000C7E0000}"/>
    <cellStyle name="Saída 3 3 4 3 4" xfId="27783" xr:uid="{00000000-0005-0000-0000-00000D7E0000}"/>
    <cellStyle name="Saída 3 3 4 3 5" xfId="23274" xr:uid="{00000000-0005-0000-0000-00000E7E0000}"/>
    <cellStyle name="Saída 3 3 4 3 6" xfId="23235" xr:uid="{00000000-0005-0000-0000-00000F7E0000}"/>
    <cellStyle name="Saída 3 3 4 3 7" xfId="33402" xr:uid="{00000000-0005-0000-0000-0000107E0000}"/>
    <cellStyle name="Saída 3 3 4 3 8" xfId="37077" xr:uid="{00000000-0005-0000-0000-0000117E0000}"/>
    <cellStyle name="Saída 3 3 4 4" xfId="4535" xr:uid="{00000000-0005-0000-0000-0000127E0000}"/>
    <cellStyle name="Saída 3 3 4 4 2" xfId="13689" xr:uid="{00000000-0005-0000-0000-0000137E0000}"/>
    <cellStyle name="Saída 3 3 4 4 3" xfId="20687" xr:uid="{00000000-0005-0000-0000-0000147E0000}"/>
    <cellStyle name="Saída 3 3 4 4 4" xfId="27568" xr:uid="{00000000-0005-0000-0000-0000157E0000}"/>
    <cellStyle name="Saída 3 3 4 4 5" xfId="28857" xr:uid="{00000000-0005-0000-0000-0000167E0000}"/>
    <cellStyle name="Saída 3 3 4 4 6" xfId="24963" xr:uid="{00000000-0005-0000-0000-0000177E0000}"/>
    <cellStyle name="Saída 3 3 4 4 7" xfId="31874" xr:uid="{00000000-0005-0000-0000-0000187E0000}"/>
    <cellStyle name="Saída 3 3 4 4 8" xfId="35528" xr:uid="{00000000-0005-0000-0000-0000197E0000}"/>
    <cellStyle name="Saída 3 3 4 5" xfId="4789" xr:uid="{00000000-0005-0000-0000-00001A7E0000}"/>
    <cellStyle name="Saída 3 3 4 5 2" xfId="13943" xr:uid="{00000000-0005-0000-0000-00001B7E0000}"/>
    <cellStyle name="Saída 3 3 4 5 3" xfId="20941" xr:uid="{00000000-0005-0000-0000-00001C7E0000}"/>
    <cellStyle name="Saída 3 3 4 5 4" xfId="24793" xr:uid="{00000000-0005-0000-0000-00001D7E0000}"/>
    <cellStyle name="Saída 3 3 4 5 5" xfId="17863" xr:uid="{00000000-0005-0000-0000-00001E7E0000}"/>
    <cellStyle name="Saída 3 3 4 5 6" xfId="17352" xr:uid="{00000000-0005-0000-0000-00001F7E0000}"/>
    <cellStyle name="Saída 3 3 4 5 7" xfId="26558" xr:uid="{00000000-0005-0000-0000-0000207E0000}"/>
    <cellStyle name="Saída 3 3 4 5 8" xfId="35062" xr:uid="{00000000-0005-0000-0000-0000217E0000}"/>
    <cellStyle name="Saída 3 3 4 6" xfId="5035" xr:uid="{00000000-0005-0000-0000-0000227E0000}"/>
    <cellStyle name="Saída 3 3 4 6 2" xfId="14189" xr:uid="{00000000-0005-0000-0000-0000237E0000}"/>
    <cellStyle name="Saída 3 3 4 6 3" xfId="21187" xr:uid="{00000000-0005-0000-0000-0000247E0000}"/>
    <cellStyle name="Saída 3 3 4 6 4" xfId="27318" xr:uid="{00000000-0005-0000-0000-0000257E0000}"/>
    <cellStyle name="Saída 3 3 4 6 5" xfId="26795" xr:uid="{00000000-0005-0000-0000-0000267E0000}"/>
    <cellStyle name="Saída 3 3 4 6 6" xfId="32081" xr:uid="{00000000-0005-0000-0000-0000277E0000}"/>
    <cellStyle name="Saída 3 3 4 6 7" xfId="35759" xr:uid="{00000000-0005-0000-0000-0000287E0000}"/>
    <cellStyle name="Saída 3 3 4 6 8" xfId="38670" xr:uid="{00000000-0005-0000-0000-0000297E0000}"/>
    <cellStyle name="Saída 3 3 4 7" xfId="11569" xr:uid="{00000000-0005-0000-0000-00002A7E0000}"/>
    <cellStyle name="Saída 3 3 4 8" xfId="18572" xr:uid="{00000000-0005-0000-0000-00002B7E0000}"/>
    <cellStyle name="Saída 3 3 4 9" xfId="17561" xr:uid="{00000000-0005-0000-0000-00002C7E0000}"/>
    <cellStyle name="Saída 3 3 5" xfId="2617" xr:uid="{00000000-0005-0000-0000-00002D7E0000}"/>
    <cellStyle name="Saída 3 3 5 10" xfId="29480" xr:uid="{00000000-0005-0000-0000-00002E7E0000}"/>
    <cellStyle name="Saída 3 3 5 11" xfId="25709" xr:uid="{00000000-0005-0000-0000-00002F7E0000}"/>
    <cellStyle name="Saída 3 3 5 12" xfId="31826" xr:uid="{00000000-0005-0000-0000-0000307E0000}"/>
    <cellStyle name="Saída 3 3 5 2" xfId="3906" xr:uid="{00000000-0005-0000-0000-0000317E0000}"/>
    <cellStyle name="Saída 3 3 5 2 2" xfId="13060" xr:uid="{00000000-0005-0000-0000-0000327E0000}"/>
    <cellStyle name="Saída 3 3 5 2 3" xfId="20058" xr:uid="{00000000-0005-0000-0000-0000337E0000}"/>
    <cellStyle name="Saída 3 3 5 2 4" xfId="27877" xr:uid="{00000000-0005-0000-0000-0000347E0000}"/>
    <cellStyle name="Saída 3 3 5 2 5" xfId="25316" xr:uid="{00000000-0005-0000-0000-0000357E0000}"/>
    <cellStyle name="Saída 3 3 5 2 6" xfId="17178" xr:uid="{00000000-0005-0000-0000-0000367E0000}"/>
    <cellStyle name="Saída 3 3 5 2 7" xfId="33472" xr:uid="{00000000-0005-0000-0000-0000377E0000}"/>
    <cellStyle name="Saída 3 3 5 2 8" xfId="37144" xr:uid="{00000000-0005-0000-0000-0000387E0000}"/>
    <cellStyle name="Saída 3 3 5 3" xfId="4347" xr:uid="{00000000-0005-0000-0000-0000397E0000}"/>
    <cellStyle name="Saída 3 3 5 3 2" xfId="13501" xr:uid="{00000000-0005-0000-0000-00003A7E0000}"/>
    <cellStyle name="Saída 3 3 5 3 3" xfId="20499" xr:uid="{00000000-0005-0000-0000-00003B7E0000}"/>
    <cellStyle name="Saída 3 3 5 3 4" xfId="27661" xr:uid="{00000000-0005-0000-0000-00003C7E0000}"/>
    <cellStyle name="Saída 3 3 5 3 5" xfId="26687" xr:uid="{00000000-0005-0000-0000-00003D7E0000}"/>
    <cellStyle name="Saída 3 3 5 3 6" xfId="28199" xr:uid="{00000000-0005-0000-0000-00003E7E0000}"/>
    <cellStyle name="Saída 3 3 5 3 7" xfId="31719" xr:uid="{00000000-0005-0000-0000-00003F7E0000}"/>
    <cellStyle name="Saída 3 3 5 3 8" xfId="35399" xr:uid="{00000000-0005-0000-0000-0000407E0000}"/>
    <cellStyle name="Saída 3 3 5 4" xfId="4602" xr:uid="{00000000-0005-0000-0000-0000417E0000}"/>
    <cellStyle name="Saída 3 3 5 4 2" xfId="13756" xr:uid="{00000000-0005-0000-0000-0000427E0000}"/>
    <cellStyle name="Saída 3 3 5 4 3" xfId="20754" xr:uid="{00000000-0005-0000-0000-0000437E0000}"/>
    <cellStyle name="Saída 3 3 5 4 4" xfId="19533" xr:uid="{00000000-0005-0000-0000-0000447E0000}"/>
    <cellStyle name="Saída 3 3 5 4 5" xfId="22695" xr:uid="{00000000-0005-0000-0000-0000457E0000}"/>
    <cellStyle name="Saída 3 3 5 4 6" xfId="28021" xr:uid="{00000000-0005-0000-0000-0000467E0000}"/>
    <cellStyle name="Saída 3 3 5 4 7" xfId="31779" xr:uid="{00000000-0005-0000-0000-0000477E0000}"/>
    <cellStyle name="Saída 3 3 5 4 8" xfId="35459" xr:uid="{00000000-0005-0000-0000-0000487E0000}"/>
    <cellStyle name="Saída 3 3 5 5" xfId="4849" xr:uid="{00000000-0005-0000-0000-0000497E0000}"/>
    <cellStyle name="Saída 3 3 5 5 2" xfId="14003" xr:uid="{00000000-0005-0000-0000-00004A7E0000}"/>
    <cellStyle name="Saída 3 3 5 5 3" xfId="21001" xr:uid="{00000000-0005-0000-0000-00004B7E0000}"/>
    <cellStyle name="Saída 3 3 5 5 4" xfId="17527" xr:uid="{00000000-0005-0000-0000-00004C7E0000}"/>
    <cellStyle name="Saída 3 3 5 5 5" xfId="26769" xr:uid="{00000000-0005-0000-0000-00004D7E0000}"/>
    <cellStyle name="Saída 3 3 5 5 6" xfId="25179" xr:uid="{00000000-0005-0000-0000-00004E7E0000}"/>
    <cellStyle name="Saída 3 3 5 5 7" xfId="32104" xr:uid="{00000000-0005-0000-0000-00004F7E0000}"/>
    <cellStyle name="Saída 3 3 5 5 8" xfId="35779" xr:uid="{00000000-0005-0000-0000-0000507E0000}"/>
    <cellStyle name="Saída 3 3 5 6" xfId="11771" xr:uid="{00000000-0005-0000-0000-0000517E0000}"/>
    <cellStyle name="Saída 3 3 5 7" xfId="18774" xr:uid="{00000000-0005-0000-0000-0000527E0000}"/>
    <cellStyle name="Saída 3 3 5 8" xfId="19497" xr:uid="{00000000-0005-0000-0000-0000537E0000}"/>
    <cellStyle name="Saída 3 3 5 9" xfId="23246" xr:uid="{00000000-0005-0000-0000-0000547E0000}"/>
    <cellStyle name="Saída 3 3 6" xfId="2212" xr:uid="{00000000-0005-0000-0000-0000557E0000}"/>
    <cellStyle name="Saída 3 3 6 2" xfId="11366" xr:uid="{00000000-0005-0000-0000-0000567E0000}"/>
    <cellStyle name="Saída 3 3 6 3" xfId="18369" xr:uid="{00000000-0005-0000-0000-0000577E0000}"/>
    <cellStyle name="Saída 3 3 6 4" xfId="21213" xr:uid="{00000000-0005-0000-0000-0000587E0000}"/>
    <cellStyle name="Saída 3 3 6 5" xfId="21236" xr:uid="{00000000-0005-0000-0000-0000597E0000}"/>
    <cellStyle name="Saída 3 3 6 6" xfId="26529" xr:uid="{00000000-0005-0000-0000-00005A7E0000}"/>
    <cellStyle name="Saída 3 3 6 7" xfId="34196" xr:uid="{00000000-0005-0000-0000-00005B7E0000}"/>
    <cellStyle name="Saída 3 3 6 8" xfId="37756" xr:uid="{00000000-0005-0000-0000-00005C7E0000}"/>
    <cellStyle name="Saída 3 3 7" xfId="10330" xr:uid="{00000000-0005-0000-0000-00005D7E0000}"/>
    <cellStyle name="Saída 3 3 8" xfId="17251" xr:uid="{00000000-0005-0000-0000-00005E7E0000}"/>
    <cellStyle name="Saída 3 3 9" xfId="17394" xr:uid="{00000000-0005-0000-0000-00005F7E0000}"/>
    <cellStyle name="Saída 3 4" xfId="1177" xr:uid="{00000000-0005-0000-0000-0000607E0000}"/>
    <cellStyle name="Saída 3 4 10" xfId="4114" xr:uid="{00000000-0005-0000-0000-0000617E0000}"/>
    <cellStyle name="Saída 3 4 10 2" xfId="13268" xr:uid="{00000000-0005-0000-0000-0000627E0000}"/>
    <cellStyle name="Saída 3 4 10 3" xfId="20266" xr:uid="{00000000-0005-0000-0000-0000637E0000}"/>
    <cellStyle name="Saída 3 4 10 4" xfId="19496" xr:uid="{00000000-0005-0000-0000-0000647E0000}"/>
    <cellStyle name="Saída 3 4 10 5" xfId="26655" xr:uid="{00000000-0005-0000-0000-0000657E0000}"/>
    <cellStyle name="Saída 3 4 10 6" xfId="25883" xr:uid="{00000000-0005-0000-0000-0000667E0000}"/>
    <cellStyle name="Saída 3 4 10 7" xfId="29689" xr:uid="{00000000-0005-0000-0000-0000677E0000}"/>
    <cellStyle name="Saída 3 4 10 8" xfId="31603" xr:uid="{00000000-0005-0000-0000-0000687E0000}"/>
    <cellStyle name="Saída 3 4 11" xfId="2228" xr:uid="{00000000-0005-0000-0000-0000697E0000}"/>
    <cellStyle name="Saída 3 4 11 2" xfId="11382" xr:uid="{00000000-0005-0000-0000-00006A7E0000}"/>
    <cellStyle name="Saída 3 4 11 3" xfId="18385" xr:uid="{00000000-0005-0000-0000-00006B7E0000}"/>
    <cellStyle name="Saída 3 4 11 4" xfId="23210" xr:uid="{00000000-0005-0000-0000-00006C7E0000}"/>
    <cellStyle name="Saída 3 4 11 5" xfId="29494" xr:uid="{00000000-0005-0000-0000-00006D7E0000}"/>
    <cellStyle name="Saída 3 4 11 6" xfId="28098" xr:uid="{00000000-0005-0000-0000-00006E7E0000}"/>
    <cellStyle name="Saída 3 4 11 7" xfId="23521" xr:uid="{00000000-0005-0000-0000-00006F7E0000}"/>
    <cellStyle name="Saída 3 4 11 8" xfId="26095" xr:uid="{00000000-0005-0000-0000-0000707E0000}"/>
    <cellStyle name="Saída 3 4 12" xfId="10331" xr:uid="{00000000-0005-0000-0000-0000717E0000}"/>
    <cellStyle name="Saída 3 4 13" xfId="17258" xr:uid="{00000000-0005-0000-0000-0000727E0000}"/>
    <cellStyle name="Saída 3 4 14" xfId="17649" xr:uid="{00000000-0005-0000-0000-0000737E0000}"/>
    <cellStyle name="Saída 3 4 15" xfId="15441" xr:uid="{00000000-0005-0000-0000-0000747E0000}"/>
    <cellStyle name="Saída 3 4 16" xfId="31808" xr:uid="{00000000-0005-0000-0000-0000757E0000}"/>
    <cellStyle name="Saída 3 4 17" xfId="35481" xr:uid="{00000000-0005-0000-0000-0000767E0000}"/>
    <cellStyle name="Saída 3 4 2" xfId="2351" xr:uid="{00000000-0005-0000-0000-0000777E0000}"/>
    <cellStyle name="Saída 3 4 2 10" xfId="17168" xr:uid="{00000000-0005-0000-0000-0000787E0000}"/>
    <cellStyle name="Saída 3 4 2 11" xfId="28527" xr:uid="{00000000-0005-0000-0000-0000797E0000}"/>
    <cellStyle name="Saída 3 4 2 12" xfId="29618" xr:uid="{00000000-0005-0000-0000-00007A7E0000}"/>
    <cellStyle name="Saída 3 4 2 13" xfId="31615" xr:uid="{00000000-0005-0000-0000-00007B7E0000}"/>
    <cellStyle name="Saída 3 4 2 2" xfId="2751" xr:uid="{00000000-0005-0000-0000-00007C7E0000}"/>
    <cellStyle name="Saída 3 4 2 2 2" xfId="11905" xr:uid="{00000000-0005-0000-0000-00007D7E0000}"/>
    <cellStyle name="Saída 3 4 2 2 3" xfId="18908" xr:uid="{00000000-0005-0000-0000-00007E7E0000}"/>
    <cellStyle name="Saída 3 4 2 2 4" xfId="28407" xr:uid="{00000000-0005-0000-0000-00007F7E0000}"/>
    <cellStyle name="Saída 3 4 2 2 5" xfId="26336" xr:uid="{00000000-0005-0000-0000-0000807E0000}"/>
    <cellStyle name="Saída 3 4 2 2 6" xfId="29958" xr:uid="{00000000-0005-0000-0000-0000817E0000}"/>
    <cellStyle name="Saída 3 4 2 2 7" xfId="33931" xr:uid="{00000000-0005-0000-0000-0000827E0000}"/>
    <cellStyle name="Saída 3 4 2 2 8" xfId="37493" xr:uid="{00000000-0005-0000-0000-0000837E0000}"/>
    <cellStyle name="Saída 3 4 2 3" xfId="4033" xr:uid="{00000000-0005-0000-0000-0000847E0000}"/>
    <cellStyle name="Saída 3 4 2 3 2" xfId="13187" xr:uid="{00000000-0005-0000-0000-0000857E0000}"/>
    <cellStyle name="Saída 3 4 2 3 3" xfId="20185" xr:uid="{00000000-0005-0000-0000-0000867E0000}"/>
    <cellStyle name="Saída 3 4 2 3 4" xfId="19412" xr:uid="{00000000-0005-0000-0000-0000877E0000}"/>
    <cellStyle name="Saída 3 4 2 3 5" xfId="24398" xr:uid="{00000000-0005-0000-0000-0000887E0000}"/>
    <cellStyle name="Saída 3 4 2 3 6" xfId="28723" xr:uid="{00000000-0005-0000-0000-0000897E0000}"/>
    <cellStyle name="Saída 3 4 2 3 7" xfId="25843" xr:uid="{00000000-0005-0000-0000-00008A7E0000}"/>
    <cellStyle name="Saída 3 4 2 3 8" xfId="31237" xr:uid="{00000000-0005-0000-0000-00008B7E0000}"/>
    <cellStyle name="Saída 3 4 2 4" xfId="4471" xr:uid="{00000000-0005-0000-0000-00008C7E0000}"/>
    <cellStyle name="Saída 3 4 2 4 2" xfId="13625" xr:uid="{00000000-0005-0000-0000-00008D7E0000}"/>
    <cellStyle name="Saída 3 4 2 4 3" xfId="20623" xr:uid="{00000000-0005-0000-0000-00008E7E0000}"/>
    <cellStyle name="Saída 3 4 2 4 4" xfId="27600" xr:uid="{00000000-0005-0000-0000-00008F7E0000}"/>
    <cellStyle name="Saída 3 4 2 4 5" xfId="10286" xr:uid="{00000000-0005-0000-0000-0000907E0000}"/>
    <cellStyle name="Saída 3 4 2 4 6" xfId="18306" xr:uid="{00000000-0005-0000-0000-0000917E0000}"/>
    <cellStyle name="Saída 3 4 2 4 7" xfId="31765" xr:uid="{00000000-0005-0000-0000-0000927E0000}"/>
    <cellStyle name="Saída 3 4 2 4 8" xfId="35445" xr:uid="{00000000-0005-0000-0000-0000937E0000}"/>
    <cellStyle name="Saída 3 4 2 5" xfId="4725" xr:uid="{00000000-0005-0000-0000-0000947E0000}"/>
    <cellStyle name="Saída 3 4 2 5 2" xfId="13879" xr:uid="{00000000-0005-0000-0000-0000957E0000}"/>
    <cellStyle name="Saída 3 4 2 5 3" xfId="20877" xr:uid="{00000000-0005-0000-0000-0000967E0000}"/>
    <cellStyle name="Saída 3 4 2 5 4" xfId="24779" xr:uid="{00000000-0005-0000-0000-0000977E0000}"/>
    <cellStyle name="Saída 3 4 2 5 5" xfId="19428" xr:uid="{00000000-0005-0000-0000-0000987E0000}"/>
    <cellStyle name="Saída 3 4 2 5 6" xfId="28958" xr:uid="{00000000-0005-0000-0000-0000997E0000}"/>
    <cellStyle name="Saída 3 4 2 5 7" xfId="29041" xr:uid="{00000000-0005-0000-0000-00009A7E0000}"/>
    <cellStyle name="Saída 3 4 2 5 8" xfId="31026" xr:uid="{00000000-0005-0000-0000-00009B7E0000}"/>
    <cellStyle name="Saída 3 4 2 6" xfId="4971" xr:uid="{00000000-0005-0000-0000-00009C7E0000}"/>
    <cellStyle name="Saída 3 4 2 6 2" xfId="14125" xr:uid="{00000000-0005-0000-0000-00009D7E0000}"/>
    <cellStyle name="Saída 3 4 2 6 3" xfId="21123" xr:uid="{00000000-0005-0000-0000-00009E7E0000}"/>
    <cellStyle name="Saída 3 4 2 6 4" xfId="17415" xr:uid="{00000000-0005-0000-0000-00009F7E0000}"/>
    <cellStyle name="Saída 3 4 2 6 5" xfId="29298" xr:uid="{00000000-0005-0000-0000-0000A07E0000}"/>
    <cellStyle name="Saída 3 4 2 6 6" xfId="32017" xr:uid="{00000000-0005-0000-0000-0000A17E0000}"/>
    <cellStyle name="Saída 3 4 2 6 7" xfId="35695" xr:uid="{00000000-0005-0000-0000-0000A27E0000}"/>
    <cellStyle name="Saída 3 4 2 6 8" xfId="38606" xr:uid="{00000000-0005-0000-0000-0000A37E0000}"/>
    <cellStyle name="Saída 3 4 2 7" xfId="11505" xr:uid="{00000000-0005-0000-0000-0000A47E0000}"/>
    <cellStyle name="Saída 3 4 2 8" xfId="18508" xr:uid="{00000000-0005-0000-0000-0000A57E0000}"/>
    <cellStyle name="Saída 3 4 2 9" xfId="25429" xr:uid="{00000000-0005-0000-0000-0000A67E0000}"/>
    <cellStyle name="Saída 3 4 3" xfId="2379" xr:uid="{00000000-0005-0000-0000-0000A77E0000}"/>
    <cellStyle name="Saída 3 4 3 10" xfId="26155" xr:uid="{00000000-0005-0000-0000-0000A87E0000}"/>
    <cellStyle name="Saída 3 4 3 11" xfId="30142" xr:uid="{00000000-0005-0000-0000-0000A97E0000}"/>
    <cellStyle name="Saída 3 4 3 12" xfId="34118" xr:uid="{00000000-0005-0000-0000-0000AA7E0000}"/>
    <cellStyle name="Saída 3 4 3 13" xfId="37680" xr:uid="{00000000-0005-0000-0000-0000AB7E0000}"/>
    <cellStyle name="Saída 3 4 3 2" xfId="2779" xr:uid="{00000000-0005-0000-0000-0000AC7E0000}"/>
    <cellStyle name="Saída 3 4 3 2 2" xfId="11933" xr:uid="{00000000-0005-0000-0000-0000AD7E0000}"/>
    <cellStyle name="Saída 3 4 3 2 3" xfId="18936" xr:uid="{00000000-0005-0000-0000-0000AE7E0000}"/>
    <cellStyle name="Saída 3 4 3 2 4" xfId="24644" xr:uid="{00000000-0005-0000-0000-0000AF7E0000}"/>
    <cellStyle name="Saída 3 4 3 2 5" xfId="17181" xr:uid="{00000000-0005-0000-0000-0000B07E0000}"/>
    <cellStyle name="Saída 3 4 3 2 6" xfId="29944" xr:uid="{00000000-0005-0000-0000-0000B17E0000}"/>
    <cellStyle name="Saída 3 4 3 2 7" xfId="33920" xr:uid="{00000000-0005-0000-0000-0000B27E0000}"/>
    <cellStyle name="Saída 3 4 3 2 8" xfId="37482" xr:uid="{00000000-0005-0000-0000-0000B37E0000}"/>
    <cellStyle name="Saída 3 4 3 3" xfId="4061" xr:uid="{00000000-0005-0000-0000-0000B47E0000}"/>
    <cellStyle name="Saída 3 4 3 3 2" xfId="13215" xr:uid="{00000000-0005-0000-0000-0000B57E0000}"/>
    <cellStyle name="Saída 3 4 3 3 3" xfId="20213" xr:uid="{00000000-0005-0000-0000-0000B67E0000}"/>
    <cellStyle name="Saída 3 4 3 3 4" xfId="15538" xr:uid="{00000000-0005-0000-0000-0000B77E0000}"/>
    <cellStyle name="Saída 3 4 3 3 5" xfId="10137" xr:uid="{00000000-0005-0000-0000-0000B87E0000}"/>
    <cellStyle name="Saída 3 4 3 3 6" xfId="29476" xr:uid="{00000000-0005-0000-0000-0000B97E0000}"/>
    <cellStyle name="Saída 3 4 3 3 7" xfId="33434" xr:uid="{00000000-0005-0000-0000-0000BA7E0000}"/>
    <cellStyle name="Saída 3 4 3 3 8" xfId="37109" xr:uid="{00000000-0005-0000-0000-0000BB7E0000}"/>
    <cellStyle name="Saída 3 4 3 4" xfId="4499" xr:uid="{00000000-0005-0000-0000-0000BC7E0000}"/>
    <cellStyle name="Saída 3 4 3 4 2" xfId="13653" xr:uid="{00000000-0005-0000-0000-0000BD7E0000}"/>
    <cellStyle name="Saída 3 4 3 4 3" xfId="20651" xr:uid="{00000000-0005-0000-0000-0000BE7E0000}"/>
    <cellStyle name="Saída 3 4 3 4 4" xfId="22886" xr:uid="{00000000-0005-0000-0000-0000BF7E0000}"/>
    <cellStyle name="Saída 3 4 3 4 5" xfId="26708" xr:uid="{00000000-0005-0000-0000-0000C07E0000}"/>
    <cellStyle name="Saída 3 4 3 4 6" xfId="25877" xr:uid="{00000000-0005-0000-0000-0000C17E0000}"/>
    <cellStyle name="Saída 3 4 3 4 7" xfId="32262" xr:uid="{00000000-0005-0000-0000-0000C27E0000}"/>
    <cellStyle name="Saída 3 4 3 4 8" xfId="35937" xr:uid="{00000000-0005-0000-0000-0000C37E0000}"/>
    <cellStyle name="Saída 3 4 3 5" xfId="4753" xr:uid="{00000000-0005-0000-0000-0000C47E0000}"/>
    <cellStyle name="Saída 3 4 3 5 2" xfId="13907" xr:uid="{00000000-0005-0000-0000-0000C57E0000}"/>
    <cellStyle name="Saída 3 4 3 5 3" xfId="20905" xr:uid="{00000000-0005-0000-0000-0000C67E0000}"/>
    <cellStyle name="Saída 3 4 3 5 4" xfId="15490" xr:uid="{00000000-0005-0000-0000-0000C77E0000}"/>
    <cellStyle name="Saída 3 4 3 5 5" xfId="24162" xr:uid="{00000000-0005-0000-0000-0000C87E0000}"/>
    <cellStyle name="Saída 3 4 3 5 6" xfId="25275" xr:uid="{00000000-0005-0000-0000-0000C97E0000}"/>
    <cellStyle name="Saída 3 4 3 5 7" xfId="32149" xr:uid="{00000000-0005-0000-0000-0000CA7E0000}"/>
    <cellStyle name="Saída 3 4 3 5 8" xfId="35824" xr:uid="{00000000-0005-0000-0000-0000CB7E0000}"/>
    <cellStyle name="Saída 3 4 3 6" xfId="4999" xr:uid="{00000000-0005-0000-0000-0000CC7E0000}"/>
    <cellStyle name="Saída 3 4 3 6 2" xfId="14153" xr:uid="{00000000-0005-0000-0000-0000CD7E0000}"/>
    <cellStyle name="Saída 3 4 3 6 3" xfId="21151" xr:uid="{00000000-0005-0000-0000-0000CE7E0000}"/>
    <cellStyle name="Saída 3 4 3 6 4" xfId="24040" xr:uid="{00000000-0005-0000-0000-0000CF7E0000}"/>
    <cellStyle name="Saída 3 4 3 6 5" xfId="29308" xr:uid="{00000000-0005-0000-0000-0000D07E0000}"/>
    <cellStyle name="Saída 3 4 3 6 6" xfId="32045" xr:uid="{00000000-0005-0000-0000-0000D17E0000}"/>
    <cellStyle name="Saída 3 4 3 6 7" xfId="35723" xr:uid="{00000000-0005-0000-0000-0000D27E0000}"/>
    <cellStyle name="Saída 3 4 3 6 8" xfId="38634" xr:uid="{00000000-0005-0000-0000-0000D37E0000}"/>
    <cellStyle name="Saída 3 4 3 7" xfId="11533" xr:uid="{00000000-0005-0000-0000-0000D47E0000}"/>
    <cellStyle name="Saída 3 4 3 8" xfId="18536" xr:uid="{00000000-0005-0000-0000-0000D57E0000}"/>
    <cellStyle name="Saída 3 4 3 9" xfId="21241" xr:uid="{00000000-0005-0000-0000-0000D67E0000}"/>
    <cellStyle name="Saída 3 4 4" xfId="2403" xr:uid="{00000000-0005-0000-0000-0000D77E0000}"/>
    <cellStyle name="Saída 3 4 4 10" xfId="26172" xr:uid="{00000000-0005-0000-0000-0000D87E0000}"/>
    <cellStyle name="Saída 3 4 4 11" xfId="25671" xr:uid="{00000000-0005-0000-0000-0000D97E0000}"/>
    <cellStyle name="Saída 3 4 4 12" xfId="31484" xr:uid="{00000000-0005-0000-0000-0000DA7E0000}"/>
    <cellStyle name="Saída 3 4 4 13" xfId="35189" xr:uid="{00000000-0005-0000-0000-0000DB7E0000}"/>
    <cellStyle name="Saída 3 4 4 2" xfId="2803" xr:uid="{00000000-0005-0000-0000-0000DC7E0000}"/>
    <cellStyle name="Saída 3 4 4 2 2" xfId="11957" xr:uid="{00000000-0005-0000-0000-0000DD7E0000}"/>
    <cellStyle name="Saída 3 4 4 2 3" xfId="18960" xr:uid="{00000000-0005-0000-0000-0000DE7E0000}"/>
    <cellStyle name="Saída 3 4 4 2 4" xfId="24647" xr:uid="{00000000-0005-0000-0000-0000DF7E0000}"/>
    <cellStyle name="Saída 3 4 4 2 5" xfId="15434" xr:uid="{00000000-0005-0000-0000-0000E07E0000}"/>
    <cellStyle name="Saída 3 4 4 2 6" xfId="29932" xr:uid="{00000000-0005-0000-0000-0000E17E0000}"/>
    <cellStyle name="Saída 3 4 4 2 7" xfId="33909" xr:uid="{00000000-0005-0000-0000-0000E27E0000}"/>
    <cellStyle name="Saída 3 4 4 2 8" xfId="37471" xr:uid="{00000000-0005-0000-0000-0000E37E0000}"/>
    <cellStyle name="Saída 3 4 4 3" xfId="4085" xr:uid="{00000000-0005-0000-0000-0000E47E0000}"/>
    <cellStyle name="Saída 3 4 4 3 2" xfId="13239" xr:uid="{00000000-0005-0000-0000-0000E57E0000}"/>
    <cellStyle name="Saída 3 4 4 3 3" xfId="20237" xr:uid="{00000000-0005-0000-0000-0000E67E0000}"/>
    <cellStyle name="Saída 3 4 4 3 4" xfId="22558" xr:uid="{00000000-0005-0000-0000-0000E77E0000}"/>
    <cellStyle name="Saída 3 4 4 3 5" xfId="29204" xr:uid="{00000000-0005-0000-0000-0000E87E0000}"/>
    <cellStyle name="Saída 3 4 4 3 6" xfId="10193" xr:uid="{00000000-0005-0000-0000-0000E97E0000}"/>
    <cellStyle name="Saída 3 4 4 3 7" xfId="30231" xr:uid="{00000000-0005-0000-0000-0000EA7E0000}"/>
    <cellStyle name="Saída 3 4 4 3 8" xfId="34201" xr:uid="{00000000-0005-0000-0000-0000EB7E0000}"/>
    <cellStyle name="Saída 3 4 4 4" xfId="4523" xr:uid="{00000000-0005-0000-0000-0000EC7E0000}"/>
    <cellStyle name="Saída 3 4 4 4 2" xfId="13677" xr:uid="{00000000-0005-0000-0000-0000ED7E0000}"/>
    <cellStyle name="Saída 3 4 4 4 3" xfId="20675" xr:uid="{00000000-0005-0000-0000-0000EE7E0000}"/>
    <cellStyle name="Saída 3 4 4 4 4" xfId="17533" xr:uid="{00000000-0005-0000-0000-0000EF7E0000}"/>
    <cellStyle name="Saída 3 4 4 4 5" xfId="26710" xr:uid="{00000000-0005-0000-0000-0000F07E0000}"/>
    <cellStyle name="Saída 3 4 4 4 6" xfId="24200" xr:uid="{00000000-0005-0000-0000-0000F17E0000}"/>
    <cellStyle name="Saída 3 4 4 4 7" xfId="22981" xr:uid="{00000000-0005-0000-0000-0000F27E0000}"/>
    <cellStyle name="Saída 3 4 4 4 8" xfId="34868" xr:uid="{00000000-0005-0000-0000-0000F37E0000}"/>
    <cellStyle name="Saída 3 4 4 5" xfId="4777" xr:uid="{00000000-0005-0000-0000-0000F47E0000}"/>
    <cellStyle name="Saída 3 4 4 5 2" xfId="13931" xr:uid="{00000000-0005-0000-0000-0000F57E0000}"/>
    <cellStyle name="Saída 3 4 4 5 3" xfId="20929" xr:uid="{00000000-0005-0000-0000-0000F67E0000}"/>
    <cellStyle name="Saída 3 4 4 5 4" xfId="24259" xr:uid="{00000000-0005-0000-0000-0000F77E0000}"/>
    <cellStyle name="Saída 3 4 4 5 5" xfId="29266" xr:uid="{00000000-0005-0000-0000-0000F87E0000}"/>
    <cellStyle name="Saída 3 4 4 5 6" xfId="24409" xr:uid="{00000000-0005-0000-0000-0000F97E0000}"/>
    <cellStyle name="Saída 3 4 4 5 7" xfId="30974" xr:uid="{00000000-0005-0000-0000-0000FA7E0000}"/>
    <cellStyle name="Saída 3 4 4 5 8" xfId="34897" xr:uid="{00000000-0005-0000-0000-0000FB7E0000}"/>
    <cellStyle name="Saída 3 4 4 6" xfId="5023" xr:uid="{00000000-0005-0000-0000-0000FC7E0000}"/>
    <cellStyle name="Saída 3 4 4 6 2" xfId="14177" xr:uid="{00000000-0005-0000-0000-0000FD7E0000}"/>
    <cellStyle name="Saída 3 4 4 6 3" xfId="21175" xr:uid="{00000000-0005-0000-0000-0000FE7E0000}"/>
    <cellStyle name="Saída 3 4 4 6 4" xfId="27327" xr:uid="{00000000-0005-0000-0000-0000FF7E0000}"/>
    <cellStyle name="Saída 3 4 4 6 5" xfId="26789" xr:uid="{00000000-0005-0000-0000-0000007F0000}"/>
    <cellStyle name="Saída 3 4 4 6 6" xfId="32069" xr:uid="{00000000-0005-0000-0000-0000017F0000}"/>
    <cellStyle name="Saída 3 4 4 6 7" xfId="35747" xr:uid="{00000000-0005-0000-0000-0000027F0000}"/>
    <cellStyle name="Saída 3 4 4 6 8" xfId="38658" xr:uid="{00000000-0005-0000-0000-0000037F0000}"/>
    <cellStyle name="Saída 3 4 4 7" xfId="11557" xr:uid="{00000000-0005-0000-0000-0000047F0000}"/>
    <cellStyle name="Saída 3 4 4 8" xfId="18560" xr:uid="{00000000-0005-0000-0000-0000057F0000}"/>
    <cellStyle name="Saída 3 4 4 9" xfId="24142" xr:uid="{00000000-0005-0000-0000-0000067F0000}"/>
    <cellStyle name="Saída 3 4 5" xfId="2427" xr:uid="{00000000-0005-0000-0000-0000077F0000}"/>
    <cellStyle name="Saída 3 4 5 10" xfId="26184" xr:uid="{00000000-0005-0000-0000-0000087F0000}"/>
    <cellStyle name="Saída 3 4 5 11" xfId="30118" xr:uid="{00000000-0005-0000-0000-0000097F0000}"/>
    <cellStyle name="Saída 3 4 5 12" xfId="34091" xr:uid="{00000000-0005-0000-0000-00000A7F0000}"/>
    <cellStyle name="Saída 3 4 5 13" xfId="37653" xr:uid="{00000000-0005-0000-0000-00000B7F0000}"/>
    <cellStyle name="Saída 3 4 5 2" xfId="2827" xr:uid="{00000000-0005-0000-0000-00000C7F0000}"/>
    <cellStyle name="Saída 3 4 5 2 2" xfId="11981" xr:uid="{00000000-0005-0000-0000-00000D7F0000}"/>
    <cellStyle name="Saída 3 4 5 2 3" xfId="18984" xr:uid="{00000000-0005-0000-0000-00000E7F0000}"/>
    <cellStyle name="Saída 3 4 5 2 4" xfId="28367" xr:uid="{00000000-0005-0000-0000-00000F7F0000}"/>
    <cellStyle name="Saída 3 4 5 2 5" xfId="23191" xr:uid="{00000000-0005-0000-0000-0000107F0000}"/>
    <cellStyle name="Saída 3 4 5 2 6" xfId="19657" xr:uid="{00000000-0005-0000-0000-0000117F0000}"/>
    <cellStyle name="Saída 3 4 5 2 7" xfId="25545" xr:uid="{00000000-0005-0000-0000-0000127F0000}"/>
    <cellStyle name="Saída 3 4 5 2 8" xfId="31305" xr:uid="{00000000-0005-0000-0000-0000137F0000}"/>
    <cellStyle name="Saída 3 4 5 3" xfId="4109" xr:uid="{00000000-0005-0000-0000-0000147F0000}"/>
    <cellStyle name="Saída 3 4 5 3 2" xfId="13263" xr:uid="{00000000-0005-0000-0000-0000157F0000}"/>
    <cellStyle name="Saída 3 4 5 3 3" xfId="20261" xr:uid="{00000000-0005-0000-0000-0000167F0000}"/>
    <cellStyle name="Saída 3 4 5 3 4" xfId="27777" xr:uid="{00000000-0005-0000-0000-0000177F0000}"/>
    <cellStyle name="Saída 3 4 5 3 5" xfId="25435" xr:uid="{00000000-0005-0000-0000-0000187F0000}"/>
    <cellStyle name="Saída 3 4 5 3 6" xfId="25855" xr:uid="{00000000-0005-0000-0000-0000197F0000}"/>
    <cellStyle name="Saída 3 4 5 3 7" xfId="31215" xr:uid="{00000000-0005-0000-0000-00001A7F0000}"/>
    <cellStyle name="Saída 3 4 5 3 8" xfId="35082" xr:uid="{00000000-0005-0000-0000-00001B7F0000}"/>
    <cellStyle name="Saída 3 4 5 4" xfId="4547" xr:uid="{00000000-0005-0000-0000-00001C7F0000}"/>
    <cellStyle name="Saída 3 4 5 4 2" xfId="13701" xr:uid="{00000000-0005-0000-0000-00001D7F0000}"/>
    <cellStyle name="Saída 3 4 5 4 3" xfId="20699" xr:uid="{00000000-0005-0000-0000-00001E7F0000}"/>
    <cellStyle name="Saída 3 4 5 4 4" xfId="27563" xr:uid="{00000000-0005-0000-0000-00001F7F0000}"/>
    <cellStyle name="Saída 3 4 5 4 5" xfId="24452" xr:uid="{00000000-0005-0000-0000-0000207F0000}"/>
    <cellStyle name="Saída 3 4 5 4 6" xfId="10089" xr:uid="{00000000-0005-0000-0000-0000217F0000}"/>
    <cellStyle name="Saída 3 4 5 4 7" xfId="32244" xr:uid="{00000000-0005-0000-0000-0000227F0000}"/>
    <cellStyle name="Saída 3 4 5 4 8" xfId="35919" xr:uid="{00000000-0005-0000-0000-0000237F0000}"/>
    <cellStyle name="Saída 3 4 5 5" xfId="4801" xr:uid="{00000000-0005-0000-0000-0000247F0000}"/>
    <cellStyle name="Saída 3 4 5 5 2" xfId="13955" xr:uid="{00000000-0005-0000-0000-0000257F0000}"/>
    <cellStyle name="Saída 3 4 5 5 3" xfId="20953" xr:uid="{00000000-0005-0000-0000-0000267F0000}"/>
    <cellStyle name="Saída 3 4 5 5 4" xfId="27438" xr:uid="{00000000-0005-0000-0000-0000277F0000}"/>
    <cellStyle name="Saída 3 4 5 5 5" xfId="26758" xr:uid="{00000000-0005-0000-0000-0000287F0000}"/>
    <cellStyle name="Saída 3 4 5 5 6" xfId="17028" xr:uid="{00000000-0005-0000-0000-0000297F0000}"/>
    <cellStyle name="Saída 3 4 5 5 7" xfId="29027" xr:uid="{00000000-0005-0000-0000-00002A7F0000}"/>
    <cellStyle name="Saída 3 4 5 5 8" xfId="34896" xr:uid="{00000000-0005-0000-0000-00002B7F0000}"/>
    <cellStyle name="Saída 3 4 5 6" xfId="5047" xr:uid="{00000000-0005-0000-0000-00002C7F0000}"/>
    <cellStyle name="Saída 3 4 5 6 2" xfId="14201" xr:uid="{00000000-0005-0000-0000-00002D7F0000}"/>
    <cellStyle name="Saída 3 4 5 6 3" xfId="21199" xr:uid="{00000000-0005-0000-0000-00002E7F0000}"/>
    <cellStyle name="Saída 3 4 5 6 4" xfId="22785" xr:uid="{00000000-0005-0000-0000-00002F7F0000}"/>
    <cellStyle name="Saída 3 4 5 6 5" xfId="25191" xr:uid="{00000000-0005-0000-0000-0000307F0000}"/>
    <cellStyle name="Saída 3 4 5 6 6" xfId="32093" xr:uid="{00000000-0005-0000-0000-0000317F0000}"/>
    <cellStyle name="Saída 3 4 5 6 7" xfId="35771" xr:uid="{00000000-0005-0000-0000-0000327F0000}"/>
    <cellStyle name="Saída 3 4 5 6 8" xfId="38682" xr:uid="{00000000-0005-0000-0000-0000337F0000}"/>
    <cellStyle name="Saída 3 4 5 7" xfId="11581" xr:uid="{00000000-0005-0000-0000-0000347F0000}"/>
    <cellStyle name="Saída 3 4 5 8" xfId="18584" xr:uid="{00000000-0005-0000-0000-0000357F0000}"/>
    <cellStyle name="Saída 3 4 5 9" xfId="20045" xr:uid="{00000000-0005-0000-0000-0000367F0000}"/>
    <cellStyle name="Saída 3 4 6" xfId="2629" xr:uid="{00000000-0005-0000-0000-0000377F0000}"/>
    <cellStyle name="Saída 3 4 6 2" xfId="11783" xr:uid="{00000000-0005-0000-0000-0000387F0000}"/>
    <cellStyle name="Saída 3 4 6 3" xfId="18786" xr:uid="{00000000-0005-0000-0000-0000397F0000}"/>
    <cellStyle name="Saída 3 4 6 4" xfId="9971" xr:uid="{00000000-0005-0000-0000-00003A7F0000}"/>
    <cellStyle name="Saída 3 4 6 5" xfId="19372" xr:uid="{00000000-0005-0000-0000-00003B7F0000}"/>
    <cellStyle name="Saída 3 4 6 6" xfId="30017" xr:uid="{00000000-0005-0000-0000-00003C7F0000}"/>
    <cellStyle name="Saída 3 4 6 7" xfId="29161" xr:uid="{00000000-0005-0000-0000-00003D7F0000}"/>
    <cellStyle name="Saída 3 4 6 8" xfId="17124" xr:uid="{00000000-0005-0000-0000-00003E7F0000}"/>
    <cellStyle name="Saída 3 4 7" xfId="3197" xr:uid="{00000000-0005-0000-0000-00003F7F0000}"/>
    <cellStyle name="Saída 3 4 7 2" xfId="12351" xr:uid="{00000000-0005-0000-0000-0000407F0000}"/>
    <cellStyle name="Saída 3 4 7 3" xfId="19354" xr:uid="{00000000-0005-0000-0000-0000417F0000}"/>
    <cellStyle name="Saída 3 4 7 4" xfId="28228" xr:uid="{00000000-0005-0000-0000-0000427F0000}"/>
    <cellStyle name="Saída 3 4 7 5" xfId="19587" xr:uid="{00000000-0005-0000-0000-0000437F0000}"/>
    <cellStyle name="Saída 3 4 7 6" xfId="29742" xr:uid="{00000000-0005-0000-0000-0000447F0000}"/>
    <cellStyle name="Saída 3 4 7 7" xfId="33719" xr:uid="{00000000-0005-0000-0000-0000457F0000}"/>
    <cellStyle name="Saída 3 4 7 8" xfId="37281" xr:uid="{00000000-0005-0000-0000-0000467F0000}"/>
    <cellStyle name="Saída 3 4 8" xfId="2968" xr:uid="{00000000-0005-0000-0000-0000477F0000}"/>
    <cellStyle name="Saída 3 4 8 2" xfId="12122" xr:uid="{00000000-0005-0000-0000-0000487F0000}"/>
    <cellStyle name="Saída 3 4 8 3" xfId="19125" xr:uid="{00000000-0005-0000-0000-0000497F0000}"/>
    <cellStyle name="Saída 3 4 8 4" xfId="29518" xr:uid="{00000000-0005-0000-0000-00004A7F0000}"/>
    <cellStyle name="Saída 3 4 8 5" xfId="28083" xr:uid="{00000000-0005-0000-0000-00004B7F0000}"/>
    <cellStyle name="Saída 3 4 8 6" xfId="19506" xr:uid="{00000000-0005-0000-0000-00004C7F0000}"/>
    <cellStyle name="Saída 3 4 8 7" xfId="19504" xr:uid="{00000000-0005-0000-0000-00004D7F0000}"/>
    <cellStyle name="Saída 3 4 8 8" xfId="31790" xr:uid="{00000000-0005-0000-0000-00004E7F0000}"/>
    <cellStyle name="Saída 3 4 9" xfId="3041" xr:uid="{00000000-0005-0000-0000-00004F7F0000}"/>
    <cellStyle name="Saída 3 4 9 2" xfId="12195" xr:uid="{00000000-0005-0000-0000-0000507F0000}"/>
    <cellStyle name="Saída 3 4 9 3" xfId="19198" xr:uid="{00000000-0005-0000-0000-0000517F0000}"/>
    <cellStyle name="Saída 3 4 9 4" xfId="17540" xr:uid="{00000000-0005-0000-0000-0000527F0000}"/>
    <cellStyle name="Saída 3 4 9 5" xfId="24550" xr:uid="{00000000-0005-0000-0000-0000537F0000}"/>
    <cellStyle name="Saída 3 4 9 6" xfId="29814" xr:uid="{00000000-0005-0000-0000-0000547F0000}"/>
    <cellStyle name="Saída 3 4 9 7" xfId="33791" xr:uid="{00000000-0005-0000-0000-0000557F0000}"/>
    <cellStyle name="Saída 3 4 9 8" xfId="37353" xr:uid="{00000000-0005-0000-0000-0000567F0000}"/>
    <cellStyle name="Saída 3 5" xfId="2287" xr:uid="{00000000-0005-0000-0000-0000577F0000}"/>
    <cellStyle name="Saída 3 5 10" xfId="26115" xr:uid="{00000000-0005-0000-0000-0000587F0000}"/>
    <cellStyle name="Saída 3 5 11" xfId="17780" xr:uid="{00000000-0005-0000-0000-0000597F0000}"/>
    <cellStyle name="Saída 3 5 12" xfId="10299" xr:uid="{00000000-0005-0000-0000-00005A7F0000}"/>
    <cellStyle name="Saída 3 5 13" xfId="34957" xr:uid="{00000000-0005-0000-0000-00005B7F0000}"/>
    <cellStyle name="Saída 3 5 2" xfId="2687" xr:uid="{00000000-0005-0000-0000-00005C7F0000}"/>
    <cellStyle name="Saída 3 5 2 2" xfId="11841" xr:uid="{00000000-0005-0000-0000-00005D7F0000}"/>
    <cellStyle name="Saída 3 5 2 3" xfId="18844" xr:uid="{00000000-0005-0000-0000-00005E7F0000}"/>
    <cellStyle name="Saída 3 5 2 4" xfId="10162" xr:uid="{00000000-0005-0000-0000-00005F7F0000}"/>
    <cellStyle name="Saída 3 5 2 5" xfId="17827" xr:uid="{00000000-0005-0000-0000-0000607F0000}"/>
    <cellStyle name="Saída 3 5 2 6" xfId="29990" xr:uid="{00000000-0005-0000-0000-0000617F0000}"/>
    <cellStyle name="Saída 3 5 2 7" xfId="23295" xr:uid="{00000000-0005-0000-0000-0000627F0000}"/>
    <cellStyle name="Saída 3 5 2 8" xfId="34824" xr:uid="{00000000-0005-0000-0000-0000637F0000}"/>
    <cellStyle name="Saída 3 5 3" xfId="3969" xr:uid="{00000000-0005-0000-0000-0000647F0000}"/>
    <cellStyle name="Saída 3 5 3 2" xfId="13123" xr:uid="{00000000-0005-0000-0000-0000657F0000}"/>
    <cellStyle name="Saída 3 5 3 3" xfId="20121" xr:uid="{00000000-0005-0000-0000-0000667F0000}"/>
    <cellStyle name="Saída 3 5 3 4" xfId="18234" xr:uid="{00000000-0005-0000-0000-0000677F0000}"/>
    <cellStyle name="Saída 3 5 3 5" xfId="28697" xr:uid="{00000000-0005-0000-0000-0000687F0000}"/>
    <cellStyle name="Saída 3 5 3 6" xfId="18302" xr:uid="{00000000-0005-0000-0000-0000697F0000}"/>
    <cellStyle name="Saída 3 5 3 7" xfId="31665" xr:uid="{00000000-0005-0000-0000-00006A7F0000}"/>
    <cellStyle name="Saída 3 5 3 8" xfId="35345" xr:uid="{00000000-0005-0000-0000-00006B7F0000}"/>
    <cellStyle name="Saída 3 5 4" xfId="4407" xr:uid="{00000000-0005-0000-0000-00006C7F0000}"/>
    <cellStyle name="Saída 3 5 4 2" xfId="13561" xr:uid="{00000000-0005-0000-0000-00006D7F0000}"/>
    <cellStyle name="Saída 3 5 4 3" xfId="20559" xr:uid="{00000000-0005-0000-0000-00006E7F0000}"/>
    <cellStyle name="Saída 3 5 4 4" xfId="17182" xr:uid="{00000000-0005-0000-0000-00006F7F0000}"/>
    <cellStyle name="Saída 3 5 4 5" xfId="25030" xr:uid="{00000000-0005-0000-0000-0000707F0000}"/>
    <cellStyle name="Saída 3 5 4 6" xfId="23372" xr:uid="{00000000-0005-0000-0000-0000717F0000}"/>
    <cellStyle name="Saída 3 5 4 7" xfId="31742" xr:uid="{00000000-0005-0000-0000-0000727F0000}"/>
    <cellStyle name="Saída 3 5 4 8" xfId="35422" xr:uid="{00000000-0005-0000-0000-0000737F0000}"/>
    <cellStyle name="Saída 3 5 5" xfId="4661" xr:uid="{00000000-0005-0000-0000-0000747F0000}"/>
    <cellStyle name="Saída 3 5 5 2" xfId="13815" xr:uid="{00000000-0005-0000-0000-0000757F0000}"/>
    <cellStyle name="Saída 3 5 5 3" xfId="20813" xr:uid="{00000000-0005-0000-0000-0000767F0000}"/>
    <cellStyle name="Saída 3 5 5 4" xfId="24777" xr:uid="{00000000-0005-0000-0000-0000777F0000}"/>
    <cellStyle name="Saída 3 5 5 5" xfId="20043" xr:uid="{00000000-0005-0000-0000-0000787F0000}"/>
    <cellStyle name="Saída 3 5 5 6" xfId="26815" xr:uid="{00000000-0005-0000-0000-0000797F0000}"/>
    <cellStyle name="Saída 3 5 5 7" xfId="32192" xr:uid="{00000000-0005-0000-0000-00007A7F0000}"/>
    <cellStyle name="Saída 3 5 5 8" xfId="35867" xr:uid="{00000000-0005-0000-0000-00007B7F0000}"/>
    <cellStyle name="Saída 3 5 6" xfId="4907" xr:uid="{00000000-0005-0000-0000-00007C7F0000}"/>
    <cellStyle name="Saída 3 5 6 2" xfId="14061" xr:uid="{00000000-0005-0000-0000-00007D7F0000}"/>
    <cellStyle name="Saída 3 5 6 3" xfId="21059" xr:uid="{00000000-0005-0000-0000-00007E7F0000}"/>
    <cellStyle name="Saída 3 5 6 4" xfId="27385" xr:uid="{00000000-0005-0000-0000-00007F7F0000}"/>
    <cellStyle name="Saída 3 5 6 5" xfId="24443" xr:uid="{00000000-0005-0000-0000-0000807F0000}"/>
    <cellStyle name="Saída 3 5 6 6" xfId="31953" xr:uid="{00000000-0005-0000-0000-0000817F0000}"/>
    <cellStyle name="Saída 3 5 6 7" xfId="35631" xr:uid="{00000000-0005-0000-0000-0000827F0000}"/>
    <cellStyle name="Saída 3 5 6 8" xfId="38542" xr:uid="{00000000-0005-0000-0000-0000837F0000}"/>
    <cellStyle name="Saída 3 5 7" xfId="11441" xr:uid="{00000000-0005-0000-0000-0000847F0000}"/>
    <cellStyle name="Saída 3 5 8" xfId="18444" xr:uid="{00000000-0005-0000-0000-0000857F0000}"/>
    <cellStyle name="Saída 3 5 9" xfId="9702" xr:uid="{00000000-0005-0000-0000-0000867F0000}"/>
    <cellStyle name="Saída 3 6" xfId="2120" xr:uid="{00000000-0005-0000-0000-0000877F0000}"/>
    <cellStyle name="Saída 3 6 10" xfId="22454" xr:uid="{00000000-0005-0000-0000-0000887F0000}"/>
    <cellStyle name="Saída 3 6 11" xfId="28530" xr:uid="{00000000-0005-0000-0000-0000897F0000}"/>
    <cellStyle name="Saída 3 6 12" xfId="34279" xr:uid="{00000000-0005-0000-0000-00008A7F0000}"/>
    <cellStyle name="Saída 3 6 13" xfId="37831" xr:uid="{00000000-0005-0000-0000-00008B7F0000}"/>
    <cellStyle name="Saída 3 6 2" xfId="2604" xr:uid="{00000000-0005-0000-0000-00008C7F0000}"/>
    <cellStyle name="Saída 3 6 2 2" xfId="11758" xr:uid="{00000000-0005-0000-0000-00008D7F0000}"/>
    <cellStyle name="Saída 3 6 2 3" xfId="18761" xr:uid="{00000000-0005-0000-0000-00008E7F0000}"/>
    <cellStyle name="Saída 3 6 2 4" xfId="25440" xr:uid="{00000000-0005-0000-0000-00008F7F0000}"/>
    <cellStyle name="Saída 3 6 2 5" xfId="26273" xr:uid="{00000000-0005-0000-0000-0000907F0000}"/>
    <cellStyle name="Saída 3 6 2 6" xfId="30031" xr:uid="{00000000-0005-0000-0000-0000917F0000}"/>
    <cellStyle name="Saída 3 6 2 7" xfId="34008" xr:uid="{00000000-0005-0000-0000-0000927F0000}"/>
    <cellStyle name="Saída 3 6 2 8" xfId="37570" xr:uid="{00000000-0005-0000-0000-0000937F0000}"/>
    <cellStyle name="Saída 3 6 3" xfId="3851" xr:uid="{00000000-0005-0000-0000-0000947F0000}"/>
    <cellStyle name="Saída 3 6 3 2" xfId="13005" xr:uid="{00000000-0005-0000-0000-0000957F0000}"/>
    <cellStyle name="Saída 3 6 3 3" xfId="20004" xr:uid="{00000000-0005-0000-0000-0000967F0000}"/>
    <cellStyle name="Saída 3 6 3 4" xfId="19467" xr:uid="{00000000-0005-0000-0000-0000977F0000}"/>
    <cellStyle name="Saída 3 6 3 5" xfId="20025" xr:uid="{00000000-0005-0000-0000-0000987F0000}"/>
    <cellStyle name="Saída 3 6 3 6" xfId="24047" xr:uid="{00000000-0005-0000-0000-0000997F0000}"/>
    <cellStyle name="Saída 3 6 3 7" xfId="33489" xr:uid="{00000000-0005-0000-0000-00009A7F0000}"/>
    <cellStyle name="Saída 3 6 3 8" xfId="37157" xr:uid="{00000000-0005-0000-0000-00009B7F0000}"/>
    <cellStyle name="Saída 3 6 4" xfId="4319" xr:uid="{00000000-0005-0000-0000-00009C7F0000}"/>
    <cellStyle name="Saída 3 6 4 2" xfId="13473" xr:uid="{00000000-0005-0000-0000-00009D7F0000}"/>
    <cellStyle name="Saída 3 6 4 3" xfId="20471" xr:uid="{00000000-0005-0000-0000-00009E7F0000}"/>
    <cellStyle name="Saída 3 6 4 4" xfId="17938" xr:uid="{00000000-0005-0000-0000-00009F7F0000}"/>
    <cellStyle name="Saída 3 6 4 5" xfId="22846" xr:uid="{00000000-0005-0000-0000-0000A07F0000}"/>
    <cellStyle name="Saída 3 6 4 6" xfId="29360" xr:uid="{00000000-0005-0000-0000-0000A17F0000}"/>
    <cellStyle name="Saída 3 6 4 7" xfId="33335" xr:uid="{00000000-0005-0000-0000-0000A27F0000}"/>
    <cellStyle name="Saída 3 6 4 8" xfId="37010" xr:uid="{00000000-0005-0000-0000-0000A37F0000}"/>
    <cellStyle name="Saída 3 6 5" xfId="4586" xr:uid="{00000000-0005-0000-0000-0000A47F0000}"/>
    <cellStyle name="Saída 3 6 5 2" xfId="13740" xr:uid="{00000000-0005-0000-0000-0000A57F0000}"/>
    <cellStyle name="Saída 3 6 5 3" xfId="20738" xr:uid="{00000000-0005-0000-0000-0000A67F0000}"/>
    <cellStyle name="Saída 3 6 5 4" xfId="27544" xr:uid="{00000000-0005-0000-0000-0000A77F0000}"/>
    <cellStyle name="Saída 3 6 5 5" xfId="29465" xr:uid="{00000000-0005-0000-0000-0000A87F0000}"/>
    <cellStyle name="Saída 3 6 5 6" xfId="26832" xr:uid="{00000000-0005-0000-0000-0000A97F0000}"/>
    <cellStyle name="Saída 3 6 5 7" xfId="31778" xr:uid="{00000000-0005-0000-0000-0000AA7F0000}"/>
    <cellStyle name="Saída 3 6 5 8" xfId="35458" xr:uid="{00000000-0005-0000-0000-0000AB7F0000}"/>
    <cellStyle name="Saída 3 6 6" xfId="4836" xr:uid="{00000000-0005-0000-0000-0000AC7F0000}"/>
    <cellStyle name="Saída 3 6 6 2" xfId="13990" xr:uid="{00000000-0005-0000-0000-0000AD7F0000}"/>
    <cellStyle name="Saída 3 6 6 3" xfId="20988" xr:uid="{00000000-0005-0000-0000-0000AE7F0000}"/>
    <cellStyle name="Saída 3 6 6 4" xfId="27420" xr:uid="{00000000-0005-0000-0000-0000AF7F0000}"/>
    <cellStyle name="Saída 3 6 6 5" xfId="23216" xr:uid="{00000000-0005-0000-0000-0000B07F0000}"/>
    <cellStyle name="Saída 3 6 6 6" xfId="10120" xr:uid="{00000000-0005-0000-0000-0000B17F0000}"/>
    <cellStyle name="Saída 3 6 6 7" xfId="24515" xr:uid="{00000000-0005-0000-0000-0000B27F0000}"/>
    <cellStyle name="Saída 3 6 6 8" xfId="25474" xr:uid="{00000000-0005-0000-0000-0000B37F0000}"/>
    <cellStyle name="Saída 3 6 7" xfId="11274" xr:uid="{00000000-0005-0000-0000-0000B47F0000}"/>
    <cellStyle name="Saída 3 6 8" xfId="9401" xr:uid="{00000000-0005-0000-0000-0000B57F0000}"/>
    <cellStyle name="Saída 3 6 9" xfId="28442" xr:uid="{00000000-0005-0000-0000-0000B67F0000}"/>
    <cellStyle name="Saída 3 7" xfId="2327" xr:uid="{00000000-0005-0000-0000-0000B77F0000}"/>
    <cellStyle name="Saída 3 7 10" xfId="26129" xr:uid="{00000000-0005-0000-0000-0000B87F0000}"/>
    <cellStyle name="Saída 3 7 11" xfId="30167" xr:uid="{00000000-0005-0000-0000-0000B97F0000}"/>
    <cellStyle name="Saída 3 7 12" xfId="34142" xr:uid="{00000000-0005-0000-0000-0000BA7F0000}"/>
    <cellStyle name="Saída 3 7 13" xfId="37704" xr:uid="{00000000-0005-0000-0000-0000BB7F0000}"/>
    <cellStyle name="Saída 3 7 2" xfId="2727" xr:uid="{00000000-0005-0000-0000-0000BC7F0000}"/>
    <cellStyle name="Saída 3 7 2 2" xfId="11881" xr:uid="{00000000-0005-0000-0000-0000BD7F0000}"/>
    <cellStyle name="Saída 3 7 2 3" xfId="18884" xr:uid="{00000000-0005-0000-0000-0000BE7F0000}"/>
    <cellStyle name="Saída 3 7 2 4" xfId="17794" xr:uid="{00000000-0005-0000-0000-0000BF7F0000}"/>
    <cellStyle name="Saída 3 7 2 5" xfId="17672" xr:uid="{00000000-0005-0000-0000-0000C07F0000}"/>
    <cellStyle name="Saída 3 7 2 6" xfId="17331" xr:uid="{00000000-0005-0000-0000-0000C17F0000}"/>
    <cellStyle name="Saída 3 7 2 7" xfId="31522" xr:uid="{00000000-0005-0000-0000-0000C27F0000}"/>
    <cellStyle name="Saída 3 7 2 8" xfId="35238" xr:uid="{00000000-0005-0000-0000-0000C37F0000}"/>
    <cellStyle name="Saída 3 7 3" xfId="4009" xr:uid="{00000000-0005-0000-0000-0000C47F0000}"/>
    <cellStyle name="Saída 3 7 3 2" xfId="13163" xr:uid="{00000000-0005-0000-0000-0000C57F0000}"/>
    <cellStyle name="Saída 3 7 3 3" xfId="20161" xr:uid="{00000000-0005-0000-0000-0000C67F0000}"/>
    <cellStyle name="Saída 3 7 3 4" xfId="27826" xr:uid="{00000000-0005-0000-0000-0000C77F0000}"/>
    <cellStyle name="Saída 3 7 3 5" xfId="29429" xr:uid="{00000000-0005-0000-0000-0000C87F0000}"/>
    <cellStyle name="Saída 3 7 3 6" xfId="25528" xr:uid="{00000000-0005-0000-0000-0000C97F0000}"/>
    <cellStyle name="Saída 3 7 3 7" xfId="31844" xr:uid="{00000000-0005-0000-0000-0000CA7F0000}"/>
    <cellStyle name="Saída 3 7 3 8" xfId="35498" xr:uid="{00000000-0005-0000-0000-0000CB7F0000}"/>
    <cellStyle name="Saída 3 7 4" xfId="4447" xr:uid="{00000000-0005-0000-0000-0000CC7F0000}"/>
    <cellStyle name="Saída 3 7 4 2" xfId="13601" xr:uid="{00000000-0005-0000-0000-0000CD7F0000}"/>
    <cellStyle name="Saída 3 7 4 3" xfId="20599" xr:uid="{00000000-0005-0000-0000-0000CE7F0000}"/>
    <cellStyle name="Saída 3 7 4 4" xfId="27609" xr:uid="{00000000-0005-0000-0000-0000CF7F0000}"/>
    <cellStyle name="Saída 3 7 4 5" xfId="18292" xr:uid="{00000000-0005-0000-0000-0000D07F0000}"/>
    <cellStyle name="Saída 3 7 4 6" xfId="28962" xr:uid="{00000000-0005-0000-0000-0000D17F0000}"/>
    <cellStyle name="Saída 3 7 4 7" xfId="25836" xr:uid="{00000000-0005-0000-0000-0000D27F0000}"/>
    <cellStyle name="Saída 3 7 4 8" xfId="28903" xr:uid="{00000000-0005-0000-0000-0000D37F0000}"/>
    <cellStyle name="Saída 3 7 5" xfId="4701" xr:uid="{00000000-0005-0000-0000-0000D47F0000}"/>
    <cellStyle name="Saída 3 7 5 2" xfId="13855" xr:uid="{00000000-0005-0000-0000-0000D57F0000}"/>
    <cellStyle name="Saída 3 7 5 3" xfId="20853" xr:uid="{00000000-0005-0000-0000-0000D67F0000}"/>
    <cellStyle name="Saída 3 7 5 4" xfId="10651" xr:uid="{00000000-0005-0000-0000-0000D77F0000}"/>
    <cellStyle name="Saída 3 7 5 5" xfId="19539" xr:uid="{00000000-0005-0000-0000-0000D87F0000}"/>
    <cellStyle name="Saída 3 7 5 6" xfId="9428" xr:uid="{00000000-0005-0000-0000-0000D97F0000}"/>
    <cellStyle name="Saída 3 7 5 7" xfId="32170" xr:uid="{00000000-0005-0000-0000-0000DA7F0000}"/>
    <cellStyle name="Saída 3 7 5 8" xfId="35845" xr:uid="{00000000-0005-0000-0000-0000DB7F0000}"/>
    <cellStyle name="Saída 3 7 6" xfId="4947" xr:uid="{00000000-0005-0000-0000-0000DC7F0000}"/>
    <cellStyle name="Saída 3 7 6 2" xfId="14101" xr:uid="{00000000-0005-0000-0000-0000DD7F0000}"/>
    <cellStyle name="Saída 3 7 6 3" xfId="21099" xr:uid="{00000000-0005-0000-0000-0000DE7F0000}"/>
    <cellStyle name="Saída 3 7 6 4" xfId="10146" xr:uid="{00000000-0005-0000-0000-0000DF7F0000}"/>
    <cellStyle name="Saída 3 7 6 5" xfId="29289" xr:uid="{00000000-0005-0000-0000-0000E07F0000}"/>
    <cellStyle name="Saída 3 7 6 6" xfId="31993" xr:uid="{00000000-0005-0000-0000-0000E17F0000}"/>
    <cellStyle name="Saída 3 7 6 7" xfId="35671" xr:uid="{00000000-0005-0000-0000-0000E27F0000}"/>
    <cellStyle name="Saída 3 7 6 8" xfId="38582" xr:uid="{00000000-0005-0000-0000-0000E37F0000}"/>
    <cellStyle name="Saída 3 7 7" xfId="11481" xr:uid="{00000000-0005-0000-0000-0000E47F0000}"/>
    <cellStyle name="Saída 3 7 8" xfId="18484" xr:uid="{00000000-0005-0000-0000-0000E57F0000}"/>
    <cellStyle name="Saída 3 7 9" xfId="23166" xr:uid="{00000000-0005-0000-0000-0000E67F0000}"/>
    <cellStyle name="Saída 3 8" xfId="2116" xr:uid="{00000000-0005-0000-0000-0000E77F0000}"/>
    <cellStyle name="Saída 3 8 10" xfId="28481" xr:uid="{00000000-0005-0000-0000-0000E87F0000}"/>
    <cellStyle name="Saída 3 8 11" xfId="30365" xr:uid="{00000000-0005-0000-0000-0000E97F0000}"/>
    <cellStyle name="Saída 3 8 12" xfId="34318" xr:uid="{00000000-0005-0000-0000-0000EA7F0000}"/>
    <cellStyle name="Saída 3 8 13" xfId="37870" xr:uid="{00000000-0005-0000-0000-0000EB7F0000}"/>
    <cellStyle name="Saída 3 8 2" xfId="2600" xr:uid="{00000000-0005-0000-0000-0000EC7F0000}"/>
    <cellStyle name="Saída 3 8 2 2" xfId="11754" xr:uid="{00000000-0005-0000-0000-0000ED7F0000}"/>
    <cellStyle name="Saída 3 8 2 3" xfId="18757" xr:uid="{00000000-0005-0000-0000-0000EE7F0000}"/>
    <cellStyle name="Saída 3 8 2 4" xfId="19419" xr:uid="{00000000-0005-0000-0000-0000EF7F0000}"/>
    <cellStyle name="Saída 3 8 2 5" xfId="25471" xr:uid="{00000000-0005-0000-0000-0000F07F0000}"/>
    <cellStyle name="Saída 3 8 2 6" xfId="28112" xr:uid="{00000000-0005-0000-0000-0000F17F0000}"/>
    <cellStyle name="Saída 3 8 2 7" xfId="29633" xr:uid="{00000000-0005-0000-0000-0000F27F0000}"/>
    <cellStyle name="Saída 3 8 2 8" xfId="31612" xr:uid="{00000000-0005-0000-0000-0000F37F0000}"/>
    <cellStyle name="Saída 3 8 3" xfId="3847" xr:uid="{00000000-0005-0000-0000-0000F47F0000}"/>
    <cellStyle name="Saída 3 8 3 2" xfId="13001" xr:uid="{00000000-0005-0000-0000-0000F57F0000}"/>
    <cellStyle name="Saída 3 8 3 3" xfId="20000" xr:uid="{00000000-0005-0000-0000-0000F67F0000}"/>
    <cellStyle name="Saída 3 8 3 4" xfId="23153" xr:uid="{00000000-0005-0000-0000-0000F77F0000}"/>
    <cellStyle name="Saída 3 8 3 5" xfId="26597" xr:uid="{00000000-0005-0000-0000-0000F87F0000}"/>
    <cellStyle name="Saída 3 8 3 6" xfId="27296" xr:uid="{00000000-0005-0000-0000-0000F97F0000}"/>
    <cellStyle name="Saída 3 8 3 7" xfId="33494" xr:uid="{00000000-0005-0000-0000-0000FA7F0000}"/>
    <cellStyle name="Saída 3 8 3 8" xfId="37162" xr:uid="{00000000-0005-0000-0000-0000FB7F0000}"/>
    <cellStyle name="Saída 3 8 4" xfId="4315" xr:uid="{00000000-0005-0000-0000-0000FC7F0000}"/>
    <cellStyle name="Saída 3 8 4 2" xfId="13469" xr:uid="{00000000-0005-0000-0000-0000FD7F0000}"/>
    <cellStyle name="Saída 3 8 4 3" xfId="20467" xr:uid="{00000000-0005-0000-0000-0000FE7F0000}"/>
    <cellStyle name="Saída 3 8 4 4" xfId="25298" xr:uid="{00000000-0005-0000-0000-0000FF7F0000}"/>
    <cellStyle name="Saída 3 8 4 5" xfId="29219" xr:uid="{00000000-0005-0000-0000-000000800000}"/>
    <cellStyle name="Saída 3 8 4 6" xfId="29467" xr:uid="{00000000-0005-0000-0000-000001800000}"/>
    <cellStyle name="Saída 3 8 4 7" xfId="31717" xr:uid="{00000000-0005-0000-0000-000002800000}"/>
    <cellStyle name="Saída 3 8 4 8" xfId="35397" xr:uid="{00000000-0005-0000-0000-000003800000}"/>
    <cellStyle name="Saída 3 8 5" xfId="4582" xr:uid="{00000000-0005-0000-0000-000004800000}"/>
    <cellStyle name="Saída 3 8 5 2" xfId="13736" xr:uid="{00000000-0005-0000-0000-000005800000}"/>
    <cellStyle name="Saída 3 8 5 3" xfId="20734" xr:uid="{00000000-0005-0000-0000-000006800000}"/>
    <cellStyle name="Saída 3 8 5 4" xfId="27546" xr:uid="{00000000-0005-0000-0000-000007800000}"/>
    <cellStyle name="Saída 3 8 5 5" xfId="29242" xr:uid="{00000000-0005-0000-0000-000008800000}"/>
    <cellStyle name="Saída 3 8 5 6" xfId="26836" xr:uid="{00000000-0005-0000-0000-000009800000}"/>
    <cellStyle name="Saída 3 8 5 7" xfId="32228" xr:uid="{00000000-0005-0000-0000-00000A800000}"/>
    <cellStyle name="Saída 3 8 5 8" xfId="35903" xr:uid="{00000000-0005-0000-0000-00000B800000}"/>
    <cellStyle name="Saída 3 8 6" xfId="4832" xr:uid="{00000000-0005-0000-0000-00000C800000}"/>
    <cellStyle name="Saída 3 8 6 2" xfId="13986" xr:uid="{00000000-0005-0000-0000-00000D800000}"/>
    <cellStyle name="Saída 3 8 6 3" xfId="20984" xr:uid="{00000000-0005-0000-0000-00000E800000}"/>
    <cellStyle name="Saída 3 8 6 4" xfId="15542" xr:uid="{00000000-0005-0000-0000-00000F800000}"/>
    <cellStyle name="Saída 3 8 6 5" xfId="28606" xr:uid="{00000000-0005-0000-0000-000010800000}"/>
    <cellStyle name="Saída 3 8 6 6" xfId="18590" xr:uid="{00000000-0005-0000-0000-000011800000}"/>
    <cellStyle name="Saída 3 8 6 7" xfId="32112" xr:uid="{00000000-0005-0000-0000-000012800000}"/>
    <cellStyle name="Saída 3 8 6 8" xfId="35787" xr:uid="{00000000-0005-0000-0000-000013800000}"/>
    <cellStyle name="Saída 3 8 7" xfId="11270" xr:uid="{00000000-0005-0000-0000-000014800000}"/>
    <cellStyle name="Saída 3 8 8" xfId="9408" xr:uid="{00000000-0005-0000-0000-000015800000}"/>
    <cellStyle name="Saída 3 8 9" xfId="24597" xr:uid="{00000000-0005-0000-0000-000016800000}"/>
    <cellStyle name="Saída 3 9" xfId="1612" xr:uid="{00000000-0005-0000-0000-000017800000}"/>
    <cellStyle name="Saída 3 9 2" xfId="10766" xr:uid="{00000000-0005-0000-0000-000018800000}"/>
    <cellStyle name="Saída 3 9 3" xfId="17008" xr:uid="{00000000-0005-0000-0000-000019800000}"/>
    <cellStyle name="Saída 3 9 4" xfId="28694" xr:uid="{00000000-0005-0000-0000-00001A800000}"/>
    <cellStyle name="Saída 3 9 5" xfId="17788" xr:uid="{00000000-0005-0000-0000-00001B800000}"/>
    <cellStyle name="Saída 3 9 6" xfId="31917" xr:uid="{00000000-0005-0000-0000-00001C800000}"/>
    <cellStyle name="Saída 3 9 7" xfId="17095" xr:uid="{00000000-0005-0000-0000-00001D800000}"/>
    <cellStyle name="Saída 3 9 8" xfId="34939" xr:uid="{00000000-0005-0000-0000-00001E800000}"/>
    <cellStyle name="Saída 4" xfId="863" xr:uid="{00000000-0005-0000-0000-00001F800000}"/>
    <cellStyle name="Saída 4 10" xfId="2861" xr:uid="{00000000-0005-0000-0000-000020800000}"/>
    <cellStyle name="Saída 4 10 2" xfId="12015" xr:uid="{00000000-0005-0000-0000-000021800000}"/>
    <cellStyle name="Saída 4 10 3" xfId="19018" xr:uid="{00000000-0005-0000-0000-000022800000}"/>
    <cellStyle name="Saída 4 10 4" xfId="28354" xr:uid="{00000000-0005-0000-0000-000023800000}"/>
    <cellStyle name="Saída 4 10 5" xfId="25321" xr:uid="{00000000-0005-0000-0000-000024800000}"/>
    <cellStyle name="Saída 4 10 6" xfId="17640" xr:uid="{00000000-0005-0000-0000-000025800000}"/>
    <cellStyle name="Saída 4 10 7" xfId="33880" xr:uid="{00000000-0005-0000-0000-000026800000}"/>
    <cellStyle name="Saída 4 10 8" xfId="37442" xr:uid="{00000000-0005-0000-0000-000027800000}"/>
    <cellStyle name="Saída 4 11" xfId="3793" xr:uid="{00000000-0005-0000-0000-000028800000}"/>
    <cellStyle name="Saída 4 11 2" xfId="12947" xr:uid="{00000000-0005-0000-0000-000029800000}"/>
    <cellStyle name="Saída 4 11 3" xfId="19946" xr:uid="{00000000-0005-0000-0000-00002A800000}"/>
    <cellStyle name="Saída 4 11 4" xfId="27928" xr:uid="{00000000-0005-0000-0000-00002B800000}"/>
    <cellStyle name="Saída 4 11 5" xfId="26588" xr:uid="{00000000-0005-0000-0000-00002C800000}"/>
    <cellStyle name="Saída 4 11 6" xfId="28798" xr:uid="{00000000-0005-0000-0000-00002D800000}"/>
    <cellStyle name="Saída 4 11 7" xfId="33518" xr:uid="{00000000-0005-0000-0000-00002E800000}"/>
    <cellStyle name="Saída 4 11 8" xfId="37186" xr:uid="{00000000-0005-0000-0000-00002F800000}"/>
    <cellStyle name="Saída 4 12" xfId="3182" xr:uid="{00000000-0005-0000-0000-000030800000}"/>
    <cellStyle name="Saída 4 12 2" xfId="12336" xr:uid="{00000000-0005-0000-0000-000031800000}"/>
    <cellStyle name="Saída 4 12 3" xfId="19339" xr:uid="{00000000-0005-0000-0000-000032800000}"/>
    <cellStyle name="Saída 4 12 4" xfId="25460" xr:uid="{00000000-0005-0000-0000-000033800000}"/>
    <cellStyle name="Saída 4 12 5" xfId="26442" xr:uid="{00000000-0005-0000-0000-000034800000}"/>
    <cellStyle name="Saída 4 12 6" xfId="29749" xr:uid="{00000000-0005-0000-0000-000035800000}"/>
    <cellStyle name="Saída 4 12 7" xfId="33726" xr:uid="{00000000-0005-0000-0000-000036800000}"/>
    <cellStyle name="Saída 4 12 8" xfId="37288" xr:uid="{00000000-0005-0000-0000-000037800000}"/>
    <cellStyle name="Saída 4 13" xfId="10018" xr:uid="{00000000-0005-0000-0000-000038800000}"/>
    <cellStyle name="Saída 4 14" xfId="10173" xr:uid="{00000000-0005-0000-0000-000039800000}"/>
    <cellStyle name="Saída 4 15" xfId="23204" xr:uid="{00000000-0005-0000-0000-00003A800000}"/>
    <cellStyle name="Saída 4 16" xfId="25745" xr:uid="{00000000-0005-0000-0000-00003B800000}"/>
    <cellStyle name="Saída 4 17" xfId="31353" xr:uid="{00000000-0005-0000-0000-00003C800000}"/>
    <cellStyle name="Saída 4 18" xfId="35113" xr:uid="{00000000-0005-0000-0000-00003D800000}"/>
    <cellStyle name="Saída 4 19" xfId="38428" xr:uid="{00000000-0005-0000-0000-00003E800000}"/>
    <cellStyle name="Saída 4 2" xfId="864" xr:uid="{00000000-0005-0000-0000-00003F800000}"/>
    <cellStyle name="Saída 4 2 10" xfId="3770" xr:uid="{00000000-0005-0000-0000-000040800000}"/>
    <cellStyle name="Saída 4 2 10 2" xfId="12924" xr:uid="{00000000-0005-0000-0000-000041800000}"/>
    <cellStyle name="Saída 4 2 10 3" xfId="19923" xr:uid="{00000000-0005-0000-0000-000042800000}"/>
    <cellStyle name="Saída 4 2 10 4" xfId="27945" xr:uid="{00000000-0005-0000-0000-000043800000}"/>
    <cellStyle name="Saída 4 2 10 5" xfId="18216" xr:uid="{00000000-0005-0000-0000-000044800000}"/>
    <cellStyle name="Saída 4 2 10 6" xfId="27304" xr:uid="{00000000-0005-0000-0000-000045800000}"/>
    <cellStyle name="Saída 4 2 10 7" xfId="31641" xr:uid="{00000000-0005-0000-0000-000046800000}"/>
    <cellStyle name="Saída 4 2 10 8" xfId="35321" xr:uid="{00000000-0005-0000-0000-000047800000}"/>
    <cellStyle name="Saída 4 2 11" xfId="3034" xr:uid="{00000000-0005-0000-0000-000048800000}"/>
    <cellStyle name="Saída 4 2 11 2" xfId="12188" xr:uid="{00000000-0005-0000-0000-000049800000}"/>
    <cellStyle name="Saída 4 2 11 3" xfId="19191" xr:uid="{00000000-0005-0000-0000-00004A800000}"/>
    <cellStyle name="Saída 4 2 11 4" xfId="24698" xr:uid="{00000000-0005-0000-0000-00004B800000}"/>
    <cellStyle name="Saída 4 2 11 5" xfId="28502" xr:uid="{00000000-0005-0000-0000-00004C800000}"/>
    <cellStyle name="Saída 4 2 11 6" xfId="29817" xr:uid="{00000000-0005-0000-0000-00004D800000}"/>
    <cellStyle name="Saída 4 2 11 7" xfId="33794" xr:uid="{00000000-0005-0000-0000-00004E800000}"/>
    <cellStyle name="Saída 4 2 11 8" xfId="37356" xr:uid="{00000000-0005-0000-0000-00004F800000}"/>
    <cellStyle name="Saída 4 2 12" xfId="3858" xr:uid="{00000000-0005-0000-0000-000050800000}"/>
    <cellStyle name="Saída 4 2 12 2" xfId="13012" xr:uid="{00000000-0005-0000-0000-000051800000}"/>
    <cellStyle name="Saída 4 2 12 3" xfId="20011" xr:uid="{00000000-0005-0000-0000-000052800000}"/>
    <cellStyle name="Saída 4 2 12 4" xfId="27901" xr:uid="{00000000-0005-0000-0000-000053800000}"/>
    <cellStyle name="Saída 4 2 12 5" xfId="18058" xr:uid="{00000000-0005-0000-0000-000054800000}"/>
    <cellStyle name="Saída 4 2 12 6" xfId="25093" xr:uid="{00000000-0005-0000-0000-000055800000}"/>
    <cellStyle name="Saída 4 2 12 7" xfId="31652" xr:uid="{00000000-0005-0000-0000-000056800000}"/>
    <cellStyle name="Saída 4 2 12 8" xfId="35336" xr:uid="{00000000-0005-0000-0000-000057800000}"/>
    <cellStyle name="Saída 4 2 13" xfId="10019" xr:uid="{00000000-0005-0000-0000-000058800000}"/>
    <cellStyle name="Saída 4 2 14" xfId="9353" xr:uid="{00000000-0005-0000-0000-000059800000}"/>
    <cellStyle name="Saída 4 2 15" xfId="20047" xr:uid="{00000000-0005-0000-0000-00005A800000}"/>
    <cellStyle name="Saída 4 2 16" xfId="22487" xr:uid="{00000000-0005-0000-0000-00005B800000}"/>
    <cellStyle name="Saída 4 2 17" xfId="31349" xr:uid="{00000000-0005-0000-0000-00005C800000}"/>
    <cellStyle name="Saída 4 2 18" xfId="35111" xr:uid="{00000000-0005-0000-0000-00005D800000}"/>
    <cellStyle name="Saída 4 2 19" xfId="38426" xr:uid="{00000000-0005-0000-0000-00005E800000}"/>
    <cellStyle name="Saída 4 2 2" xfId="865" xr:uid="{00000000-0005-0000-0000-00005F800000}"/>
    <cellStyle name="Saída 4 2 2 10" xfId="4273" xr:uid="{00000000-0005-0000-0000-000060800000}"/>
    <cellStyle name="Saída 4 2 2 10 2" xfId="13427" xr:uid="{00000000-0005-0000-0000-000061800000}"/>
    <cellStyle name="Saída 4 2 2 10 3" xfId="20425" xr:uid="{00000000-0005-0000-0000-000062800000}"/>
    <cellStyle name="Saída 4 2 2 10 4" xfId="17663" xr:uid="{00000000-0005-0000-0000-000063800000}"/>
    <cellStyle name="Saída 4 2 2 10 5" xfId="26676" xr:uid="{00000000-0005-0000-0000-000064800000}"/>
    <cellStyle name="Saída 4 2 2 10 6" xfId="25501" xr:uid="{00000000-0005-0000-0000-000065800000}"/>
    <cellStyle name="Saída 4 2 2 10 7" xfId="9523" xr:uid="{00000000-0005-0000-0000-000066800000}"/>
    <cellStyle name="Saída 4 2 2 10 8" xfId="31918" xr:uid="{00000000-0005-0000-0000-000067800000}"/>
    <cellStyle name="Saída 4 2 2 11" xfId="3137" xr:uid="{00000000-0005-0000-0000-000068800000}"/>
    <cellStyle name="Saída 4 2 2 11 2" xfId="12291" xr:uid="{00000000-0005-0000-0000-000069800000}"/>
    <cellStyle name="Saída 4 2 2 11 3" xfId="19294" xr:uid="{00000000-0005-0000-0000-00006A800000}"/>
    <cellStyle name="Saída 4 2 2 11 4" xfId="18111" xr:uid="{00000000-0005-0000-0000-00006B800000}"/>
    <cellStyle name="Saída 4 2 2 11 5" xfId="23254" xr:uid="{00000000-0005-0000-0000-00006C800000}"/>
    <cellStyle name="Saída 4 2 2 11 6" xfId="26036" xr:uid="{00000000-0005-0000-0000-00006D800000}"/>
    <cellStyle name="Saída 4 2 2 11 7" xfId="33748" xr:uid="{00000000-0005-0000-0000-00006E800000}"/>
    <cellStyle name="Saída 4 2 2 11 8" xfId="37310" xr:uid="{00000000-0005-0000-0000-00006F800000}"/>
    <cellStyle name="Saída 4 2 2 12" xfId="10020" xr:uid="{00000000-0005-0000-0000-000070800000}"/>
    <cellStyle name="Saída 4 2 2 13" xfId="17456" xr:uid="{00000000-0005-0000-0000-000071800000}"/>
    <cellStyle name="Saída 4 2 2 14" xfId="29053" xr:uid="{00000000-0005-0000-0000-000072800000}"/>
    <cellStyle name="Saída 4 2 2 15" xfId="25746" xr:uid="{00000000-0005-0000-0000-000073800000}"/>
    <cellStyle name="Saída 4 2 2 16" xfId="31351" xr:uid="{00000000-0005-0000-0000-000074800000}"/>
    <cellStyle name="Saída 4 2 2 17" xfId="35110" xr:uid="{00000000-0005-0000-0000-000075800000}"/>
    <cellStyle name="Saída 4 2 2 18" xfId="38425" xr:uid="{00000000-0005-0000-0000-000076800000}"/>
    <cellStyle name="Saída 4 2 2 2" xfId="2292" xr:uid="{00000000-0005-0000-0000-000077800000}"/>
    <cellStyle name="Saída 4 2 2 2 10" xfId="23327" xr:uid="{00000000-0005-0000-0000-000078800000}"/>
    <cellStyle name="Saída 4 2 2 2 11" xfId="29020" xr:uid="{00000000-0005-0000-0000-000079800000}"/>
    <cellStyle name="Saída 4 2 2 2 12" xfId="34159" xr:uid="{00000000-0005-0000-0000-00007A800000}"/>
    <cellStyle name="Saída 4 2 2 2 13" xfId="37721" xr:uid="{00000000-0005-0000-0000-00007B800000}"/>
    <cellStyle name="Saída 4 2 2 2 2" xfId="2692" xr:uid="{00000000-0005-0000-0000-00007C800000}"/>
    <cellStyle name="Saída 4 2 2 2 2 2" xfId="11846" xr:uid="{00000000-0005-0000-0000-00007D800000}"/>
    <cellStyle name="Saída 4 2 2 2 2 3" xfId="18849" xr:uid="{00000000-0005-0000-0000-00007E800000}"/>
    <cellStyle name="Saída 4 2 2 2 2 4" xfId="28425" xr:uid="{00000000-0005-0000-0000-00007F800000}"/>
    <cellStyle name="Saída 4 2 2 2 2 5" xfId="26305" xr:uid="{00000000-0005-0000-0000-000080800000}"/>
    <cellStyle name="Saída 4 2 2 2 2 6" xfId="10204" xr:uid="{00000000-0005-0000-0000-000081800000}"/>
    <cellStyle name="Saída 4 2 2 2 2 7" xfId="29645" xr:uid="{00000000-0005-0000-0000-000082800000}"/>
    <cellStyle name="Saída 4 2 2 2 2 8" xfId="26606" xr:uid="{00000000-0005-0000-0000-000083800000}"/>
    <cellStyle name="Saída 4 2 2 2 3" xfId="3974" xr:uid="{00000000-0005-0000-0000-000084800000}"/>
    <cellStyle name="Saída 4 2 2 2 3 2" xfId="13128" xr:uid="{00000000-0005-0000-0000-000085800000}"/>
    <cellStyle name="Saída 4 2 2 2 3 3" xfId="20126" xr:uid="{00000000-0005-0000-0000-000086800000}"/>
    <cellStyle name="Saída 4 2 2 2 3 4" xfId="25472" xr:uid="{00000000-0005-0000-0000-000087800000}"/>
    <cellStyle name="Saída 4 2 2 2 3 5" xfId="26627" xr:uid="{00000000-0005-0000-0000-000088800000}"/>
    <cellStyle name="Saída 4 2 2 2 3 6" xfId="25349" xr:uid="{00000000-0005-0000-0000-000089800000}"/>
    <cellStyle name="Saída 4 2 2 2 3 7" xfId="26074" xr:uid="{00000000-0005-0000-0000-00008A800000}"/>
    <cellStyle name="Saída 4 2 2 2 3 8" xfId="30236" xr:uid="{00000000-0005-0000-0000-00008B800000}"/>
    <cellStyle name="Saída 4 2 2 2 4" xfId="4412" xr:uid="{00000000-0005-0000-0000-00008C800000}"/>
    <cellStyle name="Saída 4 2 2 2 4 2" xfId="13566" xr:uid="{00000000-0005-0000-0000-00008D800000}"/>
    <cellStyle name="Saída 4 2 2 2 4 3" xfId="20564" xr:uid="{00000000-0005-0000-0000-00008E800000}"/>
    <cellStyle name="Saída 4 2 2 2 4 4" xfId="24237" xr:uid="{00000000-0005-0000-0000-00008F800000}"/>
    <cellStyle name="Saída 4 2 2 2 4 5" xfId="23518" xr:uid="{00000000-0005-0000-0000-000090800000}"/>
    <cellStyle name="Saída 4 2 2 2 4 6" xfId="17256" xr:uid="{00000000-0005-0000-0000-000091800000}"/>
    <cellStyle name="Saída 4 2 2 2 4 7" xfId="31750" xr:uid="{00000000-0005-0000-0000-000092800000}"/>
    <cellStyle name="Saída 4 2 2 2 4 8" xfId="35430" xr:uid="{00000000-0005-0000-0000-000093800000}"/>
    <cellStyle name="Saída 4 2 2 2 5" xfId="4666" xr:uid="{00000000-0005-0000-0000-000094800000}"/>
    <cellStyle name="Saída 4 2 2 2 5 2" xfId="13820" xr:uid="{00000000-0005-0000-0000-000095800000}"/>
    <cellStyle name="Saída 4 2 2 2 5 3" xfId="20818" xr:uid="{00000000-0005-0000-0000-000096800000}"/>
    <cellStyle name="Saída 4 2 2 2 5 4" xfId="22772" xr:uid="{00000000-0005-0000-0000-000097800000}"/>
    <cellStyle name="Saída 4 2 2 2 5 5" xfId="26726" xr:uid="{00000000-0005-0000-0000-000098800000}"/>
    <cellStyle name="Saída 4 2 2 2 5 6" xfId="29001" xr:uid="{00000000-0005-0000-0000-000099800000}"/>
    <cellStyle name="Saída 4 2 2 2 5 7" xfId="32186" xr:uid="{00000000-0005-0000-0000-00009A800000}"/>
    <cellStyle name="Saída 4 2 2 2 5 8" xfId="35861" xr:uid="{00000000-0005-0000-0000-00009B800000}"/>
    <cellStyle name="Saída 4 2 2 2 6" xfId="4912" xr:uid="{00000000-0005-0000-0000-00009C800000}"/>
    <cellStyle name="Saída 4 2 2 2 6 2" xfId="14066" xr:uid="{00000000-0005-0000-0000-00009D800000}"/>
    <cellStyle name="Saída 4 2 2 2 6 3" xfId="21064" xr:uid="{00000000-0005-0000-0000-00009E800000}"/>
    <cellStyle name="Saída 4 2 2 2 6 4" xfId="24039" xr:uid="{00000000-0005-0000-0000-00009F800000}"/>
    <cellStyle name="Saída 4 2 2 2 6 5" xfId="22710" xr:uid="{00000000-0005-0000-0000-0000A0800000}"/>
    <cellStyle name="Saída 4 2 2 2 6 6" xfId="31958" xr:uid="{00000000-0005-0000-0000-0000A1800000}"/>
    <cellStyle name="Saída 4 2 2 2 6 7" xfId="35636" xr:uid="{00000000-0005-0000-0000-0000A2800000}"/>
    <cellStyle name="Saída 4 2 2 2 6 8" xfId="38547" xr:uid="{00000000-0005-0000-0000-0000A3800000}"/>
    <cellStyle name="Saída 4 2 2 2 7" xfId="11446" xr:uid="{00000000-0005-0000-0000-0000A4800000}"/>
    <cellStyle name="Saída 4 2 2 2 8" xfId="18449" xr:uid="{00000000-0005-0000-0000-0000A5800000}"/>
    <cellStyle name="Saída 4 2 2 2 9" xfId="23386" xr:uid="{00000000-0005-0000-0000-0000A6800000}"/>
    <cellStyle name="Saída 4 2 2 3" xfId="2122" xr:uid="{00000000-0005-0000-0000-0000A7800000}"/>
    <cellStyle name="Saída 4 2 2 3 10" xfId="28063" xr:uid="{00000000-0005-0000-0000-0000A8800000}"/>
    <cellStyle name="Saída 4 2 2 3 11" xfId="22970" xr:uid="{00000000-0005-0000-0000-0000A9800000}"/>
    <cellStyle name="Saída 4 2 2 3 12" xfId="25770" xr:uid="{00000000-0005-0000-0000-0000AA800000}"/>
    <cellStyle name="Saída 4 2 2 3 13" xfId="34951" xr:uid="{00000000-0005-0000-0000-0000AB800000}"/>
    <cellStyle name="Saída 4 2 2 3 2" xfId="2606" xr:uid="{00000000-0005-0000-0000-0000AC800000}"/>
    <cellStyle name="Saída 4 2 2 3 2 2" xfId="11760" xr:uid="{00000000-0005-0000-0000-0000AD800000}"/>
    <cellStyle name="Saída 4 2 2 3 2 3" xfId="18763" xr:uid="{00000000-0005-0000-0000-0000AE800000}"/>
    <cellStyle name="Saída 4 2 2 3 2 4" xfId="18011" xr:uid="{00000000-0005-0000-0000-0000AF800000}"/>
    <cellStyle name="Saída 4 2 2 3 2 5" xfId="26271" xr:uid="{00000000-0005-0000-0000-0000B0800000}"/>
    <cellStyle name="Saída 4 2 2 3 2 6" xfId="30030" xr:uid="{00000000-0005-0000-0000-0000B1800000}"/>
    <cellStyle name="Saída 4 2 2 3 2 7" xfId="34007" xr:uid="{00000000-0005-0000-0000-0000B2800000}"/>
    <cellStyle name="Saída 4 2 2 3 2 8" xfId="37569" xr:uid="{00000000-0005-0000-0000-0000B3800000}"/>
    <cellStyle name="Saída 4 2 2 3 3" xfId="3853" xr:uid="{00000000-0005-0000-0000-0000B4800000}"/>
    <cellStyle name="Saída 4 2 2 3 3 2" xfId="13007" xr:uid="{00000000-0005-0000-0000-0000B5800000}"/>
    <cellStyle name="Saída 4 2 2 3 3 3" xfId="20006" xr:uid="{00000000-0005-0000-0000-0000B6800000}"/>
    <cellStyle name="Saída 4 2 2 3 3 4" xfId="22589" xr:uid="{00000000-0005-0000-0000-0000B7800000}"/>
    <cellStyle name="Saída 4 2 2 3 3 5" xfId="28819" xr:uid="{00000000-0005-0000-0000-0000B8800000}"/>
    <cellStyle name="Saída 4 2 2 3 3 6" xfId="24596" xr:uid="{00000000-0005-0000-0000-0000B9800000}"/>
    <cellStyle name="Saída 4 2 2 3 3 7" xfId="31150" xr:uid="{00000000-0005-0000-0000-0000BA800000}"/>
    <cellStyle name="Saída 4 2 2 3 3 8" xfId="31036" xr:uid="{00000000-0005-0000-0000-0000BB800000}"/>
    <cellStyle name="Saída 4 2 2 3 4" xfId="4321" xr:uid="{00000000-0005-0000-0000-0000BC800000}"/>
    <cellStyle name="Saída 4 2 2 3 4 2" xfId="13475" xr:uid="{00000000-0005-0000-0000-0000BD800000}"/>
    <cellStyle name="Saída 4 2 2 3 4 3" xfId="20473" xr:uid="{00000000-0005-0000-0000-0000BE800000}"/>
    <cellStyle name="Saída 4 2 2 3 4 4" xfId="22559" xr:uid="{00000000-0005-0000-0000-0000BF800000}"/>
    <cellStyle name="Saída 4 2 2 3 4 5" xfId="26685" xr:uid="{00000000-0005-0000-0000-0000C0800000}"/>
    <cellStyle name="Saída 4 2 2 3 4 6" xfId="17411" xr:uid="{00000000-0005-0000-0000-0000C1800000}"/>
    <cellStyle name="Saída 4 2 2 3 4 7" xfId="33334" xr:uid="{00000000-0005-0000-0000-0000C2800000}"/>
    <cellStyle name="Saída 4 2 2 3 4 8" xfId="37009" xr:uid="{00000000-0005-0000-0000-0000C3800000}"/>
    <cellStyle name="Saída 4 2 2 3 5" xfId="4588" xr:uid="{00000000-0005-0000-0000-0000C4800000}"/>
    <cellStyle name="Saída 4 2 2 3 5 2" xfId="13742" xr:uid="{00000000-0005-0000-0000-0000C5800000}"/>
    <cellStyle name="Saída 4 2 2 3 5 3" xfId="20740" xr:uid="{00000000-0005-0000-0000-0000C6800000}"/>
    <cellStyle name="Saída 4 2 2 3 5 4" xfId="27540" xr:uid="{00000000-0005-0000-0000-0000C7800000}"/>
    <cellStyle name="Saída 4 2 2 3 5 5" xfId="24199" xr:uid="{00000000-0005-0000-0000-0000C8800000}"/>
    <cellStyle name="Saída 4 2 2 3 5 6" xfId="26835" xr:uid="{00000000-0005-0000-0000-0000C9800000}"/>
    <cellStyle name="Saída 4 2 2 3 5 7" xfId="32225" xr:uid="{00000000-0005-0000-0000-0000CA800000}"/>
    <cellStyle name="Saída 4 2 2 3 5 8" xfId="35900" xr:uid="{00000000-0005-0000-0000-0000CB800000}"/>
    <cellStyle name="Saída 4 2 2 3 6" xfId="4838" xr:uid="{00000000-0005-0000-0000-0000CC800000}"/>
    <cellStyle name="Saída 4 2 2 3 6 2" xfId="13992" xr:uid="{00000000-0005-0000-0000-0000CD800000}"/>
    <cellStyle name="Saída 4 2 2 3 6 3" xfId="20990" xr:uid="{00000000-0005-0000-0000-0000CE800000}"/>
    <cellStyle name="Saída 4 2 2 3 6 4" xfId="27419" xr:uid="{00000000-0005-0000-0000-0000CF800000}"/>
    <cellStyle name="Saída 4 2 2 3 6 5" xfId="28170" xr:uid="{00000000-0005-0000-0000-0000D0800000}"/>
    <cellStyle name="Saída 4 2 2 3 6 6" xfId="25186" xr:uid="{00000000-0005-0000-0000-0000D1800000}"/>
    <cellStyle name="Saída 4 2 2 3 6 7" xfId="32109" xr:uid="{00000000-0005-0000-0000-0000D2800000}"/>
    <cellStyle name="Saída 4 2 2 3 6 8" xfId="35784" xr:uid="{00000000-0005-0000-0000-0000D3800000}"/>
    <cellStyle name="Saída 4 2 2 3 7" xfId="11276" xr:uid="{00000000-0005-0000-0000-0000D4800000}"/>
    <cellStyle name="Saída 4 2 2 3 8" xfId="9396" xr:uid="{00000000-0005-0000-0000-0000D5800000}"/>
    <cellStyle name="Saída 4 2 2 3 9" xfId="24600" xr:uid="{00000000-0005-0000-0000-0000D6800000}"/>
    <cellStyle name="Saída 4 2 2 4" xfId="2262" xr:uid="{00000000-0005-0000-0000-0000D7800000}"/>
    <cellStyle name="Saída 4 2 2 4 10" xfId="25059" xr:uid="{00000000-0005-0000-0000-0000D8800000}"/>
    <cellStyle name="Saída 4 2 2 4 11" xfId="30180" xr:uid="{00000000-0005-0000-0000-0000D9800000}"/>
    <cellStyle name="Saída 4 2 2 4 12" xfId="25772" xr:uid="{00000000-0005-0000-0000-0000DA800000}"/>
    <cellStyle name="Saída 4 2 2 4 13" xfId="31812" xr:uid="{00000000-0005-0000-0000-0000DB800000}"/>
    <cellStyle name="Saída 4 2 2 4 2" xfId="2662" xr:uid="{00000000-0005-0000-0000-0000DC800000}"/>
    <cellStyle name="Saída 4 2 2 4 2 2" xfId="11816" xr:uid="{00000000-0005-0000-0000-0000DD800000}"/>
    <cellStyle name="Saída 4 2 2 4 2 3" xfId="18819" xr:uid="{00000000-0005-0000-0000-0000DE800000}"/>
    <cellStyle name="Saída 4 2 2 4 2 4" xfId="22878" xr:uid="{00000000-0005-0000-0000-0000DF800000}"/>
    <cellStyle name="Saída 4 2 2 4 2 5" xfId="26294" xr:uid="{00000000-0005-0000-0000-0000E0800000}"/>
    <cellStyle name="Saída 4 2 2 4 2 6" xfId="25073" xr:uid="{00000000-0005-0000-0000-0000E1800000}"/>
    <cellStyle name="Saída 4 2 2 4 2 7" xfId="30887" xr:uid="{00000000-0005-0000-0000-0000E2800000}"/>
    <cellStyle name="Saída 4 2 2 4 2 8" xfId="34823" xr:uid="{00000000-0005-0000-0000-0000E3800000}"/>
    <cellStyle name="Saída 4 2 2 4 3" xfId="3944" xr:uid="{00000000-0005-0000-0000-0000E4800000}"/>
    <cellStyle name="Saída 4 2 2 4 3 2" xfId="13098" xr:uid="{00000000-0005-0000-0000-0000E5800000}"/>
    <cellStyle name="Saída 4 2 2 4 3 3" xfId="20096" xr:uid="{00000000-0005-0000-0000-0000E6800000}"/>
    <cellStyle name="Saída 4 2 2 4 3 4" xfId="27858" xr:uid="{00000000-0005-0000-0000-0000E7800000}"/>
    <cellStyle name="Saída 4 2 2 4 3 5" xfId="28135" xr:uid="{00000000-0005-0000-0000-0000E8800000}"/>
    <cellStyle name="Saída 4 2 2 4 3 6" xfId="26474" xr:uid="{00000000-0005-0000-0000-0000E9800000}"/>
    <cellStyle name="Saída 4 2 2 4 3 7" xfId="27686" xr:uid="{00000000-0005-0000-0000-0000EA800000}"/>
    <cellStyle name="Saída 4 2 2 4 3 8" xfId="25718" xr:uid="{00000000-0005-0000-0000-0000EB800000}"/>
    <cellStyle name="Saída 4 2 2 4 4" xfId="4382" xr:uid="{00000000-0005-0000-0000-0000EC800000}"/>
    <cellStyle name="Saída 4 2 2 4 4 2" xfId="13536" xr:uid="{00000000-0005-0000-0000-0000ED800000}"/>
    <cellStyle name="Saída 4 2 2 4 4 3" xfId="20534" xr:uid="{00000000-0005-0000-0000-0000EE800000}"/>
    <cellStyle name="Saída 4 2 2 4 4 4" xfId="27641" xr:uid="{00000000-0005-0000-0000-0000EF800000}"/>
    <cellStyle name="Saída 4 2 2 4 4 5" xfId="25034" xr:uid="{00000000-0005-0000-0000-0000F0800000}"/>
    <cellStyle name="Saída 4 2 2 4 4 6" xfId="22865" xr:uid="{00000000-0005-0000-0000-0000F1800000}"/>
    <cellStyle name="Saída 4 2 2 4 4 7" xfId="31858" xr:uid="{00000000-0005-0000-0000-0000F2800000}"/>
    <cellStyle name="Saída 4 2 2 4 4 8" xfId="35512" xr:uid="{00000000-0005-0000-0000-0000F3800000}"/>
    <cellStyle name="Saída 4 2 2 4 5" xfId="4636" xr:uid="{00000000-0005-0000-0000-0000F4800000}"/>
    <cellStyle name="Saída 4 2 2 4 5 2" xfId="13790" xr:uid="{00000000-0005-0000-0000-0000F5800000}"/>
    <cellStyle name="Saída 4 2 2 4 5 3" xfId="20788" xr:uid="{00000000-0005-0000-0000-0000F6800000}"/>
    <cellStyle name="Saída 4 2 2 4 5 4" xfId="18365" xr:uid="{00000000-0005-0000-0000-0000F7800000}"/>
    <cellStyle name="Saída 4 2 2 4 5 5" xfId="29259" xr:uid="{00000000-0005-0000-0000-0000F8800000}"/>
    <cellStyle name="Saída 4 2 2 4 5 6" xfId="22868" xr:uid="{00000000-0005-0000-0000-0000F9800000}"/>
    <cellStyle name="Saída 4 2 2 4 5 7" xfId="32203" xr:uid="{00000000-0005-0000-0000-0000FA800000}"/>
    <cellStyle name="Saída 4 2 2 4 5 8" xfId="35878" xr:uid="{00000000-0005-0000-0000-0000FB800000}"/>
    <cellStyle name="Saída 4 2 2 4 6" xfId="4882" xr:uid="{00000000-0005-0000-0000-0000FC800000}"/>
    <cellStyle name="Saída 4 2 2 4 6 2" xfId="14036" xr:uid="{00000000-0005-0000-0000-0000FD800000}"/>
    <cellStyle name="Saída 4 2 2 4 6 3" xfId="21034" xr:uid="{00000000-0005-0000-0000-0000FE800000}"/>
    <cellStyle name="Saída 4 2 2 4 6 4" xfId="27398" xr:uid="{00000000-0005-0000-0000-0000FF800000}"/>
    <cellStyle name="Saída 4 2 2 4 6 5" xfId="29491" xr:uid="{00000000-0005-0000-0000-000000810000}"/>
    <cellStyle name="Saída 4 2 2 4 6 6" xfId="31928" xr:uid="{00000000-0005-0000-0000-000001810000}"/>
    <cellStyle name="Saída 4 2 2 4 6 7" xfId="35606" xr:uid="{00000000-0005-0000-0000-000002810000}"/>
    <cellStyle name="Saída 4 2 2 4 6 8" xfId="38517" xr:uid="{00000000-0005-0000-0000-000003810000}"/>
    <cellStyle name="Saída 4 2 2 4 7" xfId="11416" xr:uid="{00000000-0005-0000-0000-000004810000}"/>
    <cellStyle name="Saída 4 2 2 4 8" xfId="18419" xr:uid="{00000000-0005-0000-0000-000005810000}"/>
    <cellStyle name="Saída 4 2 2 4 9" xfId="19404" xr:uid="{00000000-0005-0000-0000-000006810000}"/>
    <cellStyle name="Saída 4 2 2 5" xfId="1669" xr:uid="{00000000-0005-0000-0000-000007810000}"/>
    <cellStyle name="Saída 4 2 2 5 10" xfId="25971" xr:uid="{00000000-0005-0000-0000-000008810000}"/>
    <cellStyle name="Saída 4 2 2 5 11" xfId="30991" xr:uid="{00000000-0005-0000-0000-000009810000}"/>
    <cellStyle name="Saída 4 2 2 5 12" xfId="27288" xr:uid="{00000000-0005-0000-0000-00000A810000}"/>
    <cellStyle name="Saída 4 2 2 5 13" xfId="33476" xr:uid="{00000000-0005-0000-0000-00000B810000}"/>
    <cellStyle name="Saída 4 2 2 5 2" xfId="2497" xr:uid="{00000000-0005-0000-0000-00000C810000}"/>
    <cellStyle name="Saída 4 2 2 5 2 2" xfId="11651" xr:uid="{00000000-0005-0000-0000-00000D810000}"/>
    <cellStyle name="Saída 4 2 2 5 2 3" xfId="18654" xr:uid="{00000000-0005-0000-0000-00000E810000}"/>
    <cellStyle name="Saída 4 2 2 5 2 4" xfId="23353" xr:uid="{00000000-0005-0000-0000-00000F810000}"/>
    <cellStyle name="Saída 4 2 2 5 2 5" xfId="23328" xr:uid="{00000000-0005-0000-0000-000010810000}"/>
    <cellStyle name="Saída 4 2 2 5 2 6" xfId="25662" xr:uid="{00000000-0005-0000-0000-000011810000}"/>
    <cellStyle name="Saída 4 2 2 5 2 7" xfId="29635" xr:uid="{00000000-0005-0000-0000-000012810000}"/>
    <cellStyle name="Saída 4 2 2 5 2 8" xfId="29671" xr:uid="{00000000-0005-0000-0000-000013810000}"/>
    <cellStyle name="Saída 4 2 2 5 3" xfId="3646" xr:uid="{00000000-0005-0000-0000-000014810000}"/>
    <cellStyle name="Saída 4 2 2 5 3 2" xfId="12800" xr:uid="{00000000-0005-0000-0000-000015810000}"/>
    <cellStyle name="Saída 4 2 2 5 3 3" xfId="19799" xr:uid="{00000000-0005-0000-0000-000016810000}"/>
    <cellStyle name="Saída 4 2 2 5 3 4" xfId="28006" xr:uid="{00000000-0005-0000-0000-000017810000}"/>
    <cellStyle name="Saída 4 2 2 5 3 5" xfId="26554" xr:uid="{00000000-0005-0000-0000-000018810000}"/>
    <cellStyle name="Saída 4 2 2 5 3 6" xfId="25894" xr:uid="{00000000-0005-0000-0000-000019810000}"/>
    <cellStyle name="Saída 4 2 2 5 3 7" xfId="28805" xr:uid="{00000000-0005-0000-0000-00001A810000}"/>
    <cellStyle name="Saída 4 2 2 5 3 8" xfId="22609" xr:uid="{00000000-0005-0000-0000-00001B810000}"/>
    <cellStyle name="Saída 4 2 2 5 4" xfId="4156" xr:uid="{00000000-0005-0000-0000-00001C810000}"/>
    <cellStyle name="Saída 4 2 2 5 4 2" xfId="13310" xr:uid="{00000000-0005-0000-0000-00001D810000}"/>
    <cellStyle name="Saída 4 2 2 5 4 3" xfId="20308" xr:uid="{00000000-0005-0000-0000-00001E810000}"/>
    <cellStyle name="Saída 4 2 2 5 4 4" xfId="27754" xr:uid="{00000000-0005-0000-0000-00001F810000}"/>
    <cellStyle name="Saída 4 2 2 5 4 5" xfId="26666" xr:uid="{00000000-0005-0000-0000-000020810000}"/>
    <cellStyle name="Saída 4 2 2 5 4 6" xfId="21362" xr:uid="{00000000-0005-0000-0000-000021810000}"/>
    <cellStyle name="Saída 4 2 2 5 4 7" xfId="25952" xr:uid="{00000000-0005-0000-0000-000022810000}"/>
    <cellStyle name="Saída 4 2 2 5 4 8" xfId="31293" xr:uid="{00000000-0005-0000-0000-000023810000}"/>
    <cellStyle name="Saída 4 2 2 5 5" xfId="3165" xr:uid="{00000000-0005-0000-0000-000024810000}"/>
    <cellStyle name="Saída 4 2 2 5 5 2" xfId="12319" xr:uid="{00000000-0005-0000-0000-000025810000}"/>
    <cellStyle name="Saída 4 2 2 5 5 3" xfId="19322" xr:uid="{00000000-0005-0000-0000-000026810000}"/>
    <cellStyle name="Saída 4 2 2 5 5 4" xfId="22955" xr:uid="{00000000-0005-0000-0000-000027810000}"/>
    <cellStyle name="Saída 4 2 2 5 5 5" xfId="10856" xr:uid="{00000000-0005-0000-0000-000028810000}"/>
    <cellStyle name="Saída 4 2 2 5 5 6" xfId="29758" xr:uid="{00000000-0005-0000-0000-000029810000}"/>
    <cellStyle name="Saída 4 2 2 5 5 7" xfId="33734" xr:uid="{00000000-0005-0000-0000-00002A810000}"/>
    <cellStyle name="Saída 4 2 2 5 5 8" xfId="37296" xr:uid="{00000000-0005-0000-0000-00002B810000}"/>
    <cellStyle name="Saída 4 2 2 5 6" xfId="2857" xr:uid="{00000000-0005-0000-0000-00002C810000}"/>
    <cellStyle name="Saída 4 2 2 5 6 2" xfId="12011" xr:uid="{00000000-0005-0000-0000-00002D810000}"/>
    <cellStyle name="Saída 4 2 2 5 6 3" xfId="19014" xr:uid="{00000000-0005-0000-0000-00002E810000}"/>
    <cellStyle name="Saída 4 2 2 5 6 4" xfId="17746" xr:uid="{00000000-0005-0000-0000-00002F810000}"/>
    <cellStyle name="Saída 4 2 2 5 6 5" xfId="26363" xr:uid="{00000000-0005-0000-0000-000030810000}"/>
    <cellStyle name="Saída 4 2 2 5 6 6" xfId="24147" xr:uid="{00000000-0005-0000-0000-000031810000}"/>
    <cellStyle name="Saída 4 2 2 5 6 7" xfId="33882" xr:uid="{00000000-0005-0000-0000-000032810000}"/>
    <cellStyle name="Saída 4 2 2 5 6 8" xfId="37444" xr:uid="{00000000-0005-0000-0000-000033810000}"/>
    <cellStyle name="Saída 4 2 2 5 7" xfId="10823" xr:uid="{00000000-0005-0000-0000-000034810000}"/>
    <cellStyle name="Saída 4 2 2 5 8" xfId="9748" xr:uid="{00000000-0005-0000-0000-000035810000}"/>
    <cellStyle name="Saída 4 2 2 5 9" xfId="24480" xr:uid="{00000000-0005-0000-0000-000036810000}"/>
    <cellStyle name="Saída 4 2 2 6" xfId="1657" xr:uid="{00000000-0005-0000-0000-000037810000}"/>
    <cellStyle name="Saída 4 2 2 6 10" xfId="23323" xr:uid="{00000000-0005-0000-0000-000038810000}"/>
    <cellStyle name="Saída 4 2 2 6 11" xfId="31374" xr:uid="{00000000-0005-0000-0000-000039810000}"/>
    <cellStyle name="Saída 4 2 2 6 12" xfId="35135" xr:uid="{00000000-0005-0000-0000-00003A810000}"/>
    <cellStyle name="Saída 4 2 2 6 2" xfId="3572" xr:uid="{00000000-0005-0000-0000-00003B810000}"/>
    <cellStyle name="Saída 4 2 2 6 2 2" xfId="12726" xr:uid="{00000000-0005-0000-0000-00003C810000}"/>
    <cellStyle name="Saída 4 2 2 6 2 3" xfId="19727" xr:uid="{00000000-0005-0000-0000-00003D810000}"/>
    <cellStyle name="Saída 4 2 2 6 2 4" xfId="24725" xr:uid="{00000000-0005-0000-0000-00003E810000}"/>
    <cellStyle name="Saída 4 2 2 6 2 5" xfId="28119" xr:uid="{00000000-0005-0000-0000-00003F810000}"/>
    <cellStyle name="Saída 4 2 2 6 2 6" xfId="29595" xr:uid="{00000000-0005-0000-0000-000040810000}"/>
    <cellStyle name="Saída 4 2 2 6 2 7" xfId="31623" xr:uid="{00000000-0005-0000-0000-000041810000}"/>
    <cellStyle name="Saída 4 2 2 6 2 8" xfId="35303" xr:uid="{00000000-0005-0000-0000-000042810000}"/>
    <cellStyle name="Saída 4 2 2 6 3" xfId="4132" xr:uid="{00000000-0005-0000-0000-000043810000}"/>
    <cellStyle name="Saída 4 2 2 6 3 2" xfId="13286" xr:uid="{00000000-0005-0000-0000-000044810000}"/>
    <cellStyle name="Saída 4 2 2 6 3 3" xfId="20284" xr:uid="{00000000-0005-0000-0000-000045810000}"/>
    <cellStyle name="Saída 4 2 2 6 3 4" xfId="27766" xr:uid="{00000000-0005-0000-0000-000046810000}"/>
    <cellStyle name="Saída 4 2 2 6 3 5" xfId="28563" xr:uid="{00000000-0005-0000-0000-000047810000}"/>
    <cellStyle name="Saída 4 2 2 6 3 6" xfId="25603" xr:uid="{00000000-0005-0000-0000-000048810000}"/>
    <cellStyle name="Saída 4 2 2 6 3 7" xfId="25317" xr:uid="{00000000-0005-0000-0000-000049810000}"/>
    <cellStyle name="Saída 4 2 2 6 3 8" xfId="26487" xr:uid="{00000000-0005-0000-0000-00004A810000}"/>
    <cellStyle name="Saída 4 2 2 6 4" xfId="4214" xr:uid="{00000000-0005-0000-0000-00004B810000}"/>
    <cellStyle name="Saída 4 2 2 6 4 2" xfId="13368" xr:uid="{00000000-0005-0000-0000-00004C810000}"/>
    <cellStyle name="Saída 4 2 2 6 4 3" xfId="20366" xr:uid="{00000000-0005-0000-0000-00004D810000}"/>
    <cellStyle name="Saída 4 2 2 6 4 4" xfId="27725" xr:uid="{00000000-0005-0000-0000-00004E810000}"/>
    <cellStyle name="Saída 4 2 2 6 4 5" xfId="28837" xr:uid="{00000000-0005-0000-0000-00004F810000}"/>
    <cellStyle name="Saída 4 2 2 6 4 6" xfId="28028" xr:uid="{00000000-0005-0000-0000-000050810000}"/>
    <cellStyle name="Saída 4 2 2 6 4 7" xfId="29697" xr:uid="{00000000-0005-0000-0000-000051810000}"/>
    <cellStyle name="Saída 4 2 2 6 4 8" xfId="33675" xr:uid="{00000000-0005-0000-0000-000052810000}"/>
    <cellStyle name="Saída 4 2 2 6 5" xfId="3124" xr:uid="{00000000-0005-0000-0000-000053810000}"/>
    <cellStyle name="Saída 4 2 2 6 5 2" xfId="12278" xr:uid="{00000000-0005-0000-0000-000054810000}"/>
    <cellStyle name="Saída 4 2 2 6 5 3" xfId="19281" xr:uid="{00000000-0005-0000-0000-000055810000}"/>
    <cellStyle name="Saída 4 2 2 6 5 4" xfId="28261" xr:uid="{00000000-0005-0000-0000-000056810000}"/>
    <cellStyle name="Saída 4 2 2 6 5 5" xfId="20060" xr:uid="{00000000-0005-0000-0000-000057810000}"/>
    <cellStyle name="Saída 4 2 2 6 5 6" xfId="9235" xr:uid="{00000000-0005-0000-0000-000058810000}"/>
    <cellStyle name="Saída 4 2 2 6 5 7" xfId="33755" xr:uid="{00000000-0005-0000-0000-000059810000}"/>
    <cellStyle name="Saída 4 2 2 6 5 8" xfId="37317" xr:uid="{00000000-0005-0000-0000-00005A810000}"/>
    <cellStyle name="Saída 4 2 2 6 6" xfId="10811" xr:uid="{00000000-0005-0000-0000-00005B810000}"/>
    <cellStyle name="Saída 4 2 2 6 7" xfId="9271" xr:uid="{00000000-0005-0000-0000-00005C810000}"/>
    <cellStyle name="Saída 4 2 2 6 8" xfId="24475" xr:uid="{00000000-0005-0000-0000-00005D810000}"/>
    <cellStyle name="Saída 4 2 2 6 9" xfId="29063" xr:uid="{00000000-0005-0000-0000-00005E810000}"/>
    <cellStyle name="Saída 4 2 2 7" xfId="2485" xr:uid="{00000000-0005-0000-0000-00005F810000}"/>
    <cellStyle name="Saída 4 2 2 7 2" xfId="11639" xr:uid="{00000000-0005-0000-0000-000060810000}"/>
    <cellStyle name="Saída 4 2 2 7 3" xfId="18642" xr:uid="{00000000-0005-0000-0000-000061810000}"/>
    <cellStyle name="Saída 4 2 2 7 4" xfId="25425" xr:uid="{00000000-0005-0000-0000-000062810000}"/>
    <cellStyle name="Saída 4 2 2 7 5" xfId="9467" xr:uid="{00000000-0005-0000-0000-000063810000}"/>
    <cellStyle name="Saída 4 2 2 7 6" xfId="30089" xr:uid="{00000000-0005-0000-0000-000064810000}"/>
    <cellStyle name="Saída 4 2 2 7 7" xfId="31496" xr:uid="{00000000-0005-0000-0000-000065810000}"/>
    <cellStyle name="Saída 4 2 2 7 8" xfId="35206" xr:uid="{00000000-0005-0000-0000-000066810000}"/>
    <cellStyle name="Saída 4 2 2 8" xfId="3089" xr:uid="{00000000-0005-0000-0000-000067810000}"/>
    <cellStyle name="Saída 4 2 2 8 2" xfId="12243" xr:uid="{00000000-0005-0000-0000-000068810000}"/>
    <cellStyle name="Saída 4 2 2 8 3" xfId="19246" xr:uid="{00000000-0005-0000-0000-000069810000}"/>
    <cellStyle name="Saída 4 2 2 8 4" xfId="24231" xr:uid="{00000000-0005-0000-0000-00006A810000}"/>
    <cellStyle name="Saída 4 2 2 8 5" xfId="24549" xr:uid="{00000000-0005-0000-0000-00006B810000}"/>
    <cellStyle name="Saída 4 2 2 8 6" xfId="29794" xr:uid="{00000000-0005-0000-0000-00006C810000}"/>
    <cellStyle name="Saída 4 2 2 8 7" xfId="31117" xr:uid="{00000000-0005-0000-0000-00006D810000}"/>
    <cellStyle name="Saída 4 2 2 8 8" xfId="35003" xr:uid="{00000000-0005-0000-0000-00006E810000}"/>
    <cellStyle name="Saída 4 2 2 9" xfId="3016" xr:uid="{00000000-0005-0000-0000-00006F810000}"/>
    <cellStyle name="Saída 4 2 2 9 2" xfId="12170" xr:uid="{00000000-0005-0000-0000-000070810000}"/>
    <cellStyle name="Saída 4 2 2 9 3" xfId="19173" xr:uid="{00000000-0005-0000-0000-000071810000}"/>
    <cellStyle name="Saída 4 2 2 9 4" xfId="24227" xr:uid="{00000000-0005-0000-0000-000072810000}"/>
    <cellStyle name="Saída 4 2 2 9 5" xfId="18021" xr:uid="{00000000-0005-0000-0000-000073810000}"/>
    <cellStyle name="Saída 4 2 2 9 6" xfId="29827" xr:uid="{00000000-0005-0000-0000-000074810000}"/>
    <cellStyle name="Saída 4 2 2 9 7" xfId="33780" xr:uid="{00000000-0005-0000-0000-000075810000}"/>
    <cellStyle name="Saída 4 2 2 9 8" xfId="37342" xr:uid="{00000000-0005-0000-0000-000076810000}"/>
    <cellStyle name="Saída 4 2 3" xfId="2291" xr:uid="{00000000-0005-0000-0000-000077810000}"/>
    <cellStyle name="Saída 4 2 3 10" xfId="26111" xr:uid="{00000000-0005-0000-0000-000078810000}"/>
    <cellStyle name="Saída 4 2 3 11" xfId="30185" xr:uid="{00000000-0005-0000-0000-000079810000}"/>
    <cellStyle name="Saída 4 2 3 12" xfId="34144" xr:uid="{00000000-0005-0000-0000-00007A810000}"/>
    <cellStyle name="Saída 4 2 3 13" xfId="37706" xr:uid="{00000000-0005-0000-0000-00007B810000}"/>
    <cellStyle name="Saída 4 2 3 2" xfId="2691" xr:uid="{00000000-0005-0000-0000-00007C810000}"/>
    <cellStyle name="Saída 4 2 3 2 2" xfId="11845" xr:uid="{00000000-0005-0000-0000-00007D810000}"/>
    <cellStyle name="Saída 4 2 3 2 3" xfId="18848" xr:uid="{00000000-0005-0000-0000-00007E810000}"/>
    <cellStyle name="Saída 4 2 3 2 4" xfId="17546" xr:uid="{00000000-0005-0000-0000-00007F810000}"/>
    <cellStyle name="Saída 4 2 3 2 5" xfId="23037" xr:uid="{00000000-0005-0000-0000-000080810000}"/>
    <cellStyle name="Saída 4 2 3 2 6" xfId="29988" xr:uid="{00000000-0005-0000-0000-000081810000}"/>
    <cellStyle name="Saída 4 2 3 2 7" xfId="33964" xr:uid="{00000000-0005-0000-0000-000082810000}"/>
    <cellStyle name="Saída 4 2 3 2 8" xfId="37526" xr:uid="{00000000-0005-0000-0000-000083810000}"/>
    <cellStyle name="Saída 4 2 3 3" xfId="3973" xr:uid="{00000000-0005-0000-0000-000084810000}"/>
    <cellStyle name="Saída 4 2 3 3 2" xfId="13127" xr:uid="{00000000-0005-0000-0000-000085810000}"/>
    <cellStyle name="Saída 4 2 3 3 3" xfId="20125" xr:uid="{00000000-0005-0000-0000-000086810000}"/>
    <cellStyle name="Saída 4 2 3 3 4" xfId="27844" xr:uid="{00000000-0005-0000-0000-000087810000}"/>
    <cellStyle name="Saída 4 2 3 3 5" xfId="19629" xr:uid="{00000000-0005-0000-0000-000088810000}"/>
    <cellStyle name="Saída 4 2 3 3 6" xfId="25616" xr:uid="{00000000-0005-0000-0000-000089810000}"/>
    <cellStyle name="Saída 4 2 3 3 7" xfId="31667" xr:uid="{00000000-0005-0000-0000-00008A810000}"/>
    <cellStyle name="Saída 4 2 3 3 8" xfId="35347" xr:uid="{00000000-0005-0000-0000-00008B810000}"/>
    <cellStyle name="Saída 4 2 3 4" xfId="4411" xr:uid="{00000000-0005-0000-0000-00008C810000}"/>
    <cellStyle name="Saída 4 2 3 4 2" xfId="13565" xr:uid="{00000000-0005-0000-0000-00008D810000}"/>
    <cellStyle name="Saída 4 2 3 4 3" xfId="20563" xr:uid="{00000000-0005-0000-0000-00008E810000}"/>
    <cellStyle name="Saída 4 2 3 4 4" xfId="27630" xr:uid="{00000000-0005-0000-0000-00008F810000}"/>
    <cellStyle name="Saída 4 2 3 4 5" xfId="17296" xr:uid="{00000000-0005-0000-0000-000090810000}"/>
    <cellStyle name="Saída 4 2 3 4 6" xfId="24122" xr:uid="{00000000-0005-0000-0000-000091810000}"/>
    <cellStyle name="Saída 4 2 3 4 7" xfId="29038" xr:uid="{00000000-0005-0000-0000-000092810000}"/>
    <cellStyle name="Saída 4 2 3 4 8" xfId="31034" xr:uid="{00000000-0005-0000-0000-000093810000}"/>
    <cellStyle name="Saída 4 2 3 5" xfId="4665" xr:uid="{00000000-0005-0000-0000-000094810000}"/>
    <cellStyle name="Saída 4 2 3 5 2" xfId="13819" xr:uid="{00000000-0005-0000-0000-000095810000}"/>
    <cellStyle name="Saída 4 2 3 5 3" xfId="20817" xr:uid="{00000000-0005-0000-0000-000096810000}"/>
    <cellStyle name="Saída 4 2 3 5 4" xfId="27504" xr:uid="{00000000-0005-0000-0000-000097810000}"/>
    <cellStyle name="Saída 4 2 3 5 5" xfId="17243" xr:uid="{00000000-0005-0000-0000-000098810000}"/>
    <cellStyle name="Saída 4 2 3 5 6" xfId="24334" xr:uid="{00000000-0005-0000-0000-000099810000}"/>
    <cellStyle name="Saída 4 2 3 5 7" xfId="31784" xr:uid="{00000000-0005-0000-0000-00009A810000}"/>
    <cellStyle name="Saída 4 2 3 5 8" xfId="35464" xr:uid="{00000000-0005-0000-0000-00009B810000}"/>
    <cellStyle name="Saída 4 2 3 6" xfId="4911" xr:uid="{00000000-0005-0000-0000-00009C810000}"/>
    <cellStyle name="Saída 4 2 3 6 2" xfId="14065" xr:uid="{00000000-0005-0000-0000-00009D810000}"/>
    <cellStyle name="Saída 4 2 3 6 3" xfId="21063" xr:uid="{00000000-0005-0000-0000-00009E810000}"/>
    <cellStyle name="Saída 4 2 3 6 4" xfId="27383" xr:uid="{00000000-0005-0000-0000-00009F810000}"/>
    <cellStyle name="Saída 4 2 3 6 5" xfId="29291" xr:uid="{00000000-0005-0000-0000-0000A0810000}"/>
    <cellStyle name="Saída 4 2 3 6 6" xfId="31957" xr:uid="{00000000-0005-0000-0000-0000A1810000}"/>
    <cellStyle name="Saída 4 2 3 6 7" xfId="35635" xr:uid="{00000000-0005-0000-0000-0000A2810000}"/>
    <cellStyle name="Saída 4 2 3 6 8" xfId="38546" xr:uid="{00000000-0005-0000-0000-0000A3810000}"/>
    <cellStyle name="Saída 4 2 3 7" xfId="11445" xr:uid="{00000000-0005-0000-0000-0000A4810000}"/>
    <cellStyle name="Saída 4 2 3 8" xfId="18448" xr:uid="{00000000-0005-0000-0000-0000A5810000}"/>
    <cellStyle name="Saída 4 2 3 9" xfId="18371" xr:uid="{00000000-0005-0000-0000-0000A6810000}"/>
    <cellStyle name="Saída 4 2 4" xfId="1808" xr:uid="{00000000-0005-0000-0000-0000A7810000}"/>
    <cellStyle name="Saída 4 2 4 10" xfId="17886" xr:uid="{00000000-0005-0000-0000-0000A8810000}"/>
    <cellStyle name="Saída 4 2 4 11" xfId="30930" xr:uid="{00000000-0005-0000-0000-0000A9810000}"/>
    <cellStyle name="Saída 4 2 4 12" xfId="25697" xr:uid="{00000000-0005-0000-0000-0000AA810000}"/>
    <cellStyle name="Saída 4 2 4 13" xfId="34791" xr:uid="{00000000-0005-0000-0000-0000AB810000}"/>
    <cellStyle name="Saída 4 2 4 2" xfId="2552" xr:uid="{00000000-0005-0000-0000-0000AC810000}"/>
    <cellStyle name="Saída 4 2 4 2 2" xfId="11706" xr:uid="{00000000-0005-0000-0000-0000AD810000}"/>
    <cellStyle name="Saída 4 2 4 2 3" xfId="18709" xr:uid="{00000000-0005-0000-0000-0000AE810000}"/>
    <cellStyle name="Saída 4 2 4 2 4" xfId="9309" xr:uid="{00000000-0005-0000-0000-0000AF810000}"/>
    <cellStyle name="Saída 4 2 4 2 5" xfId="26245" xr:uid="{00000000-0005-0000-0000-0000B0810000}"/>
    <cellStyle name="Saída 4 2 4 2 6" xfId="30056" xr:uid="{00000000-0005-0000-0000-0000B1810000}"/>
    <cellStyle name="Saída 4 2 4 2 7" xfId="34032" xr:uid="{00000000-0005-0000-0000-0000B2810000}"/>
    <cellStyle name="Saída 4 2 4 2 8" xfId="37594" xr:uid="{00000000-0005-0000-0000-0000B3810000}"/>
    <cellStyle name="Saída 4 2 4 3" xfId="3726" xr:uid="{00000000-0005-0000-0000-0000B4810000}"/>
    <cellStyle name="Saída 4 2 4 3 2" xfId="12880" xr:uid="{00000000-0005-0000-0000-0000B5810000}"/>
    <cellStyle name="Saída 4 2 4 3 3" xfId="19879" xr:uid="{00000000-0005-0000-0000-0000B6810000}"/>
    <cellStyle name="Saída 4 2 4 3 4" xfId="17647" xr:uid="{00000000-0005-0000-0000-0000B7810000}"/>
    <cellStyle name="Saída 4 2 4 3 5" xfId="17136" xr:uid="{00000000-0005-0000-0000-0000B8810000}"/>
    <cellStyle name="Saída 4 2 4 3 6" xfId="29378" xr:uid="{00000000-0005-0000-0000-0000B9810000}"/>
    <cellStyle name="Saída 4 2 4 3 7" xfId="33551" xr:uid="{00000000-0005-0000-0000-0000BA810000}"/>
    <cellStyle name="Saída 4 2 4 3 8" xfId="37219" xr:uid="{00000000-0005-0000-0000-0000BB810000}"/>
    <cellStyle name="Saída 4 2 4 4" xfId="4230" xr:uid="{00000000-0005-0000-0000-0000BC810000}"/>
    <cellStyle name="Saída 4 2 4 4 2" xfId="13384" xr:uid="{00000000-0005-0000-0000-0000BD810000}"/>
    <cellStyle name="Saída 4 2 4 4 3" xfId="20382" xr:uid="{00000000-0005-0000-0000-0000BE810000}"/>
    <cellStyle name="Saída 4 2 4 4 4" xfId="27717" xr:uid="{00000000-0005-0000-0000-0000BF810000}"/>
    <cellStyle name="Saída 4 2 4 4 5" xfId="24085" xr:uid="{00000000-0005-0000-0000-0000C0810000}"/>
    <cellStyle name="Saída 4 2 4 4 6" xfId="24841" xr:uid="{00000000-0005-0000-0000-0000C1810000}"/>
    <cellStyle name="Saída 4 2 4 4 7" xfId="33356" xr:uid="{00000000-0005-0000-0000-0000C2810000}"/>
    <cellStyle name="Saída 4 2 4 4 8" xfId="37031" xr:uid="{00000000-0005-0000-0000-0000C3810000}"/>
    <cellStyle name="Saída 4 2 4 5" xfId="2958" xr:uid="{00000000-0005-0000-0000-0000C4810000}"/>
    <cellStyle name="Saída 4 2 4 5 2" xfId="12112" xr:uid="{00000000-0005-0000-0000-0000C5810000}"/>
    <cellStyle name="Saída 4 2 4 5 3" xfId="19115" xr:uid="{00000000-0005-0000-0000-0000C6810000}"/>
    <cellStyle name="Saída 4 2 4 5 4" xfId="24671" xr:uid="{00000000-0005-0000-0000-0000C7810000}"/>
    <cellStyle name="Saída 4 2 4 5 5" xfId="11280" xr:uid="{00000000-0005-0000-0000-0000C8810000}"/>
    <cellStyle name="Saída 4 2 4 5 6" xfId="9459" xr:uid="{00000000-0005-0000-0000-0000C9810000}"/>
    <cellStyle name="Saída 4 2 4 5 7" xfId="31557" xr:uid="{00000000-0005-0000-0000-0000CA810000}"/>
    <cellStyle name="Saída 4 2 4 5 8" xfId="35266" xr:uid="{00000000-0005-0000-0000-0000CB810000}"/>
    <cellStyle name="Saída 4 2 4 6" xfId="4254" xr:uid="{00000000-0005-0000-0000-0000CC810000}"/>
    <cellStyle name="Saída 4 2 4 6 2" xfId="13408" xr:uid="{00000000-0005-0000-0000-0000CD810000}"/>
    <cellStyle name="Saída 4 2 4 6 3" xfId="20406" xr:uid="{00000000-0005-0000-0000-0000CE810000}"/>
    <cellStyle name="Saída 4 2 4 6 4" xfId="27705" xr:uid="{00000000-0005-0000-0000-0000CF810000}"/>
    <cellStyle name="Saída 4 2 4 6 5" xfId="17044" xr:uid="{00000000-0005-0000-0000-0000D0810000}"/>
    <cellStyle name="Saída 4 2 4 6 6" xfId="22799" xr:uid="{00000000-0005-0000-0000-0000D1810000}"/>
    <cellStyle name="Saída 4 2 4 6 7" xfId="26493" xr:uid="{00000000-0005-0000-0000-0000D2810000}"/>
    <cellStyle name="Saída 4 2 4 6 8" xfId="33677" xr:uid="{00000000-0005-0000-0000-0000D3810000}"/>
    <cellStyle name="Saída 4 2 4 7" xfId="10962" xr:uid="{00000000-0005-0000-0000-0000D4810000}"/>
    <cellStyle name="Saída 4 2 4 8" xfId="15552" xr:uid="{00000000-0005-0000-0000-0000D5810000}"/>
    <cellStyle name="Saída 4 2 4 9" xfId="28598" xr:uid="{00000000-0005-0000-0000-0000D6810000}"/>
    <cellStyle name="Saída 4 2 5" xfId="2095" xr:uid="{00000000-0005-0000-0000-0000D7810000}"/>
    <cellStyle name="Saída 4 2 5 10" xfId="17763" xr:uid="{00000000-0005-0000-0000-0000D8810000}"/>
    <cellStyle name="Saída 4 2 5 11" xfId="30838" xr:uid="{00000000-0005-0000-0000-0000D9810000}"/>
    <cellStyle name="Saída 4 2 5 12" xfId="34782" xr:uid="{00000000-0005-0000-0000-0000DA810000}"/>
    <cellStyle name="Saída 4 2 5 13" xfId="38334" xr:uid="{00000000-0005-0000-0000-0000DB810000}"/>
    <cellStyle name="Saída 4 2 5 2" xfId="2595" xr:uid="{00000000-0005-0000-0000-0000DC810000}"/>
    <cellStyle name="Saída 4 2 5 2 2" xfId="11749" xr:uid="{00000000-0005-0000-0000-0000DD810000}"/>
    <cellStyle name="Saída 4 2 5 2 3" xfId="18752" xr:uid="{00000000-0005-0000-0000-0000DE810000}"/>
    <cellStyle name="Saída 4 2 5 2 4" xfId="25247" xr:uid="{00000000-0005-0000-0000-0000DF810000}"/>
    <cellStyle name="Saída 4 2 5 2 5" xfId="26266" xr:uid="{00000000-0005-0000-0000-0000E0810000}"/>
    <cellStyle name="Saída 4 2 5 2 6" xfId="25072" xr:uid="{00000000-0005-0000-0000-0000E1810000}"/>
    <cellStyle name="Saída 4 2 5 2 7" xfId="31509" xr:uid="{00000000-0005-0000-0000-0000E2810000}"/>
    <cellStyle name="Saída 4 2 5 2 8" xfId="35219" xr:uid="{00000000-0005-0000-0000-0000E3810000}"/>
    <cellStyle name="Saída 4 2 5 3" xfId="3842" xr:uid="{00000000-0005-0000-0000-0000E4810000}"/>
    <cellStyle name="Saída 4 2 5 3 2" xfId="12996" xr:uid="{00000000-0005-0000-0000-0000E5810000}"/>
    <cellStyle name="Saída 4 2 5 3 3" xfId="19995" xr:uid="{00000000-0005-0000-0000-0000E6810000}"/>
    <cellStyle name="Saída 4 2 5 3 4" xfId="27909" xr:uid="{00000000-0005-0000-0000-0000E7810000}"/>
    <cellStyle name="Saída 4 2 5 3 5" xfId="23380" xr:uid="{00000000-0005-0000-0000-0000E8810000}"/>
    <cellStyle name="Saída 4 2 5 3 6" xfId="25622" xr:uid="{00000000-0005-0000-0000-0000E9810000}"/>
    <cellStyle name="Saída 4 2 5 3 7" xfId="30920" xr:uid="{00000000-0005-0000-0000-0000EA810000}"/>
    <cellStyle name="Saída 4 2 5 3 8" xfId="31397" xr:uid="{00000000-0005-0000-0000-0000EB810000}"/>
    <cellStyle name="Saída 4 2 5 4" xfId="4306" xr:uid="{00000000-0005-0000-0000-0000EC810000}"/>
    <cellStyle name="Saída 4 2 5 4 2" xfId="13460" xr:uid="{00000000-0005-0000-0000-0000ED810000}"/>
    <cellStyle name="Saída 4 2 5 4 3" xfId="20458" xr:uid="{00000000-0005-0000-0000-0000EE810000}"/>
    <cellStyle name="Saída 4 2 5 4 4" xfId="27679" xr:uid="{00000000-0005-0000-0000-0000EF810000}"/>
    <cellStyle name="Saída 4 2 5 4 5" xfId="28935" xr:uid="{00000000-0005-0000-0000-0000F0810000}"/>
    <cellStyle name="Saída 4 2 5 4 6" xfId="25589" xr:uid="{00000000-0005-0000-0000-0000F1810000}"/>
    <cellStyle name="Saída 4 2 5 4 7" xfId="33338" xr:uid="{00000000-0005-0000-0000-0000F2810000}"/>
    <cellStyle name="Saída 4 2 5 4 8" xfId="37013" xr:uid="{00000000-0005-0000-0000-0000F3810000}"/>
    <cellStyle name="Saída 4 2 5 5" xfId="4577" xr:uid="{00000000-0005-0000-0000-0000F4810000}"/>
    <cellStyle name="Saída 4 2 5 5 2" xfId="13731" xr:uid="{00000000-0005-0000-0000-0000F5810000}"/>
    <cellStyle name="Saída 4 2 5 5 3" xfId="20729" xr:uid="{00000000-0005-0000-0000-0000F6810000}"/>
    <cellStyle name="Saída 4 2 5 5 4" xfId="22764" xr:uid="{00000000-0005-0000-0000-0000F7810000}"/>
    <cellStyle name="Saída 4 2 5 5 5" xfId="28594" xr:uid="{00000000-0005-0000-0000-0000F8810000}"/>
    <cellStyle name="Saída 4 2 5 5 6" xfId="26831" xr:uid="{00000000-0005-0000-0000-0000F9810000}"/>
    <cellStyle name="Saída 4 2 5 5 7" xfId="17630" xr:uid="{00000000-0005-0000-0000-0000FA810000}"/>
    <cellStyle name="Saída 4 2 5 5 8" xfId="26486" xr:uid="{00000000-0005-0000-0000-0000FB810000}"/>
    <cellStyle name="Saída 4 2 5 6" xfId="4827" xr:uid="{00000000-0005-0000-0000-0000FC810000}"/>
    <cellStyle name="Saída 4 2 5 6 2" xfId="13981" xr:uid="{00000000-0005-0000-0000-0000FD810000}"/>
    <cellStyle name="Saída 4 2 5 6 3" xfId="20979" xr:uid="{00000000-0005-0000-0000-0000FE810000}"/>
    <cellStyle name="Saída 4 2 5 6 4" xfId="24046" xr:uid="{00000000-0005-0000-0000-0000FF810000}"/>
    <cellStyle name="Saída 4 2 5 6 5" xfId="26763" xr:uid="{00000000-0005-0000-0000-000000820000}"/>
    <cellStyle name="Saída 4 2 5 6 6" xfId="28710" xr:uid="{00000000-0005-0000-0000-000001820000}"/>
    <cellStyle name="Saída 4 2 5 6 7" xfId="26052" xr:uid="{00000000-0005-0000-0000-000002820000}"/>
    <cellStyle name="Saída 4 2 5 6 8" xfId="31382" xr:uid="{00000000-0005-0000-0000-000003820000}"/>
    <cellStyle name="Saída 4 2 5 7" xfId="11249" xr:uid="{00000000-0005-0000-0000-000004820000}"/>
    <cellStyle name="Saída 4 2 5 8" xfId="9443" xr:uid="{00000000-0005-0000-0000-000005820000}"/>
    <cellStyle name="Saída 4 2 5 9" xfId="28456" xr:uid="{00000000-0005-0000-0000-000006820000}"/>
    <cellStyle name="Saída 4 2 6" xfId="1772" xr:uid="{00000000-0005-0000-0000-000007820000}"/>
    <cellStyle name="Saída 4 2 6 10" xfId="23989" xr:uid="{00000000-0005-0000-0000-000008820000}"/>
    <cellStyle name="Saída 4 2 6 11" xfId="30940" xr:uid="{00000000-0005-0000-0000-000009820000}"/>
    <cellStyle name="Saída 4 2 6 12" xfId="34872" xr:uid="{00000000-0005-0000-0000-00000A820000}"/>
    <cellStyle name="Saída 4 2 6 13" xfId="38359" xr:uid="{00000000-0005-0000-0000-00000B820000}"/>
    <cellStyle name="Saída 4 2 6 2" xfId="2537" xr:uid="{00000000-0005-0000-0000-00000C820000}"/>
    <cellStyle name="Saída 4 2 6 2 2" xfId="11691" xr:uid="{00000000-0005-0000-0000-00000D820000}"/>
    <cellStyle name="Saída 4 2 6 2 3" xfId="18694" xr:uid="{00000000-0005-0000-0000-00000E820000}"/>
    <cellStyle name="Saída 4 2 6 2 4" xfId="18231" xr:uid="{00000000-0005-0000-0000-00000F820000}"/>
    <cellStyle name="Saída 4 2 6 2 5" xfId="26238" xr:uid="{00000000-0005-0000-0000-000010820000}"/>
    <cellStyle name="Saída 4 2 6 2 6" xfId="30063" xr:uid="{00000000-0005-0000-0000-000011820000}"/>
    <cellStyle name="Saída 4 2 6 2 7" xfId="34040" xr:uid="{00000000-0005-0000-0000-000012820000}"/>
    <cellStyle name="Saída 4 2 6 2 8" xfId="37602" xr:uid="{00000000-0005-0000-0000-000013820000}"/>
    <cellStyle name="Saída 4 2 6 3" xfId="3699" xr:uid="{00000000-0005-0000-0000-000014820000}"/>
    <cellStyle name="Saída 4 2 6 3 2" xfId="12853" xr:uid="{00000000-0005-0000-0000-000015820000}"/>
    <cellStyle name="Saída 4 2 6 3 3" xfId="19852" xr:uid="{00000000-0005-0000-0000-000016820000}"/>
    <cellStyle name="Saída 4 2 6 3 4" xfId="27980" xr:uid="{00000000-0005-0000-0000-000017820000}"/>
    <cellStyle name="Saída 4 2 6 3 5" xfId="28124" xr:uid="{00000000-0005-0000-0000-000018820000}"/>
    <cellStyle name="Saída 4 2 6 3 6" xfId="29540" xr:uid="{00000000-0005-0000-0000-000019820000}"/>
    <cellStyle name="Saída 4 2 6 3 7" xfId="33561" xr:uid="{00000000-0005-0000-0000-00001A820000}"/>
    <cellStyle name="Saída 4 2 6 3 8" xfId="37229" xr:uid="{00000000-0005-0000-0000-00001B820000}"/>
    <cellStyle name="Saída 4 2 6 4" xfId="4209" xr:uid="{00000000-0005-0000-0000-00001C820000}"/>
    <cellStyle name="Saída 4 2 6 4 2" xfId="13363" xr:uid="{00000000-0005-0000-0000-00001D820000}"/>
    <cellStyle name="Saída 4 2 6 4 3" xfId="20361" xr:uid="{00000000-0005-0000-0000-00001E820000}"/>
    <cellStyle name="Saída 4 2 6 4 4" xfId="23018" xr:uid="{00000000-0005-0000-0000-00001F820000}"/>
    <cellStyle name="Saída 4 2 6 4 5" xfId="15533" xr:uid="{00000000-0005-0000-0000-000020820000}"/>
    <cellStyle name="Saída 4 2 6 4 6" xfId="25882" xr:uid="{00000000-0005-0000-0000-000021820000}"/>
    <cellStyle name="Saída 4 2 6 4 7" xfId="31698" xr:uid="{00000000-0005-0000-0000-000022820000}"/>
    <cellStyle name="Saída 4 2 6 4 8" xfId="35378" xr:uid="{00000000-0005-0000-0000-000023820000}"/>
    <cellStyle name="Saída 4 2 6 5" xfId="3140" xr:uid="{00000000-0005-0000-0000-000024820000}"/>
    <cellStyle name="Saída 4 2 6 5 2" xfId="12294" xr:uid="{00000000-0005-0000-0000-000025820000}"/>
    <cellStyle name="Saída 4 2 6 5 3" xfId="19297" xr:uid="{00000000-0005-0000-0000-000026820000}"/>
    <cellStyle name="Saída 4 2 6 5 4" xfId="28254" xr:uid="{00000000-0005-0000-0000-000027820000}"/>
    <cellStyle name="Saída 4 2 6 5 5" xfId="17205" xr:uid="{00000000-0005-0000-0000-000028820000}"/>
    <cellStyle name="Saída 4 2 6 5 6" xfId="24591" xr:uid="{00000000-0005-0000-0000-000029820000}"/>
    <cellStyle name="Saída 4 2 6 5 7" xfId="33747" xr:uid="{00000000-0005-0000-0000-00002A820000}"/>
    <cellStyle name="Saída 4 2 6 5 8" xfId="37309" xr:uid="{00000000-0005-0000-0000-00002B820000}"/>
    <cellStyle name="Saída 4 2 6 6" xfId="3735" xr:uid="{00000000-0005-0000-0000-00002C820000}"/>
    <cellStyle name="Saída 4 2 6 6 2" xfId="12889" xr:uid="{00000000-0005-0000-0000-00002D820000}"/>
    <cellStyle name="Saída 4 2 6 6 3" xfId="19888" xr:uid="{00000000-0005-0000-0000-00002E820000}"/>
    <cellStyle name="Saída 4 2 6 6 4" xfId="27962" xr:uid="{00000000-0005-0000-0000-00002F820000}"/>
    <cellStyle name="Saída 4 2 6 6 5" xfId="22647" xr:uid="{00000000-0005-0000-0000-000030820000}"/>
    <cellStyle name="Saída 4 2 6 6 6" xfId="27294" xr:uid="{00000000-0005-0000-0000-000031820000}"/>
    <cellStyle name="Saída 4 2 6 6 7" xfId="33547" xr:uid="{00000000-0005-0000-0000-000032820000}"/>
    <cellStyle name="Saída 4 2 6 6 8" xfId="37215" xr:uid="{00000000-0005-0000-0000-000033820000}"/>
    <cellStyle name="Saída 4 2 6 7" xfId="10926" xr:uid="{00000000-0005-0000-0000-000034820000}"/>
    <cellStyle name="Saída 4 2 6 8" xfId="9238" xr:uid="{00000000-0005-0000-0000-000035820000}"/>
    <cellStyle name="Saída 4 2 6 9" xfId="24201" xr:uid="{00000000-0005-0000-0000-000036820000}"/>
    <cellStyle name="Saída 4 2 7" xfId="1656" xr:uid="{00000000-0005-0000-0000-000037820000}"/>
    <cellStyle name="Saída 4 2 7 10" xfId="23123" xr:uid="{00000000-0005-0000-0000-000038820000}"/>
    <cellStyle name="Saída 4 2 7 11" xfId="31368" xr:uid="{00000000-0005-0000-0000-000039820000}"/>
    <cellStyle name="Saída 4 2 7 12" xfId="35134" xr:uid="{00000000-0005-0000-0000-00003A820000}"/>
    <cellStyle name="Saída 4 2 7 2" xfId="3571" xr:uid="{00000000-0005-0000-0000-00003B820000}"/>
    <cellStyle name="Saída 4 2 7 2 2" xfId="12725" xr:uid="{00000000-0005-0000-0000-00003C820000}"/>
    <cellStyle name="Saída 4 2 7 2 3" xfId="19726" xr:uid="{00000000-0005-0000-0000-00003D820000}"/>
    <cellStyle name="Saída 4 2 7 2 4" xfId="22962" xr:uid="{00000000-0005-0000-0000-00003E820000}"/>
    <cellStyle name="Saída 4 2 7 2 5" xfId="26536" xr:uid="{00000000-0005-0000-0000-00003F820000}"/>
    <cellStyle name="Saída 4 2 7 2 6" xfId="26483" xr:uid="{00000000-0005-0000-0000-000040820000}"/>
    <cellStyle name="Saída 4 2 7 2 7" xfId="30913" xr:uid="{00000000-0005-0000-0000-000041820000}"/>
    <cellStyle name="Saída 4 2 7 2 8" xfId="34839" xr:uid="{00000000-0005-0000-0000-000042820000}"/>
    <cellStyle name="Saída 4 2 7 3" xfId="4131" xr:uid="{00000000-0005-0000-0000-000043820000}"/>
    <cellStyle name="Saída 4 2 7 3 2" xfId="13285" xr:uid="{00000000-0005-0000-0000-000044820000}"/>
    <cellStyle name="Saída 4 2 7 3 3" xfId="20283" xr:uid="{00000000-0005-0000-0000-000045820000}"/>
    <cellStyle name="Saída 4 2 7 3 4" xfId="9242" xr:uid="{00000000-0005-0000-0000-000046820000}"/>
    <cellStyle name="Saída 4 2 7 3 5" xfId="18014" xr:uid="{00000000-0005-0000-0000-000047820000}"/>
    <cellStyle name="Saída 4 2 7 3 6" xfId="17637" xr:uid="{00000000-0005-0000-0000-000048820000}"/>
    <cellStyle name="Saída 4 2 7 3 7" xfId="28116" xr:uid="{00000000-0005-0000-0000-000049820000}"/>
    <cellStyle name="Saída 4 2 7 3 8" xfId="23014" xr:uid="{00000000-0005-0000-0000-00004A820000}"/>
    <cellStyle name="Saída 4 2 7 4" xfId="2838" xr:uid="{00000000-0005-0000-0000-00004B820000}"/>
    <cellStyle name="Saída 4 2 7 4 2" xfId="11992" xr:uid="{00000000-0005-0000-0000-00004C820000}"/>
    <cellStyle name="Saída 4 2 7 4 3" xfId="18995" xr:uid="{00000000-0005-0000-0000-00004D820000}"/>
    <cellStyle name="Saída 4 2 7 4 4" xfId="28364" xr:uid="{00000000-0005-0000-0000-00004E820000}"/>
    <cellStyle name="Saída 4 2 7 4 5" xfId="17669" xr:uid="{00000000-0005-0000-0000-00004F820000}"/>
    <cellStyle name="Saída 4 2 7 4 6" xfId="9351" xr:uid="{00000000-0005-0000-0000-000050820000}"/>
    <cellStyle name="Saída 4 2 7 4 7" xfId="33891" xr:uid="{00000000-0005-0000-0000-000051820000}"/>
    <cellStyle name="Saída 4 2 7 4 8" xfId="37453" xr:uid="{00000000-0005-0000-0000-000052820000}"/>
    <cellStyle name="Saída 4 2 7 5" xfId="2918" xr:uid="{00000000-0005-0000-0000-000053820000}"/>
    <cellStyle name="Saída 4 2 7 5 2" xfId="12072" xr:uid="{00000000-0005-0000-0000-000054820000}"/>
    <cellStyle name="Saída 4 2 7 5 3" xfId="19075" xr:uid="{00000000-0005-0000-0000-000055820000}"/>
    <cellStyle name="Saída 4 2 7 5 4" xfId="24221" xr:uid="{00000000-0005-0000-0000-000056820000}"/>
    <cellStyle name="Saída 4 2 7 5 5" xfId="26373" xr:uid="{00000000-0005-0000-0000-000057820000}"/>
    <cellStyle name="Saída 4 2 7 5 6" xfId="29872" xr:uid="{00000000-0005-0000-0000-000058820000}"/>
    <cellStyle name="Saída 4 2 7 5 7" xfId="25941" xr:uid="{00000000-0005-0000-0000-000059820000}"/>
    <cellStyle name="Saída 4 2 7 5 8" xfId="31822" xr:uid="{00000000-0005-0000-0000-00005A820000}"/>
    <cellStyle name="Saída 4 2 7 6" xfId="10810" xr:uid="{00000000-0005-0000-0000-00005B820000}"/>
    <cellStyle name="Saída 4 2 7 7" xfId="9754" xr:uid="{00000000-0005-0000-0000-00005C820000}"/>
    <cellStyle name="Saída 4 2 7 8" xfId="28674" xr:uid="{00000000-0005-0000-0000-00005D820000}"/>
    <cellStyle name="Saída 4 2 7 9" xfId="19546" xr:uid="{00000000-0005-0000-0000-00005E820000}"/>
    <cellStyle name="Saída 4 2 8" xfId="2484" xr:uid="{00000000-0005-0000-0000-00005F820000}"/>
    <cellStyle name="Saída 4 2 8 2" xfId="11638" xr:uid="{00000000-0005-0000-0000-000060820000}"/>
    <cellStyle name="Saída 4 2 8 3" xfId="18641" xr:uid="{00000000-0005-0000-0000-000061820000}"/>
    <cellStyle name="Saída 4 2 8 4" xfId="17094" xr:uid="{00000000-0005-0000-0000-000062820000}"/>
    <cellStyle name="Saída 4 2 8 5" xfId="17890" xr:uid="{00000000-0005-0000-0000-000063820000}"/>
    <cellStyle name="Saída 4 2 8 6" xfId="9290" xr:uid="{00000000-0005-0000-0000-000064820000}"/>
    <cellStyle name="Saída 4 2 8 7" xfId="34065" xr:uid="{00000000-0005-0000-0000-000065820000}"/>
    <cellStyle name="Saída 4 2 8 8" xfId="37627" xr:uid="{00000000-0005-0000-0000-000066820000}"/>
    <cellStyle name="Saída 4 2 9" xfId="3088" xr:uid="{00000000-0005-0000-0000-000067820000}"/>
    <cellStyle name="Saída 4 2 9 2" xfId="12242" xr:uid="{00000000-0005-0000-0000-000068820000}"/>
    <cellStyle name="Saída 4 2 9 3" xfId="19245" xr:uid="{00000000-0005-0000-0000-000069820000}"/>
    <cellStyle name="Saída 4 2 9 4" xfId="28278" xr:uid="{00000000-0005-0000-0000-00006A820000}"/>
    <cellStyle name="Saída 4 2 9 5" xfId="17594" xr:uid="{00000000-0005-0000-0000-00006B820000}"/>
    <cellStyle name="Saída 4 2 9 6" xfId="25909" xr:uid="{00000000-0005-0000-0000-00006C820000}"/>
    <cellStyle name="Saída 4 2 9 7" xfId="33772" xr:uid="{00000000-0005-0000-0000-00006D820000}"/>
    <cellStyle name="Saída 4 2 9 8" xfId="37334" xr:uid="{00000000-0005-0000-0000-00006E820000}"/>
    <cellStyle name="Saída 4 3" xfId="2290" xr:uid="{00000000-0005-0000-0000-00006F820000}"/>
    <cellStyle name="Saída 4 3 10" xfId="26116" xr:uid="{00000000-0005-0000-0000-000070820000}"/>
    <cellStyle name="Saída 4 3 11" xfId="30182" xr:uid="{00000000-0005-0000-0000-000071820000}"/>
    <cellStyle name="Saída 4 3 12" xfId="31469" xr:uid="{00000000-0005-0000-0000-000072820000}"/>
    <cellStyle name="Saída 4 3 13" xfId="35179" xr:uid="{00000000-0005-0000-0000-000073820000}"/>
    <cellStyle name="Saída 4 3 2" xfId="2690" xr:uid="{00000000-0005-0000-0000-000074820000}"/>
    <cellStyle name="Saída 4 3 2 2" xfId="11844" xr:uid="{00000000-0005-0000-0000-000075820000}"/>
    <cellStyle name="Saída 4 3 2 3" xfId="18847" xr:uid="{00000000-0005-0000-0000-000076820000}"/>
    <cellStyle name="Saída 4 3 2 4" xfId="28429" xr:uid="{00000000-0005-0000-0000-000077820000}"/>
    <cellStyle name="Saída 4 3 2 5" xfId="26301" xr:uid="{00000000-0005-0000-0000-000078820000}"/>
    <cellStyle name="Saída 4 3 2 6" xfId="23192" xr:uid="{00000000-0005-0000-0000-000079820000}"/>
    <cellStyle name="Saída 4 3 2 7" xfId="31092" xr:uid="{00000000-0005-0000-0000-00007A820000}"/>
    <cellStyle name="Saída 4 3 2 8" xfId="31308" xr:uid="{00000000-0005-0000-0000-00007B820000}"/>
    <cellStyle name="Saída 4 3 3" xfId="3972" xr:uid="{00000000-0005-0000-0000-00007C820000}"/>
    <cellStyle name="Saída 4 3 3 2" xfId="13126" xr:uid="{00000000-0005-0000-0000-00007D820000}"/>
    <cellStyle name="Saída 4 3 3 3" xfId="20124" xr:uid="{00000000-0005-0000-0000-00007E820000}"/>
    <cellStyle name="Saída 4 3 3 4" xfId="27839" xr:uid="{00000000-0005-0000-0000-00007F820000}"/>
    <cellStyle name="Saída 4 3 3 5" xfId="18023" xr:uid="{00000000-0005-0000-0000-000080820000}"/>
    <cellStyle name="Saída 4 3 3 6" xfId="28974" xr:uid="{00000000-0005-0000-0000-000081820000}"/>
    <cellStyle name="Saída 4 3 3 7" xfId="9262" xr:uid="{00000000-0005-0000-0000-000082820000}"/>
    <cellStyle name="Saída 4 3 3 8" xfId="24348" xr:uid="{00000000-0005-0000-0000-000083820000}"/>
    <cellStyle name="Saída 4 3 4" xfId="4410" xr:uid="{00000000-0005-0000-0000-000084820000}"/>
    <cellStyle name="Saída 4 3 4 2" xfId="13564" xr:uid="{00000000-0005-0000-0000-000085820000}"/>
    <cellStyle name="Saída 4 3 4 3" xfId="20562" xr:uid="{00000000-0005-0000-0000-000086820000}"/>
    <cellStyle name="Saída 4 3 4 4" xfId="27627" xr:uid="{00000000-0005-0000-0000-000087820000}"/>
    <cellStyle name="Saída 4 3 4 5" xfId="17915" xr:uid="{00000000-0005-0000-0000-000088820000}"/>
    <cellStyle name="Saída 4 3 4 6" xfId="25518" xr:uid="{00000000-0005-0000-0000-000089820000}"/>
    <cellStyle name="Saída 4 3 4 7" xfId="31748" xr:uid="{00000000-0005-0000-0000-00008A820000}"/>
    <cellStyle name="Saída 4 3 4 8" xfId="35428" xr:uid="{00000000-0005-0000-0000-00008B820000}"/>
    <cellStyle name="Saída 4 3 5" xfId="4664" xr:uid="{00000000-0005-0000-0000-00008C820000}"/>
    <cellStyle name="Saída 4 3 5 2" xfId="13818" xr:uid="{00000000-0005-0000-0000-00008D820000}"/>
    <cellStyle name="Saída 4 3 5 3" xfId="20816" xr:uid="{00000000-0005-0000-0000-00008E820000}"/>
    <cellStyle name="Saída 4 3 5 4" xfId="24254" xr:uid="{00000000-0005-0000-0000-00008F820000}"/>
    <cellStyle name="Saída 4 3 5 5" xfId="22840" xr:uid="{00000000-0005-0000-0000-000090820000}"/>
    <cellStyle name="Saída 4 3 5 6" xfId="26816" xr:uid="{00000000-0005-0000-0000-000091820000}"/>
    <cellStyle name="Saída 4 3 5 7" xfId="25728" xr:uid="{00000000-0005-0000-0000-000092820000}"/>
    <cellStyle name="Saída 4 3 5 8" xfId="34884" xr:uid="{00000000-0005-0000-0000-000093820000}"/>
    <cellStyle name="Saída 4 3 6" xfId="4910" xr:uid="{00000000-0005-0000-0000-000094820000}"/>
    <cellStyle name="Saída 4 3 6 2" xfId="14064" xr:uid="{00000000-0005-0000-0000-000095820000}"/>
    <cellStyle name="Saída 4 3 6 3" xfId="21062" xr:uid="{00000000-0005-0000-0000-000096820000}"/>
    <cellStyle name="Saída 4 3 6 4" xfId="22769" xr:uid="{00000000-0005-0000-0000-000097820000}"/>
    <cellStyle name="Saída 4 3 6 5" xfId="29449" xr:uid="{00000000-0005-0000-0000-000098820000}"/>
    <cellStyle name="Saída 4 3 6 6" xfId="31956" xr:uid="{00000000-0005-0000-0000-000099820000}"/>
    <cellStyle name="Saída 4 3 6 7" xfId="35634" xr:uid="{00000000-0005-0000-0000-00009A820000}"/>
    <cellStyle name="Saída 4 3 6 8" xfId="38545" xr:uid="{00000000-0005-0000-0000-00009B820000}"/>
    <cellStyle name="Saída 4 3 7" xfId="11444" xr:uid="{00000000-0005-0000-0000-00009C820000}"/>
    <cellStyle name="Saída 4 3 8" xfId="18447" xr:uid="{00000000-0005-0000-0000-00009D820000}"/>
    <cellStyle name="Saída 4 3 9" xfId="22592" xr:uid="{00000000-0005-0000-0000-00009E820000}"/>
    <cellStyle name="Saída 4 4" xfId="1696" xr:uid="{00000000-0005-0000-0000-00009F820000}"/>
    <cellStyle name="Saída 4 4 10" xfId="15453" xr:uid="{00000000-0005-0000-0000-0000A0820000}"/>
    <cellStyle name="Saída 4 4 11" xfId="28133" xr:uid="{00000000-0005-0000-0000-0000A1820000}"/>
    <cellStyle name="Saída 4 4 12" xfId="34901" xr:uid="{00000000-0005-0000-0000-0000A2820000}"/>
    <cellStyle name="Saída 4 4 13" xfId="38366" xr:uid="{00000000-0005-0000-0000-0000A3820000}"/>
    <cellStyle name="Saída 4 4 2" xfId="2519" xr:uid="{00000000-0005-0000-0000-0000A4820000}"/>
    <cellStyle name="Saída 4 4 2 2" xfId="11673" xr:uid="{00000000-0005-0000-0000-0000A5820000}"/>
    <cellStyle name="Saída 4 4 2 3" xfId="18676" xr:uid="{00000000-0005-0000-0000-0000A6820000}"/>
    <cellStyle name="Saída 4 4 2 4" xfId="19654" xr:uid="{00000000-0005-0000-0000-0000A7820000}"/>
    <cellStyle name="Saída 4 4 2 5" xfId="26229" xr:uid="{00000000-0005-0000-0000-0000A8820000}"/>
    <cellStyle name="Saída 4 4 2 6" xfId="30072" xr:uid="{00000000-0005-0000-0000-0000A9820000}"/>
    <cellStyle name="Saída 4 4 2 7" xfId="23063" xr:uid="{00000000-0005-0000-0000-0000AA820000}"/>
    <cellStyle name="Saída 4 4 2 8" xfId="31322" xr:uid="{00000000-0005-0000-0000-0000AB820000}"/>
    <cellStyle name="Saída 4 4 3" xfId="3673" xr:uid="{00000000-0005-0000-0000-0000AC820000}"/>
    <cellStyle name="Saída 4 4 3 2" xfId="12827" xr:uid="{00000000-0005-0000-0000-0000AD820000}"/>
    <cellStyle name="Saída 4 4 3 3" xfId="19826" xr:uid="{00000000-0005-0000-0000-0000AE820000}"/>
    <cellStyle name="Saída 4 4 3 4" xfId="23083" xr:uid="{00000000-0005-0000-0000-0000AF820000}"/>
    <cellStyle name="Saída 4 4 3 5" xfId="18201" xr:uid="{00000000-0005-0000-0000-0000B0820000}"/>
    <cellStyle name="Saída 4 4 3 6" xfId="9578" xr:uid="{00000000-0005-0000-0000-0000B1820000}"/>
    <cellStyle name="Saída 4 4 3 7" xfId="31630" xr:uid="{00000000-0005-0000-0000-0000B2820000}"/>
    <cellStyle name="Saída 4 4 3 8" xfId="35310" xr:uid="{00000000-0005-0000-0000-0000B3820000}"/>
    <cellStyle name="Saída 4 4 4" xfId="4178" xr:uid="{00000000-0005-0000-0000-0000B4820000}"/>
    <cellStyle name="Saída 4 4 4 2" xfId="13332" xr:uid="{00000000-0005-0000-0000-0000B5820000}"/>
    <cellStyle name="Saída 4 4 4 3" xfId="20330" xr:uid="{00000000-0005-0000-0000-0000B6820000}"/>
    <cellStyle name="Saída 4 4 4 4" xfId="27743" xr:uid="{00000000-0005-0000-0000-0000B7820000}"/>
    <cellStyle name="Saída 4 4 4 5" xfId="28835" xr:uid="{00000000-0005-0000-0000-0000B8820000}"/>
    <cellStyle name="Saída 4 4 4 6" xfId="25287" xr:uid="{00000000-0005-0000-0000-0000B9820000}"/>
    <cellStyle name="Saída 4 4 4 7" xfId="33381" xr:uid="{00000000-0005-0000-0000-0000BA820000}"/>
    <cellStyle name="Saída 4 4 4 8" xfId="37056" xr:uid="{00000000-0005-0000-0000-0000BB820000}"/>
    <cellStyle name="Saída 4 4 5" xfId="2878" xr:uid="{00000000-0005-0000-0000-0000BC820000}"/>
    <cellStyle name="Saída 4 4 5 2" xfId="12032" xr:uid="{00000000-0005-0000-0000-0000BD820000}"/>
    <cellStyle name="Saída 4 4 5 3" xfId="19035" xr:uid="{00000000-0005-0000-0000-0000BE820000}"/>
    <cellStyle name="Saída 4 4 5 4" xfId="28344" xr:uid="{00000000-0005-0000-0000-0000BF820000}"/>
    <cellStyle name="Saída 4 4 5 5" xfId="22489" xr:uid="{00000000-0005-0000-0000-0000C0820000}"/>
    <cellStyle name="Saída 4 4 5 6" xfId="19791" xr:uid="{00000000-0005-0000-0000-0000C1820000}"/>
    <cellStyle name="Saída 4 4 5 7" xfId="31540" xr:uid="{00000000-0005-0000-0000-0000C2820000}"/>
    <cellStyle name="Saída 4 4 5 8" xfId="35256" xr:uid="{00000000-0005-0000-0000-0000C3820000}"/>
    <cellStyle name="Saída 4 4 6" xfId="3736" xr:uid="{00000000-0005-0000-0000-0000C4820000}"/>
    <cellStyle name="Saída 4 4 6 2" xfId="12890" xr:uid="{00000000-0005-0000-0000-0000C5820000}"/>
    <cellStyle name="Saída 4 4 6 3" xfId="19889" xr:uid="{00000000-0005-0000-0000-0000C6820000}"/>
    <cellStyle name="Saída 4 4 6 4" xfId="19473" xr:uid="{00000000-0005-0000-0000-0000C7820000}"/>
    <cellStyle name="Saída 4 4 6 5" xfId="17638" xr:uid="{00000000-0005-0000-0000-0000C8820000}"/>
    <cellStyle name="Saída 4 4 6 6" xfId="28744" xr:uid="{00000000-0005-0000-0000-0000C9820000}"/>
    <cellStyle name="Saída 4 4 6 7" xfId="22999" xr:uid="{00000000-0005-0000-0000-0000CA820000}"/>
    <cellStyle name="Saída 4 4 6 8" xfId="25111" xr:uid="{00000000-0005-0000-0000-0000CB820000}"/>
    <cellStyle name="Saída 4 4 7" xfId="10850" xr:uid="{00000000-0005-0000-0000-0000CC820000}"/>
    <cellStyle name="Saída 4 4 8" xfId="18264" xr:uid="{00000000-0005-0000-0000-0000CD820000}"/>
    <cellStyle name="Saída 4 4 9" xfId="28654" xr:uid="{00000000-0005-0000-0000-0000CE820000}"/>
    <cellStyle name="Saída 4 5" xfId="2261" xr:uid="{00000000-0005-0000-0000-0000CF820000}"/>
    <cellStyle name="Saída 4 5 10" xfId="19792" xr:uid="{00000000-0005-0000-0000-0000D0820000}"/>
    <cellStyle name="Saída 4 5 11" xfId="25675" xr:uid="{00000000-0005-0000-0000-0000D1820000}"/>
    <cellStyle name="Saída 4 5 12" xfId="34175" xr:uid="{00000000-0005-0000-0000-0000D2820000}"/>
    <cellStyle name="Saída 4 5 13" xfId="37737" xr:uid="{00000000-0005-0000-0000-0000D3820000}"/>
    <cellStyle name="Saída 4 5 2" xfId="2661" xr:uid="{00000000-0005-0000-0000-0000D4820000}"/>
    <cellStyle name="Saída 4 5 2 2" xfId="11815" xr:uid="{00000000-0005-0000-0000-0000D5820000}"/>
    <cellStyle name="Saída 4 5 2 3" xfId="18818" xr:uid="{00000000-0005-0000-0000-0000D6820000}"/>
    <cellStyle name="Saída 4 5 2 4" xfId="28441" xr:uid="{00000000-0005-0000-0000-0000D7820000}"/>
    <cellStyle name="Saída 4 5 2 5" xfId="22914" xr:uid="{00000000-0005-0000-0000-0000D8820000}"/>
    <cellStyle name="Saída 4 5 2 6" xfId="29475" xr:uid="{00000000-0005-0000-0000-0000D9820000}"/>
    <cellStyle name="Saída 4 5 2 7" xfId="33979" xr:uid="{00000000-0005-0000-0000-0000DA820000}"/>
    <cellStyle name="Saída 4 5 2 8" xfId="37541" xr:uid="{00000000-0005-0000-0000-0000DB820000}"/>
    <cellStyle name="Saída 4 5 3" xfId="3943" xr:uid="{00000000-0005-0000-0000-0000DC820000}"/>
    <cellStyle name="Saída 4 5 3 2" xfId="13097" xr:uid="{00000000-0005-0000-0000-0000DD820000}"/>
    <cellStyle name="Saída 4 5 3 3" xfId="20095" xr:uid="{00000000-0005-0000-0000-0000DE820000}"/>
    <cellStyle name="Saída 4 5 3 4" xfId="27855" xr:uid="{00000000-0005-0000-0000-0000DF820000}"/>
    <cellStyle name="Saída 4 5 3 5" xfId="26621" xr:uid="{00000000-0005-0000-0000-0000E0820000}"/>
    <cellStyle name="Saída 4 5 3 6" xfId="28207" xr:uid="{00000000-0005-0000-0000-0000E1820000}"/>
    <cellStyle name="Saída 4 5 3 7" xfId="33455" xr:uid="{00000000-0005-0000-0000-0000E2820000}"/>
    <cellStyle name="Saída 4 5 3 8" xfId="37129" xr:uid="{00000000-0005-0000-0000-0000E3820000}"/>
    <cellStyle name="Saída 4 5 4" xfId="4381" xr:uid="{00000000-0005-0000-0000-0000E4820000}"/>
    <cellStyle name="Saída 4 5 4 2" xfId="13535" xr:uid="{00000000-0005-0000-0000-0000E5820000}"/>
    <cellStyle name="Saída 4 5 4 3" xfId="20533" xr:uid="{00000000-0005-0000-0000-0000E6820000}"/>
    <cellStyle name="Saída 4 5 4 4" xfId="19714" xr:uid="{00000000-0005-0000-0000-0000E7820000}"/>
    <cellStyle name="Saída 4 5 4 5" xfId="10166" xr:uid="{00000000-0005-0000-0000-0000E8820000}"/>
    <cellStyle name="Saída 4 5 4 6" xfId="17795" xr:uid="{00000000-0005-0000-0000-0000E9820000}"/>
    <cellStyle name="Saída 4 5 4 7" xfId="22492" xr:uid="{00000000-0005-0000-0000-0000EA820000}"/>
    <cellStyle name="Saída 4 5 4 8" xfId="29580" xr:uid="{00000000-0005-0000-0000-0000EB820000}"/>
    <cellStyle name="Saída 4 5 5" xfId="4635" xr:uid="{00000000-0005-0000-0000-0000EC820000}"/>
    <cellStyle name="Saída 4 5 5 2" xfId="13789" xr:uid="{00000000-0005-0000-0000-0000ED820000}"/>
    <cellStyle name="Saída 4 5 5 3" xfId="20787" xr:uid="{00000000-0005-0000-0000-0000EE820000}"/>
    <cellStyle name="Saída 4 5 5 4" xfId="27519" xr:uid="{00000000-0005-0000-0000-0000EF820000}"/>
    <cellStyle name="Saída 4 5 5 5" xfId="24423" xr:uid="{00000000-0005-0000-0000-0000F0820000}"/>
    <cellStyle name="Saída 4 5 5 6" xfId="25990" xr:uid="{00000000-0005-0000-0000-0000F1820000}"/>
    <cellStyle name="Saída 4 5 5 7" xfId="25456" xr:uid="{00000000-0005-0000-0000-0000F2820000}"/>
    <cellStyle name="Saída 4 5 5 8" xfId="17081" xr:uid="{00000000-0005-0000-0000-0000F3820000}"/>
    <cellStyle name="Saída 4 5 6" xfId="4881" xr:uid="{00000000-0005-0000-0000-0000F4820000}"/>
    <cellStyle name="Saída 4 5 6 2" xfId="14035" xr:uid="{00000000-0005-0000-0000-0000F5820000}"/>
    <cellStyle name="Saída 4 5 6 3" xfId="21033" xr:uid="{00000000-0005-0000-0000-0000F6820000}"/>
    <cellStyle name="Saída 4 5 6 4" xfId="27395" xr:uid="{00000000-0005-0000-0000-0000F7820000}"/>
    <cellStyle name="Saída 4 5 6 5" xfId="29265" xr:uid="{00000000-0005-0000-0000-0000F8820000}"/>
    <cellStyle name="Saída 4 5 6 6" xfId="31927" xr:uid="{00000000-0005-0000-0000-0000F9820000}"/>
    <cellStyle name="Saída 4 5 6 7" xfId="35605" xr:uid="{00000000-0005-0000-0000-0000FA820000}"/>
    <cellStyle name="Saída 4 5 6 8" xfId="38516" xr:uid="{00000000-0005-0000-0000-0000FB820000}"/>
    <cellStyle name="Saída 4 5 7" xfId="11415" xr:uid="{00000000-0005-0000-0000-0000FC820000}"/>
    <cellStyle name="Saída 4 5 8" xfId="18418" xr:uid="{00000000-0005-0000-0000-0000FD820000}"/>
    <cellStyle name="Saída 4 5 9" xfId="25343" xr:uid="{00000000-0005-0000-0000-0000FE820000}"/>
    <cellStyle name="Saída 4 6" xfId="2091" xr:uid="{00000000-0005-0000-0000-0000FF820000}"/>
    <cellStyle name="Saída 4 6 10" xfId="15436" xr:uid="{00000000-0005-0000-0000-000000830000}"/>
    <cellStyle name="Saída 4 6 11" xfId="26527" xr:uid="{00000000-0005-0000-0000-000001830000}"/>
    <cellStyle name="Saída 4 6 12" xfId="31440" xr:uid="{00000000-0005-0000-0000-000002830000}"/>
    <cellStyle name="Saída 4 6 13" xfId="35152" xr:uid="{00000000-0005-0000-0000-000003830000}"/>
    <cellStyle name="Saída 4 6 2" xfId="2591" xr:uid="{00000000-0005-0000-0000-000004830000}"/>
    <cellStyle name="Saída 4 6 2 2" xfId="11745" xr:uid="{00000000-0005-0000-0000-000005830000}"/>
    <cellStyle name="Saída 4 6 2 3" xfId="18748" xr:uid="{00000000-0005-0000-0000-000006830000}"/>
    <cellStyle name="Saída 4 6 2 4" xfId="24384" xr:uid="{00000000-0005-0000-0000-000007830000}"/>
    <cellStyle name="Saída 4 6 2 5" xfId="23250" xr:uid="{00000000-0005-0000-0000-000008830000}"/>
    <cellStyle name="Saída 4 6 2 6" xfId="23077" xr:uid="{00000000-0005-0000-0000-000009830000}"/>
    <cellStyle name="Saída 4 6 2 7" xfId="34014" xr:uid="{00000000-0005-0000-0000-00000A830000}"/>
    <cellStyle name="Saída 4 6 2 8" xfId="37576" xr:uid="{00000000-0005-0000-0000-00000B830000}"/>
    <cellStyle name="Saída 4 6 3" xfId="3838" xr:uid="{00000000-0005-0000-0000-00000C830000}"/>
    <cellStyle name="Saída 4 6 3 2" xfId="12992" xr:uid="{00000000-0005-0000-0000-00000D830000}"/>
    <cellStyle name="Saída 4 6 3 3" xfId="19991" xr:uid="{00000000-0005-0000-0000-00000E830000}"/>
    <cellStyle name="Saída 4 6 3 4" xfId="27911" xr:uid="{00000000-0005-0000-0000-00000F830000}"/>
    <cellStyle name="Saída 4 6 3 5" xfId="24425" xr:uid="{00000000-0005-0000-0000-000010830000}"/>
    <cellStyle name="Saída 4 6 3 6" xfId="17676" xr:uid="{00000000-0005-0000-0000-000011830000}"/>
    <cellStyle name="Saída 4 6 3 7" xfId="17835" xr:uid="{00000000-0005-0000-0000-000012830000}"/>
    <cellStyle name="Saída 4 6 3 8" xfId="35022" xr:uid="{00000000-0005-0000-0000-000013830000}"/>
    <cellStyle name="Saída 4 6 4" xfId="4302" xr:uid="{00000000-0005-0000-0000-000014830000}"/>
    <cellStyle name="Saída 4 6 4 2" xfId="13456" xr:uid="{00000000-0005-0000-0000-000015830000}"/>
    <cellStyle name="Saída 4 6 4 3" xfId="20454" xr:uid="{00000000-0005-0000-0000-000016830000}"/>
    <cellStyle name="Saída 4 6 4 4" xfId="27681" xr:uid="{00000000-0005-0000-0000-000017830000}"/>
    <cellStyle name="Saída 4 6 4 5" xfId="17398" xr:uid="{00000000-0005-0000-0000-000018830000}"/>
    <cellStyle name="Saída 4 6 4 6" xfId="19707" xr:uid="{00000000-0005-0000-0000-000019830000}"/>
    <cellStyle name="Saída 4 6 4 7" xfId="33343" xr:uid="{00000000-0005-0000-0000-00001A830000}"/>
    <cellStyle name="Saída 4 6 4 8" xfId="37018" xr:uid="{00000000-0005-0000-0000-00001B830000}"/>
    <cellStyle name="Saída 4 6 5" xfId="4573" xr:uid="{00000000-0005-0000-0000-00001C830000}"/>
    <cellStyle name="Saída 4 6 5 2" xfId="13727" xr:uid="{00000000-0005-0000-0000-00001D830000}"/>
    <cellStyle name="Saída 4 6 5 3" xfId="20725" xr:uid="{00000000-0005-0000-0000-00001E830000}"/>
    <cellStyle name="Saída 4 6 5 4" xfId="27547" xr:uid="{00000000-0005-0000-0000-00001F830000}"/>
    <cellStyle name="Saída 4 6 5 5" xfId="28858" xr:uid="{00000000-0005-0000-0000-000020830000}"/>
    <cellStyle name="Saída 4 6 5 6" xfId="28516" xr:uid="{00000000-0005-0000-0000-000021830000}"/>
    <cellStyle name="Saída 4 6 5 7" xfId="25904" xr:uid="{00000000-0005-0000-0000-000022830000}"/>
    <cellStyle name="Saída 4 6 5 8" xfId="17377" xr:uid="{00000000-0005-0000-0000-000023830000}"/>
    <cellStyle name="Saída 4 6 6" xfId="4823" xr:uid="{00000000-0005-0000-0000-000024830000}"/>
    <cellStyle name="Saída 4 6 6 2" xfId="13977" xr:uid="{00000000-0005-0000-0000-000025830000}"/>
    <cellStyle name="Saída 4 6 6 3" xfId="20975" xr:uid="{00000000-0005-0000-0000-000026830000}"/>
    <cellStyle name="Saída 4 6 6 4" xfId="24799" xr:uid="{00000000-0005-0000-0000-000027830000}"/>
    <cellStyle name="Saída 4 6 6 5" xfId="19517" xr:uid="{00000000-0005-0000-0000-000028830000}"/>
    <cellStyle name="Saída 4 6 6 6" xfId="25180" xr:uid="{00000000-0005-0000-0000-000029830000}"/>
    <cellStyle name="Saída 4 6 6 7" xfId="31191" xr:uid="{00000000-0005-0000-0000-00002A830000}"/>
    <cellStyle name="Saída 4 6 6 8" xfId="30985" xr:uid="{00000000-0005-0000-0000-00002B830000}"/>
    <cellStyle name="Saída 4 6 7" xfId="11245" xr:uid="{00000000-0005-0000-0000-00002C830000}"/>
    <cellStyle name="Saída 4 6 8" xfId="9446" xr:uid="{00000000-0005-0000-0000-00002D830000}"/>
    <cellStyle name="Saída 4 6 9" xfId="28458" xr:uid="{00000000-0005-0000-0000-00002E830000}"/>
    <cellStyle name="Saída 4 7" xfId="1655" xr:uid="{00000000-0005-0000-0000-00002F830000}"/>
    <cellStyle name="Saída 4 7 10" xfId="30994" xr:uid="{00000000-0005-0000-0000-000030830000}"/>
    <cellStyle name="Saída 4 7 11" xfId="31373" xr:uid="{00000000-0005-0000-0000-000031830000}"/>
    <cellStyle name="Saída 4 7 12" xfId="35133" xr:uid="{00000000-0005-0000-0000-000032830000}"/>
    <cellStyle name="Saída 4 7 2" xfId="3570" xr:uid="{00000000-0005-0000-0000-000033830000}"/>
    <cellStyle name="Saída 4 7 2 2" xfId="12724" xr:uid="{00000000-0005-0000-0000-000034830000}"/>
    <cellStyle name="Saída 4 7 2 3" xfId="19725" xr:uid="{00000000-0005-0000-0000-000035830000}"/>
    <cellStyle name="Saída 4 7 2 4" xfId="28044" xr:uid="{00000000-0005-0000-0000-000036830000}"/>
    <cellStyle name="Saída 4 7 2 5" xfId="18205" xr:uid="{00000000-0005-0000-0000-000037830000}"/>
    <cellStyle name="Saída 4 7 2 6" xfId="29596" xr:uid="{00000000-0005-0000-0000-000038830000}"/>
    <cellStyle name="Saída 4 7 2 7" xfId="33592" xr:uid="{00000000-0005-0000-0000-000039830000}"/>
    <cellStyle name="Saída 4 7 2 8" xfId="37259" xr:uid="{00000000-0005-0000-0000-00003A830000}"/>
    <cellStyle name="Saída 4 7 3" xfId="4130" xr:uid="{00000000-0005-0000-0000-00003B830000}"/>
    <cellStyle name="Saída 4 7 3 2" xfId="13284" xr:uid="{00000000-0005-0000-0000-00003C830000}"/>
    <cellStyle name="Saída 4 7 3 3" xfId="20282" xr:uid="{00000000-0005-0000-0000-00003D830000}"/>
    <cellStyle name="Saída 4 7 3 4" xfId="27767" xr:uid="{00000000-0005-0000-0000-00003E830000}"/>
    <cellStyle name="Saída 4 7 3 5" xfId="19371" xr:uid="{00000000-0005-0000-0000-00003F830000}"/>
    <cellStyle name="Saída 4 7 3 6" xfId="27272" xr:uid="{00000000-0005-0000-0000-000040830000}"/>
    <cellStyle name="Saída 4 7 3 7" xfId="33405" xr:uid="{00000000-0005-0000-0000-000041830000}"/>
    <cellStyle name="Saída 4 7 3 8" xfId="37080" xr:uid="{00000000-0005-0000-0000-000042830000}"/>
    <cellStyle name="Saída 4 7 4" xfId="4213" xr:uid="{00000000-0005-0000-0000-000043830000}"/>
    <cellStyle name="Saída 4 7 4 2" xfId="13367" xr:uid="{00000000-0005-0000-0000-000044830000}"/>
    <cellStyle name="Saída 4 7 4 3" xfId="20365" xr:uid="{00000000-0005-0000-0000-000045830000}"/>
    <cellStyle name="Saída 4 7 4 4" xfId="27720" xr:uid="{00000000-0005-0000-0000-000046830000}"/>
    <cellStyle name="Saída 4 7 4 5" xfId="17023" xr:uid="{00000000-0005-0000-0000-000047830000}"/>
    <cellStyle name="Saída 4 7 4 6" xfId="26000" xr:uid="{00000000-0005-0000-0000-000048830000}"/>
    <cellStyle name="Saída 4 7 4 7" xfId="33364" xr:uid="{00000000-0005-0000-0000-000049830000}"/>
    <cellStyle name="Saída 4 7 4 8" xfId="37039" xr:uid="{00000000-0005-0000-0000-00004A830000}"/>
    <cellStyle name="Saída 4 7 5" xfId="3123" xr:uid="{00000000-0005-0000-0000-00004B830000}"/>
    <cellStyle name="Saída 4 7 5 2" xfId="12277" xr:uid="{00000000-0005-0000-0000-00004C830000}"/>
    <cellStyle name="Saída 4 7 5 3" xfId="19280" xr:uid="{00000000-0005-0000-0000-00004D830000}"/>
    <cellStyle name="Saída 4 7 5 4" xfId="15494" xr:uid="{00000000-0005-0000-0000-00004E830000}"/>
    <cellStyle name="Saída 4 7 5 5" xfId="28508" xr:uid="{00000000-0005-0000-0000-00004F830000}"/>
    <cellStyle name="Saída 4 7 5 6" xfId="29778" xr:uid="{00000000-0005-0000-0000-000050830000}"/>
    <cellStyle name="Saída 4 7 5 7" xfId="33752" xr:uid="{00000000-0005-0000-0000-000051830000}"/>
    <cellStyle name="Saída 4 7 5 8" xfId="37314" xr:uid="{00000000-0005-0000-0000-000052830000}"/>
    <cellStyle name="Saída 4 7 6" xfId="10809" xr:uid="{00000000-0005-0000-0000-000053830000}"/>
    <cellStyle name="Saída 4 7 7" xfId="9272" xr:uid="{00000000-0005-0000-0000-000054830000}"/>
    <cellStyle name="Saída 4 7 8" xfId="28669" xr:uid="{00000000-0005-0000-0000-000055830000}"/>
    <cellStyle name="Saída 4 7 9" xfId="28648" xr:uid="{00000000-0005-0000-0000-000056830000}"/>
    <cellStyle name="Saída 4 8" xfId="2483" xr:uid="{00000000-0005-0000-0000-000057830000}"/>
    <cellStyle name="Saída 4 8 2" xfId="11637" xr:uid="{00000000-0005-0000-0000-000058830000}"/>
    <cellStyle name="Saída 4 8 3" xfId="18640" xr:uid="{00000000-0005-0000-0000-000059830000}"/>
    <cellStyle name="Saída 4 8 4" xfId="23073" xr:uid="{00000000-0005-0000-0000-00005A830000}"/>
    <cellStyle name="Saída 4 8 5" xfId="24352" xr:uid="{00000000-0005-0000-0000-00005B830000}"/>
    <cellStyle name="Saída 4 8 6" xfId="30090" xr:uid="{00000000-0005-0000-0000-00005C830000}"/>
    <cellStyle name="Saída 4 8 7" xfId="31495" xr:uid="{00000000-0005-0000-0000-00005D830000}"/>
    <cellStyle name="Saída 4 8 8" xfId="35199" xr:uid="{00000000-0005-0000-0000-00005E830000}"/>
    <cellStyle name="Saída 4 9" xfId="3087" xr:uid="{00000000-0005-0000-0000-00005F830000}"/>
    <cellStyle name="Saída 4 9 2" xfId="12241" xr:uid="{00000000-0005-0000-0000-000060830000}"/>
    <cellStyle name="Saída 4 9 3" xfId="19244" xr:uid="{00000000-0005-0000-0000-000061830000}"/>
    <cellStyle name="Saída 4 9 4" xfId="28247" xr:uid="{00000000-0005-0000-0000-000062830000}"/>
    <cellStyle name="Saída 4 9 5" xfId="17792" xr:uid="{00000000-0005-0000-0000-000063830000}"/>
    <cellStyle name="Saída 4 9 6" xfId="29795" xr:uid="{00000000-0005-0000-0000-000064830000}"/>
    <cellStyle name="Saída 4 9 7" xfId="33765" xr:uid="{00000000-0005-0000-0000-000065830000}"/>
    <cellStyle name="Saída 4 9 8" xfId="37327" xr:uid="{00000000-0005-0000-0000-000066830000}"/>
    <cellStyle name="Saída 5" xfId="866" xr:uid="{00000000-0005-0000-0000-000067830000}"/>
    <cellStyle name="Saída 5 10" xfId="4349" xr:uid="{00000000-0005-0000-0000-000068830000}"/>
    <cellStyle name="Saída 5 10 2" xfId="13503" xr:uid="{00000000-0005-0000-0000-000069830000}"/>
    <cellStyle name="Saída 5 10 3" xfId="20501" xr:uid="{00000000-0005-0000-0000-00006A830000}"/>
    <cellStyle name="Saída 5 10 4" xfId="27660" xr:uid="{00000000-0005-0000-0000-00006B830000}"/>
    <cellStyle name="Saída 5 10 5" xfId="22959" xr:uid="{00000000-0005-0000-0000-00006C830000}"/>
    <cellStyle name="Saída 5 10 6" xfId="25873" xr:uid="{00000000-0005-0000-0000-00006D830000}"/>
    <cellStyle name="Saída 5 10 7" xfId="31720" xr:uid="{00000000-0005-0000-0000-00006E830000}"/>
    <cellStyle name="Saída 5 10 8" xfId="35400" xr:uid="{00000000-0005-0000-0000-00006F830000}"/>
    <cellStyle name="Saída 5 11" xfId="4604" xr:uid="{00000000-0005-0000-0000-000070830000}"/>
    <cellStyle name="Saída 5 11 2" xfId="13758" xr:uid="{00000000-0005-0000-0000-000071830000}"/>
    <cellStyle name="Saída 5 11 3" xfId="20756" xr:uid="{00000000-0005-0000-0000-000072830000}"/>
    <cellStyle name="Saída 5 11 4" xfId="24027" xr:uid="{00000000-0005-0000-0000-000073830000}"/>
    <cellStyle name="Saída 5 11 5" xfId="29438" xr:uid="{00000000-0005-0000-0000-000074830000}"/>
    <cellStyle name="Saída 5 11 6" xfId="26833" xr:uid="{00000000-0005-0000-0000-000075830000}"/>
    <cellStyle name="Saída 5 11 7" xfId="32214" xr:uid="{00000000-0005-0000-0000-000076830000}"/>
    <cellStyle name="Saída 5 11 8" xfId="35889" xr:uid="{00000000-0005-0000-0000-000077830000}"/>
    <cellStyle name="Saída 5 12" xfId="10021" xr:uid="{00000000-0005-0000-0000-000078830000}"/>
    <cellStyle name="Saída 5 13" xfId="17457" xr:uid="{00000000-0005-0000-0000-000079830000}"/>
    <cellStyle name="Saída 5 14" xfId="29058" xr:uid="{00000000-0005-0000-0000-00007A830000}"/>
    <cellStyle name="Saída 5 15" xfId="22900" xr:uid="{00000000-0005-0000-0000-00007B830000}"/>
    <cellStyle name="Saída 5 16" xfId="31350" xr:uid="{00000000-0005-0000-0000-00007C830000}"/>
    <cellStyle name="Saída 5 17" xfId="35109" xr:uid="{00000000-0005-0000-0000-00007D830000}"/>
    <cellStyle name="Saída 5 18" xfId="38424" xr:uid="{00000000-0005-0000-0000-00007E830000}"/>
    <cellStyle name="Saída 5 2" xfId="2293" xr:uid="{00000000-0005-0000-0000-00007F830000}"/>
    <cellStyle name="Saída 5 2 10" xfId="23131" xr:uid="{00000000-0005-0000-0000-000080830000}"/>
    <cellStyle name="Saída 5 2 11" xfId="30184" xr:uid="{00000000-0005-0000-0000-000081830000}"/>
    <cellStyle name="Saída 5 2 12" xfId="31071" xr:uid="{00000000-0005-0000-0000-000082830000}"/>
    <cellStyle name="Saída 5 2 13" xfId="31334" xr:uid="{00000000-0005-0000-0000-000083830000}"/>
    <cellStyle name="Saída 5 2 2" xfId="2693" xr:uid="{00000000-0005-0000-0000-000084830000}"/>
    <cellStyle name="Saída 5 2 2 2" xfId="11847" xr:uid="{00000000-0005-0000-0000-000085830000}"/>
    <cellStyle name="Saída 5 2 2 3" xfId="18850" xr:uid="{00000000-0005-0000-0000-000086830000}"/>
    <cellStyle name="Saída 5 2 2 4" xfId="28428" xr:uid="{00000000-0005-0000-0000-000087830000}"/>
    <cellStyle name="Saída 5 2 2 5" xfId="22649" xr:uid="{00000000-0005-0000-0000-000088830000}"/>
    <cellStyle name="Saída 5 2 2 6" xfId="25208" xr:uid="{00000000-0005-0000-0000-000089830000}"/>
    <cellStyle name="Saída 5 2 2 7" xfId="33963" xr:uid="{00000000-0005-0000-0000-00008A830000}"/>
    <cellStyle name="Saída 5 2 2 8" xfId="37525" xr:uid="{00000000-0005-0000-0000-00008B830000}"/>
    <cellStyle name="Saída 5 2 3" xfId="3975" xr:uid="{00000000-0005-0000-0000-00008C830000}"/>
    <cellStyle name="Saída 5 2 3 2" xfId="13129" xr:uid="{00000000-0005-0000-0000-00008D830000}"/>
    <cellStyle name="Saída 5 2 3 3" xfId="20127" xr:uid="{00000000-0005-0000-0000-00008E830000}"/>
    <cellStyle name="Saída 5 2 3 4" xfId="27843" xr:uid="{00000000-0005-0000-0000-00008F830000}"/>
    <cellStyle name="Saída 5 2 3 5" xfId="9297" xr:uid="{00000000-0005-0000-0000-000090830000}"/>
    <cellStyle name="Saída 5 2 3 6" xfId="19741" xr:uid="{00000000-0005-0000-0000-000091830000}"/>
    <cellStyle name="Saída 5 2 3 7" xfId="18150" xr:uid="{00000000-0005-0000-0000-000092830000}"/>
    <cellStyle name="Saída 5 2 3 8" xfId="17844" xr:uid="{00000000-0005-0000-0000-000093830000}"/>
    <cellStyle name="Saída 5 2 4" xfId="4413" xr:uid="{00000000-0005-0000-0000-000094830000}"/>
    <cellStyle name="Saída 5 2 4 2" xfId="13567" xr:uid="{00000000-0005-0000-0000-000095830000}"/>
    <cellStyle name="Saída 5 2 4 3" xfId="20565" xr:uid="{00000000-0005-0000-0000-000096830000}"/>
    <cellStyle name="Saída 5 2 4 4" xfId="27629" xr:uid="{00000000-0005-0000-0000-000097830000}"/>
    <cellStyle name="Saída 5 2 4 5" xfId="23164" xr:uid="{00000000-0005-0000-0000-000098830000}"/>
    <cellStyle name="Saída 5 2 4 6" xfId="18155" xr:uid="{00000000-0005-0000-0000-000099830000}"/>
    <cellStyle name="Saída 5 2 4 7" xfId="25510" xr:uid="{00000000-0005-0000-0000-00009A830000}"/>
    <cellStyle name="Saída 5 2 4 8" xfId="31879" xr:uid="{00000000-0005-0000-0000-00009B830000}"/>
    <cellStyle name="Saída 5 2 5" xfId="4667" xr:uid="{00000000-0005-0000-0000-00009C830000}"/>
    <cellStyle name="Saída 5 2 5 2" xfId="13821" xr:uid="{00000000-0005-0000-0000-00009D830000}"/>
    <cellStyle name="Saída 5 2 5 3" xfId="20819" xr:uid="{00000000-0005-0000-0000-00009E830000}"/>
    <cellStyle name="Saída 5 2 5 4" xfId="27503" xr:uid="{00000000-0005-0000-0000-00009F830000}"/>
    <cellStyle name="Saída 5 2 5 5" xfId="23365" xr:uid="{00000000-0005-0000-0000-0000A0830000}"/>
    <cellStyle name="Saída 5 2 5 6" xfId="22834" xr:uid="{00000000-0005-0000-0000-0000A1830000}"/>
    <cellStyle name="Saída 5 2 5 7" xfId="32189" xr:uid="{00000000-0005-0000-0000-0000A2830000}"/>
    <cellStyle name="Saída 5 2 5 8" xfId="35864" xr:uid="{00000000-0005-0000-0000-0000A3830000}"/>
    <cellStyle name="Saída 5 2 6" xfId="4913" xr:uid="{00000000-0005-0000-0000-0000A4830000}"/>
    <cellStyle name="Saída 5 2 6 2" xfId="14067" xr:uid="{00000000-0005-0000-0000-0000A5830000}"/>
    <cellStyle name="Saída 5 2 6 3" xfId="21065" xr:uid="{00000000-0005-0000-0000-0000A6830000}"/>
    <cellStyle name="Saída 5 2 6 4" xfId="27379" xr:uid="{00000000-0005-0000-0000-0000A7830000}"/>
    <cellStyle name="Saída 5 2 6 5" xfId="29292" xr:uid="{00000000-0005-0000-0000-0000A8830000}"/>
    <cellStyle name="Saída 5 2 6 6" xfId="31959" xr:uid="{00000000-0005-0000-0000-0000A9830000}"/>
    <cellStyle name="Saída 5 2 6 7" xfId="35637" xr:uid="{00000000-0005-0000-0000-0000AA830000}"/>
    <cellStyle name="Saída 5 2 6 8" xfId="38548" xr:uid="{00000000-0005-0000-0000-0000AB830000}"/>
    <cellStyle name="Saída 5 2 7" xfId="11447" xr:uid="{00000000-0005-0000-0000-0000AC830000}"/>
    <cellStyle name="Saída 5 2 8" xfId="18450" xr:uid="{00000000-0005-0000-0000-0000AD830000}"/>
    <cellStyle name="Saída 5 2 9" xfId="25344" xr:uid="{00000000-0005-0000-0000-0000AE830000}"/>
    <cellStyle name="Saída 5 3" xfId="1678" xr:uid="{00000000-0005-0000-0000-0000AF830000}"/>
    <cellStyle name="Saída 5 3 10" xfId="28738" xr:uid="{00000000-0005-0000-0000-0000B0830000}"/>
    <cellStyle name="Saída 5 3 11" xfId="30989" xr:uid="{00000000-0005-0000-0000-0000B1830000}"/>
    <cellStyle name="Saída 5 3 12" xfId="34913" xr:uid="{00000000-0005-0000-0000-0000B2830000}"/>
    <cellStyle name="Saída 5 3 13" xfId="38376" xr:uid="{00000000-0005-0000-0000-0000B3830000}"/>
    <cellStyle name="Saída 5 3 2" xfId="2505" xr:uid="{00000000-0005-0000-0000-0000B4830000}"/>
    <cellStyle name="Saída 5 3 2 2" xfId="11659" xr:uid="{00000000-0005-0000-0000-0000B5830000}"/>
    <cellStyle name="Saída 5 3 2 3" xfId="18662" xr:uid="{00000000-0005-0000-0000-0000B6830000}"/>
    <cellStyle name="Saída 5 3 2 4" xfId="18355" xr:uid="{00000000-0005-0000-0000-0000B7830000}"/>
    <cellStyle name="Saída 5 3 2 5" xfId="26222" xr:uid="{00000000-0005-0000-0000-0000B8830000}"/>
    <cellStyle name="Saída 5 3 2 6" xfId="30078" xr:uid="{00000000-0005-0000-0000-0000B9830000}"/>
    <cellStyle name="Saída 5 3 2 7" xfId="29636" xr:uid="{00000000-0005-0000-0000-0000BA830000}"/>
    <cellStyle name="Saída 5 3 2 8" xfId="17957" xr:uid="{00000000-0005-0000-0000-0000BB830000}"/>
    <cellStyle name="Saída 5 3 3" xfId="3655" xr:uid="{00000000-0005-0000-0000-0000BC830000}"/>
    <cellStyle name="Saída 5 3 3 2" xfId="12809" xr:uid="{00000000-0005-0000-0000-0000BD830000}"/>
    <cellStyle name="Saída 5 3 3 3" xfId="19808" xr:uid="{00000000-0005-0000-0000-0000BE830000}"/>
    <cellStyle name="Saída 5 3 3 4" xfId="21238" xr:uid="{00000000-0005-0000-0000-0000BF830000}"/>
    <cellStyle name="Saída 5 3 3 5" xfId="26552" xr:uid="{00000000-0005-0000-0000-0000C0830000}"/>
    <cellStyle name="Saída 5 3 3 6" xfId="25318" xr:uid="{00000000-0005-0000-0000-0000C1830000}"/>
    <cellStyle name="Saída 5 3 3 7" xfId="29391" xr:uid="{00000000-0005-0000-0000-0000C2830000}"/>
    <cellStyle name="Saída 5 3 3 8" xfId="29737" xr:uid="{00000000-0005-0000-0000-0000C3830000}"/>
    <cellStyle name="Saída 5 3 4" xfId="4164" xr:uid="{00000000-0005-0000-0000-0000C4830000}"/>
    <cellStyle name="Saída 5 3 4 2" xfId="13318" xr:uid="{00000000-0005-0000-0000-0000C5830000}"/>
    <cellStyle name="Saída 5 3 4 3" xfId="20316" xr:uid="{00000000-0005-0000-0000-0000C6830000}"/>
    <cellStyle name="Saída 5 3 4 4" xfId="24144" xr:uid="{00000000-0005-0000-0000-0000C7830000}"/>
    <cellStyle name="Saída 5 3 4 5" xfId="26663" xr:uid="{00000000-0005-0000-0000-0000C8830000}"/>
    <cellStyle name="Saída 5 3 4 6" xfId="22678" xr:uid="{00000000-0005-0000-0000-0000C9830000}"/>
    <cellStyle name="Saída 5 3 4 7" xfId="33388" xr:uid="{00000000-0005-0000-0000-0000CA830000}"/>
    <cellStyle name="Saída 5 3 4 8" xfId="37063" xr:uid="{00000000-0005-0000-0000-0000CB830000}"/>
    <cellStyle name="Saída 5 3 5" xfId="3076" xr:uid="{00000000-0005-0000-0000-0000CC830000}"/>
    <cellStyle name="Saída 5 3 5 2" xfId="12230" xr:uid="{00000000-0005-0000-0000-0000CD830000}"/>
    <cellStyle name="Saída 5 3 5 3" xfId="19233" xr:uid="{00000000-0005-0000-0000-0000CE830000}"/>
    <cellStyle name="Saída 5 3 5 4" xfId="29487" xr:uid="{00000000-0005-0000-0000-0000CF830000}"/>
    <cellStyle name="Saída 5 3 5 5" xfId="26424" xr:uid="{00000000-0005-0000-0000-0000D0830000}"/>
    <cellStyle name="Saída 5 3 5 6" xfId="24113" xr:uid="{00000000-0005-0000-0000-0000D1830000}"/>
    <cellStyle name="Saída 5 3 5 7" xfId="33777" xr:uid="{00000000-0005-0000-0000-0000D2830000}"/>
    <cellStyle name="Saída 5 3 5 8" xfId="37339" xr:uid="{00000000-0005-0000-0000-0000D3830000}"/>
    <cellStyle name="Saída 5 3 6" xfId="3765" xr:uid="{00000000-0005-0000-0000-0000D4830000}"/>
    <cellStyle name="Saída 5 3 6 2" xfId="12919" xr:uid="{00000000-0005-0000-0000-0000D5830000}"/>
    <cellStyle name="Saída 5 3 6 3" xfId="19918" xr:uid="{00000000-0005-0000-0000-0000D6830000}"/>
    <cellStyle name="Saída 5 3 6 4" xfId="22672" xr:uid="{00000000-0005-0000-0000-0000D7830000}"/>
    <cellStyle name="Saída 5 3 6 5" xfId="28815" xr:uid="{00000000-0005-0000-0000-0000D8830000}"/>
    <cellStyle name="Saída 5 3 6 6" xfId="27303" xr:uid="{00000000-0005-0000-0000-0000D9830000}"/>
    <cellStyle name="Saída 5 3 6 7" xfId="33532" xr:uid="{00000000-0005-0000-0000-0000DA830000}"/>
    <cellStyle name="Saída 5 3 6 8" xfId="37200" xr:uid="{00000000-0005-0000-0000-0000DB830000}"/>
    <cellStyle name="Saída 5 3 7" xfId="10832" xr:uid="{00000000-0005-0000-0000-0000DC830000}"/>
    <cellStyle name="Saída 5 3 8" xfId="18241" xr:uid="{00000000-0005-0000-0000-0000DD830000}"/>
    <cellStyle name="Saída 5 3 9" xfId="28662" xr:uid="{00000000-0005-0000-0000-0000DE830000}"/>
    <cellStyle name="Saída 5 4" xfId="2328" xr:uid="{00000000-0005-0000-0000-0000DF830000}"/>
    <cellStyle name="Saída 5 4 10" xfId="9354" xr:uid="{00000000-0005-0000-0000-0000E0830000}"/>
    <cellStyle name="Saída 5 4 11" xfId="18013" xr:uid="{00000000-0005-0000-0000-0000E1830000}"/>
    <cellStyle name="Saída 5 4 12" xfId="18356" xr:uid="{00000000-0005-0000-0000-0000E2830000}"/>
    <cellStyle name="Saída 5 4 13" xfId="31133" xr:uid="{00000000-0005-0000-0000-0000E3830000}"/>
    <cellStyle name="Saída 5 4 2" xfId="2728" xr:uid="{00000000-0005-0000-0000-0000E4830000}"/>
    <cellStyle name="Saída 5 4 2 2" xfId="11882" xr:uid="{00000000-0005-0000-0000-0000E5830000}"/>
    <cellStyle name="Saída 5 4 2 3" xfId="18885" xr:uid="{00000000-0005-0000-0000-0000E6830000}"/>
    <cellStyle name="Saída 5 4 2 4" xfId="9330" xr:uid="{00000000-0005-0000-0000-0000E7830000}"/>
    <cellStyle name="Saída 5 4 2 5" xfId="26323" xr:uid="{00000000-0005-0000-0000-0000E8830000}"/>
    <cellStyle name="Saída 5 4 2 6" xfId="29968" xr:uid="{00000000-0005-0000-0000-0000E9830000}"/>
    <cellStyle name="Saída 5 4 2 7" xfId="33938" xr:uid="{00000000-0005-0000-0000-0000EA830000}"/>
    <cellStyle name="Saída 5 4 2 8" xfId="37500" xr:uid="{00000000-0005-0000-0000-0000EB830000}"/>
    <cellStyle name="Saída 5 4 3" xfId="4010" xr:uid="{00000000-0005-0000-0000-0000EC830000}"/>
    <cellStyle name="Saída 5 4 3 2" xfId="13164" xr:uid="{00000000-0005-0000-0000-0000ED830000}"/>
    <cellStyle name="Saída 5 4 3 3" xfId="20162" xr:uid="{00000000-0005-0000-0000-0000EE830000}"/>
    <cellStyle name="Saída 5 4 3 4" xfId="25396" xr:uid="{00000000-0005-0000-0000-0000EF830000}"/>
    <cellStyle name="Saída 5 4 3 5" xfId="29203" xr:uid="{00000000-0005-0000-0000-0000F0830000}"/>
    <cellStyle name="Saída 5 4 3 6" xfId="25612" xr:uid="{00000000-0005-0000-0000-0000F1830000}"/>
    <cellStyle name="Saída 5 4 3 7" xfId="28064" xr:uid="{00000000-0005-0000-0000-0000F2830000}"/>
    <cellStyle name="Saída 5 4 3 8" xfId="29102" xr:uid="{00000000-0005-0000-0000-0000F3830000}"/>
    <cellStyle name="Saída 5 4 4" xfId="4448" xr:uid="{00000000-0005-0000-0000-0000F4830000}"/>
    <cellStyle name="Saída 5 4 4 2" xfId="13602" xr:uid="{00000000-0005-0000-0000-0000F5830000}"/>
    <cellStyle name="Saída 5 4 4 3" xfId="20600" xr:uid="{00000000-0005-0000-0000-0000F6830000}"/>
    <cellStyle name="Saída 5 4 4 4" xfId="27612" xr:uid="{00000000-0005-0000-0000-0000F7830000}"/>
    <cellStyle name="Saída 5 4 4 5" xfId="24505" xr:uid="{00000000-0005-0000-0000-0000F8830000}"/>
    <cellStyle name="Saída 5 4 4 6" xfId="25361" xr:uid="{00000000-0005-0000-0000-0000F9830000}"/>
    <cellStyle name="Saída 5 4 4 7" xfId="31872" xr:uid="{00000000-0005-0000-0000-0000FA830000}"/>
    <cellStyle name="Saída 5 4 4 8" xfId="35526" xr:uid="{00000000-0005-0000-0000-0000FB830000}"/>
    <cellStyle name="Saída 5 4 5" xfId="4702" xr:uid="{00000000-0005-0000-0000-0000FC830000}"/>
    <cellStyle name="Saída 5 4 5 2" xfId="13856" xr:uid="{00000000-0005-0000-0000-0000FD830000}"/>
    <cellStyle name="Saída 5 4 5 3" xfId="20854" xr:uid="{00000000-0005-0000-0000-0000FE830000}"/>
    <cellStyle name="Saída 5 4 5 4" xfId="24783" xr:uid="{00000000-0005-0000-0000-0000FF830000}"/>
    <cellStyle name="Saída 5 4 5 5" xfId="28223" xr:uid="{00000000-0005-0000-0000-000000840000}"/>
    <cellStyle name="Saída 5 4 5 6" xfId="23056" xr:uid="{00000000-0005-0000-0000-000001840000}"/>
    <cellStyle name="Saída 5 4 5 7" xfId="32173" xr:uid="{00000000-0005-0000-0000-000002840000}"/>
    <cellStyle name="Saída 5 4 5 8" xfId="35848" xr:uid="{00000000-0005-0000-0000-000003840000}"/>
    <cellStyle name="Saída 5 4 6" xfId="4948" xr:uid="{00000000-0005-0000-0000-000004840000}"/>
    <cellStyle name="Saída 5 4 6 2" xfId="14102" xr:uid="{00000000-0005-0000-0000-000005840000}"/>
    <cellStyle name="Saída 5 4 6 3" xfId="21100" xr:uid="{00000000-0005-0000-0000-000006840000}"/>
    <cellStyle name="Saída 5 4 6 4" xfId="27365" xr:uid="{00000000-0005-0000-0000-000007840000}"/>
    <cellStyle name="Saída 5 4 6 5" xfId="17033" xr:uid="{00000000-0005-0000-0000-000008840000}"/>
    <cellStyle name="Saída 5 4 6 6" xfId="31994" xr:uid="{00000000-0005-0000-0000-000009840000}"/>
    <cellStyle name="Saída 5 4 6 7" xfId="35672" xr:uid="{00000000-0005-0000-0000-00000A840000}"/>
    <cellStyle name="Saída 5 4 6 8" xfId="38583" xr:uid="{00000000-0005-0000-0000-00000B840000}"/>
    <cellStyle name="Saída 5 4 7" xfId="11482" xr:uid="{00000000-0005-0000-0000-00000C840000}"/>
    <cellStyle name="Saída 5 4 8" xfId="18485" xr:uid="{00000000-0005-0000-0000-00000D840000}"/>
    <cellStyle name="Saída 5 4 9" xfId="17560" xr:uid="{00000000-0005-0000-0000-00000E840000}"/>
    <cellStyle name="Saída 5 5" xfId="1773" xr:uid="{00000000-0005-0000-0000-00000F840000}"/>
    <cellStyle name="Saída 5 5 10" xfId="28735" xr:uid="{00000000-0005-0000-0000-000010840000}"/>
    <cellStyle name="Saída 5 5 11" xfId="30947" xr:uid="{00000000-0005-0000-0000-000011840000}"/>
    <cellStyle name="Saída 5 5 12" xfId="28032" xr:uid="{00000000-0005-0000-0000-000012840000}"/>
    <cellStyle name="Saída 5 5 13" xfId="31137" xr:uid="{00000000-0005-0000-0000-000013840000}"/>
    <cellStyle name="Saída 5 5 2" xfId="2538" xr:uid="{00000000-0005-0000-0000-000014840000}"/>
    <cellStyle name="Saída 5 5 2 2" xfId="11692" xr:uid="{00000000-0005-0000-0000-000015840000}"/>
    <cellStyle name="Saída 5 5 2 3" xfId="18695" xr:uid="{00000000-0005-0000-0000-000016840000}"/>
    <cellStyle name="Saída 5 5 2 4" xfId="21324" xr:uid="{00000000-0005-0000-0000-000017840000}"/>
    <cellStyle name="Saída 5 5 2 5" xfId="23016" xr:uid="{00000000-0005-0000-0000-000018840000}"/>
    <cellStyle name="Saída 5 5 2 6" xfId="29411" xr:uid="{00000000-0005-0000-0000-000019840000}"/>
    <cellStyle name="Saída 5 5 2 7" xfId="30880" xr:uid="{00000000-0005-0000-0000-00001A840000}"/>
    <cellStyle name="Saída 5 5 2 8" xfId="31432" xr:uid="{00000000-0005-0000-0000-00001B840000}"/>
    <cellStyle name="Saída 5 5 3" xfId="3700" xr:uid="{00000000-0005-0000-0000-00001C840000}"/>
    <cellStyle name="Saída 5 5 3 2" xfId="12854" xr:uid="{00000000-0005-0000-0000-00001D840000}"/>
    <cellStyle name="Saída 5 5 3 3" xfId="19853" xr:uid="{00000000-0005-0000-0000-00001E840000}"/>
    <cellStyle name="Saída 5 5 3 4" xfId="17927" xr:uid="{00000000-0005-0000-0000-00001F840000}"/>
    <cellStyle name="Saída 5 5 3 5" xfId="19584" xr:uid="{00000000-0005-0000-0000-000020840000}"/>
    <cellStyle name="Saída 5 5 3 6" xfId="29543" xr:uid="{00000000-0005-0000-0000-000021840000}"/>
    <cellStyle name="Saída 5 5 3 7" xfId="33564" xr:uid="{00000000-0005-0000-0000-000022840000}"/>
    <cellStyle name="Saída 5 5 3 8" xfId="37232" xr:uid="{00000000-0005-0000-0000-000023840000}"/>
    <cellStyle name="Saída 5 5 4" xfId="4210" xr:uid="{00000000-0005-0000-0000-000024840000}"/>
    <cellStyle name="Saída 5 5 4 2" xfId="13364" xr:uid="{00000000-0005-0000-0000-000025840000}"/>
    <cellStyle name="Saída 5 5 4 3" xfId="20362" xr:uid="{00000000-0005-0000-0000-000026840000}"/>
    <cellStyle name="Saída 5 5 4 4" xfId="27727" xr:uid="{00000000-0005-0000-0000-000027840000}"/>
    <cellStyle name="Saída 5 5 4 5" xfId="29501" xr:uid="{00000000-0005-0000-0000-000028840000}"/>
    <cellStyle name="Saída 5 5 4 6" xfId="27267" xr:uid="{00000000-0005-0000-0000-000029840000}"/>
    <cellStyle name="Saída 5 5 4 7" xfId="33362" xr:uid="{00000000-0005-0000-0000-00002A840000}"/>
    <cellStyle name="Saída 5 5 4 8" xfId="37037" xr:uid="{00000000-0005-0000-0000-00002B840000}"/>
    <cellStyle name="Saída 5 5 5" xfId="3170" xr:uid="{00000000-0005-0000-0000-00002C840000}"/>
    <cellStyle name="Saída 5 5 5 2" xfId="12324" xr:uid="{00000000-0005-0000-0000-00002D840000}"/>
    <cellStyle name="Saída 5 5 5 3" xfId="19327" xr:uid="{00000000-0005-0000-0000-00002E840000}"/>
    <cellStyle name="Saída 5 5 5 4" xfId="28237" xr:uid="{00000000-0005-0000-0000-00002F840000}"/>
    <cellStyle name="Saída 5 5 5 5" xfId="22432" xr:uid="{00000000-0005-0000-0000-000030840000}"/>
    <cellStyle name="Saída 5 5 5 6" xfId="29756" xr:uid="{00000000-0005-0000-0000-000031840000}"/>
    <cellStyle name="Saída 5 5 5 7" xfId="23100" xr:uid="{00000000-0005-0000-0000-000032840000}"/>
    <cellStyle name="Saída 5 5 5 8" xfId="31819" xr:uid="{00000000-0005-0000-0000-000033840000}"/>
    <cellStyle name="Saída 5 5 6" xfId="4153" xr:uid="{00000000-0005-0000-0000-000034840000}"/>
    <cellStyle name="Saída 5 5 6 2" xfId="13307" xr:uid="{00000000-0005-0000-0000-000035840000}"/>
    <cellStyle name="Saída 5 5 6 3" xfId="20305" xr:uid="{00000000-0005-0000-0000-000036840000}"/>
    <cellStyle name="Saída 5 5 6 4" xfId="27750" xr:uid="{00000000-0005-0000-0000-000037840000}"/>
    <cellStyle name="Saída 5 5 6 5" xfId="11205" xr:uid="{00000000-0005-0000-0000-000038840000}"/>
    <cellStyle name="Saída 5 5 6 6" xfId="28465" xr:uid="{00000000-0005-0000-0000-000039840000}"/>
    <cellStyle name="Saída 5 5 6 7" xfId="31687" xr:uid="{00000000-0005-0000-0000-00003A840000}"/>
    <cellStyle name="Saída 5 5 6 8" xfId="35367" xr:uid="{00000000-0005-0000-0000-00003B840000}"/>
    <cellStyle name="Saída 5 5 7" xfId="10927" xr:uid="{00000000-0005-0000-0000-00003C840000}"/>
    <cellStyle name="Saída 5 5 8" xfId="9620" xr:uid="{00000000-0005-0000-0000-00003D840000}"/>
    <cellStyle name="Saída 5 5 9" xfId="28616" xr:uid="{00000000-0005-0000-0000-00003E840000}"/>
    <cellStyle name="Saída 5 6" xfId="1658" xr:uid="{00000000-0005-0000-0000-00003F840000}"/>
    <cellStyle name="Saída 5 6 10" xfId="30995" xr:uid="{00000000-0005-0000-0000-000040840000}"/>
    <cellStyle name="Saída 5 6 11" xfId="31375" xr:uid="{00000000-0005-0000-0000-000041840000}"/>
    <cellStyle name="Saída 5 6 12" xfId="35136" xr:uid="{00000000-0005-0000-0000-000042840000}"/>
    <cellStyle name="Saída 5 6 2" xfId="3573" xr:uid="{00000000-0005-0000-0000-000043840000}"/>
    <cellStyle name="Saída 5 6 2 2" xfId="12727" xr:uid="{00000000-0005-0000-0000-000044840000}"/>
    <cellStyle name="Saída 5 6 2 3" xfId="19728" xr:uid="{00000000-0005-0000-0000-000045840000}"/>
    <cellStyle name="Saída 5 6 2 4" xfId="28038" xr:uid="{00000000-0005-0000-0000-000046840000}"/>
    <cellStyle name="Saída 5 6 2 5" xfId="23005" xr:uid="{00000000-0005-0000-0000-000047840000}"/>
    <cellStyle name="Saída 5 6 2 6" xfId="27995" xr:uid="{00000000-0005-0000-0000-000048840000}"/>
    <cellStyle name="Saída 5 6 2 7" xfId="33591" xr:uid="{00000000-0005-0000-0000-000049840000}"/>
    <cellStyle name="Saída 5 6 2 8" xfId="37258" xr:uid="{00000000-0005-0000-0000-00004A840000}"/>
    <cellStyle name="Saída 5 6 3" xfId="4133" xr:uid="{00000000-0005-0000-0000-00004B840000}"/>
    <cellStyle name="Saída 5 6 3 2" xfId="13287" xr:uid="{00000000-0005-0000-0000-00004C840000}"/>
    <cellStyle name="Saída 5 6 3 3" xfId="20285" xr:uid="{00000000-0005-0000-0000-00004D840000}"/>
    <cellStyle name="Saída 5 6 3 4" xfId="22899" xr:uid="{00000000-0005-0000-0000-00004E840000}"/>
    <cellStyle name="Saída 5 6 3 5" xfId="9632" xr:uid="{00000000-0005-0000-0000-00004F840000}"/>
    <cellStyle name="Saída 5 6 3 6" xfId="19525" xr:uid="{00000000-0005-0000-0000-000050840000}"/>
    <cellStyle name="Saída 5 6 3 7" xfId="31693" xr:uid="{00000000-0005-0000-0000-000051840000}"/>
    <cellStyle name="Saída 5 6 3 8" xfId="35373" xr:uid="{00000000-0005-0000-0000-000052840000}"/>
    <cellStyle name="Saída 5 6 4" xfId="3824" xr:uid="{00000000-0005-0000-0000-000053840000}"/>
    <cellStyle name="Saída 5 6 4 2" xfId="12978" xr:uid="{00000000-0005-0000-0000-000054840000}"/>
    <cellStyle name="Saída 5 6 4 3" xfId="19977" xr:uid="{00000000-0005-0000-0000-000055840000}"/>
    <cellStyle name="Saída 5 6 4 4" xfId="17471" xr:uid="{00000000-0005-0000-0000-000056840000}"/>
    <cellStyle name="Saída 5 6 4 5" xfId="29184" xr:uid="{00000000-0005-0000-0000-000057840000}"/>
    <cellStyle name="Saída 5 6 4 6" xfId="28012" xr:uid="{00000000-0005-0000-0000-000058840000}"/>
    <cellStyle name="Saída 5 6 4 7" xfId="30919" xr:uid="{00000000-0005-0000-0000-000059840000}"/>
    <cellStyle name="Saída 5 6 4 8" xfId="25840" xr:uid="{00000000-0005-0000-0000-00005A840000}"/>
    <cellStyle name="Saída 5 6 5" xfId="3185" xr:uid="{00000000-0005-0000-0000-00005B840000}"/>
    <cellStyle name="Saída 5 6 5 2" xfId="12339" xr:uid="{00000000-0005-0000-0000-00005C840000}"/>
    <cellStyle name="Saída 5 6 5 3" xfId="19342" xr:uid="{00000000-0005-0000-0000-00005D840000}"/>
    <cellStyle name="Saída 5 6 5 4" xfId="28234" xr:uid="{00000000-0005-0000-0000-00005E840000}"/>
    <cellStyle name="Saída 5 6 5 5" xfId="10039" xr:uid="{00000000-0005-0000-0000-00005F840000}"/>
    <cellStyle name="Saída 5 6 5 6" xfId="23175" xr:uid="{00000000-0005-0000-0000-000060840000}"/>
    <cellStyle name="Saída 5 6 5 7" xfId="33717" xr:uid="{00000000-0005-0000-0000-000061840000}"/>
    <cellStyle name="Saída 5 6 5 8" xfId="37279" xr:uid="{00000000-0005-0000-0000-000062840000}"/>
    <cellStyle name="Saída 5 6 6" xfId="10812" xr:uid="{00000000-0005-0000-0000-000063840000}"/>
    <cellStyle name="Saída 5 6 7" xfId="18247" xr:uid="{00000000-0005-0000-0000-000064840000}"/>
    <cellStyle name="Saída 5 6 8" xfId="28673" xr:uid="{00000000-0005-0000-0000-000065840000}"/>
    <cellStyle name="Saída 5 6 9" xfId="22982" xr:uid="{00000000-0005-0000-0000-000066840000}"/>
    <cellStyle name="Saída 5 7" xfId="2486" xr:uid="{00000000-0005-0000-0000-000067840000}"/>
    <cellStyle name="Saída 5 7 2" xfId="11640" xr:uid="{00000000-0005-0000-0000-000068840000}"/>
    <cellStyle name="Saída 5 7 3" xfId="18643" xr:uid="{00000000-0005-0000-0000-000069840000}"/>
    <cellStyle name="Saída 5 7 4" xfId="17241" xr:uid="{00000000-0005-0000-0000-00006A840000}"/>
    <cellStyle name="Saída 5 7 5" xfId="17617" xr:uid="{00000000-0005-0000-0000-00006B840000}"/>
    <cellStyle name="Saída 5 7 6" xfId="15529" xr:uid="{00000000-0005-0000-0000-00006C840000}"/>
    <cellStyle name="Saída 5 7 7" xfId="34064" xr:uid="{00000000-0005-0000-0000-00006D840000}"/>
    <cellStyle name="Saída 5 7 8" xfId="37626" xr:uid="{00000000-0005-0000-0000-00006E840000}"/>
    <cellStyle name="Saída 5 8" xfId="3090" xr:uid="{00000000-0005-0000-0000-00006F840000}"/>
    <cellStyle name="Saída 5 8 2" xfId="12244" xr:uid="{00000000-0005-0000-0000-000070840000}"/>
    <cellStyle name="Saída 5 8 3" xfId="19247" xr:uid="{00000000-0005-0000-0000-000071840000}"/>
    <cellStyle name="Saída 5 8 4" xfId="28277" xr:uid="{00000000-0005-0000-0000-000072840000}"/>
    <cellStyle name="Saída 5 8 5" xfId="9646" xr:uid="{00000000-0005-0000-0000-000073840000}"/>
    <cellStyle name="Saída 5 8 6" xfId="24530" xr:uid="{00000000-0005-0000-0000-000074840000}"/>
    <cellStyle name="Saída 5 8 7" xfId="33771" xr:uid="{00000000-0005-0000-0000-000075840000}"/>
    <cellStyle name="Saída 5 8 8" xfId="37333" xr:uid="{00000000-0005-0000-0000-000076840000}"/>
    <cellStyle name="Saída 5 9" xfId="3769" xr:uid="{00000000-0005-0000-0000-000077840000}"/>
    <cellStyle name="Saída 5 9 2" xfId="12923" xr:uid="{00000000-0005-0000-0000-000078840000}"/>
    <cellStyle name="Saída 5 9 3" xfId="19922" xr:uid="{00000000-0005-0000-0000-000079840000}"/>
    <cellStyle name="Saída 5 9 4" xfId="27940" xr:uid="{00000000-0005-0000-0000-00007A840000}"/>
    <cellStyle name="Saída 5 9 5" xfId="24517" xr:uid="{00000000-0005-0000-0000-00007B840000}"/>
    <cellStyle name="Saída 5 9 6" xfId="10268" xr:uid="{00000000-0005-0000-0000-00007C840000}"/>
    <cellStyle name="Saída 5 9 7" xfId="31634" xr:uid="{00000000-0005-0000-0000-00007D840000}"/>
    <cellStyle name="Saída 5 9 8" xfId="35320" xr:uid="{00000000-0005-0000-0000-00007E840000}"/>
    <cellStyle name="Saída 6" xfId="1178" xr:uid="{00000000-0005-0000-0000-00007F840000}"/>
    <cellStyle name="Saída 6 10" xfId="4190" xr:uid="{00000000-0005-0000-0000-000080840000}"/>
    <cellStyle name="Saída 6 10 2" xfId="13344" xr:uid="{00000000-0005-0000-0000-000081840000}"/>
    <cellStyle name="Saída 6 10 3" xfId="20342" xr:uid="{00000000-0005-0000-0000-000082840000}"/>
    <cellStyle name="Saída 6 10 4" xfId="27734" xr:uid="{00000000-0005-0000-0000-000083840000}"/>
    <cellStyle name="Saída 6 10 5" xfId="25052" xr:uid="{00000000-0005-0000-0000-000084840000}"/>
    <cellStyle name="Saída 6 10 6" xfId="28887" xr:uid="{00000000-0005-0000-0000-000085840000}"/>
    <cellStyle name="Saída 6 10 7" xfId="33375" xr:uid="{00000000-0005-0000-0000-000086840000}"/>
    <cellStyle name="Saída 6 10 8" xfId="37050" xr:uid="{00000000-0005-0000-0000-000087840000}"/>
    <cellStyle name="Saída 6 11" xfId="2182" xr:uid="{00000000-0005-0000-0000-000088840000}"/>
    <cellStyle name="Saída 6 11 2" xfId="11336" xr:uid="{00000000-0005-0000-0000-000089840000}"/>
    <cellStyle name="Saída 6 11 3" xfId="18339" xr:uid="{00000000-0005-0000-0000-00008A840000}"/>
    <cellStyle name="Saída 6 11 4" xfId="23200" xr:uid="{00000000-0005-0000-0000-00008B840000}"/>
    <cellStyle name="Saída 6 11 5" xfId="26079" xr:uid="{00000000-0005-0000-0000-00008C840000}"/>
    <cellStyle name="Saída 6 11 6" xfId="21253" xr:uid="{00000000-0005-0000-0000-00008D840000}"/>
    <cellStyle name="Saída 6 11 7" xfId="25617" xr:uid="{00000000-0005-0000-0000-00008E840000}"/>
    <cellStyle name="Saída 6 11 8" xfId="30922" xr:uid="{00000000-0005-0000-0000-00008F840000}"/>
    <cellStyle name="Saída 6 12" xfId="10332" xr:uid="{00000000-0005-0000-0000-000090840000}"/>
    <cellStyle name="Saída 6 13" xfId="10080" xr:uid="{00000000-0005-0000-0000-000091840000}"/>
    <cellStyle name="Saída 6 14" xfId="28995" xr:uid="{00000000-0005-0000-0000-000092840000}"/>
    <cellStyle name="Saída 6 15" xfId="19422" xr:uid="{00000000-0005-0000-0000-000093840000}"/>
    <cellStyle name="Saída 6 16" xfId="35069" xr:uid="{00000000-0005-0000-0000-000094840000}"/>
    <cellStyle name="Saída 6 17" xfId="38407" xr:uid="{00000000-0005-0000-0000-000095840000}"/>
    <cellStyle name="Saída 6 2" xfId="2334" xr:uid="{00000000-0005-0000-0000-000096840000}"/>
    <cellStyle name="Saída 6 2 10" xfId="26138" xr:uid="{00000000-0005-0000-0000-000097840000}"/>
    <cellStyle name="Saída 6 2 11" xfId="30164" xr:uid="{00000000-0005-0000-0000-000098840000}"/>
    <cellStyle name="Saída 6 2 12" xfId="31064" xr:uid="{00000000-0005-0000-0000-000099840000}"/>
    <cellStyle name="Saída 6 2 13" xfId="31333" xr:uid="{00000000-0005-0000-0000-00009A840000}"/>
    <cellStyle name="Saída 6 2 2" xfId="2734" xr:uid="{00000000-0005-0000-0000-00009B840000}"/>
    <cellStyle name="Saída 6 2 2 2" xfId="11888" xr:uid="{00000000-0005-0000-0000-00009C840000}"/>
    <cellStyle name="Saída 6 2 2 3" xfId="18891" xr:uid="{00000000-0005-0000-0000-00009D840000}"/>
    <cellStyle name="Saída 6 2 2 4" xfId="28415" xr:uid="{00000000-0005-0000-0000-00009E840000}"/>
    <cellStyle name="Saída 6 2 2 5" xfId="26326" xr:uid="{00000000-0005-0000-0000-00009F840000}"/>
    <cellStyle name="Saída 6 2 2 6" xfId="25077" xr:uid="{00000000-0005-0000-0000-0000A0840000}"/>
    <cellStyle name="Saída 6 2 2 7" xfId="18301" xr:uid="{00000000-0005-0000-0000-0000A1840000}"/>
    <cellStyle name="Saída 6 2 2 8" xfId="34828" xr:uid="{00000000-0005-0000-0000-0000A2840000}"/>
    <cellStyle name="Saída 6 2 3" xfId="4016" xr:uid="{00000000-0005-0000-0000-0000A3840000}"/>
    <cellStyle name="Saída 6 2 3 2" xfId="13170" xr:uid="{00000000-0005-0000-0000-0000A4840000}"/>
    <cellStyle name="Saída 6 2 3 3" xfId="20168" xr:uid="{00000000-0005-0000-0000-0000A5840000}"/>
    <cellStyle name="Saída 6 2 3 4" xfId="22546" xr:uid="{00000000-0005-0000-0000-0000A6840000}"/>
    <cellStyle name="Saída 6 2 3 5" xfId="26633" xr:uid="{00000000-0005-0000-0000-0000A7840000}"/>
    <cellStyle name="Saída 6 2 3 6" xfId="28015" xr:uid="{00000000-0005-0000-0000-0000A8840000}"/>
    <cellStyle name="Saída 6 2 3 7" xfId="31681" xr:uid="{00000000-0005-0000-0000-0000A9840000}"/>
    <cellStyle name="Saída 6 2 3 8" xfId="35361" xr:uid="{00000000-0005-0000-0000-0000AA840000}"/>
    <cellStyle name="Saída 6 2 4" xfId="4454" xr:uid="{00000000-0005-0000-0000-0000AB840000}"/>
    <cellStyle name="Saída 6 2 4 2" xfId="13608" xr:uid="{00000000-0005-0000-0000-0000AC840000}"/>
    <cellStyle name="Saída 6 2 4 3" xfId="20606" xr:uid="{00000000-0005-0000-0000-0000AD840000}"/>
    <cellStyle name="Saída 6 2 4 4" xfId="24749" xr:uid="{00000000-0005-0000-0000-0000AE840000}"/>
    <cellStyle name="Saída 6 2 4 5" xfId="26696" xr:uid="{00000000-0005-0000-0000-0000AF840000}"/>
    <cellStyle name="Saída 6 2 4 6" xfId="28022" xr:uid="{00000000-0005-0000-0000-0000B0840000}"/>
    <cellStyle name="Saída 6 2 4 7" xfId="26077" xr:uid="{00000000-0005-0000-0000-0000B1840000}"/>
    <cellStyle name="Saída 6 2 4 8" xfId="26044" xr:uid="{00000000-0005-0000-0000-0000B2840000}"/>
    <cellStyle name="Saída 6 2 5" xfId="4708" xr:uid="{00000000-0005-0000-0000-0000B3840000}"/>
    <cellStyle name="Saída 6 2 5 2" xfId="13862" xr:uid="{00000000-0005-0000-0000-0000B4840000}"/>
    <cellStyle name="Saída 6 2 5 3" xfId="20860" xr:uid="{00000000-0005-0000-0000-0000B5840000}"/>
    <cellStyle name="Saída 6 2 5 4" xfId="27483" xr:uid="{00000000-0005-0000-0000-0000B6840000}"/>
    <cellStyle name="Saída 6 2 5 5" xfId="26734" xr:uid="{00000000-0005-0000-0000-0000B7840000}"/>
    <cellStyle name="Saída 6 2 5 6" xfId="25219" xr:uid="{00000000-0005-0000-0000-0000B8840000}"/>
    <cellStyle name="Saída 6 2 5 7" xfId="31787" xr:uid="{00000000-0005-0000-0000-0000B9840000}"/>
    <cellStyle name="Saída 6 2 5 8" xfId="35467" xr:uid="{00000000-0005-0000-0000-0000BA840000}"/>
    <cellStyle name="Saída 6 2 6" xfId="4954" xr:uid="{00000000-0005-0000-0000-0000BB840000}"/>
    <cellStyle name="Saída 6 2 6 2" xfId="14108" xr:uid="{00000000-0005-0000-0000-0000BC840000}"/>
    <cellStyle name="Saída 6 2 6 3" xfId="21106" xr:uid="{00000000-0005-0000-0000-0000BD840000}"/>
    <cellStyle name="Saída 6 2 6 4" xfId="27346" xr:uid="{00000000-0005-0000-0000-0000BE840000}"/>
    <cellStyle name="Saída 6 2 6 5" xfId="28618" xr:uid="{00000000-0005-0000-0000-0000BF840000}"/>
    <cellStyle name="Saída 6 2 6 6" xfId="32000" xr:uid="{00000000-0005-0000-0000-0000C0840000}"/>
    <cellStyle name="Saída 6 2 6 7" xfId="35678" xr:uid="{00000000-0005-0000-0000-0000C1840000}"/>
    <cellStyle name="Saída 6 2 6 8" xfId="38589" xr:uid="{00000000-0005-0000-0000-0000C2840000}"/>
    <cellStyle name="Saída 6 2 7" xfId="11488" xr:uid="{00000000-0005-0000-0000-0000C3840000}"/>
    <cellStyle name="Saída 6 2 8" xfId="18491" xr:uid="{00000000-0005-0000-0000-0000C4840000}"/>
    <cellStyle name="Saída 6 2 9" xfId="17084" xr:uid="{00000000-0005-0000-0000-0000C5840000}"/>
    <cellStyle name="Saída 6 3" xfId="2361" xr:uid="{00000000-0005-0000-0000-0000C6840000}"/>
    <cellStyle name="Saída 6 3 10" xfId="18208" xr:uid="{00000000-0005-0000-0000-0000C7840000}"/>
    <cellStyle name="Saída 6 3 11" xfId="23194" xr:uid="{00000000-0005-0000-0000-0000C8840000}"/>
    <cellStyle name="Saída 6 3 12" xfId="34126" xr:uid="{00000000-0005-0000-0000-0000C9840000}"/>
    <cellStyle name="Saída 6 3 13" xfId="37688" xr:uid="{00000000-0005-0000-0000-0000CA840000}"/>
    <cellStyle name="Saída 6 3 2" xfId="2761" xr:uid="{00000000-0005-0000-0000-0000CB840000}"/>
    <cellStyle name="Saída 6 3 2 2" xfId="11915" xr:uid="{00000000-0005-0000-0000-0000CC840000}"/>
    <cellStyle name="Saída 6 3 2 3" xfId="18918" xr:uid="{00000000-0005-0000-0000-0000CD840000}"/>
    <cellStyle name="Saída 6 3 2 4" xfId="28399" xr:uid="{00000000-0005-0000-0000-0000CE840000}"/>
    <cellStyle name="Saída 6 3 2 5" xfId="23119" xr:uid="{00000000-0005-0000-0000-0000CF840000}"/>
    <cellStyle name="Saída 6 3 2 6" xfId="25917" xr:uid="{00000000-0005-0000-0000-0000D0840000}"/>
    <cellStyle name="Saída 6 3 2 7" xfId="23160" xr:uid="{00000000-0005-0000-0000-0000D1840000}"/>
    <cellStyle name="Saída 6 3 2 8" xfId="34985" xr:uid="{00000000-0005-0000-0000-0000D2840000}"/>
    <cellStyle name="Saída 6 3 3" xfId="4043" xr:uid="{00000000-0005-0000-0000-0000D3840000}"/>
    <cellStyle name="Saída 6 3 3 2" xfId="13197" xr:uid="{00000000-0005-0000-0000-0000D4840000}"/>
    <cellStyle name="Saída 6 3 3 3" xfId="20195" xr:uid="{00000000-0005-0000-0000-0000D5840000}"/>
    <cellStyle name="Saída 6 3 3 4" xfId="25246" xr:uid="{00000000-0005-0000-0000-0000D6840000}"/>
    <cellStyle name="Saída 6 3 3 5" xfId="27312" xr:uid="{00000000-0005-0000-0000-0000D7840000}"/>
    <cellStyle name="Saída 6 3 3 6" xfId="28026" xr:uid="{00000000-0005-0000-0000-0000D8840000}"/>
    <cellStyle name="Saída 6 3 3 7" xfId="23107" xr:uid="{00000000-0005-0000-0000-0000D9840000}"/>
    <cellStyle name="Saída 6 3 3 8" xfId="26047" xr:uid="{00000000-0005-0000-0000-0000DA840000}"/>
    <cellStyle name="Saída 6 3 4" xfId="4481" xr:uid="{00000000-0005-0000-0000-0000DB840000}"/>
    <cellStyle name="Saída 6 3 4 2" xfId="13635" xr:uid="{00000000-0005-0000-0000-0000DC840000}"/>
    <cellStyle name="Saída 6 3 4 3" xfId="20633" xr:uid="{00000000-0005-0000-0000-0000DD840000}"/>
    <cellStyle name="Saída 6 3 4 4" xfId="27595" xr:uid="{00000000-0005-0000-0000-0000DE840000}"/>
    <cellStyle name="Saída 6 3 4 5" xfId="28589" xr:uid="{00000000-0005-0000-0000-0000DF840000}"/>
    <cellStyle name="Saída 6 3 4 6" xfId="26858" xr:uid="{00000000-0005-0000-0000-0000E0840000}"/>
    <cellStyle name="Saída 6 3 4 7" xfId="31873" xr:uid="{00000000-0005-0000-0000-0000E1840000}"/>
    <cellStyle name="Saída 6 3 4 8" xfId="35527" xr:uid="{00000000-0005-0000-0000-0000E2840000}"/>
    <cellStyle name="Saída 6 3 5" xfId="4735" xr:uid="{00000000-0005-0000-0000-0000E3840000}"/>
    <cellStyle name="Saída 6 3 5 2" xfId="13889" xr:uid="{00000000-0005-0000-0000-0000E4840000}"/>
    <cellStyle name="Saída 6 3 5 3" xfId="20887" xr:uid="{00000000-0005-0000-0000-0000E5840000}"/>
    <cellStyle name="Saída 6 3 5 4" xfId="27470" xr:uid="{00000000-0005-0000-0000-0000E6840000}"/>
    <cellStyle name="Saída 6 3 5 5" xfId="26740" xr:uid="{00000000-0005-0000-0000-0000E7840000}"/>
    <cellStyle name="Saída 6 3 5 6" xfId="26802" xr:uid="{00000000-0005-0000-0000-0000E8840000}"/>
    <cellStyle name="Saída 6 3 5 7" xfId="31751" xr:uid="{00000000-0005-0000-0000-0000E9840000}"/>
    <cellStyle name="Saída 6 3 5 8" xfId="35431" xr:uid="{00000000-0005-0000-0000-0000EA840000}"/>
    <cellStyle name="Saída 6 3 6" xfId="4981" xr:uid="{00000000-0005-0000-0000-0000EB840000}"/>
    <cellStyle name="Saída 6 3 6 2" xfId="14135" xr:uid="{00000000-0005-0000-0000-0000EC840000}"/>
    <cellStyle name="Saída 6 3 6 3" xfId="21133" xr:uid="{00000000-0005-0000-0000-0000ED840000}"/>
    <cellStyle name="Saída 6 3 6 4" xfId="27349" xr:uid="{00000000-0005-0000-0000-0000EE840000}"/>
    <cellStyle name="Saída 6 3 6 5" xfId="15509" xr:uid="{00000000-0005-0000-0000-0000EF840000}"/>
    <cellStyle name="Saída 6 3 6 6" xfId="32027" xr:uid="{00000000-0005-0000-0000-0000F0840000}"/>
    <cellStyle name="Saída 6 3 6 7" xfId="35705" xr:uid="{00000000-0005-0000-0000-0000F1840000}"/>
    <cellStyle name="Saída 6 3 6 8" xfId="38616" xr:uid="{00000000-0005-0000-0000-0000F2840000}"/>
    <cellStyle name="Saída 6 3 7" xfId="11515" xr:uid="{00000000-0005-0000-0000-0000F3840000}"/>
    <cellStyle name="Saída 6 3 8" xfId="18518" xr:uid="{00000000-0005-0000-0000-0000F4840000}"/>
    <cellStyle name="Saída 6 3 9" xfId="9550" xr:uid="{00000000-0005-0000-0000-0000F5840000}"/>
    <cellStyle name="Saída 6 4" xfId="2387" xr:uid="{00000000-0005-0000-0000-0000F6840000}"/>
    <cellStyle name="Saída 6 4 10" xfId="26165" xr:uid="{00000000-0005-0000-0000-0000F7840000}"/>
    <cellStyle name="Saída 6 4 11" xfId="30138" xr:uid="{00000000-0005-0000-0000-0000F8840000}"/>
    <cellStyle name="Saída 6 4 12" xfId="31476" xr:uid="{00000000-0005-0000-0000-0000F9840000}"/>
    <cellStyle name="Saída 6 4 13" xfId="35192" xr:uid="{00000000-0005-0000-0000-0000FA840000}"/>
    <cellStyle name="Saída 6 4 2" xfId="2787" xr:uid="{00000000-0005-0000-0000-0000FB840000}"/>
    <cellStyle name="Saída 6 4 2 2" xfId="11941" xr:uid="{00000000-0005-0000-0000-0000FC840000}"/>
    <cellStyle name="Saída 6 4 2 3" xfId="18944" xr:uid="{00000000-0005-0000-0000-0000FD840000}"/>
    <cellStyle name="Saída 6 4 2 4" xfId="24639" xr:uid="{00000000-0005-0000-0000-0000FE840000}"/>
    <cellStyle name="Saída 6 4 2 5" xfId="22850" xr:uid="{00000000-0005-0000-0000-0000FF840000}"/>
    <cellStyle name="Saída 6 4 2 6" xfId="29414" xr:uid="{00000000-0005-0000-0000-000000850000}"/>
    <cellStyle name="Saída 6 4 2 7" xfId="29651" xr:uid="{00000000-0005-0000-0000-000001850000}"/>
    <cellStyle name="Saída 6 4 2 8" xfId="33637" xr:uid="{00000000-0005-0000-0000-000002850000}"/>
    <cellStyle name="Saída 6 4 3" xfId="4069" xr:uid="{00000000-0005-0000-0000-000003850000}"/>
    <cellStyle name="Saída 6 4 3 2" xfId="13223" xr:uid="{00000000-0005-0000-0000-000004850000}"/>
    <cellStyle name="Saída 6 4 3 3" xfId="20221" xr:uid="{00000000-0005-0000-0000-000005850000}"/>
    <cellStyle name="Saída 6 4 3 4" xfId="22923" xr:uid="{00000000-0005-0000-0000-000006850000}"/>
    <cellStyle name="Saída 6 4 3 5" xfId="28552" xr:uid="{00000000-0005-0000-0000-000007850000}"/>
    <cellStyle name="Saída 6 4 3 6" xfId="27282" xr:uid="{00000000-0005-0000-0000-000008850000}"/>
    <cellStyle name="Saída 6 4 3 7" xfId="31689" xr:uid="{00000000-0005-0000-0000-000009850000}"/>
    <cellStyle name="Saída 6 4 3 8" xfId="35369" xr:uid="{00000000-0005-0000-0000-00000A850000}"/>
    <cellStyle name="Saída 6 4 4" xfId="4507" xr:uid="{00000000-0005-0000-0000-00000B850000}"/>
    <cellStyle name="Saída 6 4 4 2" xfId="13661" xr:uid="{00000000-0005-0000-0000-00000C850000}"/>
    <cellStyle name="Saída 6 4 4 3" xfId="20659" xr:uid="{00000000-0005-0000-0000-00000D850000}"/>
    <cellStyle name="Saída 6 4 4 4" xfId="9324" xr:uid="{00000000-0005-0000-0000-00000E850000}"/>
    <cellStyle name="Saída 6 4 4 5" xfId="26706" xr:uid="{00000000-0005-0000-0000-00000F850000}"/>
    <cellStyle name="Saída 6 4 4 6" xfId="26851" xr:uid="{00000000-0005-0000-0000-000010850000}"/>
    <cellStyle name="Saída 6 4 4 7" xfId="31756" xr:uid="{00000000-0005-0000-0000-000011850000}"/>
    <cellStyle name="Saída 6 4 4 8" xfId="35436" xr:uid="{00000000-0005-0000-0000-000012850000}"/>
    <cellStyle name="Saída 6 4 5" xfId="4761" xr:uid="{00000000-0005-0000-0000-000013850000}"/>
    <cellStyle name="Saída 6 4 5 2" xfId="13915" xr:uid="{00000000-0005-0000-0000-000014850000}"/>
    <cellStyle name="Saída 6 4 5 3" xfId="20913" xr:uid="{00000000-0005-0000-0000-000015850000}"/>
    <cellStyle name="Saída 6 4 5 4" xfId="9340" xr:uid="{00000000-0005-0000-0000-000016850000}"/>
    <cellStyle name="Saída 6 4 5 5" xfId="17327" xr:uid="{00000000-0005-0000-0000-000017850000}"/>
    <cellStyle name="Saída 6 4 5 6" xfId="24987" xr:uid="{00000000-0005-0000-0000-000018850000}"/>
    <cellStyle name="Saída 6 4 5 7" xfId="32142" xr:uid="{00000000-0005-0000-0000-000019850000}"/>
    <cellStyle name="Saída 6 4 5 8" xfId="35817" xr:uid="{00000000-0005-0000-0000-00001A850000}"/>
    <cellStyle name="Saída 6 4 6" xfId="5007" xr:uid="{00000000-0005-0000-0000-00001B850000}"/>
    <cellStyle name="Saída 6 4 6 2" xfId="14161" xr:uid="{00000000-0005-0000-0000-00001C850000}"/>
    <cellStyle name="Saída 6 4 6 3" xfId="21159" xr:uid="{00000000-0005-0000-0000-00001D850000}"/>
    <cellStyle name="Saída 6 4 6 4" xfId="20033" xr:uid="{00000000-0005-0000-0000-00001E850000}"/>
    <cellStyle name="Saída 6 4 6 5" xfId="26782" xr:uid="{00000000-0005-0000-0000-00001F850000}"/>
    <cellStyle name="Saída 6 4 6 6" xfId="32053" xr:uid="{00000000-0005-0000-0000-000020850000}"/>
    <cellStyle name="Saída 6 4 6 7" xfId="35731" xr:uid="{00000000-0005-0000-0000-000021850000}"/>
    <cellStyle name="Saída 6 4 6 8" xfId="38642" xr:uid="{00000000-0005-0000-0000-000022850000}"/>
    <cellStyle name="Saída 6 4 7" xfId="11541" xr:uid="{00000000-0005-0000-0000-000023850000}"/>
    <cellStyle name="Saída 6 4 8" xfId="18544" xr:uid="{00000000-0005-0000-0000-000024850000}"/>
    <cellStyle name="Saída 6 4 9" xfId="22536" xr:uid="{00000000-0005-0000-0000-000025850000}"/>
    <cellStyle name="Saída 6 5" xfId="2411" xr:uid="{00000000-0005-0000-0000-000026850000}"/>
    <cellStyle name="Saída 6 5 10" xfId="26174" xr:uid="{00000000-0005-0000-0000-000027850000}"/>
    <cellStyle name="Saída 6 5 11" xfId="30122" xr:uid="{00000000-0005-0000-0000-000028850000}"/>
    <cellStyle name="Saída 6 5 12" xfId="34098" xr:uid="{00000000-0005-0000-0000-000029850000}"/>
    <cellStyle name="Saída 6 5 13" xfId="37660" xr:uid="{00000000-0005-0000-0000-00002A850000}"/>
    <cellStyle name="Saída 6 5 2" xfId="2811" xr:uid="{00000000-0005-0000-0000-00002B850000}"/>
    <cellStyle name="Saída 6 5 2 2" xfId="11965" xr:uid="{00000000-0005-0000-0000-00002C850000}"/>
    <cellStyle name="Saída 6 5 2 3" xfId="18968" xr:uid="{00000000-0005-0000-0000-00002D850000}"/>
    <cellStyle name="Saída 6 5 2 4" xfId="23996" xr:uid="{00000000-0005-0000-0000-00002E850000}"/>
    <cellStyle name="Saída 6 5 2 5" xfId="28761" xr:uid="{00000000-0005-0000-0000-00002F850000}"/>
    <cellStyle name="Saída 6 5 2 6" xfId="29928" xr:uid="{00000000-0005-0000-0000-000030850000}"/>
    <cellStyle name="Saída 6 5 2 7" xfId="33904" xr:uid="{00000000-0005-0000-0000-000031850000}"/>
    <cellStyle name="Saída 6 5 2 8" xfId="37466" xr:uid="{00000000-0005-0000-0000-000032850000}"/>
    <cellStyle name="Saída 6 5 3" xfId="4093" xr:uid="{00000000-0005-0000-0000-000033850000}"/>
    <cellStyle name="Saída 6 5 3 2" xfId="13247" xr:uid="{00000000-0005-0000-0000-000034850000}"/>
    <cellStyle name="Saída 6 5 3 3" xfId="20245" xr:uid="{00000000-0005-0000-0000-000035850000}"/>
    <cellStyle name="Saída 6 5 3 4" xfId="27784" xr:uid="{00000000-0005-0000-0000-000036850000}"/>
    <cellStyle name="Saída 6 5 3 5" xfId="10163" xr:uid="{00000000-0005-0000-0000-000037850000}"/>
    <cellStyle name="Saída 6 5 3 6" xfId="28786" xr:uid="{00000000-0005-0000-0000-000038850000}"/>
    <cellStyle name="Saída 6 5 3 7" xfId="24834" xr:uid="{00000000-0005-0000-0000-000039850000}"/>
    <cellStyle name="Saída 6 5 3 8" xfId="29684" xr:uid="{00000000-0005-0000-0000-00003A850000}"/>
    <cellStyle name="Saída 6 5 4" xfId="4531" xr:uid="{00000000-0005-0000-0000-00003B850000}"/>
    <cellStyle name="Saída 6 5 4 2" xfId="13685" xr:uid="{00000000-0005-0000-0000-00003C850000}"/>
    <cellStyle name="Saída 6 5 4 3" xfId="20683" xr:uid="{00000000-0005-0000-0000-00003D850000}"/>
    <cellStyle name="Saída 6 5 4 4" xfId="24733" xr:uid="{00000000-0005-0000-0000-00003E850000}"/>
    <cellStyle name="Saída 6 5 4 5" xfId="28592" xr:uid="{00000000-0005-0000-0000-00003F850000}"/>
    <cellStyle name="Saída 6 5 4 6" xfId="25567" xr:uid="{00000000-0005-0000-0000-000040850000}"/>
    <cellStyle name="Saída 6 5 4 7" xfId="32251" xr:uid="{00000000-0005-0000-0000-000041850000}"/>
    <cellStyle name="Saída 6 5 4 8" xfId="35926" xr:uid="{00000000-0005-0000-0000-000042850000}"/>
    <cellStyle name="Saída 6 5 5" xfId="4785" xr:uid="{00000000-0005-0000-0000-000043850000}"/>
    <cellStyle name="Saída 6 5 5 2" xfId="13939" xr:uid="{00000000-0005-0000-0000-000044850000}"/>
    <cellStyle name="Saída 6 5 5 3" xfId="20937" xr:uid="{00000000-0005-0000-0000-000045850000}"/>
    <cellStyle name="Saída 6 5 5 4" xfId="27446" xr:uid="{00000000-0005-0000-0000-000046850000}"/>
    <cellStyle name="Saída 6 5 5 5" xfId="24094" xr:uid="{00000000-0005-0000-0000-000047850000}"/>
    <cellStyle name="Saída 6 5 5 6" xfId="22984" xr:uid="{00000000-0005-0000-0000-000048850000}"/>
    <cellStyle name="Saída 6 5 5 7" xfId="17149" xr:uid="{00000000-0005-0000-0000-000049850000}"/>
    <cellStyle name="Saída 6 5 5 8" xfId="30227" xr:uid="{00000000-0005-0000-0000-00004A850000}"/>
    <cellStyle name="Saída 6 5 6" xfId="5031" xr:uid="{00000000-0005-0000-0000-00004B850000}"/>
    <cellStyle name="Saída 6 5 6 2" xfId="14185" xr:uid="{00000000-0005-0000-0000-00004C850000}"/>
    <cellStyle name="Saída 6 5 6 3" xfId="21183" xr:uid="{00000000-0005-0000-0000-00004D850000}"/>
    <cellStyle name="Saída 6 5 6 4" xfId="27323" xr:uid="{00000000-0005-0000-0000-00004E850000}"/>
    <cellStyle name="Saída 6 5 6 5" xfId="26793" xr:uid="{00000000-0005-0000-0000-00004F850000}"/>
    <cellStyle name="Saída 6 5 6 6" xfId="32077" xr:uid="{00000000-0005-0000-0000-000050850000}"/>
    <cellStyle name="Saída 6 5 6 7" xfId="35755" xr:uid="{00000000-0005-0000-0000-000051850000}"/>
    <cellStyle name="Saída 6 5 6 8" xfId="38666" xr:uid="{00000000-0005-0000-0000-000052850000}"/>
    <cellStyle name="Saída 6 5 7" xfId="11565" xr:uid="{00000000-0005-0000-0000-000053850000}"/>
    <cellStyle name="Saída 6 5 8" xfId="18568" xr:uid="{00000000-0005-0000-0000-000054850000}"/>
    <cellStyle name="Saída 6 5 9" xfId="9640" xr:uid="{00000000-0005-0000-0000-000055850000}"/>
    <cellStyle name="Saída 6 6" xfId="2613" xr:uid="{00000000-0005-0000-0000-000056850000}"/>
    <cellStyle name="Saída 6 6 10" xfId="25925" xr:uid="{00000000-0005-0000-0000-000057850000}"/>
    <cellStyle name="Saída 6 6 11" xfId="31513" xr:uid="{00000000-0005-0000-0000-000058850000}"/>
    <cellStyle name="Saída 6 6 12" xfId="35217" xr:uid="{00000000-0005-0000-0000-000059850000}"/>
    <cellStyle name="Saída 6 6 2" xfId="3876" xr:uid="{00000000-0005-0000-0000-00005A850000}"/>
    <cellStyle name="Saída 6 6 2 2" xfId="13030" xr:uid="{00000000-0005-0000-0000-00005B850000}"/>
    <cellStyle name="Saída 6 6 2 3" xfId="20029" xr:uid="{00000000-0005-0000-0000-00005C850000}"/>
    <cellStyle name="Saída 6 6 2 4" xfId="17681" xr:uid="{00000000-0005-0000-0000-00005D850000}"/>
    <cellStyle name="Saída 6 6 2 5" xfId="26604" xr:uid="{00000000-0005-0000-0000-00005E850000}"/>
    <cellStyle name="Saída 6 6 2 6" xfId="21251" xr:uid="{00000000-0005-0000-0000-00005F850000}"/>
    <cellStyle name="Saída 6 6 2 7" xfId="33480" xr:uid="{00000000-0005-0000-0000-000060850000}"/>
    <cellStyle name="Saída 6 6 2 8" xfId="37149" xr:uid="{00000000-0005-0000-0000-000061850000}"/>
    <cellStyle name="Saída 6 6 3" xfId="4337" xr:uid="{00000000-0005-0000-0000-000062850000}"/>
    <cellStyle name="Saída 6 6 3 2" xfId="13491" xr:uid="{00000000-0005-0000-0000-000063850000}"/>
    <cellStyle name="Saída 6 6 3 3" xfId="20489" xr:uid="{00000000-0005-0000-0000-000064850000}"/>
    <cellStyle name="Saída 6 6 3 4" xfId="19567" xr:uid="{00000000-0005-0000-0000-000065850000}"/>
    <cellStyle name="Saída 6 6 3 5" xfId="26689" xr:uid="{00000000-0005-0000-0000-000066850000}"/>
    <cellStyle name="Saída 6 6 3 6" xfId="22491" xr:uid="{00000000-0005-0000-0000-000067850000}"/>
    <cellStyle name="Saída 6 6 3 7" xfId="33327" xr:uid="{00000000-0005-0000-0000-000068850000}"/>
    <cellStyle name="Saída 6 6 3 8" xfId="37002" xr:uid="{00000000-0005-0000-0000-000069850000}"/>
    <cellStyle name="Saída 6 6 4" xfId="4596" xr:uid="{00000000-0005-0000-0000-00006A850000}"/>
    <cellStyle name="Saída 6 6 4 2" xfId="13750" xr:uid="{00000000-0005-0000-0000-00006B850000}"/>
    <cellStyle name="Saída 6 6 4 3" xfId="20748" xr:uid="{00000000-0005-0000-0000-00006C850000}"/>
    <cellStyle name="Saída 6 6 4 4" xfId="24761" xr:uid="{00000000-0005-0000-0000-00006D850000}"/>
    <cellStyle name="Saída 6 6 4 5" xfId="17383" xr:uid="{00000000-0005-0000-0000-00006E850000}"/>
    <cellStyle name="Saída 6 6 4 6" xfId="19471" xr:uid="{00000000-0005-0000-0000-00006F850000}"/>
    <cellStyle name="Saída 6 6 4 7" xfId="32221" xr:uid="{00000000-0005-0000-0000-000070850000}"/>
    <cellStyle name="Saída 6 6 4 8" xfId="35896" xr:uid="{00000000-0005-0000-0000-000071850000}"/>
    <cellStyle name="Saída 6 6 5" xfId="4845" xr:uid="{00000000-0005-0000-0000-000072850000}"/>
    <cellStyle name="Saída 6 6 5 2" xfId="13999" xr:uid="{00000000-0005-0000-0000-000073850000}"/>
    <cellStyle name="Saída 6 6 5 3" xfId="20997" xr:uid="{00000000-0005-0000-0000-000074850000}"/>
    <cellStyle name="Saída 6 6 5 4" xfId="24260" xr:uid="{00000000-0005-0000-0000-000075850000}"/>
    <cellStyle name="Saída 6 6 5 5" xfId="26767" xr:uid="{00000000-0005-0000-0000-000076850000}"/>
    <cellStyle name="Saída 6 6 5 6" xfId="23080" xr:uid="{00000000-0005-0000-0000-000077850000}"/>
    <cellStyle name="Saída 6 6 5 7" xfId="17108" xr:uid="{00000000-0005-0000-0000-000078850000}"/>
    <cellStyle name="Saída 6 6 5 8" xfId="25749" xr:uid="{00000000-0005-0000-0000-000079850000}"/>
    <cellStyle name="Saída 6 6 6" xfId="11767" xr:uid="{00000000-0005-0000-0000-00007A850000}"/>
    <cellStyle name="Saída 6 6 7" xfId="18770" xr:uid="{00000000-0005-0000-0000-00007B850000}"/>
    <cellStyle name="Saída 6 6 8" xfId="22537" xr:uid="{00000000-0005-0000-0000-00007C850000}"/>
    <cellStyle name="Saída 6 6 9" xfId="17599" xr:uid="{00000000-0005-0000-0000-00007D850000}"/>
    <cellStyle name="Saída 6 7" xfId="3178" xr:uid="{00000000-0005-0000-0000-00007E850000}"/>
    <cellStyle name="Saída 6 7 2" xfId="12332" xr:uid="{00000000-0005-0000-0000-00007F850000}"/>
    <cellStyle name="Saída 6 7 3" xfId="19335" xr:uid="{00000000-0005-0000-0000-000080850000}"/>
    <cellStyle name="Saída 6 7 4" xfId="9595" xr:uid="{00000000-0005-0000-0000-000081850000}"/>
    <cellStyle name="Saída 6 7 5" xfId="9539" xr:uid="{00000000-0005-0000-0000-000082850000}"/>
    <cellStyle name="Saída 6 7 6" xfId="17954" xr:uid="{00000000-0005-0000-0000-000083850000}"/>
    <cellStyle name="Saída 6 7 7" xfId="33728" xr:uid="{00000000-0005-0000-0000-000084850000}"/>
    <cellStyle name="Saída 6 7 8" xfId="37290" xr:uid="{00000000-0005-0000-0000-000085850000}"/>
    <cellStyle name="Saída 6 8" xfId="3719" xr:uid="{00000000-0005-0000-0000-000086850000}"/>
    <cellStyle name="Saída 6 8 2" xfId="12873" xr:uid="{00000000-0005-0000-0000-000087850000}"/>
    <cellStyle name="Saída 6 8 3" xfId="19872" xr:uid="{00000000-0005-0000-0000-000088850000}"/>
    <cellStyle name="Saída 6 8 4" xfId="27970" xr:uid="{00000000-0005-0000-0000-000089850000}"/>
    <cellStyle name="Saída 6 8 5" xfId="26569" xr:uid="{00000000-0005-0000-0000-00008A850000}"/>
    <cellStyle name="Saída 6 8 6" xfId="29534" xr:uid="{00000000-0005-0000-0000-00008B850000}"/>
    <cellStyle name="Saída 6 8 7" xfId="25292" xr:uid="{00000000-0005-0000-0000-00008C850000}"/>
    <cellStyle name="Saída 6 8 8" xfId="33658" xr:uid="{00000000-0005-0000-0000-00008D850000}"/>
    <cellStyle name="Saída 6 9" xfId="4262" xr:uid="{00000000-0005-0000-0000-00008E850000}"/>
    <cellStyle name="Saída 6 9 2" xfId="13416" xr:uid="{00000000-0005-0000-0000-00008F850000}"/>
    <cellStyle name="Saída 6 9 3" xfId="20414" xr:uid="{00000000-0005-0000-0000-000090850000}"/>
    <cellStyle name="Saída 6 9 4" xfId="22625" xr:uid="{00000000-0005-0000-0000-000091850000}"/>
    <cellStyle name="Saída 6 9 5" xfId="28840" xr:uid="{00000000-0005-0000-0000-000092850000}"/>
    <cellStyle name="Saída 6 9 6" xfId="10171" xr:uid="{00000000-0005-0000-0000-000093850000}"/>
    <cellStyle name="Saída 6 9 7" xfId="31702" xr:uid="{00000000-0005-0000-0000-000094850000}"/>
    <cellStyle name="Saída 6 9 8" xfId="35382" xr:uid="{00000000-0005-0000-0000-000095850000}"/>
    <cellStyle name="Saída 7" xfId="9148" xr:uid="{00000000-0005-0000-0000-000096850000}"/>
    <cellStyle name="Saída 7 2" xfId="18279" xr:uid="{00000000-0005-0000-0000-000097850000}"/>
    <cellStyle name="Saída 7 3" xfId="25265" xr:uid="{00000000-0005-0000-0000-000098850000}"/>
    <cellStyle name="Saída 7 4" xfId="17318" xr:uid="{00000000-0005-0000-0000-000099850000}"/>
    <cellStyle name="Saída 7 5" xfId="35569" xr:uid="{00000000-0005-0000-0000-00009A850000}"/>
    <cellStyle name="Saída 7 6" xfId="38483" xr:uid="{00000000-0005-0000-0000-00009B850000}"/>
    <cellStyle name="Saída 8" xfId="9149" xr:uid="{00000000-0005-0000-0000-00009C850000}"/>
    <cellStyle name="Saída 8 2" xfId="18280" xr:uid="{00000000-0005-0000-0000-00009D850000}"/>
    <cellStyle name="Saída 8 3" xfId="25266" xr:uid="{00000000-0005-0000-0000-00009E850000}"/>
    <cellStyle name="Saída 8 4" xfId="17317" xr:uid="{00000000-0005-0000-0000-00009F850000}"/>
    <cellStyle name="Saída 8 5" xfId="35570" xr:uid="{00000000-0005-0000-0000-0000A0850000}"/>
    <cellStyle name="Saída 8 6" xfId="38484" xr:uid="{00000000-0005-0000-0000-0000A1850000}"/>
    <cellStyle name="Saída 9" xfId="9150" xr:uid="{00000000-0005-0000-0000-0000A2850000}"/>
    <cellStyle name="Saída 9 2" xfId="18281" xr:uid="{00000000-0005-0000-0000-0000A3850000}"/>
    <cellStyle name="Saída 9 3" xfId="25267" xr:uid="{00000000-0005-0000-0000-0000A4850000}"/>
    <cellStyle name="Saída 9 4" xfId="25486" xr:uid="{00000000-0005-0000-0000-0000A5850000}"/>
    <cellStyle name="Saída 9 5" xfId="35571" xr:uid="{00000000-0005-0000-0000-0000A6850000}"/>
    <cellStyle name="Saída 9 6" xfId="38485" xr:uid="{00000000-0005-0000-0000-0000A7850000}"/>
    <cellStyle name="Separador de milhares 10" xfId="867" xr:uid="{00000000-0005-0000-0000-0000A8850000}"/>
    <cellStyle name="Separador de milhares 2" xfId="151" xr:uid="{00000000-0005-0000-0000-0000A9850000}"/>
    <cellStyle name="Separador de milhares 2 10" xfId="868" xr:uid="{00000000-0005-0000-0000-0000AA850000}"/>
    <cellStyle name="Separador de milhares 2 10 2" xfId="869" xr:uid="{00000000-0005-0000-0000-0000AB850000}"/>
    <cellStyle name="Separador de milhares 2 10 3" xfId="870" xr:uid="{00000000-0005-0000-0000-0000AC850000}"/>
    <cellStyle name="Separador de milhares 2 10 4" xfId="871" xr:uid="{00000000-0005-0000-0000-0000AD850000}"/>
    <cellStyle name="Separador de milhares 2 11" xfId="872" xr:uid="{00000000-0005-0000-0000-0000AE850000}"/>
    <cellStyle name="Separador de milhares 2 11 2" xfId="873" xr:uid="{00000000-0005-0000-0000-0000AF850000}"/>
    <cellStyle name="Separador de milhares 2 11 2 2" xfId="8052" xr:uid="{00000000-0005-0000-0000-0000B0850000}"/>
    <cellStyle name="Separador de milhares 2 11 3" xfId="874" xr:uid="{00000000-0005-0000-0000-0000B1850000}"/>
    <cellStyle name="Separador de milhares 2 11 3 2" xfId="8053" xr:uid="{00000000-0005-0000-0000-0000B2850000}"/>
    <cellStyle name="Separador de milhares 2 11 4" xfId="8051" xr:uid="{00000000-0005-0000-0000-0000B3850000}"/>
    <cellStyle name="Separador de milhares 2 12" xfId="875" xr:uid="{00000000-0005-0000-0000-0000B4850000}"/>
    <cellStyle name="Separador de milhares 2 12 2" xfId="876" xr:uid="{00000000-0005-0000-0000-0000B5850000}"/>
    <cellStyle name="Separador de milhares 2 12 2 2" xfId="8055" xr:uid="{00000000-0005-0000-0000-0000B6850000}"/>
    <cellStyle name="Separador de milhares 2 12 3" xfId="877" xr:uid="{00000000-0005-0000-0000-0000B7850000}"/>
    <cellStyle name="Separador de milhares 2 12 3 2" xfId="8056" xr:uid="{00000000-0005-0000-0000-0000B8850000}"/>
    <cellStyle name="Separador de milhares 2 12 4" xfId="8054" xr:uid="{00000000-0005-0000-0000-0000B9850000}"/>
    <cellStyle name="Separador de milhares 2 13" xfId="878" xr:uid="{00000000-0005-0000-0000-0000BA850000}"/>
    <cellStyle name="Separador de milhares 2 13 2" xfId="879" xr:uid="{00000000-0005-0000-0000-0000BB850000}"/>
    <cellStyle name="Separador de milhares 2 13 2 2" xfId="8058" xr:uid="{00000000-0005-0000-0000-0000BC850000}"/>
    <cellStyle name="Separador de milhares 2 13 3" xfId="880" xr:uid="{00000000-0005-0000-0000-0000BD850000}"/>
    <cellStyle name="Separador de milhares 2 13 3 2" xfId="8059" xr:uid="{00000000-0005-0000-0000-0000BE850000}"/>
    <cellStyle name="Separador de milhares 2 13 4" xfId="8057" xr:uid="{00000000-0005-0000-0000-0000BF850000}"/>
    <cellStyle name="Separador de milhares 2 14" xfId="881" xr:uid="{00000000-0005-0000-0000-0000C0850000}"/>
    <cellStyle name="Separador de milhares 2 14 2" xfId="8060" xr:uid="{00000000-0005-0000-0000-0000C1850000}"/>
    <cellStyle name="Separador de milhares 2 15" xfId="882" xr:uid="{00000000-0005-0000-0000-0000C2850000}"/>
    <cellStyle name="Separador de milhares 2 15 2" xfId="8061" xr:uid="{00000000-0005-0000-0000-0000C3850000}"/>
    <cellStyle name="Separador de milhares 2 16" xfId="883" xr:uid="{00000000-0005-0000-0000-0000C4850000}"/>
    <cellStyle name="Separador de milhares 2 16 2" xfId="8062" xr:uid="{00000000-0005-0000-0000-0000C5850000}"/>
    <cellStyle name="Separador de milhares 2 2" xfId="152" xr:uid="{00000000-0005-0000-0000-0000C6850000}"/>
    <cellStyle name="Separador de milhares 2 2 2" xfId="884" xr:uid="{00000000-0005-0000-0000-0000C7850000}"/>
    <cellStyle name="Separador de milhares 2 2 2 2" xfId="885" xr:uid="{00000000-0005-0000-0000-0000C8850000}"/>
    <cellStyle name="Separador de milhares 2 2 2 2 2" xfId="8065" xr:uid="{00000000-0005-0000-0000-0000C9850000}"/>
    <cellStyle name="Separador de milhares 2 2 2 3" xfId="8064" xr:uid="{00000000-0005-0000-0000-0000CA850000}"/>
    <cellStyle name="Separador de milhares 2 2 3" xfId="886" xr:uid="{00000000-0005-0000-0000-0000CB850000}"/>
    <cellStyle name="Separador de milhares 2 2 3 2" xfId="8066" xr:uid="{00000000-0005-0000-0000-0000CC850000}"/>
    <cellStyle name="Separador de milhares 2 2 4" xfId="887" xr:uid="{00000000-0005-0000-0000-0000CD850000}"/>
    <cellStyle name="Separador de milhares 2 2 4 2" xfId="8067" xr:uid="{00000000-0005-0000-0000-0000CE850000}"/>
    <cellStyle name="Separador de milhares 2 2 5" xfId="888" xr:uid="{00000000-0005-0000-0000-0000CF850000}"/>
    <cellStyle name="Separador de milhares 2 2 5 2" xfId="8068" xr:uid="{00000000-0005-0000-0000-0000D0850000}"/>
    <cellStyle name="Separador de milhares 2 2 6" xfId="889" xr:uid="{00000000-0005-0000-0000-0000D1850000}"/>
    <cellStyle name="Separador de milhares 2 2 6 2" xfId="8069" xr:uid="{00000000-0005-0000-0000-0000D2850000}"/>
    <cellStyle name="Separador de milhares 2 2 7" xfId="890" xr:uid="{00000000-0005-0000-0000-0000D3850000}"/>
    <cellStyle name="Separador de milhares 2 2 7 2" xfId="8070" xr:uid="{00000000-0005-0000-0000-0000D4850000}"/>
    <cellStyle name="Separador de milhares 2 2 8" xfId="8063" xr:uid="{00000000-0005-0000-0000-0000D5850000}"/>
    <cellStyle name="Separador de milhares 2 3" xfId="153" xr:uid="{00000000-0005-0000-0000-0000D6850000}"/>
    <cellStyle name="Separador de milhares 2 3 2" xfId="891" xr:uid="{00000000-0005-0000-0000-0000D7850000}"/>
    <cellStyle name="Separador de milhares 2 3 2 2" xfId="892" xr:uid="{00000000-0005-0000-0000-0000D8850000}"/>
    <cellStyle name="Separador de milhares 2 3 2 2 2" xfId="8073" xr:uid="{00000000-0005-0000-0000-0000D9850000}"/>
    <cellStyle name="Separador de milhares 2 3 2 3" xfId="8072" xr:uid="{00000000-0005-0000-0000-0000DA850000}"/>
    <cellStyle name="Separador de milhares 2 3 3" xfId="893" xr:uid="{00000000-0005-0000-0000-0000DB850000}"/>
    <cellStyle name="Separador de milhares 2 3 3 2" xfId="8074" xr:uid="{00000000-0005-0000-0000-0000DC850000}"/>
    <cellStyle name="Separador de milhares 2 3 4" xfId="894" xr:uid="{00000000-0005-0000-0000-0000DD850000}"/>
    <cellStyle name="Separador de milhares 2 3 4 2" xfId="8075" xr:uid="{00000000-0005-0000-0000-0000DE850000}"/>
    <cellStyle name="Separador de milhares 2 3 5" xfId="895" xr:uid="{00000000-0005-0000-0000-0000DF850000}"/>
    <cellStyle name="Separador de milhares 2 3 5 2" xfId="8076" xr:uid="{00000000-0005-0000-0000-0000E0850000}"/>
    <cellStyle name="Separador de milhares 2 3 6" xfId="896" xr:uid="{00000000-0005-0000-0000-0000E1850000}"/>
    <cellStyle name="Separador de milhares 2 3 6 2" xfId="8077" xr:uid="{00000000-0005-0000-0000-0000E2850000}"/>
    <cellStyle name="Separador de milhares 2 3 7" xfId="897" xr:uid="{00000000-0005-0000-0000-0000E3850000}"/>
    <cellStyle name="Separador de milhares 2 3 7 2" xfId="8078" xr:uid="{00000000-0005-0000-0000-0000E4850000}"/>
    <cellStyle name="Separador de milhares 2 3 8" xfId="8071" xr:uid="{00000000-0005-0000-0000-0000E5850000}"/>
    <cellStyle name="Separador de milhares 2 4" xfId="154" xr:uid="{00000000-0005-0000-0000-0000E6850000}"/>
    <cellStyle name="Separador de milhares 2 4 2" xfId="898" xr:uid="{00000000-0005-0000-0000-0000E7850000}"/>
    <cellStyle name="Separador de milhares 2 4 2 2" xfId="8080" xr:uid="{00000000-0005-0000-0000-0000E8850000}"/>
    <cellStyle name="Separador de milhares 2 4 3" xfId="899" xr:uid="{00000000-0005-0000-0000-0000E9850000}"/>
    <cellStyle name="Separador de milhares 2 4 3 2" xfId="8081" xr:uid="{00000000-0005-0000-0000-0000EA850000}"/>
    <cellStyle name="Separador de milhares 2 4 4" xfId="900" xr:uid="{00000000-0005-0000-0000-0000EB850000}"/>
    <cellStyle name="Separador de milhares 2 4 4 2" xfId="8082" xr:uid="{00000000-0005-0000-0000-0000EC850000}"/>
    <cellStyle name="Separador de milhares 2 4 5" xfId="8079" xr:uid="{00000000-0005-0000-0000-0000ED850000}"/>
    <cellStyle name="Separador de milhares 2 5" xfId="155" xr:uid="{00000000-0005-0000-0000-0000EE850000}"/>
    <cellStyle name="Separador de milhares 2 5 2" xfId="156" xr:uid="{00000000-0005-0000-0000-0000EF850000}"/>
    <cellStyle name="Separador de milhares 2 5 2 2" xfId="901" xr:uid="{00000000-0005-0000-0000-0000F0850000}"/>
    <cellStyle name="Separador de milhares 2 5 2 2 2" xfId="8085" xr:uid="{00000000-0005-0000-0000-0000F1850000}"/>
    <cellStyle name="Separador de milhares 2 5 2 3" xfId="902" xr:uid="{00000000-0005-0000-0000-0000F2850000}"/>
    <cellStyle name="Separador de milhares 2 5 2 3 2" xfId="8086" xr:uid="{00000000-0005-0000-0000-0000F3850000}"/>
    <cellStyle name="Separador de milhares 2 5 2 4" xfId="8084" xr:uid="{00000000-0005-0000-0000-0000F4850000}"/>
    <cellStyle name="Separador de milhares 2 5 3" xfId="903" xr:uid="{00000000-0005-0000-0000-0000F5850000}"/>
    <cellStyle name="Separador de milhares 2 5 3 2" xfId="8087" xr:uid="{00000000-0005-0000-0000-0000F6850000}"/>
    <cellStyle name="Separador de milhares 2 5 4" xfId="904" xr:uid="{00000000-0005-0000-0000-0000F7850000}"/>
    <cellStyle name="Separador de milhares 2 5 4 2" xfId="8088" xr:uid="{00000000-0005-0000-0000-0000F8850000}"/>
    <cellStyle name="Separador de milhares 2 5 5" xfId="905" xr:uid="{00000000-0005-0000-0000-0000F9850000}"/>
    <cellStyle name="Separador de milhares 2 5 5 2" xfId="8089" xr:uid="{00000000-0005-0000-0000-0000FA850000}"/>
    <cellStyle name="Separador de milhares 2 5 6" xfId="906" xr:uid="{00000000-0005-0000-0000-0000FB850000}"/>
    <cellStyle name="Separador de milhares 2 5 6 2" xfId="8090" xr:uid="{00000000-0005-0000-0000-0000FC850000}"/>
    <cellStyle name="Separador de milhares 2 5 7" xfId="8083" xr:uid="{00000000-0005-0000-0000-0000FD850000}"/>
    <cellStyle name="Separador de milhares 2 6" xfId="157" xr:uid="{00000000-0005-0000-0000-0000FE850000}"/>
    <cellStyle name="Separador de milhares 2 6 2" xfId="907" xr:uid="{00000000-0005-0000-0000-0000FF850000}"/>
    <cellStyle name="Separador de milhares 2 6 2 2" xfId="8092" xr:uid="{00000000-0005-0000-0000-000000860000}"/>
    <cellStyle name="Separador de milhares 2 6 3" xfId="908" xr:uid="{00000000-0005-0000-0000-000001860000}"/>
    <cellStyle name="Separador de milhares 2 6 3 2" xfId="8093" xr:uid="{00000000-0005-0000-0000-000002860000}"/>
    <cellStyle name="Separador de milhares 2 6 4" xfId="909" xr:uid="{00000000-0005-0000-0000-000003860000}"/>
    <cellStyle name="Separador de milhares 2 6 4 2" xfId="8094" xr:uid="{00000000-0005-0000-0000-000004860000}"/>
    <cellStyle name="Separador de milhares 2 6 5" xfId="8091" xr:uid="{00000000-0005-0000-0000-000005860000}"/>
    <cellStyle name="Separador de milhares 2 7" xfId="158" xr:uid="{00000000-0005-0000-0000-000006860000}"/>
    <cellStyle name="Separador de milhares 2 7 2" xfId="910" xr:uid="{00000000-0005-0000-0000-000007860000}"/>
    <cellStyle name="Separador de milhares 2 7 2 2" xfId="8096" xr:uid="{00000000-0005-0000-0000-000008860000}"/>
    <cellStyle name="Separador de milhares 2 7 3" xfId="911" xr:uid="{00000000-0005-0000-0000-000009860000}"/>
    <cellStyle name="Separador de milhares 2 7 3 2" xfId="8097" xr:uid="{00000000-0005-0000-0000-00000A860000}"/>
    <cellStyle name="Separador de milhares 2 7 4" xfId="912" xr:uid="{00000000-0005-0000-0000-00000B860000}"/>
    <cellStyle name="Separador de milhares 2 7 4 2" xfId="8098" xr:uid="{00000000-0005-0000-0000-00000C860000}"/>
    <cellStyle name="Separador de milhares 2 7 5" xfId="8095" xr:uid="{00000000-0005-0000-0000-00000D860000}"/>
    <cellStyle name="Separador de milhares 2 8" xfId="159" xr:uid="{00000000-0005-0000-0000-00000E860000}"/>
    <cellStyle name="Separador de milhares 2 8 2" xfId="913" xr:uid="{00000000-0005-0000-0000-00000F860000}"/>
    <cellStyle name="Separador de milhares 2 8 2 2" xfId="8100" xr:uid="{00000000-0005-0000-0000-000010860000}"/>
    <cellStyle name="Separador de milhares 2 8 3" xfId="914" xr:uid="{00000000-0005-0000-0000-000011860000}"/>
    <cellStyle name="Separador de milhares 2 8 3 2" xfId="8101" xr:uid="{00000000-0005-0000-0000-000012860000}"/>
    <cellStyle name="Separador de milhares 2 8 4" xfId="915" xr:uid="{00000000-0005-0000-0000-000013860000}"/>
    <cellStyle name="Separador de milhares 2 8 4 2" xfId="8102" xr:uid="{00000000-0005-0000-0000-000014860000}"/>
    <cellStyle name="Separador de milhares 2 8 5" xfId="8099" xr:uid="{00000000-0005-0000-0000-000015860000}"/>
    <cellStyle name="Separador de milhares 2 9" xfId="160" xr:uid="{00000000-0005-0000-0000-000016860000}"/>
    <cellStyle name="Separador de milhares 2 9 2" xfId="916" xr:uid="{00000000-0005-0000-0000-000017860000}"/>
    <cellStyle name="Separador de milhares 2 9 2 2" xfId="8104" xr:uid="{00000000-0005-0000-0000-000018860000}"/>
    <cellStyle name="Separador de milhares 2 9 3" xfId="917" xr:uid="{00000000-0005-0000-0000-000019860000}"/>
    <cellStyle name="Separador de milhares 2 9 3 2" xfId="8105" xr:uid="{00000000-0005-0000-0000-00001A860000}"/>
    <cellStyle name="Separador de milhares 2 9 4" xfId="918" xr:uid="{00000000-0005-0000-0000-00001B860000}"/>
    <cellStyle name="Separador de milhares 2 9 4 2" xfId="8106" xr:uid="{00000000-0005-0000-0000-00001C860000}"/>
    <cellStyle name="Separador de milhares 2 9 5" xfId="8103" xr:uid="{00000000-0005-0000-0000-00001D860000}"/>
    <cellStyle name="Separador de milhares 3" xfId="161" xr:uid="{00000000-0005-0000-0000-00001E860000}"/>
    <cellStyle name="Separador de milhares 3 10" xfId="919" xr:uid="{00000000-0005-0000-0000-00001F860000}"/>
    <cellStyle name="Separador de milhares 3 10 2" xfId="8108" xr:uid="{00000000-0005-0000-0000-000020860000}"/>
    <cellStyle name="Separador de milhares 3 11" xfId="920" xr:uid="{00000000-0005-0000-0000-000021860000}"/>
    <cellStyle name="Separador de milhares 3 11 2" xfId="8109" xr:uid="{00000000-0005-0000-0000-000022860000}"/>
    <cellStyle name="Separador de milhares 3 12" xfId="921" xr:uid="{00000000-0005-0000-0000-000023860000}"/>
    <cellStyle name="Separador de milhares 3 12 2" xfId="8110" xr:uid="{00000000-0005-0000-0000-000024860000}"/>
    <cellStyle name="Separador de milhares 3 13" xfId="922" xr:uid="{00000000-0005-0000-0000-000025860000}"/>
    <cellStyle name="Separador de milhares 3 13 2" xfId="8111" xr:uid="{00000000-0005-0000-0000-000026860000}"/>
    <cellStyle name="Separador de milhares 3 14" xfId="923" xr:uid="{00000000-0005-0000-0000-000027860000}"/>
    <cellStyle name="Separador de milhares 3 14 2" xfId="8112" xr:uid="{00000000-0005-0000-0000-000028860000}"/>
    <cellStyle name="Separador de milhares 3 15" xfId="924" xr:uid="{00000000-0005-0000-0000-000029860000}"/>
    <cellStyle name="Separador de milhares 3 15 2" xfId="8113" xr:uid="{00000000-0005-0000-0000-00002A860000}"/>
    <cellStyle name="Separador de milhares 3 16" xfId="925" xr:uid="{00000000-0005-0000-0000-00002B860000}"/>
    <cellStyle name="Separador de milhares 3 16 2" xfId="8114" xr:uid="{00000000-0005-0000-0000-00002C860000}"/>
    <cellStyle name="Separador de milhares 3 17" xfId="8107" xr:uid="{00000000-0005-0000-0000-00002D860000}"/>
    <cellStyle name="Separador de milhares 3 2" xfId="162" xr:uid="{00000000-0005-0000-0000-00002E860000}"/>
    <cellStyle name="Separador de milhares 3 2 2" xfId="163" xr:uid="{00000000-0005-0000-0000-00002F860000}"/>
    <cellStyle name="Separador de milhares 3 2 2 2" xfId="164" xr:uid="{00000000-0005-0000-0000-000030860000}"/>
    <cellStyle name="Separador de milhares 3 2 2 2 2" xfId="926" xr:uid="{00000000-0005-0000-0000-000031860000}"/>
    <cellStyle name="Separador de milhares 3 2 2 2 2 2" xfId="8118" xr:uid="{00000000-0005-0000-0000-000032860000}"/>
    <cellStyle name="Separador de milhares 3 2 2 2 3" xfId="927" xr:uid="{00000000-0005-0000-0000-000033860000}"/>
    <cellStyle name="Separador de milhares 3 2 2 2 3 2" xfId="8119" xr:uid="{00000000-0005-0000-0000-000034860000}"/>
    <cellStyle name="Separador de milhares 3 2 2 2 4" xfId="928" xr:uid="{00000000-0005-0000-0000-000035860000}"/>
    <cellStyle name="Separador de milhares 3 2 2 2 4 2" xfId="8120" xr:uid="{00000000-0005-0000-0000-000036860000}"/>
    <cellStyle name="Separador de milhares 3 2 2 2 5" xfId="8117" xr:uid="{00000000-0005-0000-0000-000037860000}"/>
    <cellStyle name="Separador de milhares 3 2 2 3" xfId="929" xr:uid="{00000000-0005-0000-0000-000038860000}"/>
    <cellStyle name="Separador de milhares 3 2 2 3 2" xfId="930" xr:uid="{00000000-0005-0000-0000-000039860000}"/>
    <cellStyle name="Separador de milhares 3 2 2 3 2 2" xfId="8122" xr:uid="{00000000-0005-0000-0000-00003A860000}"/>
    <cellStyle name="Separador de milhares 3 2 2 3 3" xfId="8121" xr:uid="{00000000-0005-0000-0000-00003B860000}"/>
    <cellStyle name="Separador de milhares 3 2 2 4" xfId="931" xr:uid="{00000000-0005-0000-0000-00003C860000}"/>
    <cellStyle name="Separador de milhares 3 2 2 4 2" xfId="8123" xr:uid="{00000000-0005-0000-0000-00003D860000}"/>
    <cellStyle name="Separador de milhares 3 2 2 5" xfId="8116" xr:uid="{00000000-0005-0000-0000-00003E860000}"/>
    <cellStyle name="Separador de milhares 3 2 3" xfId="932" xr:uid="{00000000-0005-0000-0000-00003F860000}"/>
    <cellStyle name="Separador de milhares 3 2 3 2" xfId="8124" xr:uid="{00000000-0005-0000-0000-000040860000}"/>
    <cellStyle name="Separador de milhares 3 2 4" xfId="933" xr:uid="{00000000-0005-0000-0000-000041860000}"/>
    <cellStyle name="Separador de milhares 3 2 4 2" xfId="934" xr:uid="{00000000-0005-0000-0000-000042860000}"/>
    <cellStyle name="Separador de milhares 3 2 4 2 2" xfId="8126" xr:uid="{00000000-0005-0000-0000-000043860000}"/>
    <cellStyle name="Separador de milhares 3 2 4 3" xfId="8125" xr:uid="{00000000-0005-0000-0000-000044860000}"/>
    <cellStyle name="Separador de milhares 3 2 5" xfId="935" xr:uid="{00000000-0005-0000-0000-000045860000}"/>
    <cellStyle name="Separador de milhares 3 2 5 2" xfId="8127" xr:uid="{00000000-0005-0000-0000-000046860000}"/>
    <cellStyle name="Separador de milhares 3 2 6" xfId="936" xr:uid="{00000000-0005-0000-0000-000047860000}"/>
    <cellStyle name="Separador de milhares 3 2 6 2" xfId="8128" xr:uid="{00000000-0005-0000-0000-000048860000}"/>
    <cellStyle name="Separador de milhares 3 2 7" xfId="8115" xr:uid="{00000000-0005-0000-0000-000049860000}"/>
    <cellStyle name="Separador de milhares 3 3" xfId="937" xr:uid="{00000000-0005-0000-0000-00004A860000}"/>
    <cellStyle name="Separador de milhares 3 3 2" xfId="938" xr:uid="{00000000-0005-0000-0000-00004B860000}"/>
    <cellStyle name="Separador de milhares 3 3 2 2" xfId="8130" xr:uid="{00000000-0005-0000-0000-00004C860000}"/>
    <cellStyle name="Separador de milhares 3 3 3" xfId="939" xr:uid="{00000000-0005-0000-0000-00004D860000}"/>
    <cellStyle name="Separador de milhares 3 3 3 2" xfId="8131" xr:uid="{00000000-0005-0000-0000-00004E860000}"/>
    <cellStyle name="Separador de milhares 3 3 4" xfId="940" xr:uid="{00000000-0005-0000-0000-00004F860000}"/>
    <cellStyle name="Separador de milhares 3 3 4 2" xfId="8132" xr:uid="{00000000-0005-0000-0000-000050860000}"/>
    <cellStyle name="Separador de milhares 3 3 5" xfId="8129" xr:uid="{00000000-0005-0000-0000-000051860000}"/>
    <cellStyle name="Separador de milhares 3 4" xfId="941" xr:uid="{00000000-0005-0000-0000-000052860000}"/>
    <cellStyle name="Separador de milhares 3 4 2" xfId="942" xr:uid="{00000000-0005-0000-0000-000053860000}"/>
    <cellStyle name="Separador de milhares 3 4 2 2" xfId="8134" xr:uid="{00000000-0005-0000-0000-000054860000}"/>
    <cellStyle name="Separador de milhares 3 4 3" xfId="943" xr:uid="{00000000-0005-0000-0000-000055860000}"/>
    <cellStyle name="Separador de milhares 3 4 3 2" xfId="8135" xr:uid="{00000000-0005-0000-0000-000056860000}"/>
    <cellStyle name="Separador de milhares 3 4 4" xfId="8133" xr:uid="{00000000-0005-0000-0000-000057860000}"/>
    <cellStyle name="Separador de milhares 3 5" xfId="944" xr:uid="{00000000-0005-0000-0000-000058860000}"/>
    <cellStyle name="Separador de milhares 3 5 2" xfId="945" xr:uid="{00000000-0005-0000-0000-000059860000}"/>
    <cellStyle name="Separador de milhares 3 5 2 2" xfId="8137" xr:uid="{00000000-0005-0000-0000-00005A860000}"/>
    <cellStyle name="Separador de milhares 3 5 3" xfId="946" xr:uid="{00000000-0005-0000-0000-00005B860000}"/>
    <cellStyle name="Separador de milhares 3 5 3 2" xfId="8138" xr:uid="{00000000-0005-0000-0000-00005C860000}"/>
    <cellStyle name="Separador de milhares 3 5 4" xfId="8136" xr:uid="{00000000-0005-0000-0000-00005D860000}"/>
    <cellStyle name="Separador de milhares 3 6" xfId="947" xr:uid="{00000000-0005-0000-0000-00005E860000}"/>
    <cellStyle name="Separador de milhares 3 6 2" xfId="948" xr:uid="{00000000-0005-0000-0000-00005F860000}"/>
    <cellStyle name="Separador de milhares 3 6 2 2" xfId="8140" xr:uid="{00000000-0005-0000-0000-000060860000}"/>
    <cellStyle name="Separador de milhares 3 6 3" xfId="949" xr:uid="{00000000-0005-0000-0000-000061860000}"/>
    <cellStyle name="Separador de milhares 3 6 3 2" xfId="8141" xr:uid="{00000000-0005-0000-0000-000062860000}"/>
    <cellStyle name="Separador de milhares 3 6 4" xfId="8139" xr:uid="{00000000-0005-0000-0000-000063860000}"/>
    <cellStyle name="Separador de milhares 3 7" xfId="950" xr:uid="{00000000-0005-0000-0000-000064860000}"/>
    <cellStyle name="Separador de milhares 3 7 2" xfId="8142" xr:uid="{00000000-0005-0000-0000-000065860000}"/>
    <cellStyle name="Separador de milhares 3 8" xfId="951" xr:uid="{00000000-0005-0000-0000-000066860000}"/>
    <cellStyle name="Separador de milhares 3 8 2" xfId="8143" xr:uid="{00000000-0005-0000-0000-000067860000}"/>
    <cellStyle name="Separador de milhares 3 9" xfId="952" xr:uid="{00000000-0005-0000-0000-000068860000}"/>
    <cellStyle name="Separador de milhares 3 9 2" xfId="8144" xr:uid="{00000000-0005-0000-0000-000069860000}"/>
    <cellStyle name="Separador de milhares 4" xfId="165" xr:uid="{00000000-0005-0000-0000-00006A860000}"/>
    <cellStyle name="Separador de milhares 4 2" xfId="166" xr:uid="{00000000-0005-0000-0000-00006B860000}"/>
    <cellStyle name="Separador de milhares 4 2 2" xfId="953" xr:uid="{00000000-0005-0000-0000-00006C860000}"/>
    <cellStyle name="Separador de milhares 4 2 2 2" xfId="8147" xr:uid="{00000000-0005-0000-0000-00006D860000}"/>
    <cellStyle name="Separador de milhares 4 2 3" xfId="954" xr:uid="{00000000-0005-0000-0000-00006E860000}"/>
    <cellStyle name="Separador de milhares 4 2 3 2" xfId="8148" xr:uid="{00000000-0005-0000-0000-00006F860000}"/>
    <cellStyle name="Separador de milhares 4 2 4" xfId="8146" xr:uid="{00000000-0005-0000-0000-000070860000}"/>
    <cellStyle name="Separador de milhares 4 3" xfId="167" xr:uid="{00000000-0005-0000-0000-000071860000}"/>
    <cellStyle name="Separador de milhares 4 3 2" xfId="955" xr:uid="{00000000-0005-0000-0000-000072860000}"/>
    <cellStyle name="Separador de milhares 4 3 2 2" xfId="8150" xr:uid="{00000000-0005-0000-0000-000073860000}"/>
    <cellStyle name="Separador de milhares 4 3 3" xfId="8149" xr:uid="{00000000-0005-0000-0000-000074860000}"/>
    <cellStyle name="Separador de milhares 4 4" xfId="956" xr:uid="{00000000-0005-0000-0000-000075860000}"/>
    <cellStyle name="Separador de milhares 4 4 2" xfId="8151" xr:uid="{00000000-0005-0000-0000-000076860000}"/>
    <cellStyle name="Separador de milhares 4 5" xfId="957" xr:uid="{00000000-0005-0000-0000-000077860000}"/>
    <cellStyle name="Separador de milhares 4 5 2" xfId="8152" xr:uid="{00000000-0005-0000-0000-000078860000}"/>
    <cellStyle name="Separador de milhares 4 6" xfId="8145" xr:uid="{00000000-0005-0000-0000-000079860000}"/>
    <cellStyle name="Separador de milhares 5" xfId="168" xr:uid="{00000000-0005-0000-0000-00007A860000}"/>
    <cellStyle name="Separador de milhares 5 2" xfId="169" xr:uid="{00000000-0005-0000-0000-00007B860000}"/>
    <cellStyle name="Separador de milhares 5 2 2" xfId="958" xr:uid="{00000000-0005-0000-0000-00007C860000}"/>
    <cellStyle name="Separador de milhares 5 2 2 2" xfId="8155" xr:uid="{00000000-0005-0000-0000-00007D860000}"/>
    <cellStyle name="Separador de milhares 5 2 3" xfId="8154" xr:uid="{00000000-0005-0000-0000-00007E860000}"/>
    <cellStyle name="Separador de milhares 5 3" xfId="959" xr:uid="{00000000-0005-0000-0000-00007F860000}"/>
    <cellStyle name="Separador de milhares 5 3 2" xfId="8156" xr:uid="{00000000-0005-0000-0000-000080860000}"/>
    <cellStyle name="Separador de milhares 5 4" xfId="960" xr:uid="{00000000-0005-0000-0000-000081860000}"/>
    <cellStyle name="Separador de milhares 5 4 2" xfId="8157" xr:uid="{00000000-0005-0000-0000-000082860000}"/>
    <cellStyle name="Separador de milhares 5 5" xfId="8153" xr:uid="{00000000-0005-0000-0000-000083860000}"/>
    <cellStyle name="Separador de milhares 6" xfId="170" xr:uid="{00000000-0005-0000-0000-000084860000}"/>
    <cellStyle name="Separador de milhares 6 2" xfId="171" xr:uid="{00000000-0005-0000-0000-000085860000}"/>
    <cellStyle name="Separador de milhares 6 2 10" xfId="1528" xr:uid="{00000000-0005-0000-0000-000086860000}"/>
    <cellStyle name="Separador de milhares 6 2 10 2" xfId="8160" xr:uid="{00000000-0005-0000-0000-000087860000}"/>
    <cellStyle name="Separador de milhares 6 2 10 3" xfId="10682" xr:uid="{00000000-0005-0000-0000-000088860000}"/>
    <cellStyle name="Separador de milhares 6 2 11" xfId="8159" xr:uid="{00000000-0005-0000-0000-000089860000}"/>
    <cellStyle name="Separador de milhares 6 2 2" xfId="961" xr:uid="{00000000-0005-0000-0000-00008A860000}"/>
    <cellStyle name="Separador de milhares 6 2 2 10" xfId="1529" xr:uid="{00000000-0005-0000-0000-00008B860000}"/>
    <cellStyle name="Separador de milhares 6 2 2 10 2" xfId="8162" xr:uid="{00000000-0005-0000-0000-00008C860000}"/>
    <cellStyle name="Separador de milhares 6 2 2 10 3" xfId="10683" xr:uid="{00000000-0005-0000-0000-00008D860000}"/>
    <cellStyle name="Separador de milhares 6 2 2 11" xfId="8161" xr:uid="{00000000-0005-0000-0000-00008E860000}"/>
    <cellStyle name="Separador de milhares 6 2 2 12" xfId="10115" xr:uid="{00000000-0005-0000-0000-00008F860000}"/>
    <cellStyle name="Separador de milhares 6 2 2 2" xfId="962" xr:uid="{00000000-0005-0000-0000-000090860000}"/>
    <cellStyle name="Separador de milhares 6 2 2 2 10" xfId="10116" xr:uid="{00000000-0005-0000-0000-000091860000}"/>
    <cellStyle name="Separador de milhares 6 2 2 2 2" xfId="963" xr:uid="{00000000-0005-0000-0000-000092860000}"/>
    <cellStyle name="Separador de milhares 6 2 2 2 2 2" xfId="964" xr:uid="{00000000-0005-0000-0000-000093860000}"/>
    <cellStyle name="Separador de milhares 6 2 2 2 2 2 2" xfId="2099" xr:uid="{00000000-0005-0000-0000-000094860000}"/>
    <cellStyle name="Separador de milhares 6 2 2 2 2 2 2 2" xfId="8166" xr:uid="{00000000-0005-0000-0000-000095860000}"/>
    <cellStyle name="Separador de milhares 6 2 2 2 2 2 2 3" xfId="11253" xr:uid="{00000000-0005-0000-0000-000096860000}"/>
    <cellStyle name="Separador de milhares 6 2 2 2 2 2 3" xfId="3575" xr:uid="{00000000-0005-0000-0000-000097860000}"/>
    <cellStyle name="Separador de milhares 6 2 2 2 2 2 3 2" xfId="8167" xr:uid="{00000000-0005-0000-0000-000098860000}"/>
    <cellStyle name="Separador de milhares 6 2 2 2 2 2 3 3" xfId="12729" xr:uid="{00000000-0005-0000-0000-000099860000}"/>
    <cellStyle name="Separador de milhares 6 2 2 2 2 2 4" xfId="1532" xr:uid="{00000000-0005-0000-0000-00009A860000}"/>
    <cellStyle name="Separador de milhares 6 2 2 2 2 2 4 2" xfId="8168" xr:uid="{00000000-0005-0000-0000-00009B860000}"/>
    <cellStyle name="Separador de milhares 6 2 2 2 2 2 4 3" xfId="10686" xr:uid="{00000000-0005-0000-0000-00009C860000}"/>
    <cellStyle name="Separador de milhares 6 2 2 2 2 2 5" xfId="8165" xr:uid="{00000000-0005-0000-0000-00009D860000}"/>
    <cellStyle name="Separador de milhares 6 2 2 2 2 2 6" xfId="10118" xr:uid="{00000000-0005-0000-0000-00009E860000}"/>
    <cellStyle name="Separador de milhares 6 2 2 2 2 3" xfId="2098" xr:uid="{00000000-0005-0000-0000-00009F860000}"/>
    <cellStyle name="Separador de milhares 6 2 2 2 2 3 2" xfId="8169" xr:uid="{00000000-0005-0000-0000-0000A0860000}"/>
    <cellStyle name="Separador de milhares 6 2 2 2 2 3 3" xfId="11252" xr:uid="{00000000-0005-0000-0000-0000A1860000}"/>
    <cellStyle name="Separador de milhares 6 2 2 2 2 4" xfId="3574" xr:uid="{00000000-0005-0000-0000-0000A2860000}"/>
    <cellStyle name="Separador de milhares 6 2 2 2 2 4 2" xfId="8170" xr:uid="{00000000-0005-0000-0000-0000A3860000}"/>
    <cellStyle name="Separador de milhares 6 2 2 2 2 4 3" xfId="12728" xr:uid="{00000000-0005-0000-0000-0000A4860000}"/>
    <cellStyle name="Separador de milhares 6 2 2 2 2 5" xfId="1531" xr:uid="{00000000-0005-0000-0000-0000A5860000}"/>
    <cellStyle name="Separador de milhares 6 2 2 2 2 5 2" xfId="8171" xr:uid="{00000000-0005-0000-0000-0000A6860000}"/>
    <cellStyle name="Separador de milhares 6 2 2 2 2 5 3" xfId="10685" xr:uid="{00000000-0005-0000-0000-0000A7860000}"/>
    <cellStyle name="Separador de milhares 6 2 2 2 2 6" xfId="8164" xr:uid="{00000000-0005-0000-0000-0000A8860000}"/>
    <cellStyle name="Separador de milhares 6 2 2 2 2 7" xfId="10117" xr:uid="{00000000-0005-0000-0000-0000A9860000}"/>
    <cellStyle name="Separador de milhares 6 2 2 2 3" xfId="965" xr:uid="{00000000-0005-0000-0000-0000AA860000}"/>
    <cellStyle name="Separador de milhares 6 2 2 2 3 2" xfId="2100" xr:uid="{00000000-0005-0000-0000-0000AB860000}"/>
    <cellStyle name="Separador de milhares 6 2 2 2 3 2 2" xfId="8173" xr:uid="{00000000-0005-0000-0000-0000AC860000}"/>
    <cellStyle name="Separador de milhares 6 2 2 2 3 2 3" xfId="11254" xr:uid="{00000000-0005-0000-0000-0000AD860000}"/>
    <cellStyle name="Separador de milhares 6 2 2 2 3 3" xfId="3576" xr:uid="{00000000-0005-0000-0000-0000AE860000}"/>
    <cellStyle name="Separador de milhares 6 2 2 2 3 3 2" xfId="8174" xr:uid="{00000000-0005-0000-0000-0000AF860000}"/>
    <cellStyle name="Separador de milhares 6 2 2 2 3 3 3" xfId="12730" xr:uid="{00000000-0005-0000-0000-0000B0860000}"/>
    <cellStyle name="Separador de milhares 6 2 2 2 3 4" xfId="1533" xr:uid="{00000000-0005-0000-0000-0000B1860000}"/>
    <cellStyle name="Separador de milhares 6 2 2 2 3 4 2" xfId="8175" xr:uid="{00000000-0005-0000-0000-0000B2860000}"/>
    <cellStyle name="Separador de milhares 6 2 2 2 3 4 3" xfId="10687" xr:uid="{00000000-0005-0000-0000-0000B3860000}"/>
    <cellStyle name="Separador de milhares 6 2 2 2 3 5" xfId="8172" xr:uid="{00000000-0005-0000-0000-0000B4860000}"/>
    <cellStyle name="Separador de milhares 6 2 2 2 3 6" xfId="10119" xr:uid="{00000000-0005-0000-0000-0000B5860000}"/>
    <cellStyle name="Separador de milhares 6 2 2 2 4" xfId="966" xr:uid="{00000000-0005-0000-0000-0000B6860000}"/>
    <cellStyle name="Separador de milhares 6 2 2 2 4 2" xfId="8176" xr:uid="{00000000-0005-0000-0000-0000B7860000}"/>
    <cellStyle name="Separador de milhares 6 2 2 2 5" xfId="1179" xr:uid="{00000000-0005-0000-0000-0000B8860000}"/>
    <cellStyle name="Separador de milhares 6 2 2 2 5 2" xfId="3903" xr:uid="{00000000-0005-0000-0000-0000B9860000}"/>
    <cellStyle name="Separador de milhares 6 2 2 2 5 2 2" xfId="8178" xr:uid="{00000000-0005-0000-0000-0000BA860000}"/>
    <cellStyle name="Separador de milhares 6 2 2 2 5 2 3" xfId="13057" xr:uid="{00000000-0005-0000-0000-0000BB860000}"/>
    <cellStyle name="Separador de milhares 6 2 2 2 5 3" xfId="2209" xr:uid="{00000000-0005-0000-0000-0000BC860000}"/>
    <cellStyle name="Separador de milhares 6 2 2 2 5 3 2" xfId="8179" xr:uid="{00000000-0005-0000-0000-0000BD860000}"/>
    <cellStyle name="Separador de milhares 6 2 2 2 5 3 3" xfId="11363" xr:uid="{00000000-0005-0000-0000-0000BE860000}"/>
    <cellStyle name="Separador de milhares 6 2 2 2 5 4" xfId="8177" xr:uid="{00000000-0005-0000-0000-0000BF860000}"/>
    <cellStyle name="Separador de milhares 6 2 2 2 5 5" xfId="10333" xr:uid="{00000000-0005-0000-0000-0000C0860000}"/>
    <cellStyle name="Separador de milhares 6 2 2 2 6" xfId="2097" xr:uid="{00000000-0005-0000-0000-0000C1860000}"/>
    <cellStyle name="Separador de milhares 6 2 2 2 6 2" xfId="8180" xr:uid="{00000000-0005-0000-0000-0000C2860000}"/>
    <cellStyle name="Separador de milhares 6 2 2 2 6 3" xfId="11251" xr:uid="{00000000-0005-0000-0000-0000C3860000}"/>
    <cellStyle name="Separador de milhares 6 2 2 2 7" xfId="3221" xr:uid="{00000000-0005-0000-0000-0000C4860000}"/>
    <cellStyle name="Separador de milhares 6 2 2 2 7 2" xfId="8181" xr:uid="{00000000-0005-0000-0000-0000C5860000}"/>
    <cellStyle name="Separador de milhares 6 2 2 2 7 3" xfId="12375" xr:uid="{00000000-0005-0000-0000-0000C6860000}"/>
    <cellStyle name="Separador de milhares 6 2 2 2 8" xfId="1530" xr:uid="{00000000-0005-0000-0000-0000C7860000}"/>
    <cellStyle name="Separador de milhares 6 2 2 2 8 2" xfId="8182" xr:uid="{00000000-0005-0000-0000-0000C8860000}"/>
    <cellStyle name="Separador de milhares 6 2 2 2 8 3" xfId="10684" xr:uid="{00000000-0005-0000-0000-0000C9860000}"/>
    <cellStyle name="Separador de milhares 6 2 2 2 9" xfId="8163" xr:uid="{00000000-0005-0000-0000-0000CA860000}"/>
    <cellStyle name="Separador de milhares 6 2 2 3" xfId="967" xr:uid="{00000000-0005-0000-0000-0000CB860000}"/>
    <cellStyle name="Separador de milhares 6 2 2 3 2" xfId="968" xr:uid="{00000000-0005-0000-0000-0000CC860000}"/>
    <cellStyle name="Separador de milhares 6 2 2 3 2 2" xfId="969" xr:uid="{00000000-0005-0000-0000-0000CD860000}"/>
    <cellStyle name="Separador de milhares 6 2 2 3 2 2 2" xfId="2104" xr:uid="{00000000-0005-0000-0000-0000CE860000}"/>
    <cellStyle name="Separador de milhares 6 2 2 3 2 2 2 2" xfId="8186" xr:uid="{00000000-0005-0000-0000-0000CF860000}"/>
    <cellStyle name="Separador de milhares 6 2 2 3 2 2 2 3" xfId="11258" xr:uid="{00000000-0005-0000-0000-0000D0860000}"/>
    <cellStyle name="Separador de milhares 6 2 2 3 2 2 3" xfId="3579" xr:uid="{00000000-0005-0000-0000-0000D1860000}"/>
    <cellStyle name="Separador de milhares 6 2 2 3 2 2 3 2" xfId="8187" xr:uid="{00000000-0005-0000-0000-0000D2860000}"/>
    <cellStyle name="Separador de milhares 6 2 2 3 2 2 3 3" xfId="12733" xr:uid="{00000000-0005-0000-0000-0000D3860000}"/>
    <cellStyle name="Separador de milhares 6 2 2 3 2 2 4" xfId="1536" xr:uid="{00000000-0005-0000-0000-0000D4860000}"/>
    <cellStyle name="Separador de milhares 6 2 2 3 2 2 4 2" xfId="8188" xr:uid="{00000000-0005-0000-0000-0000D5860000}"/>
    <cellStyle name="Separador de milhares 6 2 2 3 2 2 4 3" xfId="10690" xr:uid="{00000000-0005-0000-0000-0000D6860000}"/>
    <cellStyle name="Separador de milhares 6 2 2 3 2 2 5" xfId="8185" xr:uid="{00000000-0005-0000-0000-0000D7860000}"/>
    <cellStyle name="Separador de milhares 6 2 2 3 2 2 6" xfId="10123" xr:uid="{00000000-0005-0000-0000-0000D8860000}"/>
    <cellStyle name="Separador de milhares 6 2 2 3 2 3" xfId="2103" xr:uid="{00000000-0005-0000-0000-0000D9860000}"/>
    <cellStyle name="Separador de milhares 6 2 2 3 2 3 2" xfId="8189" xr:uid="{00000000-0005-0000-0000-0000DA860000}"/>
    <cellStyle name="Separador de milhares 6 2 2 3 2 3 3" xfId="11257" xr:uid="{00000000-0005-0000-0000-0000DB860000}"/>
    <cellStyle name="Separador de milhares 6 2 2 3 2 4" xfId="3578" xr:uid="{00000000-0005-0000-0000-0000DC860000}"/>
    <cellStyle name="Separador de milhares 6 2 2 3 2 4 2" xfId="8190" xr:uid="{00000000-0005-0000-0000-0000DD860000}"/>
    <cellStyle name="Separador de milhares 6 2 2 3 2 4 3" xfId="12732" xr:uid="{00000000-0005-0000-0000-0000DE860000}"/>
    <cellStyle name="Separador de milhares 6 2 2 3 2 5" xfId="1535" xr:uid="{00000000-0005-0000-0000-0000DF860000}"/>
    <cellStyle name="Separador de milhares 6 2 2 3 2 5 2" xfId="8191" xr:uid="{00000000-0005-0000-0000-0000E0860000}"/>
    <cellStyle name="Separador de milhares 6 2 2 3 2 5 3" xfId="10689" xr:uid="{00000000-0005-0000-0000-0000E1860000}"/>
    <cellStyle name="Separador de milhares 6 2 2 3 2 6" xfId="8184" xr:uid="{00000000-0005-0000-0000-0000E2860000}"/>
    <cellStyle name="Separador de milhares 6 2 2 3 2 7" xfId="10122" xr:uid="{00000000-0005-0000-0000-0000E3860000}"/>
    <cellStyle name="Separador de milhares 6 2 2 3 3" xfId="970" xr:uid="{00000000-0005-0000-0000-0000E4860000}"/>
    <cellStyle name="Separador de milhares 6 2 2 3 3 2" xfId="2105" xr:uid="{00000000-0005-0000-0000-0000E5860000}"/>
    <cellStyle name="Separador de milhares 6 2 2 3 3 2 2" xfId="8193" xr:uid="{00000000-0005-0000-0000-0000E6860000}"/>
    <cellStyle name="Separador de milhares 6 2 2 3 3 2 3" xfId="11259" xr:uid="{00000000-0005-0000-0000-0000E7860000}"/>
    <cellStyle name="Separador de milhares 6 2 2 3 3 3" xfId="3580" xr:uid="{00000000-0005-0000-0000-0000E8860000}"/>
    <cellStyle name="Separador de milhares 6 2 2 3 3 3 2" xfId="8194" xr:uid="{00000000-0005-0000-0000-0000E9860000}"/>
    <cellStyle name="Separador de milhares 6 2 2 3 3 3 3" xfId="12734" xr:uid="{00000000-0005-0000-0000-0000EA860000}"/>
    <cellStyle name="Separador de milhares 6 2 2 3 3 4" xfId="1537" xr:uid="{00000000-0005-0000-0000-0000EB860000}"/>
    <cellStyle name="Separador de milhares 6 2 2 3 3 4 2" xfId="8195" xr:uid="{00000000-0005-0000-0000-0000EC860000}"/>
    <cellStyle name="Separador de milhares 6 2 2 3 3 4 3" xfId="10691" xr:uid="{00000000-0005-0000-0000-0000ED860000}"/>
    <cellStyle name="Separador de milhares 6 2 2 3 3 5" xfId="8192" xr:uid="{00000000-0005-0000-0000-0000EE860000}"/>
    <cellStyle name="Separador de milhares 6 2 2 3 3 6" xfId="10124" xr:uid="{00000000-0005-0000-0000-0000EF860000}"/>
    <cellStyle name="Separador de milhares 6 2 2 3 4" xfId="2102" xr:uid="{00000000-0005-0000-0000-0000F0860000}"/>
    <cellStyle name="Separador de milhares 6 2 2 3 4 2" xfId="8196" xr:uid="{00000000-0005-0000-0000-0000F1860000}"/>
    <cellStyle name="Separador de milhares 6 2 2 3 4 3" xfId="11256" xr:uid="{00000000-0005-0000-0000-0000F2860000}"/>
    <cellStyle name="Separador de milhares 6 2 2 3 5" xfId="3577" xr:uid="{00000000-0005-0000-0000-0000F3860000}"/>
    <cellStyle name="Separador de milhares 6 2 2 3 5 2" xfId="8197" xr:uid="{00000000-0005-0000-0000-0000F4860000}"/>
    <cellStyle name="Separador de milhares 6 2 2 3 5 3" xfId="12731" xr:uid="{00000000-0005-0000-0000-0000F5860000}"/>
    <cellStyle name="Separador de milhares 6 2 2 3 6" xfId="1534" xr:uid="{00000000-0005-0000-0000-0000F6860000}"/>
    <cellStyle name="Separador de milhares 6 2 2 3 6 2" xfId="8198" xr:uid="{00000000-0005-0000-0000-0000F7860000}"/>
    <cellStyle name="Separador de milhares 6 2 2 3 6 3" xfId="10688" xr:uid="{00000000-0005-0000-0000-0000F8860000}"/>
    <cellStyle name="Separador de milhares 6 2 2 3 7" xfId="8183" xr:uid="{00000000-0005-0000-0000-0000F9860000}"/>
    <cellStyle name="Separador de milhares 6 2 2 3 8" xfId="10121" xr:uid="{00000000-0005-0000-0000-0000FA860000}"/>
    <cellStyle name="Separador de milhares 6 2 2 4" xfId="971" xr:uid="{00000000-0005-0000-0000-0000FB860000}"/>
    <cellStyle name="Separador de milhares 6 2 2 4 2" xfId="972" xr:uid="{00000000-0005-0000-0000-0000FC860000}"/>
    <cellStyle name="Separador de milhares 6 2 2 4 2 2" xfId="2107" xr:uid="{00000000-0005-0000-0000-0000FD860000}"/>
    <cellStyle name="Separador de milhares 6 2 2 4 2 2 2" xfId="8201" xr:uid="{00000000-0005-0000-0000-0000FE860000}"/>
    <cellStyle name="Separador de milhares 6 2 2 4 2 2 3" xfId="11261" xr:uid="{00000000-0005-0000-0000-0000FF860000}"/>
    <cellStyle name="Separador de milhares 6 2 2 4 2 3" xfId="3582" xr:uid="{00000000-0005-0000-0000-000000870000}"/>
    <cellStyle name="Separador de milhares 6 2 2 4 2 3 2" xfId="8202" xr:uid="{00000000-0005-0000-0000-000001870000}"/>
    <cellStyle name="Separador de milhares 6 2 2 4 2 3 3" xfId="12736" xr:uid="{00000000-0005-0000-0000-000002870000}"/>
    <cellStyle name="Separador de milhares 6 2 2 4 2 4" xfId="1539" xr:uid="{00000000-0005-0000-0000-000003870000}"/>
    <cellStyle name="Separador de milhares 6 2 2 4 2 4 2" xfId="8203" xr:uid="{00000000-0005-0000-0000-000004870000}"/>
    <cellStyle name="Separador de milhares 6 2 2 4 2 4 3" xfId="10693" xr:uid="{00000000-0005-0000-0000-000005870000}"/>
    <cellStyle name="Separador de milhares 6 2 2 4 2 5" xfId="8200" xr:uid="{00000000-0005-0000-0000-000006870000}"/>
    <cellStyle name="Separador de milhares 6 2 2 4 2 6" xfId="10126" xr:uid="{00000000-0005-0000-0000-000007870000}"/>
    <cellStyle name="Separador de milhares 6 2 2 4 3" xfId="2106" xr:uid="{00000000-0005-0000-0000-000008870000}"/>
    <cellStyle name="Separador de milhares 6 2 2 4 3 2" xfId="8204" xr:uid="{00000000-0005-0000-0000-000009870000}"/>
    <cellStyle name="Separador de milhares 6 2 2 4 3 3" xfId="11260" xr:uid="{00000000-0005-0000-0000-00000A870000}"/>
    <cellStyle name="Separador de milhares 6 2 2 4 4" xfId="3581" xr:uid="{00000000-0005-0000-0000-00000B870000}"/>
    <cellStyle name="Separador de milhares 6 2 2 4 4 2" xfId="8205" xr:uid="{00000000-0005-0000-0000-00000C870000}"/>
    <cellStyle name="Separador de milhares 6 2 2 4 4 3" xfId="12735" xr:uid="{00000000-0005-0000-0000-00000D870000}"/>
    <cellStyle name="Separador de milhares 6 2 2 4 5" xfId="1538" xr:uid="{00000000-0005-0000-0000-00000E870000}"/>
    <cellStyle name="Separador de milhares 6 2 2 4 5 2" xfId="8206" xr:uid="{00000000-0005-0000-0000-00000F870000}"/>
    <cellStyle name="Separador de milhares 6 2 2 4 5 3" xfId="10692" xr:uid="{00000000-0005-0000-0000-000010870000}"/>
    <cellStyle name="Separador de milhares 6 2 2 4 6" xfId="8199" xr:uid="{00000000-0005-0000-0000-000011870000}"/>
    <cellStyle name="Separador de milhares 6 2 2 4 7" xfId="10125" xr:uid="{00000000-0005-0000-0000-000012870000}"/>
    <cellStyle name="Separador de milhares 6 2 2 5" xfId="973" xr:uid="{00000000-0005-0000-0000-000013870000}"/>
    <cellStyle name="Separador de milhares 6 2 2 5 2" xfId="2108" xr:uid="{00000000-0005-0000-0000-000014870000}"/>
    <cellStyle name="Separador de milhares 6 2 2 5 2 2" xfId="8208" xr:uid="{00000000-0005-0000-0000-000015870000}"/>
    <cellStyle name="Separador de milhares 6 2 2 5 2 3" xfId="11262" xr:uid="{00000000-0005-0000-0000-000016870000}"/>
    <cellStyle name="Separador de milhares 6 2 2 5 3" xfId="3583" xr:uid="{00000000-0005-0000-0000-000017870000}"/>
    <cellStyle name="Separador de milhares 6 2 2 5 3 2" xfId="8209" xr:uid="{00000000-0005-0000-0000-000018870000}"/>
    <cellStyle name="Separador de milhares 6 2 2 5 3 3" xfId="12737" xr:uid="{00000000-0005-0000-0000-000019870000}"/>
    <cellStyle name="Separador de milhares 6 2 2 5 4" xfId="1540" xr:uid="{00000000-0005-0000-0000-00001A870000}"/>
    <cellStyle name="Separador de milhares 6 2 2 5 4 2" xfId="8210" xr:uid="{00000000-0005-0000-0000-00001B870000}"/>
    <cellStyle name="Separador de milhares 6 2 2 5 4 3" xfId="10694" xr:uid="{00000000-0005-0000-0000-00001C870000}"/>
    <cellStyle name="Separador de milhares 6 2 2 5 5" xfId="8207" xr:uid="{00000000-0005-0000-0000-00001D870000}"/>
    <cellStyle name="Separador de milhares 6 2 2 5 6" xfId="10127" xr:uid="{00000000-0005-0000-0000-00001E870000}"/>
    <cellStyle name="Separador de milhares 6 2 2 6" xfId="974" xr:uid="{00000000-0005-0000-0000-00001F870000}"/>
    <cellStyle name="Separador de milhares 6 2 2 6 2" xfId="8211" xr:uid="{00000000-0005-0000-0000-000020870000}"/>
    <cellStyle name="Separador de milhares 6 2 2 7" xfId="1180" xr:uid="{00000000-0005-0000-0000-000021870000}"/>
    <cellStyle name="Separador de milhares 6 2 2 7 2" xfId="3890" xr:uid="{00000000-0005-0000-0000-000022870000}"/>
    <cellStyle name="Separador de milhares 6 2 2 7 2 2" xfId="8213" xr:uid="{00000000-0005-0000-0000-000023870000}"/>
    <cellStyle name="Separador de milhares 6 2 2 7 2 3" xfId="13044" xr:uid="{00000000-0005-0000-0000-000024870000}"/>
    <cellStyle name="Separador de milhares 6 2 2 7 3" xfId="2196" xr:uid="{00000000-0005-0000-0000-000025870000}"/>
    <cellStyle name="Separador de milhares 6 2 2 7 3 2" xfId="8214" xr:uid="{00000000-0005-0000-0000-000026870000}"/>
    <cellStyle name="Separador de milhares 6 2 2 7 3 3" xfId="11350" xr:uid="{00000000-0005-0000-0000-000027870000}"/>
    <cellStyle name="Separador de milhares 6 2 2 7 4" xfId="8212" xr:uid="{00000000-0005-0000-0000-000028870000}"/>
    <cellStyle name="Separador de milhares 6 2 2 7 5" xfId="10334" xr:uid="{00000000-0005-0000-0000-000029870000}"/>
    <cellStyle name="Separador de milhares 6 2 2 8" xfId="1706" xr:uid="{00000000-0005-0000-0000-00002A870000}"/>
    <cellStyle name="Separador de milhares 6 2 2 8 2" xfId="8215" xr:uid="{00000000-0005-0000-0000-00002B870000}"/>
    <cellStyle name="Separador de milhares 6 2 2 8 3" xfId="10860" xr:uid="{00000000-0005-0000-0000-00002C870000}"/>
    <cellStyle name="Separador de milhares 6 2 2 9" xfId="3213" xr:uid="{00000000-0005-0000-0000-00002D870000}"/>
    <cellStyle name="Separador de milhares 6 2 2 9 2" xfId="8216" xr:uid="{00000000-0005-0000-0000-00002E870000}"/>
    <cellStyle name="Separador de milhares 6 2 2 9 3" xfId="12367" xr:uid="{00000000-0005-0000-0000-00002F870000}"/>
    <cellStyle name="Separador de milhares 6 2 3" xfId="975" xr:uid="{00000000-0005-0000-0000-000030870000}"/>
    <cellStyle name="Separador de milhares 6 2 3 2" xfId="976" xr:uid="{00000000-0005-0000-0000-000031870000}"/>
    <cellStyle name="Separador de milhares 6 2 3 2 2" xfId="977" xr:uid="{00000000-0005-0000-0000-000032870000}"/>
    <cellStyle name="Separador de milhares 6 2 3 2 2 2" xfId="2112" xr:uid="{00000000-0005-0000-0000-000033870000}"/>
    <cellStyle name="Separador de milhares 6 2 3 2 2 2 2" xfId="8220" xr:uid="{00000000-0005-0000-0000-000034870000}"/>
    <cellStyle name="Separador de milhares 6 2 3 2 2 2 3" xfId="11266" xr:uid="{00000000-0005-0000-0000-000035870000}"/>
    <cellStyle name="Separador de milhares 6 2 3 2 2 3" xfId="3585" xr:uid="{00000000-0005-0000-0000-000036870000}"/>
    <cellStyle name="Separador de milhares 6 2 3 2 2 3 2" xfId="8221" xr:uid="{00000000-0005-0000-0000-000037870000}"/>
    <cellStyle name="Separador de milhares 6 2 3 2 2 3 3" xfId="12739" xr:uid="{00000000-0005-0000-0000-000038870000}"/>
    <cellStyle name="Separador de milhares 6 2 3 2 2 4" xfId="1543" xr:uid="{00000000-0005-0000-0000-000039870000}"/>
    <cellStyle name="Separador de milhares 6 2 3 2 2 4 2" xfId="8222" xr:uid="{00000000-0005-0000-0000-00003A870000}"/>
    <cellStyle name="Separador de milhares 6 2 3 2 2 4 3" xfId="10697" xr:uid="{00000000-0005-0000-0000-00003B870000}"/>
    <cellStyle name="Separador de milhares 6 2 3 2 2 5" xfId="8219" xr:uid="{00000000-0005-0000-0000-00003C870000}"/>
    <cellStyle name="Separador de milhares 6 2 3 2 2 6" xfId="10131" xr:uid="{00000000-0005-0000-0000-00003D870000}"/>
    <cellStyle name="Separador de milhares 6 2 3 2 3" xfId="2111" xr:uid="{00000000-0005-0000-0000-00003E870000}"/>
    <cellStyle name="Separador de milhares 6 2 3 2 3 2" xfId="8223" xr:uid="{00000000-0005-0000-0000-00003F870000}"/>
    <cellStyle name="Separador de milhares 6 2 3 2 3 3" xfId="11265" xr:uid="{00000000-0005-0000-0000-000040870000}"/>
    <cellStyle name="Separador de milhares 6 2 3 2 4" xfId="3584" xr:uid="{00000000-0005-0000-0000-000041870000}"/>
    <cellStyle name="Separador de milhares 6 2 3 2 4 2" xfId="8224" xr:uid="{00000000-0005-0000-0000-000042870000}"/>
    <cellStyle name="Separador de milhares 6 2 3 2 4 3" xfId="12738" xr:uid="{00000000-0005-0000-0000-000043870000}"/>
    <cellStyle name="Separador de milhares 6 2 3 2 5" xfId="1542" xr:uid="{00000000-0005-0000-0000-000044870000}"/>
    <cellStyle name="Separador de milhares 6 2 3 2 5 2" xfId="8225" xr:uid="{00000000-0005-0000-0000-000045870000}"/>
    <cellStyle name="Separador de milhares 6 2 3 2 5 3" xfId="10696" xr:uid="{00000000-0005-0000-0000-000046870000}"/>
    <cellStyle name="Separador de milhares 6 2 3 2 6" xfId="8218" xr:uid="{00000000-0005-0000-0000-000047870000}"/>
    <cellStyle name="Separador de milhares 6 2 3 2 7" xfId="10130" xr:uid="{00000000-0005-0000-0000-000048870000}"/>
    <cellStyle name="Separador de milhares 6 2 3 3" xfId="978" xr:uid="{00000000-0005-0000-0000-000049870000}"/>
    <cellStyle name="Separador de milhares 6 2 3 3 2" xfId="2113" xr:uid="{00000000-0005-0000-0000-00004A870000}"/>
    <cellStyle name="Separador de milhares 6 2 3 3 2 2" xfId="8227" xr:uid="{00000000-0005-0000-0000-00004B870000}"/>
    <cellStyle name="Separador de milhares 6 2 3 3 2 3" xfId="11267" xr:uid="{00000000-0005-0000-0000-00004C870000}"/>
    <cellStyle name="Separador de milhares 6 2 3 3 3" xfId="3586" xr:uid="{00000000-0005-0000-0000-00004D870000}"/>
    <cellStyle name="Separador de milhares 6 2 3 3 3 2" xfId="8228" xr:uid="{00000000-0005-0000-0000-00004E870000}"/>
    <cellStyle name="Separador de milhares 6 2 3 3 3 3" xfId="12740" xr:uid="{00000000-0005-0000-0000-00004F870000}"/>
    <cellStyle name="Separador de milhares 6 2 3 3 4" xfId="1544" xr:uid="{00000000-0005-0000-0000-000050870000}"/>
    <cellStyle name="Separador de milhares 6 2 3 3 4 2" xfId="8229" xr:uid="{00000000-0005-0000-0000-000051870000}"/>
    <cellStyle name="Separador de milhares 6 2 3 3 4 3" xfId="10698" xr:uid="{00000000-0005-0000-0000-000052870000}"/>
    <cellStyle name="Separador de milhares 6 2 3 3 5" xfId="8226" xr:uid="{00000000-0005-0000-0000-000053870000}"/>
    <cellStyle name="Separador de milhares 6 2 3 3 6" xfId="10132" xr:uid="{00000000-0005-0000-0000-000054870000}"/>
    <cellStyle name="Separador de milhares 6 2 3 4" xfId="1181" xr:uid="{00000000-0005-0000-0000-000055870000}"/>
    <cellStyle name="Separador de milhares 6 2 3 4 2" xfId="3896" xr:uid="{00000000-0005-0000-0000-000056870000}"/>
    <cellStyle name="Separador de milhares 6 2 3 4 2 2" xfId="8231" xr:uid="{00000000-0005-0000-0000-000057870000}"/>
    <cellStyle name="Separador de milhares 6 2 3 4 2 3" xfId="13050" xr:uid="{00000000-0005-0000-0000-000058870000}"/>
    <cellStyle name="Separador de milhares 6 2 3 4 3" xfId="2202" xr:uid="{00000000-0005-0000-0000-000059870000}"/>
    <cellStyle name="Separador de milhares 6 2 3 4 3 2" xfId="8232" xr:uid="{00000000-0005-0000-0000-00005A870000}"/>
    <cellStyle name="Separador de milhares 6 2 3 4 3 3" xfId="11356" xr:uid="{00000000-0005-0000-0000-00005B870000}"/>
    <cellStyle name="Separador de milhares 6 2 3 4 4" xfId="8230" xr:uid="{00000000-0005-0000-0000-00005C870000}"/>
    <cellStyle name="Separador de milhares 6 2 3 4 5" xfId="10335" xr:uid="{00000000-0005-0000-0000-00005D870000}"/>
    <cellStyle name="Separador de milhares 6 2 3 5" xfId="2110" xr:uid="{00000000-0005-0000-0000-00005E870000}"/>
    <cellStyle name="Separador de milhares 6 2 3 5 2" xfId="8233" xr:uid="{00000000-0005-0000-0000-00005F870000}"/>
    <cellStyle name="Separador de milhares 6 2 3 5 3" xfId="11264" xr:uid="{00000000-0005-0000-0000-000060870000}"/>
    <cellStyle name="Separador de milhares 6 2 3 6" xfId="3218" xr:uid="{00000000-0005-0000-0000-000061870000}"/>
    <cellStyle name="Separador de milhares 6 2 3 6 2" xfId="8234" xr:uid="{00000000-0005-0000-0000-000062870000}"/>
    <cellStyle name="Separador de milhares 6 2 3 6 3" xfId="12372" xr:uid="{00000000-0005-0000-0000-000063870000}"/>
    <cellStyle name="Separador de milhares 6 2 3 7" xfId="1541" xr:uid="{00000000-0005-0000-0000-000064870000}"/>
    <cellStyle name="Separador de milhares 6 2 3 7 2" xfId="8235" xr:uid="{00000000-0005-0000-0000-000065870000}"/>
    <cellStyle name="Separador de milhares 6 2 3 7 3" xfId="10695" xr:uid="{00000000-0005-0000-0000-000066870000}"/>
    <cellStyle name="Separador de milhares 6 2 3 8" xfId="8217" xr:uid="{00000000-0005-0000-0000-000067870000}"/>
    <cellStyle name="Separador de milhares 6 2 3 9" xfId="10129" xr:uid="{00000000-0005-0000-0000-000068870000}"/>
    <cellStyle name="Separador de milhares 6 2 4" xfId="979" xr:uid="{00000000-0005-0000-0000-000069870000}"/>
    <cellStyle name="Separador de milhares 6 2 4 2" xfId="1182" xr:uid="{00000000-0005-0000-0000-00006A870000}"/>
    <cellStyle name="Separador de milhares 6 2 4 2 2" xfId="3911" xr:uid="{00000000-0005-0000-0000-00006B870000}"/>
    <cellStyle name="Separador de milhares 6 2 4 2 2 2" xfId="8238" xr:uid="{00000000-0005-0000-0000-00006C870000}"/>
    <cellStyle name="Separador de milhares 6 2 4 2 2 3" xfId="13065" xr:uid="{00000000-0005-0000-0000-00006D870000}"/>
    <cellStyle name="Separador de milhares 6 2 4 2 3" xfId="2217" xr:uid="{00000000-0005-0000-0000-00006E870000}"/>
    <cellStyle name="Separador de milhares 6 2 4 2 3 2" xfId="8239" xr:uid="{00000000-0005-0000-0000-00006F870000}"/>
    <cellStyle name="Separador de milhares 6 2 4 2 3 3" xfId="11371" xr:uid="{00000000-0005-0000-0000-000070870000}"/>
    <cellStyle name="Separador de milhares 6 2 4 2 4" xfId="8237" xr:uid="{00000000-0005-0000-0000-000071870000}"/>
    <cellStyle name="Separador de milhares 6 2 4 2 5" xfId="10336" xr:uid="{00000000-0005-0000-0000-000072870000}"/>
    <cellStyle name="Separador de milhares 6 2 4 3" xfId="2114" xr:uid="{00000000-0005-0000-0000-000073870000}"/>
    <cellStyle name="Separador de milhares 6 2 4 3 2" xfId="8240" xr:uid="{00000000-0005-0000-0000-000074870000}"/>
    <cellStyle name="Separador de milhares 6 2 4 4" xfId="1614" xr:uid="{00000000-0005-0000-0000-000075870000}"/>
    <cellStyle name="Separador de milhares 6 2 4 4 2" xfId="8241" xr:uid="{00000000-0005-0000-0000-000076870000}"/>
    <cellStyle name="Separador de milhares 6 2 4 4 3" xfId="10768" xr:uid="{00000000-0005-0000-0000-000077870000}"/>
    <cellStyle name="Separador de milhares 6 2 4 5" xfId="8236" xr:uid="{00000000-0005-0000-0000-000078870000}"/>
    <cellStyle name="Separador de milhares 6 2 5" xfId="1132" xr:uid="{00000000-0005-0000-0000-000079870000}"/>
    <cellStyle name="Separador de milhares 6 2 5 2" xfId="8242" xr:uid="{00000000-0005-0000-0000-00007A870000}"/>
    <cellStyle name="Separador de milhares 6 2 6" xfId="1183" xr:uid="{00000000-0005-0000-0000-00007B870000}"/>
    <cellStyle name="Separador de milhares 6 2 6 2" xfId="3877" xr:uid="{00000000-0005-0000-0000-00007C870000}"/>
    <cellStyle name="Separador de milhares 6 2 6 2 2" xfId="8244" xr:uid="{00000000-0005-0000-0000-00007D870000}"/>
    <cellStyle name="Separador de milhares 6 2 6 2 3" xfId="13031" xr:uid="{00000000-0005-0000-0000-00007E870000}"/>
    <cellStyle name="Separador de milhares 6 2 6 3" xfId="2183" xr:uid="{00000000-0005-0000-0000-00007F870000}"/>
    <cellStyle name="Separador de milhares 6 2 6 3 2" xfId="8245" xr:uid="{00000000-0005-0000-0000-000080870000}"/>
    <cellStyle name="Separador de milhares 6 2 6 3 3" xfId="11337" xr:uid="{00000000-0005-0000-0000-000081870000}"/>
    <cellStyle name="Separador de milhares 6 2 6 4" xfId="8243" xr:uid="{00000000-0005-0000-0000-000082870000}"/>
    <cellStyle name="Separador de milhares 6 2 6 5" xfId="10337" xr:uid="{00000000-0005-0000-0000-000083870000}"/>
    <cellStyle name="Separador de milhares 6 2 7" xfId="1184" xr:uid="{00000000-0005-0000-0000-000084870000}"/>
    <cellStyle name="Separador de milhares 6 2 7 2" xfId="3883" xr:uid="{00000000-0005-0000-0000-000085870000}"/>
    <cellStyle name="Separador de milhares 6 2 7 2 2" xfId="8247" xr:uid="{00000000-0005-0000-0000-000086870000}"/>
    <cellStyle name="Separador de milhares 6 2 7 2 3" xfId="13037" xr:uid="{00000000-0005-0000-0000-000087870000}"/>
    <cellStyle name="Separador de milhares 6 2 7 3" xfId="2189" xr:uid="{00000000-0005-0000-0000-000088870000}"/>
    <cellStyle name="Separador de milhares 6 2 7 3 2" xfId="8248" xr:uid="{00000000-0005-0000-0000-000089870000}"/>
    <cellStyle name="Separador de milhares 6 2 7 3 3" xfId="11343" xr:uid="{00000000-0005-0000-0000-00008A870000}"/>
    <cellStyle name="Separador de milhares 6 2 7 4" xfId="8246" xr:uid="{00000000-0005-0000-0000-00008B870000}"/>
    <cellStyle name="Separador de milhares 6 2 7 5" xfId="10338" xr:uid="{00000000-0005-0000-0000-00008C870000}"/>
    <cellStyle name="Separador de milhares 6 2 8" xfId="1693" xr:uid="{00000000-0005-0000-0000-00008D870000}"/>
    <cellStyle name="Separador de milhares 6 2 8 2" xfId="3670" xr:uid="{00000000-0005-0000-0000-00008E870000}"/>
    <cellStyle name="Separador de milhares 6 2 8 2 2" xfId="8250" xr:uid="{00000000-0005-0000-0000-00008F870000}"/>
    <cellStyle name="Separador de milhares 6 2 8 2 3" xfId="12824" xr:uid="{00000000-0005-0000-0000-000090870000}"/>
    <cellStyle name="Separador de milhares 6 2 8 3" xfId="8249" xr:uid="{00000000-0005-0000-0000-000091870000}"/>
    <cellStyle name="Separador de milhares 6 2 8 4" xfId="10847" xr:uid="{00000000-0005-0000-0000-000092870000}"/>
    <cellStyle name="Separador de milhares 6 2 9" xfId="3206" xr:uid="{00000000-0005-0000-0000-000093870000}"/>
    <cellStyle name="Separador de milhares 6 2 9 2" xfId="8251" xr:uid="{00000000-0005-0000-0000-000094870000}"/>
    <cellStyle name="Separador de milhares 6 2 9 3" xfId="12360" xr:uid="{00000000-0005-0000-0000-000095870000}"/>
    <cellStyle name="Separador de milhares 6 3" xfId="980" xr:uid="{00000000-0005-0000-0000-000096870000}"/>
    <cellStyle name="Separador de milhares 6 3 2" xfId="8252" xr:uid="{00000000-0005-0000-0000-000097870000}"/>
    <cellStyle name="Separador de milhares 6 4" xfId="981" xr:uid="{00000000-0005-0000-0000-000098870000}"/>
    <cellStyle name="Separador de milhares 6 4 2" xfId="8253" xr:uid="{00000000-0005-0000-0000-000099870000}"/>
    <cellStyle name="Separador de milhares 6 5" xfId="8158" xr:uid="{00000000-0005-0000-0000-00009A870000}"/>
    <cellStyle name="Separador de milhares 7" xfId="172" xr:uid="{00000000-0005-0000-0000-00009B870000}"/>
    <cellStyle name="Separador de milhares 7 2" xfId="982" xr:uid="{00000000-0005-0000-0000-00009C870000}"/>
    <cellStyle name="Separador de milhares 7 2 2" xfId="8255" xr:uid="{00000000-0005-0000-0000-00009D870000}"/>
    <cellStyle name="Separador de milhares 7 3" xfId="983" xr:uid="{00000000-0005-0000-0000-00009E870000}"/>
    <cellStyle name="Separador de milhares 7 3 2" xfId="8256" xr:uid="{00000000-0005-0000-0000-00009F870000}"/>
    <cellStyle name="Separador de milhares 7 4" xfId="984" xr:uid="{00000000-0005-0000-0000-0000A0870000}"/>
    <cellStyle name="Separador de milhares 7 4 2" xfId="8257" xr:uid="{00000000-0005-0000-0000-0000A1870000}"/>
    <cellStyle name="Separador de milhares 7 5" xfId="8254" xr:uid="{00000000-0005-0000-0000-0000A2870000}"/>
    <cellStyle name="Separador de milhares 8" xfId="173" xr:uid="{00000000-0005-0000-0000-0000A3870000}"/>
    <cellStyle name="Separador de milhares 8 10" xfId="174" xr:uid="{00000000-0005-0000-0000-0000A4870000}"/>
    <cellStyle name="Separador de milhares 8 10 2" xfId="985" xr:uid="{00000000-0005-0000-0000-0000A5870000}"/>
    <cellStyle name="Separador de milhares 8 10 2 2" xfId="8260" xr:uid="{00000000-0005-0000-0000-0000A6870000}"/>
    <cellStyle name="Separador de milhares 8 10 3" xfId="8259" xr:uid="{00000000-0005-0000-0000-0000A7870000}"/>
    <cellStyle name="Separador de milhares 8 11" xfId="175" xr:uid="{00000000-0005-0000-0000-0000A8870000}"/>
    <cellStyle name="Separador de milhares 8 11 2" xfId="986" xr:uid="{00000000-0005-0000-0000-0000A9870000}"/>
    <cellStyle name="Separador de milhares 8 11 2 2" xfId="8262" xr:uid="{00000000-0005-0000-0000-0000AA870000}"/>
    <cellStyle name="Separador de milhares 8 11 3" xfId="8261" xr:uid="{00000000-0005-0000-0000-0000AB870000}"/>
    <cellStyle name="Separador de milhares 8 12" xfId="176" xr:uid="{00000000-0005-0000-0000-0000AC870000}"/>
    <cellStyle name="Separador de milhares 8 12 2" xfId="987" xr:uid="{00000000-0005-0000-0000-0000AD870000}"/>
    <cellStyle name="Separador de milhares 8 12 2 2" xfId="8264" xr:uid="{00000000-0005-0000-0000-0000AE870000}"/>
    <cellStyle name="Separador de milhares 8 12 3" xfId="8263" xr:uid="{00000000-0005-0000-0000-0000AF870000}"/>
    <cellStyle name="Separador de milhares 8 13" xfId="177" xr:uid="{00000000-0005-0000-0000-0000B0870000}"/>
    <cellStyle name="Separador de milhares 8 13 2" xfId="988" xr:uid="{00000000-0005-0000-0000-0000B1870000}"/>
    <cellStyle name="Separador de milhares 8 13 2 2" xfId="8266" xr:uid="{00000000-0005-0000-0000-0000B2870000}"/>
    <cellStyle name="Separador de milhares 8 13 3" xfId="8265" xr:uid="{00000000-0005-0000-0000-0000B3870000}"/>
    <cellStyle name="Separador de milhares 8 14" xfId="178" xr:uid="{00000000-0005-0000-0000-0000B4870000}"/>
    <cellStyle name="Separador de milhares 8 14 2" xfId="989" xr:uid="{00000000-0005-0000-0000-0000B5870000}"/>
    <cellStyle name="Separador de milhares 8 14 2 2" xfId="8268" xr:uid="{00000000-0005-0000-0000-0000B6870000}"/>
    <cellStyle name="Separador de milhares 8 14 3" xfId="8267" xr:uid="{00000000-0005-0000-0000-0000B7870000}"/>
    <cellStyle name="Separador de milhares 8 15" xfId="179" xr:uid="{00000000-0005-0000-0000-0000B8870000}"/>
    <cellStyle name="Separador de milhares 8 15 2" xfId="990" xr:uid="{00000000-0005-0000-0000-0000B9870000}"/>
    <cellStyle name="Separador de milhares 8 15 2 2" xfId="8270" xr:uid="{00000000-0005-0000-0000-0000BA870000}"/>
    <cellStyle name="Separador de milhares 8 15 3" xfId="8269" xr:uid="{00000000-0005-0000-0000-0000BB870000}"/>
    <cellStyle name="Separador de milhares 8 16" xfId="180" xr:uid="{00000000-0005-0000-0000-0000BC870000}"/>
    <cellStyle name="Separador de milhares 8 16 2" xfId="991" xr:uid="{00000000-0005-0000-0000-0000BD870000}"/>
    <cellStyle name="Separador de milhares 8 16 2 2" xfId="8272" xr:uid="{00000000-0005-0000-0000-0000BE870000}"/>
    <cellStyle name="Separador de milhares 8 16 3" xfId="8271" xr:uid="{00000000-0005-0000-0000-0000BF870000}"/>
    <cellStyle name="Separador de milhares 8 17" xfId="181" xr:uid="{00000000-0005-0000-0000-0000C0870000}"/>
    <cellStyle name="Separador de milhares 8 17 2" xfId="992" xr:uid="{00000000-0005-0000-0000-0000C1870000}"/>
    <cellStyle name="Separador de milhares 8 17 2 2" xfId="993" xr:uid="{00000000-0005-0000-0000-0000C2870000}"/>
    <cellStyle name="Separador de milhares 8 17 2 2 2" xfId="8275" xr:uid="{00000000-0005-0000-0000-0000C3870000}"/>
    <cellStyle name="Separador de milhares 8 17 2 3" xfId="8274" xr:uid="{00000000-0005-0000-0000-0000C4870000}"/>
    <cellStyle name="Separador de milhares 8 17 3" xfId="994" xr:uid="{00000000-0005-0000-0000-0000C5870000}"/>
    <cellStyle name="Separador de milhares 8 17 3 2" xfId="8276" xr:uid="{00000000-0005-0000-0000-0000C6870000}"/>
    <cellStyle name="Separador de milhares 8 17 4" xfId="8273" xr:uid="{00000000-0005-0000-0000-0000C7870000}"/>
    <cellStyle name="Separador de milhares 8 18" xfId="182" xr:uid="{00000000-0005-0000-0000-0000C8870000}"/>
    <cellStyle name="Separador de milhares 8 18 2" xfId="995" xr:uid="{00000000-0005-0000-0000-0000C9870000}"/>
    <cellStyle name="Separador de milhares 8 18 2 2" xfId="8278" xr:uid="{00000000-0005-0000-0000-0000CA870000}"/>
    <cellStyle name="Separador de milhares 8 18 3" xfId="8277" xr:uid="{00000000-0005-0000-0000-0000CB870000}"/>
    <cellStyle name="Separador de milhares 8 19" xfId="183" xr:uid="{00000000-0005-0000-0000-0000CC870000}"/>
    <cellStyle name="Separador de milhares 8 19 2" xfId="996" xr:uid="{00000000-0005-0000-0000-0000CD870000}"/>
    <cellStyle name="Separador de milhares 8 19 2 2" xfId="8280" xr:uid="{00000000-0005-0000-0000-0000CE870000}"/>
    <cellStyle name="Separador de milhares 8 19 3" xfId="8279" xr:uid="{00000000-0005-0000-0000-0000CF870000}"/>
    <cellStyle name="Separador de milhares 8 2" xfId="184" xr:uid="{00000000-0005-0000-0000-0000D0870000}"/>
    <cellStyle name="Separador de milhares 8 2 2" xfId="997" xr:uid="{00000000-0005-0000-0000-0000D1870000}"/>
    <cellStyle name="Separador de milhares 8 2 2 2" xfId="998" xr:uid="{00000000-0005-0000-0000-0000D2870000}"/>
    <cellStyle name="Separador de milhares 8 2 2 2 2" xfId="8283" xr:uid="{00000000-0005-0000-0000-0000D3870000}"/>
    <cellStyle name="Separador de milhares 8 2 2 3" xfId="999" xr:uid="{00000000-0005-0000-0000-0000D4870000}"/>
    <cellStyle name="Separador de milhares 8 2 2 3 2" xfId="8284" xr:uid="{00000000-0005-0000-0000-0000D5870000}"/>
    <cellStyle name="Separador de milhares 8 2 2 4" xfId="8282" xr:uid="{00000000-0005-0000-0000-0000D6870000}"/>
    <cellStyle name="Separador de milhares 8 2 3" xfId="1000" xr:uid="{00000000-0005-0000-0000-0000D7870000}"/>
    <cellStyle name="Separador de milhares 8 2 3 2" xfId="8285" xr:uid="{00000000-0005-0000-0000-0000D8870000}"/>
    <cellStyle name="Separador de milhares 8 2 4" xfId="1001" xr:uid="{00000000-0005-0000-0000-0000D9870000}"/>
    <cellStyle name="Separador de milhares 8 2 4 2" xfId="8286" xr:uid="{00000000-0005-0000-0000-0000DA870000}"/>
    <cellStyle name="Separador de milhares 8 2 5" xfId="8281" xr:uid="{00000000-0005-0000-0000-0000DB870000}"/>
    <cellStyle name="Separador de milhares 8 20" xfId="185" xr:uid="{00000000-0005-0000-0000-0000DC870000}"/>
    <cellStyle name="Separador de milhares 8 20 2" xfId="1002" xr:uid="{00000000-0005-0000-0000-0000DD870000}"/>
    <cellStyle name="Separador de milhares 8 20 2 2" xfId="8288" xr:uid="{00000000-0005-0000-0000-0000DE870000}"/>
    <cellStyle name="Separador de milhares 8 20 3" xfId="8287" xr:uid="{00000000-0005-0000-0000-0000DF870000}"/>
    <cellStyle name="Separador de milhares 8 21" xfId="186" xr:uid="{00000000-0005-0000-0000-0000E0870000}"/>
    <cellStyle name="Separador de milhares 8 21 2" xfId="1003" xr:uid="{00000000-0005-0000-0000-0000E1870000}"/>
    <cellStyle name="Separador de milhares 8 21 2 2" xfId="8290" xr:uid="{00000000-0005-0000-0000-0000E2870000}"/>
    <cellStyle name="Separador de milhares 8 21 3" xfId="8289" xr:uid="{00000000-0005-0000-0000-0000E3870000}"/>
    <cellStyle name="Separador de milhares 8 22" xfId="187" xr:uid="{00000000-0005-0000-0000-0000E4870000}"/>
    <cellStyle name="Separador de milhares 8 22 2" xfId="1004" xr:uid="{00000000-0005-0000-0000-0000E5870000}"/>
    <cellStyle name="Separador de milhares 8 22 2 2" xfId="8292" xr:uid="{00000000-0005-0000-0000-0000E6870000}"/>
    <cellStyle name="Separador de milhares 8 22 3" xfId="8291" xr:uid="{00000000-0005-0000-0000-0000E7870000}"/>
    <cellStyle name="Separador de milhares 8 23" xfId="188" xr:uid="{00000000-0005-0000-0000-0000E8870000}"/>
    <cellStyle name="Separador de milhares 8 23 2" xfId="1005" xr:uid="{00000000-0005-0000-0000-0000E9870000}"/>
    <cellStyle name="Separador de milhares 8 23 2 2" xfId="8294" xr:uid="{00000000-0005-0000-0000-0000EA870000}"/>
    <cellStyle name="Separador de milhares 8 23 3" xfId="8293" xr:uid="{00000000-0005-0000-0000-0000EB870000}"/>
    <cellStyle name="Separador de milhares 8 24" xfId="1006" xr:uid="{00000000-0005-0000-0000-0000EC870000}"/>
    <cellStyle name="Separador de milhares 8 24 2" xfId="1007" xr:uid="{00000000-0005-0000-0000-0000ED870000}"/>
    <cellStyle name="Separador de milhares 8 24 2 2" xfId="8296" xr:uid="{00000000-0005-0000-0000-0000EE870000}"/>
    <cellStyle name="Separador de milhares 8 24 3" xfId="8295" xr:uid="{00000000-0005-0000-0000-0000EF870000}"/>
    <cellStyle name="Separador de milhares 8 25" xfId="1008" xr:uid="{00000000-0005-0000-0000-0000F0870000}"/>
    <cellStyle name="Separador de milhares 8 25 2" xfId="8297" xr:uid="{00000000-0005-0000-0000-0000F1870000}"/>
    <cellStyle name="Separador de milhares 8 26" xfId="8258" xr:uid="{00000000-0005-0000-0000-0000F2870000}"/>
    <cellStyle name="Separador de milhares 8 3" xfId="189" xr:uid="{00000000-0005-0000-0000-0000F3870000}"/>
    <cellStyle name="Separador de milhares 8 3 2" xfId="1009" xr:uid="{00000000-0005-0000-0000-0000F4870000}"/>
    <cellStyle name="Separador de milhares 8 3 2 2" xfId="1010" xr:uid="{00000000-0005-0000-0000-0000F5870000}"/>
    <cellStyle name="Separador de milhares 8 3 2 2 2" xfId="8300" xr:uid="{00000000-0005-0000-0000-0000F6870000}"/>
    <cellStyle name="Separador de milhares 8 3 2 3" xfId="1011" xr:uid="{00000000-0005-0000-0000-0000F7870000}"/>
    <cellStyle name="Separador de milhares 8 3 2 3 2" xfId="8301" xr:uid="{00000000-0005-0000-0000-0000F8870000}"/>
    <cellStyle name="Separador de milhares 8 3 2 4" xfId="8299" xr:uid="{00000000-0005-0000-0000-0000F9870000}"/>
    <cellStyle name="Separador de milhares 8 3 3" xfId="1012" xr:uid="{00000000-0005-0000-0000-0000FA870000}"/>
    <cellStyle name="Separador de milhares 8 3 3 2" xfId="8302" xr:uid="{00000000-0005-0000-0000-0000FB870000}"/>
    <cellStyle name="Separador de milhares 8 3 4" xfId="1013" xr:uid="{00000000-0005-0000-0000-0000FC870000}"/>
    <cellStyle name="Separador de milhares 8 3 4 2" xfId="8303" xr:uid="{00000000-0005-0000-0000-0000FD870000}"/>
    <cellStyle name="Separador de milhares 8 3 5" xfId="8298" xr:uid="{00000000-0005-0000-0000-0000FE870000}"/>
    <cellStyle name="Separador de milhares 8 4" xfId="190" xr:uid="{00000000-0005-0000-0000-0000FF870000}"/>
    <cellStyle name="Separador de milhares 8 4 2" xfId="1014" xr:uid="{00000000-0005-0000-0000-000000880000}"/>
    <cellStyle name="Separador de milhares 8 4 2 2" xfId="8305" xr:uid="{00000000-0005-0000-0000-000001880000}"/>
    <cellStyle name="Separador de milhares 8 4 3" xfId="8304" xr:uid="{00000000-0005-0000-0000-000002880000}"/>
    <cellStyle name="Separador de milhares 8 5" xfId="191" xr:uid="{00000000-0005-0000-0000-000003880000}"/>
    <cellStyle name="Separador de milhares 8 5 2" xfId="1015" xr:uid="{00000000-0005-0000-0000-000004880000}"/>
    <cellStyle name="Separador de milhares 8 5 2 2" xfId="8307" xr:uid="{00000000-0005-0000-0000-000005880000}"/>
    <cellStyle name="Separador de milhares 8 5 3" xfId="8306" xr:uid="{00000000-0005-0000-0000-000006880000}"/>
    <cellStyle name="Separador de milhares 8 6" xfId="192" xr:uid="{00000000-0005-0000-0000-000007880000}"/>
    <cellStyle name="Separador de milhares 8 6 2" xfId="1016" xr:uid="{00000000-0005-0000-0000-000008880000}"/>
    <cellStyle name="Separador de milhares 8 6 2 2" xfId="8309" xr:uid="{00000000-0005-0000-0000-000009880000}"/>
    <cellStyle name="Separador de milhares 8 6 3" xfId="8308" xr:uid="{00000000-0005-0000-0000-00000A880000}"/>
    <cellStyle name="Separador de milhares 8 7" xfId="193" xr:uid="{00000000-0005-0000-0000-00000B880000}"/>
    <cellStyle name="Separador de milhares 8 7 2" xfId="1017" xr:uid="{00000000-0005-0000-0000-00000C880000}"/>
    <cellStyle name="Separador de milhares 8 7 2 2" xfId="8311" xr:uid="{00000000-0005-0000-0000-00000D880000}"/>
    <cellStyle name="Separador de milhares 8 7 3" xfId="8310" xr:uid="{00000000-0005-0000-0000-00000E880000}"/>
    <cellStyle name="Separador de milhares 8 8" xfId="194" xr:uid="{00000000-0005-0000-0000-00000F880000}"/>
    <cellStyle name="Separador de milhares 8 8 2" xfId="1018" xr:uid="{00000000-0005-0000-0000-000010880000}"/>
    <cellStyle name="Separador de milhares 8 8 2 2" xfId="8313" xr:uid="{00000000-0005-0000-0000-000011880000}"/>
    <cellStyle name="Separador de milhares 8 8 3" xfId="8312" xr:uid="{00000000-0005-0000-0000-000012880000}"/>
    <cellStyle name="Separador de milhares 8 9" xfId="195" xr:uid="{00000000-0005-0000-0000-000013880000}"/>
    <cellStyle name="Separador de milhares 8 9 2" xfId="1019" xr:uid="{00000000-0005-0000-0000-000014880000}"/>
    <cellStyle name="Separador de milhares 8 9 2 2" xfId="8315" xr:uid="{00000000-0005-0000-0000-000015880000}"/>
    <cellStyle name="Separador de milhares 8 9 3" xfId="8314" xr:uid="{00000000-0005-0000-0000-000016880000}"/>
    <cellStyle name="Separador de milhares 9" xfId="1020" xr:uid="{00000000-0005-0000-0000-000017880000}"/>
    <cellStyle name="Separador de milhares 9 2" xfId="1021" xr:uid="{00000000-0005-0000-0000-000018880000}"/>
    <cellStyle name="Separador de milhares 9 2 2" xfId="8317" xr:uid="{00000000-0005-0000-0000-000019880000}"/>
    <cellStyle name="Separador de milhares 9 3" xfId="1022" xr:uid="{00000000-0005-0000-0000-00001A880000}"/>
    <cellStyle name="Separador de milhares 9 3 2" xfId="8318" xr:uid="{00000000-0005-0000-0000-00001B880000}"/>
    <cellStyle name="Separador de milhares 9 4" xfId="1023" xr:uid="{00000000-0005-0000-0000-00001C880000}"/>
    <cellStyle name="Separador de milhares 9 4 2" xfId="8319" xr:uid="{00000000-0005-0000-0000-00001D880000}"/>
    <cellStyle name="Separador de milhares 9 5" xfId="8316" xr:uid="{00000000-0005-0000-0000-00001E880000}"/>
    <cellStyle name="TableStyleLight1" xfId="9151" xr:uid="{00000000-0005-0000-0000-00001F880000}"/>
    <cellStyle name="Texto de Aviso 2" xfId="196" xr:uid="{00000000-0005-0000-0000-000020880000}"/>
    <cellStyle name="Texto de Aviso 2 2" xfId="8320" xr:uid="{00000000-0005-0000-0000-000021880000}"/>
    <cellStyle name="Texto Explicativo 2" xfId="197" xr:uid="{00000000-0005-0000-0000-000022880000}"/>
    <cellStyle name="Texto Explicativo 2 2" xfId="8321" xr:uid="{00000000-0005-0000-0000-000023880000}"/>
    <cellStyle name="Texto Explicativo 3" xfId="198" xr:uid="{00000000-0005-0000-0000-000024880000}"/>
    <cellStyle name="Texto Explicativo 3 2" xfId="1545" xr:uid="{00000000-0005-0000-0000-000025880000}"/>
    <cellStyle name="Texto Explicativo 3 2 2" xfId="8323" xr:uid="{00000000-0005-0000-0000-000026880000}"/>
    <cellStyle name="Texto Explicativo 3 3" xfId="8322" xr:uid="{00000000-0005-0000-0000-000027880000}"/>
    <cellStyle name="Título 1 1" xfId="199" xr:uid="{00000000-0005-0000-0000-000028880000}"/>
    <cellStyle name="Título 1 1 1" xfId="200" xr:uid="{00000000-0005-0000-0000-000029880000}"/>
    <cellStyle name="Título 1 1 1 1" xfId="201" xr:uid="{00000000-0005-0000-0000-00002A880000}"/>
    <cellStyle name="Título 1 1 1 1 1" xfId="202" xr:uid="{00000000-0005-0000-0000-00002B880000}"/>
    <cellStyle name="Título 1 1 1 1 1 2" xfId="8327" xr:uid="{00000000-0005-0000-0000-00002C880000}"/>
    <cellStyle name="Título 1 1 1 1 2" xfId="8326" xr:uid="{00000000-0005-0000-0000-00002D880000}"/>
    <cellStyle name="Título 1 1 1 2" xfId="8325" xr:uid="{00000000-0005-0000-0000-00002E880000}"/>
    <cellStyle name="Título 1 1 2" xfId="8324" xr:uid="{00000000-0005-0000-0000-00002F880000}"/>
    <cellStyle name="Título 1 2" xfId="203" xr:uid="{00000000-0005-0000-0000-000030880000}"/>
    <cellStyle name="Título 1 2 2" xfId="1546" xr:uid="{00000000-0005-0000-0000-000031880000}"/>
    <cellStyle name="Título 1 2 2 2" xfId="8329" xr:uid="{00000000-0005-0000-0000-000032880000}"/>
    <cellStyle name="Título 1 2 3" xfId="8328" xr:uid="{00000000-0005-0000-0000-000033880000}"/>
    <cellStyle name="Título 2 2" xfId="204" xr:uid="{00000000-0005-0000-0000-000034880000}"/>
    <cellStyle name="Título 2 2 2" xfId="8330" xr:uid="{00000000-0005-0000-0000-000035880000}"/>
    <cellStyle name="Título 2 3" xfId="1024" xr:uid="{00000000-0005-0000-0000-000036880000}"/>
    <cellStyle name="Título 2 3 2" xfId="8331" xr:uid="{00000000-0005-0000-0000-000037880000}"/>
    <cellStyle name="Título 3 2" xfId="205" xr:uid="{00000000-0005-0000-0000-000038880000}"/>
    <cellStyle name="Título 3 2 2" xfId="8332" xr:uid="{00000000-0005-0000-0000-000039880000}"/>
    <cellStyle name="Título 3 3" xfId="1025" xr:uid="{00000000-0005-0000-0000-00003A880000}"/>
    <cellStyle name="Título 3 3 2" xfId="8333" xr:uid="{00000000-0005-0000-0000-00003B880000}"/>
    <cellStyle name="Título 4 2" xfId="206" xr:uid="{00000000-0005-0000-0000-00003C880000}"/>
    <cellStyle name="Título 4 2 2" xfId="8334" xr:uid="{00000000-0005-0000-0000-00003D880000}"/>
    <cellStyle name="Título 4 3" xfId="1026" xr:uid="{00000000-0005-0000-0000-00003E880000}"/>
    <cellStyle name="Título 4 3 2" xfId="8335" xr:uid="{00000000-0005-0000-0000-00003F880000}"/>
    <cellStyle name="Título 5" xfId="207" xr:uid="{00000000-0005-0000-0000-000040880000}"/>
    <cellStyle name="Título 5 2" xfId="8336" xr:uid="{00000000-0005-0000-0000-000041880000}"/>
    <cellStyle name="Título 6" xfId="1027" xr:uid="{00000000-0005-0000-0000-000042880000}"/>
    <cellStyle name="Título 6 2" xfId="8337" xr:uid="{00000000-0005-0000-0000-000043880000}"/>
    <cellStyle name="Total 10" xfId="9152" xr:uid="{00000000-0005-0000-0000-000044880000}"/>
    <cellStyle name="Total 10 2" xfId="18283" xr:uid="{00000000-0005-0000-0000-000045880000}"/>
    <cellStyle name="Total 10 3" xfId="25269" xr:uid="{00000000-0005-0000-0000-000046880000}"/>
    <cellStyle name="Total 10 4" xfId="20030" xr:uid="{00000000-0005-0000-0000-000047880000}"/>
    <cellStyle name="Total 10 5" xfId="35573" xr:uid="{00000000-0005-0000-0000-000048880000}"/>
    <cellStyle name="Total 10 6" xfId="38486" xr:uid="{00000000-0005-0000-0000-000049880000}"/>
    <cellStyle name="Total 11" xfId="9153" xr:uid="{00000000-0005-0000-0000-00004A880000}"/>
    <cellStyle name="Total 11 2" xfId="18284" xr:uid="{00000000-0005-0000-0000-00004B880000}"/>
    <cellStyle name="Total 11 3" xfId="25270" xr:uid="{00000000-0005-0000-0000-00004C880000}"/>
    <cellStyle name="Total 11 4" xfId="25488" xr:uid="{00000000-0005-0000-0000-00004D880000}"/>
    <cellStyle name="Total 11 5" xfId="35574" xr:uid="{00000000-0005-0000-0000-00004E880000}"/>
    <cellStyle name="Total 11 6" xfId="38487" xr:uid="{00000000-0005-0000-0000-00004F880000}"/>
    <cellStyle name="Total 2" xfId="208" xr:uid="{00000000-0005-0000-0000-000050880000}"/>
    <cellStyle name="Total 2 10" xfId="29379" xr:uid="{00000000-0005-0000-0000-000051880000}"/>
    <cellStyle name="Total 2 11" xfId="24126" xr:uid="{00000000-0005-0000-0000-000052880000}"/>
    <cellStyle name="Total 2 12" xfId="31799" xr:uid="{00000000-0005-0000-0000-000053880000}"/>
    <cellStyle name="Total 2 13" xfId="35478" xr:uid="{00000000-0005-0000-0000-000054880000}"/>
    <cellStyle name="Total 2 14" xfId="38456" xr:uid="{00000000-0005-0000-0000-000055880000}"/>
    <cellStyle name="Total 2 2" xfId="1028" xr:uid="{00000000-0005-0000-0000-000056880000}"/>
    <cellStyle name="Total 2 2 10" xfId="2439" xr:uid="{00000000-0005-0000-0000-000057880000}"/>
    <cellStyle name="Total 2 2 10 2" xfId="8340" xr:uid="{00000000-0005-0000-0000-000058880000}"/>
    <cellStyle name="Total 2 2 10 3" xfId="11593" xr:uid="{00000000-0005-0000-0000-000059880000}"/>
    <cellStyle name="Total 2 2 10 4" xfId="18596" xr:uid="{00000000-0005-0000-0000-00005A880000}"/>
    <cellStyle name="Total 2 2 10 5" xfId="17804" xr:uid="{00000000-0005-0000-0000-00005B880000}"/>
    <cellStyle name="Total 2 2 10 6" xfId="26190" xr:uid="{00000000-0005-0000-0000-00005C880000}"/>
    <cellStyle name="Total 2 2 10 7" xfId="17959" xr:uid="{00000000-0005-0000-0000-00005D880000}"/>
    <cellStyle name="Total 2 2 10 8" xfId="29631" xr:uid="{00000000-0005-0000-0000-00005E880000}"/>
    <cellStyle name="Total 2 2 10 9" xfId="33617" xr:uid="{00000000-0005-0000-0000-00005F880000}"/>
    <cellStyle name="Total 2 2 11" xfId="3149" xr:uid="{00000000-0005-0000-0000-000060880000}"/>
    <cellStyle name="Total 2 2 11 2" xfId="8341" xr:uid="{00000000-0005-0000-0000-000061880000}"/>
    <cellStyle name="Total 2 2 11 3" xfId="12303" xr:uid="{00000000-0005-0000-0000-000062880000}"/>
    <cellStyle name="Total 2 2 11 4" xfId="19306" xr:uid="{00000000-0005-0000-0000-000063880000}"/>
    <cellStyle name="Total 2 2 11 5" xfId="24716" xr:uid="{00000000-0005-0000-0000-000064880000}"/>
    <cellStyle name="Total 2 2 11 6" xfId="26434" xr:uid="{00000000-0005-0000-0000-000065880000}"/>
    <cellStyle name="Total 2 2 11 7" xfId="25906" xr:uid="{00000000-0005-0000-0000-000066880000}"/>
    <cellStyle name="Total 2 2 11 8" xfId="25790" xr:uid="{00000000-0005-0000-0000-000067880000}"/>
    <cellStyle name="Total 2 2 11 9" xfId="17179" xr:uid="{00000000-0005-0000-0000-000068880000}"/>
    <cellStyle name="Total 2 2 12" xfId="2987" xr:uid="{00000000-0005-0000-0000-000069880000}"/>
    <cellStyle name="Total 2 2 12 2" xfId="8342" xr:uid="{00000000-0005-0000-0000-00006A880000}"/>
    <cellStyle name="Total 2 2 12 3" xfId="12141" xr:uid="{00000000-0005-0000-0000-00006B880000}"/>
    <cellStyle name="Total 2 2 12 4" xfId="19144" xr:uid="{00000000-0005-0000-0000-00006C880000}"/>
    <cellStyle name="Total 2 2 12 5" xfId="24679" xr:uid="{00000000-0005-0000-0000-00006D880000}"/>
    <cellStyle name="Total 2 2 12 6" xfId="26396" xr:uid="{00000000-0005-0000-0000-00006E880000}"/>
    <cellStyle name="Total 2 2 12 7" xfId="28749" xr:uid="{00000000-0005-0000-0000-00006F880000}"/>
    <cellStyle name="Total 2 2 12 8" xfId="28131" xr:uid="{00000000-0005-0000-0000-000070880000}"/>
    <cellStyle name="Total 2 2 12 9" xfId="31607" xr:uid="{00000000-0005-0000-0000-000071880000}"/>
    <cellStyle name="Total 2 2 13" xfId="2834" xr:uid="{00000000-0005-0000-0000-000072880000}"/>
    <cellStyle name="Total 2 2 13 2" xfId="8343" xr:uid="{00000000-0005-0000-0000-000073880000}"/>
    <cellStyle name="Total 2 2 13 3" xfId="11988" xr:uid="{00000000-0005-0000-0000-000074880000}"/>
    <cellStyle name="Total 2 2 13 4" xfId="18991" xr:uid="{00000000-0005-0000-0000-000075880000}"/>
    <cellStyle name="Total 2 2 13 5" xfId="24650" xr:uid="{00000000-0005-0000-0000-000076880000}"/>
    <cellStyle name="Total 2 2 13 6" xfId="9619" xr:uid="{00000000-0005-0000-0000-000077880000}"/>
    <cellStyle name="Total 2 2 13 7" xfId="29916" xr:uid="{00000000-0005-0000-0000-000078880000}"/>
    <cellStyle name="Total 2 2 13 8" xfId="33893" xr:uid="{00000000-0005-0000-0000-000079880000}"/>
    <cellStyle name="Total 2 2 13 9" xfId="37455" xr:uid="{00000000-0005-0000-0000-00007A880000}"/>
    <cellStyle name="Total 2 2 14" xfId="3064" xr:uid="{00000000-0005-0000-0000-00007B880000}"/>
    <cellStyle name="Total 2 2 14 2" xfId="8344" xr:uid="{00000000-0005-0000-0000-00007C880000}"/>
    <cellStyle name="Total 2 2 14 3" xfId="12218" xr:uid="{00000000-0005-0000-0000-00007D880000}"/>
    <cellStyle name="Total 2 2 14 4" xfId="19221" xr:uid="{00000000-0005-0000-0000-00007E880000}"/>
    <cellStyle name="Total 2 2 14 5" xfId="19684" xr:uid="{00000000-0005-0000-0000-00007F880000}"/>
    <cellStyle name="Total 2 2 14 6" xfId="19646" xr:uid="{00000000-0005-0000-0000-000080880000}"/>
    <cellStyle name="Total 2 2 14 7" xfId="29803" xr:uid="{00000000-0005-0000-0000-000081880000}"/>
    <cellStyle name="Total 2 2 14 8" xfId="31566" xr:uid="{00000000-0005-0000-0000-000082880000}"/>
    <cellStyle name="Total 2 2 14 9" xfId="35282" xr:uid="{00000000-0005-0000-0000-000083880000}"/>
    <cellStyle name="Total 2 2 15" xfId="8339" xr:uid="{00000000-0005-0000-0000-000084880000}"/>
    <cellStyle name="Total 2 2 16" xfId="10182" xr:uid="{00000000-0005-0000-0000-000085880000}"/>
    <cellStyle name="Total 2 2 17" xfId="17360" xr:uid="{00000000-0005-0000-0000-000086880000}"/>
    <cellStyle name="Total 2 2 18" xfId="28980" xr:uid="{00000000-0005-0000-0000-000087880000}"/>
    <cellStyle name="Total 2 2 19" xfId="25816" xr:uid="{00000000-0005-0000-0000-000088880000}"/>
    <cellStyle name="Total 2 2 2" xfId="1029" xr:uid="{00000000-0005-0000-0000-000089880000}"/>
    <cellStyle name="Total 2 2 2 10" xfId="4269" xr:uid="{00000000-0005-0000-0000-00008A880000}"/>
    <cellStyle name="Total 2 2 2 10 2" xfId="8346" xr:uid="{00000000-0005-0000-0000-00008B880000}"/>
    <cellStyle name="Total 2 2 2 10 3" xfId="13423" xr:uid="{00000000-0005-0000-0000-00008C880000}"/>
    <cellStyle name="Total 2 2 2 10 4" xfId="20421" xr:uid="{00000000-0005-0000-0000-00008D880000}"/>
    <cellStyle name="Total 2 2 2 10 5" xfId="22633" xr:uid="{00000000-0005-0000-0000-00008E880000}"/>
    <cellStyle name="Total 2 2 2 10 6" xfId="26675" xr:uid="{00000000-0005-0000-0000-00008F880000}"/>
    <cellStyle name="Total 2 2 2 10 7" xfId="24538" xr:uid="{00000000-0005-0000-0000-000090880000}"/>
    <cellStyle name="Total 2 2 2 10 8" xfId="19647" xr:uid="{00000000-0005-0000-0000-000091880000}"/>
    <cellStyle name="Total 2 2 2 10 9" xfId="25937" xr:uid="{00000000-0005-0000-0000-000092880000}"/>
    <cellStyle name="Total 2 2 2 11" xfId="3136" xr:uid="{00000000-0005-0000-0000-000093880000}"/>
    <cellStyle name="Total 2 2 2 11 2" xfId="8347" xr:uid="{00000000-0005-0000-0000-000094880000}"/>
    <cellStyle name="Total 2 2 2 11 3" xfId="12290" xr:uid="{00000000-0005-0000-0000-000095880000}"/>
    <cellStyle name="Total 2 2 2 11 4" xfId="19293" xr:uid="{00000000-0005-0000-0000-000096880000}"/>
    <cellStyle name="Total 2 2 2 11 5" xfId="28256" xr:uid="{00000000-0005-0000-0000-000097880000}"/>
    <cellStyle name="Total 2 2 2 11 6" xfId="18057" xr:uid="{00000000-0005-0000-0000-000098880000}"/>
    <cellStyle name="Total 2 2 2 11 7" xfId="29772" xr:uid="{00000000-0005-0000-0000-000099880000}"/>
    <cellStyle name="Total 2 2 2 11 8" xfId="25112" xr:uid="{00000000-0005-0000-0000-00009A880000}"/>
    <cellStyle name="Total 2 2 2 11 9" xfId="23342" xr:uid="{00000000-0005-0000-0000-00009B880000}"/>
    <cellStyle name="Total 2 2 2 12" xfId="8345" xr:uid="{00000000-0005-0000-0000-00009C880000}"/>
    <cellStyle name="Total 2 2 2 13" xfId="10183" xr:uid="{00000000-0005-0000-0000-00009D880000}"/>
    <cellStyle name="Total 2 2 2 14" xfId="17359" xr:uid="{00000000-0005-0000-0000-00009E880000}"/>
    <cellStyle name="Total 2 2 2 15" xfId="9318" xr:uid="{00000000-0005-0000-0000-00009F880000}"/>
    <cellStyle name="Total 2 2 2 16" xfId="25812" xr:uid="{00000000-0005-0000-0000-0000A0880000}"/>
    <cellStyle name="Total 2 2 2 17" xfId="31266" xr:uid="{00000000-0005-0000-0000-0000A1880000}"/>
    <cellStyle name="Total 2 2 2 18" xfId="31802" xr:uid="{00000000-0005-0000-0000-0000A2880000}"/>
    <cellStyle name="Total 2 2 2 19" xfId="35479" xr:uid="{00000000-0005-0000-0000-0000A3880000}"/>
    <cellStyle name="Total 2 2 2 2" xfId="2306" xr:uid="{00000000-0005-0000-0000-0000A4880000}"/>
    <cellStyle name="Total 2 2 2 2 10" xfId="19553" xr:uid="{00000000-0005-0000-0000-0000A5880000}"/>
    <cellStyle name="Total 2 2 2 2 11" xfId="26127" xr:uid="{00000000-0005-0000-0000-0000A6880000}"/>
    <cellStyle name="Total 2 2 2 2 12" xfId="30161" xr:uid="{00000000-0005-0000-0000-0000A7880000}"/>
    <cellStyle name="Total 2 2 2 2 13" xfId="31471" xr:uid="{00000000-0005-0000-0000-0000A8880000}"/>
    <cellStyle name="Total 2 2 2 2 14" xfId="35181" xr:uid="{00000000-0005-0000-0000-0000A9880000}"/>
    <cellStyle name="Total 2 2 2 2 2" xfId="2706" xr:uid="{00000000-0005-0000-0000-0000AA880000}"/>
    <cellStyle name="Total 2 2 2 2 2 2" xfId="8349" xr:uid="{00000000-0005-0000-0000-0000AB880000}"/>
    <cellStyle name="Total 2 2 2 2 2 3" xfId="11860" xr:uid="{00000000-0005-0000-0000-0000AC880000}"/>
    <cellStyle name="Total 2 2 2 2 2 4" xfId="18863" xr:uid="{00000000-0005-0000-0000-0000AD880000}"/>
    <cellStyle name="Total 2 2 2 2 2 5" xfId="28423" xr:uid="{00000000-0005-0000-0000-0000AE880000}"/>
    <cellStyle name="Total 2 2 2 2 2 6" xfId="26312" xr:uid="{00000000-0005-0000-0000-0000AF880000}"/>
    <cellStyle name="Total 2 2 2 2 2 7" xfId="29980" xr:uid="{00000000-0005-0000-0000-0000B0880000}"/>
    <cellStyle name="Total 2 2 2 2 2 8" xfId="33957" xr:uid="{00000000-0005-0000-0000-0000B1880000}"/>
    <cellStyle name="Total 2 2 2 2 2 9" xfId="37519" xr:uid="{00000000-0005-0000-0000-0000B2880000}"/>
    <cellStyle name="Total 2 2 2 2 3" xfId="3988" xr:uid="{00000000-0005-0000-0000-0000B3880000}"/>
    <cellStyle name="Total 2 2 2 2 3 2" xfId="8350" xr:uid="{00000000-0005-0000-0000-0000B4880000}"/>
    <cellStyle name="Total 2 2 2 2 3 3" xfId="13142" xr:uid="{00000000-0005-0000-0000-0000B5880000}"/>
    <cellStyle name="Total 2 2 2 2 3 4" xfId="20140" xr:uid="{00000000-0005-0000-0000-0000B6880000}"/>
    <cellStyle name="Total 2 2 2 2 3 5" xfId="18050" xr:uid="{00000000-0005-0000-0000-0000B7880000}"/>
    <cellStyle name="Total 2 2 2 2 3 6" xfId="26630" xr:uid="{00000000-0005-0000-0000-0000B8880000}"/>
    <cellStyle name="Total 2 2 2 2 3 7" xfId="25614" xr:uid="{00000000-0005-0000-0000-0000B9880000}"/>
    <cellStyle name="Total 2 2 2 2 3 8" xfId="10259" xr:uid="{00000000-0005-0000-0000-0000BA880000}"/>
    <cellStyle name="Total 2 2 2 2 3 9" xfId="29585" xr:uid="{00000000-0005-0000-0000-0000BB880000}"/>
    <cellStyle name="Total 2 2 2 2 4" xfId="4426" xr:uid="{00000000-0005-0000-0000-0000BC880000}"/>
    <cellStyle name="Total 2 2 2 2 4 2" xfId="8351" xr:uid="{00000000-0005-0000-0000-0000BD880000}"/>
    <cellStyle name="Total 2 2 2 2 4 3" xfId="13580" xr:uid="{00000000-0005-0000-0000-0000BE880000}"/>
    <cellStyle name="Total 2 2 2 2 4 4" xfId="20578" xr:uid="{00000000-0005-0000-0000-0000BF880000}"/>
    <cellStyle name="Total 2 2 2 2 4 5" xfId="27620" xr:uid="{00000000-0005-0000-0000-0000C0880000}"/>
    <cellStyle name="Total 2 2 2 2 4 6" xfId="9374" xr:uid="{00000000-0005-0000-0000-0000C1880000}"/>
    <cellStyle name="Total 2 2 2 2 4 7" xfId="18244" xr:uid="{00000000-0005-0000-0000-0000C2880000}"/>
    <cellStyle name="Total 2 2 2 2 4 8" xfId="17566" xr:uid="{00000000-0005-0000-0000-0000C3880000}"/>
    <cellStyle name="Total 2 2 2 2 4 9" xfId="31248" xr:uid="{00000000-0005-0000-0000-0000C4880000}"/>
    <cellStyle name="Total 2 2 2 2 5" xfId="4680" xr:uid="{00000000-0005-0000-0000-0000C5880000}"/>
    <cellStyle name="Total 2 2 2 2 5 2" xfId="8352" xr:uid="{00000000-0005-0000-0000-0000C6880000}"/>
    <cellStyle name="Total 2 2 2 2 5 3" xfId="13834" xr:uid="{00000000-0005-0000-0000-0000C7880000}"/>
    <cellStyle name="Total 2 2 2 2 5 4" xfId="20832" xr:uid="{00000000-0005-0000-0000-0000C8880000}"/>
    <cellStyle name="Total 2 2 2 2 5 5" xfId="27497" xr:uid="{00000000-0005-0000-0000-0000C9880000}"/>
    <cellStyle name="Total 2 2 2 2 5 6" xfId="17717" xr:uid="{00000000-0005-0000-0000-0000CA880000}"/>
    <cellStyle name="Total 2 2 2 2 5 7" xfId="25563" xr:uid="{00000000-0005-0000-0000-0000CB880000}"/>
    <cellStyle name="Total 2 2 2 2 5 8" xfId="32183" xr:uid="{00000000-0005-0000-0000-0000CC880000}"/>
    <cellStyle name="Total 2 2 2 2 5 9" xfId="35858" xr:uid="{00000000-0005-0000-0000-0000CD880000}"/>
    <cellStyle name="Total 2 2 2 2 6" xfId="4926" xr:uid="{00000000-0005-0000-0000-0000CE880000}"/>
    <cellStyle name="Total 2 2 2 2 6 2" xfId="8353" xr:uid="{00000000-0005-0000-0000-0000CF880000}"/>
    <cellStyle name="Total 2 2 2 2 6 3" xfId="14080" xr:uid="{00000000-0005-0000-0000-0000D0880000}"/>
    <cellStyle name="Total 2 2 2 2 6 4" xfId="21078" xr:uid="{00000000-0005-0000-0000-0000D1880000}"/>
    <cellStyle name="Total 2 2 2 2 6 5" xfId="22791" xr:uid="{00000000-0005-0000-0000-0000D2880000}"/>
    <cellStyle name="Total 2 2 2 2 6 6" xfId="24397" xr:uid="{00000000-0005-0000-0000-0000D3880000}"/>
    <cellStyle name="Total 2 2 2 2 6 7" xfId="31972" xr:uid="{00000000-0005-0000-0000-0000D4880000}"/>
    <cellStyle name="Total 2 2 2 2 6 8" xfId="35650" xr:uid="{00000000-0005-0000-0000-0000D5880000}"/>
    <cellStyle name="Total 2 2 2 2 6 9" xfId="38561" xr:uid="{00000000-0005-0000-0000-0000D6880000}"/>
    <cellStyle name="Total 2 2 2 2 7" xfId="8348" xr:uid="{00000000-0005-0000-0000-0000D7880000}"/>
    <cellStyle name="Total 2 2 2 2 8" xfId="11460" xr:uid="{00000000-0005-0000-0000-0000D8880000}"/>
    <cellStyle name="Total 2 2 2 2 9" xfId="18463" xr:uid="{00000000-0005-0000-0000-0000D9880000}"/>
    <cellStyle name="Total 2 2 2 3" xfId="2037" xr:uid="{00000000-0005-0000-0000-0000DA880000}"/>
    <cellStyle name="Total 2 2 2 3 10" xfId="17009" xr:uid="{00000000-0005-0000-0000-0000DB880000}"/>
    <cellStyle name="Total 2 2 2 3 11" xfId="19821" xr:uid="{00000000-0005-0000-0000-0000DC880000}"/>
    <cellStyle name="Total 2 2 2 3 12" xfId="23256" xr:uid="{00000000-0005-0000-0000-0000DD880000}"/>
    <cellStyle name="Total 2 2 2 3 13" xfId="34797" xr:uid="{00000000-0005-0000-0000-0000DE880000}"/>
    <cellStyle name="Total 2 2 2 3 14" xfId="38343" xr:uid="{00000000-0005-0000-0000-0000DF880000}"/>
    <cellStyle name="Total 2 2 2 3 2" xfId="2578" xr:uid="{00000000-0005-0000-0000-0000E0880000}"/>
    <cellStyle name="Total 2 2 2 3 2 2" xfId="8355" xr:uid="{00000000-0005-0000-0000-0000E1880000}"/>
    <cellStyle name="Total 2 2 2 3 2 3" xfId="11732" xr:uid="{00000000-0005-0000-0000-0000E2880000}"/>
    <cellStyle name="Total 2 2 2 3 2 4" xfId="18735" xr:uid="{00000000-0005-0000-0000-0000E3880000}"/>
    <cellStyle name="Total 2 2 2 3 2 5" xfId="21250" xr:uid="{00000000-0005-0000-0000-0000E4880000}"/>
    <cellStyle name="Total 2 2 2 3 2 6" xfId="23265" xr:uid="{00000000-0005-0000-0000-0000E5880000}"/>
    <cellStyle name="Total 2 2 2 3 2 7" xfId="18120" xr:uid="{00000000-0005-0000-0000-0000E6880000}"/>
    <cellStyle name="Total 2 2 2 3 2 8" xfId="23069" xr:uid="{00000000-0005-0000-0000-0000E7880000}"/>
    <cellStyle name="Total 2 2 2 3 2 9" xfId="23213" xr:uid="{00000000-0005-0000-0000-0000E8880000}"/>
    <cellStyle name="Total 2 2 2 3 3" xfId="3811" xr:uid="{00000000-0005-0000-0000-0000E9880000}"/>
    <cellStyle name="Total 2 2 2 3 3 2" xfId="8356" xr:uid="{00000000-0005-0000-0000-0000EA880000}"/>
    <cellStyle name="Total 2 2 2 3 3 3" xfId="12965" xr:uid="{00000000-0005-0000-0000-0000EB880000}"/>
    <cellStyle name="Total 2 2 2 3 3 4" xfId="19964" xr:uid="{00000000-0005-0000-0000-0000EC880000}"/>
    <cellStyle name="Total 2 2 2 3 3 5" xfId="27924" xr:uid="{00000000-0005-0000-0000-0000ED880000}"/>
    <cellStyle name="Total 2 2 2 3 3 6" xfId="22991" xr:uid="{00000000-0005-0000-0000-0000EE880000}"/>
    <cellStyle name="Total 2 2 2 3 3 7" xfId="21277" xr:uid="{00000000-0005-0000-0000-0000EF880000}"/>
    <cellStyle name="Total 2 2 2 3 3 8" xfId="33503" xr:uid="{00000000-0005-0000-0000-0000F0880000}"/>
    <cellStyle name="Total 2 2 2 3 3 9" xfId="37171" xr:uid="{00000000-0005-0000-0000-0000F1880000}"/>
    <cellStyle name="Total 2 2 2 3 4" xfId="4287" xr:uid="{00000000-0005-0000-0000-0000F2880000}"/>
    <cellStyle name="Total 2 2 2 3 4 2" xfId="8357" xr:uid="{00000000-0005-0000-0000-0000F3880000}"/>
    <cellStyle name="Total 2 2 2 3 4 3" xfId="13441" xr:uid="{00000000-0005-0000-0000-0000F4880000}"/>
    <cellStyle name="Total 2 2 2 3 4 4" xfId="20439" xr:uid="{00000000-0005-0000-0000-0000F5880000}"/>
    <cellStyle name="Total 2 2 2 3 4 5" xfId="19626" xr:uid="{00000000-0005-0000-0000-0000F6880000}"/>
    <cellStyle name="Total 2 2 2 3 4 6" xfId="25026" xr:uid="{00000000-0005-0000-0000-0000F7880000}"/>
    <cellStyle name="Total 2 2 2 3 4 7" xfId="25593" xr:uid="{00000000-0005-0000-0000-0000F8880000}"/>
    <cellStyle name="Total 2 2 2 3 4 8" xfId="31712" xr:uid="{00000000-0005-0000-0000-0000F9880000}"/>
    <cellStyle name="Total 2 2 2 3 4 9" xfId="35392" xr:uid="{00000000-0005-0000-0000-0000FA880000}"/>
    <cellStyle name="Total 2 2 2 3 5" xfId="4560" xr:uid="{00000000-0005-0000-0000-0000FB880000}"/>
    <cellStyle name="Total 2 2 2 3 5 2" xfId="8358" xr:uid="{00000000-0005-0000-0000-0000FC880000}"/>
    <cellStyle name="Total 2 2 2 3 5 3" xfId="13714" xr:uid="{00000000-0005-0000-0000-0000FD880000}"/>
    <cellStyle name="Total 2 2 2 3 5 4" xfId="20712" xr:uid="{00000000-0005-0000-0000-0000FE880000}"/>
    <cellStyle name="Total 2 2 2 3 5 5" xfId="27557" xr:uid="{00000000-0005-0000-0000-0000FF880000}"/>
    <cellStyle name="Total 2 2 2 3 5 6" xfId="28165" xr:uid="{00000000-0005-0000-0000-000000890000}"/>
    <cellStyle name="Total 2 2 2 3 5 7" xfId="25509" xr:uid="{00000000-0005-0000-0000-000001890000}"/>
    <cellStyle name="Total 2 2 2 3 5 8" xfId="32234" xr:uid="{00000000-0005-0000-0000-000002890000}"/>
    <cellStyle name="Total 2 2 2 3 5 9" xfId="35909" xr:uid="{00000000-0005-0000-0000-000003890000}"/>
    <cellStyle name="Total 2 2 2 3 6" xfId="4810" xr:uid="{00000000-0005-0000-0000-000004890000}"/>
    <cellStyle name="Total 2 2 2 3 6 2" xfId="8359" xr:uid="{00000000-0005-0000-0000-000005890000}"/>
    <cellStyle name="Total 2 2 2 3 6 3" xfId="13964" xr:uid="{00000000-0005-0000-0000-000006890000}"/>
    <cellStyle name="Total 2 2 2 3 6 4" xfId="20962" xr:uid="{00000000-0005-0000-0000-000007890000}"/>
    <cellStyle name="Total 2 2 2 3 6 5" xfId="15489" xr:uid="{00000000-0005-0000-0000-000008890000}"/>
    <cellStyle name="Total 2 2 2 3 6 6" xfId="25228" xr:uid="{00000000-0005-0000-0000-000009890000}"/>
    <cellStyle name="Total 2 2 2 3 6 7" xfId="25979" xr:uid="{00000000-0005-0000-0000-00000A890000}"/>
    <cellStyle name="Total 2 2 2 3 6 8" xfId="30976" xr:uid="{00000000-0005-0000-0000-00000B890000}"/>
    <cellStyle name="Total 2 2 2 3 6 9" xfId="17143" xr:uid="{00000000-0005-0000-0000-00000C890000}"/>
    <cellStyle name="Total 2 2 2 3 7" xfId="8354" xr:uid="{00000000-0005-0000-0000-00000D890000}"/>
    <cellStyle name="Total 2 2 2 3 8" xfId="11191" xr:uid="{00000000-0005-0000-0000-00000E890000}"/>
    <cellStyle name="Total 2 2 2 3 9" xfId="9493" xr:uid="{00000000-0005-0000-0000-00000F890000}"/>
    <cellStyle name="Total 2 2 2 4" xfId="2094" xr:uid="{00000000-0005-0000-0000-000010890000}"/>
    <cellStyle name="Total 2 2 2 4 10" xfId="24582" xr:uid="{00000000-0005-0000-0000-000011890000}"/>
    <cellStyle name="Total 2 2 2 4 11" xfId="26058" xr:uid="{00000000-0005-0000-0000-000012890000}"/>
    <cellStyle name="Total 2 2 2 4 12" xfId="30836" xr:uid="{00000000-0005-0000-0000-000013890000}"/>
    <cellStyle name="Total 2 2 2 4 13" xfId="31444" xr:uid="{00000000-0005-0000-0000-000014890000}"/>
    <cellStyle name="Total 2 2 2 4 14" xfId="35154" xr:uid="{00000000-0005-0000-0000-000015890000}"/>
    <cellStyle name="Total 2 2 2 4 2" xfId="2594" xr:uid="{00000000-0005-0000-0000-000016890000}"/>
    <cellStyle name="Total 2 2 2 4 2 2" xfId="8361" xr:uid="{00000000-0005-0000-0000-000017890000}"/>
    <cellStyle name="Total 2 2 2 4 2 3" xfId="11748" xr:uid="{00000000-0005-0000-0000-000018890000}"/>
    <cellStyle name="Total 2 2 2 4 2 4" xfId="18751" xr:uid="{00000000-0005-0000-0000-000019890000}"/>
    <cellStyle name="Total 2 2 2 4 2 5" xfId="17237" xr:uid="{00000000-0005-0000-0000-00001A890000}"/>
    <cellStyle name="Total 2 2 2 4 2 6" xfId="17861" xr:uid="{00000000-0005-0000-0000-00001B890000}"/>
    <cellStyle name="Total 2 2 2 4 2 7" xfId="17287" xr:uid="{00000000-0005-0000-0000-00001C890000}"/>
    <cellStyle name="Total 2 2 2 4 2 8" xfId="30879" xr:uid="{00000000-0005-0000-0000-00001D890000}"/>
    <cellStyle name="Total 2 2 2 4 2 9" xfId="31059" xr:uid="{00000000-0005-0000-0000-00001E890000}"/>
    <cellStyle name="Total 2 2 2 4 3" xfId="3841" xr:uid="{00000000-0005-0000-0000-00001F890000}"/>
    <cellStyle name="Total 2 2 2 4 3 2" xfId="8362" xr:uid="{00000000-0005-0000-0000-000020890000}"/>
    <cellStyle name="Total 2 2 2 4 3 3" xfId="12995" xr:uid="{00000000-0005-0000-0000-000021890000}"/>
    <cellStyle name="Total 2 2 2 4 3 4" xfId="19994" xr:uid="{00000000-0005-0000-0000-000022890000}"/>
    <cellStyle name="Total 2 2 2 4 3 5" xfId="21315" xr:uid="{00000000-0005-0000-0000-000023890000}"/>
    <cellStyle name="Total 2 2 2 4 3 6" xfId="29194" xr:uid="{00000000-0005-0000-0000-000024890000}"/>
    <cellStyle name="Total 2 2 2 4 3 7" xfId="22861" xr:uid="{00000000-0005-0000-0000-000025890000}"/>
    <cellStyle name="Total 2 2 2 4 3 8" xfId="33497" xr:uid="{00000000-0005-0000-0000-000026890000}"/>
    <cellStyle name="Total 2 2 2 4 3 9" xfId="37165" xr:uid="{00000000-0005-0000-0000-000027890000}"/>
    <cellStyle name="Total 2 2 2 4 4" xfId="4305" xr:uid="{00000000-0005-0000-0000-000028890000}"/>
    <cellStyle name="Total 2 2 2 4 4 2" xfId="8363" xr:uid="{00000000-0005-0000-0000-000029890000}"/>
    <cellStyle name="Total 2 2 2 4 4 3" xfId="13459" xr:uid="{00000000-0005-0000-0000-00002A890000}"/>
    <cellStyle name="Total 2 2 2 4 4 4" xfId="20457" xr:uid="{00000000-0005-0000-0000-00002B890000}"/>
    <cellStyle name="Total 2 2 2 4 4 5" xfId="15459" xr:uid="{00000000-0005-0000-0000-00002C890000}"/>
    <cellStyle name="Total 2 2 2 4 4 6" xfId="25141" xr:uid="{00000000-0005-0000-0000-00002D890000}"/>
    <cellStyle name="Total 2 2 2 4 4 7" xfId="28719" xr:uid="{00000000-0005-0000-0000-00002E890000}"/>
    <cellStyle name="Total 2 2 2 4 4 8" xfId="30951" xr:uid="{00000000-0005-0000-0000-00002F890000}"/>
    <cellStyle name="Total 2 2 2 4 4 9" xfId="34875" xr:uid="{00000000-0005-0000-0000-000030890000}"/>
    <cellStyle name="Total 2 2 2 4 5" xfId="4576" xr:uid="{00000000-0005-0000-0000-000031890000}"/>
    <cellStyle name="Total 2 2 2 4 5 2" xfId="8364" xr:uid="{00000000-0005-0000-0000-000032890000}"/>
    <cellStyle name="Total 2 2 2 4 5 3" xfId="13730" xr:uid="{00000000-0005-0000-0000-000033890000}"/>
    <cellStyle name="Total 2 2 2 4 5 4" xfId="20728" xr:uid="{00000000-0005-0000-0000-000034890000}"/>
    <cellStyle name="Total 2 2 2 4 5 5" xfId="27549" xr:uid="{00000000-0005-0000-0000-000035890000}"/>
    <cellStyle name="Total 2 2 2 4 5 6" xfId="15481" xr:uid="{00000000-0005-0000-0000-000036890000}"/>
    <cellStyle name="Total 2 2 2 4 5 7" xfId="28714" xr:uid="{00000000-0005-0000-0000-000037890000}"/>
    <cellStyle name="Total 2 2 2 4 5 8" xfId="31777" xr:uid="{00000000-0005-0000-0000-000038890000}"/>
    <cellStyle name="Total 2 2 2 4 5 9" xfId="35457" xr:uid="{00000000-0005-0000-0000-000039890000}"/>
    <cellStyle name="Total 2 2 2 4 6" xfId="4826" xr:uid="{00000000-0005-0000-0000-00003A890000}"/>
    <cellStyle name="Total 2 2 2 4 6 2" xfId="8365" xr:uid="{00000000-0005-0000-0000-00003B890000}"/>
    <cellStyle name="Total 2 2 2 4 6 3" xfId="13980" xr:uid="{00000000-0005-0000-0000-00003C890000}"/>
    <cellStyle name="Total 2 2 2 4 6 4" xfId="20978" xr:uid="{00000000-0005-0000-0000-00003D890000}"/>
    <cellStyle name="Total 2 2 2 4 6 5" xfId="27424" xr:uid="{00000000-0005-0000-0000-00003E890000}"/>
    <cellStyle name="Total 2 2 2 4 6 6" xfId="26770" xr:uid="{00000000-0005-0000-0000-00003F890000}"/>
    <cellStyle name="Total 2 2 2 4 6 7" xfId="25984" xr:uid="{00000000-0005-0000-0000-000040890000}"/>
    <cellStyle name="Total 2 2 2 4 6 8" xfId="32115" xr:uid="{00000000-0005-0000-0000-000041890000}"/>
    <cellStyle name="Total 2 2 2 4 6 9" xfId="35790" xr:uid="{00000000-0005-0000-0000-000042890000}"/>
    <cellStyle name="Total 2 2 2 4 7" xfId="8360" xr:uid="{00000000-0005-0000-0000-000043890000}"/>
    <cellStyle name="Total 2 2 2 4 8" xfId="11248" xr:uid="{00000000-0005-0000-0000-000044890000}"/>
    <cellStyle name="Total 2 2 2 4 9" xfId="9444" xr:uid="{00000000-0005-0000-0000-000045890000}"/>
    <cellStyle name="Total 2 2 2 5" xfId="1810" xr:uid="{00000000-0005-0000-0000-000046890000}"/>
    <cellStyle name="Total 2 2 2 5 10" xfId="28597" xr:uid="{00000000-0005-0000-0000-000047890000}"/>
    <cellStyle name="Total 2 2 2 5 11" xfId="18176" xr:uid="{00000000-0005-0000-0000-000048890000}"/>
    <cellStyle name="Total 2 2 2 5 12" xfId="30929" xr:uid="{00000000-0005-0000-0000-000049890000}"/>
    <cellStyle name="Total 2 2 2 5 13" xfId="31395" xr:uid="{00000000-0005-0000-0000-00004A890000}"/>
    <cellStyle name="Total 2 2 2 5 14" xfId="35143" xr:uid="{00000000-0005-0000-0000-00004B890000}"/>
    <cellStyle name="Total 2 2 2 5 2" xfId="2554" xr:uid="{00000000-0005-0000-0000-00004C890000}"/>
    <cellStyle name="Total 2 2 2 5 2 2" xfId="8367" xr:uid="{00000000-0005-0000-0000-00004D890000}"/>
    <cellStyle name="Total 2 2 2 5 2 3" xfId="11708" xr:uid="{00000000-0005-0000-0000-00004E890000}"/>
    <cellStyle name="Total 2 2 2 5 2 4" xfId="18711" xr:uid="{00000000-0005-0000-0000-00004F890000}"/>
    <cellStyle name="Total 2 2 2 5 2 5" xfId="9940" xr:uid="{00000000-0005-0000-0000-000050890000}"/>
    <cellStyle name="Total 2 2 2 5 2 6" xfId="23092" xr:uid="{00000000-0005-0000-0000-000051890000}"/>
    <cellStyle name="Total 2 2 2 5 2 7" xfId="30052" xr:uid="{00000000-0005-0000-0000-000052890000}"/>
    <cellStyle name="Total 2 2 2 5 2 8" xfId="34031" xr:uid="{00000000-0005-0000-0000-000053890000}"/>
    <cellStyle name="Total 2 2 2 5 2 9" xfId="37593" xr:uid="{00000000-0005-0000-0000-000054890000}"/>
    <cellStyle name="Total 2 2 2 5 3" xfId="3728" xr:uid="{00000000-0005-0000-0000-000055890000}"/>
    <cellStyle name="Total 2 2 2 5 3 2" xfId="8368" xr:uid="{00000000-0005-0000-0000-000056890000}"/>
    <cellStyle name="Total 2 2 2 5 3 3" xfId="12882" xr:uid="{00000000-0005-0000-0000-000057890000}"/>
    <cellStyle name="Total 2 2 2 5 3 4" xfId="19881" xr:uid="{00000000-0005-0000-0000-000058890000}"/>
    <cellStyle name="Total 2 2 2 5 3 5" xfId="27960" xr:uid="{00000000-0005-0000-0000-000059890000}"/>
    <cellStyle name="Total 2 2 2 5 3 6" xfId="9352" xr:uid="{00000000-0005-0000-0000-00005A890000}"/>
    <cellStyle name="Total 2 2 2 5 3 7" xfId="24491" xr:uid="{00000000-0005-0000-0000-00005B890000}"/>
    <cellStyle name="Total 2 2 2 5 3 8" xfId="33550" xr:uid="{00000000-0005-0000-0000-00005C890000}"/>
    <cellStyle name="Total 2 2 2 5 3 9" xfId="37218" xr:uid="{00000000-0005-0000-0000-00005D890000}"/>
    <cellStyle name="Total 2 2 2 5 4" xfId="4232" xr:uid="{00000000-0005-0000-0000-00005E890000}"/>
    <cellStyle name="Total 2 2 2 5 4 2" xfId="8369" xr:uid="{00000000-0005-0000-0000-00005F890000}"/>
    <cellStyle name="Total 2 2 2 5 4 3" xfId="13386" xr:uid="{00000000-0005-0000-0000-000060890000}"/>
    <cellStyle name="Total 2 2 2 5 4 4" xfId="20384" xr:uid="{00000000-0005-0000-0000-000061890000}"/>
    <cellStyle name="Total 2 2 2 5 4 5" xfId="27716" xr:uid="{00000000-0005-0000-0000-000062890000}"/>
    <cellStyle name="Total 2 2 2 5 4 6" xfId="28145" xr:uid="{00000000-0005-0000-0000-000063890000}"/>
    <cellStyle name="Total 2 2 2 5 4 7" xfId="9460" xr:uid="{00000000-0005-0000-0000-000064890000}"/>
    <cellStyle name="Total 2 2 2 5 4 8" xfId="26063" xr:uid="{00000000-0005-0000-0000-000065890000}"/>
    <cellStyle name="Total 2 2 2 5 4 9" xfId="19429" xr:uid="{00000000-0005-0000-0000-000066890000}"/>
    <cellStyle name="Total 2 2 2 5 5" xfId="3129" xr:uid="{00000000-0005-0000-0000-000067890000}"/>
    <cellStyle name="Total 2 2 2 5 5 2" xfId="8370" xr:uid="{00000000-0005-0000-0000-000068890000}"/>
    <cellStyle name="Total 2 2 2 5 5 3" xfId="12283" xr:uid="{00000000-0005-0000-0000-000069890000}"/>
    <cellStyle name="Total 2 2 2 5 5 4" xfId="19286" xr:uid="{00000000-0005-0000-0000-00006A890000}"/>
    <cellStyle name="Total 2 2 2 5 5 5" xfId="24229" xr:uid="{00000000-0005-0000-0000-00006B890000}"/>
    <cellStyle name="Total 2 2 2 5 5 6" xfId="28093" xr:uid="{00000000-0005-0000-0000-00006C890000}"/>
    <cellStyle name="Total 2 2 2 5 5 7" xfId="26607" xr:uid="{00000000-0005-0000-0000-00006D890000}"/>
    <cellStyle name="Total 2 2 2 5 5 8" xfId="28013" xr:uid="{00000000-0005-0000-0000-00006E890000}"/>
    <cellStyle name="Total 2 2 2 5 5 9" xfId="17164" xr:uid="{00000000-0005-0000-0000-00006F890000}"/>
    <cellStyle name="Total 2 2 2 5 6" xfId="4187" xr:uid="{00000000-0005-0000-0000-000070890000}"/>
    <cellStyle name="Total 2 2 2 5 6 2" xfId="8371" xr:uid="{00000000-0005-0000-0000-000071890000}"/>
    <cellStyle name="Total 2 2 2 5 6 3" xfId="13341" xr:uid="{00000000-0005-0000-0000-000072890000}"/>
    <cellStyle name="Total 2 2 2 5 6 4" xfId="20339" xr:uid="{00000000-0005-0000-0000-000073890000}"/>
    <cellStyle name="Total 2 2 2 5 6 5" xfId="17734" xr:uid="{00000000-0005-0000-0000-000074890000}"/>
    <cellStyle name="Total 2 2 2 5 6 6" xfId="29215" xr:uid="{00000000-0005-0000-0000-000075890000}"/>
    <cellStyle name="Total 2 2 2 5 6 7" xfId="18026" xr:uid="{00000000-0005-0000-0000-000076890000}"/>
    <cellStyle name="Total 2 2 2 5 6 8" xfId="26054" xr:uid="{00000000-0005-0000-0000-000077890000}"/>
    <cellStyle name="Total 2 2 2 5 6 9" xfId="29590" xr:uid="{00000000-0005-0000-0000-000078890000}"/>
    <cellStyle name="Total 2 2 2 5 7" xfId="8366" xr:uid="{00000000-0005-0000-0000-000079890000}"/>
    <cellStyle name="Total 2 2 2 5 8" xfId="10964" xr:uid="{00000000-0005-0000-0000-00007A890000}"/>
    <cellStyle name="Total 2 2 2 5 9" xfId="15546" xr:uid="{00000000-0005-0000-0000-00007B890000}"/>
    <cellStyle name="Total 2 2 2 6" xfId="1659" xr:uid="{00000000-0005-0000-0000-00007C890000}"/>
    <cellStyle name="Total 2 2 2 6 10" xfId="25975" xr:uid="{00000000-0005-0000-0000-00007D890000}"/>
    <cellStyle name="Total 2 2 2 6 11" xfId="25731" xr:uid="{00000000-0005-0000-0000-00007E890000}"/>
    <cellStyle name="Total 2 2 2 6 12" xfId="34918" xr:uid="{00000000-0005-0000-0000-00007F890000}"/>
    <cellStyle name="Total 2 2 2 6 13" xfId="38381" xr:uid="{00000000-0005-0000-0000-000080890000}"/>
    <cellStyle name="Total 2 2 2 6 2" xfId="3587" xr:uid="{00000000-0005-0000-0000-000081890000}"/>
    <cellStyle name="Total 2 2 2 6 2 2" xfId="8373" xr:uid="{00000000-0005-0000-0000-000082890000}"/>
    <cellStyle name="Total 2 2 2 6 2 3" xfId="12741" xr:uid="{00000000-0005-0000-0000-000083890000}"/>
    <cellStyle name="Total 2 2 2 6 2 4" xfId="19742" xr:uid="{00000000-0005-0000-0000-000084890000}"/>
    <cellStyle name="Total 2 2 2 6 2 5" xfId="21336" xr:uid="{00000000-0005-0000-0000-000085890000}"/>
    <cellStyle name="Total 2 2 2 6 2 6" xfId="19408" xr:uid="{00000000-0005-0000-0000-000086890000}"/>
    <cellStyle name="Total 2 2 2 6 2 7" xfId="25633" xr:uid="{00000000-0005-0000-0000-000087890000}"/>
    <cellStyle name="Total 2 2 2 6 2 8" xfId="29029" xr:uid="{00000000-0005-0000-0000-000088890000}"/>
    <cellStyle name="Total 2 2 2 6 2 9" xfId="34837" xr:uid="{00000000-0005-0000-0000-000089890000}"/>
    <cellStyle name="Total 2 2 2 6 3" xfId="4136" xr:uid="{00000000-0005-0000-0000-00008A890000}"/>
    <cellStyle name="Total 2 2 2 6 3 2" xfId="8374" xr:uid="{00000000-0005-0000-0000-00008B890000}"/>
    <cellStyle name="Total 2 2 2 6 3 3" xfId="13290" xr:uid="{00000000-0005-0000-0000-00008C890000}"/>
    <cellStyle name="Total 2 2 2 6 3 4" xfId="20288" xr:uid="{00000000-0005-0000-0000-00008D890000}"/>
    <cellStyle name="Total 2 2 2 6 3 5" xfId="27764" xr:uid="{00000000-0005-0000-0000-00008E890000}"/>
    <cellStyle name="Total 2 2 2 6 3 6" xfId="28833" xr:uid="{00000000-0005-0000-0000-00008F890000}"/>
    <cellStyle name="Total 2 2 2 6 3 7" xfId="25398" xr:uid="{00000000-0005-0000-0000-000090890000}"/>
    <cellStyle name="Total 2 2 2 6 3 8" xfId="24653" xr:uid="{00000000-0005-0000-0000-000091890000}"/>
    <cellStyle name="Total 2 2 2 6 3 9" xfId="25841" xr:uid="{00000000-0005-0000-0000-000092890000}"/>
    <cellStyle name="Total 2 2 2 6 4" xfId="3864" xr:uid="{00000000-0005-0000-0000-000093890000}"/>
    <cellStyle name="Total 2 2 2 6 4 2" xfId="8375" xr:uid="{00000000-0005-0000-0000-000094890000}"/>
    <cellStyle name="Total 2 2 2 6 4 3" xfId="13018" xr:uid="{00000000-0005-0000-0000-000095890000}"/>
    <cellStyle name="Total 2 2 2 6 4 4" xfId="20017" xr:uid="{00000000-0005-0000-0000-000096890000}"/>
    <cellStyle name="Total 2 2 2 6 4 5" xfId="27898" xr:uid="{00000000-0005-0000-0000-000097890000}"/>
    <cellStyle name="Total 2 2 2 6 4 6" xfId="28126" xr:uid="{00000000-0005-0000-0000-000098890000}"/>
    <cellStyle name="Total 2 2 2 6 4 7" xfId="15478" xr:uid="{00000000-0005-0000-0000-000099890000}"/>
    <cellStyle name="Total 2 2 2 6 4 8" xfId="26022" xr:uid="{00000000-0005-0000-0000-00009A890000}"/>
    <cellStyle name="Total 2 2 2 6 4 9" xfId="35533" xr:uid="{00000000-0005-0000-0000-00009B890000}"/>
    <cellStyle name="Total 2 2 2 6 5" xfId="4329" xr:uid="{00000000-0005-0000-0000-00009C890000}"/>
    <cellStyle name="Total 2 2 2 6 5 2" xfId="8376" xr:uid="{00000000-0005-0000-0000-00009D890000}"/>
    <cellStyle name="Total 2 2 2 6 5 3" xfId="13483" xr:uid="{00000000-0005-0000-0000-00009E890000}"/>
    <cellStyle name="Total 2 2 2 6 5 4" xfId="20481" xr:uid="{00000000-0005-0000-0000-00009F890000}"/>
    <cellStyle name="Total 2 2 2 6 5 5" xfId="22895" xr:uid="{00000000-0005-0000-0000-0000A0890000}"/>
    <cellStyle name="Total 2 2 2 6 5 6" xfId="10164" xr:uid="{00000000-0005-0000-0000-0000A1890000}"/>
    <cellStyle name="Total 2 2 2 6 5 7" xfId="24458" xr:uid="{00000000-0005-0000-0000-0000A2890000}"/>
    <cellStyle name="Total 2 2 2 6 5 8" xfId="33331" xr:uid="{00000000-0005-0000-0000-0000A3890000}"/>
    <cellStyle name="Total 2 2 2 6 5 9" xfId="37006" xr:uid="{00000000-0005-0000-0000-0000A4890000}"/>
    <cellStyle name="Total 2 2 2 6 6" xfId="8372" xr:uid="{00000000-0005-0000-0000-0000A5890000}"/>
    <cellStyle name="Total 2 2 2 6 7" xfId="10813" xr:uid="{00000000-0005-0000-0000-0000A6890000}"/>
    <cellStyle name="Total 2 2 2 6 8" xfId="9270" xr:uid="{00000000-0005-0000-0000-0000A7890000}"/>
    <cellStyle name="Total 2 2 2 6 9" xfId="24476" xr:uid="{00000000-0005-0000-0000-0000A8890000}"/>
    <cellStyle name="Total 2 2 2 7" xfId="2487" xr:uid="{00000000-0005-0000-0000-0000A9890000}"/>
    <cellStyle name="Total 2 2 2 7 2" xfId="8377" xr:uid="{00000000-0005-0000-0000-0000AA890000}"/>
    <cellStyle name="Total 2 2 2 7 3" xfId="11641" xr:uid="{00000000-0005-0000-0000-0000AB890000}"/>
    <cellStyle name="Total 2 2 2 7 4" xfId="18644" xr:uid="{00000000-0005-0000-0000-0000AC890000}"/>
    <cellStyle name="Total 2 2 2 7 5" xfId="21363" xr:uid="{00000000-0005-0000-0000-0000AD890000}"/>
    <cellStyle name="Total 2 2 2 7 6" xfId="26213" xr:uid="{00000000-0005-0000-0000-0000AE890000}"/>
    <cellStyle name="Total 2 2 2 7 7" xfId="30088" xr:uid="{00000000-0005-0000-0000-0000AF890000}"/>
    <cellStyle name="Total 2 2 2 7 8" xfId="25782" xr:uid="{00000000-0005-0000-0000-0000B0890000}"/>
    <cellStyle name="Total 2 2 2 7 9" xfId="34976" xr:uid="{00000000-0005-0000-0000-0000B1890000}"/>
    <cellStyle name="Total 2 2 2 8" xfId="3150" xr:uid="{00000000-0005-0000-0000-0000B2890000}"/>
    <cellStyle name="Total 2 2 2 8 2" xfId="8378" xr:uid="{00000000-0005-0000-0000-0000B3890000}"/>
    <cellStyle name="Total 2 2 2 8 3" xfId="12304" xr:uid="{00000000-0005-0000-0000-0000B4890000}"/>
    <cellStyle name="Total 2 2 2 8 4" xfId="19307" xr:uid="{00000000-0005-0000-0000-0000B5890000}"/>
    <cellStyle name="Total 2 2 2 8 5" xfId="24717" xr:uid="{00000000-0005-0000-0000-0000B6890000}"/>
    <cellStyle name="Total 2 2 2 8 6" xfId="28781" xr:uid="{00000000-0005-0000-0000-0000B7890000}"/>
    <cellStyle name="Total 2 2 2 8 7" xfId="29765" xr:uid="{00000000-0005-0000-0000-0000B8890000}"/>
    <cellStyle name="Total 2 2 2 8 8" xfId="33742" xr:uid="{00000000-0005-0000-0000-0000B9890000}"/>
    <cellStyle name="Total 2 2 2 8 9" xfId="37304" xr:uid="{00000000-0005-0000-0000-0000BA890000}"/>
    <cellStyle name="Total 2 2 2 9" xfId="2986" xr:uid="{00000000-0005-0000-0000-0000BB890000}"/>
    <cellStyle name="Total 2 2 2 9 2" xfId="8379" xr:uid="{00000000-0005-0000-0000-0000BC890000}"/>
    <cellStyle name="Total 2 2 2 9 3" xfId="12140" xr:uid="{00000000-0005-0000-0000-0000BD890000}"/>
    <cellStyle name="Total 2 2 2 9 4" xfId="19143" xr:uid="{00000000-0005-0000-0000-0000BE890000}"/>
    <cellStyle name="Total 2 2 2 9 5" xfId="9916" xr:uid="{00000000-0005-0000-0000-0000BF890000}"/>
    <cellStyle name="Total 2 2 2 9 6" xfId="28500" xr:uid="{00000000-0005-0000-0000-0000C0890000}"/>
    <cellStyle name="Total 2 2 2 9 7" xfId="29842" xr:uid="{00000000-0005-0000-0000-0000C1890000}"/>
    <cellStyle name="Total 2 2 2 9 8" xfId="33818" xr:uid="{00000000-0005-0000-0000-0000C2890000}"/>
    <cellStyle name="Total 2 2 2 9 9" xfId="37380" xr:uid="{00000000-0005-0000-0000-0000C3890000}"/>
    <cellStyle name="Total 2 2 20" xfId="22969" xr:uid="{00000000-0005-0000-0000-0000C4890000}"/>
    <cellStyle name="Total 2 2 21" xfId="35096" xr:uid="{00000000-0005-0000-0000-0000C5890000}"/>
    <cellStyle name="Total 2 2 22" xfId="38423" xr:uid="{00000000-0005-0000-0000-0000C6890000}"/>
    <cellStyle name="Total 2 2 3" xfId="1185" xr:uid="{00000000-0005-0000-0000-0000C7890000}"/>
    <cellStyle name="Total 2 2 3 10" xfId="25863" xr:uid="{00000000-0005-0000-0000-0000C8890000}"/>
    <cellStyle name="Total 2 2 3 11" xfId="25796" xr:uid="{00000000-0005-0000-0000-0000C9890000}"/>
    <cellStyle name="Total 2 2 3 12" xfId="31285" xr:uid="{00000000-0005-0000-0000-0000CA890000}"/>
    <cellStyle name="Total 2 2 3 13" xfId="35103" xr:uid="{00000000-0005-0000-0000-0000CB890000}"/>
    <cellStyle name="Total 2 2 3 2" xfId="2363" xr:uid="{00000000-0005-0000-0000-0000CC890000}"/>
    <cellStyle name="Total 2 2 3 2 10" xfId="23351" xr:uid="{00000000-0005-0000-0000-0000CD890000}"/>
    <cellStyle name="Total 2 2 3 2 11" xfId="21298" xr:uid="{00000000-0005-0000-0000-0000CE890000}"/>
    <cellStyle name="Total 2 2 3 2 12" xfId="30150" xr:uid="{00000000-0005-0000-0000-0000CF890000}"/>
    <cellStyle name="Total 2 2 3 2 13" xfId="34122" xr:uid="{00000000-0005-0000-0000-0000D0890000}"/>
    <cellStyle name="Total 2 2 3 2 14" xfId="37684" xr:uid="{00000000-0005-0000-0000-0000D1890000}"/>
    <cellStyle name="Total 2 2 3 2 2" xfId="2763" xr:uid="{00000000-0005-0000-0000-0000D2890000}"/>
    <cellStyle name="Total 2 2 3 2 2 2" xfId="8382" xr:uid="{00000000-0005-0000-0000-0000D3890000}"/>
    <cellStyle name="Total 2 2 3 2 2 3" xfId="11917" xr:uid="{00000000-0005-0000-0000-0000D4890000}"/>
    <cellStyle name="Total 2 2 3 2 2 4" xfId="18920" xr:uid="{00000000-0005-0000-0000-0000D5890000}"/>
    <cellStyle name="Total 2 2 3 2 2 5" xfId="17439" xr:uid="{00000000-0005-0000-0000-0000D6890000}"/>
    <cellStyle name="Total 2 2 3 2 2 6" xfId="26340" xr:uid="{00000000-0005-0000-0000-0000D7890000}"/>
    <cellStyle name="Total 2 2 3 2 2 7" xfId="24520" xr:uid="{00000000-0005-0000-0000-0000D8890000}"/>
    <cellStyle name="Total 2 2 3 2 2 8" xfId="29650" xr:uid="{00000000-0005-0000-0000-0000D9890000}"/>
    <cellStyle name="Total 2 2 3 2 2 9" xfId="33636" xr:uid="{00000000-0005-0000-0000-0000DA890000}"/>
    <cellStyle name="Total 2 2 3 2 3" xfId="4045" xr:uid="{00000000-0005-0000-0000-0000DB890000}"/>
    <cellStyle name="Total 2 2 3 2 3 2" xfId="8383" xr:uid="{00000000-0005-0000-0000-0000DC890000}"/>
    <cellStyle name="Total 2 2 3 2 3 3" xfId="13199" xr:uid="{00000000-0005-0000-0000-0000DD890000}"/>
    <cellStyle name="Total 2 2 3 2 3 4" xfId="20197" xr:uid="{00000000-0005-0000-0000-0000DE890000}"/>
    <cellStyle name="Total 2 2 3 2 3 5" xfId="17689" xr:uid="{00000000-0005-0000-0000-0000DF890000}"/>
    <cellStyle name="Total 2 2 3 2 3 6" xfId="23301" xr:uid="{00000000-0005-0000-0000-0000E0890000}"/>
    <cellStyle name="Total 2 2 3 2 3 7" xfId="25114" xr:uid="{00000000-0005-0000-0000-0000E1890000}"/>
    <cellStyle name="Total 2 2 3 2 3 8" xfId="33438" xr:uid="{00000000-0005-0000-0000-0000E2890000}"/>
    <cellStyle name="Total 2 2 3 2 3 9" xfId="37113" xr:uid="{00000000-0005-0000-0000-0000E3890000}"/>
    <cellStyle name="Total 2 2 3 2 4" xfId="4483" xr:uid="{00000000-0005-0000-0000-0000E4890000}"/>
    <cellStyle name="Total 2 2 3 2 4 2" xfId="8384" xr:uid="{00000000-0005-0000-0000-0000E5890000}"/>
    <cellStyle name="Total 2 2 3 2 4 3" xfId="13637" xr:uid="{00000000-0005-0000-0000-0000E6890000}"/>
    <cellStyle name="Total 2 2 3 2 4 4" xfId="20635" xr:uid="{00000000-0005-0000-0000-0000E7890000}"/>
    <cellStyle name="Total 2 2 3 2 4 5" xfId="27594" xr:uid="{00000000-0005-0000-0000-0000E8890000}"/>
    <cellStyle name="Total 2 2 3 2 4 6" xfId="29237" xr:uid="{00000000-0005-0000-0000-0000E9890000}"/>
    <cellStyle name="Total 2 2 3 2 4 7" xfId="17488" xr:uid="{00000000-0005-0000-0000-0000EA890000}"/>
    <cellStyle name="Total 2 2 3 2 4 8" xfId="32273" xr:uid="{00000000-0005-0000-0000-0000EB890000}"/>
    <cellStyle name="Total 2 2 3 2 4 9" xfId="35948" xr:uid="{00000000-0005-0000-0000-0000EC890000}"/>
    <cellStyle name="Total 2 2 3 2 5" xfId="4737" xr:uid="{00000000-0005-0000-0000-0000ED890000}"/>
    <cellStyle name="Total 2 2 3 2 5 2" xfId="8385" xr:uid="{00000000-0005-0000-0000-0000EE890000}"/>
    <cellStyle name="Total 2 2 3 2 5 3" xfId="13891" xr:uid="{00000000-0005-0000-0000-0000EF890000}"/>
    <cellStyle name="Total 2 2 3 2 5 4" xfId="20889" xr:uid="{00000000-0005-0000-0000-0000F0890000}"/>
    <cellStyle name="Total 2 2 3 2 5 5" xfId="27469" xr:uid="{00000000-0005-0000-0000-0000F1890000}"/>
    <cellStyle name="Total 2 2 3 2 5 6" xfId="18235" xr:uid="{00000000-0005-0000-0000-0000F2890000}"/>
    <cellStyle name="Total 2 2 3 2 5 7" xfId="10267" xr:uid="{00000000-0005-0000-0000-0000F3890000}"/>
    <cellStyle name="Total 2 2 3 2 5 8" xfId="32157" xr:uid="{00000000-0005-0000-0000-0000F4890000}"/>
    <cellStyle name="Total 2 2 3 2 5 9" xfId="35832" xr:uid="{00000000-0005-0000-0000-0000F5890000}"/>
    <cellStyle name="Total 2 2 3 2 6" xfId="4983" xr:uid="{00000000-0005-0000-0000-0000F6890000}"/>
    <cellStyle name="Total 2 2 3 2 6 2" xfId="8386" xr:uid="{00000000-0005-0000-0000-0000F7890000}"/>
    <cellStyle name="Total 2 2 3 2 6 3" xfId="14137" xr:uid="{00000000-0005-0000-0000-0000F8890000}"/>
    <cellStyle name="Total 2 2 3 2 6 4" xfId="21135" xr:uid="{00000000-0005-0000-0000-0000F9890000}"/>
    <cellStyle name="Total 2 2 3 2 6 5" xfId="24814" xr:uid="{00000000-0005-0000-0000-0000FA890000}"/>
    <cellStyle name="Total 2 2 3 2 6 6" xfId="17174" xr:uid="{00000000-0005-0000-0000-0000FB890000}"/>
    <cellStyle name="Total 2 2 3 2 6 7" xfId="32029" xr:uid="{00000000-0005-0000-0000-0000FC890000}"/>
    <cellStyle name="Total 2 2 3 2 6 8" xfId="35707" xr:uid="{00000000-0005-0000-0000-0000FD890000}"/>
    <cellStyle name="Total 2 2 3 2 6 9" xfId="38618" xr:uid="{00000000-0005-0000-0000-0000FE890000}"/>
    <cellStyle name="Total 2 2 3 2 7" xfId="8381" xr:uid="{00000000-0005-0000-0000-0000FF890000}"/>
    <cellStyle name="Total 2 2 3 2 8" xfId="11517" xr:uid="{00000000-0005-0000-0000-0000008A0000}"/>
    <cellStyle name="Total 2 2 3 2 9" xfId="18520" xr:uid="{00000000-0005-0000-0000-0000018A0000}"/>
    <cellStyle name="Total 2 2 3 3" xfId="2389" xr:uid="{00000000-0005-0000-0000-0000028A0000}"/>
    <cellStyle name="Total 2 2 3 3 10" xfId="23284" xr:uid="{00000000-0005-0000-0000-0000038A0000}"/>
    <cellStyle name="Total 2 2 3 3 11" xfId="26166" xr:uid="{00000000-0005-0000-0000-0000048A0000}"/>
    <cellStyle name="Total 2 2 3 3 12" xfId="30137" xr:uid="{00000000-0005-0000-0000-0000058A0000}"/>
    <cellStyle name="Total 2 2 3 3 13" xfId="34111" xr:uid="{00000000-0005-0000-0000-0000068A0000}"/>
    <cellStyle name="Total 2 2 3 3 14" xfId="37673" xr:uid="{00000000-0005-0000-0000-0000078A0000}"/>
    <cellStyle name="Total 2 2 3 3 2" xfId="2789" xr:uid="{00000000-0005-0000-0000-0000088A0000}"/>
    <cellStyle name="Total 2 2 3 3 2 2" xfId="8388" xr:uid="{00000000-0005-0000-0000-0000098A0000}"/>
    <cellStyle name="Total 2 2 3 3 2 3" xfId="11943" xr:uid="{00000000-0005-0000-0000-00000A8A0000}"/>
    <cellStyle name="Total 2 2 3 3 2 4" xfId="18946" xr:uid="{00000000-0005-0000-0000-00000B8A0000}"/>
    <cellStyle name="Total 2 2 3 3 2 5" xfId="28381" xr:uid="{00000000-0005-0000-0000-00000C8A0000}"/>
    <cellStyle name="Total 2 2 3 3 2 6" xfId="19403" xr:uid="{00000000-0005-0000-0000-00000D8A0000}"/>
    <cellStyle name="Total 2 2 3 3 2 7" xfId="17293" xr:uid="{00000000-0005-0000-0000-00000E8A0000}"/>
    <cellStyle name="Total 2 2 3 3 2 8" xfId="17616" xr:uid="{00000000-0005-0000-0000-00000F8A0000}"/>
    <cellStyle name="Total 2 2 3 3 2 9" xfId="31424" xr:uid="{00000000-0005-0000-0000-0000108A0000}"/>
    <cellStyle name="Total 2 2 3 3 3" xfId="4071" xr:uid="{00000000-0005-0000-0000-0000118A0000}"/>
    <cellStyle name="Total 2 2 3 3 3 2" xfId="8389" xr:uid="{00000000-0005-0000-0000-0000128A0000}"/>
    <cellStyle name="Total 2 2 3 3 3 3" xfId="13225" xr:uid="{00000000-0005-0000-0000-0000138A0000}"/>
    <cellStyle name="Total 2 2 3 3 3 4" xfId="20223" xr:uid="{00000000-0005-0000-0000-0000148A0000}"/>
    <cellStyle name="Total 2 2 3 3 3 5" xfId="22459" xr:uid="{00000000-0005-0000-0000-0000158A0000}"/>
    <cellStyle name="Total 2 2 3 3 3 6" xfId="10067" xr:uid="{00000000-0005-0000-0000-0000168A0000}"/>
    <cellStyle name="Total 2 2 3 3 3 7" xfId="17144" xr:uid="{00000000-0005-0000-0000-0000178A0000}"/>
    <cellStyle name="Total 2 2 3 3 3 8" xfId="31690" xr:uid="{00000000-0005-0000-0000-0000188A0000}"/>
    <cellStyle name="Total 2 2 3 3 3 9" xfId="35370" xr:uid="{00000000-0005-0000-0000-0000198A0000}"/>
    <cellStyle name="Total 2 2 3 3 4" xfId="4509" xr:uid="{00000000-0005-0000-0000-00001A8A0000}"/>
    <cellStyle name="Total 2 2 3 3 4 2" xfId="8390" xr:uid="{00000000-0005-0000-0000-00001B8A0000}"/>
    <cellStyle name="Total 2 2 3 3 4 3" xfId="13663" xr:uid="{00000000-0005-0000-0000-00001C8A0000}"/>
    <cellStyle name="Total 2 2 3 3 4 4" xfId="20661" xr:uid="{00000000-0005-0000-0000-00001D8A0000}"/>
    <cellStyle name="Total 2 2 3 3 4 5" xfId="27578" xr:uid="{00000000-0005-0000-0000-00001E8A0000}"/>
    <cellStyle name="Total 2 2 3 3 4 6" xfId="9997" xr:uid="{00000000-0005-0000-0000-00001F8A0000}"/>
    <cellStyle name="Total 2 2 3 3 4 7" xfId="25468" xr:uid="{00000000-0005-0000-0000-0000208A0000}"/>
    <cellStyle name="Total 2 2 3 3 4 8" xfId="32258" xr:uid="{00000000-0005-0000-0000-0000218A0000}"/>
    <cellStyle name="Total 2 2 3 3 4 9" xfId="35933" xr:uid="{00000000-0005-0000-0000-0000228A0000}"/>
    <cellStyle name="Total 2 2 3 3 5" xfId="4763" xr:uid="{00000000-0005-0000-0000-0000238A0000}"/>
    <cellStyle name="Total 2 2 3 3 5 2" xfId="8391" xr:uid="{00000000-0005-0000-0000-0000248A0000}"/>
    <cellStyle name="Total 2 2 3 3 5 3" xfId="13917" xr:uid="{00000000-0005-0000-0000-0000258A0000}"/>
    <cellStyle name="Total 2 2 3 3 5 4" xfId="20915" xr:uid="{00000000-0005-0000-0000-0000268A0000}"/>
    <cellStyle name="Total 2 2 3 3 5 5" xfId="19534" xr:uid="{00000000-0005-0000-0000-0000278A0000}"/>
    <cellStyle name="Total 2 2 3 3 5 6" xfId="26748" xr:uid="{00000000-0005-0000-0000-0000288A0000}"/>
    <cellStyle name="Total 2 2 3 3 5 7" xfId="29393" xr:uid="{00000000-0005-0000-0000-0000298A0000}"/>
    <cellStyle name="Total 2 2 3 3 5 8" xfId="31188" xr:uid="{00000000-0005-0000-0000-00002A8A0000}"/>
    <cellStyle name="Total 2 2 3 3 5 9" xfId="35058" xr:uid="{00000000-0005-0000-0000-00002B8A0000}"/>
    <cellStyle name="Total 2 2 3 3 6" xfId="5009" xr:uid="{00000000-0005-0000-0000-00002C8A0000}"/>
    <cellStyle name="Total 2 2 3 3 6 2" xfId="8392" xr:uid="{00000000-0005-0000-0000-00002D8A0000}"/>
    <cellStyle name="Total 2 2 3 3 6 3" xfId="14163" xr:uid="{00000000-0005-0000-0000-00002E8A0000}"/>
    <cellStyle name="Total 2 2 3 3 6 4" xfId="21161" xr:uid="{00000000-0005-0000-0000-00002F8A0000}"/>
    <cellStyle name="Total 2 2 3 3 6 5" xfId="27335" xr:uid="{00000000-0005-0000-0000-0000308A0000}"/>
    <cellStyle name="Total 2 2 3 3 6 6" xfId="26783" xr:uid="{00000000-0005-0000-0000-0000318A0000}"/>
    <cellStyle name="Total 2 2 3 3 6 7" xfId="32055" xr:uid="{00000000-0005-0000-0000-0000328A0000}"/>
    <cellStyle name="Total 2 2 3 3 6 8" xfId="35733" xr:uid="{00000000-0005-0000-0000-0000338A0000}"/>
    <cellStyle name="Total 2 2 3 3 6 9" xfId="38644" xr:uid="{00000000-0005-0000-0000-0000348A0000}"/>
    <cellStyle name="Total 2 2 3 3 7" xfId="8387" xr:uid="{00000000-0005-0000-0000-0000358A0000}"/>
    <cellStyle name="Total 2 2 3 3 8" xfId="11543" xr:uid="{00000000-0005-0000-0000-0000368A0000}"/>
    <cellStyle name="Total 2 2 3 3 9" xfId="18546" xr:uid="{00000000-0005-0000-0000-0000378A0000}"/>
    <cellStyle name="Total 2 2 3 4" xfId="2413" xr:uid="{00000000-0005-0000-0000-0000388A0000}"/>
    <cellStyle name="Total 2 2 3 4 10" xfId="9597" xr:uid="{00000000-0005-0000-0000-0000398A0000}"/>
    <cellStyle name="Total 2 2 3 4 11" xfId="17618" xr:uid="{00000000-0005-0000-0000-00003A8A0000}"/>
    <cellStyle name="Total 2 2 3 4 12" xfId="29401" xr:uid="{00000000-0005-0000-0000-00003B8A0000}"/>
    <cellStyle name="Total 2 2 3 4 13" xfId="25776" xr:uid="{00000000-0005-0000-0000-00003C8A0000}"/>
    <cellStyle name="Total 2 2 3 4 14" xfId="31330" xr:uid="{00000000-0005-0000-0000-00003D8A0000}"/>
    <cellStyle name="Total 2 2 3 4 2" xfId="2813" xr:uid="{00000000-0005-0000-0000-00003E8A0000}"/>
    <cellStyle name="Total 2 2 3 4 2 2" xfId="8394" xr:uid="{00000000-0005-0000-0000-00003F8A0000}"/>
    <cellStyle name="Total 2 2 3 4 2 3" xfId="11967" xr:uid="{00000000-0005-0000-0000-0000408A0000}"/>
    <cellStyle name="Total 2 2 3 4 2 4" xfId="18970" xr:uid="{00000000-0005-0000-0000-0000418A0000}"/>
    <cellStyle name="Total 2 2 3 4 2 5" xfId="28377" xr:uid="{00000000-0005-0000-0000-0000428A0000}"/>
    <cellStyle name="Total 2 2 3 4 2 6" xfId="22505" xr:uid="{00000000-0005-0000-0000-0000438A0000}"/>
    <cellStyle name="Total 2 2 3 4 2 7" xfId="29924" xr:uid="{00000000-0005-0000-0000-0000448A0000}"/>
    <cellStyle name="Total 2 2 3 4 2 8" xfId="33903" xr:uid="{00000000-0005-0000-0000-0000458A0000}"/>
    <cellStyle name="Total 2 2 3 4 2 9" xfId="37465" xr:uid="{00000000-0005-0000-0000-0000468A0000}"/>
    <cellStyle name="Total 2 2 3 4 3" xfId="4095" xr:uid="{00000000-0005-0000-0000-0000478A0000}"/>
    <cellStyle name="Total 2 2 3 4 3 2" xfId="8395" xr:uid="{00000000-0005-0000-0000-0000488A0000}"/>
    <cellStyle name="Total 2 2 3 4 3 3" xfId="13249" xr:uid="{00000000-0005-0000-0000-0000498A0000}"/>
    <cellStyle name="Total 2 2 3 4 3 4" xfId="20247" xr:uid="{00000000-0005-0000-0000-00004A8A0000}"/>
    <cellStyle name="Total 2 2 3 4 3 5" xfId="24406" xr:uid="{00000000-0005-0000-0000-00004B8A0000}"/>
    <cellStyle name="Total 2 2 3 4 3 6" xfId="26645" xr:uid="{00000000-0005-0000-0000-00004C8A0000}"/>
    <cellStyle name="Total 2 2 3 4 3 7" xfId="24838" xr:uid="{00000000-0005-0000-0000-00004D8A0000}"/>
    <cellStyle name="Total 2 2 3 4 3 8" xfId="31227" xr:uid="{00000000-0005-0000-0000-00004E8A0000}"/>
    <cellStyle name="Total 2 2 3 4 3 9" xfId="31273" xr:uid="{00000000-0005-0000-0000-00004F8A0000}"/>
    <cellStyle name="Total 2 2 3 4 4" xfId="4533" xr:uid="{00000000-0005-0000-0000-0000508A0000}"/>
    <cellStyle name="Total 2 2 3 4 4 2" xfId="8396" xr:uid="{00000000-0005-0000-0000-0000518A0000}"/>
    <cellStyle name="Total 2 2 3 4 4 3" xfId="13687" xr:uid="{00000000-0005-0000-0000-0000528A0000}"/>
    <cellStyle name="Total 2 2 3 4 4 4" xfId="20685" xr:uid="{00000000-0005-0000-0000-0000538A0000}"/>
    <cellStyle name="Total 2 2 3 4 4 5" xfId="24760" xr:uid="{00000000-0005-0000-0000-0000548A0000}"/>
    <cellStyle name="Total 2 2 3 4 4 6" xfId="25017" xr:uid="{00000000-0005-0000-0000-0000558A0000}"/>
    <cellStyle name="Total 2 2 3 4 4 7" xfId="25478" xr:uid="{00000000-0005-0000-0000-0000568A0000}"/>
    <cellStyle name="Total 2 2 3 4 4 8" xfId="31774" xr:uid="{00000000-0005-0000-0000-0000578A0000}"/>
    <cellStyle name="Total 2 2 3 4 4 9" xfId="35454" xr:uid="{00000000-0005-0000-0000-0000588A0000}"/>
    <cellStyle name="Total 2 2 3 4 5" xfId="4787" xr:uid="{00000000-0005-0000-0000-0000598A0000}"/>
    <cellStyle name="Total 2 2 3 4 5 2" xfId="8397" xr:uid="{00000000-0005-0000-0000-00005A8A0000}"/>
    <cellStyle name="Total 2 2 3 4 5 3" xfId="13941" xr:uid="{00000000-0005-0000-0000-00005B8A0000}"/>
    <cellStyle name="Total 2 2 3 4 5 4" xfId="20939" xr:uid="{00000000-0005-0000-0000-00005C8A0000}"/>
    <cellStyle name="Total 2 2 3 4 5 5" xfId="27445" xr:uid="{00000000-0005-0000-0000-00005D8A0000}"/>
    <cellStyle name="Total 2 2 3 4 5 6" xfId="18036" xr:uid="{00000000-0005-0000-0000-00005E8A0000}"/>
    <cellStyle name="Total 2 2 3 4 5 7" xfId="25181" xr:uid="{00000000-0005-0000-0000-00005F8A0000}"/>
    <cellStyle name="Total 2 2 3 4 5 8" xfId="32130" xr:uid="{00000000-0005-0000-0000-0000608A0000}"/>
    <cellStyle name="Total 2 2 3 4 5 9" xfId="35805" xr:uid="{00000000-0005-0000-0000-0000618A0000}"/>
    <cellStyle name="Total 2 2 3 4 6" xfId="5033" xr:uid="{00000000-0005-0000-0000-0000628A0000}"/>
    <cellStyle name="Total 2 2 3 4 6 2" xfId="8398" xr:uid="{00000000-0005-0000-0000-0000638A0000}"/>
    <cellStyle name="Total 2 2 3 4 6 3" xfId="14187" xr:uid="{00000000-0005-0000-0000-0000648A0000}"/>
    <cellStyle name="Total 2 2 3 4 6 4" xfId="21185" xr:uid="{00000000-0005-0000-0000-0000658A0000}"/>
    <cellStyle name="Total 2 2 3 4 6 5" xfId="18095" xr:uid="{00000000-0005-0000-0000-0000668A0000}"/>
    <cellStyle name="Total 2 2 3 4 6 6" xfId="17346" xr:uid="{00000000-0005-0000-0000-0000678A0000}"/>
    <cellStyle name="Total 2 2 3 4 6 7" xfId="32079" xr:uid="{00000000-0005-0000-0000-0000688A0000}"/>
    <cellStyle name="Total 2 2 3 4 6 8" xfId="35757" xr:uid="{00000000-0005-0000-0000-0000698A0000}"/>
    <cellStyle name="Total 2 2 3 4 6 9" xfId="38668" xr:uid="{00000000-0005-0000-0000-00006A8A0000}"/>
    <cellStyle name="Total 2 2 3 4 7" xfId="8393" xr:uid="{00000000-0005-0000-0000-00006B8A0000}"/>
    <cellStyle name="Total 2 2 3 4 8" xfId="11567" xr:uid="{00000000-0005-0000-0000-00006C8A0000}"/>
    <cellStyle name="Total 2 2 3 4 9" xfId="18570" xr:uid="{00000000-0005-0000-0000-00006D8A0000}"/>
    <cellStyle name="Total 2 2 3 5" xfId="2615" xr:uid="{00000000-0005-0000-0000-00006E8A0000}"/>
    <cellStyle name="Total 2 2 3 5 10" xfId="9281" xr:uid="{00000000-0005-0000-0000-00006F8A0000}"/>
    <cellStyle name="Total 2 2 3 5 11" xfId="19457" xr:uid="{00000000-0005-0000-0000-0000708A0000}"/>
    <cellStyle name="Total 2 2 3 5 12" xfId="31514" xr:uid="{00000000-0005-0000-0000-0000718A0000}"/>
    <cellStyle name="Total 2 2 3 5 13" xfId="35223" xr:uid="{00000000-0005-0000-0000-0000728A0000}"/>
    <cellStyle name="Total 2 2 3 5 2" xfId="3891" xr:uid="{00000000-0005-0000-0000-0000738A0000}"/>
    <cellStyle name="Total 2 2 3 5 2 2" xfId="8400" xr:uid="{00000000-0005-0000-0000-0000748A0000}"/>
    <cellStyle name="Total 2 2 3 5 2 3" xfId="13045" xr:uid="{00000000-0005-0000-0000-0000758A0000}"/>
    <cellStyle name="Total 2 2 3 5 2 4" xfId="20044" xr:uid="{00000000-0005-0000-0000-0000768A0000}"/>
    <cellStyle name="Total 2 2 3 5 2 5" xfId="17244" xr:uid="{00000000-0005-0000-0000-0000778A0000}"/>
    <cellStyle name="Total 2 2 3 5 2 6" xfId="29197" xr:uid="{00000000-0005-0000-0000-0000788A0000}"/>
    <cellStyle name="Total 2 2 3 5 2 7" xfId="22793" xr:uid="{00000000-0005-0000-0000-0000798A0000}"/>
    <cellStyle name="Total 2 2 3 5 2 8" xfId="31923" xr:uid="{00000000-0005-0000-0000-00007A8A0000}"/>
    <cellStyle name="Total 2 2 3 5 2 9" xfId="35339" xr:uid="{00000000-0005-0000-0000-00007B8A0000}"/>
    <cellStyle name="Total 2 2 3 5 3" xfId="4342" xr:uid="{00000000-0005-0000-0000-00007C8A0000}"/>
    <cellStyle name="Total 2 2 3 5 3 2" xfId="8401" xr:uid="{00000000-0005-0000-0000-00007D8A0000}"/>
    <cellStyle name="Total 2 2 3 5 3 3" xfId="13496" xr:uid="{00000000-0005-0000-0000-00007E8A0000}"/>
    <cellStyle name="Total 2 2 3 5 3 4" xfId="20494" xr:uid="{00000000-0005-0000-0000-00007F8A0000}"/>
    <cellStyle name="Total 2 2 3 5 3 5" xfId="10101" xr:uid="{00000000-0005-0000-0000-0000808A0000}"/>
    <cellStyle name="Total 2 2 3 5 3 6" xfId="26690" xr:uid="{00000000-0005-0000-0000-0000818A0000}"/>
    <cellStyle name="Total 2 2 3 5 3 7" xfId="24378" xr:uid="{00000000-0005-0000-0000-0000828A0000}"/>
    <cellStyle name="Total 2 2 3 5 3 8" xfId="33325" xr:uid="{00000000-0005-0000-0000-0000838A0000}"/>
    <cellStyle name="Total 2 2 3 5 3 9" xfId="37000" xr:uid="{00000000-0005-0000-0000-0000848A0000}"/>
    <cellStyle name="Total 2 2 3 5 4" xfId="4598" xr:uid="{00000000-0005-0000-0000-0000858A0000}"/>
    <cellStyle name="Total 2 2 3 5 4 2" xfId="8402" xr:uid="{00000000-0005-0000-0000-0000868A0000}"/>
    <cellStyle name="Total 2 2 3 5 4 3" xfId="13752" xr:uid="{00000000-0005-0000-0000-0000878A0000}"/>
    <cellStyle name="Total 2 2 3 5 4 4" xfId="20750" xr:uid="{00000000-0005-0000-0000-0000888A0000}"/>
    <cellStyle name="Total 2 2 3 5 4 5" xfId="24769" xr:uid="{00000000-0005-0000-0000-0000898A0000}"/>
    <cellStyle name="Total 2 2 3 5 4 6" xfId="18336" xr:uid="{00000000-0005-0000-0000-00008A8A0000}"/>
    <cellStyle name="Total 2 2 3 5 4 7" xfId="17229" xr:uid="{00000000-0005-0000-0000-00008B8A0000}"/>
    <cellStyle name="Total 2 2 3 5 4 8" xfId="32220" xr:uid="{00000000-0005-0000-0000-00008C8A0000}"/>
    <cellStyle name="Total 2 2 3 5 4 9" xfId="35895" xr:uid="{00000000-0005-0000-0000-00008D8A0000}"/>
    <cellStyle name="Total 2 2 3 5 5" xfId="4847" xr:uid="{00000000-0005-0000-0000-00008E8A0000}"/>
    <cellStyle name="Total 2 2 3 5 5 2" xfId="8403" xr:uid="{00000000-0005-0000-0000-00008F8A0000}"/>
    <cellStyle name="Total 2 2 3 5 5 3" xfId="14001" xr:uid="{00000000-0005-0000-0000-0000908A0000}"/>
    <cellStyle name="Total 2 2 3 5 5 4" xfId="20999" xr:uid="{00000000-0005-0000-0000-0000918A0000}"/>
    <cellStyle name="Total 2 2 3 5 5 5" xfId="22778" xr:uid="{00000000-0005-0000-0000-0000928A0000}"/>
    <cellStyle name="Total 2 2 3 5 5 6" xfId="26765" xr:uid="{00000000-0005-0000-0000-0000938A0000}"/>
    <cellStyle name="Total 2 2 3 5 5 7" xfId="18066" xr:uid="{00000000-0005-0000-0000-0000948A0000}"/>
    <cellStyle name="Total 2 2 3 5 5 8" xfId="32105" xr:uid="{00000000-0005-0000-0000-0000958A0000}"/>
    <cellStyle name="Total 2 2 3 5 5 9" xfId="35780" xr:uid="{00000000-0005-0000-0000-0000968A0000}"/>
    <cellStyle name="Total 2 2 3 5 6" xfId="8399" xr:uid="{00000000-0005-0000-0000-0000978A0000}"/>
    <cellStyle name="Total 2 2 3 5 7" xfId="11769" xr:uid="{00000000-0005-0000-0000-0000988A0000}"/>
    <cellStyle name="Total 2 2 3 5 8" xfId="18772" xr:uid="{00000000-0005-0000-0000-0000998A0000}"/>
    <cellStyle name="Total 2 2 3 5 9" xfId="23285" xr:uid="{00000000-0005-0000-0000-00009A8A0000}"/>
    <cellStyle name="Total 2 2 3 6" xfId="2197" xr:uid="{00000000-0005-0000-0000-00009B8A0000}"/>
    <cellStyle name="Total 2 2 3 6 2" xfId="8404" xr:uid="{00000000-0005-0000-0000-00009C8A0000}"/>
    <cellStyle name="Total 2 2 3 6 3" xfId="11351" xr:uid="{00000000-0005-0000-0000-00009D8A0000}"/>
    <cellStyle name="Total 2 2 3 6 4" xfId="18354" xr:uid="{00000000-0005-0000-0000-00009E8A0000}"/>
    <cellStyle name="Total 2 2 3 6 5" xfId="9644" xr:uid="{00000000-0005-0000-0000-00009F8A0000}"/>
    <cellStyle name="Total 2 2 3 6 6" xfId="26086" xr:uid="{00000000-0005-0000-0000-0000A08A0000}"/>
    <cellStyle name="Total 2 2 3 6 7" xfId="24514" xr:uid="{00000000-0005-0000-0000-0000A18A0000}"/>
    <cellStyle name="Total 2 2 3 6 8" xfId="29620" xr:uid="{00000000-0005-0000-0000-0000A28A0000}"/>
    <cellStyle name="Total 2 2 3 6 9" xfId="33605" xr:uid="{00000000-0005-0000-0000-0000A38A0000}"/>
    <cellStyle name="Total 2 2 3 7" xfId="8380" xr:uid="{00000000-0005-0000-0000-0000A48A0000}"/>
    <cellStyle name="Total 2 2 3 8" xfId="10339" xr:uid="{00000000-0005-0000-0000-0000A58A0000}"/>
    <cellStyle name="Total 2 2 3 9" xfId="17254" xr:uid="{00000000-0005-0000-0000-0000A68A0000}"/>
    <cellStyle name="Total 2 2 4" xfId="1186" xr:uid="{00000000-0005-0000-0000-0000A78A0000}"/>
    <cellStyle name="Total 2 2 4 10" xfId="2889" xr:uid="{00000000-0005-0000-0000-0000A88A0000}"/>
    <cellStyle name="Total 2 2 4 10 2" xfId="8406" xr:uid="{00000000-0005-0000-0000-0000A98A0000}"/>
    <cellStyle name="Total 2 2 4 10 3" xfId="12043" xr:uid="{00000000-0005-0000-0000-0000AA8A0000}"/>
    <cellStyle name="Total 2 2 4 10 4" xfId="19046" xr:uid="{00000000-0005-0000-0000-0000AB8A0000}"/>
    <cellStyle name="Total 2 2 4 10 5" xfId="24659" xr:uid="{00000000-0005-0000-0000-0000AC8A0000}"/>
    <cellStyle name="Total 2 2 4 10 6" xfId="26371" xr:uid="{00000000-0005-0000-0000-0000AD8A0000}"/>
    <cellStyle name="Total 2 2 4 10 7" xfId="29890" xr:uid="{00000000-0005-0000-0000-0000AE8A0000}"/>
    <cellStyle name="Total 2 2 4 10 8" xfId="33866" xr:uid="{00000000-0005-0000-0000-0000AF8A0000}"/>
    <cellStyle name="Total 2 2 4 10 9" xfId="37428" xr:uid="{00000000-0005-0000-0000-0000B08A0000}"/>
    <cellStyle name="Total 2 2 4 11" xfId="2226" xr:uid="{00000000-0005-0000-0000-0000B18A0000}"/>
    <cellStyle name="Total 2 2 4 11 2" xfId="8407" xr:uid="{00000000-0005-0000-0000-0000B28A0000}"/>
    <cellStyle name="Total 2 2 4 11 3" xfId="11380" xr:uid="{00000000-0005-0000-0000-0000B38A0000}"/>
    <cellStyle name="Total 2 2 4 11 4" xfId="18383" xr:uid="{00000000-0005-0000-0000-0000B48A0000}"/>
    <cellStyle name="Total 2 2 4 11 5" xfId="22476" xr:uid="{00000000-0005-0000-0000-0000B58A0000}"/>
    <cellStyle name="Total 2 2 4 11 6" xfId="26096" xr:uid="{00000000-0005-0000-0000-0000B68A0000}"/>
    <cellStyle name="Total 2 2 4 11 7" xfId="29015" xr:uid="{00000000-0005-0000-0000-0000B78A0000}"/>
    <cellStyle name="Total 2 2 4 11 8" xfId="22666" xr:uid="{00000000-0005-0000-0000-0000B88A0000}"/>
    <cellStyle name="Total 2 2 4 11 9" xfId="31131" xr:uid="{00000000-0005-0000-0000-0000B98A0000}"/>
    <cellStyle name="Total 2 2 4 12" xfId="8405" xr:uid="{00000000-0005-0000-0000-0000BA8A0000}"/>
    <cellStyle name="Total 2 2 4 13" xfId="10340" xr:uid="{00000000-0005-0000-0000-0000BB8A0000}"/>
    <cellStyle name="Total 2 2 4 14" xfId="10076" xr:uid="{00000000-0005-0000-0000-0000BC8A0000}"/>
    <cellStyle name="Total 2 2 4 15" xfId="28996" xr:uid="{00000000-0005-0000-0000-0000BD8A0000}"/>
    <cellStyle name="Total 2 2 4 16" xfId="28014" xr:uid="{00000000-0005-0000-0000-0000BE8A0000}"/>
    <cellStyle name="Total 2 2 4 17" xfId="35068" xr:uid="{00000000-0005-0000-0000-0000BF8A0000}"/>
    <cellStyle name="Total 2 2 4 18" xfId="38406" xr:uid="{00000000-0005-0000-0000-0000C08A0000}"/>
    <cellStyle name="Total 2 2 4 2" xfId="2349" xr:uid="{00000000-0005-0000-0000-0000C18A0000}"/>
    <cellStyle name="Total 2 2 4 2 10" xfId="15454" xr:uid="{00000000-0005-0000-0000-0000C28A0000}"/>
    <cellStyle name="Total 2 2 4 2 11" xfId="17893" xr:uid="{00000000-0005-0000-0000-0000C38A0000}"/>
    <cellStyle name="Total 2 2 4 2 12" xfId="25932" xr:uid="{00000000-0005-0000-0000-0000C48A0000}"/>
    <cellStyle name="Total 2 2 4 2 13" xfId="25774" xr:uid="{00000000-0005-0000-0000-0000C58A0000}"/>
    <cellStyle name="Total 2 2 4 2 14" xfId="34960" xr:uid="{00000000-0005-0000-0000-0000C68A0000}"/>
    <cellStyle name="Total 2 2 4 2 2" xfId="2749" xr:uid="{00000000-0005-0000-0000-0000C78A0000}"/>
    <cellStyle name="Total 2 2 4 2 2 2" xfId="8409" xr:uid="{00000000-0005-0000-0000-0000C88A0000}"/>
    <cellStyle name="Total 2 2 4 2 2 3" xfId="11903" xr:uid="{00000000-0005-0000-0000-0000C98A0000}"/>
    <cellStyle name="Total 2 2 4 2 2 4" xfId="18906" xr:uid="{00000000-0005-0000-0000-0000CA8A0000}"/>
    <cellStyle name="Total 2 2 4 2 2 5" xfId="28408" xr:uid="{00000000-0005-0000-0000-0000CB8A0000}"/>
    <cellStyle name="Total 2 2 4 2 2 6" xfId="23169" xr:uid="{00000000-0005-0000-0000-0000CC8A0000}"/>
    <cellStyle name="Total 2 2 4 2 2 7" xfId="25492" xr:uid="{00000000-0005-0000-0000-0000CD8A0000}"/>
    <cellStyle name="Total 2 2 4 2 2 8" xfId="33935" xr:uid="{00000000-0005-0000-0000-0000CE8A0000}"/>
    <cellStyle name="Total 2 2 4 2 2 9" xfId="37497" xr:uid="{00000000-0005-0000-0000-0000CF8A0000}"/>
    <cellStyle name="Total 2 2 4 2 3" xfId="4031" xr:uid="{00000000-0005-0000-0000-0000D08A0000}"/>
    <cellStyle name="Total 2 2 4 2 3 2" xfId="8410" xr:uid="{00000000-0005-0000-0000-0000D18A0000}"/>
    <cellStyle name="Total 2 2 4 2 3 3" xfId="13185" xr:uid="{00000000-0005-0000-0000-0000D28A0000}"/>
    <cellStyle name="Total 2 2 4 2 3 4" xfId="20183" xr:uid="{00000000-0005-0000-0000-0000D38A0000}"/>
    <cellStyle name="Total 2 2 4 2 3 5" xfId="27811" xr:uid="{00000000-0005-0000-0000-0000D48A0000}"/>
    <cellStyle name="Total 2 2 4 2 3 6" xfId="26636" xr:uid="{00000000-0005-0000-0000-0000D58A0000}"/>
    <cellStyle name="Total 2 2 4 2 3 7" xfId="25605" xr:uid="{00000000-0005-0000-0000-0000D68A0000}"/>
    <cellStyle name="Total 2 2 4 2 3 8" xfId="22699" xr:uid="{00000000-0005-0000-0000-0000D78A0000}"/>
    <cellStyle name="Total 2 2 4 2 3 9" xfId="9983" xr:uid="{00000000-0005-0000-0000-0000D88A0000}"/>
    <cellStyle name="Total 2 2 4 2 4" xfId="4469" xr:uid="{00000000-0005-0000-0000-0000D98A0000}"/>
    <cellStyle name="Total 2 2 4 2 4 2" xfId="8411" xr:uid="{00000000-0005-0000-0000-0000DA8A0000}"/>
    <cellStyle name="Total 2 2 4 2 4 3" xfId="13623" xr:uid="{00000000-0005-0000-0000-0000DB8A0000}"/>
    <cellStyle name="Total 2 2 4 2 4 4" xfId="20621" xr:uid="{00000000-0005-0000-0000-0000DC8A0000}"/>
    <cellStyle name="Total 2 2 4 2 4 5" xfId="24391" xr:uid="{00000000-0005-0000-0000-0000DD8A0000}"/>
    <cellStyle name="Total 2 2 4 2 4 6" xfId="25023" xr:uid="{00000000-0005-0000-0000-0000DE8A0000}"/>
    <cellStyle name="Total 2 2 4 2 4 7" xfId="25132" xr:uid="{00000000-0005-0000-0000-0000DF8A0000}"/>
    <cellStyle name="Total 2 2 4 2 4 8" xfId="30957" xr:uid="{00000000-0005-0000-0000-0000E08A0000}"/>
    <cellStyle name="Total 2 2 4 2 4 9" xfId="30834" xr:uid="{00000000-0005-0000-0000-0000E18A0000}"/>
    <cellStyle name="Total 2 2 4 2 5" xfId="4723" xr:uid="{00000000-0005-0000-0000-0000E28A0000}"/>
    <cellStyle name="Total 2 2 4 2 5 2" xfId="8412" xr:uid="{00000000-0005-0000-0000-0000E38A0000}"/>
    <cellStyle name="Total 2 2 4 2 5 3" xfId="13877" xr:uid="{00000000-0005-0000-0000-0000E48A0000}"/>
    <cellStyle name="Total 2 2 4 2 5 4" xfId="20875" xr:uid="{00000000-0005-0000-0000-0000E58A0000}"/>
    <cellStyle name="Total 2 2 4 2 5 5" xfId="27476" xr:uid="{00000000-0005-0000-0000-0000E68A0000}"/>
    <cellStyle name="Total 2 2 4 2 5 6" xfId="17992" xr:uid="{00000000-0005-0000-0000-0000E78A0000}"/>
    <cellStyle name="Total 2 2 4 2 5 7" xfId="22835" xr:uid="{00000000-0005-0000-0000-0000E88A0000}"/>
    <cellStyle name="Total 2 2 4 2 5 8" xfId="32163" xr:uid="{00000000-0005-0000-0000-0000E98A0000}"/>
    <cellStyle name="Total 2 2 4 2 5 9" xfId="35838" xr:uid="{00000000-0005-0000-0000-0000EA8A0000}"/>
    <cellStyle name="Total 2 2 4 2 6" xfId="4969" xr:uid="{00000000-0005-0000-0000-0000EB8A0000}"/>
    <cellStyle name="Total 2 2 4 2 6 2" xfId="8413" xr:uid="{00000000-0005-0000-0000-0000EC8A0000}"/>
    <cellStyle name="Total 2 2 4 2 6 3" xfId="14123" xr:uid="{00000000-0005-0000-0000-0000ED8A0000}"/>
    <cellStyle name="Total 2 2 4 2 6 4" xfId="21121" xr:uid="{00000000-0005-0000-0000-0000EE8A0000}"/>
    <cellStyle name="Total 2 2 4 2 6 5" xfId="27347" xr:uid="{00000000-0005-0000-0000-0000EF8A0000}"/>
    <cellStyle name="Total 2 2 4 2 6 6" xfId="19669" xr:uid="{00000000-0005-0000-0000-0000F08A0000}"/>
    <cellStyle name="Total 2 2 4 2 6 7" xfId="32015" xr:uid="{00000000-0005-0000-0000-0000F18A0000}"/>
    <cellStyle name="Total 2 2 4 2 6 8" xfId="35693" xr:uid="{00000000-0005-0000-0000-0000F28A0000}"/>
    <cellStyle name="Total 2 2 4 2 6 9" xfId="38604" xr:uid="{00000000-0005-0000-0000-0000F38A0000}"/>
    <cellStyle name="Total 2 2 4 2 7" xfId="8408" xr:uid="{00000000-0005-0000-0000-0000F48A0000}"/>
    <cellStyle name="Total 2 2 4 2 8" xfId="11503" xr:uid="{00000000-0005-0000-0000-0000F58A0000}"/>
    <cellStyle name="Total 2 2 4 2 9" xfId="18506" xr:uid="{00000000-0005-0000-0000-0000F68A0000}"/>
    <cellStyle name="Total 2 2 4 3" xfId="2377" xr:uid="{00000000-0005-0000-0000-0000F78A0000}"/>
    <cellStyle name="Total 2 2 4 3 10" xfId="17099" xr:uid="{00000000-0005-0000-0000-0000F88A0000}"/>
    <cellStyle name="Total 2 2 4 3 11" xfId="15536" xr:uid="{00000000-0005-0000-0000-0000F98A0000}"/>
    <cellStyle name="Total 2 2 4 3 12" xfId="9311" xr:uid="{00000000-0005-0000-0000-0000FA8A0000}"/>
    <cellStyle name="Total 2 2 4 3 13" xfId="30871" xr:uid="{00000000-0005-0000-0000-0000FB8A0000}"/>
    <cellStyle name="Total 2 2 4 3 14" xfId="34808" xr:uid="{00000000-0005-0000-0000-0000FC8A0000}"/>
    <cellStyle name="Total 2 2 4 3 2" xfId="2777" xr:uid="{00000000-0005-0000-0000-0000FD8A0000}"/>
    <cellStyle name="Total 2 2 4 3 2 2" xfId="8415" xr:uid="{00000000-0005-0000-0000-0000FE8A0000}"/>
    <cellStyle name="Total 2 2 4 3 2 3" xfId="11931" xr:uid="{00000000-0005-0000-0000-0000FF8A0000}"/>
    <cellStyle name="Total 2 2 4 3 2 4" xfId="18934" xr:uid="{00000000-0005-0000-0000-0000008B0000}"/>
    <cellStyle name="Total 2 2 4 3 2 5" xfId="22567" xr:uid="{00000000-0005-0000-0000-0000018B0000}"/>
    <cellStyle name="Total 2 2 4 3 2 6" xfId="28760" xr:uid="{00000000-0005-0000-0000-0000028B0000}"/>
    <cellStyle name="Total 2 2 4 3 2 7" xfId="29945" xr:uid="{00000000-0005-0000-0000-0000038B0000}"/>
    <cellStyle name="Total 2 2 4 3 2 8" xfId="33921" xr:uid="{00000000-0005-0000-0000-0000048B0000}"/>
    <cellStyle name="Total 2 2 4 3 2 9" xfId="37483" xr:uid="{00000000-0005-0000-0000-0000058B0000}"/>
    <cellStyle name="Total 2 2 4 3 3" xfId="4059" xr:uid="{00000000-0005-0000-0000-0000068B0000}"/>
    <cellStyle name="Total 2 2 4 3 3 2" xfId="8416" xr:uid="{00000000-0005-0000-0000-0000078B0000}"/>
    <cellStyle name="Total 2 2 4 3 3 3" xfId="13213" xr:uid="{00000000-0005-0000-0000-0000088B0000}"/>
    <cellStyle name="Total 2 2 4 3 3 4" xfId="20211" xr:uid="{00000000-0005-0000-0000-0000098B0000}"/>
    <cellStyle name="Total 2 2 4 3 3 5" xfId="17933" xr:uid="{00000000-0005-0000-0000-00000A8B0000}"/>
    <cellStyle name="Total 2 2 4 3 3 6" xfId="22989" xr:uid="{00000000-0005-0000-0000-00000B8B0000}"/>
    <cellStyle name="Total 2 2 4 3 3 7" xfId="28971" xr:uid="{00000000-0005-0000-0000-00000C8B0000}"/>
    <cellStyle name="Total 2 2 4 3 3 8" xfId="30935" xr:uid="{00000000-0005-0000-0000-00000D8B0000}"/>
    <cellStyle name="Total 2 2 4 3 3 9" xfId="34859" xr:uid="{00000000-0005-0000-0000-00000E8B0000}"/>
    <cellStyle name="Total 2 2 4 3 4" xfId="4497" xr:uid="{00000000-0005-0000-0000-00000F8B0000}"/>
    <cellStyle name="Total 2 2 4 3 4 2" xfId="8417" xr:uid="{00000000-0005-0000-0000-0000108B0000}"/>
    <cellStyle name="Total 2 2 4 3 4 3" xfId="13651" xr:uid="{00000000-0005-0000-0000-0000118B0000}"/>
    <cellStyle name="Total 2 2 4 3 4 4" xfId="20649" xr:uid="{00000000-0005-0000-0000-0000128B0000}"/>
    <cellStyle name="Total 2 2 4 3 4 5" xfId="24242" xr:uid="{00000000-0005-0000-0000-0000138B0000}"/>
    <cellStyle name="Total 2 2 4 3 4 6" xfId="28590" xr:uid="{00000000-0005-0000-0000-0000148B0000}"/>
    <cellStyle name="Total 2 2 4 3 4 7" xfId="26856" xr:uid="{00000000-0005-0000-0000-0000158B0000}"/>
    <cellStyle name="Total 2 2 4 3 4 8" xfId="31770" xr:uid="{00000000-0005-0000-0000-0000168B0000}"/>
    <cellStyle name="Total 2 2 4 3 4 9" xfId="35450" xr:uid="{00000000-0005-0000-0000-0000178B0000}"/>
    <cellStyle name="Total 2 2 4 3 5" xfId="4751" xr:uid="{00000000-0005-0000-0000-0000188B0000}"/>
    <cellStyle name="Total 2 2 4 3 5 2" xfId="8418" xr:uid="{00000000-0005-0000-0000-0000198B0000}"/>
    <cellStyle name="Total 2 2 4 3 5 3" xfId="13905" xr:uid="{00000000-0005-0000-0000-00001A8B0000}"/>
    <cellStyle name="Total 2 2 4 3 5 4" xfId="20903" xr:uid="{00000000-0005-0000-0000-00001B8B0000}"/>
    <cellStyle name="Total 2 2 4 3 5 5" xfId="24257" xr:uid="{00000000-0005-0000-0000-00001C8B0000}"/>
    <cellStyle name="Total 2 2 4 3 5 6" xfId="17825" xr:uid="{00000000-0005-0000-0000-00001D8B0000}"/>
    <cellStyle name="Total 2 2 4 3 5 7" xfId="24363" xr:uid="{00000000-0005-0000-0000-00001E8B0000}"/>
    <cellStyle name="Total 2 2 4 3 5 8" xfId="9211" xr:uid="{00000000-0005-0000-0000-00001F8B0000}"/>
    <cellStyle name="Total 2 2 4 3 5 9" xfId="17609" xr:uid="{00000000-0005-0000-0000-0000208B0000}"/>
    <cellStyle name="Total 2 2 4 3 6" xfId="4997" xr:uid="{00000000-0005-0000-0000-0000218B0000}"/>
    <cellStyle name="Total 2 2 4 3 6 2" xfId="8419" xr:uid="{00000000-0005-0000-0000-0000228B0000}"/>
    <cellStyle name="Total 2 2 4 3 6 3" xfId="14151" xr:uid="{00000000-0005-0000-0000-0000238B0000}"/>
    <cellStyle name="Total 2 2 4 3 6 4" xfId="21149" xr:uid="{00000000-0005-0000-0000-0000248B0000}"/>
    <cellStyle name="Total 2 2 4 3 6 5" xfId="22786" xr:uid="{00000000-0005-0000-0000-0000258B0000}"/>
    <cellStyle name="Total 2 2 4 3 6 6" xfId="17448" xr:uid="{00000000-0005-0000-0000-0000268B0000}"/>
    <cellStyle name="Total 2 2 4 3 6 7" xfId="32043" xr:uid="{00000000-0005-0000-0000-0000278B0000}"/>
    <cellStyle name="Total 2 2 4 3 6 8" xfId="35721" xr:uid="{00000000-0005-0000-0000-0000288B0000}"/>
    <cellStyle name="Total 2 2 4 3 6 9" xfId="38632" xr:uid="{00000000-0005-0000-0000-0000298B0000}"/>
    <cellStyle name="Total 2 2 4 3 7" xfId="8414" xr:uid="{00000000-0005-0000-0000-00002A8B0000}"/>
    <cellStyle name="Total 2 2 4 3 8" xfId="11531" xr:uid="{00000000-0005-0000-0000-00002B8B0000}"/>
    <cellStyle name="Total 2 2 4 3 9" xfId="18534" xr:uid="{00000000-0005-0000-0000-00002C8B0000}"/>
    <cellStyle name="Total 2 2 4 4" xfId="2401" xr:uid="{00000000-0005-0000-0000-00002D8B0000}"/>
    <cellStyle name="Total 2 2 4 4 10" xfId="22681" xr:uid="{00000000-0005-0000-0000-00002E8B0000}"/>
    <cellStyle name="Total 2 2 4 4 11" xfId="26167" xr:uid="{00000000-0005-0000-0000-00002F8B0000}"/>
    <cellStyle name="Total 2 2 4 4 12" xfId="25672" xr:uid="{00000000-0005-0000-0000-0000308B0000}"/>
    <cellStyle name="Total 2 2 4 4 13" xfId="34106" xr:uid="{00000000-0005-0000-0000-0000318B0000}"/>
    <cellStyle name="Total 2 2 4 4 14" xfId="37668" xr:uid="{00000000-0005-0000-0000-0000328B0000}"/>
    <cellStyle name="Total 2 2 4 4 2" xfId="2801" xr:uid="{00000000-0005-0000-0000-0000338B0000}"/>
    <cellStyle name="Total 2 2 4 4 2 2" xfId="8421" xr:uid="{00000000-0005-0000-0000-0000348B0000}"/>
    <cellStyle name="Total 2 2 4 4 2 3" xfId="11955" xr:uid="{00000000-0005-0000-0000-0000358B0000}"/>
    <cellStyle name="Total 2 2 4 4 2 4" xfId="18958" xr:uid="{00000000-0005-0000-0000-0000368B0000}"/>
    <cellStyle name="Total 2 2 4 4 2 5" xfId="28383" xr:uid="{00000000-0005-0000-0000-0000378B0000}"/>
    <cellStyle name="Total 2 2 4 4 2 6" xfId="23242" xr:uid="{00000000-0005-0000-0000-0000388B0000}"/>
    <cellStyle name="Total 2 2 4 4 2 7" xfId="29933" xr:uid="{00000000-0005-0000-0000-0000398B0000}"/>
    <cellStyle name="Total 2 2 4 4 2 8" xfId="33910" xr:uid="{00000000-0005-0000-0000-00003A8B0000}"/>
    <cellStyle name="Total 2 2 4 4 2 9" xfId="37472" xr:uid="{00000000-0005-0000-0000-00003B8B0000}"/>
    <cellStyle name="Total 2 2 4 4 3" xfId="4083" xr:uid="{00000000-0005-0000-0000-00003C8B0000}"/>
    <cellStyle name="Total 2 2 4 4 3 2" xfId="8422" xr:uid="{00000000-0005-0000-0000-00003D8B0000}"/>
    <cellStyle name="Total 2 2 4 4 3 3" xfId="13237" xr:uid="{00000000-0005-0000-0000-00003E8B0000}"/>
    <cellStyle name="Total 2 2 4 4 3 4" xfId="20235" xr:uid="{00000000-0005-0000-0000-00003F8B0000}"/>
    <cellStyle name="Total 2 2 4 4 3 5" xfId="17940" xr:uid="{00000000-0005-0000-0000-0000408B0000}"/>
    <cellStyle name="Total 2 2 4 4 3 6" xfId="9313" xr:uid="{00000000-0005-0000-0000-0000418B0000}"/>
    <cellStyle name="Total 2 2 4 4 3 7" xfId="29522" xr:uid="{00000000-0005-0000-0000-0000428B0000}"/>
    <cellStyle name="Total 2 2 4 4 3 8" xfId="33424" xr:uid="{00000000-0005-0000-0000-0000438B0000}"/>
    <cellStyle name="Total 2 2 4 4 3 9" xfId="37099" xr:uid="{00000000-0005-0000-0000-0000448B0000}"/>
    <cellStyle name="Total 2 2 4 4 4" xfId="4521" xr:uid="{00000000-0005-0000-0000-0000458B0000}"/>
    <cellStyle name="Total 2 2 4 4 4 2" xfId="8423" xr:uid="{00000000-0005-0000-0000-0000468B0000}"/>
    <cellStyle name="Total 2 2 4 4 4 3" xfId="13675" xr:uid="{00000000-0005-0000-0000-0000478B0000}"/>
    <cellStyle name="Total 2 2 4 4 4 4" xfId="20673" xr:uid="{00000000-0005-0000-0000-0000488B0000}"/>
    <cellStyle name="Total 2 2 4 4 4 5" xfId="22754" xr:uid="{00000000-0005-0000-0000-0000498B0000}"/>
    <cellStyle name="Total 2 2 4 4 4 6" xfId="22842" xr:uid="{00000000-0005-0000-0000-00004A8B0000}"/>
    <cellStyle name="Total 2 2 4 4 4 7" xfId="17129" xr:uid="{00000000-0005-0000-0000-00004B8B0000}"/>
    <cellStyle name="Total 2 2 4 4 4 8" xfId="29709" xr:uid="{00000000-0005-0000-0000-00004C8B0000}"/>
    <cellStyle name="Total 2 2 4 4 4 9" xfId="31597" xr:uid="{00000000-0005-0000-0000-00004D8B0000}"/>
    <cellStyle name="Total 2 2 4 4 5" xfId="4775" xr:uid="{00000000-0005-0000-0000-00004E8B0000}"/>
    <cellStyle name="Total 2 2 4 4 5 2" xfId="8424" xr:uid="{00000000-0005-0000-0000-00004F8B0000}"/>
    <cellStyle name="Total 2 2 4 4 5 3" xfId="13929" xr:uid="{00000000-0005-0000-0000-0000508B0000}"/>
    <cellStyle name="Total 2 2 4 4 5 4" xfId="20927" xr:uid="{00000000-0005-0000-0000-0000518B0000}"/>
    <cellStyle name="Total 2 2 4 4 5 5" xfId="27443" xr:uid="{00000000-0005-0000-0000-0000528B0000}"/>
    <cellStyle name="Total 2 2 4 4 5 6" xfId="26747" xr:uid="{00000000-0005-0000-0000-0000538B0000}"/>
    <cellStyle name="Total 2 2 4 4 5 7" xfId="17274" xr:uid="{00000000-0005-0000-0000-0000548B0000}"/>
    <cellStyle name="Total 2 2 4 4 5 8" xfId="28731" xr:uid="{00000000-0005-0000-0000-0000558B0000}"/>
    <cellStyle name="Total 2 2 4 4 5 9" xfId="33708" xr:uid="{00000000-0005-0000-0000-0000568B0000}"/>
    <cellStyle name="Total 2 2 4 4 6" xfId="5021" xr:uid="{00000000-0005-0000-0000-0000578B0000}"/>
    <cellStyle name="Total 2 2 4 4 6 2" xfId="8425" xr:uid="{00000000-0005-0000-0000-0000588B0000}"/>
    <cellStyle name="Total 2 2 4 4 6 3" xfId="14175" xr:uid="{00000000-0005-0000-0000-0000598B0000}"/>
    <cellStyle name="Total 2 2 4 4 6 4" xfId="21173" xr:uid="{00000000-0005-0000-0000-00005A8B0000}"/>
    <cellStyle name="Total 2 2 4 4 6 5" xfId="27328" xr:uid="{00000000-0005-0000-0000-00005B8B0000}"/>
    <cellStyle name="Total 2 2 4 4 6 6" xfId="26791" xr:uid="{00000000-0005-0000-0000-00005C8B0000}"/>
    <cellStyle name="Total 2 2 4 4 6 7" xfId="32067" xr:uid="{00000000-0005-0000-0000-00005D8B0000}"/>
    <cellStyle name="Total 2 2 4 4 6 8" xfId="35745" xr:uid="{00000000-0005-0000-0000-00005E8B0000}"/>
    <cellStyle name="Total 2 2 4 4 6 9" xfId="38656" xr:uid="{00000000-0005-0000-0000-00005F8B0000}"/>
    <cellStyle name="Total 2 2 4 4 7" xfId="8420" xr:uid="{00000000-0005-0000-0000-0000608B0000}"/>
    <cellStyle name="Total 2 2 4 4 8" xfId="11555" xr:uid="{00000000-0005-0000-0000-0000618B0000}"/>
    <cellStyle name="Total 2 2 4 4 9" xfId="18558" xr:uid="{00000000-0005-0000-0000-0000628B0000}"/>
    <cellStyle name="Total 2 2 4 5" xfId="2425" xr:uid="{00000000-0005-0000-0000-0000638B0000}"/>
    <cellStyle name="Total 2 2 4 5 10" xfId="17209" xr:uid="{00000000-0005-0000-0000-0000648B0000}"/>
    <cellStyle name="Total 2 2 4 5 11" xfId="17083" xr:uid="{00000000-0005-0000-0000-0000658B0000}"/>
    <cellStyle name="Total 2 2 4 5 12" xfId="29421" xr:uid="{00000000-0005-0000-0000-0000668B0000}"/>
    <cellStyle name="Total 2 2 4 5 13" xfId="34094" xr:uid="{00000000-0005-0000-0000-0000678B0000}"/>
    <cellStyle name="Total 2 2 4 5 14" xfId="37656" xr:uid="{00000000-0005-0000-0000-0000688B0000}"/>
    <cellStyle name="Total 2 2 4 5 2" xfId="2825" xr:uid="{00000000-0005-0000-0000-0000698B0000}"/>
    <cellStyle name="Total 2 2 4 5 2 2" xfId="8427" xr:uid="{00000000-0005-0000-0000-00006A8B0000}"/>
    <cellStyle name="Total 2 2 4 5 2 3" xfId="11979" xr:uid="{00000000-0005-0000-0000-00006B8B0000}"/>
    <cellStyle name="Total 2 2 4 5 2 4" xfId="18982" xr:uid="{00000000-0005-0000-0000-00006C8B0000}"/>
    <cellStyle name="Total 2 2 4 5 2 5" xfId="28371" xr:uid="{00000000-0005-0000-0000-00006D8B0000}"/>
    <cellStyle name="Total 2 2 4 5 2 6" xfId="9465" xr:uid="{00000000-0005-0000-0000-00006E8B0000}"/>
    <cellStyle name="Total 2 2 4 5 2 7" xfId="29918" xr:uid="{00000000-0005-0000-0000-00006F8B0000}"/>
    <cellStyle name="Total 2 2 4 5 2 8" xfId="33894" xr:uid="{00000000-0005-0000-0000-0000708B0000}"/>
    <cellStyle name="Total 2 2 4 5 2 9" xfId="37456" xr:uid="{00000000-0005-0000-0000-0000718B0000}"/>
    <cellStyle name="Total 2 2 4 5 3" xfId="4107" xr:uid="{00000000-0005-0000-0000-0000728B0000}"/>
    <cellStyle name="Total 2 2 4 5 3 2" xfId="8428" xr:uid="{00000000-0005-0000-0000-0000738B0000}"/>
    <cellStyle name="Total 2 2 4 5 3 3" xfId="13261" xr:uid="{00000000-0005-0000-0000-0000748B0000}"/>
    <cellStyle name="Total 2 2 4 5 3 4" xfId="20259" xr:uid="{00000000-0005-0000-0000-0000758B0000}"/>
    <cellStyle name="Total 2 2 4 5 3 5" xfId="27778" xr:uid="{00000000-0005-0000-0000-0000768B0000}"/>
    <cellStyle name="Total 2 2 4 5 3 6" xfId="17232" xr:uid="{00000000-0005-0000-0000-0000778B0000}"/>
    <cellStyle name="Total 2 2 4 5 3 7" xfId="29366" xr:uid="{00000000-0005-0000-0000-0000788B0000}"/>
    <cellStyle name="Total 2 2 4 5 3 8" xfId="33416" xr:uid="{00000000-0005-0000-0000-0000798B0000}"/>
    <cellStyle name="Total 2 2 4 5 3 9" xfId="37091" xr:uid="{00000000-0005-0000-0000-00007A8B0000}"/>
    <cellStyle name="Total 2 2 4 5 4" xfId="4545" xr:uid="{00000000-0005-0000-0000-00007B8B0000}"/>
    <cellStyle name="Total 2 2 4 5 4 2" xfId="8429" xr:uid="{00000000-0005-0000-0000-00007C8B0000}"/>
    <cellStyle name="Total 2 2 4 5 4 3" xfId="13699" xr:uid="{00000000-0005-0000-0000-00007D8B0000}"/>
    <cellStyle name="Total 2 2 4 5 4 4" xfId="20697" xr:uid="{00000000-0005-0000-0000-00007E8B0000}"/>
    <cellStyle name="Total 2 2 4 5 4 5" xfId="27564" xr:uid="{00000000-0005-0000-0000-00007F8B0000}"/>
    <cellStyle name="Total 2 2 4 5 4 6" xfId="26715" xr:uid="{00000000-0005-0000-0000-0000808B0000}"/>
    <cellStyle name="Total 2 2 4 5 4 7" xfId="26844" xr:uid="{00000000-0005-0000-0000-0000818B0000}"/>
    <cellStyle name="Total 2 2 4 5 4 8" xfId="32245" xr:uid="{00000000-0005-0000-0000-0000828B0000}"/>
    <cellStyle name="Total 2 2 4 5 4 9" xfId="35920" xr:uid="{00000000-0005-0000-0000-0000838B0000}"/>
    <cellStyle name="Total 2 2 4 5 5" xfId="4799" xr:uid="{00000000-0005-0000-0000-0000848B0000}"/>
    <cellStyle name="Total 2 2 4 5 5 2" xfId="8430" xr:uid="{00000000-0005-0000-0000-0000858B0000}"/>
    <cellStyle name="Total 2 2 4 5 5 3" xfId="13953" xr:uid="{00000000-0005-0000-0000-0000868B0000}"/>
    <cellStyle name="Total 2 2 4 5 5 4" xfId="20951" xr:uid="{00000000-0005-0000-0000-0000878B0000}"/>
    <cellStyle name="Total 2 2 4 5 5 5" xfId="27439" xr:uid="{00000000-0005-0000-0000-0000888B0000}"/>
    <cellStyle name="Total 2 2 4 5 5 6" xfId="19738" xr:uid="{00000000-0005-0000-0000-0000898B0000}"/>
    <cellStyle name="Total 2 2 4 5 5 7" xfId="24989" xr:uid="{00000000-0005-0000-0000-00008A8B0000}"/>
    <cellStyle name="Total 2 2 4 5 5 8" xfId="29692" xr:uid="{00000000-0005-0000-0000-00008B8B0000}"/>
    <cellStyle name="Total 2 2 4 5 5 9" xfId="31593" xr:uid="{00000000-0005-0000-0000-00008C8B0000}"/>
    <cellStyle name="Total 2 2 4 5 6" xfId="5045" xr:uid="{00000000-0005-0000-0000-00008D8B0000}"/>
    <cellStyle name="Total 2 2 4 5 6 2" xfId="8431" xr:uid="{00000000-0005-0000-0000-00008E8B0000}"/>
    <cellStyle name="Total 2 2 4 5 6 3" xfId="14199" xr:uid="{00000000-0005-0000-0000-00008F8B0000}"/>
    <cellStyle name="Total 2 2 4 5 6 4" xfId="21197" xr:uid="{00000000-0005-0000-0000-0000908B0000}"/>
    <cellStyle name="Total 2 2 4 5 6 5" xfId="24275" xr:uid="{00000000-0005-0000-0000-0000918B0000}"/>
    <cellStyle name="Total 2 2 4 5 6 6" xfId="9382" xr:uid="{00000000-0005-0000-0000-0000928B0000}"/>
    <cellStyle name="Total 2 2 4 5 6 7" xfId="32091" xr:uid="{00000000-0005-0000-0000-0000938B0000}"/>
    <cellStyle name="Total 2 2 4 5 6 8" xfId="35769" xr:uid="{00000000-0005-0000-0000-0000948B0000}"/>
    <cellStyle name="Total 2 2 4 5 6 9" xfId="38680" xr:uid="{00000000-0005-0000-0000-0000958B0000}"/>
    <cellStyle name="Total 2 2 4 5 7" xfId="8426" xr:uid="{00000000-0005-0000-0000-0000968B0000}"/>
    <cellStyle name="Total 2 2 4 5 8" xfId="11579" xr:uid="{00000000-0005-0000-0000-0000978B0000}"/>
    <cellStyle name="Total 2 2 4 5 9" xfId="18582" xr:uid="{00000000-0005-0000-0000-0000988B0000}"/>
    <cellStyle name="Total 2 2 4 6" xfId="2627" xr:uid="{00000000-0005-0000-0000-0000998B0000}"/>
    <cellStyle name="Total 2 2 4 6 2" xfId="8432" xr:uid="{00000000-0005-0000-0000-00009A8B0000}"/>
    <cellStyle name="Total 2 2 4 6 3" xfId="11781" xr:uid="{00000000-0005-0000-0000-00009B8B0000}"/>
    <cellStyle name="Total 2 2 4 6 4" xfId="18784" xr:uid="{00000000-0005-0000-0000-00009C8B0000}"/>
    <cellStyle name="Total 2 2 4 6 5" xfId="17867" xr:uid="{00000000-0005-0000-0000-00009D8B0000}"/>
    <cellStyle name="Total 2 2 4 6 6" xfId="29118" xr:uid="{00000000-0005-0000-0000-00009E8B0000}"/>
    <cellStyle name="Total 2 2 4 6 7" xfId="17388" xr:uid="{00000000-0005-0000-0000-00009F8B0000}"/>
    <cellStyle name="Total 2 2 4 6 8" xfId="31089" xr:uid="{00000000-0005-0000-0000-0000A08B0000}"/>
    <cellStyle name="Total 2 2 4 6 9" xfId="34974" xr:uid="{00000000-0005-0000-0000-0000A18B0000}"/>
    <cellStyle name="Total 2 2 4 7" xfId="3195" xr:uid="{00000000-0005-0000-0000-0000A28B0000}"/>
    <cellStyle name="Total 2 2 4 7 2" xfId="8433" xr:uid="{00000000-0005-0000-0000-0000A38B0000}"/>
    <cellStyle name="Total 2 2 4 7 3" xfId="12349" xr:uid="{00000000-0005-0000-0000-0000A48B0000}"/>
    <cellStyle name="Total 2 2 4 7 4" xfId="19352" xr:uid="{00000000-0005-0000-0000-0000A58B0000}"/>
    <cellStyle name="Total 2 2 4 7 5" xfId="28229" xr:uid="{00000000-0005-0000-0000-0000A68B0000}"/>
    <cellStyle name="Total 2 2 4 7 6" xfId="24543" xr:uid="{00000000-0005-0000-0000-0000A78B0000}"/>
    <cellStyle name="Total 2 2 4 7 7" xfId="29743" xr:uid="{00000000-0005-0000-0000-0000A88B0000}"/>
    <cellStyle name="Total 2 2 4 7 8" xfId="33720" xr:uid="{00000000-0005-0000-0000-0000A98B0000}"/>
    <cellStyle name="Total 2 2 4 7 9" xfId="37282" xr:uid="{00000000-0005-0000-0000-0000AA8B0000}"/>
    <cellStyle name="Total 2 2 4 8" xfId="2970" xr:uid="{00000000-0005-0000-0000-0000AB8B0000}"/>
    <cellStyle name="Total 2 2 4 8 2" xfId="8434" xr:uid="{00000000-0005-0000-0000-0000AC8B0000}"/>
    <cellStyle name="Total 2 2 4 8 3" xfId="12124" xr:uid="{00000000-0005-0000-0000-0000AD8B0000}"/>
    <cellStyle name="Total 2 2 4 8 4" xfId="19127" xr:uid="{00000000-0005-0000-0000-0000AE8B0000}"/>
    <cellStyle name="Total 2 2 4 8 5" xfId="17303" xr:uid="{00000000-0005-0000-0000-0000AF8B0000}"/>
    <cellStyle name="Total 2 2 4 8 6" xfId="28498" xr:uid="{00000000-0005-0000-0000-0000B08B0000}"/>
    <cellStyle name="Total 2 2 4 8 7" xfId="28525" xr:uid="{00000000-0005-0000-0000-0000B18B0000}"/>
    <cellStyle name="Total 2 2 4 8 8" xfId="29659" xr:uid="{00000000-0005-0000-0000-0000B28B0000}"/>
    <cellStyle name="Total 2 2 4 8 9" xfId="19599" xr:uid="{00000000-0005-0000-0000-0000B38B0000}"/>
    <cellStyle name="Total 2 2 4 9" xfId="3803" xr:uid="{00000000-0005-0000-0000-0000B48B0000}"/>
    <cellStyle name="Total 2 2 4 9 2" xfId="8435" xr:uid="{00000000-0005-0000-0000-0000B58B0000}"/>
    <cellStyle name="Total 2 2 4 9 3" xfId="12957" xr:uid="{00000000-0005-0000-0000-0000B68B0000}"/>
    <cellStyle name="Total 2 2 4 9 4" xfId="19956" xr:uid="{00000000-0005-0000-0000-0000B78B0000}"/>
    <cellStyle name="Total 2 2 4 9 5" xfId="23146" xr:uid="{00000000-0005-0000-0000-0000B88B0000}"/>
    <cellStyle name="Total 2 2 4 9 6" xfId="17702" xr:uid="{00000000-0005-0000-0000-0000B98B0000}"/>
    <cellStyle name="Total 2 2 4 9 7" xfId="17895" xr:uid="{00000000-0005-0000-0000-0000BA8B0000}"/>
    <cellStyle name="Total 2 2 4 9 8" xfId="25541" xr:uid="{00000000-0005-0000-0000-0000BB8B0000}"/>
    <cellStyle name="Total 2 2 4 9 9" xfId="34835" xr:uid="{00000000-0005-0000-0000-0000BC8B0000}"/>
    <cellStyle name="Total 2 2 5" xfId="2305" xr:uid="{00000000-0005-0000-0000-0000BD8B0000}"/>
    <cellStyle name="Total 2 2 5 10" xfId="24604" xr:uid="{00000000-0005-0000-0000-0000BE8B0000}"/>
    <cellStyle name="Total 2 2 5 11" xfId="17104" xr:uid="{00000000-0005-0000-0000-0000BF8B0000}"/>
    <cellStyle name="Total 2 2 5 12" xfId="25678" xr:uid="{00000000-0005-0000-0000-0000C08B0000}"/>
    <cellStyle name="Total 2 2 5 13" xfId="17204" xr:uid="{00000000-0005-0000-0000-0000C18B0000}"/>
    <cellStyle name="Total 2 2 5 14" xfId="31437" xr:uid="{00000000-0005-0000-0000-0000C28B0000}"/>
    <cellStyle name="Total 2 2 5 2" xfId="2705" xr:uid="{00000000-0005-0000-0000-0000C38B0000}"/>
    <cellStyle name="Total 2 2 5 2 2" xfId="8437" xr:uid="{00000000-0005-0000-0000-0000C48B0000}"/>
    <cellStyle name="Total 2 2 5 2 3" xfId="11859" xr:uid="{00000000-0005-0000-0000-0000C58B0000}"/>
    <cellStyle name="Total 2 2 5 2 4" xfId="18862" xr:uid="{00000000-0005-0000-0000-0000C68B0000}"/>
    <cellStyle name="Total 2 2 5 2 5" xfId="24624" xr:uid="{00000000-0005-0000-0000-0000C78B0000}"/>
    <cellStyle name="Total 2 2 5 2 6" xfId="25388" xr:uid="{00000000-0005-0000-0000-0000C88B0000}"/>
    <cellStyle name="Total 2 2 5 2 7" xfId="28987" xr:uid="{00000000-0005-0000-0000-0000C98B0000}"/>
    <cellStyle name="Total 2 2 5 2 8" xfId="17314" xr:uid="{00000000-0005-0000-0000-0000CA8B0000}"/>
    <cellStyle name="Total 2 2 5 2 9" xfId="34980" xr:uid="{00000000-0005-0000-0000-0000CB8B0000}"/>
    <cellStyle name="Total 2 2 5 3" xfId="3987" xr:uid="{00000000-0005-0000-0000-0000CC8B0000}"/>
    <cellStyle name="Total 2 2 5 3 2" xfId="8438" xr:uid="{00000000-0005-0000-0000-0000CD8B0000}"/>
    <cellStyle name="Total 2 2 5 3 3" xfId="13141" xr:uid="{00000000-0005-0000-0000-0000CE8B0000}"/>
    <cellStyle name="Total 2 2 5 3 4" xfId="20139" xr:uid="{00000000-0005-0000-0000-0000CF8B0000}"/>
    <cellStyle name="Total 2 2 5 3 5" xfId="27837" xr:uid="{00000000-0005-0000-0000-0000D08B0000}"/>
    <cellStyle name="Total 2 2 5 3 6" xfId="22944" xr:uid="{00000000-0005-0000-0000-0000D18B0000}"/>
    <cellStyle name="Total 2 2 5 3 7" xfId="9562" xr:uid="{00000000-0005-0000-0000-0000D28B0000}"/>
    <cellStyle name="Total 2 2 5 3 8" xfId="31673" xr:uid="{00000000-0005-0000-0000-0000D38B0000}"/>
    <cellStyle name="Total 2 2 5 3 9" xfId="35353" xr:uid="{00000000-0005-0000-0000-0000D48B0000}"/>
    <cellStyle name="Total 2 2 5 4" xfId="4425" xr:uid="{00000000-0005-0000-0000-0000D58B0000}"/>
    <cellStyle name="Total 2 2 5 4 2" xfId="8439" xr:uid="{00000000-0005-0000-0000-0000D68B0000}"/>
    <cellStyle name="Total 2 2 5 4 3" xfId="13579" xr:uid="{00000000-0005-0000-0000-0000D78B0000}"/>
    <cellStyle name="Total 2 2 5 4 4" xfId="20577" xr:uid="{00000000-0005-0000-0000-0000D88B0000}"/>
    <cellStyle name="Total 2 2 5 4 5" xfId="24019" xr:uid="{00000000-0005-0000-0000-0000D98B0000}"/>
    <cellStyle name="Total 2 2 5 4 6" xfId="28157" xr:uid="{00000000-0005-0000-0000-0000DA8B0000}"/>
    <cellStyle name="Total 2 2 5 4 7" xfId="25579" xr:uid="{00000000-0005-0000-0000-0000DB8B0000}"/>
    <cellStyle name="Total 2 2 5 4 8" xfId="19582" xr:uid="{00000000-0005-0000-0000-0000DC8B0000}"/>
    <cellStyle name="Total 2 2 5 4 9" xfId="25814" xr:uid="{00000000-0005-0000-0000-0000DD8B0000}"/>
    <cellStyle name="Total 2 2 5 5" xfId="4679" xr:uid="{00000000-0005-0000-0000-0000DE8B0000}"/>
    <cellStyle name="Total 2 2 5 5 2" xfId="8440" xr:uid="{00000000-0005-0000-0000-0000DF8B0000}"/>
    <cellStyle name="Total 2 2 5 5 3" xfId="13833" xr:uid="{00000000-0005-0000-0000-0000E08B0000}"/>
    <cellStyle name="Total 2 2 5 5 4" xfId="20831" xr:uid="{00000000-0005-0000-0000-0000E18B0000}"/>
    <cellStyle name="Total 2 2 5 5 5" xfId="9342" xr:uid="{00000000-0005-0000-0000-0000E28B0000}"/>
    <cellStyle name="Total 2 2 5 5 6" xfId="9543" xr:uid="{00000000-0005-0000-0000-0000E38B0000}"/>
    <cellStyle name="Total 2 2 5 5 7" xfId="25987" xr:uid="{00000000-0005-0000-0000-0000E48B0000}"/>
    <cellStyle name="Total 2 2 5 5 8" xfId="23171" xr:uid="{00000000-0005-0000-0000-0000E58B0000}"/>
    <cellStyle name="Total 2 2 5 5 9" xfId="33703" xr:uid="{00000000-0005-0000-0000-0000E68B0000}"/>
    <cellStyle name="Total 2 2 5 6" xfId="4925" xr:uid="{00000000-0005-0000-0000-0000E78B0000}"/>
    <cellStyle name="Total 2 2 5 6 2" xfId="8441" xr:uid="{00000000-0005-0000-0000-0000E88B0000}"/>
    <cellStyle name="Total 2 2 5 6 3" xfId="14079" xr:uid="{00000000-0005-0000-0000-0000E98B0000}"/>
    <cellStyle name="Total 2 2 5 6 4" xfId="21077" xr:uid="{00000000-0005-0000-0000-0000EA8B0000}"/>
    <cellStyle name="Total 2 2 5 6 5" xfId="27375" xr:uid="{00000000-0005-0000-0000-0000EB8B0000}"/>
    <cellStyle name="Total 2 2 5 6 6" xfId="9732" xr:uid="{00000000-0005-0000-0000-0000EC8B0000}"/>
    <cellStyle name="Total 2 2 5 6 7" xfId="31971" xr:uid="{00000000-0005-0000-0000-0000ED8B0000}"/>
    <cellStyle name="Total 2 2 5 6 8" xfId="35649" xr:uid="{00000000-0005-0000-0000-0000EE8B0000}"/>
    <cellStyle name="Total 2 2 5 6 9" xfId="38560" xr:uid="{00000000-0005-0000-0000-0000EF8B0000}"/>
    <cellStyle name="Total 2 2 5 7" xfId="8436" xr:uid="{00000000-0005-0000-0000-0000F08B0000}"/>
    <cellStyle name="Total 2 2 5 8" xfId="11459" xr:uid="{00000000-0005-0000-0000-0000F18B0000}"/>
    <cellStyle name="Total 2 2 5 9" xfId="18462" xr:uid="{00000000-0005-0000-0000-0000F28B0000}"/>
    <cellStyle name="Total 2 2 6" xfId="1687" xr:uid="{00000000-0005-0000-0000-0000F38B0000}"/>
    <cellStyle name="Total 2 2 6 10" xfId="28657" xr:uid="{00000000-0005-0000-0000-0000F48B0000}"/>
    <cellStyle name="Total 2 2 6 11" xfId="17906" xr:uid="{00000000-0005-0000-0000-0000F58B0000}"/>
    <cellStyle name="Total 2 2 6 12" xfId="29032" xr:uid="{00000000-0005-0000-0000-0000F68B0000}"/>
    <cellStyle name="Total 2 2 6 13" xfId="25110" xr:uid="{00000000-0005-0000-0000-0000F78B0000}"/>
    <cellStyle name="Total 2 2 6 14" xfId="35072" xr:uid="{00000000-0005-0000-0000-0000F88B0000}"/>
    <cellStyle name="Total 2 2 6 2" xfId="2512" xr:uid="{00000000-0005-0000-0000-0000F98B0000}"/>
    <cellStyle name="Total 2 2 6 2 2" xfId="8443" xr:uid="{00000000-0005-0000-0000-0000FA8B0000}"/>
    <cellStyle name="Total 2 2 6 2 3" xfId="11666" xr:uid="{00000000-0005-0000-0000-0000FB8B0000}"/>
    <cellStyle name="Total 2 2 6 2 4" xfId="18669" xr:uid="{00000000-0005-0000-0000-0000FC8B0000}"/>
    <cellStyle name="Total 2 2 6 2 5" xfId="23177" xr:uid="{00000000-0005-0000-0000-0000FD8B0000}"/>
    <cellStyle name="Total 2 2 6 2 6" xfId="22660" xr:uid="{00000000-0005-0000-0000-0000FE8B0000}"/>
    <cellStyle name="Total 2 2 6 2 7" xfId="26509" xr:uid="{00000000-0005-0000-0000-0000FF8B0000}"/>
    <cellStyle name="Total 2 2 6 2 8" xfId="28522" xr:uid="{00000000-0005-0000-0000-0000008C0000}"/>
    <cellStyle name="Total 2 2 6 2 9" xfId="33621" xr:uid="{00000000-0005-0000-0000-0000018C0000}"/>
    <cellStyle name="Total 2 2 6 3" xfId="3664" xr:uid="{00000000-0005-0000-0000-0000028C0000}"/>
    <cellStyle name="Total 2 2 6 3 2" xfId="8444" xr:uid="{00000000-0005-0000-0000-0000038C0000}"/>
    <cellStyle name="Total 2 2 6 3 3" xfId="12818" xr:uid="{00000000-0005-0000-0000-0000048C0000}"/>
    <cellStyle name="Total 2 2 6 3 4" xfId="19817" xr:uid="{00000000-0005-0000-0000-0000058C0000}"/>
    <cellStyle name="Total 2 2 6 3 5" xfId="27997" xr:uid="{00000000-0005-0000-0000-0000068C0000}"/>
    <cellStyle name="Total 2 2 6 3 6" xfId="19636" xr:uid="{00000000-0005-0000-0000-0000078C0000}"/>
    <cellStyle name="Total 2 2 6 3 7" xfId="29558" xr:uid="{00000000-0005-0000-0000-0000088C0000}"/>
    <cellStyle name="Total 2 2 6 3 8" xfId="31625" xr:uid="{00000000-0005-0000-0000-0000098C0000}"/>
    <cellStyle name="Total 2 2 6 3 9" xfId="35307" xr:uid="{00000000-0005-0000-0000-00000A8C0000}"/>
    <cellStyle name="Total 2 2 6 4" xfId="4171" xr:uid="{00000000-0005-0000-0000-00000B8C0000}"/>
    <cellStyle name="Total 2 2 6 4 2" xfId="8445" xr:uid="{00000000-0005-0000-0000-00000C8C0000}"/>
    <cellStyle name="Total 2 2 6 4 3" xfId="13325" xr:uid="{00000000-0005-0000-0000-00000D8C0000}"/>
    <cellStyle name="Total 2 2 6 4 4" xfId="20323" xr:uid="{00000000-0005-0000-0000-00000E8C0000}"/>
    <cellStyle name="Total 2 2 6 4 5" xfId="17939" xr:uid="{00000000-0005-0000-0000-00000F8C0000}"/>
    <cellStyle name="Total 2 2 6 4 6" xfId="18032" xr:uid="{00000000-0005-0000-0000-0000108C0000}"/>
    <cellStyle name="Total 2 2 6 4 7" xfId="25879" xr:uid="{00000000-0005-0000-0000-0000118C0000}"/>
    <cellStyle name="Total 2 2 6 4 8" xfId="33384" xr:uid="{00000000-0005-0000-0000-0000128C0000}"/>
    <cellStyle name="Total 2 2 6 4 9" xfId="37059" xr:uid="{00000000-0005-0000-0000-0000138C0000}"/>
    <cellStyle name="Total 2 2 6 5" xfId="3835" xr:uid="{00000000-0005-0000-0000-0000148C0000}"/>
    <cellStyle name="Total 2 2 6 5 2" xfId="8446" xr:uid="{00000000-0005-0000-0000-0000158C0000}"/>
    <cellStyle name="Total 2 2 6 5 3" xfId="12989" xr:uid="{00000000-0005-0000-0000-0000168C0000}"/>
    <cellStyle name="Total 2 2 6 5 4" xfId="19988" xr:uid="{00000000-0005-0000-0000-0000178C0000}"/>
    <cellStyle name="Total 2 2 6 5 5" xfId="19625" xr:uid="{00000000-0005-0000-0000-0000188C0000}"/>
    <cellStyle name="Total 2 2 6 5 6" xfId="19452" xr:uid="{00000000-0005-0000-0000-0000198C0000}"/>
    <cellStyle name="Total 2 2 6 5 7" xfId="25887" xr:uid="{00000000-0005-0000-0000-00001A8C0000}"/>
    <cellStyle name="Total 2 2 6 5 8" xfId="25721" xr:uid="{00000000-0005-0000-0000-00001B8C0000}"/>
    <cellStyle name="Total 2 2 6 5 9" xfId="29735" xr:uid="{00000000-0005-0000-0000-00001C8C0000}"/>
    <cellStyle name="Total 2 2 6 6" xfId="3007" xr:uid="{00000000-0005-0000-0000-00001D8C0000}"/>
    <cellStyle name="Total 2 2 6 6 2" xfId="8447" xr:uid="{00000000-0005-0000-0000-00001E8C0000}"/>
    <cellStyle name="Total 2 2 6 6 3" xfId="12161" xr:uid="{00000000-0005-0000-0000-00001F8C0000}"/>
    <cellStyle name="Total 2 2 6 6 4" xfId="19164" xr:uid="{00000000-0005-0000-0000-0000208C0000}"/>
    <cellStyle name="Total 2 2 6 6 5" xfId="24692" xr:uid="{00000000-0005-0000-0000-0000218C0000}"/>
    <cellStyle name="Total 2 2 6 6 6" xfId="19638" xr:uid="{00000000-0005-0000-0000-0000228C0000}"/>
    <cellStyle name="Total 2 2 6 6 7" xfId="29831" xr:uid="{00000000-0005-0000-0000-0000238C0000}"/>
    <cellStyle name="Total 2 2 6 6 8" xfId="31564" xr:uid="{00000000-0005-0000-0000-0000248C0000}"/>
    <cellStyle name="Total 2 2 6 6 9" xfId="35274" xr:uid="{00000000-0005-0000-0000-0000258C0000}"/>
    <cellStyle name="Total 2 2 6 7" xfId="8442" xr:uid="{00000000-0005-0000-0000-0000268C0000}"/>
    <cellStyle name="Total 2 2 6 8" xfId="10841" xr:uid="{00000000-0005-0000-0000-0000278C0000}"/>
    <cellStyle name="Total 2 2 6 9" xfId="9731" xr:uid="{00000000-0005-0000-0000-0000288C0000}"/>
    <cellStyle name="Total 2 2 7" xfId="2294" xr:uid="{00000000-0005-0000-0000-0000298C0000}"/>
    <cellStyle name="Total 2 2 7 10" xfId="21290" xr:uid="{00000000-0005-0000-0000-00002A8C0000}"/>
    <cellStyle name="Total 2 2 7 11" xfId="26121" xr:uid="{00000000-0005-0000-0000-00002B8C0000}"/>
    <cellStyle name="Total 2 2 7 12" xfId="26515" xr:uid="{00000000-0005-0000-0000-00002C8C0000}"/>
    <cellStyle name="Total 2 2 7 13" xfId="34158" xr:uid="{00000000-0005-0000-0000-00002D8C0000}"/>
    <cellStyle name="Total 2 2 7 14" xfId="37720" xr:uid="{00000000-0005-0000-0000-00002E8C0000}"/>
    <cellStyle name="Total 2 2 7 2" xfId="2694" xr:uid="{00000000-0005-0000-0000-00002F8C0000}"/>
    <cellStyle name="Total 2 2 7 2 2" xfId="8449" xr:uid="{00000000-0005-0000-0000-0000308C0000}"/>
    <cellStyle name="Total 2 2 7 2 3" xfId="11848" xr:uid="{00000000-0005-0000-0000-0000318C0000}"/>
    <cellStyle name="Total 2 2 7 2 4" xfId="18851" xr:uid="{00000000-0005-0000-0000-0000328C0000}"/>
    <cellStyle name="Total 2 2 7 2 5" xfId="24211" xr:uid="{00000000-0005-0000-0000-0000338C0000}"/>
    <cellStyle name="Total 2 2 7 2 6" xfId="26306" xr:uid="{00000000-0005-0000-0000-0000348C0000}"/>
    <cellStyle name="Total 2 2 7 2 7" xfId="19361" xr:uid="{00000000-0005-0000-0000-0000358C0000}"/>
    <cellStyle name="Total 2 2 7 2 8" xfId="28707" xr:uid="{00000000-0005-0000-0000-0000368C0000}"/>
    <cellStyle name="Total 2 2 7 2 9" xfId="34825" xr:uid="{00000000-0005-0000-0000-0000378C0000}"/>
    <cellStyle name="Total 2 2 7 3" xfId="3976" xr:uid="{00000000-0005-0000-0000-0000388C0000}"/>
    <cellStyle name="Total 2 2 7 3 2" xfId="8450" xr:uid="{00000000-0005-0000-0000-0000398C0000}"/>
    <cellStyle name="Total 2 2 7 3 3" xfId="13130" xr:uid="{00000000-0005-0000-0000-00003A8C0000}"/>
    <cellStyle name="Total 2 2 7 3 4" xfId="20128" xr:uid="{00000000-0005-0000-0000-00003B8C0000}"/>
    <cellStyle name="Total 2 2 7 3 5" xfId="18246" xr:uid="{00000000-0005-0000-0000-00003C8C0000}"/>
    <cellStyle name="Total 2 2 7 3 6" xfId="28918" xr:uid="{00000000-0005-0000-0000-00003D8C0000}"/>
    <cellStyle name="Total 2 2 7 3 7" xfId="18071" xr:uid="{00000000-0005-0000-0000-00003E8C0000}"/>
    <cellStyle name="Total 2 2 7 3 8" xfId="31838" xr:uid="{00000000-0005-0000-0000-00003F8C0000}"/>
    <cellStyle name="Total 2 2 7 3 9" xfId="35492" xr:uid="{00000000-0005-0000-0000-0000408C0000}"/>
    <cellStyle name="Total 2 2 7 4" xfId="4414" xr:uid="{00000000-0005-0000-0000-0000418C0000}"/>
    <cellStyle name="Total 2 2 7 4 2" xfId="8451" xr:uid="{00000000-0005-0000-0000-0000428C0000}"/>
    <cellStyle name="Total 2 2 7 4 3" xfId="13568" xr:uid="{00000000-0005-0000-0000-0000438C0000}"/>
    <cellStyle name="Total 2 2 7 4 4" xfId="20566" xr:uid="{00000000-0005-0000-0000-0000448C0000}"/>
    <cellStyle name="Total 2 2 7 4 5" xfId="22757" xr:uid="{00000000-0005-0000-0000-0000458C0000}"/>
    <cellStyle name="Total 2 2 7 4 6" xfId="25027" xr:uid="{00000000-0005-0000-0000-0000468C0000}"/>
    <cellStyle name="Total 2 2 7 4 7" xfId="22613" xr:uid="{00000000-0005-0000-0000-0000478C0000}"/>
    <cellStyle name="Total 2 2 7 4 8" xfId="22623" xr:uid="{00000000-0005-0000-0000-0000488C0000}"/>
    <cellStyle name="Total 2 2 7 4 9" xfId="31250" xr:uid="{00000000-0005-0000-0000-0000498C0000}"/>
    <cellStyle name="Total 2 2 7 5" xfId="4668" xr:uid="{00000000-0005-0000-0000-00004A8C0000}"/>
    <cellStyle name="Total 2 2 7 5 2" xfId="8452" xr:uid="{00000000-0005-0000-0000-00004B8C0000}"/>
    <cellStyle name="Total 2 2 7 5 3" xfId="13822" xr:uid="{00000000-0005-0000-0000-00004C8C0000}"/>
    <cellStyle name="Total 2 2 7 5 4" xfId="20820" xr:uid="{00000000-0005-0000-0000-00004D8C0000}"/>
    <cellStyle name="Total 2 2 7 5 5" xfId="17013" xr:uid="{00000000-0005-0000-0000-00004E8C0000}"/>
    <cellStyle name="Total 2 2 7 5 6" xfId="24448" xr:uid="{00000000-0005-0000-0000-00004F8C0000}"/>
    <cellStyle name="Total 2 2 7 5 7" xfId="23102" xr:uid="{00000000-0005-0000-0000-0000508C0000}"/>
    <cellStyle name="Total 2 2 7 5 8" xfId="31182" xr:uid="{00000000-0005-0000-0000-0000518C0000}"/>
    <cellStyle name="Total 2 2 7 5 9" xfId="35055" xr:uid="{00000000-0005-0000-0000-0000528C0000}"/>
    <cellStyle name="Total 2 2 7 6" xfId="4914" xr:uid="{00000000-0005-0000-0000-0000538C0000}"/>
    <cellStyle name="Total 2 2 7 6 2" xfId="8453" xr:uid="{00000000-0005-0000-0000-0000548C0000}"/>
    <cellStyle name="Total 2 2 7 6 3" xfId="14068" xr:uid="{00000000-0005-0000-0000-0000558C0000}"/>
    <cellStyle name="Total 2 2 7 6 4" xfId="21066" xr:uid="{00000000-0005-0000-0000-0000568C0000}"/>
    <cellStyle name="Total 2 2 7 6 5" xfId="27382" xr:uid="{00000000-0005-0000-0000-0000578C0000}"/>
    <cellStyle name="Total 2 2 7 6 6" xfId="24192" xr:uid="{00000000-0005-0000-0000-0000588C0000}"/>
    <cellStyle name="Total 2 2 7 6 7" xfId="31960" xr:uid="{00000000-0005-0000-0000-0000598C0000}"/>
    <cellStyle name="Total 2 2 7 6 8" xfId="35638" xr:uid="{00000000-0005-0000-0000-00005A8C0000}"/>
    <cellStyle name="Total 2 2 7 6 9" xfId="38549" xr:uid="{00000000-0005-0000-0000-00005B8C0000}"/>
    <cellStyle name="Total 2 2 7 7" xfId="8448" xr:uid="{00000000-0005-0000-0000-00005C8C0000}"/>
    <cellStyle name="Total 2 2 7 8" xfId="11448" xr:uid="{00000000-0005-0000-0000-00005D8C0000}"/>
    <cellStyle name="Total 2 2 7 9" xfId="18451" xr:uid="{00000000-0005-0000-0000-00005E8C0000}"/>
    <cellStyle name="Total 2 2 8" xfId="1809" xr:uid="{00000000-0005-0000-0000-00005F8C0000}"/>
    <cellStyle name="Total 2 2 8 10" xfId="10165" xr:uid="{00000000-0005-0000-0000-0000608C0000}"/>
    <cellStyle name="Total 2 2 8 11" xfId="24579" xr:uid="{00000000-0005-0000-0000-0000618C0000}"/>
    <cellStyle name="Total 2 2 8 12" xfId="10699" xr:uid="{00000000-0005-0000-0000-0000628C0000}"/>
    <cellStyle name="Total 2 2 8 13" xfId="31394" xr:uid="{00000000-0005-0000-0000-0000638C0000}"/>
    <cellStyle name="Total 2 2 8 14" xfId="35142" xr:uid="{00000000-0005-0000-0000-0000648C0000}"/>
    <cellStyle name="Total 2 2 8 2" xfId="2553" xr:uid="{00000000-0005-0000-0000-0000658C0000}"/>
    <cellStyle name="Total 2 2 8 2 2" xfId="8455" xr:uid="{00000000-0005-0000-0000-0000668C0000}"/>
    <cellStyle name="Total 2 2 8 2 3" xfId="11707" xr:uid="{00000000-0005-0000-0000-0000678C0000}"/>
    <cellStyle name="Total 2 2 8 2 4" xfId="18710" xr:uid="{00000000-0005-0000-0000-0000688C0000}"/>
    <cellStyle name="Total 2 2 8 2 5" xfId="23202" xr:uid="{00000000-0005-0000-0000-0000698C0000}"/>
    <cellStyle name="Total 2 2 8 2 6" xfId="23294" xr:uid="{00000000-0005-0000-0000-00006A8C0000}"/>
    <cellStyle name="Total 2 2 8 2 7" xfId="23193" xr:uid="{00000000-0005-0000-0000-00006B8C0000}"/>
    <cellStyle name="Total 2 2 8 2 8" xfId="19622" xr:uid="{00000000-0005-0000-0000-00006C8C0000}"/>
    <cellStyle name="Total 2 2 8 2 9" xfId="30900" xr:uid="{00000000-0005-0000-0000-00006D8C0000}"/>
    <cellStyle name="Total 2 2 8 3" xfId="3727" xr:uid="{00000000-0005-0000-0000-00006E8C0000}"/>
    <cellStyle name="Total 2 2 8 3 2" xfId="8456" xr:uid="{00000000-0005-0000-0000-00006F8C0000}"/>
    <cellStyle name="Total 2 2 8 3 3" xfId="12881" xr:uid="{00000000-0005-0000-0000-0000708C0000}"/>
    <cellStyle name="Total 2 2 8 3 4" xfId="19880" xr:uid="{00000000-0005-0000-0000-0000718C0000}"/>
    <cellStyle name="Total 2 2 8 3 5" xfId="17098" xr:uid="{00000000-0005-0000-0000-0000728C0000}"/>
    <cellStyle name="Total 2 2 8 3 6" xfId="29185" xr:uid="{00000000-0005-0000-0000-0000738C0000}"/>
    <cellStyle name="Total 2 2 8 3 7" xfId="19655" xr:uid="{00000000-0005-0000-0000-0000748C0000}"/>
    <cellStyle name="Total 2 2 8 3 8" xfId="24593" xr:uid="{00000000-0005-0000-0000-0000758C0000}"/>
    <cellStyle name="Total 2 2 8 3 9" xfId="33659" xr:uid="{00000000-0005-0000-0000-0000768C0000}"/>
    <cellStyle name="Total 2 2 8 4" xfId="4231" xr:uid="{00000000-0005-0000-0000-0000778C0000}"/>
    <cellStyle name="Total 2 2 8 4 2" xfId="8457" xr:uid="{00000000-0005-0000-0000-0000788C0000}"/>
    <cellStyle name="Total 2 2 8 4 3" xfId="13385" xr:uid="{00000000-0005-0000-0000-0000798C0000}"/>
    <cellStyle name="Total 2 2 8 4 4" xfId="20383" xr:uid="{00000000-0005-0000-0000-00007A8C0000}"/>
    <cellStyle name="Total 2 2 8 4 5" xfId="21379" xr:uid="{00000000-0005-0000-0000-00007B8C0000}"/>
    <cellStyle name="Total 2 2 8 4 6" xfId="25046" xr:uid="{00000000-0005-0000-0000-00007C8C0000}"/>
    <cellStyle name="Total 2 2 8 4 7" xfId="25999" xr:uid="{00000000-0005-0000-0000-00007D8C0000}"/>
    <cellStyle name="Total 2 2 8 4 8" xfId="30944" xr:uid="{00000000-0005-0000-0000-00007E8C0000}"/>
    <cellStyle name="Total 2 2 8 4 9" xfId="34867" xr:uid="{00000000-0005-0000-0000-00007F8C0000}"/>
    <cellStyle name="Total 2 2 8 5" xfId="4195" xr:uid="{00000000-0005-0000-0000-0000808C0000}"/>
    <cellStyle name="Total 2 2 8 5 2" xfId="8458" xr:uid="{00000000-0005-0000-0000-0000818C0000}"/>
    <cellStyle name="Total 2 2 8 5 3" xfId="13349" xr:uid="{00000000-0005-0000-0000-0000828C0000}"/>
    <cellStyle name="Total 2 2 8 5 4" xfId="20347" xr:uid="{00000000-0005-0000-0000-0000838C0000}"/>
    <cellStyle name="Total 2 2 8 5 5" xfId="27735" xr:uid="{00000000-0005-0000-0000-0000848C0000}"/>
    <cellStyle name="Total 2 2 8 5 6" xfId="28576" xr:uid="{00000000-0005-0000-0000-0000858C0000}"/>
    <cellStyle name="Total 2 2 8 5 7" xfId="27270" xr:uid="{00000000-0005-0000-0000-0000868C0000}"/>
    <cellStyle name="Total 2 2 8 5 8" xfId="33373" xr:uid="{00000000-0005-0000-0000-0000878C0000}"/>
    <cellStyle name="Total 2 2 8 5 9" xfId="37048" xr:uid="{00000000-0005-0000-0000-0000888C0000}"/>
    <cellStyle name="Total 2 2 8 6" xfId="3113" xr:uid="{00000000-0005-0000-0000-0000898C0000}"/>
    <cellStyle name="Total 2 2 8 6 2" xfId="8459" xr:uid="{00000000-0005-0000-0000-00008A8C0000}"/>
    <cellStyle name="Total 2 2 8 6 3" xfId="12267" xr:uid="{00000000-0005-0000-0000-00008B8C0000}"/>
    <cellStyle name="Total 2 2 8 6 4" xfId="19270" xr:uid="{00000000-0005-0000-0000-00008C8C0000}"/>
    <cellStyle name="Total 2 2 8 6 5" xfId="28267" xr:uid="{00000000-0005-0000-0000-00008D8C0000}"/>
    <cellStyle name="Total 2 2 8 6 6" xfId="28094" xr:uid="{00000000-0005-0000-0000-00008E8C0000}"/>
    <cellStyle name="Total 2 2 8 6 7" xfId="26498" xr:uid="{00000000-0005-0000-0000-00008F8C0000}"/>
    <cellStyle name="Total 2 2 8 6 8" xfId="33760" xr:uid="{00000000-0005-0000-0000-0000908C0000}"/>
    <cellStyle name="Total 2 2 8 6 9" xfId="37322" xr:uid="{00000000-0005-0000-0000-0000918C0000}"/>
    <cellStyle name="Total 2 2 8 7" xfId="8454" xr:uid="{00000000-0005-0000-0000-0000928C0000}"/>
    <cellStyle name="Total 2 2 8 8" xfId="10963" xr:uid="{00000000-0005-0000-0000-0000938C0000}"/>
    <cellStyle name="Total 2 2 8 9" xfId="15551" xr:uid="{00000000-0005-0000-0000-0000948C0000}"/>
    <cellStyle name="Total 2 2 9" xfId="1606" xr:uid="{00000000-0005-0000-0000-0000958C0000}"/>
    <cellStyle name="Total 2 2 9 2" xfId="8460" xr:uid="{00000000-0005-0000-0000-0000968C0000}"/>
    <cellStyle name="Total 2 2 9 3" xfId="10760" xr:uid="{00000000-0005-0000-0000-0000978C0000}"/>
    <cellStyle name="Total 2 2 9 4" xfId="17016" xr:uid="{00000000-0005-0000-0000-0000988C0000}"/>
    <cellStyle name="Total 2 2 9 5" xfId="17366" xr:uid="{00000000-0005-0000-0000-0000998C0000}"/>
    <cellStyle name="Total 2 2 9 6" xfId="25964" xr:uid="{00000000-0005-0000-0000-00009A8C0000}"/>
    <cellStyle name="Total 2 2 9 7" xfId="24124" xr:uid="{00000000-0005-0000-0000-00009B8C0000}"/>
    <cellStyle name="Total 2 2 9 8" xfId="18197" xr:uid="{00000000-0005-0000-0000-00009C8C0000}"/>
    <cellStyle name="Total 2 2 9 9" xfId="34903" xr:uid="{00000000-0005-0000-0000-00009D8C0000}"/>
    <cellStyle name="Total 2 3" xfId="1133" xr:uid="{00000000-0005-0000-0000-00009E8C0000}"/>
    <cellStyle name="Total 2 3 10" xfId="3037" xr:uid="{00000000-0005-0000-0000-00009F8C0000}"/>
    <cellStyle name="Total 2 3 10 2" xfId="8462" xr:uid="{00000000-0005-0000-0000-0000A08C0000}"/>
    <cellStyle name="Total 2 3 10 3" xfId="12191" xr:uid="{00000000-0005-0000-0000-0000A18C0000}"/>
    <cellStyle name="Total 2 3 10 4" xfId="19194" xr:uid="{00000000-0005-0000-0000-0000A28C0000}"/>
    <cellStyle name="Total 2 3 10 5" xfId="24222" xr:uid="{00000000-0005-0000-0000-0000A38C0000}"/>
    <cellStyle name="Total 2 3 10 6" xfId="28774" xr:uid="{00000000-0005-0000-0000-0000A48C0000}"/>
    <cellStyle name="Total 2 3 10 7" xfId="29816" xr:uid="{00000000-0005-0000-0000-0000A58C0000}"/>
    <cellStyle name="Total 2 3 10 8" xfId="31567" xr:uid="{00000000-0005-0000-0000-0000A68C0000}"/>
    <cellStyle name="Total 2 3 10 9" xfId="35277" xr:uid="{00000000-0005-0000-0000-0000A78C0000}"/>
    <cellStyle name="Total 2 3 11" xfId="3780" xr:uid="{00000000-0005-0000-0000-0000A88C0000}"/>
    <cellStyle name="Total 2 3 11 2" xfId="8463" xr:uid="{00000000-0005-0000-0000-0000A98C0000}"/>
    <cellStyle name="Total 2 3 11 3" xfId="12934" xr:uid="{00000000-0005-0000-0000-0000AA8C0000}"/>
    <cellStyle name="Total 2 3 11 4" xfId="19933" xr:uid="{00000000-0005-0000-0000-0000AB8C0000}"/>
    <cellStyle name="Total 2 3 11 5" xfId="19373" xr:uid="{00000000-0005-0000-0000-0000AC8C0000}"/>
    <cellStyle name="Total 2 3 11 6" xfId="28810" xr:uid="{00000000-0005-0000-0000-0000AD8C0000}"/>
    <cellStyle name="Total 2 3 11 7" xfId="28642" xr:uid="{00000000-0005-0000-0000-0000AE8C0000}"/>
    <cellStyle name="Total 2 3 11 8" xfId="30917" xr:uid="{00000000-0005-0000-0000-0000AF8C0000}"/>
    <cellStyle name="Total 2 3 11 9" xfId="31400" xr:uid="{00000000-0005-0000-0000-0000B08C0000}"/>
    <cellStyle name="Total 2 3 12" xfId="1547" xr:uid="{00000000-0005-0000-0000-0000B18C0000}"/>
    <cellStyle name="Total 2 3 12 2" xfId="8464" xr:uid="{00000000-0005-0000-0000-0000B28C0000}"/>
    <cellStyle name="Total 2 3 12 3" xfId="10701" xr:uid="{00000000-0005-0000-0000-0000B38C0000}"/>
    <cellStyle name="Total 2 3 12 4" xfId="9929" xr:uid="{00000000-0005-0000-0000-0000B48C0000}"/>
    <cellStyle name="Total 2 3 12 5" xfId="24453" xr:uid="{00000000-0005-0000-0000-0000B58C0000}"/>
    <cellStyle name="Total 2 3 12 6" xfId="25481" xr:uid="{00000000-0005-0000-0000-0000B68C0000}"/>
    <cellStyle name="Total 2 3 12 7" xfId="31035" xr:uid="{00000000-0005-0000-0000-0000B78C0000}"/>
    <cellStyle name="Total 2 3 12 8" xfId="31345" xr:uid="{00000000-0005-0000-0000-0000B88C0000}"/>
    <cellStyle name="Total 2 3 12 9" xfId="35107" xr:uid="{00000000-0005-0000-0000-0000B98C0000}"/>
    <cellStyle name="Total 2 3 13" xfId="8461" xr:uid="{00000000-0005-0000-0000-0000BA8C0000}"/>
    <cellStyle name="Total 2 3 14" xfId="10287" xr:uid="{00000000-0005-0000-0000-0000BB8C0000}"/>
    <cellStyle name="Total 2 3 15" xfId="10099" xr:uid="{00000000-0005-0000-0000-0000BC8C0000}"/>
    <cellStyle name="Total 2 3 16" xfId="25848" xr:uid="{00000000-0005-0000-0000-0000BD8C0000}"/>
    <cellStyle name="Total 2 3 17" xfId="19489" xr:uid="{00000000-0005-0000-0000-0000BE8C0000}"/>
    <cellStyle name="Total 2 3 18" xfId="31276" xr:uid="{00000000-0005-0000-0000-0000BF8C0000}"/>
    <cellStyle name="Total 2 3 19" xfId="35100" xr:uid="{00000000-0005-0000-0000-0000C08C0000}"/>
    <cellStyle name="Total 2 3 2" xfId="2307" xr:uid="{00000000-0005-0000-0000-0000C18C0000}"/>
    <cellStyle name="Total 2 3 2 10" xfId="17783" xr:uid="{00000000-0005-0000-0000-0000C28C0000}"/>
    <cellStyle name="Total 2 3 2 11" xfId="22657" xr:uid="{00000000-0005-0000-0000-0000C38C0000}"/>
    <cellStyle name="Total 2 3 2 12" xfId="30176" xr:uid="{00000000-0005-0000-0000-0000C48C0000}"/>
    <cellStyle name="Total 2 3 2 13" xfId="34145" xr:uid="{00000000-0005-0000-0000-0000C58C0000}"/>
    <cellStyle name="Total 2 3 2 14" xfId="37707" xr:uid="{00000000-0005-0000-0000-0000C68C0000}"/>
    <cellStyle name="Total 2 3 2 2" xfId="2707" xr:uid="{00000000-0005-0000-0000-0000C78C0000}"/>
    <cellStyle name="Total 2 3 2 2 2" xfId="8466" xr:uid="{00000000-0005-0000-0000-0000C88C0000}"/>
    <cellStyle name="Total 2 3 2 2 3" xfId="11861" xr:uid="{00000000-0005-0000-0000-0000C98C0000}"/>
    <cellStyle name="Total 2 3 2 2 4" xfId="18864" xr:uid="{00000000-0005-0000-0000-0000CA8C0000}"/>
    <cellStyle name="Total 2 3 2 2 5" xfId="24628" xr:uid="{00000000-0005-0000-0000-0000CB8C0000}"/>
    <cellStyle name="Total 2 3 2 2 6" xfId="23055" xr:uid="{00000000-0005-0000-0000-0000CC8C0000}"/>
    <cellStyle name="Total 2 3 2 2 7" xfId="23277" xr:uid="{00000000-0005-0000-0000-0000CD8C0000}"/>
    <cellStyle name="Total 2 3 2 2 8" xfId="24102" xr:uid="{00000000-0005-0000-0000-0000CE8C0000}"/>
    <cellStyle name="Total 2 3 2 2 9" xfId="33632" xr:uid="{00000000-0005-0000-0000-0000CF8C0000}"/>
    <cellStyle name="Total 2 3 2 3" xfId="3989" xr:uid="{00000000-0005-0000-0000-0000D08C0000}"/>
    <cellStyle name="Total 2 3 2 3 2" xfId="8467" xr:uid="{00000000-0005-0000-0000-0000D18C0000}"/>
    <cellStyle name="Total 2 3 2 3 3" xfId="13143" xr:uid="{00000000-0005-0000-0000-0000D28C0000}"/>
    <cellStyle name="Total 2 3 2 3 4" xfId="20141" xr:uid="{00000000-0005-0000-0000-0000D38C0000}"/>
    <cellStyle name="Total 2 3 2 3 5" xfId="27836" xr:uid="{00000000-0005-0000-0000-0000D48C0000}"/>
    <cellStyle name="Total 2 3 2 3 6" xfId="9610" xr:uid="{00000000-0005-0000-0000-0000D58C0000}"/>
    <cellStyle name="Total 2 3 2 3 7" xfId="23300" xr:uid="{00000000-0005-0000-0000-0000D68C0000}"/>
    <cellStyle name="Total 2 3 2 3 8" xfId="31674" xr:uid="{00000000-0005-0000-0000-0000D78C0000}"/>
    <cellStyle name="Total 2 3 2 3 9" xfId="35354" xr:uid="{00000000-0005-0000-0000-0000D88C0000}"/>
    <cellStyle name="Total 2 3 2 4" xfId="4427" xr:uid="{00000000-0005-0000-0000-0000D98C0000}"/>
    <cellStyle name="Total 2 3 2 4 2" xfId="8468" xr:uid="{00000000-0005-0000-0000-0000DA8C0000}"/>
    <cellStyle name="Total 2 3 2 4 3" xfId="13581" xr:uid="{00000000-0005-0000-0000-0000DB8C0000}"/>
    <cellStyle name="Total 2 3 2 4 4" xfId="20579" xr:uid="{00000000-0005-0000-0000-0000DC8C0000}"/>
    <cellStyle name="Total 2 3 2 4 5" xfId="27622" xr:uid="{00000000-0005-0000-0000-0000DD8C0000}"/>
    <cellStyle name="Total 2 3 2 4 6" xfId="28584" xr:uid="{00000000-0005-0000-0000-0000DE8C0000}"/>
    <cellStyle name="Total 2 3 2 4 7" xfId="25580" xr:uid="{00000000-0005-0000-0000-0000DF8C0000}"/>
    <cellStyle name="Total 2 3 2 4 8" xfId="17413" xr:uid="{00000000-0005-0000-0000-0000E08C0000}"/>
    <cellStyle name="Total 2 3 2 4 9" xfId="24572" xr:uid="{00000000-0005-0000-0000-0000E18C0000}"/>
    <cellStyle name="Total 2 3 2 5" xfId="4681" xr:uid="{00000000-0005-0000-0000-0000E28C0000}"/>
    <cellStyle name="Total 2 3 2 5 2" xfId="8469" xr:uid="{00000000-0005-0000-0000-0000E38C0000}"/>
    <cellStyle name="Total 2 3 2 5 3" xfId="13835" xr:uid="{00000000-0005-0000-0000-0000E48C0000}"/>
    <cellStyle name="Total 2 3 2 5 4" xfId="20833" xr:uid="{00000000-0005-0000-0000-0000E58C0000}"/>
    <cellStyle name="Total 2 3 2 5 5" xfId="15486" xr:uid="{00000000-0005-0000-0000-0000E68C0000}"/>
    <cellStyle name="Total 2 3 2 5 6" xfId="28169" xr:uid="{00000000-0005-0000-0000-0000E78C0000}"/>
    <cellStyle name="Total 2 3 2 5 7" xfId="25461" xr:uid="{00000000-0005-0000-0000-0000E88C0000}"/>
    <cellStyle name="Total 2 3 2 5 8" xfId="9593" xr:uid="{00000000-0005-0000-0000-0000E98C0000}"/>
    <cellStyle name="Total 2 3 2 5 9" xfId="31384" xr:uid="{00000000-0005-0000-0000-0000EA8C0000}"/>
    <cellStyle name="Total 2 3 2 6" xfId="4927" xr:uid="{00000000-0005-0000-0000-0000EB8C0000}"/>
    <cellStyle name="Total 2 3 2 6 2" xfId="8470" xr:uid="{00000000-0005-0000-0000-0000EC8C0000}"/>
    <cellStyle name="Total 2 3 2 6 3" xfId="14081" xr:uid="{00000000-0005-0000-0000-0000ED8C0000}"/>
    <cellStyle name="Total 2 3 2 6 4" xfId="21079" xr:uid="{00000000-0005-0000-0000-0000EE8C0000}"/>
    <cellStyle name="Total 2 3 2 6 5" xfId="27374" xr:uid="{00000000-0005-0000-0000-0000EF8C0000}"/>
    <cellStyle name="Total 2 3 2 6 6" xfId="22457" xr:uid="{00000000-0005-0000-0000-0000F08C0000}"/>
    <cellStyle name="Total 2 3 2 6 7" xfId="31973" xr:uid="{00000000-0005-0000-0000-0000F18C0000}"/>
    <cellStyle name="Total 2 3 2 6 8" xfId="35651" xr:uid="{00000000-0005-0000-0000-0000F28C0000}"/>
    <cellStyle name="Total 2 3 2 6 9" xfId="38562" xr:uid="{00000000-0005-0000-0000-0000F38C0000}"/>
    <cellStyle name="Total 2 3 2 7" xfId="8465" xr:uid="{00000000-0005-0000-0000-0000F48C0000}"/>
    <cellStyle name="Total 2 3 2 8" xfId="11461" xr:uid="{00000000-0005-0000-0000-0000F58C0000}"/>
    <cellStyle name="Total 2 3 2 9" xfId="18464" xr:uid="{00000000-0005-0000-0000-0000F68C0000}"/>
    <cellStyle name="Total 2 3 3" xfId="2038" xr:uid="{00000000-0005-0000-0000-0000F78C0000}"/>
    <cellStyle name="Total 2 3 3 10" xfId="28479" xr:uid="{00000000-0005-0000-0000-0000F88C0000}"/>
    <cellStyle name="Total 2 3 3 11" xfId="26045" xr:uid="{00000000-0005-0000-0000-0000F98C0000}"/>
    <cellStyle name="Total 2 3 3 12" xfId="18133" xr:uid="{00000000-0005-0000-0000-0000FA8C0000}"/>
    <cellStyle name="Total 2 3 3 13" xfId="34800" xr:uid="{00000000-0005-0000-0000-0000FB8C0000}"/>
    <cellStyle name="Total 2 3 3 14" xfId="38344" xr:uid="{00000000-0005-0000-0000-0000FC8C0000}"/>
    <cellStyle name="Total 2 3 3 2" xfId="2579" xr:uid="{00000000-0005-0000-0000-0000FD8C0000}"/>
    <cellStyle name="Total 2 3 3 2 2" xfId="8472" xr:uid="{00000000-0005-0000-0000-0000FE8C0000}"/>
    <cellStyle name="Total 2 3 3 2 3" xfId="11733" xr:uid="{00000000-0005-0000-0000-0000FF8C0000}"/>
    <cellStyle name="Total 2 3 3 2 4" xfId="18736" xr:uid="{00000000-0005-0000-0000-0000008D0000}"/>
    <cellStyle name="Total 2 3 3 2 5" xfId="21365" xr:uid="{00000000-0005-0000-0000-0000018D0000}"/>
    <cellStyle name="Total 2 3 3 2 6" xfId="23074" xr:uid="{00000000-0005-0000-0000-0000028D0000}"/>
    <cellStyle name="Total 2 3 3 2 7" xfId="25071" xr:uid="{00000000-0005-0000-0000-0000038D0000}"/>
    <cellStyle name="Total 2 3 3 2 8" xfId="31507" xr:uid="{00000000-0005-0000-0000-0000048D0000}"/>
    <cellStyle name="Total 2 3 3 2 9" xfId="35211" xr:uid="{00000000-0005-0000-0000-0000058D0000}"/>
    <cellStyle name="Total 2 3 3 3" xfId="3812" xr:uid="{00000000-0005-0000-0000-0000068D0000}"/>
    <cellStyle name="Total 2 3 3 3 2" xfId="8473" xr:uid="{00000000-0005-0000-0000-0000078D0000}"/>
    <cellStyle name="Total 2 3 3 3 3" xfId="12966" xr:uid="{00000000-0005-0000-0000-0000088D0000}"/>
    <cellStyle name="Total 2 3 3 3 4" xfId="19965" xr:uid="{00000000-0005-0000-0000-0000098D0000}"/>
    <cellStyle name="Total 2 3 3 3 5" xfId="17680" xr:uid="{00000000-0005-0000-0000-00000A8D0000}"/>
    <cellStyle name="Total 2 3 3 3 6" xfId="21387" xr:uid="{00000000-0005-0000-0000-00000B8D0000}"/>
    <cellStyle name="Total 2 3 3 3 7" xfId="28210" xr:uid="{00000000-0005-0000-0000-00000C8D0000}"/>
    <cellStyle name="Total 2 3 3 3 8" xfId="33510" xr:uid="{00000000-0005-0000-0000-00000D8D0000}"/>
    <cellStyle name="Total 2 3 3 3 9" xfId="37178" xr:uid="{00000000-0005-0000-0000-00000E8D0000}"/>
    <cellStyle name="Total 2 3 3 4" xfId="4288" xr:uid="{00000000-0005-0000-0000-00000F8D0000}"/>
    <cellStyle name="Total 2 3 3 4 2" xfId="8474" xr:uid="{00000000-0005-0000-0000-0000108D0000}"/>
    <cellStyle name="Total 2 3 3 4 3" xfId="13442" xr:uid="{00000000-0005-0000-0000-0000118D0000}"/>
    <cellStyle name="Total 2 3 3 4 4" xfId="20440" xr:uid="{00000000-0005-0000-0000-0000128D0000}"/>
    <cellStyle name="Total 2 3 3 4 5" xfId="24141" xr:uid="{00000000-0005-0000-0000-0000138D0000}"/>
    <cellStyle name="Total 2 3 3 4 6" xfId="21246" xr:uid="{00000000-0005-0000-0000-0000148D0000}"/>
    <cellStyle name="Total 2 3 3 4 7" xfId="25133" xr:uid="{00000000-0005-0000-0000-0000158D0000}"/>
    <cellStyle name="Total 2 3 3 4 8" xfId="28538" xr:uid="{00000000-0005-0000-0000-0000168D0000}"/>
    <cellStyle name="Total 2 3 3 4 9" xfId="29581" xr:uid="{00000000-0005-0000-0000-0000178D0000}"/>
    <cellStyle name="Total 2 3 3 5" xfId="4561" xr:uid="{00000000-0005-0000-0000-0000188D0000}"/>
    <cellStyle name="Total 2 3 3 5 2" xfId="8475" xr:uid="{00000000-0005-0000-0000-0000198D0000}"/>
    <cellStyle name="Total 2 3 3 5 3" xfId="13715" xr:uid="{00000000-0005-0000-0000-00001A8D0000}"/>
    <cellStyle name="Total 2 3 3 5 4" xfId="20713" xr:uid="{00000000-0005-0000-0000-00001B8D0000}"/>
    <cellStyle name="Total 2 3 3 5 5" xfId="22763" xr:uid="{00000000-0005-0000-0000-00001C8D0000}"/>
    <cellStyle name="Total 2 3 3 5 6" xfId="26718" xr:uid="{00000000-0005-0000-0000-00001D8D0000}"/>
    <cellStyle name="Total 2 3 3 5 7" xfId="24082" xr:uid="{00000000-0005-0000-0000-00001E8D0000}"/>
    <cellStyle name="Total 2 3 3 5 8" xfId="32237" xr:uid="{00000000-0005-0000-0000-00001F8D0000}"/>
    <cellStyle name="Total 2 3 3 5 9" xfId="35912" xr:uid="{00000000-0005-0000-0000-0000208D0000}"/>
    <cellStyle name="Total 2 3 3 6" xfId="4811" xr:uid="{00000000-0005-0000-0000-0000218D0000}"/>
    <cellStyle name="Total 2 3 3 6 2" xfId="8476" xr:uid="{00000000-0005-0000-0000-0000228D0000}"/>
    <cellStyle name="Total 2 3 3 6 3" xfId="13965" xr:uid="{00000000-0005-0000-0000-0000238D0000}"/>
    <cellStyle name="Total 2 3 3 6 4" xfId="20963" xr:uid="{00000000-0005-0000-0000-0000248D0000}"/>
    <cellStyle name="Total 2 3 3 6 5" xfId="27433" xr:uid="{00000000-0005-0000-0000-0000258D0000}"/>
    <cellStyle name="Total 2 3 3 6 6" xfId="28861" xr:uid="{00000000-0005-0000-0000-0000268D0000}"/>
    <cellStyle name="Total 2 3 3 6 7" xfId="28018" xr:uid="{00000000-0005-0000-0000-0000278D0000}"/>
    <cellStyle name="Total 2 3 3 6 8" xfId="31792" xr:uid="{00000000-0005-0000-0000-0000288D0000}"/>
    <cellStyle name="Total 2 3 3 6 9" xfId="35471" xr:uid="{00000000-0005-0000-0000-0000298D0000}"/>
    <cellStyle name="Total 2 3 3 7" xfId="8471" xr:uid="{00000000-0005-0000-0000-00002A8D0000}"/>
    <cellStyle name="Total 2 3 3 8" xfId="11192" xr:uid="{00000000-0005-0000-0000-00002B8D0000}"/>
    <cellStyle name="Total 2 3 3 9" xfId="9200" xr:uid="{00000000-0005-0000-0000-00002C8D0000}"/>
    <cellStyle name="Total 2 3 4" xfId="2295" xr:uid="{00000000-0005-0000-0000-00002D8D0000}"/>
    <cellStyle name="Total 2 3 4 10" xfId="17989" xr:uid="{00000000-0005-0000-0000-00002E8D0000}"/>
    <cellStyle name="Total 2 3 4 11" xfId="18164" xr:uid="{00000000-0005-0000-0000-00002F8D0000}"/>
    <cellStyle name="Total 2 3 4 12" xfId="30183" xr:uid="{00000000-0005-0000-0000-0000308D0000}"/>
    <cellStyle name="Total 2 3 4 13" xfId="23249" xr:uid="{00000000-0005-0000-0000-0000318D0000}"/>
    <cellStyle name="Total 2 3 4 14" xfId="33599" xr:uid="{00000000-0005-0000-0000-0000328D0000}"/>
    <cellStyle name="Total 2 3 4 2" xfId="2695" xr:uid="{00000000-0005-0000-0000-0000338D0000}"/>
    <cellStyle name="Total 2 3 4 2 2" xfId="8478" xr:uid="{00000000-0005-0000-0000-0000348D0000}"/>
    <cellStyle name="Total 2 3 4 2 3" xfId="11849" xr:uid="{00000000-0005-0000-0000-0000358D0000}"/>
    <cellStyle name="Total 2 3 4 2 4" xfId="18852" xr:uid="{00000000-0005-0000-0000-0000368D0000}"/>
    <cellStyle name="Total 2 3 4 2 5" xfId="28427" xr:uid="{00000000-0005-0000-0000-0000378D0000}"/>
    <cellStyle name="Total 2 3 4 2 6" xfId="18002" xr:uid="{00000000-0005-0000-0000-0000388D0000}"/>
    <cellStyle name="Total 2 3 4 2 7" xfId="25076" xr:uid="{00000000-0005-0000-0000-0000398D0000}"/>
    <cellStyle name="Total 2 3 4 2 8" xfId="31523" xr:uid="{00000000-0005-0000-0000-00003A8D0000}"/>
    <cellStyle name="Total 2 3 4 2 9" xfId="35233" xr:uid="{00000000-0005-0000-0000-00003B8D0000}"/>
    <cellStyle name="Total 2 3 4 3" xfId="3977" xr:uid="{00000000-0005-0000-0000-00003C8D0000}"/>
    <cellStyle name="Total 2 3 4 3 2" xfId="8479" xr:uid="{00000000-0005-0000-0000-00003D8D0000}"/>
    <cellStyle name="Total 2 3 4 3 3" xfId="13131" xr:uid="{00000000-0005-0000-0000-00003E8D0000}"/>
    <cellStyle name="Total 2 3 4 3 4" xfId="20129" xr:uid="{00000000-0005-0000-0000-00003F8D0000}"/>
    <cellStyle name="Total 2 3 4 3 5" xfId="27842" xr:uid="{00000000-0005-0000-0000-0000408D0000}"/>
    <cellStyle name="Total 2 3 4 3 6" xfId="28926" xr:uid="{00000000-0005-0000-0000-0000418D0000}"/>
    <cellStyle name="Total 2 3 4 3 7" xfId="25513" xr:uid="{00000000-0005-0000-0000-0000428D0000}"/>
    <cellStyle name="Total 2 3 4 3 8" xfId="31668" xr:uid="{00000000-0005-0000-0000-0000438D0000}"/>
    <cellStyle name="Total 2 3 4 3 9" xfId="35348" xr:uid="{00000000-0005-0000-0000-0000448D0000}"/>
    <cellStyle name="Total 2 3 4 4" xfId="4415" xr:uid="{00000000-0005-0000-0000-0000458D0000}"/>
    <cellStyle name="Total 2 3 4 4 2" xfId="8480" xr:uid="{00000000-0005-0000-0000-0000468D0000}"/>
    <cellStyle name="Total 2 3 4 4 3" xfId="13569" xr:uid="{00000000-0005-0000-0000-0000478D0000}"/>
    <cellStyle name="Total 2 3 4 4 4" xfId="20567" xr:uid="{00000000-0005-0000-0000-0000488D0000}"/>
    <cellStyle name="Total 2 3 4 4 5" xfId="27628" xr:uid="{00000000-0005-0000-0000-0000498D0000}"/>
    <cellStyle name="Total 2 3 4 4 6" xfId="17049" xr:uid="{00000000-0005-0000-0000-00004A8D0000}"/>
    <cellStyle name="Total 2 3 4 4 7" xfId="9922" xr:uid="{00000000-0005-0000-0000-00004B8D0000}"/>
    <cellStyle name="Total 2 3 4 4 8" xfId="25833" xr:uid="{00000000-0005-0000-0000-00004C8D0000}"/>
    <cellStyle name="Total 2 3 4 4 9" xfId="10251" xr:uid="{00000000-0005-0000-0000-00004D8D0000}"/>
    <cellStyle name="Total 2 3 4 5" xfId="4669" xr:uid="{00000000-0005-0000-0000-00004E8D0000}"/>
    <cellStyle name="Total 2 3 4 5 2" xfId="8481" xr:uid="{00000000-0005-0000-0000-00004F8D0000}"/>
    <cellStyle name="Total 2 3 4 5 3" xfId="13823" xr:uid="{00000000-0005-0000-0000-0000508D0000}"/>
    <cellStyle name="Total 2 3 4 5 4" xfId="20821" xr:uid="{00000000-0005-0000-0000-0000518D0000}"/>
    <cellStyle name="Total 2 3 4 5 5" xfId="27499" xr:uid="{00000000-0005-0000-0000-0000528D0000}"/>
    <cellStyle name="Total 2 3 4 5 6" xfId="24097" xr:uid="{00000000-0005-0000-0000-0000538D0000}"/>
    <cellStyle name="Total 2 3 4 5 7" xfId="18349" xr:uid="{00000000-0005-0000-0000-0000548D0000}"/>
    <cellStyle name="Total 2 3 4 5 8" xfId="32188" xr:uid="{00000000-0005-0000-0000-0000558D0000}"/>
    <cellStyle name="Total 2 3 4 5 9" xfId="35863" xr:uid="{00000000-0005-0000-0000-0000568D0000}"/>
    <cellStyle name="Total 2 3 4 6" xfId="4915" xr:uid="{00000000-0005-0000-0000-0000578D0000}"/>
    <cellStyle name="Total 2 3 4 6 2" xfId="8482" xr:uid="{00000000-0005-0000-0000-0000588D0000}"/>
    <cellStyle name="Total 2 3 4 6 3" xfId="14069" xr:uid="{00000000-0005-0000-0000-0000598D0000}"/>
    <cellStyle name="Total 2 3 4 6 4" xfId="21067" xr:uid="{00000000-0005-0000-0000-00005A8D0000}"/>
    <cellStyle name="Total 2 3 4 6 5" xfId="24264" xr:uid="{00000000-0005-0000-0000-00005B8D0000}"/>
    <cellStyle name="Total 2 3 4 6 6" xfId="29293" xr:uid="{00000000-0005-0000-0000-00005C8D0000}"/>
    <cellStyle name="Total 2 3 4 6 7" xfId="31961" xr:uid="{00000000-0005-0000-0000-00005D8D0000}"/>
    <cellStyle name="Total 2 3 4 6 8" xfId="35639" xr:uid="{00000000-0005-0000-0000-00005E8D0000}"/>
    <cellStyle name="Total 2 3 4 6 9" xfId="38550" xr:uid="{00000000-0005-0000-0000-00005F8D0000}"/>
    <cellStyle name="Total 2 3 4 7" xfId="8477" xr:uid="{00000000-0005-0000-0000-0000608D0000}"/>
    <cellStyle name="Total 2 3 4 8" xfId="11449" xr:uid="{00000000-0005-0000-0000-0000618D0000}"/>
    <cellStyle name="Total 2 3 4 9" xfId="18452" xr:uid="{00000000-0005-0000-0000-0000628D0000}"/>
    <cellStyle name="Total 2 3 5" xfId="1679" xr:uid="{00000000-0005-0000-0000-0000638D0000}"/>
    <cellStyle name="Total 2 3 5 10" xfId="28663" xr:uid="{00000000-0005-0000-0000-0000648D0000}"/>
    <cellStyle name="Total 2 3 5 11" xfId="22930" xr:uid="{00000000-0005-0000-0000-0000658D0000}"/>
    <cellStyle name="Total 2 3 5 12" xfId="10051" xr:uid="{00000000-0005-0000-0000-0000668D0000}"/>
    <cellStyle name="Total 2 3 5 13" xfId="25533" xr:uid="{00000000-0005-0000-0000-0000678D0000}"/>
    <cellStyle name="Total 2 3 5 14" xfId="33714" xr:uid="{00000000-0005-0000-0000-0000688D0000}"/>
    <cellStyle name="Total 2 3 5 2" xfId="2506" xr:uid="{00000000-0005-0000-0000-0000698D0000}"/>
    <cellStyle name="Total 2 3 5 2 2" xfId="8484" xr:uid="{00000000-0005-0000-0000-00006A8D0000}"/>
    <cellStyle name="Total 2 3 5 2 3" xfId="11660" xr:uid="{00000000-0005-0000-0000-00006B8D0000}"/>
    <cellStyle name="Total 2 3 5 2 4" xfId="18663" xr:uid="{00000000-0005-0000-0000-00006C8D0000}"/>
    <cellStyle name="Total 2 3 5 2 5" xfId="22721" xr:uid="{00000000-0005-0000-0000-00006D8D0000}"/>
    <cellStyle name="Total 2 3 5 2 6" xfId="25325" xr:uid="{00000000-0005-0000-0000-00006E8D0000}"/>
    <cellStyle name="Total 2 3 5 2 7" xfId="28900" xr:uid="{00000000-0005-0000-0000-00006F8D0000}"/>
    <cellStyle name="Total 2 3 5 2 8" xfId="34055" xr:uid="{00000000-0005-0000-0000-0000708D0000}"/>
    <cellStyle name="Total 2 3 5 2 9" xfId="37617" xr:uid="{00000000-0005-0000-0000-0000718D0000}"/>
    <cellStyle name="Total 2 3 5 3" xfId="3656" xr:uid="{00000000-0005-0000-0000-0000728D0000}"/>
    <cellStyle name="Total 2 3 5 3 2" xfId="8485" xr:uid="{00000000-0005-0000-0000-0000738D0000}"/>
    <cellStyle name="Total 2 3 5 3 3" xfId="12810" xr:uid="{00000000-0005-0000-0000-0000748D0000}"/>
    <cellStyle name="Total 2 3 5 3 4" xfId="19809" xr:uid="{00000000-0005-0000-0000-0000758D0000}"/>
    <cellStyle name="Total 2 3 5 3 5" xfId="28001" xr:uid="{00000000-0005-0000-0000-0000768D0000}"/>
    <cellStyle name="Total 2 3 5 3 6" xfId="22499" xr:uid="{00000000-0005-0000-0000-0000778D0000}"/>
    <cellStyle name="Total 2 3 5 3 7" xfId="29562" xr:uid="{00000000-0005-0000-0000-0000788D0000}"/>
    <cellStyle name="Total 2 3 5 3 8" xfId="33580" xr:uid="{00000000-0005-0000-0000-0000798D0000}"/>
    <cellStyle name="Total 2 3 5 3 9" xfId="37248" xr:uid="{00000000-0005-0000-0000-00007A8D0000}"/>
    <cellStyle name="Total 2 3 5 4" xfId="4165" xr:uid="{00000000-0005-0000-0000-00007B8D0000}"/>
    <cellStyle name="Total 2 3 5 4 2" xfId="8486" xr:uid="{00000000-0005-0000-0000-00007C8D0000}"/>
    <cellStyle name="Total 2 3 5 4 3" xfId="13319" xr:uid="{00000000-0005-0000-0000-00007D8D0000}"/>
    <cellStyle name="Total 2 3 5 4 4" xfId="20317" xr:uid="{00000000-0005-0000-0000-00007E8D0000}"/>
    <cellStyle name="Total 2 3 5 4 5" xfId="27744" xr:uid="{00000000-0005-0000-0000-00007F8D0000}"/>
    <cellStyle name="Total 2 3 5 4 6" xfId="28142" xr:uid="{00000000-0005-0000-0000-0000808D0000}"/>
    <cellStyle name="Total 2 3 5 4 7" xfId="26476" xr:uid="{00000000-0005-0000-0000-0000818D0000}"/>
    <cellStyle name="Total 2 3 5 4 8" xfId="22980" xr:uid="{00000000-0005-0000-0000-0000828D0000}"/>
    <cellStyle name="Total 2 3 5 4 9" xfId="33672" xr:uid="{00000000-0005-0000-0000-0000838D0000}"/>
    <cellStyle name="Total 2 3 5 5" xfId="3833" xr:uid="{00000000-0005-0000-0000-0000848D0000}"/>
    <cellStyle name="Total 2 3 5 5 2" xfId="8487" xr:uid="{00000000-0005-0000-0000-0000858D0000}"/>
    <cellStyle name="Total 2 3 5 5 3" xfId="12987" xr:uid="{00000000-0005-0000-0000-0000868D0000}"/>
    <cellStyle name="Total 2 3 5 5 4" xfId="19986" xr:uid="{00000000-0005-0000-0000-0000878D0000}"/>
    <cellStyle name="Total 2 3 5 5 5" xfId="19508" xr:uid="{00000000-0005-0000-0000-0000888D0000}"/>
    <cellStyle name="Total 2 3 5 5 6" xfId="29192" xr:uid="{00000000-0005-0000-0000-0000898D0000}"/>
    <cellStyle name="Total 2 3 5 5 7" xfId="18104" xr:uid="{00000000-0005-0000-0000-00008A8D0000}"/>
    <cellStyle name="Total 2 3 5 5 8" xfId="29686" xr:uid="{00000000-0005-0000-0000-00008B8D0000}"/>
    <cellStyle name="Total 2 3 5 5 9" xfId="35535" xr:uid="{00000000-0005-0000-0000-00008C8D0000}"/>
    <cellStyle name="Total 2 3 5 6" xfId="3010" xr:uid="{00000000-0005-0000-0000-00008D8D0000}"/>
    <cellStyle name="Total 2 3 5 6 2" xfId="8488" xr:uid="{00000000-0005-0000-0000-00008E8D0000}"/>
    <cellStyle name="Total 2 3 5 6 3" xfId="12164" xr:uid="{00000000-0005-0000-0000-00008F8D0000}"/>
    <cellStyle name="Total 2 3 5 6 4" xfId="19167" xr:uid="{00000000-0005-0000-0000-0000908D0000}"/>
    <cellStyle name="Total 2 3 5 6 5" xfId="24688" xr:uid="{00000000-0005-0000-0000-0000918D0000}"/>
    <cellStyle name="Total 2 3 5 6 6" xfId="23223" xr:uid="{00000000-0005-0000-0000-0000928D0000}"/>
    <cellStyle name="Total 2 3 5 6 7" xfId="18190" xr:uid="{00000000-0005-0000-0000-0000938D0000}"/>
    <cellStyle name="Total 2 3 5 6 8" xfId="33803" xr:uid="{00000000-0005-0000-0000-0000948D0000}"/>
    <cellStyle name="Total 2 3 5 6 9" xfId="37365" xr:uid="{00000000-0005-0000-0000-0000958D0000}"/>
    <cellStyle name="Total 2 3 5 7" xfId="8483" xr:uid="{00000000-0005-0000-0000-0000968D0000}"/>
    <cellStyle name="Total 2 3 5 8" xfId="10833" xr:uid="{00000000-0005-0000-0000-0000978D0000}"/>
    <cellStyle name="Total 2 3 5 9" xfId="11045" xr:uid="{00000000-0005-0000-0000-0000988D0000}"/>
    <cellStyle name="Total 2 3 6" xfId="1660" xr:uid="{00000000-0005-0000-0000-0000998D0000}"/>
    <cellStyle name="Total 2 3 6 10" xfId="23028" xr:uid="{00000000-0005-0000-0000-00009A8D0000}"/>
    <cellStyle name="Total 2 3 6 11" xfId="25736" xr:uid="{00000000-0005-0000-0000-00009B8D0000}"/>
    <cellStyle name="Total 2 3 6 12" xfId="34920" xr:uid="{00000000-0005-0000-0000-00009C8D0000}"/>
    <cellStyle name="Total 2 3 6 13" xfId="38383" xr:uid="{00000000-0005-0000-0000-00009D8D0000}"/>
    <cellStyle name="Total 2 3 6 2" xfId="3588" xr:uid="{00000000-0005-0000-0000-00009E8D0000}"/>
    <cellStyle name="Total 2 3 6 2 2" xfId="8490" xr:uid="{00000000-0005-0000-0000-00009F8D0000}"/>
    <cellStyle name="Total 2 3 6 2 3" xfId="12742" xr:uid="{00000000-0005-0000-0000-0000A08D0000}"/>
    <cellStyle name="Total 2 3 6 2 4" xfId="19743" xr:uid="{00000000-0005-0000-0000-0000A18D0000}"/>
    <cellStyle name="Total 2 3 6 2 5" xfId="28035" xr:uid="{00000000-0005-0000-0000-0000A28D0000}"/>
    <cellStyle name="Total 2 3 6 2 6" xfId="26538" xr:uid="{00000000-0005-0000-0000-0000A38D0000}"/>
    <cellStyle name="Total 2 3 6 2 7" xfId="29586" xr:uid="{00000000-0005-0000-0000-0000A48D0000}"/>
    <cellStyle name="Total 2 3 6 2 8" xfId="33586" xr:uid="{00000000-0005-0000-0000-0000A58D0000}"/>
    <cellStyle name="Total 2 3 6 2 9" xfId="37254" xr:uid="{00000000-0005-0000-0000-0000A68D0000}"/>
    <cellStyle name="Total 2 3 6 3" xfId="4137" xr:uid="{00000000-0005-0000-0000-0000A78D0000}"/>
    <cellStyle name="Total 2 3 6 3 2" xfId="8491" xr:uid="{00000000-0005-0000-0000-0000A88D0000}"/>
    <cellStyle name="Total 2 3 6 3 3" xfId="13291" xr:uid="{00000000-0005-0000-0000-0000A98D0000}"/>
    <cellStyle name="Total 2 3 6 3 4" xfId="20289" xr:uid="{00000000-0005-0000-0000-0000AA8D0000}"/>
    <cellStyle name="Total 2 3 6 3 5" xfId="10024" xr:uid="{00000000-0005-0000-0000-0000AB8D0000}"/>
    <cellStyle name="Total 2 3 6 3 6" xfId="26661" xr:uid="{00000000-0005-0000-0000-0000AC8D0000}"/>
    <cellStyle name="Total 2 3 6 3 7" xfId="17774" xr:uid="{00000000-0005-0000-0000-0000AD8D0000}"/>
    <cellStyle name="Total 2 3 6 3 8" xfId="33400" xr:uid="{00000000-0005-0000-0000-0000AE8D0000}"/>
    <cellStyle name="Total 2 3 6 3 9" xfId="37075" xr:uid="{00000000-0005-0000-0000-0000AF8D0000}"/>
    <cellStyle name="Total 2 3 6 4" xfId="3826" xr:uid="{00000000-0005-0000-0000-0000B08D0000}"/>
    <cellStyle name="Total 2 3 6 4 2" xfId="8492" xr:uid="{00000000-0005-0000-0000-0000B18D0000}"/>
    <cellStyle name="Total 2 3 6 4 3" xfId="12980" xr:uid="{00000000-0005-0000-0000-0000B28D0000}"/>
    <cellStyle name="Total 2 3 6 4 4" xfId="19979" xr:uid="{00000000-0005-0000-0000-0000B38D0000}"/>
    <cellStyle name="Total 2 3 6 4 5" xfId="27917" xr:uid="{00000000-0005-0000-0000-0000B48D0000}"/>
    <cellStyle name="Total 2 3 6 4 6" xfId="23167" xr:uid="{00000000-0005-0000-0000-0000B58D0000}"/>
    <cellStyle name="Total 2 3 6 4 7" xfId="25426" xr:uid="{00000000-0005-0000-0000-0000B68D0000}"/>
    <cellStyle name="Total 2 3 6 4 8" xfId="31653" xr:uid="{00000000-0005-0000-0000-0000B78D0000}"/>
    <cellStyle name="Total 2 3 6 4 9" xfId="35333" xr:uid="{00000000-0005-0000-0000-0000B88D0000}"/>
    <cellStyle name="Total 2 3 6 5" xfId="3181" xr:uid="{00000000-0005-0000-0000-0000B98D0000}"/>
    <cellStyle name="Total 2 3 6 5 2" xfId="8493" xr:uid="{00000000-0005-0000-0000-0000BA8D0000}"/>
    <cellStyle name="Total 2 3 6 5 3" xfId="12335" xr:uid="{00000000-0005-0000-0000-0000BB8D0000}"/>
    <cellStyle name="Total 2 3 6 5 4" xfId="19338" xr:uid="{00000000-0005-0000-0000-0000BC8D0000}"/>
    <cellStyle name="Total 2 3 6 5 5" xfId="28236" xr:uid="{00000000-0005-0000-0000-0000BD8D0000}"/>
    <cellStyle name="Total 2 3 6 5 6" xfId="18188" xr:uid="{00000000-0005-0000-0000-0000BE8D0000}"/>
    <cellStyle name="Total 2 3 6 5 7" xfId="17100" xr:uid="{00000000-0005-0000-0000-0000BF8D0000}"/>
    <cellStyle name="Total 2 3 6 5 8" xfId="24622" xr:uid="{00000000-0005-0000-0000-0000C08D0000}"/>
    <cellStyle name="Total 2 3 6 5 9" xfId="33655" xr:uid="{00000000-0005-0000-0000-0000C18D0000}"/>
    <cellStyle name="Total 2 3 6 6" xfId="8489" xr:uid="{00000000-0005-0000-0000-0000C28D0000}"/>
    <cellStyle name="Total 2 3 6 7" xfId="10814" xr:uid="{00000000-0005-0000-0000-0000C38D0000}"/>
    <cellStyle name="Total 2 3 6 8" xfId="9168" xr:uid="{00000000-0005-0000-0000-0000C48D0000}"/>
    <cellStyle name="Total 2 3 6 9" xfId="28670" xr:uid="{00000000-0005-0000-0000-0000C58D0000}"/>
    <cellStyle name="Total 2 3 7" xfId="2488" xr:uid="{00000000-0005-0000-0000-0000C68D0000}"/>
    <cellStyle name="Total 2 3 7 2" xfId="8494" xr:uid="{00000000-0005-0000-0000-0000C78D0000}"/>
    <cellStyle name="Total 2 3 7 3" xfId="11642" xr:uid="{00000000-0005-0000-0000-0000C88D0000}"/>
    <cellStyle name="Total 2 3 7 4" xfId="18645" xr:uid="{00000000-0005-0000-0000-0000C98D0000}"/>
    <cellStyle name="Total 2 3 7 5" xfId="17851" xr:uid="{00000000-0005-0000-0000-0000CA8D0000}"/>
    <cellStyle name="Total 2 3 7 6" xfId="22642" xr:uid="{00000000-0005-0000-0000-0000CB8D0000}"/>
    <cellStyle name="Total 2 3 7 7" xfId="29420" xr:uid="{00000000-0005-0000-0000-0000CC8D0000}"/>
    <cellStyle name="Total 2 3 7 8" xfId="34063" xr:uid="{00000000-0005-0000-0000-0000CD8D0000}"/>
    <cellStyle name="Total 2 3 7 9" xfId="37625" xr:uid="{00000000-0005-0000-0000-0000CE8D0000}"/>
    <cellStyle name="Total 2 3 8" xfId="3151" xr:uid="{00000000-0005-0000-0000-0000CF8D0000}"/>
    <cellStyle name="Total 2 3 8 2" xfId="8495" xr:uid="{00000000-0005-0000-0000-0000D08D0000}"/>
    <cellStyle name="Total 2 3 8 3" xfId="12305" xr:uid="{00000000-0005-0000-0000-0000D18D0000}"/>
    <cellStyle name="Total 2 3 8 4" xfId="19308" xr:uid="{00000000-0005-0000-0000-0000D28D0000}"/>
    <cellStyle name="Total 2 3 8 5" xfId="24718" xr:uid="{00000000-0005-0000-0000-0000D38D0000}"/>
    <cellStyle name="Total 2 3 8 6" xfId="19389" xr:uid="{00000000-0005-0000-0000-0000D48D0000}"/>
    <cellStyle name="Total 2 3 8 7" xfId="26504" xr:uid="{00000000-0005-0000-0000-0000D58D0000}"/>
    <cellStyle name="Total 2 3 8 8" xfId="25640" xr:uid="{00000000-0005-0000-0000-0000D68D0000}"/>
    <cellStyle name="Total 2 3 8 9" xfId="33654" xr:uid="{00000000-0005-0000-0000-0000D78D0000}"/>
    <cellStyle name="Total 2 3 9" xfId="2858" xr:uid="{00000000-0005-0000-0000-0000D88D0000}"/>
    <cellStyle name="Total 2 3 9 2" xfId="8496" xr:uid="{00000000-0005-0000-0000-0000D98D0000}"/>
    <cellStyle name="Total 2 3 9 3" xfId="12012" xr:uid="{00000000-0005-0000-0000-0000DA8D0000}"/>
    <cellStyle name="Total 2 3 9 4" xfId="19015" xr:uid="{00000000-0005-0000-0000-0000DB8D0000}"/>
    <cellStyle name="Total 2 3 9 5" xfId="28355" xr:uid="{00000000-0005-0000-0000-0000DC8D0000}"/>
    <cellStyle name="Total 2 3 9 6" xfId="28078" xr:uid="{00000000-0005-0000-0000-0000DD8D0000}"/>
    <cellStyle name="Total 2 3 9 7" xfId="29905" xr:uid="{00000000-0005-0000-0000-0000DE8D0000}"/>
    <cellStyle name="Total 2 3 9 8" xfId="31103" xr:uid="{00000000-0005-0000-0000-0000DF8D0000}"/>
    <cellStyle name="Total 2 3 9 9" xfId="34990" xr:uid="{00000000-0005-0000-0000-0000E08D0000}"/>
    <cellStyle name="Total 2 4" xfId="1187" xr:uid="{00000000-0005-0000-0000-0000E18D0000}"/>
    <cellStyle name="Total 2 4 10" xfId="4328" xr:uid="{00000000-0005-0000-0000-0000E28D0000}"/>
    <cellStyle name="Total 2 4 10 2" xfId="8498" xr:uid="{00000000-0005-0000-0000-0000E38D0000}"/>
    <cellStyle name="Total 2 4 10 3" xfId="13482" xr:uid="{00000000-0005-0000-0000-0000E48D0000}"/>
    <cellStyle name="Total 2 4 10 4" xfId="20480" xr:uid="{00000000-0005-0000-0000-0000E58D0000}"/>
    <cellStyle name="Total 2 4 10 5" xfId="27669" xr:uid="{00000000-0005-0000-0000-0000E68D0000}"/>
    <cellStyle name="Total 2 4 10 6" xfId="26671" xr:uid="{00000000-0005-0000-0000-0000E78D0000}"/>
    <cellStyle name="Total 2 4 10 7" xfId="20048" xr:uid="{00000000-0005-0000-0000-0000E88D0000}"/>
    <cellStyle name="Total 2 4 10 8" xfId="29700" xr:uid="{00000000-0005-0000-0000-0000E98D0000}"/>
    <cellStyle name="Total 2 4 10 9" xfId="31834" xr:uid="{00000000-0005-0000-0000-0000EA8D0000}"/>
    <cellStyle name="Total 2 4 11" xfId="2225" xr:uid="{00000000-0005-0000-0000-0000EB8D0000}"/>
    <cellStyle name="Total 2 4 11 2" xfId="8499" xr:uid="{00000000-0005-0000-0000-0000EC8D0000}"/>
    <cellStyle name="Total 2 4 11 3" xfId="11379" xr:uid="{00000000-0005-0000-0000-0000ED8D0000}"/>
    <cellStyle name="Total 2 4 11 4" xfId="18382" xr:uid="{00000000-0005-0000-0000-0000EE8D0000}"/>
    <cellStyle name="Total 2 4 11 5" xfId="19583" xr:uid="{00000000-0005-0000-0000-0000EF8D0000}"/>
    <cellStyle name="Total 2 4 11 6" xfId="26100" xr:uid="{00000000-0005-0000-0000-0000F08D0000}"/>
    <cellStyle name="Total 2 4 11 7" xfId="30217" xr:uid="{00000000-0005-0000-0000-0000F18D0000}"/>
    <cellStyle name="Total 2 4 11 8" xfId="34191" xr:uid="{00000000-0005-0000-0000-0000F28D0000}"/>
    <cellStyle name="Total 2 4 11 9" xfId="37753" xr:uid="{00000000-0005-0000-0000-0000F38D0000}"/>
    <cellStyle name="Total 2 4 12" xfId="8497" xr:uid="{00000000-0005-0000-0000-0000F48D0000}"/>
    <cellStyle name="Total 2 4 13" xfId="10341" xr:uid="{00000000-0005-0000-0000-0000F58D0000}"/>
    <cellStyle name="Total 2 4 14" xfId="17253" xr:uid="{00000000-0005-0000-0000-0000F68D0000}"/>
    <cellStyle name="Total 2 4 15" xfId="29394" xr:uid="{00000000-0005-0000-0000-0000F78D0000}"/>
    <cellStyle name="Total 2 4 16" xfId="25546" xr:uid="{00000000-0005-0000-0000-0000F88D0000}"/>
    <cellStyle name="Total 2 4 17" xfId="31288" xr:uid="{00000000-0005-0000-0000-0000F98D0000}"/>
    <cellStyle name="Total 2 4 18" xfId="35105" xr:uid="{00000000-0005-0000-0000-0000FA8D0000}"/>
    <cellStyle name="Total 2 4 2" xfId="2348" xr:uid="{00000000-0005-0000-0000-0000FB8D0000}"/>
    <cellStyle name="Total 2 4 2 10" xfId="10045" xr:uid="{00000000-0005-0000-0000-0000FC8D0000}"/>
    <cellStyle name="Total 2 4 2 11" xfId="26145" xr:uid="{00000000-0005-0000-0000-0000FD8D0000}"/>
    <cellStyle name="Total 2 4 2 12" xfId="30157" xr:uid="{00000000-0005-0000-0000-0000FE8D0000}"/>
    <cellStyle name="Total 2 4 2 13" xfId="34133" xr:uid="{00000000-0005-0000-0000-0000FF8D0000}"/>
    <cellStyle name="Total 2 4 2 14" xfId="37695" xr:uid="{00000000-0005-0000-0000-0000008E0000}"/>
    <cellStyle name="Total 2 4 2 2" xfId="2748" xr:uid="{00000000-0005-0000-0000-0000018E0000}"/>
    <cellStyle name="Total 2 4 2 2 2" xfId="8501" xr:uid="{00000000-0005-0000-0000-0000028E0000}"/>
    <cellStyle name="Total 2 4 2 2 3" xfId="11902" xr:uid="{00000000-0005-0000-0000-0000038E0000}"/>
    <cellStyle name="Total 2 4 2 2 4" xfId="18905" xr:uid="{00000000-0005-0000-0000-0000048E0000}"/>
    <cellStyle name="Total 2 4 2 2 5" xfId="24212" xr:uid="{00000000-0005-0000-0000-0000058E0000}"/>
    <cellStyle name="Total 2 4 2 2 6" xfId="23476" xr:uid="{00000000-0005-0000-0000-0000068E0000}"/>
    <cellStyle name="Total 2 4 2 2 7" xfId="29959" xr:uid="{00000000-0005-0000-0000-0000078E0000}"/>
    <cellStyle name="Total 2 4 2 2 8" xfId="28730" xr:uid="{00000000-0005-0000-0000-0000088E0000}"/>
    <cellStyle name="Total 2 4 2 2 9" xfId="25794" xr:uid="{00000000-0005-0000-0000-0000098E0000}"/>
    <cellStyle name="Total 2 4 2 3" xfId="4030" xr:uid="{00000000-0005-0000-0000-00000A8E0000}"/>
    <cellStyle name="Total 2 4 2 3 2" xfId="8502" xr:uid="{00000000-0005-0000-0000-00000B8E0000}"/>
    <cellStyle name="Total 2 4 2 3 3" xfId="13184" xr:uid="{00000000-0005-0000-0000-00000C8E0000}"/>
    <cellStyle name="Total 2 4 2 3 4" xfId="20182" xr:uid="{00000000-0005-0000-0000-00000D8E0000}"/>
    <cellStyle name="Total 2 4 2 3 5" xfId="23233" xr:uid="{00000000-0005-0000-0000-00000E8E0000}"/>
    <cellStyle name="Total 2 4 2 3 6" xfId="28827" xr:uid="{00000000-0005-0000-0000-00000F8E0000}"/>
    <cellStyle name="Total 2 4 2 3 7" xfId="9943" xr:uid="{00000000-0005-0000-0000-0000108E0000}"/>
    <cellStyle name="Total 2 4 2 3 8" xfId="31848" xr:uid="{00000000-0005-0000-0000-0000118E0000}"/>
    <cellStyle name="Total 2 4 2 3 9" xfId="35502" xr:uid="{00000000-0005-0000-0000-0000128E0000}"/>
    <cellStyle name="Total 2 4 2 4" xfId="4468" xr:uid="{00000000-0005-0000-0000-0000138E0000}"/>
    <cellStyle name="Total 2 4 2 4 2" xfId="8503" xr:uid="{00000000-0005-0000-0000-0000148E0000}"/>
    <cellStyle name="Total 2 4 2 4 3" xfId="13622" xr:uid="{00000000-0005-0000-0000-0000158E0000}"/>
    <cellStyle name="Total 2 4 2 4 4" xfId="20620" xr:uid="{00000000-0005-0000-0000-0000168E0000}"/>
    <cellStyle name="Total 2 4 2 4 5" xfId="17798" xr:uid="{00000000-0005-0000-0000-0000178E0000}"/>
    <cellStyle name="Total 2 4 2 4 6" xfId="25194" xr:uid="{00000000-0005-0000-0000-0000188E0000}"/>
    <cellStyle name="Total 2 4 2 4 7" xfId="25128" xr:uid="{00000000-0005-0000-0000-0000198E0000}"/>
    <cellStyle name="Total 2 4 2 4 8" xfId="32279" xr:uid="{00000000-0005-0000-0000-00001A8E0000}"/>
    <cellStyle name="Total 2 4 2 4 9" xfId="35954" xr:uid="{00000000-0005-0000-0000-00001B8E0000}"/>
    <cellStyle name="Total 2 4 2 5" xfId="4722" xr:uid="{00000000-0005-0000-0000-00001C8E0000}"/>
    <cellStyle name="Total 2 4 2 5 2" xfId="8504" xr:uid="{00000000-0005-0000-0000-00001D8E0000}"/>
    <cellStyle name="Total 2 4 2 5 3" xfId="13876" xr:uid="{00000000-0005-0000-0000-00001E8E0000}"/>
    <cellStyle name="Total 2 4 2 5 4" xfId="20874" xr:uid="{00000000-0005-0000-0000-00001F8E0000}"/>
    <cellStyle name="Total 2 4 2 5 5" xfId="10005" xr:uid="{00000000-0005-0000-0000-0000208E0000}"/>
    <cellStyle name="Total 2 4 2 5 6" xfId="25274" xr:uid="{00000000-0005-0000-0000-0000218E0000}"/>
    <cellStyle name="Total 2 4 2 5 7" xfId="27876" xr:uid="{00000000-0005-0000-0000-0000228E0000}"/>
    <cellStyle name="Total 2 4 2 5 8" xfId="29728" xr:uid="{00000000-0005-0000-0000-0000238E0000}"/>
    <cellStyle name="Total 2 4 2 5 9" xfId="33702" xr:uid="{00000000-0005-0000-0000-0000248E0000}"/>
    <cellStyle name="Total 2 4 2 6" xfId="4968" xr:uid="{00000000-0005-0000-0000-0000258E0000}"/>
    <cellStyle name="Total 2 4 2 6 2" xfId="8505" xr:uid="{00000000-0005-0000-0000-0000268E0000}"/>
    <cellStyle name="Total 2 4 2 6 3" xfId="14122" xr:uid="{00000000-0005-0000-0000-0000278E0000}"/>
    <cellStyle name="Total 2 4 2 6 4" xfId="21120" xr:uid="{00000000-0005-0000-0000-0000288E0000}"/>
    <cellStyle name="Total 2 4 2 6 5" xfId="24817" xr:uid="{00000000-0005-0000-0000-0000298E0000}"/>
    <cellStyle name="Total 2 4 2 6 6" xfId="25011" xr:uid="{00000000-0005-0000-0000-00002A8E0000}"/>
    <cellStyle name="Total 2 4 2 6 7" xfId="32014" xr:uid="{00000000-0005-0000-0000-00002B8E0000}"/>
    <cellStyle name="Total 2 4 2 6 8" xfId="35692" xr:uid="{00000000-0005-0000-0000-00002C8E0000}"/>
    <cellStyle name="Total 2 4 2 6 9" xfId="38603" xr:uid="{00000000-0005-0000-0000-00002D8E0000}"/>
    <cellStyle name="Total 2 4 2 7" xfId="8500" xr:uid="{00000000-0005-0000-0000-00002E8E0000}"/>
    <cellStyle name="Total 2 4 2 8" xfId="11502" xr:uid="{00000000-0005-0000-0000-00002F8E0000}"/>
    <cellStyle name="Total 2 4 2 9" xfId="18505" xr:uid="{00000000-0005-0000-0000-0000308E0000}"/>
    <cellStyle name="Total 2 4 3" xfId="2376" xr:uid="{00000000-0005-0000-0000-0000318E0000}"/>
    <cellStyle name="Total 2 4 3 10" xfId="19590" xr:uid="{00000000-0005-0000-0000-0000328E0000}"/>
    <cellStyle name="Total 2 4 3 11" xfId="26159" xr:uid="{00000000-0005-0000-0000-0000338E0000}"/>
    <cellStyle name="Total 2 4 3 12" xfId="30143" xr:uid="{00000000-0005-0000-0000-0000348E0000}"/>
    <cellStyle name="Total 2 4 3 13" xfId="34119" xr:uid="{00000000-0005-0000-0000-0000358E0000}"/>
    <cellStyle name="Total 2 4 3 14" xfId="37681" xr:uid="{00000000-0005-0000-0000-0000368E0000}"/>
    <cellStyle name="Total 2 4 3 2" xfId="2776" xr:uid="{00000000-0005-0000-0000-0000378E0000}"/>
    <cellStyle name="Total 2 4 3 2 2" xfId="8507" xr:uid="{00000000-0005-0000-0000-0000388E0000}"/>
    <cellStyle name="Total 2 4 3 2 3" xfId="11930" xr:uid="{00000000-0005-0000-0000-0000398E0000}"/>
    <cellStyle name="Total 2 4 3 2 4" xfId="18933" xr:uid="{00000000-0005-0000-0000-00003A8E0000}"/>
    <cellStyle name="Total 2 4 3 2 5" xfId="28394" xr:uid="{00000000-0005-0000-0000-00003B8E0000}"/>
    <cellStyle name="Total 2 4 3 2 6" xfId="26343" xr:uid="{00000000-0005-0000-0000-00003C8E0000}"/>
    <cellStyle name="Total 2 4 3 2 7" xfId="28455" xr:uid="{00000000-0005-0000-0000-00003D8E0000}"/>
    <cellStyle name="Total 2 4 3 2 8" xfId="33906" xr:uid="{00000000-0005-0000-0000-00003E8E0000}"/>
    <cellStyle name="Total 2 4 3 2 9" xfId="37468" xr:uid="{00000000-0005-0000-0000-00003F8E0000}"/>
    <cellStyle name="Total 2 4 3 3" xfId="4058" xr:uid="{00000000-0005-0000-0000-0000408E0000}"/>
    <cellStyle name="Total 2 4 3 3 2" xfId="8508" xr:uid="{00000000-0005-0000-0000-0000418E0000}"/>
    <cellStyle name="Total 2 4 3 3 3" xfId="13212" xr:uid="{00000000-0005-0000-0000-0000428E0000}"/>
    <cellStyle name="Total 2 4 3 3 4" xfId="20210" xr:uid="{00000000-0005-0000-0000-0000438E0000}"/>
    <cellStyle name="Total 2 4 3 3 5" xfId="27802" xr:uid="{00000000-0005-0000-0000-0000448E0000}"/>
    <cellStyle name="Total 2 4 3 3 6" xfId="26642" xr:uid="{00000000-0005-0000-0000-0000458E0000}"/>
    <cellStyle name="Total 2 4 3 3 7" xfId="26004" xr:uid="{00000000-0005-0000-0000-0000468E0000}"/>
    <cellStyle name="Total 2 4 3 3 8" xfId="33435" xr:uid="{00000000-0005-0000-0000-0000478E0000}"/>
    <cellStyle name="Total 2 4 3 3 9" xfId="37110" xr:uid="{00000000-0005-0000-0000-0000488E0000}"/>
    <cellStyle name="Total 2 4 3 4" xfId="4496" xr:uid="{00000000-0005-0000-0000-0000498E0000}"/>
    <cellStyle name="Total 2 4 3 4 2" xfId="8509" xr:uid="{00000000-0005-0000-0000-00004A8E0000}"/>
    <cellStyle name="Total 2 4 3 4 3" xfId="13650" xr:uid="{00000000-0005-0000-0000-00004B8E0000}"/>
    <cellStyle name="Total 2 4 3 4 4" xfId="20648" xr:uid="{00000000-0005-0000-0000-00004C8E0000}"/>
    <cellStyle name="Total 2 4 3 4 5" xfId="27587" xr:uid="{00000000-0005-0000-0000-00004D8E0000}"/>
    <cellStyle name="Total 2 4 3 4 6" xfId="26701" xr:uid="{00000000-0005-0000-0000-00004E8E0000}"/>
    <cellStyle name="Total 2 4 3 4 7" xfId="25570" xr:uid="{00000000-0005-0000-0000-00004F8E0000}"/>
    <cellStyle name="Total 2 4 3 4 8" xfId="25457" xr:uid="{00000000-0005-0000-0000-0000508E0000}"/>
    <cellStyle name="Total 2 4 3 4 9" xfId="34882" xr:uid="{00000000-0005-0000-0000-0000518E0000}"/>
    <cellStyle name="Total 2 4 3 5" xfId="4750" xr:uid="{00000000-0005-0000-0000-0000528E0000}"/>
    <cellStyle name="Total 2 4 3 5 2" xfId="8510" xr:uid="{00000000-0005-0000-0000-0000538E0000}"/>
    <cellStyle name="Total 2 4 3 5 3" xfId="13904" xr:uid="{00000000-0005-0000-0000-0000548E0000}"/>
    <cellStyle name="Total 2 4 3 5 4" xfId="20902" xr:uid="{00000000-0005-0000-0000-0000558E0000}"/>
    <cellStyle name="Total 2 4 3 5 5" xfId="27463" xr:uid="{00000000-0005-0000-0000-0000568E0000}"/>
    <cellStyle name="Total 2 4 3 5 6" xfId="24096" xr:uid="{00000000-0005-0000-0000-0000578E0000}"/>
    <cellStyle name="Total 2 4 3 5 7" xfId="28715" xr:uid="{00000000-0005-0000-0000-0000588E0000}"/>
    <cellStyle name="Total 2 4 3 5 8" xfId="25729" xr:uid="{00000000-0005-0000-0000-0000598E0000}"/>
    <cellStyle name="Total 2 4 3 5 9" xfId="31383" xr:uid="{00000000-0005-0000-0000-00005A8E0000}"/>
    <cellStyle name="Total 2 4 3 6" xfId="4996" xr:uid="{00000000-0005-0000-0000-00005B8E0000}"/>
    <cellStyle name="Total 2 4 3 6 2" xfId="8511" xr:uid="{00000000-0005-0000-0000-00005C8E0000}"/>
    <cellStyle name="Total 2 4 3 6 3" xfId="14150" xr:uid="{00000000-0005-0000-0000-00005D8E0000}"/>
    <cellStyle name="Total 2 4 3 6 4" xfId="21148" xr:uid="{00000000-0005-0000-0000-00005E8E0000}"/>
    <cellStyle name="Total 2 4 3 6 5" xfId="27341" xr:uid="{00000000-0005-0000-0000-00005F8E0000}"/>
    <cellStyle name="Total 2 4 3 6 6" xfId="29307" xr:uid="{00000000-0005-0000-0000-0000608E0000}"/>
    <cellStyle name="Total 2 4 3 6 7" xfId="32042" xr:uid="{00000000-0005-0000-0000-0000618E0000}"/>
    <cellStyle name="Total 2 4 3 6 8" xfId="35720" xr:uid="{00000000-0005-0000-0000-0000628E0000}"/>
    <cellStyle name="Total 2 4 3 6 9" xfId="38631" xr:uid="{00000000-0005-0000-0000-0000638E0000}"/>
    <cellStyle name="Total 2 4 3 7" xfId="8506" xr:uid="{00000000-0005-0000-0000-0000648E0000}"/>
    <cellStyle name="Total 2 4 3 8" xfId="11530" xr:uid="{00000000-0005-0000-0000-0000658E0000}"/>
    <cellStyle name="Total 2 4 3 9" xfId="18533" xr:uid="{00000000-0005-0000-0000-0000668E0000}"/>
    <cellStyle name="Total 2 4 4" xfId="2400" xr:uid="{00000000-0005-0000-0000-0000678E0000}"/>
    <cellStyle name="Total 2 4 4 10" xfId="22480" xr:uid="{00000000-0005-0000-0000-0000688E0000}"/>
    <cellStyle name="Total 2 4 4 11" xfId="26171" xr:uid="{00000000-0005-0000-0000-0000698E0000}"/>
    <cellStyle name="Total 2 4 4 12" xfId="10270" xr:uid="{00000000-0005-0000-0000-00006A8E0000}"/>
    <cellStyle name="Total 2 4 4 13" xfId="29629" xr:uid="{00000000-0005-0000-0000-00006B8E0000}"/>
    <cellStyle name="Total 2 4 4 14" xfId="33615" xr:uid="{00000000-0005-0000-0000-00006C8E0000}"/>
    <cellStyle name="Total 2 4 4 2" xfId="2800" xr:uid="{00000000-0005-0000-0000-00006D8E0000}"/>
    <cellStyle name="Total 2 4 4 2 2" xfId="8513" xr:uid="{00000000-0005-0000-0000-00006E8E0000}"/>
    <cellStyle name="Total 2 4 4 2 3" xfId="11954" xr:uid="{00000000-0005-0000-0000-00006F8E0000}"/>
    <cellStyle name="Total 2 4 4 2 4" xfId="18957" xr:uid="{00000000-0005-0000-0000-0000708E0000}"/>
    <cellStyle name="Total 2 4 4 2 5" xfId="15517" xr:uid="{00000000-0005-0000-0000-0000718E0000}"/>
    <cellStyle name="Total 2 4 4 2 6" xfId="17470" xr:uid="{00000000-0005-0000-0000-0000728E0000}"/>
    <cellStyle name="Total 2 4 4 2 7" xfId="28042" xr:uid="{00000000-0005-0000-0000-0000738E0000}"/>
    <cellStyle name="Total 2 4 4 2 8" xfId="25785" xr:uid="{00000000-0005-0000-0000-0000748E0000}"/>
    <cellStyle name="Total 2 4 4 2 9" xfId="34984" xr:uid="{00000000-0005-0000-0000-0000758E0000}"/>
    <cellStyle name="Total 2 4 4 3" xfId="4082" xr:uid="{00000000-0005-0000-0000-0000768E0000}"/>
    <cellStyle name="Total 2 4 4 3 2" xfId="8514" xr:uid="{00000000-0005-0000-0000-0000778E0000}"/>
    <cellStyle name="Total 2 4 4 3 3" xfId="13236" xr:uid="{00000000-0005-0000-0000-0000788E0000}"/>
    <cellStyle name="Total 2 4 4 3 4" xfId="20234" xr:uid="{00000000-0005-0000-0000-0000798E0000}"/>
    <cellStyle name="Total 2 4 4 3 5" xfId="27790" xr:uid="{00000000-0005-0000-0000-00007A8E0000}"/>
    <cellStyle name="Total 2 4 4 3 6" xfId="9373" xr:uid="{00000000-0005-0000-0000-00007B8E0000}"/>
    <cellStyle name="Total 2 4 4 3 7" xfId="28970" xr:uid="{00000000-0005-0000-0000-00007C8E0000}"/>
    <cellStyle name="Total 2 4 4 3 8" xfId="26088" xr:uid="{00000000-0005-0000-0000-00007D8E0000}"/>
    <cellStyle name="Total 2 4 4 3 9" xfId="25806" xr:uid="{00000000-0005-0000-0000-00007E8E0000}"/>
    <cellStyle name="Total 2 4 4 4" xfId="4520" xr:uid="{00000000-0005-0000-0000-00007F8E0000}"/>
    <cellStyle name="Total 2 4 4 4 2" xfId="8515" xr:uid="{00000000-0005-0000-0000-0000808E0000}"/>
    <cellStyle name="Total 2 4 4 4 3" xfId="13674" xr:uid="{00000000-0005-0000-0000-0000818E0000}"/>
    <cellStyle name="Total 2 4 4 4 4" xfId="20672" xr:uid="{00000000-0005-0000-0000-0000828E0000}"/>
    <cellStyle name="Total 2 4 4 4 5" xfId="27576" xr:uid="{00000000-0005-0000-0000-0000838E0000}"/>
    <cellStyle name="Total 2 4 4 4 6" xfId="19388" xr:uid="{00000000-0005-0000-0000-0000848E0000}"/>
    <cellStyle name="Total 2 4 4 4 7" xfId="26850" xr:uid="{00000000-0005-0000-0000-0000858E0000}"/>
    <cellStyle name="Total 2 4 4 4 8" xfId="32256" xr:uid="{00000000-0005-0000-0000-0000868E0000}"/>
    <cellStyle name="Total 2 4 4 4 9" xfId="35931" xr:uid="{00000000-0005-0000-0000-0000878E0000}"/>
    <cellStyle name="Total 2 4 4 5" xfId="4774" xr:uid="{00000000-0005-0000-0000-0000888E0000}"/>
    <cellStyle name="Total 2 4 4 5 2" xfId="8516" xr:uid="{00000000-0005-0000-0000-0000898E0000}"/>
    <cellStyle name="Total 2 4 4 5 3" xfId="13928" xr:uid="{00000000-0005-0000-0000-00008A8E0000}"/>
    <cellStyle name="Total 2 4 4 5 4" xfId="20926" xr:uid="{00000000-0005-0000-0000-00008B8E0000}"/>
    <cellStyle name="Total 2 4 4 5 5" xfId="24792" xr:uid="{00000000-0005-0000-0000-00008C8E0000}"/>
    <cellStyle name="Total 2 4 4 5 6" xfId="28171" xr:uid="{00000000-0005-0000-0000-00008D8E0000}"/>
    <cellStyle name="Total 2 4 4 5 7" xfId="24988" xr:uid="{00000000-0005-0000-0000-00008E8E0000}"/>
    <cellStyle name="Total 2 4 4 5 8" xfId="32140" xr:uid="{00000000-0005-0000-0000-00008F8E0000}"/>
    <cellStyle name="Total 2 4 4 5 9" xfId="35815" xr:uid="{00000000-0005-0000-0000-0000908E0000}"/>
    <cellStyle name="Total 2 4 4 6" xfId="5020" xr:uid="{00000000-0005-0000-0000-0000918E0000}"/>
    <cellStyle name="Total 2 4 4 6 2" xfId="8517" xr:uid="{00000000-0005-0000-0000-0000928E0000}"/>
    <cellStyle name="Total 2 4 4 6 3" xfId="14174" xr:uid="{00000000-0005-0000-0000-0000938E0000}"/>
    <cellStyle name="Total 2 4 4 6 4" xfId="21172" xr:uid="{00000000-0005-0000-0000-0000948E0000}"/>
    <cellStyle name="Total 2 4 4 6 5" xfId="27326" xr:uid="{00000000-0005-0000-0000-0000958E0000}"/>
    <cellStyle name="Total 2 4 4 6 6" xfId="26780" xr:uid="{00000000-0005-0000-0000-0000968E0000}"/>
    <cellStyle name="Total 2 4 4 6 7" xfId="32066" xr:uid="{00000000-0005-0000-0000-0000978E0000}"/>
    <cellStyle name="Total 2 4 4 6 8" xfId="35744" xr:uid="{00000000-0005-0000-0000-0000988E0000}"/>
    <cellStyle name="Total 2 4 4 6 9" xfId="38655" xr:uid="{00000000-0005-0000-0000-0000998E0000}"/>
    <cellStyle name="Total 2 4 4 7" xfId="8512" xr:uid="{00000000-0005-0000-0000-00009A8E0000}"/>
    <cellStyle name="Total 2 4 4 8" xfId="11554" xr:uid="{00000000-0005-0000-0000-00009B8E0000}"/>
    <cellStyle name="Total 2 4 4 9" xfId="18557" xr:uid="{00000000-0005-0000-0000-00009C8E0000}"/>
    <cellStyle name="Total 2 4 5" xfId="2424" xr:uid="{00000000-0005-0000-0000-00009D8E0000}"/>
    <cellStyle name="Total 2 4 5 10" xfId="23228" xr:uid="{00000000-0005-0000-0000-00009E8E0000}"/>
    <cellStyle name="Total 2 4 5 11" xfId="26177" xr:uid="{00000000-0005-0000-0000-00009F8E0000}"/>
    <cellStyle name="Total 2 4 5 12" xfId="30119" xr:uid="{00000000-0005-0000-0000-0000A08E0000}"/>
    <cellStyle name="Total 2 4 5 13" xfId="17684" xr:uid="{00000000-0005-0000-0000-0000A18E0000}"/>
    <cellStyle name="Total 2 4 5 14" xfId="25947" xr:uid="{00000000-0005-0000-0000-0000A28E0000}"/>
    <cellStyle name="Total 2 4 5 2" xfId="2824" xr:uid="{00000000-0005-0000-0000-0000A38E0000}"/>
    <cellStyle name="Total 2 4 5 2 2" xfId="8519" xr:uid="{00000000-0005-0000-0000-0000A48E0000}"/>
    <cellStyle name="Total 2 4 5 2 3" xfId="11978" xr:uid="{00000000-0005-0000-0000-0000A58E0000}"/>
    <cellStyle name="Total 2 4 5 2 4" xfId="18981" xr:uid="{00000000-0005-0000-0000-0000A68E0000}"/>
    <cellStyle name="Total 2 4 5 2 5" xfId="10022" xr:uid="{00000000-0005-0000-0000-0000A78E0000}"/>
    <cellStyle name="Total 2 4 5 2 6" xfId="19500" xr:uid="{00000000-0005-0000-0000-0000A88E0000}"/>
    <cellStyle name="Total 2 4 5 2 7" xfId="17307" xr:uid="{00000000-0005-0000-0000-0000A98E0000}"/>
    <cellStyle name="Total 2 4 5 2 8" xfId="31541" xr:uid="{00000000-0005-0000-0000-0000AA8E0000}"/>
    <cellStyle name="Total 2 4 5 2 9" xfId="35251" xr:uid="{00000000-0005-0000-0000-0000AB8E0000}"/>
    <cellStyle name="Total 2 4 5 3" xfId="4106" xr:uid="{00000000-0005-0000-0000-0000AC8E0000}"/>
    <cellStyle name="Total 2 4 5 3 2" xfId="8520" xr:uid="{00000000-0005-0000-0000-0000AD8E0000}"/>
    <cellStyle name="Total 2 4 5 3 3" xfId="13260" xr:uid="{00000000-0005-0000-0000-0000AE8E0000}"/>
    <cellStyle name="Total 2 4 5 3 4" xfId="20258" xr:uid="{00000000-0005-0000-0000-0000AF8E0000}"/>
    <cellStyle name="Total 2 4 5 3 5" xfId="24233" xr:uid="{00000000-0005-0000-0000-0000B08E0000}"/>
    <cellStyle name="Total 2 4 5 3 6" xfId="22747" xr:uid="{00000000-0005-0000-0000-0000B18E0000}"/>
    <cellStyle name="Total 2 4 5 3 7" xfId="25382" xr:uid="{00000000-0005-0000-0000-0000B28E0000}"/>
    <cellStyle name="Total 2 4 5 3 8" xfId="30224" xr:uid="{00000000-0005-0000-0000-0000B38E0000}"/>
    <cellStyle name="Total 2 4 5 3 9" xfId="31067" xr:uid="{00000000-0005-0000-0000-0000B48E0000}"/>
    <cellStyle name="Total 2 4 5 4" xfId="4544" xr:uid="{00000000-0005-0000-0000-0000B58E0000}"/>
    <cellStyle name="Total 2 4 5 4 2" xfId="8521" xr:uid="{00000000-0005-0000-0000-0000B68E0000}"/>
    <cellStyle name="Total 2 4 5 4 3" xfId="13698" xr:uid="{00000000-0005-0000-0000-0000B78E0000}"/>
    <cellStyle name="Total 2 4 5 4 4" xfId="20696" xr:uid="{00000000-0005-0000-0000-0000B88E0000}"/>
    <cellStyle name="Total 2 4 5 4 5" xfId="17426" xr:uid="{00000000-0005-0000-0000-0000B98E0000}"/>
    <cellStyle name="Total 2 4 5 4 6" xfId="17093" xr:uid="{00000000-0005-0000-0000-0000BA8E0000}"/>
    <cellStyle name="Total 2 4 5 4 7" xfId="25876" xr:uid="{00000000-0005-0000-0000-0000BB8E0000}"/>
    <cellStyle name="Total 2 4 5 4 8" xfId="32242" xr:uid="{00000000-0005-0000-0000-0000BC8E0000}"/>
    <cellStyle name="Total 2 4 5 4 9" xfId="35917" xr:uid="{00000000-0005-0000-0000-0000BD8E0000}"/>
    <cellStyle name="Total 2 4 5 5" xfId="4798" xr:uid="{00000000-0005-0000-0000-0000BE8E0000}"/>
    <cellStyle name="Total 2 4 5 5 2" xfId="8522" xr:uid="{00000000-0005-0000-0000-0000BF8E0000}"/>
    <cellStyle name="Total 2 4 5 5 3" xfId="13952" xr:uid="{00000000-0005-0000-0000-0000C08E0000}"/>
    <cellStyle name="Total 2 4 5 5 4" xfId="20950" xr:uid="{00000000-0005-0000-0000-0000C18E0000}"/>
    <cellStyle name="Total 2 4 5 5 5" xfId="27436" xr:uid="{00000000-0005-0000-0000-0000C28E0000}"/>
    <cellStyle name="Total 2 4 5 5 6" xfId="28174" xr:uid="{00000000-0005-0000-0000-0000C38E0000}"/>
    <cellStyle name="Total 2 4 5 5 7" xfId="29396" xr:uid="{00000000-0005-0000-0000-0000C48E0000}"/>
    <cellStyle name="Total 2 4 5 5 8" xfId="32128" xr:uid="{00000000-0005-0000-0000-0000C58E0000}"/>
    <cellStyle name="Total 2 4 5 5 9" xfId="35803" xr:uid="{00000000-0005-0000-0000-0000C68E0000}"/>
    <cellStyle name="Total 2 4 5 6" xfId="5044" xr:uid="{00000000-0005-0000-0000-0000C78E0000}"/>
    <cellStyle name="Total 2 4 5 6 2" xfId="8523" xr:uid="{00000000-0005-0000-0000-0000C88E0000}"/>
    <cellStyle name="Total 2 4 5 6 3" xfId="14198" xr:uid="{00000000-0005-0000-0000-0000C98E0000}"/>
    <cellStyle name="Total 2 4 5 6 4" xfId="21196" xr:uid="{00000000-0005-0000-0000-0000CA8E0000}"/>
    <cellStyle name="Total 2 4 5 6 5" xfId="27317" xr:uid="{00000000-0005-0000-0000-0000CB8E0000}"/>
    <cellStyle name="Total 2 4 5 6 6" xfId="17051" xr:uid="{00000000-0005-0000-0000-0000CC8E0000}"/>
    <cellStyle name="Total 2 4 5 6 7" xfId="32090" xr:uid="{00000000-0005-0000-0000-0000CD8E0000}"/>
    <cellStyle name="Total 2 4 5 6 8" xfId="35768" xr:uid="{00000000-0005-0000-0000-0000CE8E0000}"/>
    <cellStyle name="Total 2 4 5 6 9" xfId="38679" xr:uid="{00000000-0005-0000-0000-0000CF8E0000}"/>
    <cellStyle name="Total 2 4 5 7" xfId="8518" xr:uid="{00000000-0005-0000-0000-0000D08E0000}"/>
    <cellStyle name="Total 2 4 5 8" xfId="11578" xr:uid="{00000000-0005-0000-0000-0000D18E0000}"/>
    <cellStyle name="Total 2 4 5 9" xfId="18581" xr:uid="{00000000-0005-0000-0000-0000D28E0000}"/>
    <cellStyle name="Total 2 4 6" xfId="2626" xr:uid="{00000000-0005-0000-0000-0000D38E0000}"/>
    <cellStyle name="Total 2 4 6 2" xfId="8524" xr:uid="{00000000-0005-0000-0000-0000D48E0000}"/>
    <cellStyle name="Total 2 4 6 3" xfId="11780" xr:uid="{00000000-0005-0000-0000-0000D58E0000}"/>
    <cellStyle name="Total 2 4 6 4" xfId="18783" xr:uid="{00000000-0005-0000-0000-0000D68E0000}"/>
    <cellStyle name="Total 2 4 6 5" xfId="9571" xr:uid="{00000000-0005-0000-0000-0000D78E0000}"/>
    <cellStyle name="Total 2 4 6 6" xfId="24563" xr:uid="{00000000-0005-0000-0000-0000D88E0000}"/>
    <cellStyle name="Total 2 4 6 7" xfId="20034" xr:uid="{00000000-0005-0000-0000-0000D98E0000}"/>
    <cellStyle name="Total 2 4 6 8" xfId="33996" xr:uid="{00000000-0005-0000-0000-0000DA8E0000}"/>
    <cellStyle name="Total 2 4 6 9" xfId="37558" xr:uid="{00000000-0005-0000-0000-0000DB8E0000}"/>
    <cellStyle name="Total 2 4 7" xfId="3194" xr:uid="{00000000-0005-0000-0000-0000DC8E0000}"/>
    <cellStyle name="Total 2 4 7 2" xfId="8525" xr:uid="{00000000-0005-0000-0000-0000DD8E0000}"/>
    <cellStyle name="Total 2 4 7 3" xfId="12348" xr:uid="{00000000-0005-0000-0000-0000DE8E0000}"/>
    <cellStyle name="Total 2 4 7 4" xfId="19351" xr:uid="{00000000-0005-0000-0000-0000DF8E0000}"/>
    <cellStyle name="Total 2 4 7 5" xfId="25436" xr:uid="{00000000-0005-0000-0000-0000E08E0000}"/>
    <cellStyle name="Total 2 4 7 6" xfId="26445" xr:uid="{00000000-0005-0000-0000-0000E18E0000}"/>
    <cellStyle name="Total 2 4 7 7" xfId="25480" xr:uid="{00000000-0005-0000-0000-0000E28E0000}"/>
    <cellStyle name="Total 2 4 7 8" xfId="26537" xr:uid="{00000000-0005-0000-0000-0000E38E0000}"/>
    <cellStyle name="Total 2 4 7 9" xfId="35007" xr:uid="{00000000-0005-0000-0000-0000E48E0000}"/>
    <cellStyle name="Total 2 4 8" xfId="3709" xr:uid="{00000000-0005-0000-0000-0000E58E0000}"/>
    <cellStyle name="Total 2 4 8 2" xfId="8526" xr:uid="{00000000-0005-0000-0000-0000E68E0000}"/>
    <cellStyle name="Total 2 4 8 3" xfId="12863" xr:uid="{00000000-0005-0000-0000-0000E78E0000}"/>
    <cellStyle name="Total 2 4 8 4" xfId="19862" xr:uid="{00000000-0005-0000-0000-0000E88E0000}"/>
    <cellStyle name="Total 2 4 8 5" xfId="27975" xr:uid="{00000000-0005-0000-0000-0000E98E0000}"/>
    <cellStyle name="Total 2 4 8 6" xfId="28533" xr:uid="{00000000-0005-0000-0000-0000EA8E0000}"/>
    <cellStyle name="Total 2 4 8 7" xfId="29005" xr:uid="{00000000-0005-0000-0000-0000EB8E0000}"/>
    <cellStyle name="Total 2 4 8 8" xfId="33559" xr:uid="{00000000-0005-0000-0000-0000EC8E0000}"/>
    <cellStyle name="Total 2 4 8 9" xfId="37227" xr:uid="{00000000-0005-0000-0000-0000ED8E0000}"/>
    <cellStyle name="Total 2 4 9" xfId="3860" xr:uid="{00000000-0005-0000-0000-0000EE8E0000}"/>
    <cellStyle name="Total 2 4 9 2" xfId="8527" xr:uid="{00000000-0005-0000-0000-0000EF8E0000}"/>
    <cellStyle name="Total 2 4 9 3" xfId="13014" xr:uid="{00000000-0005-0000-0000-0000F08E0000}"/>
    <cellStyle name="Total 2 4 9 4" xfId="20013" xr:uid="{00000000-0005-0000-0000-0000F18E0000}"/>
    <cellStyle name="Total 2 4 9 5" xfId="24143" xr:uid="{00000000-0005-0000-0000-0000F28E0000}"/>
    <cellStyle name="Total 2 4 9 6" xfId="26608" xr:uid="{00000000-0005-0000-0000-0000F38E0000}"/>
    <cellStyle name="Total 2 4 9 7" xfId="28894" xr:uid="{00000000-0005-0000-0000-0000F48E0000}"/>
    <cellStyle name="Total 2 4 9 8" xfId="33475" xr:uid="{00000000-0005-0000-0000-0000F58E0000}"/>
    <cellStyle name="Total 2 4 9 9" xfId="37147" xr:uid="{00000000-0005-0000-0000-0000F68E0000}"/>
    <cellStyle name="Total 2 5" xfId="1605" xr:uid="{00000000-0005-0000-0000-0000F78E0000}"/>
    <cellStyle name="Total 2 5 2" xfId="8528" xr:uid="{00000000-0005-0000-0000-0000F88E0000}"/>
    <cellStyle name="Total 2 5 3" xfId="10759" xr:uid="{00000000-0005-0000-0000-0000F98E0000}"/>
    <cellStyle name="Total 2 5 4" xfId="17017" xr:uid="{00000000-0005-0000-0000-0000FA8E0000}"/>
    <cellStyle name="Total 2 5 5" xfId="28699" xr:uid="{00000000-0005-0000-0000-0000FB8E0000}"/>
    <cellStyle name="Total 2 5 6" xfId="24010" xr:uid="{00000000-0005-0000-0000-0000FC8E0000}"/>
    <cellStyle name="Total 2 5 7" xfId="17769" xr:uid="{00000000-0005-0000-0000-0000FD8E0000}"/>
    <cellStyle name="Total 2 5 8" xfId="34937" xr:uid="{00000000-0005-0000-0000-0000FE8E0000}"/>
    <cellStyle name="Total 2 5 9" xfId="38400" xr:uid="{00000000-0005-0000-0000-0000FF8E0000}"/>
    <cellStyle name="Total 2 6" xfId="2438" xr:uid="{00000000-0005-0000-0000-0000008F0000}"/>
    <cellStyle name="Total 2 6 2" xfId="8529" xr:uid="{00000000-0005-0000-0000-0000018F0000}"/>
    <cellStyle name="Total 2 6 3" xfId="11592" xr:uid="{00000000-0005-0000-0000-0000028F0000}"/>
    <cellStyle name="Total 2 6 4" xfId="18595" xr:uid="{00000000-0005-0000-0000-0000038F0000}"/>
    <cellStyle name="Total 2 6 5" xfId="17960" xr:uid="{00000000-0005-0000-0000-0000048F0000}"/>
    <cellStyle name="Total 2 6 6" xfId="23199" xr:uid="{00000000-0005-0000-0000-0000058F0000}"/>
    <cellStyle name="Total 2 6 7" xfId="30112" xr:uid="{00000000-0005-0000-0000-0000068F0000}"/>
    <cellStyle name="Total 2 6 8" xfId="34089" xr:uid="{00000000-0005-0000-0000-0000078F0000}"/>
    <cellStyle name="Total 2 6 9" xfId="37651" xr:uid="{00000000-0005-0000-0000-0000088F0000}"/>
    <cellStyle name="Total 2 7" xfId="8338" xr:uid="{00000000-0005-0000-0000-0000098F0000}"/>
    <cellStyle name="Total 2 8" xfId="9366" xr:uid="{00000000-0005-0000-0000-00000A8F0000}"/>
    <cellStyle name="Total 2 9" xfId="18067" xr:uid="{00000000-0005-0000-0000-00000B8F0000}"/>
    <cellStyle name="Total 3" xfId="1030" xr:uid="{00000000-0005-0000-0000-00000C8F0000}"/>
    <cellStyle name="Total 3 10" xfId="2445" xr:uid="{00000000-0005-0000-0000-00000D8F0000}"/>
    <cellStyle name="Total 3 10 2" xfId="8531" xr:uid="{00000000-0005-0000-0000-00000E8F0000}"/>
    <cellStyle name="Total 3 10 3" xfId="11599" xr:uid="{00000000-0005-0000-0000-00000F8F0000}"/>
    <cellStyle name="Total 3 10 4" xfId="18602" xr:uid="{00000000-0005-0000-0000-0000108F0000}"/>
    <cellStyle name="Total 3 10 5" xfId="22688" xr:uid="{00000000-0005-0000-0000-0000118F0000}"/>
    <cellStyle name="Total 3 10 6" xfId="18357" xr:uid="{00000000-0005-0000-0000-0000128F0000}"/>
    <cellStyle name="Total 3 10 7" xfId="30109" xr:uid="{00000000-0005-0000-0000-0000138F0000}"/>
    <cellStyle name="Total 3 10 8" xfId="34086" xr:uid="{00000000-0005-0000-0000-0000148F0000}"/>
    <cellStyle name="Total 3 10 9" xfId="37648" xr:uid="{00000000-0005-0000-0000-0000158F0000}"/>
    <cellStyle name="Total 3 11" xfId="3152" xr:uid="{00000000-0005-0000-0000-0000168F0000}"/>
    <cellStyle name="Total 3 11 2" xfId="8532" xr:uid="{00000000-0005-0000-0000-0000178F0000}"/>
    <cellStyle name="Total 3 11 3" xfId="12306" xr:uid="{00000000-0005-0000-0000-0000188F0000}"/>
    <cellStyle name="Total 3 11 4" xfId="19309" xr:uid="{00000000-0005-0000-0000-0000198F0000}"/>
    <cellStyle name="Total 3 11 5" xfId="24719" xr:uid="{00000000-0005-0000-0000-00001A8F0000}"/>
    <cellStyle name="Total 3 11 6" xfId="28088" xr:uid="{00000000-0005-0000-0000-00001B8F0000}"/>
    <cellStyle name="Total 3 11 7" xfId="29764" xr:uid="{00000000-0005-0000-0000-00001C8F0000}"/>
    <cellStyle name="Total 3 11 8" xfId="33741" xr:uid="{00000000-0005-0000-0000-00001D8F0000}"/>
    <cellStyle name="Total 3 11 9" xfId="37303" xr:uid="{00000000-0005-0000-0000-00001E8F0000}"/>
    <cellStyle name="Total 3 12" xfId="3731" xr:uid="{00000000-0005-0000-0000-00001F8F0000}"/>
    <cellStyle name="Total 3 12 2" xfId="8533" xr:uid="{00000000-0005-0000-0000-0000208F0000}"/>
    <cellStyle name="Total 3 12 3" xfId="12885" xr:uid="{00000000-0005-0000-0000-0000218F0000}"/>
    <cellStyle name="Total 3 12 4" xfId="19884" xr:uid="{00000000-0005-0000-0000-0000228F0000}"/>
    <cellStyle name="Total 3 12 5" xfId="27964" xr:uid="{00000000-0005-0000-0000-0000238F0000}"/>
    <cellStyle name="Total 3 12 6" xfId="9592" xr:uid="{00000000-0005-0000-0000-0000248F0000}"/>
    <cellStyle name="Total 3 12 7" xfId="24830" xr:uid="{00000000-0005-0000-0000-0000258F0000}"/>
    <cellStyle name="Total 3 12 8" xfId="33549" xr:uid="{00000000-0005-0000-0000-0000268F0000}"/>
    <cellStyle name="Total 3 12 9" xfId="37217" xr:uid="{00000000-0005-0000-0000-0000278F0000}"/>
    <cellStyle name="Total 3 13" xfId="3801" xr:uid="{00000000-0005-0000-0000-0000288F0000}"/>
    <cellStyle name="Total 3 13 2" xfId="8534" xr:uid="{00000000-0005-0000-0000-0000298F0000}"/>
    <cellStyle name="Total 3 13 3" xfId="12955" xr:uid="{00000000-0005-0000-0000-00002A8F0000}"/>
    <cellStyle name="Total 3 13 4" xfId="19954" xr:uid="{00000000-0005-0000-0000-00002B8F0000}"/>
    <cellStyle name="Total 3 13 5" xfId="22553" xr:uid="{00000000-0005-0000-0000-00002C8F0000}"/>
    <cellStyle name="Total 3 13 6" xfId="18180" xr:uid="{00000000-0005-0000-0000-00002D8F0000}"/>
    <cellStyle name="Total 3 13 7" xfId="26482" xr:uid="{00000000-0005-0000-0000-00002E8F0000}"/>
    <cellStyle name="Total 3 13 8" xfId="31925" xr:uid="{00000000-0005-0000-0000-00002F8F0000}"/>
    <cellStyle name="Total 3 13 9" xfId="29392" xr:uid="{00000000-0005-0000-0000-0000308F0000}"/>
    <cellStyle name="Total 3 14" xfId="4293" xr:uid="{00000000-0005-0000-0000-0000318F0000}"/>
    <cellStyle name="Total 3 14 2" xfId="8535" xr:uid="{00000000-0005-0000-0000-0000328F0000}"/>
    <cellStyle name="Total 3 14 3" xfId="13447" xr:uid="{00000000-0005-0000-0000-0000338F0000}"/>
    <cellStyle name="Total 3 14 4" xfId="20445" xr:uid="{00000000-0005-0000-0000-0000348F0000}"/>
    <cellStyle name="Total 3 14 5" xfId="21259" xr:uid="{00000000-0005-0000-0000-0000358F0000}"/>
    <cellStyle name="Total 3 14 6" xfId="28150" xr:uid="{00000000-0005-0000-0000-0000368F0000}"/>
    <cellStyle name="Total 3 14 7" xfId="17363" xr:uid="{00000000-0005-0000-0000-0000378F0000}"/>
    <cellStyle name="Total 3 14 8" xfId="31711" xr:uid="{00000000-0005-0000-0000-0000388F0000}"/>
    <cellStyle name="Total 3 14 9" xfId="35391" xr:uid="{00000000-0005-0000-0000-0000398F0000}"/>
    <cellStyle name="Total 3 15" xfId="8530" xr:uid="{00000000-0005-0000-0000-00003A8F0000}"/>
    <cellStyle name="Total 3 16" xfId="10184" xr:uid="{00000000-0005-0000-0000-00003B8F0000}"/>
    <cellStyle name="Total 3 17" xfId="17356" xr:uid="{00000000-0005-0000-0000-00003C8F0000}"/>
    <cellStyle name="Total 3 18" xfId="28979" xr:uid="{00000000-0005-0000-0000-00003D8F0000}"/>
    <cellStyle name="Total 3 19" xfId="17069" xr:uid="{00000000-0005-0000-0000-00003E8F0000}"/>
    <cellStyle name="Total 3 2" xfId="1031" xr:uid="{00000000-0005-0000-0000-00003F8F0000}"/>
    <cellStyle name="Total 3 2 10" xfId="3734" xr:uid="{00000000-0005-0000-0000-0000408F0000}"/>
    <cellStyle name="Total 3 2 10 2" xfId="8537" xr:uid="{00000000-0005-0000-0000-0000418F0000}"/>
    <cellStyle name="Total 3 2 10 3" xfId="12888" xr:uid="{00000000-0005-0000-0000-0000428F0000}"/>
    <cellStyle name="Total 3 2 10 4" xfId="19887" xr:uid="{00000000-0005-0000-0000-0000438F0000}"/>
    <cellStyle name="Total 3 2 10 5" xfId="21369" xr:uid="{00000000-0005-0000-0000-0000448F0000}"/>
    <cellStyle name="Total 3 2 10 6" xfId="22451" xr:uid="{00000000-0005-0000-0000-0000458F0000}"/>
    <cellStyle name="Total 3 2 10 7" xfId="28517" xr:uid="{00000000-0005-0000-0000-0000468F0000}"/>
    <cellStyle name="Total 3 2 10 8" xfId="29679" xr:uid="{00000000-0005-0000-0000-0000478F0000}"/>
    <cellStyle name="Total 3 2 10 9" xfId="28472" xr:uid="{00000000-0005-0000-0000-0000488F0000}"/>
    <cellStyle name="Total 3 2 11" xfId="3186" xr:uid="{00000000-0005-0000-0000-0000498F0000}"/>
    <cellStyle name="Total 3 2 11 2" xfId="8538" xr:uid="{00000000-0005-0000-0000-00004A8F0000}"/>
    <cellStyle name="Total 3 2 11 3" xfId="12340" xr:uid="{00000000-0005-0000-0000-00004B8F0000}"/>
    <cellStyle name="Total 3 2 11 4" xfId="19343" xr:uid="{00000000-0005-0000-0000-00004C8F0000}"/>
    <cellStyle name="Total 3 2 11 5" xfId="21348" xr:uid="{00000000-0005-0000-0000-00004D8F0000}"/>
    <cellStyle name="Total 3 2 11 6" xfId="26443" xr:uid="{00000000-0005-0000-0000-00004E8F0000}"/>
    <cellStyle name="Total 3 2 11 7" xfId="29745" xr:uid="{00000000-0005-0000-0000-00004F8F0000}"/>
    <cellStyle name="Total 3 2 11 8" xfId="33724" xr:uid="{00000000-0005-0000-0000-0000508F0000}"/>
    <cellStyle name="Total 3 2 11 9" xfId="37286" xr:uid="{00000000-0005-0000-0000-0000518F0000}"/>
    <cellStyle name="Total 3 2 12" xfId="4327" xr:uid="{00000000-0005-0000-0000-0000528F0000}"/>
    <cellStyle name="Total 3 2 12 2" xfId="8539" xr:uid="{00000000-0005-0000-0000-0000538F0000}"/>
    <cellStyle name="Total 3 2 12 3" xfId="13481" xr:uid="{00000000-0005-0000-0000-0000548F0000}"/>
    <cellStyle name="Total 3 2 12 4" xfId="20479" xr:uid="{00000000-0005-0000-0000-0000558F0000}"/>
    <cellStyle name="Total 3 2 12 5" xfId="22671" xr:uid="{00000000-0005-0000-0000-0000568F0000}"/>
    <cellStyle name="Total 3 2 12 6" xfId="28151" xr:uid="{00000000-0005-0000-0000-0000578F0000}"/>
    <cellStyle name="Total 3 2 12 7" xfId="23311" xr:uid="{00000000-0005-0000-0000-0000588F0000}"/>
    <cellStyle name="Total 3 2 12 8" xfId="33332" xr:uid="{00000000-0005-0000-0000-0000598F0000}"/>
    <cellStyle name="Total 3 2 12 9" xfId="37007" xr:uid="{00000000-0005-0000-0000-00005A8F0000}"/>
    <cellStyle name="Total 3 2 13" xfId="8536" xr:uid="{00000000-0005-0000-0000-00005B8F0000}"/>
    <cellStyle name="Total 3 2 14" xfId="10185" xr:uid="{00000000-0005-0000-0000-00005C8F0000}"/>
    <cellStyle name="Total 3 2 15" xfId="17358" xr:uid="{00000000-0005-0000-0000-00005D8F0000}"/>
    <cellStyle name="Total 3 2 16" xfId="10060" xr:uid="{00000000-0005-0000-0000-00005E8F0000}"/>
    <cellStyle name="Total 3 2 17" xfId="21286" xr:uid="{00000000-0005-0000-0000-00005F8F0000}"/>
    <cellStyle name="Total 3 2 18" xfId="31265" xr:uid="{00000000-0005-0000-0000-0000608F0000}"/>
    <cellStyle name="Total 3 2 19" xfId="31922" xr:uid="{00000000-0005-0000-0000-0000618F0000}"/>
    <cellStyle name="Total 3 2 2" xfId="1032" xr:uid="{00000000-0005-0000-0000-0000628F0000}"/>
    <cellStyle name="Total 3 2 2 10" xfId="3800" xr:uid="{00000000-0005-0000-0000-0000638F0000}"/>
    <cellStyle name="Total 3 2 2 10 2" xfId="8541" xr:uid="{00000000-0005-0000-0000-0000648F0000}"/>
    <cellStyle name="Total 3 2 2 10 3" xfId="12954" xr:uid="{00000000-0005-0000-0000-0000658F0000}"/>
    <cellStyle name="Total 3 2 2 10 4" xfId="19953" xr:uid="{00000000-0005-0000-0000-0000668F0000}"/>
    <cellStyle name="Total 3 2 2 10 5" xfId="27930" xr:uid="{00000000-0005-0000-0000-0000678F0000}"/>
    <cellStyle name="Total 3 2 2 10 6" xfId="28917" xr:uid="{00000000-0005-0000-0000-0000688F0000}"/>
    <cellStyle name="Total 3 2 2 10 7" xfId="18097" xr:uid="{00000000-0005-0000-0000-0000698F0000}"/>
    <cellStyle name="Total 3 2 2 10 8" xfId="33515" xr:uid="{00000000-0005-0000-0000-00006A8F0000}"/>
    <cellStyle name="Total 3 2 2 10 9" xfId="37183" xr:uid="{00000000-0005-0000-0000-00006B8F0000}"/>
    <cellStyle name="Total 3 2 2 11" xfId="4124" xr:uid="{00000000-0005-0000-0000-00006C8F0000}"/>
    <cellStyle name="Total 3 2 2 11 2" xfId="8542" xr:uid="{00000000-0005-0000-0000-00006D8F0000}"/>
    <cellStyle name="Total 3 2 2 11 3" xfId="13278" xr:uid="{00000000-0005-0000-0000-00006E8F0000}"/>
    <cellStyle name="Total 3 2 2 11 4" xfId="20276" xr:uid="{00000000-0005-0000-0000-00006F8F0000}"/>
    <cellStyle name="Total 3 2 2 11 5" xfId="27770" xr:uid="{00000000-0005-0000-0000-0000708F0000}"/>
    <cellStyle name="Total 3 2 2 11 6" xfId="26658" xr:uid="{00000000-0005-0000-0000-0000718F0000}"/>
    <cellStyle name="Total 3 2 2 11 7" xfId="17853" xr:uid="{00000000-0005-0000-0000-0000728F0000}"/>
    <cellStyle name="Total 3 2 2 11 8" xfId="30937" xr:uid="{00000000-0005-0000-0000-0000738F0000}"/>
    <cellStyle name="Total 3 2 2 11 9" xfId="34862" xr:uid="{00000000-0005-0000-0000-0000748F0000}"/>
    <cellStyle name="Total 3 2 2 12" xfId="8540" xr:uid="{00000000-0005-0000-0000-0000758F0000}"/>
    <cellStyle name="Total 3 2 2 13" xfId="10186" xr:uid="{00000000-0005-0000-0000-0000768F0000}"/>
    <cellStyle name="Total 3 2 2 14" xfId="17357" xr:uid="{00000000-0005-0000-0000-0000778F0000}"/>
    <cellStyle name="Total 3 2 2 15" xfId="28978" xr:uid="{00000000-0005-0000-0000-0000788F0000}"/>
    <cellStyle name="Total 3 2 2 16" xfId="25818" xr:uid="{00000000-0005-0000-0000-0000798F0000}"/>
    <cellStyle name="Total 3 2 2 17" xfId="19591" xr:uid="{00000000-0005-0000-0000-00007A8F0000}"/>
    <cellStyle name="Total 3 2 2 18" xfId="35094" xr:uid="{00000000-0005-0000-0000-00007B8F0000}"/>
    <cellStyle name="Total 3 2 2 19" xfId="38421" xr:uid="{00000000-0005-0000-0000-00007C8F0000}"/>
    <cellStyle name="Total 3 2 2 2" xfId="2310" xr:uid="{00000000-0005-0000-0000-00007D8F0000}"/>
    <cellStyle name="Total 3 2 2 2 10" xfId="17460" xr:uid="{00000000-0005-0000-0000-00007E8F0000}"/>
    <cellStyle name="Total 3 2 2 2 11" xfId="26126" xr:uid="{00000000-0005-0000-0000-00007F8F0000}"/>
    <cellStyle name="Total 3 2 2 2 12" xfId="23523" xr:uid="{00000000-0005-0000-0000-0000808F0000}"/>
    <cellStyle name="Total 3 2 2 2 13" xfId="34151" xr:uid="{00000000-0005-0000-0000-0000818F0000}"/>
    <cellStyle name="Total 3 2 2 2 14" xfId="37713" xr:uid="{00000000-0005-0000-0000-0000828F0000}"/>
    <cellStyle name="Total 3 2 2 2 2" xfId="2710" xr:uid="{00000000-0005-0000-0000-0000838F0000}"/>
    <cellStyle name="Total 3 2 2 2 2 2" xfId="8544" xr:uid="{00000000-0005-0000-0000-0000848F0000}"/>
    <cellStyle name="Total 3 2 2 2 2 3" xfId="11864" xr:uid="{00000000-0005-0000-0000-0000858F0000}"/>
    <cellStyle name="Total 3 2 2 2 2 4" xfId="18867" xr:uid="{00000000-0005-0000-0000-0000868F0000}"/>
    <cellStyle name="Total 3 2 2 2 2 5" xfId="24630" xr:uid="{00000000-0005-0000-0000-0000878F0000}"/>
    <cellStyle name="Total 3 2 2 2 2 6" xfId="26314" xr:uid="{00000000-0005-0000-0000-0000888F0000}"/>
    <cellStyle name="Total 3 2 2 2 2 7" xfId="17053" xr:uid="{00000000-0005-0000-0000-0000898F0000}"/>
    <cellStyle name="Total 3 2 2 2 2 8" xfId="31524" xr:uid="{00000000-0005-0000-0000-00008A8F0000}"/>
    <cellStyle name="Total 3 2 2 2 2 9" xfId="35234" xr:uid="{00000000-0005-0000-0000-00008B8F0000}"/>
    <cellStyle name="Total 3 2 2 2 3" xfId="3992" xr:uid="{00000000-0005-0000-0000-00008C8F0000}"/>
    <cellStyle name="Total 3 2 2 2 3 2" xfId="8545" xr:uid="{00000000-0005-0000-0000-00008D8F0000}"/>
    <cellStyle name="Total 3 2 2 2 3 3" xfId="13146" xr:uid="{00000000-0005-0000-0000-00008E8F0000}"/>
    <cellStyle name="Total 3 2 2 2 3 4" xfId="20144" xr:uid="{00000000-0005-0000-0000-00008F8F0000}"/>
    <cellStyle name="Total 3 2 2 2 3 5" xfId="17259" xr:uid="{00000000-0005-0000-0000-0000908F0000}"/>
    <cellStyle name="Total 3 2 2 2 3 6" xfId="28696" xr:uid="{00000000-0005-0000-0000-0000918F0000}"/>
    <cellStyle name="Total 3 2 2 2 3 7" xfId="9944" xr:uid="{00000000-0005-0000-0000-0000928F0000}"/>
    <cellStyle name="Total 3 2 2 2 3 8" xfId="24087" xr:uid="{00000000-0005-0000-0000-0000938F0000}"/>
    <cellStyle name="Total 3 2 2 2 3 9" xfId="31234" xr:uid="{00000000-0005-0000-0000-0000948F0000}"/>
    <cellStyle name="Total 3 2 2 2 4" xfId="4430" xr:uid="{00000000-0005-0000-0000-0000958F0000}"/>
    <cellStyle name="Total 3 2 2 2 4 2" xfId="8546" xr:uid="{00000000-0005-0000-0000-0000968F0000}"/>
    <cellStyle name="Total 3 2 2 2 4 3" xfId="13584" xr:uid="{00000000-0005-0000-0000-0000978F0000}"/>
    <cellStyle name="Total 3 2 2 2 4 4" xfId="20582" xr:uid="{00000000-0005-0000-0000-0000988F0000}"/>
    <cellStyle name="Total 3 2 2 2 4 5" xfId="17793" xr:uid="{00000000-0005-0000-0000-0000998F0000}"/>
    <cellStyle name="Total 3 2 2 2 4 6" xfId="17922" xr:uid="{00000000-0005-0000-0000-00009A8F0000}"/>
    <cellStyle name="Total 3 2 2 2 4 7" xfId="31895" xr:uid="{00000000-0005-0000-0000-00009B8F0000}"/>
    <cellStyle name="Total 3 2 2 2 4 8" xfId="31760" xr:uid="{00000000-0005-0000-0000-00009C8F0000}"/>
    <cellStyle name="Total 3 2 2 2 4 9" xfId="35440" xr:uid="{00000000-0005-0000-0000-00009D8F0000}"/>
    <cellStyle name="Total 3 2 2 2 5" xfId="4684" xr:uid="{00000000-0005-0000-0000-00009E8F0000}"/>
    <cellStyle name="Total 3 2 2 2 5 2" xfId="8547" xr:uid="{00000000-0005-0000-0000-00009F8F0000}"/>
    <cellStyle name="Total 3 2 2 2 5 3" xfId="13838" xr:uid="{00000000-0005-0000-0000-0000A08F0000}"/>
    <cellStyle name="Total 3 2 2 2 5 4" xfId="20836" xr:uid="{00000000-0005-0000-0000-0000A18F0000}"/>
    <cellStyle name="Total 3 2 2 2 5 5" xfId="27492" xr:uid="{00000000-0005-0000-0000-0000A28F0000}"/>
    <cellStyle name="Total 3 2 2 2 5 6" xfId="9947" xr:uid="{00000000-0005-0000-0000-0000A38F0000}"/>
    <cellStyle name="Total 3 2 2 2 5 7" xfId="26813" xr:uid="{00000000-0005-0000-0000-0000A48F0000}"/>
    <cellStyle name="Total 3 2 2 2 5 8" xfId="26075" xr:uid="{00000000-0005-0000-0000-0000A58F0000}"/>
    <cellStyle name="Total 3 2 2 2 5 9" xfId="30240" xr:uid="{00000000-0005-0000-0000-0000A68F0000}"/>
    <cellStyle name="Total 3 2 2 2 6" xfId="4930" xr:uid="{00000000-0005-0000-0000-0000A78F0000}"/>
    <cellStyle name="Total 3 2 2 2 6 2" xfId="8548" xr:uid="{00000000-0005-0000-0000-0000A88F0000}"/>
    <cellStyle name="Total 3 2 2 2 6 3" xfId="14084" xr:uid="{00000000-0005-0000-0000-0000A98F0000}"/>
    <cellStyle name="Total 3 2 2 2 6 4" xfId="21082" xr:uid="{00000000-0005-0000-0000-0000AA8F0000}"/>
    <cellStyle name="Total 3 2 2 2 6 5" xfId="27370" xr:uid="{00000000-0005-0000-0000-0000AB8F0000}"/>
    <cellStyle name="Total 3 2 2 2 6 6" xfId="26774" xr:uid="{00000000-0005-0000-0000-0000AC8F0000}"/>
    <cellStyle name="Total 3 2 2 2 6 7" xfId="31976" xr:uid="{00000000-0005-0000-0000-0000AD8F0000}"/>
    <cellStyle name="Total 3 2 2 2 6 8" xfId="35654" xr:uid="{00000000-0005-0000-0000-0000AE8F0000}"/>
    <cellStyle name="Total 3 2 2 2 6 9" xfId="38565" xr:uid="{00000000-0005-0000-0000-0000AF8F0000}"/>
    <cellStyle name="Total 3 2 2 2 7" xfId="8543" xr:uid="{00000000-0005-0000-0000-0000B08F0000}"/>
    <cellStyle name="Total 3 2 2 2 8" xfId="11464" xr:uid="{00000000-0005-0000-0000-0000B18F0000}"/>
    <cellStyle name="Total 3 2 2 2 9" xfId="18467" xr:uid="{00000000-0005-0000-0000-0000B28F0000}"/>
    <cellStyle name="Total 3 2 2 3" xfId="2083" xr:uid="{00000000-0005-0000-0000-0000B38F0000}"/>
    <cellStyle name="Total 3 2 2 3 10" xfId="24583" xr:uid="{00000000-0005-0000-0000-0000B48F0000}"/>
    <cellStyle name="Total 3 2 2 3 11" xfId="26053" xr:uid="{00000000-0005-0000-0000-0000B58F0000}"/>
    <cellStyle name="Total 3 2 2 3 12" xfId="22561" xr:uid="{00000000-0005-0000-0000-0000B68F0000}"/>
    <cellStyle name="Total 3 2 2 3 13" xfId="30859" xr:uid="{00000000-0005-0000-0000-0000B78F0000}"/>
    <cellStyle name="Total 3 2 2 3 14" xfId="34798" xr:uid="{00000000-0005-0000-0000-0000B88F0000}"/>
    <cellStyle name="Total 3 2 2 3 2" xfId="2587" xr:uid="{00000000-0005-0000-0000-0000B98F0000}"/>
    <cellStyle name="Total 3 2 2 3 2 2" xfId="8550" xr:uid="{00000000-0005-0000-0000-0000BA8F0000}"/>
    <cellStyle name="Total 3 2 2 3 2 3" xfId="11741" xr:uid="{00000000-0005-0000-0000-0000BB8F0000}"/>
    <cellStyle name="Total 3 2 2 3 2 4" xfId="18744" xr:uid="{00000000-0005-0000-0000-0000BC8F0000}"/>
    <cellStyle name="Total 3 2 2 3 2 5" xfId="23097" xr:uid="{00000000-0005-0000-0000-0000BD8F0000}"/>
    <cellStyle name="Total 3 2 2 3 2 6" xfId="17139" xr:uid="{00000000-0005-0000-0000-0000BE8F0000}"/>
    <cellStyle name="Total 3 2 2 3 2 7" xfId="30036" xr:uid="{00000000-0005-0000-0000-0000BF8F0000}"/>
    <cellStyle name="Total 3 2 2 3 2 8" xfId="30884" xr:uid="{00000000-0005-0000-0000-0000C08F0000}"/>
    <cellStyle name="Total 3 2 2 3 2 9" xfId="31431" xr:uid="{00000000-0005-0000-0000-0000C18F0000}"/>
    <cellStyle name="Total 3 2 2 3 3" xfId="3830" xr:uid="{00000000-0005-0000-0000-0000C28F0000}"/>
    <cellStyle name="Total 3 2 2 3 3 2" xfId="8551" xr:uid="{00000000-0005-0000-0000-0000C38F0000}"/>
    <cellStyle name="Total 3 2 2 3 3 3" xfId="12984" xr:uid="{00000000-0005-0000-0000-0000C48F0000}"/>
    <cellStyle name="Total 3 2 2 3 3 4" xfId="19983" xr:uid="{00000000-0005-0000-0000-0000C58F0000}"/>
    <cellStyle name="Total 3 2 2 3 3 5" xfId="27915" xr:uid="{00000000-0005-0000-0000-0000C68F0000}"/>
    <cellStyle name="Total 3 2 2 3 3 6" xfId="18084" xr:uid="{00000000-0005-0000-0000-0000C78F0000}"/>
    <cellStyle name="Total 3 2 2 3 3 7" xfId="21371" xr:uid="{00000000-0005-0000-0000-0000C88F0000}"/>
    <cellStyle name="Total 3 2 2 3 3 8" xfId="33502" xr:uid="{00000000-0005-0000-0000-0000C98F0000}"/>
    <cellStyle name="Total 3 2 2 3 3 9" xfId="37170" xr:uid="{00000000-0005-0000-0000-0000CA8F0000}"/>
    <cellStyle name="Total 3 2 2 3 4" xfId="4298" xr:uid="{00000000-0005-0000-0000-0000CB8F0000}"/>
    <cellStyle name="Total 3 2 2 3 4 2" xfId="8552" xr:uid="{00000000-0005-0000-0000-0000CC8F0000}"/>
    <cellStyle name="Total 3 2 2 3 4 3" xfId="13452" xr:uid="{00000000-0005-0000-0000-0000CD8F0000}"/>
    <cellStyle name="Total 3 2 2 3 4 4" xfId="20450" xr:uid="{00000000-0005-0000-0000-0000CE8F0000}"/>
    <cellStyle name="Total 3 2 2 3 4 5" xfId="27683" xr:uid="{00000000-0005-0000-0000-0000CF8F0000}"/>
    <cellStyle name="Total 3 2 2 3 4 6" xfId="26681" xr:uid="{00000000-0005-0000-0000-0000D08F0000}"/>
    <cellStyle name="Total 3 2 2 3 4 7" xfId="9690" xr:uid="{00000000-0005-0000-0000-0000D18F0000}"/>
    <cellStyle name="Total 3 2 2 3 4 8" xfId="25360" xr:uid="{00000000-0005-0000-0000-0000D28F0000}"/>
    <cellStyle name="Total 3 2 2 3 4 9" xfId="31016" xr:uid="{00000000-0005-0000-0000-0000D38F0000}"/>
    <cellStyle name="Total 3 2 2 3 5" xfId="4569" xr:uid="{00000000-0005-0000-0000-0000D48F0000}"/>
    <cellStyle name="Total 3 2 2 3 5 2" xfId="8553" xr:uid="{00000000-0005-0000-0000-0000D58F0000}"/>
    <cellStyle name="Total 3 2 2 3 5 3" xfId="13723" xr:uid="{00000000-0005-0000-0000-0000D68F0000}"/>
    <cellStyle name="Total 3 2 2 3 5 4" xfId="20721" xr:uid="{00000000-0005-0000-0000-0000D78F0000}"/>
    <cellStyle name="Total 3 2 2 3 5 5" xfId="27552" xr:uid="{00000000-0005-0000-0000-0000D88F0000}"/>
    <cellStyle name="Total 3 2 2 3 5 6" xfId="25019" xr:uid="{00000000-0005-0000-0000-0000D98F0000}"/>
    <cellStyle name="Total 3 2 2 3 5 7" xfId="24332" xr:uid="{00000000-0005-0000-0000-0000DA8F0000}"/>
    <cellStyle name="Total 3 2 2 3 5 8" xfId="32230" xr:uid="{00000000-0005-0000-0000-0000DB8F0000}"/>
    <cellStyle name="Total 3 2 2 3 5 9" xfId="35905" xr:uid="{00000000-0005-0000-0000-0000DC8F0000}"/>
    <cellStyle name="Total 3 2 2 3 6" xfId="4819" xr:uid="{00000000-0005-0000-0000-0000DD8F0000}"/>
    <cellStyle name="Total 3 2 2 3 6 2" xfId="8554" xr:uid="{00000000-0005-0000-0000-0000DE8F0000}"/>
    <cellStyle name="Total 3 2 2 3 6 3" xfId="13973" xr:uid="{00000000-0005-0000-0000-0000DF8F0000}"/>
    <cellStyle name="Total 3 2 2 3 6 4" xfId="20971" xr:uid="{00000000-0005-0000-0000-0000E08F0000}"/>
    <cellStyle name="Total 3 2 2 3 6 5" xfId="9483" xr:uid="{00000000-0005-0000-0000-0000E18F0000}"/>
    <cellStyle name="Total 3 2 2 3 6 6" xfId="26753" xr:uid="{00000000-0005-0000-0000-0000E28F0000}"/>
    <cellStyle name="Total 3 2 2 3 6 7" xfId="25557" xr:uid="{00000000-0005-0000-0000-0000E38F0000}"/>
    <cellStyle name="Total 3 2 2 3 6 8" xfId="30973" xr:uid="{00000000-0005-0000-0000-0000E48F0000}"/>
    <cellStyle name="Total 3 2 2 3 6 9" xfId="34899" xr:uid="{00000000-0005-0000-0000-0000E58F0000}"/>
    <cellStyle name="Total 3 2 2 3 7" xfId="8549" xr:uid="{00000000-0005-0000-0000-0000E68F0000}"/>
    <cellStyle name="Total 3 2 2 3 8" xfId="11237" xr:uid="{00000000-0005-0000-0000-0000E78F0000}"/>
    <cellStyle name="Total 3 2 2 3 9" xfId="9452" xr:uid="{00000000-0005-0000-0000-0000E88F0000}"/>
    <cellStyle name="Total 3 2 2 4" xfId="2298" xr:uid="{00000000-0005-0000-0000-0000E98F0000}"/>
    <cellStyle name="Total 3 2 2 4 10" xfId="17582" xr:uid="{00000000-0005-0000-0000-0000EA8F0000}"/>
    <cellStyle name="Total 3 2 2 4 11" xfId="26120" xr:uid="{00000000-0005-0000-0000-0000EB8F0000}"/>
    <cellStyle name="Total 3 2 2 4 12" xfId="25679" xr:uid="{00000000-0005-0000-0000-0000EC8F0000}"/>
    <cellStyle name="Total 3 2 2 4 13" xfId="31464" xr:uid="{00000000-0005-0000-0000-0000ED8F0000}"/>
    <cellStyle name="Total 3 2 2 4 14" xfId="35180" xr:uid="{00000000-0005-0000-0000-0000EE8F0000}"/>
    <cellStyle name="Total 3 2 2 4 2" xfId="2698" xr:uid="{00000000-0005-0000-0000-0000EF8F0000}"/>
    <cellStyle name="Total 3 2 2 4 2 2" xfId="8556" xr:uid="{00000000-0005-0000-0000-0000F08F0000}"/>
    <cellStyle name="Total 3 2 2 4 2 3" xfId="11852" xr:uid="{00000000-0005-0000-0000-0000F18F0000}"/>
    <cellStyle name="Total 3 2 2 4 2 4" xfId="18855" xr:uid="{00000000-0005-0000-0000-0000F28F0000}"/>
    <cellStyle name="Total 3 2 2 4 2 5" xfId="17542" xr:uid="{00000000-0005-0000-0000-0000F38F0000}"/>
    <cellStyle name="Total 3 2 2 4 2 6" xfId="26308" xr:uid="{00000000-0005-0000-0000-0000F48F0000}"/>
    <cellStyle name="Total 3 2 2 4 2 7" xfId="22943" xr:uid="{00000000-0005-0000-0000-0000F58F0000}"/>
    <cellStyle name="Total 3 2 2 4 2 8" xfId="15473" xr:uid="{00000000-0005-0000-0000-0000F68F0000}"/>
    <cellStyle name="Total 3 2 2 4 2 9" xfId="31313" xr:uid="{00000000-0005-0000-0000-0000F78F0000}"/>
    <cellStyle name="Total 3 2 2 4 3" xfId="3980" xr:uid="{00000000-0005-0000-0000-0000F88F0000}"/>
    <cellStyle name="Total 3 2 2 4 3 2" xfId="8557" xr:uid="{00000000-0005-0000-0000-0000F98F0000}"/>
    <cellStyle name="Total 3 2 2 4 3 3" xfId="13134" xr:uid="{00000000-0005-0000-0000-0000FA8F0000}"/>
    <cellStyle name="Total 3 2 2 4 3 4" xfId="20132" xr:uid="{00000000-0005-0000-0000-0000FB8F0000}"/>
    <cellStyle name="Total 3 2 2 4 3 5" xfId="22507" xr:uid="{00000000-0005-0000-0000-0000FC8F0000}"/>
    <cellStyle name="Total 3 2 2 4 3 6" xfId="9306" xr:uid="{00000000-0005-0000-0000-0000FD8F0000}"/>
    <cellStyle name="Total 3 2 2 4 3 7" xfId="25530" xr:uid="{00000000-0005-0000-0000-0000FE8F0000}"/>
    <cellStyle name="Total 3 2 2 4 3 8" xfId="31839" xr:uid="{00000000-0005-0000-0000-0000FF8F0000}"/>
    <cellStyle name="Total 3 2 2 4 3 9" xfId="35493" xr:uid="{00000000-0005-0000-0000-000000900000}"/>
    <cellStyle name="Total 3 2 2 4 4" xfId="4418" xr:uid="{00000000-0005-0000-0000-000001900000}"/>
    <cellStyle name="Total 3 2 2 4 4 2" xfId="8558" xr:uid="{00000000-0005-0000-0000-000002900000}"/>
    <cellStyle name="Total 3 2 2 4 4 3" xfId="13572" xr:uid="{00000000-0005-0000-0000-000003900000}"/>
    <cellStyle name="Total 3 2 2 4 4 4" xfId="20570" xr:uid="{00000000-0005-0000-0000-000004900000}"/>
    <cellStyle name="Total 3 2 2 4 4 5" xfId="24747" xr:uid="{00000000-0005-0000-0000-000005900000}"/>
    <cellStyle name="Total 3 2 2 4 4 6" xfId="28152" xr:uid="{00000000-0005-0000-0000-000006900000}"/>
    <cellStyle name="Total 3 2 2 4 4 7" xfId="28705" xr:uid="{00000000-0005-0000-0000-000007900000}"/>
    <cellStyle name="Total 3 2 2 4 4 8" xfId="18196" xr:uid="{00000000-0005-0000-0000-000008900000}"/>
    <cellStyle name="Total 3 2 2 4 4 9" xfId="31921" xr:uid="{00000000-0005-0000-0000-000009900000}"/>
    <cellStyle name="Total 3 2 2 4 5" xfId="4672" xr:uid="{00000000-0005-0000-0000-00000A900000}"/>
    <cellStyle name="Total 3 2 2 4 5 2" xfId="8559" xr:uid="{00000000-0005-0000-0000-00000B900000}"/>
    <cellStyle name="Total 3 2 2 4 5 3" xfId="13826" xr:uid="{00000000-0005-0000-0000-00000C900000}"/>
    <cellStyle name="Total 3 2 2 4 5 4" xfId="20824" xr:uid="{00000000-0005-0000-0000-00000D900000}"/>
    <cellStyle name="Total 3 2 2 4 5 5" xfId="27501" xr:uid="{00000000-0005-0000-0000-00000E900000}"/>
    <cellStyle name="Total 3 2 2 4 5 6" xfId="26720" xr:uid="{00000000-0005-0000-0000-00000F900000}"/>
    <cellStyle name="Total 3 2 2 4 5 7" xfId="24125" xr:uid="{00000000-0005-0000-0000-000010900000}"/>
    <cellStyle name="Total 3 2 2 4 5 8" xfId="25859" xr:uid="{00000000-0005-0000-0000-000011900000}"/>
    <cellStyle name="Total 3 2 2 4 5 9" xfId="31385" xr:uid="{00000000-0005-0000-0000-000012900000}"/>
    <cellStyle name="Total 3 2 2 4 6" xfId="4918" xr:uid="{00000000-0005-0000-0000-000013900000}"/>
    <cellStyle name="Total 3 2 2 4 6 2" xfId="8560" xr:uid="{00000000-0005-0000-0000-000014900000}"/>
    <cellStyle name="Total 3 2 2 4 6 3" xfId="14072" xr:uid="{00000000-0005-0000-0000-000015900000}"/>
    <cellStyle name="Total 3 2 2 4 6 4" xfId="21070" xr:uid="{00000000-0005-0000-0000-000016900000}"/>
    <cellStyle name="Total 3 2 2 4 6 5" xfId="27380" xr:uid="{00000000-0005-0000-0000-000017900000}"/>
    <cellStyle name="Total 3 2 2 4 6 6" xfId="23387" xr:uid="{00000000-0005-0000-0000-000018900000}"/>
    <cellStyle name="Total 3 2 2 4 6 7" xfId="31964" xr:uid="{00000000-0005-0000-0000-000019900000}"/>
    <cellStyle name="Total 3 2 2 4 6 8" xfId="35642" xr:uid="{00000000-0005-0000-0000-00001A900000}"/>
    <cellStyle name="Total 3 2 2 4 6 9" xfId="38553" xr:uid="{00000000-0005-0000-0000-00001B900000}"/>
    <cellStyle name="Total 3 2 2 4 7" xfId="8555" xr:uid="{00000000-0005-0000-0000-00001C900000}"/>
    <cellStyle name="Total 3 2 2 4 8" xfId="11452" xr:uid="{00000000-0005-0000-0000-00001D900000}"/>
    <cellStyle name="Total 3 2 2 4 9" xfId="18455" xr:uid="{00000000-0005-0000-0000-00001E900000}"/>
    <cellStyle name="Total 3 2 2 5" xfId="1889" xr:uid="{00000000-0005-0000-0000-00001F900000}"/>
    <cellStyle name="Total 3 2 2 5 10" xfId="28558" xr:uid="{00000000-0005-0000-0000-000020900000}"/>
    <cellStyle name="Total 3 2 2 5 11" xfId="28057" xr:uid="{00000000-0005-0000-0000-000021900000}"/>
    <cellStyle name="Total 3 2 2 5 12" xfId="19642" xr:uid="{00000000-0005-0000-0000-000022900000}"/>
    <cellStyle name="Total 3 2 2 5 13" xfId="24525" xr:uid="{00000000-0005-0000-0000-000023900000}"/>
    <cellStyle name="Total 3 2 2 5 14" xfId="31439" xr:uid="{00000000-0005-0000-0000-000024900000}"/>
    <cellStyle name="Total 3 2 2 5 2" xfId="2569" xr:uid="{00000000-0005-0000-0000-000025900000}"/>
    <cellStyle name="Total 3 2 2 5 2 2" xfId="8562" xr:uid="{00000000-0005-0000-0000-000026900000}"/>
    <cellStyle name="Total 3 2 2 5 2 3" xfId="11723" xr:uid="{00000000-0005-0000-0000-000027900000}"/>
    <cellStyle name="Total 3 2 2 5 2 4" xfId="18726" xr:uid="{00000000-0005-0000-0000-000028900000}"/>
    <cellStyle name="Total 3 2 2 5 2 5" xfId="23057" xr:uid="{00000000-0005-0000-0000-000029900000}"/>
    <cellStyle name="Total 3 2 2 5 2 6" xfId="25423" xr:uid="{00000000-0005-0000-0000-00002A900000}"/>
    <cellStyle name="Total 3 2 2 5 2 7" xfId="30047" xr:uid="{00000000-0005-0000-0000-00002B900000}"/>
    <cellStyle name="Total 3 2 2 5 2 8" xfId="29639" xr:uid="{00000000-0005-0000-0000-00002C900000}"/>
    <cellStyle name="Total 3 2 2 5 2 9" xfId="31134" xr:uid="{00000000-0005-0000-0000-00002D900000}"/>
    <cellStyle name="Total 3 2 2 5 3" xfId="3767" xr:uid="{00000000-0005-0000-0000-00002E900000}"/>
    <cellStyle name="Total 3 2 2 5 3 2" xfId="8563" xr:uid="{00000000-0005-0000-0000-00002F900000}"/>
    <cellStyle name="Total 3 2 2 5 3 3" xfId="12921" xr:uid="{00000000-0005-0000-0000-000030900000}"/>
    <cellStyle name="Total 3 2 2 5 3 4" xfId="19920" xr:uid="{00000000-0005-0000-0000-000031900000}"/>
    <cellStyle name="Total 3 2 2 5 3 5" xfId="23205" xr:uid="{00000000-0005-0000-0000-000032900000}"/>
    <cellStyle name="Total 3 2 2 5 3 6" xfId="28120" xr:uid="{00000000-0005-0000-0000-000033900000}"/>
    <cellStyle name="Total 3 2 2 5 3 7" xfId="28211" xr:uid="{00000000-0005-0000-0000-000034900000}"/>
    <cellStyle name="Total 3 2 2 5 3 8" xfId="33531" xr:uid="{00000000-0005-0000-0000-000035900000}"/>
    <cellStyle name="Total 3 2 2 5 3 9" xfId="37199" xr:uid="{00000000-0005-0000-0000-000036900000}"/>
    <cellStyle name="Total 3 2 2 5 4" xfId="4261" xr:uid="{00000000-0005-0000-0000-000037900000}"/>
    <cellStyle name="Total 3 2 2 5 4 2" xfId="8564" xr:uid="{00000000-0005-0000-0000-000038900000}"/>
    <cellStyle name="Total 3 2 2 5 4 3" xfId="13415" xr:uid="{00000000-0005-0000-0000-000039900000}"/>
    <cellStyle name="Total 3 2 2 5 4 4" xfId="20413" xr:uid="{00000000-0005-0000-0000-00003A900000}"/>
    <cellStyle name="Total 3 2 2 5 4 5" xfId="27701" xr:uid="{00000000-0005-0000-0000-00003B900000}"/>
    <cellStyle name="Total 3 2 2 5 4 6" xfId="25041" xr:uid="{00000000-0005-0000-0000-00003C900000}"/>
    <cellStyle name="Total 3 2 2 5 4 7" xfId="23024" xr:uid="{00000000-0005-0000-0000-00003D900000}"/>
    <cellStyle name="Total 3 2 2 5 4 8" xfId="31854" xr:uid="{00000000-0005-0000-0000-00003E900000}"/>
    <cellStyle name="Total 3 2 2 5 4 9" xfId="35508" xr:uid="{00000000-0005-0000-0000-00003F900000}"/>
    <cellStyle name="Total 3 2 2 5 5" xfId="2873" xr:uid="{00000000-0005-0000-0000-000040900000}"/>
    <cellStyle name="Total 3 2 2 5 5 2" xfId="8565" xr:uid="{00000000-0005-0000-0000-000041900000}"/>
    <cellStyle name="Total 3 2 2 5 5 3" xfId="12027" xr:uid="{00000000-0005-0000-0000-000042900000}"/>
    <cellStyle name="Total 3 2 2 5 5 4" xfId="19030" xr:uid="{00000000-0005-0000-0000-000043900000}"/>
    <cellStyle name="Total 3 2 2 5 5 5" xfId="28347" xr:uid="{00000000-0005-0000-0000-000044900000}"/>
    <cellStyle name="Total 3 2 2 5 5 6" xfId="23090" xr:uid="{00000000-0005-0000-0000-000045900000}"/>
    <cellStyle name="Total 3 2 2 5 5 7" xfId="25914" xr:uid="{00000000-0005-0000-0000-000046900000}"/>
    <cellStyle name="Total 3 2 2 5 5 8" xfId="31102" xr:uid="{00000000-0005-0000-0000-000047900000}"/>
    <cellStyle name="Total 3 2 2 5 5 9" xfId="34983" xr:uid="{00000000-0005-0000-0000-000048900000}"/>
    <cellStyle name="Total 3 2 2 5 6" xfId="3743" xr:uid="{00000000-0005-0000-0000-000049900000}"/>
    <cellStyle name="Total 3 2 2 5 6 2" xfId="8566" xr:uid="{00000000-0005-0000-0000-00004A900000}"/>
    <cellStyle name="Total 3 2 2 5 6 3" xfId="12897" xr:uid="{00000000-0005-0000-0000-00004B900000}"/>
    <cellStyle name="Total 3 2 2 5 6 4" xfId="19896" xr:uid="{00000000-0005-0000-0000-00004C900000}"/>
    <cellStyle name="Total 3 2 2 5 6 5" xfId="27958" xr:uid="{00000000-0005-0000-0000-00004D900000}"/>
    <cellStyle name="Total 3 2 2 5 6 6" xfId="9236" xr:uid="{00000000-0005-0000-0000-00004E900000}"/>
    <cellStyle name="Total 3 2 2 5 6 7" xfId="17453" xr:uid="{00000000-0005-0000-0000-00004F900000}"/>
    <cellStyle name="Total 3 2 2 5 6 8" xfId="33542" xr:uid="{00000000-0005-0000-0000-000050900000}"/>
    <cellStyle name="Total 3 2 2 5 6 9" xfId="37210" xr:uid="{00000000-0005-0000-0000-000051900000}"/>
    <cellStyle name="Total 3 2 2 5 7" xfId="8561" xr:uid="{00000000-0005-0000-0000-000052900000}"/>
    <cellStyle name="Total 3 2 2 5 8" xfId="11043" xr:uid="{00000000-0005-0000-0000-000053900000}"/>
    <cellStyle name="Total 3 2 2 5 9" xfId="15483" xr:uid="{00000000-0005-0000-0000-000054900000}"/>
    <cellStyle name="Total 3 2 2 6" xfId="1662" xr:uid="{00000000-0005-0000-0000-000055900000}"/>
    <cellStyle name="Total 3 2 2 6 10" xfId="25974" xr:uid="{00000000-0005-0000-0000-000056900000}"/>
    <cellStyle name="Total 3 2 2 6 11" xfId="22931" xr:uid="{00000000-0005-0000-0000-000057900000}"/>
    <cellStyle name="Total 3 2 2 6 12" xfId="34919" xr:uid="{00000000-0005-0000-0000-000058900000}"/>
    <cellStyle name="Total 3 2 2 6 13" xfId="38382" xr:uid="{00000000-0005-0000-0000-000059900000}"/>
    <cellStyle name="Total 3 2 2 6 2" xfId="3590" xr:uid="{00000000-0005-0000-0000-00005A900000}"/>
    <cellStyle name="Total 3 2 2 6 2 2" xfId="8568" xr:uid="{00000000-0005-0000-0000-00005B900000}"/>
    <cellStyle name="Total 3 2 2 6 2 3" xfId="12744" xr:uid="{00000000-0005-0000-0000-00005C900000}"/>
    <cellStyle name="Total 3 2 2 6 2 4" xfId="19745" xr:uid="{00000000-0005-0000-0000-00005D900000}"/>
    <cellStyle name="Total 3 2 2 6 2 5" xfId="28034" xr:uid="{00000000-0005-0000-0000-00005E900000}"/>
    <cellStyle name="Total 3 2 2 6 2 6" xfId="17767" xr:uid="{00000000-0005-0000-0000-00005F900000}"/>
    <cellStyle name="Total 3 2 2 6 2 7" xfId="25898" xr:uid="{00000000-0005-0000-0000-000060900000}"/>
    <cellStyle name="Total 3 2 2 6 2 8" xfId="31138" xr:uid="{00000000-0005-0000-0000-000061900000}"/>
    <cellStyle name="Total 3 2 2 6 2 9" xfId="19464" xr:uid="{00000000-0005-0000-0000-000062900000}"/>
    <cellStyle name="Total 3 2 2 6 3" xfId="4139" xr:uid="{00000000-0005-0000-0000-000063900000}"/>
    <cellStyle name="Total 3 2 2 6 3 2" xfId="8569" xr:uid="{00000000-0005-0000-0000-000064900000}"/>
    <cellStyle name="Total 3 2 2 6 3 3" xfId="13293" xr:uid="{00000000-0005-0000-0000-000065900000}"/>
    <cellStyle name="Total 3 2 2 6 3 4" xfId="20291" xr:uid="{00000000-0005-0000-0000-000066900000}"/>
    <cellStyle name="Total 3 2 2 6 3 5" xfId="17102" xr:uid="{00000000-0005-0000-0000-000067900000}"/>
    <cellStyle name="Total 3 2 2 6 3 6" xfId="25459" xr:uid="{00000000-0005-0000-0000-000068900000}"/>
    <cellStyle name="Total 3 2 2 6 3 7" xfId="21219" xr:uid="{00000000-0005-0000-0000-000069900000}"/>
    <cellStyle name="Total 3 2 2 6 3 8" xfId="33397" xr:uid="{00000000-0005-0000-0000-00006A900000}"/>
    <cellStyle name="Total 3 2 2 6 3 9" xfId="37072" xr:uid="{00000000-0005-0000-0000-00006B900000}"/>
    <cellStyle name="Total 3 2 2 6 4" xfId="3825" xr:uid="{00000000-0005-0000-0000-00006C900000}"/>
    <cellStyle name="Total 3 2 2 6 4 2" xfId="8570" xr:uid="{00000000-0005-0000-0000-00006D900000}"/>
    <cellStyle name="Total 3 2 2 6 4 3" xfId="12979" xr:uid="{00000000-0005-0000-0000-00006E900000}"/>
    <cellStyle name="Total 3 2 2 6 4 4" xfId="19978" xr:uid="{00000000-0005-0000-0000-00006F900000}"/>
    <cellStyle name="Total 3 2 2 6 4 5" xfId="27912" xr:uid="{00000000-0005-0000-0000-000070900000}"/>
    <cellStyle name="Total 3 2 2 6 4 6" xfId="23401" xr:uid="{00000000-0005-0000-0000-000071900000}"/>
    <cellStyle name="Total 3 2 2 6 4 7" xfId="9413" xr:uid="{00000000-0005-0000-0000-000072900000}"/>
    <cellStyle name="Total 3 2 2 6 4 8" xfId="31646" xr:uid="{00000000-0005-0000-0000-000073900000}"/>
    <cellStyle name="Total 3 2 2 6 4 9" xfId="35332" xr:uid="{00000000-0005-0000-0000-000074900000}"/>
    <cellStyle name="Total 3 2 2 6 5" xfId="2888" xr:uid="{00000000-0005-0000-0000-000075900000}"/>
    <cellStyle name="Total 3 2 2 6 5 2" xfId="8571" xr:uid="{00000000-0005-0000-0000-000076900000}"/>
    <cellStyle name="Total 3 2 2 6 5 3" xfId="12042" xr:uid="{00000000-0005-0000-0000-000077900000}"/>
    <cellStyle name="Total 3 2 2 6 5 4" xfId="19045" xr:uid="{00000000-0005-0000-0000-000078900000}"/>
    <cellStyle name="Total 3 2 2 6 5 5" xfId="9704" xr:uid="{00000000-0005-0000-0000-000079900000}"/>
    <cellStyle name="Total 3 2 2 6 5 6" xfId="28074" xr:uid="{00000000-0005-0000-0000-00007A900000}"/>
    <cellStyle name="Total 3 2 2 6 5 7" xfId="28733" xr:uid="{00000000-0005-0000-0000-00007B900000}"/>
    <cellStyle name="Total 3 2 2 6 5 8" xfId="33863" xr:uid="{00000000-0005-0000-0000-00007C900000}"/>
    <cellStyle name="Total 3 2 2 6 5 9" xfId="37425" xr:uid="{00000000-0005-0000-0000-00007D900000}"/>
    <cellStyle name="Total 3 2 2 6 6" xfId="8567" xr:uid="{00000000-0005-0000-0000-00007E900000}"/>
    <cellStyle name="Total 3 2 2 6 7" xfId="10816" xr:uid="{00000000-0005-0000-0000-00007F900000}"/>
    <cellStyle name="Total 3 2 2 6 8" xfId="9752" xr:uid="{00000000-0005-0000-0000-000080900000}"/>
    <cellStyle name="Total 3 2 2 6 9" xfId="24474" xr:uid="{00000000-0005-0000-0000-000081900000}"/>
    <cellStyle name="Total 3 2 2 7" xfId="2490" xr:uid="{00000000-0005-0000-0000-000082900000}"/>
    <cellStyle name="Total 3 2 2 7 2" xfId="8572" xr:uid="{00000000-0005-0000-0000-000083900000}"/>
    <cellStyle name="Total 3 2 2 7 3" xfId="11644" xr:uid="{00000000-0005-0000-0000-000084900000}"/>
    <cellStyle name="Total 3 2 2 7 4" xfId="18647" xr:uid="{00000000-0005-0000-0000-000085900000}"/>
    <cellStyle name="Total 3 2 2 7 5" xfId="23278" xr:uid="{00000000-0005-0000-0000-000086900000}"/>
    <cellStyle name="Total 3 2 2 7 6" xfId="26212" xr:uid="{00000000-0005-0000-0000-000087900000}"/>
    <cellStyle name="Total 3 2 2 7 7" xfId="30087" xr:uid="{00000000-0005-0000-0000-000088900000}"/>
    <cellStyle name="Total 3 2 2 7 8" xfId="34062" xr:uid="{00000000-0005-0000-0000-000089900000}"/>
    <cellStyle name="Total 3 2 2 7 9" xfId="37624" xr:uid="{00000000-0005-0000-0000-00008A900000}"/>
    <cellStyle name="Total 3 2 2 8" xfId="3154" xr:uid="{00000000-0005-0000-0000-00008B900000}"/>
    <cellStyle name="Total 3 2 2 8 2" xfId="8573" xr:uid="{00000000-0005-0000-0000-00008C900000}"/>
    <cellStyle name="Total 3 2 2 8 3" xfId="12308" xr:uid="{00000000-0005-0000-0000-00008D900000}"/>
    <cellStyle name="Total 3 2 2 8 4" xfId="19311" xr:uid="{00000000-0005-0000-0000-00008E900000}"/>
    <cellStyle name="Total 3 2 2 8 5" xfId="28246" xr:uid="{00000000-0005-0000-0000-00008F900000}"/>
    <cellStyle name="Total 3 2 2 8 6" xfId="24545" xr:uid="{00000000-0005-0000-0000-000090900000}"/>
    <cellStyle name="Total 3 2 2 8 7" xfId="29760" xr:uid="{00000000-0005-0000-0000-000091900000}"/>
    <cellStyle name="Total 3 2 2 8 8" xfId="33737" xr:uid="{00000000-0005-0000-0000-000092900000}"/>
    <cellStyle name="Total 3 2 2 8 9" xfId="37299" xr:uid="{00000000-0005-0000-0000-000093900000}"/>
    <cellStyle name="Total 3 2 2 9" xfId="2985" xr:uid="{00000000-0005-0000-0000-000094900000}"/>
    <cellStyle name="Total 3 2 2 9 2" xfId="8574" xr:uid="{00000000-0005-0000-0000-000095900000}"/>
    <cellStyle name="Total 3 2 2 9 3" xfId="12139" xr:uid="{00000000-0005-0000-0000-000096900000}"/>
    <cellStyle name="Total 3 2 2 9 4" xfId="19142" xr:uid="{00000000-0005-0000-0000-000097900000}"/>
    <cellStyle name="Total 3 2 2 9 5" xfId="25159" xr:uid="{00000000-0005-0000-0000-000098900000}"/>
    <cellStyle name="Total 3 2 2 9 6" xfId="26394" xr:uid="{00000000-0005-0000-0000-000099900000}"/>
    <cellStyle name="Total 3 2 2 9 7" xfId="17467" xr:uid="{00000000-0005-0000-0000-00009A900000}"/>
    <cellStyle name="Total 3 2 2 9 8" xfId="31109" xr:uid="{00000000-0005-0000-0000-00009B900000}"/>
    <cellStyle name="Total 3 2 2 9 9" xfId="34997" xr:uid="{00000000-0005-0000-0000-00009C900000}"/>
    <cellStyle name="Total 3 2 20" xfId="26067" xr:uid="{00000000-0005-0000-0000-00009D900000}"/>
    <cellStyle name="Total 3 2 3" xfId="2309" xr:uid="{00000000-0005-0000-0000-00009E900000}"/>
    <cellStyle name="Total 3 2 3 10" xfId="24611" xr:uid="{00000000-0005-0000-0000-00009F900000}"/>
    <cellStyle name="Total 3 2 3 11" xfId="22456" xr:uid="{00000000-0005-0000-0000-0000A0900000}"/>
    <cellStyle name="Total 3 2 3 12" xfId="30175" xr:uid="{00000000-0005-0000-0000-0000A1900000}"/>
    <cellStyle name="Total 3 2 3 13" xfId="23072" xr:uid="{00000000-0005-0000-0000-0000A2900000}"/>
    <cellStyle name="Total 3 2 3 14" xfId="34955" xr:uid="{00000000-0005-0000-0000-0000A3900000}"/>
    <cellStyle name="Total 3 2 3 2" xfId="2709" xr:uid="{00000000-0005-0000-0000-0000A4900000}"/>
    <cellStyle name="Total 3 2 3 2 2" xfId="8576" xr:uid="{00000000-0005-0000-0000-0000A5900000}"/>
    <cellStyle name="Total 3 2 3 2 3" xfId="11863" xr:uid="{00000000-0005-0000-0000-0000A6900000}"/>
    <cellStyle name="Total 3 2 3 2 4" xfId="18866" xr:uid="{00000000-0005-0000-0000-0000A7900000}"/>
    <cellStyle name="Total 3 2 3 2 5" xfId="25118" xr:uid="{00000000-0005-0000-0000-0000A8900000}"/>
    <cellStyle name="Total 3 2 3 2 6" xfId="9995" xr:uid="{00000000-0005-0000-0000-0000A9900000}"/>
    <cellStyle name="Total 3 2 3 2 7" xfId="28750" xr:uid="{00000000-0005-0000-0000-0000AA900000}"/>
    <cellStyle name="Total 3 2 3 2 8" xfId="25703" xr:uid="{00000000-0005-0000-0000-0000AB900000}"/>
    <cellStyle name="Total 3 2 3 2 9" xfId="23215" xr:uid="{00000000-0005-0000-0000-0000AC900000}"/>
    <cellStyle name="Total 3 2 3 3" xfId="3991" xr:uid="{00000000-0005-0000-0000-0000AD900000}"/>
    <cellStyle name="Total 3 2 3 3 2" xfId="8577" xr:uid="{00000000-0005-0000-0000-0000AE900000}"/>
    <cellStyle name="Total 3 2 3 3 3" xfId="13145" xr:uid="{00000000-0005-0000-0000-0000AF900000}"/>
    <cellStyle name="Total 3 2 3 3 4" xfId="20143" xr:uid="{00000000-0005-0000-0000-0000B0900000}"/>
    <cellStyle name="Total 3 2 3 3 5" xfId="27835" xr:uid="{00000000-0005-0000-0000-0000B1900000}"/>
    <cellStyle name="Total 3 2 3 3 6" xfId="26631" xr:uid="{00000000-0005-0000-0000-0000B2900000}"/>
    <cellStyle name="Total 3 2 3 3 7" xfId="19766" xr:uid="{00000000-0005-0000-0000-0000B3900000}"/>
    <cellStyle name="Total 3 2 3 3 8" xfId="22924" xr:uid="{00000000-0005-0000-0000-0000B4900000}"/>
    <cellStyle name="Total 3 2 3 3 9" xfId="25758" xr:uid="{00000000-0005-0000-0000-0000B5900000}"/>
    <cellStyle name="Total 3 2 3 4" xfId="4429" xr:uid="{00000000-0005-0000-0000-0000B6900000}"/>
    <cellStyle name="Total 3 2 3 4 2" xfId="8578" xr:uid="{00000000-0005-0000-0000-0000B7900000}"/>
    <cellStyle name="Total 3 2 3 4 3" xfId="13583" xr:uid="{00000000-0005-0000-0000-0000B8900000}"/>
    <cellStyle name="Total 3 2 3 4 4" xfId="20581" xr:uid="{00000000-0005-0000-0000-0000B9900000}"/>
    <cellStyle name="Total 3 2 3 4 5" xfId="27621" xr:uid="{00000000-0005-0000-0000-0000BA900000}"/>
    <cellStyle name="Total 3 2 3 4 6" xfId="29232" xr:uid="{00000000-0005-0000-0000-0000BB900000}"/>
    <cellStyle name="Total 3 2 3 4 7" xfId="21288" xr:uid="{00000000-0005-0000-0000-0000BC900000}"/>
    <cellStyle name="Total 3 2 3 4 8" xfId="29176" xr:uid="{00000000-0005-0000-0000-0000BD900000}"/>
    <cellStyle name="Total 3 2 3 4 9" xfId="25345" xr:uid="{00000000-0005-0000-0000-0000BE900000}"/>
    <cellStyle name="Total 3 2 3 5" xfId="4683" xr:uid="{00000000-0005-0000-0000-0000BF900000}"/>
    <cellStyle name="Total 3 2 3 5 2" xfId="8579" xr:uid="{00000000-0005-0000-0000-0000C0900000}"/>
    <cellStyle name="Total 3 2 3 5 3" xfId="13837" xr:uid="{00000000-0005-0000-0000-0000C1900000}"/>
    <cellStyle name="Total 3 2 3 5 4" xfId="20835" xr:uid="{00000000-0005-0000-0000-0000C2900000}"/>
    <cellStyle name="Total 3 2 3 5 5" xfId="9196" xr:uid="{00000000-0005-0000-0000-0000C3900000}"/>
    <cellStyle name="Total 3 2 3 5 6" xfId="17263" xr:uid="{00000000-0005-0000-0000-0000C4900000}"/>
    <cellStyle name="Total 3 2 3 5 7" xfId="19366" xr:uid="{00000000-0005-0000-0000-0000C5900000}"/>
    <cellStyle name="Total 3 2 3 5 8" xfId="31786" xr:uid="{00000000-0005-0000-0000-0000C6900000}"/>
    <cellStyle name="Total 3 2 3 5 9" xfId="35466" xr:uid="{00000000-0005-0000-0000-0000C7900000}"/>
    <cellStyle name="Total 3 2 3 6" xfId="4929" xr:uid="{00000000-0005-0000-0000-0000C8900000}"/>
    <cellStyle name="Total 3 2 3 6 2" xfId="8580" xr:uid="{00000000-0005-0000-0000-0000C9900000}"/>
    <cellStyle name="Total 3 2 3 6 3" xfId="14083" xr:uid="{00000000-0005-0000-0000-0000CA900000}"/>
    <cellStyle name="Total 3 2 3 6 4" xfId="21081" xr:uid="{00000000-0005-0000-0000-0000CB900000}"/>
    <cellStyle name="Total 3 2 3 6 5" xfId="24807" xr:uid="{00000000-0005-0000-0000-0000CC900000}"/>
    <cellStyle name="Total 3 2 3 6 6" xfId="28620" xr:uid="{00000000-0005-0000-0000-0000CD900000}"/>
    <cellStyle name="Total 3 2 3 6 7" xfId="31975" xr:uid="{00000000-0005-0000-0000-0000CE900000}"/>
    <cellStyle name="Total 3 2 3 6 8" xfId="35653" xr:uid="{00000000-0005-0000-0000-0000CF900000}"/>
    <cellStyle name="Total 3 2 3 6 9" xfId="38564" xr:uid="{00000000-0005-0000-0000-0000D0900000}"/>
    <cellStyle name="Total 3 2 3 7" xfId="8575" xr:uid="{00000000-0005-0000-0000-0000D1900000}"/>
    <cellStyle name="Total 3 2 3 8" xfId="11463" xr:uid="{00000000-0005-0000-0000-0000D2900000}"/>
    <cellStyle name="Total 3 2 3 9" xfId="18466" xr:uid="{00000000-0005-0000-0000-0000D3900000}"/>
    <cellStyle name="Total 3 2 4" xfId="2045" xr:uid="{00000000-0005-0000-0000-0000D4900000}"/>
    <cellStyle name="Total 3 2 4 10" xfId="25149" xr:uid="{00000000-0005-0000-0000-0000D5900000}"/>
    <cellStyle name="Total 3 2 4 11" xfId="19568" xr:uid="{00000000-0005-0000-0000-0000D6900000}"/>
    <cellStyle name="Total 3 2 4 12" xfId="17207" xr:uid="{00000000-0005-0000-0000-0000D7900000}"/>
    <cellStyle name="Total 3 2 4 13" xfId="34794" xr:uid="{00000000-0005-0000-0000-0000D8900000}"/>
    <cellStyle name="Total 3 2 4 14" xfId="38340" xr:uid="{00000000-0005-0000-0000-0000D9900000}"/>
    <cellStyle name="Total 3 2 4 2" xfId="2581" xr:uid="{00000000-0005-0000-0000-0000DA900000}"/>
    <cellStyle name="Total 3 2 4 2 2" xfId="8582" xr:uid="{00000000-0005-0000-0000-0000DB900000}"/>
    <cellStyle name="Total 3 2 4 2 3" xfId="11735" xr:uid="{00000000-0005-0000-0000-0000DC900000}"/>
    <cellStyle name="Total 3 2 4 2 4" xfId="18738" xr:uid="{00000000-0005-0000-0000-0000DD900000}"/>
    <cellStyle name="Total 3 2 4 2 5" xfId="23084" xr:uid="{00000000-0005-0000-0000-0000DE900000}"/>
    <cellStyle name="Total 3 2 4 2 6" xfId="26260" xr:uid="{00000000-0005-0000-0000-0000DF900000}"/>
    <cellStyle name="Total 3 2 4 2 7" xfId="30042" xr:uid="{00000000-0005-0000-0000-0000E0900000}"/>
    <cellStyle name="Total 3 2 4 2 8" xfId="34003" xr:uid="{00000000-0005-0000-0000-0000E1900000}"/>
    <cellStyle name="Total 3 2 4 2 9" xfId="37565" xr:uid="{00000000-0005-0000-0000-0000E2900000}"/>
    <cellStyle name="Total 3 2 4 3" xfId="3816" xr:uid="{00000000-0005-0000-0000-0000E3900000}"/>
    <cellStyle name="Total 3 2 4 3 2" xfId="8583" xr:uid="{00000000-0005-0000-0000-0000E4900000}"/>
    <cellStyle name="Total 3 2 4 3 3" xfId="12970" xr:uid="{00000000-0005-0000-0000-0000E5900000}"/>
    <cellStyle name="Total 3 2 4 3 4" xfId="19969" xr:uid="{00000000-0005-0000-0000-0000E6900000}"/>
    <cellStyle name="Total 3 2 4 3 5" xfId="27922" xr:uid="{00000000-0005-0000-0000-0000E7900000}"/>
    <cellStyle name="Total 3 2 4 3 6" xfId="26595" xr:uid="{00000000-0005-0000-0000-0000E8900000}"/>
    <cellStyle name="Total 3 2 4 3 7" xfId="19614" xr:uid="{00000000-0005-0000-0000-0000E9900000}"/>
    <cellStyle name="Total 3 2 4 3 8" xfId="33508" xr:uid="{00000000-0005-0000-0000-0000EA900000}"/>
    <cellStyle name="Total 3 2 4 3 9" xfId="37176" xr:uid="{00000000-0005-0000-0000-0000EB900000}"/>
    <cellStyle name="Total 3 2 4 4" xfId="4290" xr:uid="{00000000-0005-0000-0000-0000EC900000}"/>
    <cellStyle name="Total 3 2 4 4 2" xfId="8584" xr:uid="{00000000-0005-0000-0000-0000ED900000}"/>
    <cellStyle name="Total 3 2 4 4 3" xfId="13444" xr:uid="{00000000-0005-0000-0000-0000EE900000}"/>
    <cellStyle name="Total 3 2 4 4 4" xfId="20442" xr:uid="{00000000-0005-0000-0000-0000EF900000}"/>
    <cellStyle name="Total 3 2 4 4 5" xfId="27687" xr:uid="{00000000-0005-0000-0000-0000F0900000}"/>
    <cellStyle name="Total 3 2 4 4 6" xfId="26679" xr:uid="{00000000-0005-0000-0000-0000F1900000}"/>
    <cellStyle name="Total 3 2 4 4 7" xfId="28010" xr:uid="{00000000-0005-0000-0000-0000F2900000}"/>
    <cellStyle name="Total 3 2 4 4 8" xfId="17705" xr:uid="{00000000-0005-0000-0000-0000F3900000}"/>
    <cellStyle name="Total 3 2 4 4 9" xfId="28952" xr:uid="{00000000-0005-0000-0000-0000F4900000}"/>
    <cellStyle name="Total 3 2 4 5" xfId="4563" xr:uid="{00000000-0005-0000-0000-0000F5900000}"/>
    <cellStyle name="Total 3 2 4 5 2" xfId="8585" xr:uid="{00000000-0005-0000-0000-0000F6900000}"/>
    <cellStyle name="Total 3 2 4 5 3" xfId="13717" xr:uid="{00000000-0005-0000-0000-0000F7900000}"/>
    <cellStyle name="Total 3 2 4 5 4" xfId="20715" xr:uid="{00000000-0005-0000-0000-0000F8900000}"/>
    <cellStyle name="Total 3 2 4 5 5" xfId="24022" xr:uid="{00000000-0005-0000-0000-0000F9900000}"/>
    <cellStyle name="Total 3 2 4 5 6" xfId="17056" xr:uid="{00000000-0005-0000-0000-0000FA900000}"/>
    <cellStyle name="Total 3 2 4 5 7" xfId="21344" xr:uid="{00000000-0005-0000-0000-0000FB900000}"/>
    <cellStyle name="Total 3 2 4 5 8" xfId="32236" xr:uid="{00000000-0005-0000-0000-0000FC900000}"/>
    <cellStyle name="Total 3 2 4 5 9" xfId="35911" xr:uid="{00000000-0005-0000-0000-0000FD900000}"/>
    <cellStyle name="Total 3 2 4 6" xfId="4813" xr:uid="{00000000-0005-0000-0000-0000FE900000}"/>
    <cellStyle name="Total 3 2 4 6 2" xfId="8586" xr:uid="{00000000-0005-0000-0000-0000FF900000}"/>
    <cellStyle name="Total 3 2 4 6 3" xfId="13967" xr:uid="{00000000-0005-0000-0000-000000910000}"/>
    <cellStyle name="Total 3 2 4 6 4" xfId="20965" xr:uid="{00000000-0005-0000-0000-000001910000}"/>
    <cellStyle name="Total 3 2 4 6 5" xfId="27429" xr:uid="{00000000-0005-0000-0000-000002910000}"/>
    <cellStyle name="Total 3 2 4 6 6" xfId="23019" xr:uid="{00000000-0005-0000-0000-000003910000}"/>
    <cellStyle name="Total 3 2 4 6 7" xfId="17349" xr:uid="{00000000-0005-0000-0000-000004910000}"/>
    <cellStyle name="Total 3 2 4 6 8" xfId="32118" xr:uid="{00000000-0005-0000-0000-000005910000}"/>
    <cellStyle name="Total 3 2 4 6 9" xfId="35793" xr:uid="{00000000-0005-0000-0000-000006910000}"/>
    <cellStyle name="Total 3 2 4 7" xfId="8581" xr:uid="{00000000-0005-0000-0000-000007910000}"/>
    <cellStyle name="Total 3 2 4 8" xfId="11199" xr:uid="{00000000-0005-0000-0000-000008910000}"/>
    <cellStyle name="Total 3 2 4 9" xfId="9488" xr:uid="{00000000-0005-0000-0000-000009910000}"/>
    <cellStyle name="Total 3 2 5" xfId="2297" xr:uid="{00000000-0005-0000-0000-00000A910000}"/>
    <cellStyle name="Total 3 2 5 10" xfId="23126" xr:uid="{00000000-0005-0000-0000-00000B910000}"/>
    <cellStyle name="Total 3 2 5 11" xfId="18211" xr:uid="{00000000-0005-0000-0000-00000C910000}"/>
    <cellStyle name="Total 3 2 5 12" xfId="25335" xr:uid="{00000000-0005-0000-0000-00000D910000}"/>
    <cellStyle name="Total 3 2 5 13" xfId="25701" xr:uid="{00000000-0005-0000-0000-00000E910000}"/>
    <cellStyle name="Total 3 2 5 14" xfId="34806" xr:uid="{00000000-0005-0000-0000-00000F910000}"/>
    <cellStyle name="Total 3 2 5 2" xfId="2697" xr:uid="{00000000-0005-0000-0000-000010910000}"/>
    <cellStyle name="Total 3 2 5 2 2" xfId="8588" xr:uid="{00000000-0005-0000-0000-000011910000}"/>
    <cellStyle name="Total 3 2 5 2 3" xfId="11851" xr:uid="{00000000-0005-0000-0000-000012910000}"/>
    <cellStyle name="Total 3 2 5 2 4" xfId="18854" xr:uid="{00000000-0005-0000-0000-000013910000}"/>
    <cellStyle name="Total 3 2 5 2 5" xfId="28426" xr:uid="{00000000-0005-0000-0000-000014910000}"/>
    <cellStyle name="Total 3 2 5 2 6" xfId="9551" xr:uid="{00000000-0005-0000-0000-000015910000}"/>
    <cellStyle name="Total 3 2 5 2 7" xfId="29984" xr:uid="{00000000-0005-0000-0000-000016910000}"/>
    <cellStyle name="Total 3 2 5 2 8" xfId="33961" xr:uid="{00000000-0005-0000-0000-000017910000}"/>
    <cellStyle name="Total 3 2 5 2 9" xfId="37523" xr:uid="{00000000-0005-0000-0000-000018910000}"/>
    <cellStyle name="Total 3 2 5 3" xfId="3979" xr:uid="{00000000-0005-0000-0000-000019910000}"/>
    <cellStyle name="Total 3 2 5 3 2" xfId="8589" xr:uid="{00000000-0005-0000-0000-00001A910000}"/>
    <cellStyle name="Total 3 2 5 3 3" xfId="13133" xr:uid="{00000000-0005-0000-0000-00001B910000}"/>
    <cellStyle name="Total 3 2 5 3 4" xfId="20131" xr:uid="{00000000-0005-0000-0000-00001C910000}"/>
    <cellStyle name="Total 3 2 5 3 5" xfId="27841" xr:uid="{00000000-0005-0000-0000-00001D910000}"/>
    <cellStyle name="Total 3 2 5 3 6" xfId="26628" xr:uid="{00000000-0005-0000-0000-00001E910000}"/>
    <cellStyle name="Total 3 2 5 3 7" xfId="18311" xr:uid="{00000000-0005-0000-0000-00001F910000}"/>
    <cellStyle name="Total 3 2 5 3 8" xfId="25553" xr:uid="{00000000-0005-0000-0000-000020910000}"/>
    <cellStyle name="Total 3 2 5 3 9" xfId="31801" xr:uid="{00000000-0005-0000-0000-000021910000}"/>
    <cellStyle name="Total 3 2 5 4" xfId="4417" xr:uid="{00000000-0005-0000-0000-000022910000}"/>
    <cellStyle name="Total 3 2 5 4 2" xfId="8590" xr:uid="{00000000-0005-0000-0000-000023910000}"/>
    <cellStyle name="Total 3 2 5 4 3" xfId="13571" xr:uid="{00000000-0005-0000-0000-000024910000}"/>
    <cellStyle name="Total 3 2 5 4 4" xfId="20569" xr:uid="{00000000-0005-0000-0000-000025910000}"/>
    <cellStyle name="Total 3 2 5 4 5" xfId="24740" xr:uid="{00000000-0005-0000-0000-000026910000}"/>
    <cellStyle name="Total 3 2 5 4 6" xfId="25029" xr:uid="{00000000-0005-0000-0000-000027910000}"/>
    <cellStyle name="Total 3 2 5 4 7" xfId="28964" xr:uid="{00000000-0005-0000-0000-000028910000}"/>
    <cellStyle name="Total 3 2 5 4 8" xfId="25809" xr:uid="{00000000-0005-0000-0000-000029910000}"/>
    <cellStyle name="Total 3 2 5 4 9" xfId="31804" xr:uid="{00000000-0005-0000-0000-00002A910000}"/>
    <cellStyle name="Total 3 2 5 5" xfId="4671" xr:uid="{00000000-0005-0000-0000-00002B910000}"/>
    <cellStyle name="Total 3 2 5 5 2" xfId="8591" xr:uid="{00000000-0005-0000-0000-00002C910000}"/>
    <cellStyle name="Total 3 2 5 5 3" xfId="13825" xr:uid="{00000000-0005-0000-0000-00002D910000}"/>
    <cellStyle name="Total 3 2 5 5 4" xfId="20823" xr:uid="{00000000-0005-0000-0000-00002E910000}"/>
    <cellStyle name="Total 3 2 5 5 5" xfId="24253" xr:uid="{00000000-0005-0000-0000-00002F910000}"/>
    <cellStyle name="Total 3 2 5 5 6" xfId="28855" xr:uid="{00000000-0005-0000-0000-000030910000}"/>
    <cellStyle name="Total 3 2 5 5 7" xfId="25121" xr:uid="{00000000-0005-0000-0000-000031910000}"/>
    <cellStyle name="Total 3 2 5 5 8" xfId="32187" xr:uid="{00000000-0005-0000-0000-000032910000}"/>
    <cellStyle name="Total 3 2 5 5 9" xfId="35862" xr:uid="{00000000-0005-0000-0000-000033910000}"/>
    <cellStyle name="Total 3 2 5 6" xfId="4917" xr:uid="{00000000-0005-0000-0000-000034910000}"/>
    <cellStyle name="Total 3 2 5 6 2" xfId="8592" xr:uid="{00000000-0005-0000-0000-000035910000}"/>
    <cellStyle name="Total 3 2 5 6 3" xfId="14071" xr:uid="{00000000-0005-0000-0000-000036910000}"/>
    <cellStyle name="Total 3 2 5 6 4" xfId="21069" xr:uid="{00000000-0005-0000-0000-000037910000}"/>
    <cellStyle name="Total 3 2 5 6 5" xfId="22784" xr:uid="{00000000-0005-0000-0000-000038910000}"/>
    <cellStyle name="Total 3 2 5 6 6" xfId="29290" xr:uid="{00000000-0005-0000-0000-000039910000}"/>
    <cellStyle name="Total 3 2 5 6 7" xfId="31963" xr:uid="{00000000-0005-0000-0000-00003A910000}"/>
    <cellStyle name="Total 3 2 5 6 8" xfId="35641" xr:uid="{00000000-0005-0000-0000-00003B910000}"/>
    <cellStyle name="Total 3 2 5 6 9" xfId="38552" xr:uid="{00000000-0005-0000-0000-00003C910000}"/>
    <cellStyle name="Total 3 2 5 7" xfId="8587" xr:uid="{00000000-0005-0000-0000-00003D910000}"/>
    <cellStyle name="Total 3 2 5 8" xfId="11451" xr:uid="{00000000-0005-0000-0000-00003E910000}"/>
    <cellStyle name="Total 3 2 5 9" xfId="18454" xr:uid="{00000000-0005-0000-0000-00003F910000}"/>
    <cellStyle name="Total 3 2 6" xfId="2093" xr:uid="{00000000-0005-0000-0000-000040910000}"/>
    <cellStyle name="Total 3 2 6 10" xfId="28457" xr:uid="{00000000-0005-0000-0000-000041910000}"/>
    <cellStyle name="Total 3 2 6 11" xfId="29108" xr:uid="{00000000-0005-0000-0000-000042910000}"/>
    <cellStyle name="Total 3 2 6 12" xfId="26042" xr:uid="{00000000-0005-0000-0000-000043910000}"/>
    <cellStyle name="Total 3 2 6 13" xfId="31443" xr:uid="{00000000-0005-0000-0000-000044910000}"/>
    <cellStyle name="Total 3 2 6 14" xfId="35153" xr:uid="{00000000-0005-0000-0000-000045910000}"/>
    <cellStyle name="Total 3 2 6 2" xfId="2593" xr:uid="{00000000-0005-0000-0000-000046910000}"/>
    <cellStyle name="Total 3 2 6 2 2" xfId="8594" xr:uid="{00000000-0005-0000-0000-000047910000}"/>
    <cellStyle name="Total 3 2 6 2 3" xfId="11747" xr:uid="{00000000-0005-0000-0000-000048910000}"/>
    <cellStyle name="Total 3 2 6 2 4" xfId="18750" xr:uid="{00000000-0005-0000-0000-000049910000}"/>
    <cellStyle name="Total 3 2 6 2 5" xfId="25283" xr:uid="{00000000-0005-0000-0000-00004A910000}"/>
    <cellStyle name="Total 3 2 6 2 6" xfId="26265" xr:uid="{00000000-0005-0000-0000-00004B910000}"/>
    <cellStyle name="Total 3 2 6 2 7" xfId="29418" xr:uid="{00000000-0005-0000-0000-00004C910000}"/>
    <cellStyle name="Total 3 2 6 2 8" xfId="34013" xr:uid="{00000000-0005-0000-0000-00004D910000}"/>
    <cellStyle name="Total 3 2 6 2 9" xfId="37575" xr:uid="{00000000-0005-0000-0000-00004E910000}"/>
    <cellStyle name="Total 3 2 6 3" xfId="3840" xr:uid="{00000000-0005-0000-0000-00004F910000}"/>
    <cellStyle name="Total 3 2 6 3 2" xfId="8595" xr:uid="{00000000-0005-0000-0000-000050910000}"/>
    <cellStyle name="Total 3 2 6 3 3" xfId="12994" xr:uid="{00000000-0005-0000-0000-000051910000}"/>
    <cellStyle name="Total 3 2 6 3 4" xfId="19993" xr:uid="{00000000-0005-0000-0000-000052910000}"/>
    <cellStyle name="Total 3 2 6 3 5" xfId="27910" xr:uid="{00000000-0005-0000-0000-000053910000}"/>
    <cellStyle name="Total 3 2 6 3 6" xfId="17382" xr:uid="{00000000-0005-0000-0000-000054910000}"/>
    <cellStyle name="Total 3 2 6 3 7" xfId="25623" xr:uid="{00000000-0005-0000-0000-000055910000}"/>
    <cellStyle name="Total 3 2 6 3 8" xfId="26492" xr:uid="{00000000-0005-0000-0000-000056910000}"/>
    <cellStyle name="Total 3 2 6 3 9" xfId="21313" xr:uid="{00000000-0005-0000-0000-000057910000}"/>
    <cellStyle name="Total 3 2 6 4" xfId="4304" xr:uid="{00000000-0005-0000-0000-000058910000}"/>
    <cellStyle name="Total 3 2 6 4 2" xfId="8596" xr:uid="{00000000-0005-0000-0000-000059910000}"/>
    <cellStyle name="Total 3 2 6 4 3" xfId="13458" xr:uid="{00000000-0005-0000-0000-00005A910000}"/>
    <cellStyle name="Total 3 2 6 4 4" xfId="20456" xr:uid="{00000000-0005-0000-0000-00005B910000}"/>
    <cellStyle name="Total 3 2 6 4 5" xfId="27680" xr:uid="{00000000-0005-0000-0000-00005C910000}"/>
    <cellStyle name="Total 3 2 6 4 6" xfId="26682" xr:uid="{00000000-0005-0000-0000-00005D910000}"/>
    <cellStyle name="Total 3 2 6 4 7" xfId="17320" xr:uid="{00000000-0005-0000-0000-00005E910000}"/>
    <cellStyle name="Total 3 2 6 4 8" xfId="33342" xr:uid="{00000000-0005-0000-0000-00005F910000}"/>
    <cellStyle name="Total 3 2 6 4 9" xfId="37017" xr:uid="{00000000-0005-0000-0000-000060910000}"/>
    <cellStyle name="Total 3 2 6 5" xfId="4575" xr:uid="{00000000-0005-0000-0000-000061910000}"/>
    <cellStyle name="Total 3 2 6 5 2" xfId="8597" xr:uid="{00000000-0005-0000-0000-000062910000}"/>
    <cellStyle name="Total 3 2 6 5 3" xfId="13729" xr:uid="{00000000-0005-0000-0000-000063910000}"/>
    <cellStyle name="Total 3 2 6 5 4" xfId="20727" xr:uid="{00000000-0005-0000-0000-000064910000}"/>
    <cellStyle name="Total 3 2 6 5 5" xfId="18107" xr:uid="{00000000-0005-0000-0000-000065910000}"/>
    <cellStyle name="Total 3 2 6 5 6" xfId="17215" xr:uid="{00000000-0005-0000-0000-000066910000}"/>
    <cellStyle name="Total 3 2 6 5 7" xfId="18075" xr:uid="{00000000-0005-0000-0000-000067910000}"/>
    <cellStyle name="Total 3 2 6 5 8" xfId="30955" xr:uid="{00000000-0005-0000-0000-000068910000}"/>
    <cellStyle name="Total 3 2 6 5 9" xfId="34887" xr:uid="{00000000-0005-0000-0000-000069910000}"/>
    <cellStyle name="Total 3 2 6 6" xfId="4825" xr:uid="{00000000-0005-0000-0000-00006A910000}"/>
    <cellStyle name="Total 3 2 6 6 2" xfId="8598" xr:uid="{00000000-0005-0000-0000-00006B910000}"/>
    <cellStyle name="Total 3 2 6 6 3" xfId="13979" xr:uid="{00000000-0005-0000-0000-00006C910000}"/>
    <cellStyle name="Total 3 2 6 6 4" xfId="20977" xr:uid="{00000000-0005-0000-0000-00006D910000}"/>
    <cellStyle name="Total 3 2 6 6 5" xfId="24800" xr:uid="{00000000-0005-0000-0000-00006E910000}"/>
    <cellStyle name="Total 3 2 6 6 6" xfId="9348" xr:uid="{00000000-0005-0000-0000-00006F910000}"/>
    <cellStyle name="Total 3 2 6 6 7" xfId="25184" xr:uid="{00000000-0005-0000-0000-000070910000}"/>
    <cellStyle name="Total 3 2 6 6 8" xfId="28948" xr:uid="{00000000-0005-0000-0000-000071910000}"/>
    <cellStyle name="Total 3 2 6 6 9" xfId="28706" xr:uid="{00000000-0005-0000-0000-000072910000}"/>
    <cellStyle name="Total 3 2 6 7" xfId="8593" xr:uid="{00000000-0005-0000-0000-000073910000}"/>
    <cellStyle name="Total 3 2 6 8" xfId="11247" xr:uid="{00000000-0005-0000-0000-000074910000}"/>
    <cellStyle name="Total 3 2 6 9" xfId="9185" xr:uid="{00000000-0005-0000-0000-000075910000}"/>
    <cellStyle name="Total 3 2 7" xfId="1661" xr:uid="{00000000-0005-0000-0000-000076910000}"/>
    <cellStyle name="Total 3 2 7 10" xfId="17831" xr:uid="{00000000-0005-0000-0000-000077910000}"/>
    <cellStyle name="Total 3 2 7 11" xfId="27313" xr:uid="{00000000-0005-0000-0000-000078910000}"/>
    <cellStyle name="Total 3 2 7 12" xfId="26072" xr:uid="{00000000-0005-0000-0000-000079910000}"/>
    <cellStyle name="Total 3 2 7 13" xfId="25544" xr:uid="{00000000-0005-0000-0000-00007A910000}"/>
    <cellStyle name="Total 3 2 7 2" xfId="3589" xr:uid="{00000000-0005-0000-0000-00007B910000}"/>
    <cellStyle name="Total 3 2 7 2 2" xfId="8600" xr:uid="{00000000-0005-0000-0000-00007C910000}"/>
    <cellStyle name="Total 3 2 7 2 3" xfId="12743" xr:uid="{00000000-0005-0000-0000-00007D910000}"/>
    <cellStyle name="Total 3 2 7 2 4" xfId="19744" xr:uid="{00000000-0005-0000-0000-00007E910000}"/>
    <cellStyle name="Total 3 2 7 2 5" xfId="17224" xr:uid="{00000000-0005-0000-0000-00007F910000}"/>
    <cellStyle name="Total 3 2 7 2 6" xfId="24522" xr:uid="{00000000-0005-0000-0000-000080910000}"/>
    <cellStyle name="Total 3 2 7 2 7" xfId="29589" xr:uid="{00000000-0005-0000-0000-000081910000}"/>
    <cellStyle name="Total 3 2 7 2 8" xfId="33589" xr:uid="{00000000-0005-0000-0000-000082910000}"/>
    <cellStyle name="Total 3 2 7 2 9" xfId="37257" xr:uid="{00000000-0005-0000-0000-000083910000}"/>
    <cellStyle name="Total 3 2 7 3" xfId="4138" xr:uid="{00000000-0005-0000-0000-000084910000}"/>
    <cellStyle name="Total 3 2 7 3 2" xfId="8601" xr:uid="{00000000-0005-0000-0000-000085910000}"/>
    <cellStyle name="Total 3 2 7 3 3" xfId="13292" xr:uid="{00000000-0005-0000-0000-000086910000}"/>
    <cellStyle name="Total 3 2 7 3 4" xfId="20290" xr:uid="{00000000-0005-0000-0000-000087910000}"/>
    <cellStyle name="Total 3 2 7 3 5" xfId="27763" xr:uid="{00000000-0005-0000-0000-000088910000}"/>
    <cellStyle name="Total 3 2 7 3 6" xfId="22990" xr:uid="{00000000-0005-0000-0000-000089910000}"/>
    <cellStyle name="Total 3 2 7 3 7" xfId="9337" xr:uid="{00000000-0005-0000-0000-00008A910000}"/>
    <cellStyle name="Total 3 2 7 3 8" xfId="30945" xr:uid="{00000000-0005-0000-0000-00008B910000}"/>
    <cellStyle name="Total 3 2 7 3 9" xfId="31386" xr:uid="{00000000-0005-0000-0000-00008C910000}"/>
    <cellStyle name="Total 3 2 7 4" xfId="3863" xr:uid="{00000000-0005-0000-0000-00008D910000}"/>
    <cellStyle name="Total 3 2 7 4 2" xfId="8602" xr:uid="{00000000-0005-0000-0000-00008E910000}"/>
    <cellStyle name="Total 3 2 7 4 3" xfId="13017" xr:uid="{00000000-0005-0000-0000-00008F910000}"/>
    <cellStyle name="Total 3 2 7 4 4" xfId="20016" xr:uid="{00000000-0005-0000-0000-000090910000}"/>
    <cellStyle name="Total 3 2 7 4 5" xfId="25302" xr:uid="{00000000-0005-0000-0000-000091910000}"/>
    <cellStyle name="Total 3 2 7 4 6" xfId="9967" xr:uid="{00000000-0005-0000-0000-000092910000}"/>
    <cellStyle name="Total 3 2 7 4 7" xfId="28519" xr:uid="{00000000-0005-0000-0000-000093910000}"/>
    <cellStyle name="Total 3 2 7 4 8" xfId="33486" xr:uid="{00000000-0005-0000-0000-000094910000}"/>
    <cellStyle name="Total 3 2 7 4 9" xfId="37154" xr:uid="{00000000-0005-0000-0000-000095910000}"/>
    <cellStyle name="Total 3 2 7 5" xfId="4150" xr:uid="{00000000-0005-0000-0000-000096910000}"/>
    <cellStyle name="Total 3 2 7 5 2" xfId="8603" xr:uid="{00000000-0005-0000-0000-000097910000}"/>
    <cellStyle name="Total 3 2 7 5 3" xfId="13304" xr:uid="{00000000-0005-0000-0000-000098910000}"/>
    <cellStyle name="Total 3 2 7 5 4" xfId="20302" xr:uid="{00000000-0005-0000-0000-000099910000}"/>
    <cellStyle name="Total 3 2 7 5 5" xfId="27757" xr:uid="{00000000-0005-0000-0000-00009A910000}"/>
    <cellStyle name="Total 3 2 7 5 6" xfId="29211" xr:uid="{00000000-0005-0000-0000-00009B910000}"/>
    <cellStyle name="Total 3 2 7 5 7" xfId="28888" xr:uid="{00000000-0005-0000-0000-00009C910000}"/>
    <cellStyle name="Total 3 2 7 5 8" xfId="25639" xr:uid="{00000000-0005-0000-0000-00009D910000}"/>
    <cellStyle name="Total 3 2 7 5 9" xfId="29666" xr:uid="{00000000-0005-0000-0000-00009E910000}"/>
    <cellStyle name="Total 3 2 7 6" xfId="8599" xr:uid="{00000000-0005-0000-0000-00009F910000}"/>
    <cellStyle name="Total 3 2 7 7" xfId="10815" xr:uid="{00000000-0005-0000-0000-0000A0910000}"/>
    <cellStyle name="Total 3 2 7 8" xfId="9753" xr:uid="{00000000-0005-0000-0000-0000A1910000}"/>
    <cellStyle name="Total 3 2 7 9" xfId="28672" xr:uid="{00000000-0005-0000-0000-0000A2910000}"/>
    <cellStyle name="Total 3 2 8" xfId="2489" xr:uid="{00000000-0005-0000-0000-0000A3910000}"/>
    <cellStyle name="Total 3 2 8 2" xfId="8604" xr:uid="{00000000-0005-0000-0000-0000A4910000}"/>
    <cellStyle name="Total 3 2 8 3" xfId="11643" xr:uid="{00000000-0005-0000-0000-0000A5910000}"/>
    <cellStyle name="Total 3 2 8 4" xfId="18646" xr:uid="{00000000-0005-0000-0000-0000A6910000}"/>
    <cellStyle name="Total 3 2 8 5" xfId="9213" xr:uid="{00000000-0005-0000-0000-0000A7910000}"/>
    <cellStyle name="Total 3 2 8 6" xfId="26214" xr:uid="{00000000-0005-0000-0000-0000A8910000}"/>
    <cellStyle name="Total 3 2 8 7" xfId="30084" xr:uid="{00000000-0005-0000-0000-0000A9910000}"/>
    <cellStyle name="Total 3 2 8 8" xfId="29642" xr:uid="{00000000-0005-0000-0000-0000AA910000}"/>
    <cellStyle name="Total 3 2 8 9" xfId="33628" xr:uid="{00000000-0005-0000-0000-0000AB910000}"/>
    <cellStyle name="Total 3 2 9" xfId="3153" xr:uid="{00000000-0005-0000-0000-0000AC910000}"/>
    <cellStyle name="Total 3 2 9 2" xfId="8605" xr:uid="{00000000-0005-0000-0000-0000AD910000}"/>
    <cellStyle name="Total 3 2 9 3" xfId="12307" xr:uid="{00000000-0005-0000-0000-0000AE910000}"/>
    <cellStyle name="Total 3 2 9 4" xfId="19310" xr:uid="{00000000-0005-0000-0000-0000AF910000}"/>
    <cellStyle name="Total 3 2 9 5" xfId="28245" xr:uid="{00000000-0005-0000-0000-0000B0910000}"/>
    <cellStyle name="Total 3 2 9 6" xfId="26435" xr:uid="{00000000-0005-0000-0000-0000B1910000}"/>
    <cellStyle name="Total 3 2 9 7" xfId="24575" xr:uid="{00000000-0005-0000-0000-0000B2910000}"/>
    <cellStyle name="Total 3 2 9 8" xfId="18184" xr:uid="{00000000-0005-0000-0000-0000B3910000}"/>
    <cellStyle name="Total 3 2 9 9" xfId="34831" xr:uid="{00000000-0005-0000-0000-0000B4910000}"/>
    <cellStyle name="Total 3 20" xfId="22528" xr:uid="{00000000-0005-0000-0000-0000B5910000}"/>
    <cellStyle name="Total 3 21" xfId="35095" xr:uid="{00000000-0005-0000-0000-0000B6910000}"/>
    <cellStyle name="Total 3 22" xfId="38422" xr:uid="{00000000-0005-0000-0000-0000B7910000}"/>
    <cellStyle name="Total 3 3" xfId="1188" xr:uid="{00000000-0005-0000-0000-0000B8910000}"/>
    <cellStyle name="Total 3 3 10" xfId="25420" xr:uid="{00000000-0005-0000-0000-0000B9910000}"/>
    <cellStyle name="Total 3 3 11" xfId="31193" xr:uid="{00000000-0005-0000-0000-0000BA910000}"/>
    <cellStyle name="Total 3 3 12" xfId="35067" xr:uid="{00000000-0005-0000-0000-0000BB910000}"/>
    <cellStyle name="Total 3 3 13" xfId="38405" xr:uid="{00000000-0005-0000-0000-0000BC910000}"/>
    <cellStyle name="Total 3 3 2" xfId="2371" xr:uid="{00000000-0005-0000-0000-0000BD910000}"/>
    <cellStyle name="Total 3 3 2 10" xfId="15449" xr:uid="{00000000-0005-0000-0000-0000BE910000}"/>
    <cellStyle name="Total 3 3 2 11" xfId="22621" xr:uid="{00000000-0005-0000-0000-0000BF910000}"/>
    <cellStyle name="Total 3 3 2 12" xfId="30130" xr:uid="{00000000-0005-0000-0000-0000C0910000}"/>
    <cellStyle name="Total 3 3 2 13" xfId="34114" xr:uid="{00000000-0005-0000-0000-0000C1910000}"/>
    <cellStyle name="Total 3 3 2 14" xfId="37676" xr:uid="{00000000-0005-0000-0000-0000C2910000}"/>
    <cellStyle name="Total 3 3 2 2" xfId="2771" xr:uid="{00000000-0005-0000-0000-0000C3910000}"/>
    <cellStyle name="Total 3 3 2 2 2" xfId="8608" xr:uid="{00000000-0005-0000-0000-0000C4910000}"/>
    <cellStyle name="Total 3 3 2 2 3" xfId="11925" xr:uid="{00000000-0005-0000-0000-0000C5910000}"/>
    <cellStyle name="Total 3 3 2 2 4" xfId="18928" xr:uid="{00000000-0005-0000-0000-0000C6910000}"/>
    <cellStyle name="Total 3 3 2 2 5" xfId="28396" xr:uid="{00000000-0005-0000-0000-0000C7910000}"/>
    <cellStyle name="Total 3 3 2 2 6" xfId="28068" xr:uid="{00000000-0005-0000-0000-0000C8910000}"/>
    <cellStyle name="Total 3 3 2 2 7" xfId="29948" xr:uid="{00000000-0005-0000-0000-0000C9910000}"/>
    <cellStyle name="Total 3 3 2 2 8" xfId="33925" xr:uid="{00000000-0005-0000-0000-0000CA910000}"/>
    <cellStyle name="Total 3 3 2 2 9" xfId="37487" xr:uid="{00000000-0005-0000-0000-0000CB910000}"/>
    <cellStyle name="Total 3 3 2 3" xfId="4053" xr:uid="{00000000-0005-0000-0000-0000CC910000}"/>
    <cellStyle name="Total 3 3 2 3 2" xfId="8609" xr:uid="{00000000-0005-0000-0000-0000CD910000}"/>
    <cellStyle name="Total 3 3 2 3 3" xfId="13207" xr:uid="{00000000-0005-0000-0000-0000CE910000}"/>
    <cellStyle name="Total 3 3 2 3 4" xfId="20205" xr:uid="{00000000-0005-0000-0000-0000CF910000}"/>
    <cellStyle name="Total 3 3 2 3 5" xfId="27799" xr:uid="{00000000-0005-0000-0000-0000D0910000}"/>
    <cellStyle name="Total 3 3 2 3 6" xfId="18182" xr:uid="{00000000-0005-0000-0000-0000D1910000}"/>
    <cellStyle name="Total 3 3 2 3 7" xfId="24279" xr:uid="{00000000-0005-0000-0000-0000D2910000}"/>
    <cellStyle name="Total 3 3 2 3 8" xfId="33430" xr:uid="{00000000-0005-0000-0000-0000D3910000}"/>
    <cellStyle name="Total 3 3 2 3 9" xfId="37105" xr:uid="{00000000-0005-0000-0000-0000D4910000}"/>
    <cellStyle name="Total 3 3 2 4" xfId="4491" xr:uid="{00000000-0005-0000-0000-0000D5910000}"/>
    <cellStyle name="Total 3 3 2 4 2" xfId="8610" xr:uid="{00000000-0005-0000-0000-0000D6910000}"/>
    <cellStyle name="Total 3 3 2 4 3" xfId="13645" xr:uid="{00000000-0005-0000-0000-0000D7910000}"/>
    <cellStyle name="Total 3 3 2 4 4" xfId="20643" xr:uid="{00000000-0005-0000-0000-0000D8910000}"/>
    <cellStyle name="Total 3 3 2 4 5" xfId="24020" xr:uid="{00000000-0005-0000-0000-0000D9910000}"/>
    <cellStyle name="Total 3 3 2 4 6" xfId="25022" xr:uid="{00000000-0005-0000-0000-0000DA910000}"/>
    <cellStyle name="Total 3 3 2 4 7" xfId="20039" xr:uid="{00000000-0005-0000-0000-0000DB910000}"/>
    <cellStyle name="Total 3 3 2 4 8" xfId="32269" xr:uid="{00000000-0005-0000-0000-0000DC910000}"/>
    <cellStyle name="Total 3 3 2 4 9" xfId="35944" xr:uid="{00000000-0005-0000-0000-0000DD910000}"/>
    <cellStyle name="Total 3 3 2 5" xfId="4745" xr:uid="{00000000-0005-0000-0000-0000DE910000}"/>
    <cellStyle name="Total 3 3 2 5 2" xfId="8611" xr:uid="{00000000-0005-0000-0000-0000DF910000}"/>
    <cellStyle name="Total 3 3 2 5 3" xfId="13899" xr:uid="{00000000-0005-0000-0000-0000E0910000}"/>
    <cellStyle name="Total 3 3 2 5 4" xfId="20897" xr:uid="{00000000-0005-0000-0000-0000E1910000}"/>
    <cellStyle name="Total 3 3 2 5 5" xfId="27465" xr:uid="{00000000-0005-0000-0000-0000E2910000}"/>
    <cellStyle name="Total 3 3 2 5 6" xfId="26735" xr:uid="{00000000-0005-0000-0000-0000E3910000}"/>
    <cellStyle name="Total 3 3 2 5 7" xfId="25870" xr:uid="{00000000-0005-0000-0000-0000E4910000}"/>
    <cellStyle name="Total 3 3 2 5 8" xfId="32153" xr:uid="{00000000-0005-0000-0000-0000E5910000}"/>
    <cellStyle name="Total 3 3 2 5 9" xfId="35828" xr:uid="{00000000-0005-0000-0000-0000E6910000}"/>
    <cellStyle name="Total 3 3 2 6" xfId="4991" xr:uid="{00000000-0005-0000-0000-0000E7910000}"/>
    <cellStyle name="Total 3 3 2 6 2" xfId="8612" xr:uid="{00000000-0005-0000-0000-0000E8910000}"/>
    <cellStyle name="Total 3 3 2 6 3" xfId="14145" xr:uid="{00000000-0005-0000-0000-0000E9910000}"/>
    <cellStyle name="Total 3 3 2 6 4" xfId="21143" xr:uid="{00000000-0005-0000-0000-0000EA910000}"/>
    <cellStyle name="Total 3 3 2 6 5" xfId="27343" xr:uid="{00000000-0005-0000-0000-0000EB910000}"/>
    <cellStyle name="Total 3 3 2 6 6" xfId="29306" xr:uid="{00000000-0005-0000-0000-0000EC910000}"/>
    <cellStyle name="Total 3 3 2 6 7" xfId="32037" xr:uid="{00000000-0005-0000-0000-0000ED910000}"/>
    <cellStyle name="Total 3 3 2 6 8" xfId="35715" xr:uid="{00000000-0005-0000-0000-0000EE910000}"/>
    <cellStyle name="Total 3 3 2 6 9" xfId="38626" xr:uid="{00000000-0005-0000-0000-0000EF910000}"/>
    <cellStyle name="Total 3 3 2 7" xfId="8607" xr:uid="{00000000-0005-0000-0000-0000F0910000}"/>
    <cellStyle name="Total 3 3 2 8" xfId="11525" xr:uid="{00000000-0005-0000-0000-0000F1910000}"/>
    <cellStyle name="Total 3 3 2 9" xfId="18528" xr:uid="{00000000-0005-0000-0000-0000F2910000}"/>
    <cellStyle name="Total 3 3 3" xfId="2395" xr:uid="{00000000-0005-0000-0000-0000F3910000}"/>
    <cellStyle name="Total 3 3 3 10" xfId="22502" xr:uid="{00000000-0005-0000-0000-0000F4910000}"/>
    <cellStyle name="Total 3 3 3 11" xfId="23050" xr:uid="{00000000-0005-0000-0000-0000F5910000}"/>
    <cellStyle name="Total 3 3 3 12" xfId="25930" xr:uid="{00000000-0005-0000-0000-0000F6910000}"/>
    <cellStyle name="Total 3 3 3 13" xfId="31483" xr:uid="{00000000-0005-0000-0000-0000F7910000}"/>
    <cellStyle name="Total 3 3 3 14" xfId="35194" xr:uid="{00000000-0005-0000-0000-0000F8910000}"/>
    <cellStyle name="Total 3 3 3 2" xfId="2795" xr:uid="{00000000-0005-0000-0000-0000F9910000}"/>
    <cellStyle name="Total 3 3 3 2 2" xfId="8614" xr:uid="{00000000-0005-0000-0000-0000FA910000}"/>
    <cellStyle name="Total 3 3 3 2 3" xfId="11949" xr:uid="{00000000-0005-0000-0000-0000FB910000}"/>
    <cellStyle name="Total 3 3 3 2 4" xfId="18952" xr:uid="{00000000-0005-0000-0000-0000FC910000}"/>
    <cellStyle name="Total 3 3 3 2 5" xfId="23994" xr:uid="{00000000-0005-0000-0000-0000FD910000}"/>
    <cellStyle name="Total 3 3 3 2 6" xfId="17035" xr:uid="{00000000-0005-0000-0000-0000FE910000}"/>
    <cellStyle name="Total 3 3 3 2 7" xfId="26501" xr:uid="{00000000-0005-0000-0000-0000FF910000}"/>
    <cellStyle name="Total 3 3 3 2 8" xfId="29388" xr:uid="{00000000-0005-0000-0000-000000920000}"/>
    <cellStyle name="Total 3 3 3 2 9" xfId="31609" xr:uid="{00000000-0005-0000-0000-000001920000}"/>
    <cellStyle name="Total 3 3 3 3" xfId="4077" xr:uid="{00000000-0005-0000-0000-000002920000}"/>
    <cellStyle name="Total 3 3 3 3 2" xfId="8615" xr:uid="{00000000-0005-0000-0000-000003920000}"/>
    <cellStyle name="Total 3 3 3 3 3" xfId="13231" xr:uid="{00000000-0005-0000-0000-000004920000}"/>
    <cellStyle name="Total 3 3 3 3 4" xfId="20229" xr:uid="{00000000-0005-0000-0000-000005920000}"/>
    <cellStyle name="Total 3 3 3 3 5" xfId="27787" xr:uid="{00000000-0005-0000-0000-000006920000}"/>
    <cellStyle name="Total 3 3 3 3 6" xfId="23519" xr:uid="{00000000-0005-0000-0000-000007920000}"/>
    <cellStyle name="Total 3 3 3 3 7" xfId="25884" xr:uid="{00000000-0005-0000-0000-000008920000}"/>
    <cellStyle name="Total 3 3 3 3 8" xfId="33429" xr:uid="{00000000-0005-0000-0000-000009920000}"/>
    <cellStyle name="Total 3 3 3 3 9" xfId="37104" xr:uid="{00000000-0005-0000-0000-00000A920000}"/>
    <cellStyle name="Total 3 3 3 4" xfId="4515" xr:uid="{00000000-0005-0000-0000-00000B920000}"/>
    <cellStyle name="Total 3 3 3 4 2" xfId="8616" xr:uid="{00000000-0005-0000-0000-00000C920000}"/>
    <cellStyle name="Total 3 3 3 4 3" xfId="13669" xr:uid="{00000000-0005-0000-0000-00000D920000}"/>
    <cellStyle name="Total 3 3 3 4 4" xfId="20667" xr:uid="{00000000-0005-0000-0000-00000E920000}"/>
    <cellStyle name="Total 3 3 3 4 5" xfId="17535" xr:uid="{00000000-0005-0000-0000-00000F920000}"/>
    <cellStyle name="Total 3 3 3 4 6" xfId="29528" xr:uid="{00000000-0005-0000-0000-000010920000}"/>
    <cellStyle name="Total 3 3 3 4 7" xfId="24314" xr:uid="{00000000-0005-0000-0000-000011920000}"/>
    <cellStyle name="Total 3 3 3 4 8" xfId="30956" xr:uid="{00000000-0005-0000-0000-000012920000}"/>
    <cellStyle name="Total 3 3 3 4 9" xfId="34883" xr:uid="{00000000-0005-0000-0000-000013920000}"/>
    <cellStyle name="Total 3 3 3 5" xfId="4769" xr:uid="{00000000-0005-0000-0000-000014920000}"/>
    <cellStyle name="Total 3 3 3 5 2" xfId="8617" xr:uid="{00000000-0005-0000-0000-000015920000}"/>
    <cellStyle name="Total 3 3 3 5 3" xfId="13923" xr:uid="{00000000-0005-0000-0000-000016920000}"/>
    <cellStyle name="Total 3 3 3 5 4" xfId="20921" xr:uid="{00000000-0005-0000-0000-000017920000}"/>
    <cellStyle name="Total 3 3 3 5 5" xfId="24258" xr:uid="{00000000-0005-0000-0000-000018920000}"/>
    <cellStyle name="Total 3 3 3 5 6" xfId="29273" xr:uid="{00000000-0005-0000-0000-000019920000}"/>
    <cellStyle name="Total 3 3 3 5 7" xfId="18045" xr:uid="{00000000-0005-0000-0000-00001A920000}"/>
    <cellStyle name="Total 3 3 3 5 8" xfId="26068" xr:uid="{00000000-0005-0000-0000-00001B920000}"/>
    <cellStyle name="Total 3 3 3 5 9" xfId="30245" xr:uid="{00000000-0005-0000-0000-00001C920000}"/>
    <cellStyle name="Total 3 3 3 6" xfId="5015" xr:uid="{00000000-0005-0000-0000-00001D920000}"/>
    <cellStyle name="Total 3 3 3 6 2" xfId="8618" xr:uid="{00000000-0005-0000-0000-00001E920000}"/>
    <cellStyle name="Total 3 3 3 6 3" xfId="14169" xr:uid="{00000000-0005-0000-0000-00001F920000}"/>
    <cellStyle name="Total 3 3 3 6 4" xfId="21167" xr:uid="{00000000-0005-0000-0000-000020920000}"/>
    <cellStyle name="Total 3 3 3 6 5" xfId="24818" xr:uid="{00000000-0005-0000-0000-000021920000}"/>
    <cellStyle name="Total 3 3 3 6 6" xfId="19753" xr:uid="{00000000-0005-0000-0000-000022920000}"/>
    <cellStyle name="Total 3 3 3 6 7" xfId="32061" xr:uid="{00000000-0005-0000-0000-000023920000}"/>
    <cellStyle name="Total 3 3 3 6 8" xfId="35739" xr:uid="{00000000-0005-0000-0000-000024920000}"/>
    <cellStyle name="Total 3 3 3 6 9" xfId="38650" xr:uid="{00000000-0005-0000-0000-000025920000}"/>
    <cellStyle name="Total 3 3 3 7" xfId="8613" xr:uid="{00000000-0005-0000-0000-000026920000}"/>
    <cellStyle name="Total 3 3 3 8" xfId="11549" xr:uid="{00000000-0005-0000-0000-000027920000}"/>
    <cellStyle name="Total 3 3 3 9" xfId="18552" xr:uid="{00000000-0005-0000-0000-000028920000}"/>
    <cellStyle name="Total 3 3 4" xfId="2419" xr:uid="{00000000-0005-0000-0000-000029920000}"/>
    <cellStyle name="Total 3 3 4 10" xfId="17820" xr:uid="{00000000-0005-0000-0000-00002A920000}"/>
    <cellStyle name="Total 3 3 4 11" xfId="26180" xr:uid="{00000000-0005-0000-0000-00002B920000}"/>
    <cellStyle name="Total 3 3 4 12" xfId="30114" xr:uid="{00000000-0005-0000-0000-00002C920000}"/>
    <cellStyle name="Total 3 3 4 13" xfId="31487" xr:uid="{00000000-0005-0000-0000-00002D920000}"/>
    <cellStyle name="Total 3 3 4 14" xfId="35196" xr:uid="{00000000-0005-0000-0000-00002E920000}"/>
    <cellStyle name="Total 3 3 4 2" xfId="2819" xr:uid="{00000000-0005-0000-0000-00002F920000}"/>
    <cellStyle name="Total 3 3 4 2 2" xfId="8620" xr:uid="{00000000-0005-0000-0000-000030920000}"/>
    <cellStyle name="Total 3 3 4 2 3" xfId="11973" xr:uid="{00000000-0005-0000-0000-000031920000}"/>
    <cellStyle name="Total 3 3 4 2 4" xfId="18976" xr:uid="{00000000-0005-0000-0000-000032920000}"/>
    <cellStyle name="Total 3 3 4 2 5" xfId="24649" xr:uid="{00000000-0005-0000-0000-000033920000}"/>
    <cellStyle name="Total 3 3 4 2 6" xfId="23218" xr:uid="{00000000-0005-0000-0000-000034920000}"/>
    <cellStyle name="Total 3 3 4 2 7" xfId="29090" xr:uid="{00000000-0005-0000-0000-000035920000}"/>
    <cellStyle name="Total 3 3 4 2 8" xfId="33900" xr:uid="{00000000-0005-0000-0000-000036920000}"/>
    <cellStyle name="Total 3 3 4 2 9" xfId="37462" xr:uid="{00000000-0005-0000-0000-000037920000}"/>
    <cellStyle name="Total 3 3 4 3" xfId="4101" xr:uid="{00000000-0005-0000-0000-000038920000}"/>
    <cellStyle name="Total 3 3 4 3 2" xfId="8621" xr:uid="{00000000-0005-0000-0000-000039920000}"/>
    <cellStyle name="Total 3 3 4 3 3" xfId="13255" xr:uid="{00000000-0005-0000-0000-00003A920000}"/>
    <cellStyle name="Total 3 3 4 3 4" xfId="20253" xr:uid="{00000000-0005-0000-0000-00003B920000}"/>
    <cellStyle name="Total 3 3 4 3 5" xfId="27781" xr:uid="{00000000-0005-0000-0000-00003C920000}"/>
    <cellStyle name="Total 3 3 4 3 6" xfId="23104" xr:uid="{00000000-0005-0000-0000-00003D920000}"/>
    <cellStyle name="Total 3 3 4 3 7" xfId="28884" xr:uid="{00000000-0005-0000-0000-00003E920000}"/>
    <cellStyle name="Total 3 3 4 3 8" xfId="24634" xr:uid="{00000000-0005-0000-0000-00003F920000}"/>
    <cellStyle name="Total 3 3 4 3 9" xfId="17332" xr:uid="{00000000-0005-0000-0000-000040920000}"/>
    <cellStyle name="Total 3 3 4 4" xfId="4539" xr:uid="{00000000-0005-0000-0000-000041920000}"/>
    <cellStyle name="Total 3 3 4 4 2" xfId="8622" xr:uid="{00000000-0005-0000-0000-000042920000}"/>
    <cellStyle name="Total 3 3 4 4 3" xfId="13693" xr:uid="{00000000-0005-0000-0000-000043920000}"/>
    <cellStyle name="Total 3 3 4 4 4" xfId="20691" xr:uid="{00000000-0005-0000-0000-000044920000}"/>
    <cellStyle name="Total 3 3 4 4 5" xfId="27566" xr:uid="{00000000-0005-0000-0000-000045920000}"/>
    <cellStyle name="Total 3 3 4 4 6" xfId="28593" xr:uid="{00000000-0005-0000-0000-000046920000}"/>
    <cellStyle name="Total 3 3 4 4 7" xfId="26830" xr:uid="{00000000-0005-0000-0000-000047920000}"/>
    <cellStyle name="Total 3 3 4 4 8" xfId="32248" xr:uid="{00000000-0005-0000-0000-000048920000}"/>
    <cellStyle name="Total 3 3 4 4 9" xfId="35923" xr:uid="{00000000-0005-0000-0000-000049920000}"/>
    <cellStyle name="Total 3 3 4 5" xfId="4793" xr:uid="{00000000-0005-0000-0000-00004A920000}"/>
    <cellStyle name="Total 3 3 4 5 2" xfId="8623" xr:uid="{00000000-0005-0000-0000-00004B920000}"/>
    <cellStyle name="Total 3 3 4 5 3" xfId="13947" xr:uid="{00000000-0005-0000-0000-00004C920000}"/>
    <cellStyle name="Total 3 3 4 5 4" xfId="20945" xr:uid="{00000000-0005-0000-0000-00004D920000}"/>
    <cellStyle name="Total 3 3 4 5 5" xfId="24261" xr:uid="{00000000-0005-0000-0000-00004E920000}"/>
    <cellStyle name="Total 3 3 4 5 6" xfId="23396" xr:uid="{00000000-0005-0000-0000-00004F920000}"/>
    <cellStyle name="Total 3 3 4 5 7" xfId="28955" xr:uid="{00000000-0005-0000-0000-000050920000}"/>
    <cellStyle name="Total 3 3 4 5 8" xfId="30975" xr:uid="{00000000-0005-0000-0000-000051920000}"/>
    <cellStyle name="Total 3 3 4 5 9" xfId="34898" xr:uid="{00000000-0005-0000-0000-000052920000}"/>
    <cellStyle name="Total 3 3 4 6" xfId="5039" xr:uid="{00000000-0005-0000-0000-000053920000}"/>
    <cellStyle name="Total 3 3 4 6 2" xfId="8624" xr:uid="{00000000-0005-0000-0000-000054920000}"/>
    <cellStyle name="Total 3 3 4 6 3" xfId="14193" xr:uid="{00000000-0005-0000-0000-000055920000}"/>
    <cellStyle name="Total 3 3 4 6 4" xfId="21191" xr:uid="{00000000-0005-0000-0000-000056920000}"/>
    <cellStyle name="Total 3 3 4 6 5" xfId="10003" xr:uid="{00000000-0005-0000-0000-000057920000}"/>
    <cellStyle name="Total 3 3 4 6 6" xfId="25192" xr:uid="{00000000-0005-0000-0000-000058920000}"/>
    <cellStyle name="Total 3 3 4 6 7" xfId="32085" xr:uid="{00000000-0005-0000-0000-000059920000}"/>
    <cellStyle name="Total 3 3 4 6 8" xfId="35763" xr:uid="{00000000-0005-0000-0000-00005A920000}"/>
    <cellStyle name="Total 3 3 4 6 9" xfId="38674" xr:uid="{00000000-0005-0000-0000-00005B920000}"/>
    <cellStyle name="Total 3 3 4 7" xfId="8619" xr:uid="{00000000-0005-0000-0000-00005C920000}"/>
    <cellStyle name="Total 3 3 4 8" xfId="11573" xr:uid="{00000000-0005-0000-0000-00005D920000}"/>
    <cellStyle name="Total 3 3 4 9" xfId="18576" xr:uid="{00000000-0005-0000-0000-00005E920000}"/>
    <cellStyle name="Total 3 3 5" xfId="2621" xr:uid="{00000000-0005-0000-0000-00005F920000}"/>
    <cellStyle name="Total 3 3 5 10" xfId="23004" xr:uid="{00000000-0005-0000-0000-000060920000}"/>
    <cellStyle name="Total 3 3 5 11" xfId="30023" xr:uid="{00000000-0005-0000-0000-000061920000}"/>
    <cellStyle name="Total 3 3 5 12" xfId="33998" xr:uid="{00000000-0005-0000-0000-000062920000}"/>
    <cellStyle name="Total 3 3 5 13" xfId="37560" xr:uid="{00000000-0005-0000-0000-000063920000}"/>
    <cellStyle name="Total 3 3 5 2" xfId="3914" xr:uid="{00000000-0005-0000-0000-000064920000}"/>
    <cellStyle name="Total 3 3 5 2 2" xfId="8626" xr:uid="{00000000-0005-0000-0000-000065920000}"/>
    <cellStyle name="Total 3 3 5 2 3" xfId="13068" xr:uid="{00000000-0005-0000-0000-000066920000}"/>
    <cellStyle name="Total 3 3 5 2 4" xfId="20066" xr:uid="{00000000-0005-0000-0000-000067920000}"/>
    <cellStyle name="Total 3 3 5 2 5" xfId="27873" xr:uid="{00000000-0005-0000-0000-000068920000}"/>
    <cellStyle name="Total 3 3 5 2 6" xfId="17962" xr:uid="{00000000-0005-0000-0000-000069920000}"/>
    <cellStyle name="Total 3 3 5 2 7" xfId="10144" xr:uid="{00000000-0005-0000-0000-00006A920000}"/>
    <cellStyle name="Total 3 3 5 2 8" xfId="33469" xr:uid="{00000000-0005-0000-0000-00006B920000}"/>
    <cellStyle name="Total 3 3 5 2 9" xfId="37142" xr:uid="{00000000-0005-0000-0000-00006C920000}"/>
    <cellStyle name="Total 3 3 5 3" xfId="4353" xr:uid="{00000000-0005-0000-0000-00006D920000}"/>
    <cellStyle name="Total 3 3 5 3 2" xfId="8627" xr:uid="{00000000-0005-0000-0000-00006E920000}"/>
    <cellStyle name="Total 3 3 5 3 3" xfId="13507" xr:uid="{00000000-0005-0000-0000-00006F920000}"/>
    <cellStyle name="Total 3 3 5 3 4" xfId="20505" xr:uid="{00000000-0005-0000-0000-000070920000}"/>
    <cellStyle name="Total 3 3 5 3 5" xfId="27655" xr:uid="{00000000-0005-0000-0000-000071920000}"/>
    <cellStyle name="Total 3 3 5 3 6" xfId="17558" xr:uid="{00000000-0005-0000-0000-000072920000}"/>
    <cellStyle name="Total 3 3 5 3 7" xfId="25995" xr:uid="{00000000-0005-0000-0000-000073920000}"/>
    <cellStyle name="Total 3 3 5 3 8" xfId="26064" xr:uid="{00000000-0005-0000-0000-000074920000}"/>
    <cellStyle name="Total 3 3 5 3 9" xfId="30324" xr:uid="{00000000-0005-0000-0000-000075920000}"/>
    <cellStyle name="Total 3 3 5 4" xfId="4607" xr:uid="{00000000-0005-0000-0000-000076920000}"/>
    <cellStyle name="Total 3 3 5 4 2" xfId="8628" xr:uid="{00000000-0005-0000-0000-000077920000}"/>
    <cellStyle name="Total 3 3 5 4 3" xfId="13761" xr:uid="{00000000-0005-0000-0000-000078920000}"/>
    <cellStyle name="Total 3 3 5 4 4" xfId="20759" xr:uid="{00000000-0005-0000-0000-000079920000}"/>
    <cellStyle name="Total 3 3 5 4 5" xfId="27533" xr:uid="{00000000-0005-0000-0000-00007A920000}"/>
    <cellStyle name="Total 3 3 5 4 6" xfId="18076" xr:uid="{00000000-0005-0000-0000-00007B920000}"/>
    <cellStyle name="Total 3 3 5 4 7" xfId="24974" xr:uid="{00000000-0005-0000-0000-00007C920000}"/>
    <cellStyle name="Total 3 3 5 4 8" xfId="32216" xr:uid="{00000000-0005-0000-0000-00007D920000}"/>
    <cellStyle name="Total 3 3 5 4 9" xfId="35891" xr:uid="{00000000-0005-0000-0000-00007E920000}"/>
    <cellStyle name="Total 3 3 5 5" xfId="4853" xr:uid="{00000000-0005-0000-0000-00007F920000}"/>
    <cellStyle name="Total 3 3 5 5 2" xfId="8629" xr:uid="{00000000-0005-0000-0000-000080920000}"/>
    <cellStyle name="Total 3 3 5 5 3" xfId="14007" xr:uid="{00000000-0005-0000-0000-000081920000}"/>
    <cellStyle name="Total 3 3 5 5 4" xfId="21005" xr:uid="{00000000-0005-0000-0000-000082920000}"/>
    <cellStyle name="Total 3 3 5 5 5" xfId="27412" xr:uid="{00000000-0005-0000-0000-000083920000}"/>
    <cellStyle name="Total 3 3 5 5 6" xfId="23231" xr:uid="{00000000-0005-0000-0000-000084920000}"/>
    <cellStyle name="Total 3 3 5 5 7" xfId="25556" xr:uid="{00000000-0005-0000-0000-000085920000}"/>
    <cellStyle name="Total 3 3 5 5 8" xfId="31798" xr:uid="{00000000-0005-0000-0000-000086920000}"/>
    <cellStyle name="Total 3 3 5 5 9" xfId="35477" xr:uid="{00000000-0005-0000-0000-000087920000}"/>
    <cellStyle name="Total 3 3 5 6" xfId="8625" xr:uid="{00000000-0005-0000-0000-000088920000}"/>
    <cellStyle name="Total 3 3 5 7" xfId="11775" xr:uid="{00000000-0005-0000-0000-000089920000}"/>
    <cellStyle name="Total 3 3 5 8" xfId="18778" xr:uid="{00000000-0005-0000-0000-00008A920000}"/>
    <cellStyle name="Total 3 3 5 9" xfId="23010" xr:uid="{00000000-0005-0000-0000-00008B920000}"/>
    <cellStyle name="Total 3 3 6" xfId="2220" xr:uid="{00000000-0005-0000-0000-00008C920000}"/>
    <cellStyle name="Total 3 3 6 2" xfId="8630" xr:uid="{00000000-0005-0000-0000-00008D920000}"/>
    <cellStyle name="Total 3 3 6 3" xfId="11374" xr:uid="{00000000-0005-0000-0000-00008E920000}"/>
    <cellStyle name="Total 3 3 6 4" xfId="18377" xr:uid="{00000000-0005-0000-0000-00008F920000}"/>
    <cellStyle name="Total 3 3 6 5" xfId="17961" xr:uid="{00000000-0005-0000-0000-000090920000}"/>
    <cellStyle name="Total 3 3 6 6" xfId="17916" xr:uid="{00000000-0005-0000-0000-000091920000}"/>
    <cellStyle name="Total 3 3 6 7" xfId="30220" xr:uid="{00000000-0005-0000-0000-000092920000}"/>
    <cellStyle name="Total 3 3 6 8" xfId="27284" xr:uid="{00000000-0005-0000-0000-000093920000}"/>
    <cellStyle name="Total 3 3 6 9" xfId="33464" xr:uid="{00000000-0005-0000-0000-000094920000}"/>
    <cellStyle name="Total 3 3 7" xfId="8606" xr:uid="{00000000-0005-0000-0000-000095920000}"/>
    <cellStyle name="Total 3 3 8" xfId="10342" xr:uid="{00000000-0005-0000-0000-000096920000}"/>
    <cellStyle name="Total 3 3 9" xfId="10075" xr:uid="{00000000-0005-0000-0000-000097920000}"/>
    <cellStyle name="Total 3 4" xfId="1189" xr:uid="{00000000-0005-0000-0000-000098920000}"/>
    <cellStyle name="Total 3 4 10" xfId="3159" xr:uid="{00000000-0005-0000-0000-000099920000}"/>
    <cellStyle name="Total 3 4 10 2" xfId="8632" xr:uid="{00000000-0005-0000-0000-00009A920000}"/>
    <cellStyle name="Total 3 4 10 3" xfId="12313" xr:uid="{00000000-0005-0000-0000-00009B920000}"/>
    <cellStyle name="Total 3 4 10 4" xfId="19316" xr:uid="{00000000-0005-0000-0000-00009C920000}"/>
    <cellStyle name="Total 3 4 10 5" xfId="18319" xr:uid="{00000000-0005-0000-0000-00009D920000}"/>
    <cellStyle name="Total 3 4 10 6" xfId="26431" xr:uid="{00000000-0005-0000-0000-00009E920000}"/>
    <cellStyle name="Total 3 4 10 7" xfId="29761" xr:uid="{00000000-0005-0000-0000-00009F920000}"/>
    <cellStyle name="Total 3 4 10 8" xfId="33738" xr:uid="{00000000-0005-0000-0000-0000A0920000}"/>
    <cellStyle name="Total 3 4 10 9" xfId="37300" xr:uid="{00000000-0005-0000-0000-0000A1920000}"/>
    <cellStyle name="Total 3 4 11" xfId="2232" xr:uid="{00000000-0005-0000-0000-0000A2920000}"/>
    <cellStyle name="Total 3 4 11 2" xfId="8633" xr:uid="{00000000-0005-0000-0000-0000A3920000}"/>
    <cellStyle name="Total 3 4 11 3" xfId="11386" xr:uid="{00000000-0005-0000-0000-0000A4920000}"/>
    <cellStyle name="Total 3 4 11 4" xfId="18389" xr:uid="{00000000-0005-0000-0000-0000A5920000}"/>
    <cellStyle name="Total 3 4 11 5" xfId="18214" xr:uid="{00000000-0005-0000-0000-0000A6920000}"/>
    <cellStyle name="Total 3 4 11 6" xfId="26103" xr:uid="{00000000-0005-0000-0000-0000A7920000}"/>
    <cellStyle name="Total 3 4 11 7" xfId="30214" xr:uid="{00000000-0005-0000-0000-0000A8920000}"/>
    <cellStyle name="Total 3 4 11 8" xfId="25422" xr:uid="{00000000-0005-0000-0000-0000A9920000}"/>
    <cellStyle name="Total 3 4 11 9" xfId="25550" xr:uid="{00000000-0005-0000-0000-0000AA920000}"/>
    <cellStyle name="Total 3 4 12" xfId="8631" xr:uid="{00000000-0005-0000-0000-0000AB920000}"/>
    <cellStyle name="Total 3 4 13" xfId="10343" xr:uid="{00000000-0005-0000-0000-0000AC920000}"/>
    <cellStyle name="Total 3 4 14" xfId="17252" xr:uid="{00000000-0005-0000-0000-0000AD920000}"/>
    <cellStyle name="Total 3 4 15" xfId="25864" xr:uid="{00000000-0005-0000-0000-0000AE920000}"/>
    <cellStyle name="Total 3 4 16" xfId="31196" xr:uid="{00000000-0005-0000-0000-0000AF920000}"/>
    <cellStyle name="Total 3 4 17" xfId="31289" xr:uid="{00000000-0005-0000-0000-0000B0920000}"/>
    <cellStyle name="Total 3 4 18" xfId="35106" xr:uid="{00000000-0005-0000-0000-0000B1920000}"/>
    <cellStyle name="Total 3 4 2" xfId="2355" xr:uid="{00000000-0005-0000-0000-0000B2920000}"/>
    <cellStyle name="Total 3 4 2 10" xfId="17134" xr:uid="{00000000-0005-0000-0000-0000B3920000}"/>
    <cellStyle name="Total 3 4 2 11" xfId="26143" xr:uid="{00000000-0005-0000-0000-0000B4920000}"/>
    <cellStyle name="Total 3 4 2 12" xfId="30146" xr:uid="{00000000-0005-0000-0000-0000B5920000}"/>
    <cellStyle name="Total 3 4 2 13" xfId="31478" xr:uid="{00000000-0005-0000-0000-0000B6920000}"/>
    <cellStyle name="Total 3 4 2 14" xfId="35188" xr:uid="{00000000-0005-0000-0000-0000B7920000}"/>
    <cellStyle name="Total 3 4 2 2" xfId="2755" xr:uid="{00000000-0005-0000-0000-0000B8920000}"/>
    <cellStyle name="Total 3 4 2 2 2" xfId="8635" xr:uid="{00000000-0005-0000-0000-0000B9920000}"/>
    <cellStyle name="Total 3 4 2 2 3" xfId="11909" xr:uid="{00000000-0005-0000-0000-0000BA920000}"/>
    <cellStyle name="Total 3 4 2 2 4" xfId="18912" xr:uid="{00000000-0005-0000-0000-0000BB920000}"/>
    <cellStyle name="Total 3 4 2 2 5" xfId="28405" xr:uid="{00000000-0005-0000-0000-0000BC920000}"/>
    <cellStyle name="Total 3 4 2 2 6" xfId="21327" xr:uid="{00000000-0005-0000-0000-0000BD920000}"/>
    <cellStyle name="Total 3 4 2 2 7" xfId="29956" xr:uid="{00000000-0005-0000-0000-0000BE920000}"/>
    <cellStyle name="Total 3 4 2 2 8" xfId="29649" xr:uid="{00000000-0005-0000-0000-0000BF920000}"/>
    <cellStyle name="Total 3 4 2 2 9" xfId="33635" xr:uid="{00000000-0005-0000-0000-0000C0920000}"/>
    <cellStyle name="Total 3 4 2 3" xfId="4037" xr:uid="{00000000-0005-0000-0000-0000C1920000}"/>
    <cellStyle name="Total 3 4 2 3 2" xfId="8636" xr:uid="{00000000-0005-0000-0000-0000C2920000}"/>
    <cellStyle name="Total 3 4 2 3 3" xfId="13191" xr:uid="{00000000-0005-0000-0000-0000C3920000}"/>
    <cellStyle name="Total 3 4 2 3 4" xfId="20189" xr:uid="{00000000-0005-0000-0000-0000C4920000}"/>
    <cellStyle name="Total 3 4 2 3 5" xfId="19470" xr:uid="{00000000-0005-0000-0000-0000C5920000}"/>
    <cellStyle name="Total 3 4 2 3 6" xfId="24608" xr:uid="{00000000-0005-0000-0000-0000C6920000}"/>
    <cellStyle name="Total 3 4 2 3 7" xfId="17113" xr:uid="{00000000-0005-0000-0000-0000C7920000}"/>
    <cellStyle name="Total 3 4 2 3 8" xfId="33442" xr:uid="{00000000-0005-0000-0000-0000C8920000}"/>
    <cellStyle name="Total 3 4 2 3 9" xfId="37117" xr:uid="{00000000-0005-0000-0000-0000C9920000}"/>
    <cellStyle name="Total 3 4 2 4" xfId="4475" xr:uid="{00000000-0005-0000-0000-0000CA920000}"/>
    <cellStyle name="Total 3 4 2 4 2" xfId="8637" xr:uid="{00000000-0005-0000-0000-0000CB920000}"/>
    <cellStyle name="Total 3 4 2 4 3" xfId="13629" xr:uid="{00000000-0005-0000-0000-0000CC920000}"/>
    <cellStyle name="Total 3 4 2 4 4" xfId="20627" xr:uid="{00000000-0005-0000-0000-0000CD920000}"/>
    <cellStyle name="Total 3 4 2 4 5" xfId="27598" xr:uid="{00000000-0005-0000-0000-0000CE920000}"/>
    <cellStyle name="Total 3 4 2 4 6" xfId="10112" xr:uid="{00000000-0005-0000-0000-0000CF920000}"/>
    <cellStyle name="Total 3 4 2 4 7" xfId="9363" xr:uid="{00000000-0005-0000-0000-0000D0920000}"/>
    <cellStyle name="Total 3 4 2 4 8" xfId="32276" xr:uid="{00000000-0005-0000-0000-0000D1920000}"/>
    <cellStyle name="Total 3 4 2 4 9" xfId="35951" xr:uid="{00000000-0005-0000-0000-0000D2920000}"/>
    <cellStyle name="Total 3 4 2 5" xfId="4729" xr:uid="{00000000-0005-0000-0000-0000D3920000}"/>
    <cellStyle name="Total 3 4 2 5 2" xfId="8638" xr:uid="{00000000-0005-0000-0000-0000D4920000}"/>
    <cellStyle name="Total 3 4 2 5 3" xfId="13883" xr:uid="{00000000-0005-0000-0000-0000D5920000}"/>
    <cellStyle name="Total 3 4 2 5 4" xfId="20881" xr:uid="{00000000-0005-0000-0000-0000D6920000}"/>
    <cellStyle name="Total 3 4 2 5 5" xfId="9341" xr:uid="{00000000-0005-0000-0000-0000D7920000}"/>
    <cellStyle name="Total 3 4 2 5 6" xfId="26739" xr:uid="{00000000-0005-0000-0000-0000D8920000}"/>
    <cellStyle name="Total 3 4 2 5 7" xfId="26806" xr:uid="{00000000-0005-0000-0000-0000D9920000}"/>
    <cellStyle name="Total 3 4 2 5 8" xfId="32161" xr:uid="{00000000-0005-0000-0000-0000DA920000}"/>
    <cellStyle name="Total 3 4 2 5 9" xfId="35836" xr:uid="{00000000-0005-0000-0000-0000DB920000}"/>
    <cellStyle name="Total 3 4 2 6" xfId="4975" xr:uid="{00000000-0005-0000-0000-0000DC920000}"/>
    <cellStyle name="Total 3 4 2 6 2" xfId="8639" xr:uid="{00000000-0005-0000-0000-0000DD920000}"/>
    <cellStyle name="Total 3 4 2 6 3" xfId="14129" xr:uid="{00000000-0005-0000-0000-0000DE920000}"/>
    <cellStyle name="Total 3 4 2 6 4" xfId="21127" xr:uid="{00000000-0005-0000-0000-0000DF920000}"/>
    <cellStyle name="Total 3 4 2 6 5" xfId="9952" xr:uid="{00000000-0005-0000-0000-0000E0920000}"/>
    <cellStyle name="Total 3 4 2 6 6" xfId="29300" xr:uid="{00000000-0005-0000-0000-0000E1920000}"/>
    <cellStyle name="Total 3 4 2 6 7" xfId="32021" xr:uid="{00000000-0005-0000-0000-0000E2920000}"/>
    <cellStyle name="Total 3 4 2 6 8" xfId="35699" xr:uid="{00000000-0005-0000-0000-0000E3920000}"/>
    <cellStyle name="Total 3 4 2 6 9" xfId="38610" xr:uid="{00000000-0005-0000-0000-0000E4920000}"/>
    <cellStyle name="Total 3 4 2 7" xfId="8634" xr:uid="{00000000-0005-0000-0000-0000E5920000}"/>
    <cellStyle name="Total 3 4 2 8" xfId="11509" xr:uid="{00000000-0005-0000-0000-0000E6920000}"/>
    <cellStyle name="Total 3 4 2 9" xfId="18512" xr:uid="{00000000-0005-0000-0000-0000E7920000}"/>
    <cellStyle name="Total 3 4 3" xfId="2383" xr:uid="{00000000-0005-0000-0000-0000E8920000}"/>
    <cellStyle name="Total 3 4 3 10" xfId="23271" xr:uid="{00000000-0005-0000-0000-0000E9920000}"/>
    <cellStyle name="Total 3 4 3 11" xfId="18181" xr:uid="{00000000-0005-0000-0000-0000EA920000}"/>
    <cellStyle name="Total 3 4 3 12" xfId="30140" xr:uid="{00000000-0005-0000-0000-0000EB920000}"/>
    <cellStyle name="Total 3 4 3 13" xfId="34116" xr:uid="{00000000-0005-0000-0000-0000EC920000}"/>
    <cellStyle name="Total 3 4 3 14" xfId="37678" xr:uid="{00000000-0005-0000-0000-0000ED920000}"/>
    <cellStyle name="Total 3 4 3 2" xfId="2783" xr:uid="{00000000-0005-0000-0000-0000EE920000}"/>
    <cellStyle name="Total 3 4 3 2 2" xfId="8641" xr:uid="{00000000-0005-0000-0000-0000EF920000}"/>
    <cellStyle name="Total 3 4 3 2 3" xfId="11937" xr:uid="{00000000-0005-0000-0000-0000F0920000}"/>
    <cellStyle name="Total 3 4 3 2 4" xfId="18940" xr:uid="{00000000-0005-0000-0000-0000F1920000}"/>
    <cellStyle name="Total 3 4 3 2 5" xfId="28391" xr:uid="{00000000-0005-0000-0000-0000F2920000}"/>
    <cellStyle name="Total 3 4 3 2 6" xfId="26339" xr:uid="{00000000-0005-0000-0000-0000F3920000}"/>
    <cellStyle name="Total 3 4 3 2 7" xfId="25919" xr:uid="{00000000-0005-0000-0000-0000F4920000}"/>
    <cellStyle name="Total 3 4 3 2 8" xfId="33915" xr:uid="{00000000-0005-0000-0000-0000F5920000}"/>
    <cellStyle name="Total 3 4 3 2 9" xfId="37477" xr:uid="{00000000-0005-0000-0000-0000F6920000}"/>
    <cellStyle name="Total 3 4 3 3" xfId="4065" xr:uid="{00000000-0005-0000-0000-0000F7920000}"/>
    <cellStyle name="Total 3 4 3 3 2" xfId="8642" xr:uid="{00000000-0005-0000-0000-0000F8920000}"/>
    <cellStyle name="Total 3 4 3 3 3" xfId="13219" xr:uid="{00000000-0005-0000-0000-0000F9920000}"/>
    <cellStyle name="Total 3 4 3 3 4" xfId="20217" xr:uid="{00000000-0005-0000-0000-0000FA920000}"/>
    <cellStyle name="Total 3 4 3 3 5" xfId="27793" xr:uid="{00000000-0005-0000-0000-0000FB920000}"/>
    <cellStyle name="Total 3 4 3 3 6" xfId="22475" xr:uid="{00000000-0005-0000-0000-0000FC920000}"/>
    <cellStyle name="Total 3 4 3 3 7" xfId="9349" xr:uid="{00000000-0005-0000-0000-0000FD920000}"/>
    <cellStyle name="Total 3 4 3 3 8" xfId="33432" xr:uid="{00000000-0005-0000-0000-0000FE920000}"/>
    <cellStyle name="Total 3 4 3 3 9" xfId="37107" xr:uid="{00000000-0005-0000-0000-0000FF920000}"/>
    <cellStyle name="Total 3 4 3 4" xfId="4503" xr:uid="{00000000-0005-0000-0000-000000930000}"/>
    <cellStyle name="Total 3 4 3 4 2" xfId="8643" xr:uid="{00000000-0005-0000-0000-000001930000}"/>
    <cellStyle name="Total 3 4 3 4 3" xfId="13657" xr:uid="{00000000-0005-0000-0000-000002930000}"/>
    <cellStyle name="Total 3 4 3 4 4" xfId="20655" xr:uid="{00000000-0005-0000-0000-000003930000}"/>
    <cellStyle name="Total 3 4 3 4 5" xfId="24244" xr:uid="{00000000-0005-0000-0000-000004930000}"/>
    <cellStyle name="Total 3 4 3 4 6" xfId="28162" xr:uid="{00000000-0005-0000-0000-000005930000}"/>
    <cellStyle name="Total 3 4 3 4 7" xfId="21382" xr:uid="{00000000-0005-0000-0000-000006930000}"/>
    <cellStyle name="Total 3 4 3 4 8" xfId="28452" xr:uid="{00000000-0005-0000-0000-000007930000}"/>
    <cellStyle name="Total 3 4 3 4 9" xfId="33692" xr:uid="{00000000-0005-0000-0000-000008930000}"/>
    <cellStyle name="Total 3 4 3 5" xfId="4757" xr:uid="{00000000-0005-0000-0000-000009930000}"/>
    <cellStyle name="Total 3 4 3 5 2" xfId="8644" xr:uid="{00000000-0005-0000-0000-00000A930000}"/>
    <cellStyle name="Total 3 4 3 5 3" xfId="13911" xr:uid="{00000000-0005-0000-0000-00000B930000}"/>
    <cellStyle name="Total 3 4 3 5 4" xfId="20909" xr:uid="{00000000-0005-0000-0000-00000C930000}"/>
    <cellStyle name="Total 3 4 3 5 5" xfId="24788" xr:uid="{00000000-0005-0000-0000-00000D930000}"/>
    <cellStyle name="Total 3 4 3 5 6" xfId="29272" xr:uid="{00000000-0005-0000-0000-00000E930000}"/>
    <cellStyle name="Total 3 4 3 5 7" xfId="26453" xr:uid="{00000000-0005-0000-0000-00000F930000}"/>
    <cellStyle name="Total 3 4 3 5 8" xfId="32147" xr:uid="{00000000-0005-0000-0000-000010930000}"/>
    <cellStyle name="Total 3 4 3 5 9" xfId="35822" xr:uid="{00000000-0005-0000-0000-000011930000}"/>
    <cellStyle name="Total 3 4 3 6" xfId="5003" xr:uid="{00000000-0005-0000-0000-000012930000}"/>
    <cellStyle name="Total 3 4 3 6 2" xfId="8645" xr:uid="{00000000-0005-0000-0000-000013930000}"/>
    <cellStyle name="Total 3 4 3 6 3" xfId="14157" xr:uid="{00000000-0005-0000-0000-000014930000}"/>
    <cellStyle name="Total 3 4 3 6 4" xfId="21155" xr:uid="{00000000-0005-0000-0000-000015930000}"/>
    <cellStyle name="Total 3 4 3 6 5" xfId="24270" xr:uid="{00000000-0005-0000-0000-000016930000}"/>
    <cellStyle name="Total 3 4 3 6 6" xfId="23393" xr:uid="{00000000-0005-0000-0000-000017930000}"/>
    <cellStyle name="Total 3 4 3 6 7" xfId="32049" xr:uid="{00000000-0005-0000-0000-000018930000}"/>
    <cellStyle name="Total 3 4 3 6 8" xfId="35727" xr:uid="{00000000-0005-0000-0000-000019930000}"/>
    <cellStyle name="Total 3 4 3 6 9" xfId="38638" xr:uid="{00000000-0005-0000-0000-00001A930000}"/>
    <cellStyle name="Total 3 4 3 7" xfId="8640" xr:uid="{00000000-0005-0000-0000-00001B930000}"/>
    <cellStyle name="Total 3 4 3 8" xfId="11537" xr:uid="{00000000-0005-0000-0000-00001C930000}"/>
    <cellStyle name="Total 3 4 3 9" xfId="18540" xr:uid="{00000000-0005-0000-0000-00001D930000}"/>
    <cellStyle name="Total 3 4 4" xfId="2407" xr:uid="{00000000-0005-0000-0000-00001E930000}"/>
    <cellStyle name="Total 3 4 4 10" xfId="17802" xr:uid="{00000000-0005-0000-0000-00001F930000}"/>
    <cellStyle name="Total 3 4 4 11" xfId="17159" xr:uid="{00000000-0005-0000-0000-000020930000}"/>
    <cellStyle name="Total 3 4 4 12" xfId="28801" xr:uid="{00000000-0005-0000-0000-000021930000}"/>
    <cellStyle name="Total 3 4 4 13" xfId="34103" xr:uid="{00000000-0005-0000-0000-000022930000}"/>
    <cellStyle name="Total 3 4 4 14" xfId="37665" xr:uid="{00000000-0005-0000-0000-000023930000}"/>
    <cellStyle name="Total 3 4 4 2" xfId="2807" xr:uid="{00000000-0005-0000-0000-000024930000}"/>
    <cellStyle name="Total 3 4 4 2 2" xfId="8647" xr:uid="{00000000-0005-0000-0000-000025930000}"/>
    <cellStyle name="Total 3 4 4 2 3" xfId="11961" xr:uid="{00000000-0005-0000-0000-000026930000}"/>
    <cellStyle name="Total 3 4 4 2 4" xfId="18964" xr:uid="{00000000-0005-0000-0000-000027930000}"/>
    <cellStyle name="Total 3 4 4 2 5" xfId="24215" xr:uid="{00000000-0005-0000-0000-000028930000}"/>
    <cellStyle name="Total 3 4 4 2 6" xfId="28927" xr:uid="{00000000-0005-0000-0000-000029930000}"/>
    <cellStyle name="Total 3 4 4 2 7" xfId="29930" xr:uid="{00000000-0005-0000-0000-00002A930000}"/>
    <cellStyle name="Total 3 4 4 2 8" xfId="31538" xr:uid="{00000000-0005-0000-0000-00002B930000}"/>
    <cellStyle name="Total 3 4 4 2 9" xfId="35248" xr:uid="{00000000-0005-0000-0000-00002C930000}"/>
    <cellStyle name="Total 3 4 4 3" xfId="4089" xr:uid="{00000000-0005-0000-0000-00002D930000}"/>
    <cellStyle name="Total 3 4 4 3 2" xfId="8648" xr:uid="{00000000-0005-0000-0000-00002E930000}"/>
    <cellStyle name="Total 3 4 4 3 3" xfId="13243" xr:uid="{00000000-0005-0000-0000-00002F930000}"/>
    <cellStyle name="Total 3 4 4 3 4" xfId="20241" xr:uid="{00000000-0005-0000-0000-000030930000}"/>
    <cellStyle name="Total 3 4 4 3 5" xfId="27786" xr:uid="{00000000-0005-0000-0000-000031930000}"/>
    <cellStyle name="Total 3 4 4 3 6" xfId="28826" xr:uid="{00000000-0005-0000-0000-000032930000}"/>
    <cellStyle name="Total 3 4 4 3 7" xfId="24382" xr:uid="{00000000-0005-0000-0000-000033930000}"/>
    <cellStyle name="Total 3 4 4 3 8" xfId="33421" xr:uid="{00000000-0005-0000-0000-000034930000}"/>
    <cellStyle name="Total 3 4 4 3 9" xfId="37096" xr:uid="{00000000-0005-0000-0000-000035930000}"/>
    <cellStyle name="Total 3 4 4 4" xfId="4527" xr:uid="{00000000-0005-0000-0000-000036930000}"/>
    <cellStyle name="Total 3 4 4 4 2" xfId="8649" xr:uid="{00000000-0005-0000-0000-000037930000}"/>
    <cellStyle name="Total 3 4 4 4 3" xfId="13681" xr:uid="{00000000-0005-0000-0000-000038930000}"/>
    <cellStyle name="Total 3 4 4 4 4" xfId="20679" xr:uid="{00000000-0005-0000-0000-000039930000}"/>
    <cellStyle name="Total 3 4 4 4 5" xfId="27573" xr:uid="{00000000-0005-0000-0000-00003A930000}"/>
    <cellStyle name="Total 3 4 4 4 6" xfId="28856" xr:uid="{00000000-0005-0000-0000-00003B930000}"/>
    <cellStyle name="Total 3 4 4 4 7" xfId="22830" xr:uid="{00000000-0005-0000-0000-00003C930000}"/>
    <cellStyle name="Total 3 4 4 4 8" xfId="32253" xr:uid="{00000000-0005-0000-0000-00003D930000}"/>
    <cellStyle name="Total 3 4 4 4 9" xfId="35928" xr:uid="{00000000-0005-0000-0000-00003E930000}"/>
    <cellStyle name="Total 3 4 4 5" xfId="4781" xr:uid="{00000000-0005-0000-0000-00003F930000}"/>
    <cellStyle name="Total 3 4 4 5 2" xfId="8650" xr:uid="{00000000-0005-0000-0000-000040930000}"/>
    <cellStyle name="Total 3 4 4 5 3" xfId="13935" xr:uid="{00000000-0005-0000-0000-000041930000}"/>
    <cellStyle name="Total 3 4 4 5 4" xfId="20933" xr:uid="{00000000-0005-0000-0000-000042930000}"/>
    <cellStyle name="Total 3 4 4 5 5" xfId="24032" xr:uid="{00000000-0005-0000-0000-000043930000}"/>
    <cellStyle name="Total 3 4 4 5 6" xfId="22885" xr:uid="{00000000-0005-0000-0000-000044930000}"/>
    <cellStyle name="Total 3 4 4 5 7" xfId="17277" xr:uid="{00000000-0005-0000-0000-000045930000}"/>
    <cellStyle name="Total 3 4 4 5 8" xfId="10278" xr:uid="{00000000-0005-0000-0000-000046930000}"/>
    <cellStyle name="Total 3 4 4 5 9" xfId="29373" xr:uid="{00000000-0005-0000-0000-000047930000}"/>
    <cellStyle name="Total 3 4 4 6" xfId="5027" xr:uid="{00000000-0005-0000-0000-000048930000}"/>
    <cellStyle name="Total 3 4 4 6 2" xfId="8651" xr:uid="{00000000-0005-0000-0000-000049930000}"/>
    <cellStyle name="Total 3 4 4 6 3" xfId="14181" xr:uid="{00000000-0005-0000-0000-00004A930000}"/>
    <cellStyle name="Total 3 4 4 6 4" xfId="21179" xr:uid="{00000000-0005-0000-0000-00004B930000}"/>
    <cellStyle name="Total 3 4 4 6 5" xfId="17511" xr:uid="{00000000-0005-0000-0000-00004C930000}"/>
    <cellStyle name="Total 3 4 4 6 6" xfId="26794" xr:uid="{00000000-0005-0000-0000-00004D930000}"/>
    <cellStyle name="Total 3 4 4 6 7" xfId="32073" xr:uid="{00000000-0005-0000-0000-00004E930000}"/>
    <cellStyle name="Total 3 4 4 6 8" xfId="35751" xr:uid="{00000000-0005-0000-0000-00004F930000}"/>
    <cellStyle name="Total 3 4 4 6 9" xfId="38662" xr:uid="{00000000-0005-0000-0000-000050930000}"/>
    <cellStyle name="Total 3 4 4 7" xfId="8646" xr:uid="{00000000-0005-0000-0000-000051930000}"/>
    <cellStyle name="Total 3 4 4 8" xfId="11561" xr:uid="{00000000-0005-0000-0000-000052930000}"/>
    <cellStyle name="Total 3 4 4 9" xfId="18564" xr:uid="{00000000-0005-0000-0000-000053930000}"/>
    <cellStyle name="Total 3 4 5" xfId="2431" xr:uid="{00000000-0005-0000-0000-000054930000}"/>
    <cellStyle name="Total 3 4 5 10" xfId="18037" xr:uid="{00000000-0005-0000-0000-000055930000}"/>
    <cellStyle name="Total 3 4 5 11" xfId="26186" xr:uid="{00000000-0005-0000-0000-000056930000}"/>
    <cellStyle name="Total 3 4 5 12" xfId="30116" xr:uid="{00000000-0005-0000-0000-000057930000}"/>
    <cellStyle name="Total 3 4 5 13" xfId="29630" xr:uid="{00000000-0005-0000-0000-000058930000}"/>
    <cellStyle name="Total 3 4 5 14" xfId="33616" xr:uid="{00000000-0005-0000-0000-000059930000}"/>
    <cellStyle name="Total 3 4 5 2" xfId="2831" xr:uid="{00000000-0005-0000-0000-00005A930000}"/>
    <cellStyle name="Total 3 4 5 2 2" xfId="8653" xr:uid="{00000000-0005-0000-0000-00005B930000}"/>
    <cellStyle name="Total 3 4 5 2 3" xfId="11985" xr:uid="{00000000-0005-0000-0000-00005C930000}"/>
    <cellStyle name="Total 3 4 5 2 4" xfId="18988" xr:uid="{00000000-0005-0000-0000-00005D930000}"/>
    <cellStyle name="Total 3 4 5 2 5" xfId="22734" xr:uid="{00000000-0005-0000-0000-00005E930000}"/>
    <cellStyle name="Total 3 4 5 2 6" xfId="9729" xr:uid="{00000000-0005-0000-0000-00005F930000}"/>
    <cellStyle name="Total 3 4 5 2 7" xfId="29917" xr:uid="{00000000-0005-0000-0000-000060930000}"/>
    <cellStyle name="Total 3 4 5 2 8" xfId="25704" xr:uid="{00000000-0005-0000-0000-000061930000}"/>
    <cellStyle name="Total 3 4 5 2 9" xfId="31425" xr:uid="{00000000-0005-0000-0000-000062930000}"/>
    <cellStyle name="Total 3 4 5 3" xfId="4113" xr:uid="{00000000-0005-0000-0000-000063930000}"/>
    <cellStyle name="Total 3 4 5 3 2" xfId="8654" xr:uid="{00000000-0005-0000-0000-000064930000}"/>
    <cellStyle name="Total 3 4 5 3 3" xfId="13267" xr:uid="{00000000-0005-0000-0000-000065930000}"/>
    <cellStyle name="Total 3 4 5 3 4" xfId="20265" xr:uid="{00000000-0005-0000-0000-000066930000}"/>
    <cellStyle name="Total 3 4 5 3 5" xfId="27775" xr:uid="{00000000-0005-0000-0000-000067930000}"/>
    <cellStyle name="Total 3 4 5 3 6" xfId="20042" xr:uid="{00000000-0005-0000-0000-000068930000}"/>
    <cellStyle name="Total 3 4 5 3 7" xfId="22802" xr:uid="{00000000-0005-0000-0000-000069930000}"/>
    <cellStyle name="Total 3 4 5 3 8" xfId="33413" xr:uid="{00000000-0005-0000-0000-00006A930000}"/>
    <cellStyle name="Total 3 4 5 3 9" xfId="37088" xr:uid="{00000000-0005-0000-0000-00006B930000}"/>
    <cellStyle name="Total 3 4 5 4" xfId="4551" xr:uid="{00000000-0005-0000-0000-00006C930000}"/>
    <cellStyle name="Total 3 4 5 4 2" xfId="8655" xr:uid="{00000000-0005-0000-0000-00006D930000}"/>
    <cellStyle name="Total 3 4 5 4 3" xfId="13705" xr:uid="{00000000-0005-0000-0000-00006E930000}"/>
    <cellStyle name="Total 3 4 5 4 4" xfId="20703" xr:uid="{00000000-0005-0000-0000-00006F930000}"/>
    <cellStyle name="Total 3 4 5 4 5" xfId="27561" xr:uid="{00000000-0005-0000-0000-000070930000}"/>
    <cellStyle name="Total 3 4 5 4 6" xfId="28859" xr:uid="{00000000-0005-0000-0000-000071930000}"/>
    <cellStyle name="Total 3 4 5 4 7" xfId="24068" xr:uid="{00000000-0005-0000-0000-000072930000}"/>
    <cellStyle name="Total 3 4 5 4 8" xfId="24429" xr:uid="{00000000-0005-0000-0000-000073930000}"/>
    <cellStyle name="Total 3 4 5 4 9" xfId="31023" xr:uid="{00000000-0005-0000-0000-000074930000}"/>
    <cellStyle name="Total 3 4 5 5" xfId="4805" xr:uid="{00000000-0005-0000-0000-000075930000}"/>
    <cellStyle name="Total 3 4 5 5 2" xfId="8656" xr:uid="{00000000-0005-0000-0000-000076930000}"/>
    <cellStyle name="Total 3 4 5 5 3" xfId="13959" xr:uid="{00000000-0005-0000-0000-000077930000}"/>
    <cellStyle name="Total 3 4 5 5 4" xfId="20957" xr:uid="{00000000-0005-0000-0000-000078930000}"/>
    <cellStyle name="Total 3 4 5 5 5" xfId="24789" xr:uid="{00000000-0005-0000-0000-000079930000}"/>
    <cellStyle name="Total 3 4 5 5 6" xfId="9558" xr:uid="{00000000-0005-0000-0000-00007A930000}"/>
    <cellStyle name="Total 3 4 5 5 7" xfId="25183" xr:uid="{00000000-0005-0000-0000-00007B930000}"/>
    <cellStyle name="Total 3 4 5 5 8" xfId="32125" xr:uid="{00000000-0005-0000-0000-00007C930000}"/>
    <cellStyle name="Total 3 4 5 5 9" xfId="35800" xr:uid="{00000000-0005-0000-0000-00007D930000}"/>
    <cellStyle name="Total 3 4 5 6" xfId="5051" xr:uid="{00000000-0005-0000-0000-00007E930000}"/>
    <cellStyle name="Total 3 4 5 6 2" xfId="8657" xr:uid="{00000000-0005-0000-0000-00007F930000}"/>
    <cellStyle name="Total 3 4 5 6 3" xfId="14205" xr:uid="{00000000-0005-0000-0000-000080930000}"/>
    <cellStyle name="Total 3 4 5 6 4" xfId="21203" xr:uid="{00000000-0005-0000-0000-000081930000}"/>
    <cellStyle name="Total 3 4 5 6 5" xfId="27314" xr:uid="{00000000-0005-0000-0000-000082930000}"/>
    <cellStyle name="Total 3 4 5 6 6" xfId="26796" xr:uid="{00000000-0005-0000-0000-000083930000}"/>
    <cellStyle name="Total 3 4 5 6 7" xfId="32097" xr:uid="{00000000-0005-0000-0000-000084930000}"/>
    <cellStyle name="Total 3 4 5 6 8" xfId="35775" xr:uid="{00000000-0005-0000-0000-000085930000}"/>
    <cellStyle name="Total 3 4 5 6 9" xfId="38686" xr:uid="{00000000-0005-0000-0000-000086930000}"/>
    <cellStyle name="Total 3 4 5 7" xfId="8652" xr:uid="{00000000-0005-0000-0000-000087930000}"/>
    <cellStyle name="Total 3 4 5 8" xfId="11585" xr:uid="{00000000-0005-0000-0000-000088930000}"/>
    <cellStyle name="Total 3 4 5 9" xfId="18588" xr:uid="{00000000-0005-0000-0000-000089930000}"/>
    <cellStyle name="Total 3 4 6" xfId="2633" xr:uid="{00000000-0005-0000-0000-00008A930000}"/>
    <cellStyle name="Total 3 4 6 2" xfId="8658" xr:uid="{00000000-0005-0000-0000-00008B930000}"/>
    <cellStyle name="Total 3 4 6 3" xfId="11787" xr:uid="{00000000-0005-0000-0000-00008C930000}"/>
    <cellStyle name="Total 3 4 6 4" xfId="18790" xr:uid="{00000000-0005-0000-0000-00008D930000}"/>
    <cellStyle name="Total 3 4 6 5" xfId="21388" xr:uid="{00000000-0005-0000-0000-00008E930000}"/>
    <cellStyle name="Total 3 4 6 6" xfId="22960" xr:uid="{00000000-0005-0000-0000-00008F930000}"/>
    <cellStyle name="Total 3 4 6 7" xfId="30013" xr:uid="{00000000-0005-0000-0000-000090930000}"/>
    <cellStyle name="Total 3 4 6 8" xfId="33985" xr:uid="{00000000-0005-0000-0000-000091930000}"/>
    <cellStyle name="Total 3 4 6 9" xfId="37547" xr:uid="{00000000-0005-0000-0000-000092930000}"/>
    <cellStyle name="Total 3 4 7" xfId="3201" xr:uid="{00000000-0005-0000-0000-000093930000}"/>
    <cellStyle name="Total 3 4 7 2" xfId="8659" xr:uid="{00000000-0005-0000-0000-000094930000}"/>
    <cellStyle name="Total 3 4 7 3" xfId="12355" xr:uid="{00000000-0005-0000-0000-000095930000}"/>
    <cellStyle name="Total 3 4 7 4" xfId="19358" xr:uid="{00000000-0005-0000-0000-000096930000}"/>
    <cellStyle name="Total 3 4 7 5" xfId="28226" xr:uid="{00000000-0005-0000-0000-000097930000}"/>
    <cellStyle name="Total 3 4 7 6" xfId="26441" xr:uid="{00000000-0005-0000-0000-000098930000}"/>
    <cellStyle name="Total 3 4 7 7" xfId="29740" xr:uid="{00000000-0005-0000-0000-000099930000}"/>
    <cellStyle name="Total 3 4 7 8" xfId="31589" xr:uid="{00000000-0005-0000-0000-00009A930000}"/>
    <cellStyle name="Total 3 4 7 9" xfId="35298" xr:uid="{00000000-0005-0000-0000-00009B930000}"/>
    <cellStyle name="Total 3 4 8" xfId="2966" xr:uid="{00000000-0005-0000-0000-00009C930000}"/>
    <cellStyle name="Total 3 4 8 2" xfId="8660" xr:uid="{00000000-0005-0000-0000-00009D930000}"/>
    <cellStyle name="Total 3 4 8 3" xfId="12120" xr:uid="{00000000-0005-0000-0000-00009E930000}"/>
    <cellStyle name="Total 3 4 8 4" xfId="19123" xr:uid="{00000000-0005-0000-0000-00009F930000}"/>
    <cellStyle name="Total 3 4 8 5" xfId="17306" xr:uid="{00000000-0005-0000-0000-0000A0930000}"/>
    <cellStyle name="Total 3 4 8 6" xfId="25413" xr:uid="{00000000-0005-0000-0000-0000A1930000}"/>
    <cellStyle name="Total 3 4 8 7" xfId="29848" xr:uid="{00000000-0005-0000-0000-0000A2930000}"/>
    <cellStyle name="Total 3 4 8 8" xfId="33825" xr:uid="{00000000-0005-0000-0000-0000A3930000}"/>
    <cellStyle name="Total 3 4 8 9" xfId="37387" xr:uid="{00000000-0005-0000-0000-0000A4930000}"/>
    <cellStyle name="Total 3 4 9" xfId="3042" xr:uid="{00000000-0005-0000-0000-0000A5930000}"/>
    <cellStyle name="Total 3 4 9 2" xfId="8661" xr:uid="{00000000-0005-0000-0000-0000A6930000}"/>
    <cellStyle name="Total 3 4 9 3" xfId="12196" xr:uid="{00000000-0005-0000-0000-0000A7930000}"/>
    <cellStyle name="Total 3 4 9 4" xfId="19199" xr:uid="{00000000-0005-0000-0000-0000A8930000}"/>
    <cellStyle name="Total 3 4 9 5" xfId="24694" xr:uid="{00000000-0005-0000-0000-0000A9930000}"/>
    <cellStyle name="Total 3 4 9 6" xfId="23116" xr:uid="{00000000-0005-0000-0000-0000AA930000}"/>
    <cellStyle name="Total 3 4 9 7" xfId="17097" xr:uid="{00000000-0005-0000-0000-0000AB930000}"/>
    <cellStyle name="Total 3 4 9 8" xfId="19393" xr:uid="{00000000-0005-0000-0000-0000AC930000}"/>
    <cellStyle name="Total 3 4 9 9" xfId="33649" xr:uid="{00000000-0005-0000-0000-0000AD930000}"/>
    <cellStyle name="Total 3 5" xfId="2308" xr:uid="{00000000-0005-0000-0000-0000AE930000}"/>
    <cellStyle name="Total 3 5 10" xfId="19586" xr:uid="{00000000-0005-0000-0000-0000AF930000}"/>
    <cellStyle name="Total 3 5 11" xfId="26125" xr:uid="{00000000-0005-0000-0000-0000B0930000}"/>
    <cellStyle name="Total 3 5 12" xfId="25931" xr:uid="{00000000-0005-0000-0000-0000B1930000}"/>
    <cellStyle name="Total 3 5 13" xfId="34152" xr:uid="{00000000-0005-0000-0000-0000B2930000}"/>
    <cellStyle name="Total 3 5 14" xfId="37714" xr:uid="{00000000-0005-0000-0000-0000B3930000}"/>
    <cellStyle name="Total 3 5 2" xfId="2708" xr:uid="{00000000-0005-0000-0000-0000B4930000}"/>
    <cellStyle name="Total 3 5 2 2" xfId="8663" xr:uid="{00000000-0005-0000-0000-0000B5930000}"/>
    <cellStyle name="Total 3 5 2 3" xfId="11862" xr:uid="{00000000-0005-0000-0000-0000B6930000}"/>
    <cellStyle name="Total 3 5 2 4" xfId="18865" xr:uid="{00000000-0005-0000-0000-0000B7930000}"/>
    <cellStyle name="Total 3 5 2 5" xfId="24629" xr:uid="{00000000-0005-0000-0000-0000B8930000}"/>
    <cellStyle name="Total 3 5 2 6" xfId="17465" xr:uid="{00000000-0005-0000-0000-0000B9930000}"/>
    <cellStyle name="Total 3 5 2 7" xfId="29979" xr:uid="{00000000-0005-0000-0000-0000BA930000}"/>
    <cellStyle name="Total 3 5 2 8" xfId="33956" xr:uid="{00000000-0005-0000-0000-0000BB930000}"/>
    <cellStyle name="Total 3 5 2 9" xfId="37518" xr:uid="{00000000-0005-0000-0000-0000BC930000}"/>
    <cellStyle name="Total 3 5 3" xfId="3990" xr:uid="{00000000-0005-0000-0000-0000BD930000}"/>
    <cellStyle name="Total 3 5 3 2" xfId="8664" xr:uid="{00000000-0005-0000-0000-0000BE930000}"/>
    <cellStyle name="Total 3 5 3 3" xfId="13144" xr:uid="{00000000-0005-0000-0000-0000BF930000}"/>
    <cellStyle name="Total 3 5 3 4" xfId="20142" xr:uid="{00000000-0005-0000-0000-0000C0930000}"/>
    <cellStyle name="Total 3 5 3 5" xfId="9636" xr:uid="{00000000-0005-0000-0000-0000C1930000}"/>
    <cellStyle name="Total 3 5 3 6" xfId="28913" xr:uid="{00000000-0005-0000-0000-0000C2930000}"/>
    <cellStyle name="Total 3 5 3 7" xfId="23374" xr:uid="{00000000-0005-0000-0000-0000C3930000}"/>
    <cellStyle name="Total 3 5 3 8" xfId="31837" xr:uid="{00000000-0005-0000-0000-0000C4930000}"/>
    <cellStyle name="Total 3 5 3 9" xfId="35491" xr:uid="{00000000-0005-0000-0000-0000C5930000}"/>
    <cellStyle name="Total 3 5 4" xfId="4428" xr:uid="{00000000-0005-0000-0000-0000C6930000}"/>
    <cellStyle name="Total 3 5 4 2" xfId="8665" xr:uid="{00000000-0005-0000-0000-0000C7930000}"/>
    <cellStyle name="Total 3 5 4 3" xfId="13582" xr:uid="{00000000-0005-0000-0000-0000C8930000}"/>
    <cellStyle name="Total 3 5 4 4" xfId="20580" xr:uid="{00000000-0005-0000-0000-0000C9930000}"/>
    <cellStyle name="Total 3 5 4 5" xfId="17572" xr:uid="{00000000-0005-0000-0000-0000CA930000}"/>
    <cellStyle name="Total 3 5 4 6" xfId="17797" xr:uid="{00000000-0005-0000-0000-0000CB930000}"/>
    <cellStyle name="Total 3 5 4 7" xfId="28942" xr:uid="{00000000-0005-0000-0000-0000CC930000}"/>
    <cellStyle name="Total 3 5 4 8" xfId="31759" xr:uid="{00000000-0005-0000-0000-0000CD930000}"/>
    <cellStyle name="Total 3 5 4 9" xfId="35439" xr:uid="{00000000-0005-0000-0000-0000CE930000}"/>
    <cellStyle name="Total 3 5 5" xfId="4682" xr:uid="{00000000-0005-0000-0000-0000CF930000}"/>
    <cellStyle name="Total 3 5 5 2" xfId="8666" xr:uid="{00000000-0005-0000-0000-0000D0930000}"/>
    <cellStyle name="Total 3 5 5 3" xfId="13836" xr:uid="{00000000-0005-0000-0000-0000D1930000}"/>
    <cellStyle name="Total 3 5 5 4" xfId="20834" xr:uid="{00000000-0005-0000-0000-0000D2930000}"/>
    <cellStyle name="Total 3 5 5 5" xfId="27496" xr:uid="{00000000-0005-0000-0000-0000D3930000}"/>
    <cellStyle name="Total 3 5 5 6" xfId="26730" xr:uid="{00000000-0005-0000-0000-0000D4930000}"/>
    <cellStyle name="Total 3 5 5 7" xfId="28940" xr:uid="{00000000-0005-0000-0000-0000D5930000}"/>
    <cellStyle name="Total 3 5 5 8" xfId="17978" xr:uid="{00000000-0005-0000-0000-0000D6930000}"/>
    <cellStyle name="Total 3 5 5 9" xfId="25755" xr:uid="{00000000-0005-0000-0000-0000D7930000}"/>
    <cellStyle name="Total 3 5 6" xfId="4928" xr:uid="{00000000-0005-0000-0000-0000D8930000}"/>
    <cellStyle name="Total 3 5 6 2" xfId="8667" xr:uid="{00000000-0005-0000-0000-0000D9930000}"/>
    <cellStyle name="Total 3 5 6 3" xfId="14082" xr:uid="{00000000-0005-0000-0000-0000DA930000}"/>
    <cellStyle name="Total 3 5 6 4" xfId="21080" xr:uid="{00000000-0005-0000-0000-0000DB930000}"/>
    <cellStyle name="Total 3 5 6 5" xfId="18343" xr:uid="{00000000-0005-0000-0000-0000DC930000}"/>
    <cellStyle name="Total 3 5 6 6" xfId="19476" xr:uid="{00000000-0005-0000-0000-0000DD930000}"/>
    <cellStyle name="Total 3 5 6 7" xfId="31974" xr:uid="{00000000-0005-0000-0000-0000DE930000}"/>
    <cellStyle name="Total 3 5 6 8" xfId="35652" xr:uid="{00000000-0005-0000-0000-0000DF930000}"/>
    <cellStyle name="Total 3 5 6 9" xfId="38563" xr:uid="{00000000-0005-0000-0000-0000E0930000}"/>
    <cellStyle name="Total 3 5 7" xfId="8662" xr:uid="{00000000-0005-0000-0000-0000E1930000}"/>
    <cellStyle name="Total 3 5 8" xfId="11462" xr:uid="{00000000-0005-0000-0000-0000E2930000}"/>
    <cellStyle name="Total 3 5 9" xfId="18465" xr:uid="{00000000-0005-0000-0000-0000E3930000}"/>
    <cellStyle name="Total 3 6" xfId="2039" xr:uid="{00000000-0005-0000-0000-0000E4930000}"/>
    <cellStyle name="Total 3 6 10" xfId="28482" xr:uid="{00000000-0005-0000-0000-0000E5930000}"/>
    <cellStyle name="Total 3 6 11" xfId="28061" xr:uid="{00000000-0005-0000-0000-0000E6930000}"/>
    <cellStyle name="Total 3 6 12" xfId="30833" xr:uid="{00000000-0005-0000-0000-0000E7930000}"/>
    <cellStyle name="Total 3 6 13" xfId="31061" xr:uid="{00000000-0005-0000-0000-0000E8930000}"/>
    <cellStyle name="Total 3 6 14" xfId="31338" xr:uid="{00000000-0005-0000-0000-0000E9930000}"/>
    <cellStyle name="Total 3 6 2" xfId="2580" xr:uid="{00000000-0005-0000-0000-0000EA930000}"/>
    <cellStyle name="Total 3 6 2 2" xfId="8669" xr:uid="{00000000-0005-0000-0000-0000EB930000}"/>
    <cellStyle name="Total 3 6 2 3" xfId="11734" xr:uid="{00000000-0005-0000-0000-0000EC930000}"/>
    <cellStyle name="Total 3 6 2 4" xfId="18737" xr:uid="{00000000-0005-0000-0000-0000ED930000}"/>
    <cellStyle name="Total 3 6 2 5" xfId="18169" xr:uid="{00000000-0005-0000-0000-0000EE930000}"/>
    <cellStyle name="Total 3 6 2 6" xfId="26259" xr:uid="{00000000-0005-0000-0000-0000EF930000}"/>
    <cellStyle name="Total 3 6 2 7" xfId="30035" xr:uid="{00000000-0005-0000-0000-0000F0930000}"/>
    <cellStyle name="Total 3 6 2 8" xfId="31508" xr:uid="{00000000-0005-0000-0000-0000F1930000}"/>
    <cellStyle name="Total 3 6 2 9" xfId="35218" xr:uid="{00000000-0005-0000-0000-0000F2930000}"/>
    <cellStyle name="Total 3 6 3" xfId="3813" xr:uid="{00000000-0005-0000-0000-0000F3930000}"/>
    <cellStyle name="Total 3 6 3 2" xfId="8670" xr:uid="{00000000-0005-0000-0000-0000F4930000}"/>
    <cellStyle name="Total 3 6 3 3" xfId="12967" xr:uid="{00000000-0005-0000-0000-0000F5930000}"/>
    <cellStyle name="Total 3 6 3 4" xfId="19966" xr:uid="{00000000-0005-0000-0000-0000F6930000}"/>
    <cellStyle name="Total 3 6 3 5" xfId="27923" xr:uid="{00000000-0005-0000-0000-0000F7930000}"/>
    <cellStyle name="Total 3 6 3 6" xfId="17932" xr:uid="{00000000-0005-0000-0000-0000F8930000}"/>
    <cellStyle name="Total 3 6 3 7" xfId="29372" xr:uid="{00000000-0005-0000-0000-0000F9930000}"/>
    <cellStyle name="Total 3 6 3 8" xfId="25793" xr:uid="{00000000-0005-0000-0000-0000FA930000}"/>
    <cellStyle name="Total 3 6 3 9" xfId="29592" xr:uid="{00000000-0005-0000-0000-0000FB930000}"/>
    <cellStyle name="Total 3 6 4" xfId="4289" xr:uid="{00000000-0005-0000-0000-0000FC930000}"/>
    <cellStyle name="Total 3 6 4 2" xfId="8671" xr:uid="{00000000-0005-0000-0000-0000FD930000}"/>
    <cellStyle name="Total 3 6 4 3" xfId="13443" xr:uid="{00000000-0005-0000-0000-0000FE930000}"/>
    <cellStyle name="Total 3 6 4 4" xfId="20441" xr:uid="{00000000-0005-0000-0000-0000FF930000}"/>
    <cellStyle name="Total 3 6 4 5" xfId="27682" xr:uid="{00000000-0005-0000-0000-000000940000}"/>
    <cellStyle name="Total 3 6 4 6" xfId="17478" xr:uid="{00000000-0005-0000-0000-000001940000}"/>
    <cellStyle name="Total 3 6 4 7" xfId="25522" xr:uid="{00000000-0005-0000-0000-000002940000}"/>
    <cellStyle name="Total 3 6 4 8" xfId="31713" xr:uid="{00000000-0005-0000-0000-000003940000}"/>
    <cellStyle name="Total 3 6 4 9" xfId="35393" xr:uid="{00000000-0005-0000-0000-000004940000}"/>
    <cellStyle name="Total 3 6 5" xfId="4562" xr:uid="{00000000-0005-0000-0000-000005940000}"/>
    <cellStyle name="Total 3 6 5 2" xfId="8672" xr:uid="{00000000-0005-0000-0000-000006940000}"/>
    <cellStyle name="Total 3 6 5 3" xfId="13716" xr:uid="{00000000-0005-0000-0000-000007940000}"/>
    <cellStyle name="Total 3 6 5 4" xfId="20714" xr:uid="{00000000-0005-0000-0000-000008940000}"/>
    <cellStyle name="Total 3 6 5 5" xfId="27556" xr:uid="{00000000-0005-0000-0000-000009940000}"/>
    <cellStyle name="Total 3 6 5 6" xfId="24203" xr:uid="{00000000-0005-0000-0000-00000A940000}"/>
    <cellStyle name="Total 3 6 5 7" xfId="26841" xr:uid="{00000000-0005-0000-0000-00000B940000}"/>
    <cellStyle name="Total 3 6 5 8" xfId="18334" xr:uid="{00000000-0005-0000-0000-00000C940000}"/>
    <cellStyle name="Total 3 6 5 9" xfId="35049" xr:uid="{00000000-0005-0000-0000-00000D940000}"/>
    <cellStyle name="Total 3 6 6" xfId="4812" xr:uid="{00000000-0005-0000-0000-00000E940000}"/>
    <cellStyle name="Total 3 6 6 2" xfId="8673" xr:uid="{00000000-0005-0000-0000-00000F940000}"/>
    <cellStyle name="Total 3 6 6 3" xfId="13966" xr:uid="{00000000-0005-0000-0000-000010940000}"/>
    <cellStyle name="Total 3 6 6 4" xfId="20964" xr:uid="{00000000-0005-0000-0000-000011940000}"/>
    <cellStyle name="Total 3 6 6 5" xfId="24033" xr:uid="{00000000-0005-0000-0000-000012940000}"/>
    <cellStyle name="Total 3 6 6 6" xfId="26759" xr:uid="{00000000-0005-0000-0000-000013940000}"/>
    <cellStyle name="Total 3 6 6 7" xfId="17046" xr:uid="{00000000-0005-0000-0000-000014940000}"/>
    <cellStyle name="Total 3 6 6 8" xfId="31878" xr:uid="{00000000-0005-0000-0000-000015940000}"/>
    <cellStyle name="Total 3 6 6 9" xfId="35531" xr:uid="{00000000-0005-0000-0000-000016940000}"/>
    <cellStyle name="Total 3 6 7" xfId="8668" xr:uid="{00000000-0005-0000-0000-000017940000}"/>
    <cellStyle name="Total 3 6 8" xfId="11193" xr:uid="{00000000-0005-0000-0000-000018940000}"/>
    <cellStyle name="Total 3 6 9" xfId="9492" xr:uid="{00000000-0005-0000-0000-000019940000}"/>
    <cellStyle name="Total 3 7" xfId="2296" xr:uid="{00000000-0005-0000-0000-00001A940000}"/>
    <cellStyle name="Total 3 7 10" xfId="17823" xr:uid="{00000000-0005-0000-0000-00001B940000}"/>
    <cellStyle name="Total 3 7 11" xfId="26119" xr:uid="{00000000-0005-0000-0000-00001C940000}"/>
    <cellStyle name="Total 3 7 12" xfId="27890" xr:uid="{00000000-0005-0000-0000-00001D940000}"/>
    <cellStyle name="Total 3 7 13" xfId="34157" xr:uid="{00000000-0005-0000-0000-00001E940000}"/>
    <cellStyle name="Total 3 7 14" xfId="37719" xr:uid="{00000000-0005-0000-0000-00001F940000}"/>
    <cellStyle name="Total 3 7 2" xfId="2696" xr:uid="{00000000-0005-0000-0000-000020940000}"/>
    <cellStyle name="Total 3 7 2 2" xfId="8675" xr:uid="{00000000-0005-0000-0000-000021940000}"/>
    <cellStyle name="Total 3 7 2 3" xfId="11850" xr:uid="{00000000-0005-0000-0000-000022940000}"/>
    <cellStyle name="Total 3 7 2 4" xfId="18853" xr:uid="{00000000-0005-0000-0000-000023940000}"/>
    <cellStyle name="Total 3 7 2 5" xfId="19521" xr:uid="{00000000-0005-0000-0000-000024940000}"/>
    <cellStyle name="Total 3 7 2 6" xfId="23299" xr:uid="{00000000-0005-0000-0000-000025940000}"/>
    <cellStyle name="Total 3 7 2 7" xfId="29969" xr:uid="{00000000-0005-0000-0000-000026940000}"/>
    <cellStyle name="Total 3 7 2 8" xfId="33954" xr:uid="{00000000-0005-0000-0000-000027940000}"/>
    <cellStyle name="Total 3 7 2 9" xfId="37516" xr:uid="{00000000-0005-0000-0000-000028940000}"/>
    <cellStyle name="Total 3 7 3" xfId="3978" xr:uid="{00000000-0005-0000-0000-000029940000}"/>
    <cellStyle name="Total 3 7 3 2" xfId="8676" xr:uid="{00000000-0005-0000-0000-00002A940000}"/>
    <cellStyle name="Total 3 7 3 3" xfId="13132" xr:uid="{00000000-0005-0000-0000-00002B940000}"/>
    <cellStyle name="Total 3 7 3 4" xfId="20130" xr:uid="{00000000-0005-0000-0000-00002C940000}"/>
    <cellStyle name="Total 3 7 3 5" xfId="19418" xr:uid="{00000000-0005-0000-0000-00002D940000}"/>
    <cellStyle name="Total 3 7 3 6" xfId="29196" xr:uid="{00000000-0005-0000-0000-00002E940000}"/>
    <cellStyle name="Total 3 7 3 7" xfId="28932" xr:uid="{00000000-0005-0000-0000-00002F940000}"/>
    <cellStyle name="Total 3 7 3 8" xfId="26547" xr:uid="{00000000-0005-0000-0000-000030940000}"/>
    <cellStyle name="Total 3 7 3 9" xfId="29571" xr:uid="{00000000-0005-0000-0000-000031940000}"/>
    <cellStyle name="Total 3 7 4" xfId="4416" xr:uid="{00000000-0005-0000-0000-000032940000}"/>
    <cellStyle name="Total 3 7 4 2" xfId="8677" xr:uid="{00000000-0005-0000-0000-000033940000}"/>
    <cellStyle name="Total 3 7 4 3" xfId="13570" xr:uid="{00000000-0005-0000-0000-000034940000}"/>
    <cellStyle name="Total 3 7 4 4" xfId="20568" xr:uid="{00000000-0005-0000-0000-000035940000}"/>
    <cellStyle name="Total 3 7 4 5" xfId="24014" xr:uid="{00000000-0005-0000-0000-000036940000}"/>
    <cellStyle name="Total 3 7 4 6" xfId="28850" xr:uid="{00000000-0005-0000-0000-000037940000}"/>
    <cellStyle name="Total 3 7 4 7" xfId="24123" xr:uid="{00000000-0005-0000-0000-000038940000}"/>
    <cellStyle name="Total 3 7 4 8" xfId="31753" xr:uid="{00000000-0005-0000-0000-000039940000}"/>
    <cellStyle name="Total 3 7 4 9" xfId="35433" xr:uid="{00000000-0005-0000-0000-00003A940000}"/>
    <cellStyle name="Total 3 7 5" xfId="4670" xr:uid="{00000000-0005-0000-0000-00003B940000}"/>
    <cellStyle name="Total 3 7 5 2" xfId="8678" xr:uid="{00000000-0005-0000-0000-00003C940000}"/>
    <cellStyle name="Total 3 7 5 3" xfId="13824" xr:uid="{00000000-0005-0000-0000-00003D940000}"/>
    <cellStyle name="Total 3 7 5 4" xfId="20822" xr:uid="{00000000-0005-0000-0000-00003E940000}"/>
    <cellStyle name="Total 3 7 5 5" xfId="27502" xr:uid="{00000000-0005-0000-0000-00003F940000}"/>
    <cellStyle name="Total 3 7 5 6" xfId="26727" xr:uid="{00000000-0005-0000-0000-000040940000}"/>
    <cellStyle name="Total 3 7 5 7" xfId="17111" xr:uid="{00000000-0005-0000-0000-000041940000}"/>
    <cellStyle name="Total 3 7 5 8" xfId="25643" xr:uid="{00000000-0005-0000-0000-000042940000}"/>
    <cellStyle name="Total 3 7 5 9" xfId="9229" xr:uid="{00000000-0005-0000-0000-000043940000}"/>
    <cellStyle name="Total 3 7 6" xfId="4916" xr:uid="{00000000-0005-0000-0000-000044940000}"/>
    <cellStyle name="Total 3 7 6 2" xfId="8679" xr:uid="{00000000-0005-0000-0000-000045940000}"/>
    <cellStyle name="Total 3 7 6 3" xfId="14070" xr:uid="{00000000-0005-0000-0000-000046940000}"/>
    <cellStyle name="Total 3 7 6 4" xfId="21068" xr:uid="{00000000-0005-0000-0000-000047940000}"/>
    <cellStyle name="Total 3 7 6 5" xfId="27381" xr:uid="{00000000-0005-0000-0000-000048940000}"/>
    <cellStyle name="Total 3 7 6 6" xfId="24418" xr:uid="{00000000-0005-0000-0000-000049940000}"/>
    <cellStyle name="Total 3 7 6 7" xfId="31962" xr:uid="{00000000-0005-0000-0000-00004A940000}"/>
    <cellStyle name="Total 3 7 6 8" xfId="35640" xr:uid="{00000000-0005-0000-0000-00004B940000}"/>
    <cellStyle name="Total 3 7 6 9" xfId="38551" xr:uid="{00000000-0005-0000-0000-00004C940000}"/>
    <cellStyle name="Total 3 7 7" xfId="8674" xr:uid="{00000000-0005-0000-0000-00004D940000}"/>
    <cellStyle name="Total 3 7 8" xfId="11450" xr:uid="{00000000-0005-0000-0000-00004E940000}"/>
    <cellStyle name="Total 3 7 9" xfId="18453" xr:uid="{00000000-0005-0000-0000-00004F940000}"/>
    <cellStyle name="Total 3 8" xfId="1705" xr:uid="{00000000-0005-0000-0000-000050940000}"/>
    <cellStyle name="Total 3 8 10" xfId="24490" xr:uid="{00000000-0005-0000-0000-000051940000}"/>
    <cellStyle name="Total 3 8 11" xfId="29071" xr:uid="{00000000-0005-0000-0000-000052940000}"/>
    <cellStyle name="Total 3 8 12" xfId="25730" xr:uid="{00000000-0005-0000-0000-000053940000}"/>
    <cellStyle name="Total 3 8 13" xfId="19796" xr:uid="{00000000-0005-0000-0000-000054940000}"/>
    <cellStyle name="Total 3 8 14" xfId="31343" xr:uid="{00000000-0005-0000-0000-000055940000}"/>
    <cellStyle name="Total 3 8 2" xfId="2525" xr:uid="{00000000-0005-0000-0000-000056940000}"/>
    <cellStyle name="Total 3 8 2 2" xfId="8681" xr:uid="{00000000-0005-0000-0000-000057940000}"/>
    <cellStyle name="Total 3 8 2 3" xfId="11679" xr:uid="{00000000-0005-0000-0000-000058940000}"/>
    <cellStyle name="Total 3 8 2 4" xfId="18682" xr:uid="{00000000-0005-0000-0000-000059940000}"/>
    <cellStyle name="Total 3 8 2 5" xfId="9202" xr:uid="{00000000-0005-0000-0000-00005A940000}"/>
    <cellStyle name="Total 3 8 2 6" xfId="26232" xr:uid="{00000000-0005-0000-0000-00005B940000}"/>
    <cellStyle name="Total 3 8 2 7" xfId="25333" xr:uid="{00000000-0005-0000-0000-00005C940000}"/>
    <cellStyle name="Total 3 8 2 8" xfId="34046" xr:uid="{00000000-0005-0000-0000-00005D940000}"/>
    <cellStyle name="Total 3 8 2 9" xfId="37608" xr:uid="{00000000-0005-0000-0000-00005E940000}"/>
    <cellStyle name="Total 3 8 3" xfId="3679" xr:uid="{00000000-0005-0000-0000-00005F940000}"/>
    <cellStyle name="Total 3 8 3 2" xfId="8682" xr:uid="{00000000-0005-0000-0000-000060940000}"/>
    <cellStyle name="Total 3 8 3 3" xfId="12833" xr:uid="{00000000-0005-0000-0000-000061940000}"/>
    <cellStyle name="Total 3 8 3 4" xfId="19832" xr:uid="{00000000-0005-0000-0000-000062940000}"/>
    <cellStyle name="Total 3 8 3 5" xfId="19398" xr:uid="{00000000-0005-0000-0000-000063940000}"/>
    <cellStyle name="Total 3 8 3 6" xfId="9215" xr:uid="{00000000-0005-0000-0000-000064940000}"/>
    <cellStyle name="Total 3 8 3 7" xfId="28896" xr:uid="{00000000-0005-0000-0000-000065940000}"/>
    <cellStyle name="Total 3 8 3 8" xfId="35536" xr:uid="{00000000-0005-0000-0000-000066940000}"/>
    <cellStyle name="Total 3 8 3 9" xfId="38460" xr:uid="{00000000-0005-0000-0000-000067940000}"/>
    <cellStyle name="Total 3 8 4" xfId="4186" xr:uid="{00000000-0005-0000-0000-000068940000}"/>
    <cellStyle name="Total 3 8 4 2" xfId="8683" xr:uid="{00000000-0005-0000-0000-000069940000}"/>
    <cellStyle name="Total 3 8 4 3" xfId="13340" xr:uid="{00000000-0005-0000-0000-00006A940000}"/>
    <cellStyle name="Total 3 8 4 4" xfId="20338" xr:uid="{00000000-0005-0000-0000-00006B940000}"/>
    <cellStyle name="Total 3 8 4 5" xfId="27739" xr:uid="{00000000-0005-0000-0000-00006C940000}"/>
    <cellStyle name="Total 3 8 4 6" xfId="22538" xr:uid="{00000000-0005-0000-0000-00006D940000}"/>
    <cellStyle name="Total 3 8 4 7" xfId="28197" xr:uid="{00000000-0005-0000-0000-00006E940000}"/>
    <cellStyle name="Total 3 8 4 8" xfId="33377" xr:uid="{00000000-0005-0000-0000-00006F940000}"/>
    <cellStyle name="Total 3 8 4 9" xfId="37052" xr:uid="{00000000-0005-0000-0000-000070940000}"/>
    <cellStyle name="Total 3 8 5" xfId="3226" xr:uid="{00000000-0005-0000-0000-000071940000}"/>
    <cellStyle name="Total 3 8 5 2" xfId="8684" xr:uid="{00000000-0005-0000-0000-000072940000}"/>
    <cellStyle name="Total 3 8 5 3" xfId="12380" xr:uid="{00000000-0005-0000-0000-000073940000}"/>
    <cellStyle name="Total 3 8 5 4" xfId="19383" xr:uid="{00000000-0005-0000-0000-000074940000}"/>
    <cellStyle name="Total 3 8 5 5" xfId="23105" xr:uid="{00000000-0005-0000-0000-000075940000}"/>
    <cellStyle name="Total 3 8 5 6" xfId="24541" xr:uid="{00000000-0005-0000-0000-000076940000}"/>
    <cellStyle name="Total 3 8 5 7" xfId="25644" xr:uid="{00000000-0005-0000-0000-000077940000}"/>
    <cellStyle name="Total 3 8 5 8" xfId="30895" xr:uid="{00000000-0005-0000-0000-000078940000}"/>
    <cellStyle name="Total 3 8 5 9" xfId="31407" xr:uid="{00000000-0005-0000-0000-000079940000}"/>
    <cellStyle name="Total 3 8 6" xfId="2989" xr:uid="{00000000-0005-0000-0000-00007A940000}"/>
    <cellStyle name="Total 3 8 6 2" xfId="8685" xr:uid="{00000000-0005-0000-0000-00007B940000}"/>
    <cellStyle name="Total 3 8 6 3" xfId="12143" xr:uid="{00000000-0005-0000-0000-00007C940000}"/>
    <cellStyle name="Total 3 8 6 4" xfId="19146" xr:uid="{00000000-0005-0000-0000-00007D940000}"/>
    <cellStyle name="Total 3 8 6 5" xfId="24680" xr:uid="{00000000-0005-0000-0000-00007E940000}"/>
    <cellStyle name="Total 3 8 6 6" xfId="28771" xr:uid="{00000000-0005-0000-0000-00007F940000}"/>
    <cellStyle name="Total 3 8 6 7" xfId="25657" xr:uid="{00000000-0005-0000-0000-000080940000}"/>
    <cellStyle name="Total 3 8 6 8" xfId="25713" xr:uid="{00000000-0005-0000-0000-000081940000}"/>
    <cellStyle name="Total 3 8 6 9" xfId="31413" xr:uid="{00000000-0005-0000-0000-000082940000}"/>
    <cellStyle name="Total 3 8 7" xfId="8680" xr:uid="{00000000-0005-0000-0000-000083940000}"/>
    <cellStyle name="Total 3 8 8" xfId="10859" xr:uid="{00000000-0005-0000-0000-000084940000}"/>
    <cellStyle name="Total 3 8 9" xfId="9707" xr:uid="{00000000-0005-0000-0000-000085940000}"/>
    <cellStyle name="Total 3 9" xfId="1617" xr:uid="{00000000-0005-0000-0000-000086940000}"/>
    <cellStyle name="Total 3 9 2" xfId="8686" xr:uid="{00000000-0005-0000-0000-000087940000}"/>
    <cellStyle name="Total 3 9 3" xfId="10771" xr:uid="{00000000-0005-0000-0000-000088940000}"/>
    <cellStyle name="Total 3 9 4" xfId="16540" xr:uid="{00000000-0005-0000-0000-000089940000}"/>
    <cellStyle name="Total 3 9 5" xfId="28693" xr:uid="{00000000-0005-0000-0000-00008A940000}"/>
    <cellStyle name="Total 3 9 6" xfId="25967" xr:uid="{00000000-0005-0000-0000-00008B940000}"/>
    <cellStyle name="Total 3 9 7" xfId="25742" xr:uid="{00000000-0005-0000-0000-00008C940000}"/>
    <cellStyle name="Total 3 9 8" xfId="25551" xr:uid="{00000000-0005-0000-0000-00008D940000}"/>
    <cellStyle name="Total 3 9 9" xfId="31275" xr:uid="{00000000-0005-0000-0000-00008E940000}"/>
    <cellStyle name="Total 4" xfId="1033" xr:uid="{00000000-0005-0000-0000-00008F940000}"/>
    <cellStyle name="Total 4 10" xfId="3732" xr:uid="{00000000-0005-0000-0000-000090940000}"/>
    <cellStyle name="Total 4 10 2" xfId="8688" xr:uid="{00000000-0005-0000-0000-000091940000}"/>
    <cellStyle name="Total 4 10 3" xfId="12886" xr:uid="{00000000-0005-0000-0000-000092940000}"/>
    <cellStyle name="Total 4 10 4" xfId="19885" xr:uid="{00000000-0005-0000-0000-000093940000}"/>
    <cellStyle name="Total 4 10 5" xfId="19396" xr:uid="{00000000-0005-0000-0000-000094940000}"/>
    <cellStyle name="Total 4 10 6" xfId="26573" xr:uid="{00000000-0005-0000-0000-000095940000}"/>
    <cellStyle name="Total 4 10 7" xfId="24595" xr:uid="{00000000-0005-0000-0000-000096940000}"/>
    <cellStyle name="Total 4 10 8" xfId="31143" xr:uid="{00000000-0005-0000-0000-000097940000}"/>
    <cellStyle name="Total 4 10 9" xfId="35015" xr:uid="{00000000-0005-0000-0000-000098940000}"/>
    <cellStyle name="Total 4 11" xfId="3038" xr:uid="{00000000-0005-0000-0000-000099940000}"/>
    <cellStyle name="Total 4 11 2" xfId="8689" xr:uid="{00000000-0005-0000-0000-00009A940000}"/>
    <cellStyle name="Total 4 11 3" xfId="12192" xr:uid="{00000000-0005-0000-0000-00009B940000}"/>
    <cellStyle name="Total 4 11 4" xfId="19195" xr:uid="{00000000-0005-0000-0000-00009C940000}"/>
    <cellStyle name="Total 4 11 5" xfId="28296" xr:uid="{00000000-0005-0000-0000-00009D940000}"/>
    <cellStyle name="Total 4 11 6" xfId="26407" xr:uid="{00000000-0005-0000-0000-00009E940000}"/>
    <cellStyle name="Total 4 11 7" xfId="19480" xr:uid="{00000000-0005-0000-0000-00009F940000}"/>
    <cellStyle name="Total 4 11 8" xfId="33789" xr:uid="{00000000-0005-0000-0000-0000A0940000}"/>
    <cellStyle name="Total 4 11 9" xfId="37351" xr:uid="{00000000-0005-0000-0000-0000A1940000}"/>
    <cellStyle name="Total 4 12" xfId="3717" xr:uid="{00000000-0005-0000-0000-0000A2940000}"/>
    <cellStyle name="Total 4 12 2" xfId="8690" xr:uid="{00000000-0005-0000-0000-0000A3940000}"/>
    <cellStyle name="Total 4 12 3" xfId="12871" xr:uid="{00000000-0005-0000-0000-0000A4940000}"/>
    <cellStyle name="Total 4 12 4" xfId="19870" xr:uid="{00000000-0005-0000-0000-0000A5940000}"/>
    <cellStyle name="Total 4 12 5" xfId="27971" xr:uid="{00000000-0005-0000-0000-0000A6940000}"/>
    <cellStyle name="Total 4 12 6" xfId="18316" xr:uid="{00000000-0005-0000-0000-0000A7940000}"/>
    <cellStyle name="Total 4 12 7" xfId="29535" xr:uid="{00000000-0005-0000-0000-0000A8940000}"/>
    <cellStyle name="Total 4 12 8" xfId="28478" xr:uid="{00000000-0005-0000-0000-0000A9940000}"/>
    <cellStyle name="Total 4 12 9" xfId="31042" xr:uid="{00000000-0005-0000-0000-0000AA940000}"/>
    <cellStyle name="Total 4 13" xfId="8687" xr:uid="{00000000-0005-0000-0000-0000AB940000}"/>
    <cellStyle name="Total 4 14" xfId="10187" xr:uid="{00000000-0005-0000-0000-0000AC940000}"/>
    <cellStyle name="Total 4 15" xfId="17355" xr:uid="{00000000-0005-0000-0000-0000AD940000}"/>
    <cellStyle name="Total 4 16" xfId="10053" xr:uid="{00000000-0005-0000-0000-0000AE940000}"/>
    <cellStyle name="Total 4 17" xfId="17829" xr:uid="{00000000-0005-0000-0000-0000AF940000}"/>
    <cellStyle name="Total 4 18" xfId="31264" xr:uid="{00000000-0005-0000-0000-0000B0940000}"/>
    <cellStyle name="Total 4 19" xfId="17808" xr:uid="{00000000-0005-0000-0000-0000B1940000}"/>
    <cellStyle name="Total 4 2" xfId="1034" xr:uid="{00000000-0005-0000-0000-0000B2940000}"/>
    <cellStyle name="Total 4 2 10" xfId="3733" xr:uid="{00000000-0005-0000-0000-0000B3940000}"/>
    <cellStyle name="Total 4 2 10 2" xfId="8692" xr:uid="{00000000-0005-0000-0000-0000B4940000}"/>
    <cellStyle name="Total 4 2 10 3" xfId="12887" xr:uid="{00000000-0005-0000-0000-0000B5940000}"/>
    <cellStyle name="Total 4 2 10 4" xfId="19886" xr:uid="{00000000-0005-0000-0000-0000B6940000}"/>
    <cellStyle name="Total 4 2 10 5" xfId="27963" xr:uid="{00000000-0005-0000-0000-0000B7940000}"/>
    <cellStyle name="Total 4 2 10 6" xfId="28224" xr:uid="{00000000-0005-0000-0000-0000B8940000}"/>
    <cellStyle name="Total 4 2 10 7" xfId="28212" xr:uid="{00000000-0005-0000-0000-0000B9940000}"/>
    <cellStyle name="Total 4 2 10 8" xfId="33548" xr:uid="{00000000-0005-0000-0000-0000BA940000}"/>
    <cellStyle name="Total 4 2 10 9" xfId="37216" xr:uid="{00000000-0005-0000-0000-0000BB940000}"/>
    <cellStyle name="Total 4 2 11" xfId="3802" xr:uid="{00000000-0005-0000-0000-0000BC940000}"/>
    <cellStyle name="Total 4 2 11 2" xfId="8693" xr:uid="{00000000-0005-0000-0000-0000BD940000}"/>
    <cellStyle name="Total 4 2 11 3" xfId="12956" xr:uid="{00000000-0005-0000-0000-0000BE940000}"/>
    <cellStyle name="Total 4 2 11 4" xfId="19955" xr:uid="{00000000-0005-0000-0000-0000BF940000}"/>
    <cellStyle name="Total 4 2 11 5" xfId="27929" xr:uid="{00000000-0005-0000-0000-0000C0940000}"/>
    <cellStyle name="Total 4 2 11 6" xfId="23305" xr:uid="{00000000-0005-0000-0000-0000C1940000}"/>
    <cellStyle name="Total 4 2 11 7" xfId="27302" xr:uid="{00000000-0005-0000-0000-0000C2940000}"/>
    <cellStyle name="Total 4 2 11 8" xfId="33514" xr:uid="{00000000-0005-0000-0000-0000C3940000}"/>
    <cellStyle name="Total 4 2 11 9" xfId="37182" xr:uid="{00000000-0005-0000-0000-0000C4940000}"/>
    <cellStyle name="Total 4 2 12" xfId="4340" xr:uid="{00000000-0005-0000-0000-0000C5940000}"/>
    <cellStyle name="Total 4 2 12 2" xfId="8694" xr:uid="{00000000-0005-0000-0000-0000C6940000}"/>
    <cellStyle name="Total 4 2 12 3" xfId="13494" xr:uid="{00000000-0005-0000-0000-0000C7940000}"/>
    <cellStyle name="Total 4 2 12 4" xfId="20492" xr:uid="{00000000-0005-0000-0000-0000C8940000}"/>
    <cellStyle name="Total 4 2 12 5" xfId="17600" xr:uid="{00000000-0005-0000-0000-0000C9940000}"/>
    <cellStyle name="Total 4 2 12 6" xfId="15480" xr:uid="{00000000-0005-0000-0000-0000CA940000}"/>
    <cellStyle name="Total 4 2 12 7" xfId="17375" xr:uid="{00000000-0005-0000-0000-0000CB940000}"/>
    <cellStyle name="Total 4 2 12 8" xfId="33326" xr:uid="{00000000-0005-0000-0000-0000CC940000}"/>
    <cellStyle name="Total 4 2 12 9" xfId="37001" xr:uid="{00000000-0005-0000-0000-0000CD940000}"/>
    <cellStyle name="Total 4 2 13" xfId="8691" xr:uid="{00000000-0005-0000-0000-0000CE940000}"/>
    <cellStyle name="Total 4 2 14" xfId="10188" xr:uid="{00000000-0005-0000-0000-0000CF940000}"/>
    <cellStyle name="Total 4 2 15" xfId="10128" xr:uid="{00000000-0005-0000-0000-0000D0940000}"/>
    <cellStyle name="Total 4 2 16" xfId="28977" xr:uid="{00000000-0005-0000-0000-0000D1940000}"/>
    <cellStyle name="Total 4 2 17" xfId="25819" xr:uid="{00000000-0005-0000-0000-0000D2940000}"/>
    <cellStyle name="Total 4 2 18" xfId="24364" xr:uid="{00000000-0005-0000-0000-0000D3940000}"/>
    <cellStyle name="Total 4 2 19" xfId="35093" xr:uid="{00000000-0005-0000-0000-0000D4940000}"/>
    <cellStyle name="Total 4 2 2" xfId="1035" xr:uid="{00000000-0005-0000-0000-0000D5940000}"/>
    <cellStyle name="Total 4 2 2 10" xfId="3857" xr:uid="{00000000-0005-0000-0000-0000D6940000}"/>
    <cellStyle name="Total 4 2 2 10 2" xfId="8696" xr:uid="{00000000-0005-0000-0000-0000D7940000}"/>
    <cellStyle name="Total 4 2 2 10 3" xfId="13011" xr:uid="{00000000-0005-0000-0000-0000D8940000}"/>
    <cellStyle name="Total 4 2 2 10 4" xfId="20010" xr:uid="{00000000-0005-0000-0000-0000D9940000}"/>
    <cellStyle name="Total 4 2 2 10 5" xfId="17760" xr:uid="{00000000-0005-0000-0000-0000DA940000}"/>
    <cellStyle name="Total 4 2 2 10 6" xfId="28550" xr:uid="{00000000-0005-0000-0000-0000DB940000}"/>
    <cellStyle name="Total 4 2 2 10 7" xfId="17975" xr:uid="{00000000-0005-0000-0000-0000DC940000}"/>
    <cellStyle name="Total 4 2 2 10 8" xfId="18308" xr:uid="{00000000-0005-0000-0000-0000DD940000}"/>
    <cellStyle name="Total 4 2 2 10 9" xfId="31814" xr:uid="{00000000-0005-0000-0000-0000DE940000}"/>
    <cellStyle name="Total 4 2 2 11" xfId="4147" xr:uid="{00000000-0005-0000-0000-0000DF940000}"/>
    <cellStyle name="Total 4 2 2 11 2" xfId="8697" xr:uid="{00000000-0005-0000-0000-0000E0940000}"/>
    <cellStyle name="Total 4 2 2 11 3" xfId="13301" xr:uid="{00000000-0005-0000-0000-0000E1940000}"/>
    <cellStyle name="Total 4 2 2 11 4" xfId="20299" xr:uid="{00000000-0005-0000-0000-0000E2940000}"/>
    <cellStyle name="Total 4 2 2 11 5" xfId="18199" xr:uid="{00000000-0005-0000-0000-0000E3940000}"/>
    <cellStyle name="Total 4 2 2 11 6" xfId="28560" xr:uid="{00000000-0005-0000-0000-0000E4940000}"/>
    <cellStyle name="Total 4 2 2 11 7" xfId="28029" xr:uid="{00000000-0005-0000-0000-0000E5940000}"/>
    <cellStyle name="Total 4 2 2 11 8" xfId="33396" xr:uid="{00000000-0005-0000-0000-0000E6940000}"/>
    <cellStyle name="Total 4 2 2 11 9" xfId="37071" xr:uid="{00000000-0005-0000-0000-0000E7940000}"/>
    <cellStyle name="Total 4 2 2 12" xfId="8695" xr:uid="{00000000-0005-0000-0000-0000E8940000}"/>
    <cellStyle name="Total 4 2 2 13" xfId="10189" xr:uid="{00000000-0005-0000-0000-0000E9940000}"/>
    <cellStyle name="Total 4 2 2 14" xfId="17351" xr:uid="{00000000-0005-0000-0000-0000EA940000}"/>
    <cellStyle name="Total 4 2 2 15" xfId="22602" xr:uid="{00000000-0005-0000-0000-0000EB940000}"/>
    <cellStyle name="Total 4 2 2 16" xfId="17991" xr:uid="{00000000-0005-0000-0000-0000EC940000}"/>
    <cellStyle name="Total 4 2 2 17" xfId="31263" xr:uid="{00000000-0005-0000-0000-0000ED940000}"/>
    <cellStyle name="Total 4 2 2 18" xfId="31268" xr:uid="{00000000-0005-0000-0000-0000EE940000}"/>
    <cellStyle name="Total 4 2 2 19" xfId="35097" xr:uid="{00000000-0005-0000-0000-0000EF940000}"/>
    <cellStyle name="Total 4 2 2 2" xfId="2313" xr:uid="{00000000-0005-0000-0000-0000F0940000}"/>
    <cellStyle name="Total 4 2 2 2 10" xfId="22436" xr:uid="{00000000-0005-0000-0000-0000F1940000}"/>
    <cellStyle name="Total 4 2 2 2 11" xfId="17225" xr:uid="{00000000-0005-0000-0000-0000F2940000}"/>
    <cellStyle name="Total 4 2 2 2 12" xfId="10105" xr:uid="{00000000-0005-0000-0000-0000F3940000}"/>
    <cellStyle name="Total 4 2 2 2 13" xfId="17897" xr:uid="{00000000-0005-0000-0000-0000F4940000}"/>
    <cellStyle name="Total 4 2 2 2 14" xfId="23384" xr:uid="{00000000-0005-0000-0000-0000F5940000}"/>
    <cellStyle name="Total 4 2 2 2 2" xfId="2713" xr:uid="{00000000-0005-0000-0000-0000F6940000}"/>
    <cellStyle name="Total 4 2 2 2 2 2" xfId="8699" xr:uid="{00000000-0005-0000-0000-0000F7940000}"/>
    <cellStyle name="Total 4 2 2 2 2 3" xfId="11867" xr:uid="{00000000-0005-0000-0000-0000F8940000}"/>
    <cellStyle name="Total 4 2 2 2 2 4" xfId="18870" xr:uid="{00000000-0005-0000-0000-0000F9940000}"/>
    <cellStyle name="Total 4 2 2 2 2 5" xfId="24627" xr:uid="{00000000-0005-0000-0000-0000FA940000}"/>
    <cellStyle name="Total 4 2 2 2 2 6" xfId="26318" xr:uid="{00000000-0005-0000-0000-0000FB940000}"/>
    <cellStyle name="Total 4 2 2 2 2 7" xfId="24589" xr:uid="{00000000-0005-0000-0000-0000FC940000}"/>
    <cellStyle name="Total 4 2 2 2 2 8" xfId="33952" xr:uid="{00000000-0005-0000-0000-0000FD940000}"/>
    <cellStyle name="Total 4 2 2 2 2 9" xfId="37514" xr:uid="{00000000-0005-0000-0000-0000FE940000}"/>
    <cellStyle name="Total 4 2 2 2 3" xfId="3995" xr:uid="{00000000-0005-0000-0000-0000FF940000}"/>
    <cellStyle name="Total 4 2 2 2 3 2" xfId="8700" xr:uid="{00000000-0005-0000-0000-000000950000}"/>
    <cellStyle name="Total 4 2 2 2 3 3" xfId="13149" xr:uid="{00000000-0005-0000-0000-000001950000}"/>
    <cellStyle name="Total 4 2 2 2 3 4" xfId="20147" xr:uid="{00000000-0005-0000-0000-000002950000}"/>
    <cellStyle name="Total 4 2 2 2 3 5" xfId="23268" xr:uid="{00000000-0005-0000-0000-000003950000}"/>
    <cellStyle name="Total 4 2 2 2 3 6" xfId="17884" xr:uid="{00000000-0005-0000-0000-000004950000}"/>
    <cellStyle name="Total 4 2 2 2 3 7" xfId="25113" xr:uid="{00000000-0005-0000-0000-000005950000}"/>
    <cellStyle name="Total 4 2 2 2 3 8" xfId="31672" xr:uid="{00000000-0005-0000-0000-000006950000}"/>
    <cellStyle name="Total 4 2 2 2 3 9" xfId="35352" xr:uid="{00000000-0005-0000-0000-000007950000}"/>
    <cellStyle name="Total 4 2 2 2 4" xfId="4433" xr:uid="{00000000-0005-0000-0000-000008950000}"/>
    <cellStyle name="Total 4 2 2 2 4 2" xfId="8701" xr:uid="{00000000-0005-0000-0000-000009950000}"/>
    <cellStyle name="Total 4 2 2 2 4 3" xfId="13587" xr:uid="{00000000-0005-0000-0000-00000A950000}"/>
    <cellStyle name="Total 4 2 2 2 4 4" xfId="20585" xr:uid="{00000000-0005-0000-0000-00000B950000}"/>
    <cellStyle name="Total 4 2 2 2 4 5" xfId="27619" xr:uid="{00000000-0005-0000-0000-00000C950000}"/>
    <cellStyle name="Total 4 2 2 2 4 6" xfId="22696" xr:uid="{00000000-0005-0000-0000-00000D950000}"/>
    <cellStyle name="Total 4 2 2 2 4 7" xfId="31892" xr:uid="{00000000-0005-0000-0000-00000E950000}"/>
    <cellStyle name="Total 4 2 2 2 4 8" xfId="31222" xr:uid="{00000000-0005-0000-0000-00000F950000}"/>
    <cellStyle name="Total 4 2 2 2 4 9" xfId="35088" xr:uid="{00000000-0005-0000-0000-000010950000}"/>
    <cellStyle name="Total 4 2 2 2 5" xfId="4687" xr:uid="{00000000-0005-0000-0000-000011950000}"/>
    <cellStyle name="Total 4 2 2 2 5 2" xfId="8702" xr:uid="{00000000-0005-0000-0000-000012950000}"/>
    <cellStyle name="Total 4 2 2 2 5 3" xfId="13841" xr:uid="{00000000-0005-0000-0000-000013950000}"/>
    <cellStyle name="Total 4 2 2 2 5 4" xfId="20839" xr:uid="{00000000-0005-0000-0000-000014950000}"/>
    <cellStyle name="Total 4 2 2 2 5 5" xfId="27494" xr:uid="{00000000-0005-0000-0000-000015950000}"/>
    <cellStyle name="Total 4 2 2 2 5 6" xfId="26731" xr:uid="{00000000-0005-0000-0000-000016950000}"/>
    <cellStyle name="Total 4 2 2 2 5 7" xfId="17588" xr:uid="{00000000-0005-0000-0000-000017950000}"/>
    <cellStyle name="Total 4 2 2 2 5 8" xfId="18174" xr:uid="{00000000-0005-0000-0000-000018950000}"/>
    <cellStyle name="Total 4 2 2 2 5 9" xfId="35056" xr:uid="{00000000-0005-0000-0000-000019950000}"/>
    <cellStyle name="Total 4 2 2 2 6" xfId="4933" xr:uid="{00000000-0005-0000-0000-00001A950000}"/>
    <cellStyle name="Total 4 2 2 2 6 2" xfId="8703" xr:uid="{00000000-0005-0000-0000-00001B950000}"/>
    <cellStyle name="Total 4 2 2 2 6 3" xfId="14087" xr:uid="{00000000-0005-0000-0000-00001C950000}"/>
    <cellStyle name="Total 4 2 2 2 6 4" xfId="21085" xr:uid="{00000000-0005-0000-0000-00001D950000}"/>
    <cellStyle name="Total 4 2 2 2 6 5" xfId="27372" xr:uid="{00000000-0005-0000-0000-00001E950000}"/>
    <cellStyle name="Total 4 2 2 2 6 6" xfId="19661" xr:uid="{00000000-0005-0000-0000-00001F950000}"/>
    <cellStyle name="Total 4 2 2 2 6 7" xfId="31979" xr:uid="{00000000-0005-0000-0000-000020950000}"/>
    <cellStyle name="Total 4 2 2 2 6 8" xfId="35657" xr:uid="{00000000-0005-0000-0000-000021950000}"/>
    <cellStyle name="Total 4 2 2 2 6 9" xfId="38568" xr:uid="{00000000-0005-0000-0000-000022950000}"/>
    <cellStyle name="Total 4 2 2 2 7" xfId="8698" xr:uid="{00000000-0005-0000-0000-000023950000}"/>
    <cellStyle name="Total 4 2 2 2 8" xfId="11467" xr:uid="{00000000-0005-0000-0000-000024950000}"/>
    <cellStyle name="Total 4 2 2 2 9" xfId="18470" xr:uid="{00000000-0005-0000-0000-000025950000}"/>
    <cellStyle name="Total 4 2 2 3" xfId="1688" xr:uid="{00000000-0005-0000-0000-000026950000}"/>
    <cellStyle name="Total 4 2 2 3 10" xfId="28658" xr:uid="{00000000-0005-0000-0000-000027950000}"/>
    <cellStyle name="Total 4 2 2 3 11" xfId="25980" xr:uid="{00000000-0005-0000-0000-000028950000}"/>
    <cellStyle name="Total 4 2 2 3 12" xfId="30987" xr:uid="{00000000-0005-0000-0000-000029950000}"/>
    <cellStyle name="Total 4 2 2 3 13" xfId="34907" xr:uid="{00000000-0005-0000-0000-00002A950000}"/>
    <cellStyle name="Total 4 2 2 3 14" xfId="38371" xr:uid="{00000000-0005-0000-0000-00002B950000}"/>
    <cellStyle name="Total 4 2 2 3 2" xfId="2513" xr:uid="{00000000-0005-0000-0000-00002C950000}"/>
    <cellStyle name="Total 4 2 2 3 2 2" xfId="8705" xr:uid="{00000000-0005-0000-0000-00002D950000}"/>
    <cellStyle name="Total 4 2 2 3 2 3" xfId="11667" xr:uid="{00000000-0005-0000-0000-00002E950000}"/>
    <cellStyle name="Total 4 2 2 3 2 4" xfId="18670" xr:uid="{00000000-0005-0000-0000-00002F950000}"/>
    <cellStyle name="Total 4 2 2 3 2 5" xfId="23524" xr:uid="{00000000-0005-0000-0000-000030950000}"/>
    <cellStyle name="Total 4 2 2 3 2 6" xfId="26226" xr:uid="{00000000-0005-0000-0000-000031950000}"/>
    <cellStyle name="Total 4 2 2 3 2 7" xfId="30075" xr:uid="{00000000-0005-0000-0000-000032950000}"/>
    <cellStyle name="Total 4 2 2 3 2 8" xfId="34052" xr:uid="{00000000-0005-0000-0000-000033950000}"/>
    <cellStyle name="Total 4 2 2 3 2 9" xfId="37614" xr:uid="{00000000-0005-0000-0000-000034950000}"/>
    <cellStyle name="Total 4 2 2 3 3" xfId="3665" xr:uid="{00000000-0005-0000-0000-000035950000}"/>
    <cellStyle name="Total 4 2 2 3 3 2" xfId="8706" xr:uid="{00000000-0005-0000-0000-000036950000}"/>
    <cellStyle name="Total 4 2 2 3 3 3" xfId="12819" xr:uid="{00000000-0005-0000-0000-000037950000}"/>
    <cellStyle name="Total 4 2 2 3 3 4" xfId="19818" xr:uid="{00000000-0005-0000-0000-000038950000}"/>
    <cellStyle name="Total 4 2 2 3 3 5" xfId="25430" xr:uid="{00000000-0005-0000-0000-000039950000}"/>
    <cellStyle name="Total 4 2 2 3 3 6" xfId="23151" xr:uid="{00000000-0005-0000-0000-00003A950000}"/>
    <cellStyle name="Total 4 2 2 3 3 7" xfId="26017" xr:uid="{00000000-0005-0000-0000-00003B950000}"/>
    <cellStyle name="Total 4 2 2 3 3 8" xfId="33576" xr:uid="{00000000-0005-0000-0000-00003C950000}"/>
    <cellStyle name="Total 4 2 2 3 3 9" xfId="37244" xr:uid="{00000000-0005-0000-0000-00003D950000}"/>
    <cellStyle name="Total 4 2 2 3 4" xfId="4172" xr:uid="{00000000-0005-0000-0000-00003E950000}"/>
    <cellStyle name="Total 4 2 2 3 4 2" xfId="8707" xr:uid="{00000000-0005-0000-0000-00003F950000}"/>
    <cellStyle name="Total 4 2 2 3 4 3" xfId="13326" xr:uid="{00000000-0005-0000-0000-000040950000}"/>
    <cellStyle name="Total 4 2 2 3 4 4" xfId="20324" xr:uid="{00000000-0005-0000-0000-000041950000}"/>
    <cellStyle name="Total 4 2 2 3 4 5" xfId="27746" xr:uid="{00000000-0005-0000-0000-000042950000}"/>
    <cellStyle name="Total 4 2 2 3 4 6" xfId="26669" xr:uid="{00000000-0005-0000-0000-000043950000}"/>
    <cellStyle name="Total 4 2 2 3 4 7" xfId="21261" xr:uid="{00000000-0005-0000-0000-000044950000}"/>
    <cellStyle name="Total 4 2 2 3 4 8" xfId="31163" xr:uid="{00000000-0005-0000-0000-000045950000}"/>
    <cellStyle name="Total 4 2 2 3 4 9" xfId="35036" xr:uid="{00000000-0005-0000-0000-000046950000}"/>
    <cellStyle name="Total 4 2 2 3 5" xfId="3188" xr:uid="{00000000-0005-0000-0000-000047950000}"/>
    <cellStyle name="Total 4 2 2 3 5 2" xfId="8708" xr:uid="{00000000-0005-0000-0000-000048950000}"/>
    <cellStyle name="Total 4 2 2 3 5 3" xfId="12342" xr:uid="{00000000-0005-0000-0000-000049950000}"/>
    <cellStyle name="Total 4 2 2 3 5 4" xfId="19345" xr:uid="{00000000-0005-0000-0000-00004A950000}"/>
    <cellStyle name="Total 4 2 2 3 5 5" xfId="18368" xr:uid="{00000000-0005-0000-0000-00004B950000}"/>
    <cellStyle name="Total 4 2 2 3 5 6" xfId="18059" xr:uid="{00000000-0005-0000-0000-00004C950000}"/>
    <cellStyle name="Total 4 2 2 3 5 7" xfId="26094" xr:uid="{00000000-0005-0000-0000-00004D950000}"/>
    <cellStyle name="Total 4 2 2 3 5 8" xfId="33723" xr:uid="{00000000-0005-0000-0000-00004E950000}"/>
    <cellStyle name="Total 4 2 2 3 5 9" xfId="37285" xr:uid="{00000000-0005-0000-0000-00004F950000}"/>
    <cellStyle name="Total 4 2 2 3 6" xfId="2891" xr:uid="{00000000-0005-0000-0000-000050950000}"/>
    <cellStyle name="Total 4 2 2 3 6 2" xfId="8709" xr:uid="{00000000-0005-0000-0000-000051950000}"/>
    <cellStyle name="Total 4 2 2 3 6 3" xfId="12045" xr:uid="{00000000-0005-0000-0000-000052950000}"/>
    <cellStyle name="Total 4 2 2 3 6 4" xfId="19048" xr:uid="{00000000-0005-0000-0000-000053950000}"/>
    <cellStyle name="Total 4 2 2 3 6 5" xfId="24661" xr:uid="{00000000-0005-0000-0000-000054950000}"/>
    <cellStyle name="Total 4 2 2 3 6 6" xfId="29128" xr:uid="{00000000-0005-0000-0000-000055950000}"/>
    <cellStyle name="Total 4 2 2 3 6 7" xfId="29889" xr:uid="{00000000-0005-0000-0000-000056950000}"/>
    <cellStyle name="Total 4 2 2 3 6 8" xfId="33865" xr:uid="{00000000-0005-0000-0000-000057950000}"/>
    <cellStyle name="Total 4 2 2 3 6 9" xfId="37427" xr:uid="{00000000-0005-0000-0000-000058950000}"/>
    <cellStyle name="Total 4 2 2 3 7" xfId="8704" xr:uid="{00000000-0005-0000-0000-000059950000}"/>
    <cellStyle name="Total 4 2 2 3 8" xfId="10842" xr:uid="{00000000-0005-0000-0000-00005A950000}"/>
    <cellStyle name="Total 4 2 2 3 9" xfId="9261" xr:uid="{00000000-0005-0000-0000-00005B950000}"/>
    <cellStyle name="Total 4 2 2 4" xfId="2329" xr:uid="{00000000-0005-0000-0000-00005C950000}"/>
    <cellStyle name="Total 4 2 2 4 10" xfId="25339" xr:uid="{00000000-0005-0000-0000-00005D950000}"/>
    <cellStyle name="Total 4 2 2 4 11" xfId="18158" xr:uid="{00000000-0005-0000-0000-00005E950000}"/>
    <cellStyle name="Total 4 2 2 4 12" xfId="30163" xr:uid="{00000000-0005-0000-0000-00005F950000}"/>
    <cellStyle name="Total 4 2 2 4 13" xfId="34141" xr:uid="{00000000-0005-0000-0000-000060950000}"/>
    <cellStyle name="Total 4 2 2 4 14" xfId="37703" xr:uid="{00000000-0005-0000-0000-000061950000}"/>
    <cellStyle name="Total 4 2 2 4 2" xfId="2729" xr:uid="{00000000-0005-0000-0000-000062950000}"/>
    <cellStyle name="Total 4 2 2 4 2 2" xfId="8711" xr:uid="{00000000-0005-0000-0000-000063950000}"/>
    <cellStyle name="Total 4 2 2 4 2 3" xfId="11883" xr:uid="{00000000-0005-0000-0000-000064950000}"/>
    <cellStyle name="Total 4 2 2 4 2 4" xfId="18886" xr:uid="{00000000-0005-0000-0000-000065950000}"/>
    <cellStyle name="Total 4 2 2 4 2 5" xfId="24407" xr:uid="{00000000-0005-0000-0000-000066950000}"/>
    <cellStyle name="Total 4 2 2 4 2 6" xfId="17876" xr:uid="{00000000-0005-0000-0000-000067950000}"/>
    <cellStyle name="Total 4 2 2 4 2 7" xfId="22637" xr:uid="{00000000-0005-0000-0000-000068950000}"/>
    <cellStyle name="Total 4 2 2 4 2 8" xfId="33945" xr:uid="{00000000-0005-0000-0000-000069950000}"/>
    <cellStyle name="Total 4 2 2 4 2 9" xfId="37507" xr:uid="{00000000-0005-0000-0000-00006A950000}"/>
    <cellStyle name="Total 4 2 2 4 3" xfId="4011" xr:uid="{00000000-0005-0000-0000-00006B950000}"/>
    <cellStyle name="Total 4 2 2 4 3 2" xfId="8712" xr:uid="{00000000-0005-0000-0000-00006C950000}"/>
    <cellStyle name="Total 4 2 2 4 3 3" xfId="13165" xr:uid="{00000000-0005-0000-0000-00006D950000}"/>
    <cellStyle name="Total 4 2 2 4 3 4" xfId="20163" xr:uid="{00000000-0005-0000-0000-00006E950000}"/>
    <cellStyle name="Total 4 2 2 4 3 5" xfId="27825" xr:uid="{00000000-0005-0000-0000-00006F950000}"/>
    <cellStyle name="Total 4 2 2 4 3 6" xfId="23378" xr:uid="{00000000-0005-0000-0000-000070950000}"/>
    <cellStyle name="Total 4 2 2 4 3 7" xfId="17644" xr:uid="{00000000-0005-0000-0000-000071950000}"/>
    <cellStyle name="Total 4 2 2 4 3 8" xfId="29387" xr:uid="{00000000-0005-0000-0000-000072950000}"/>
    <cellStyle name="Total 4 2 2 4 3 9" xfId="31239" xr:uid="{00000000-0005-0000-0000-000073950000}"/>
    <cellStyle name="Total 4 2 2 4 4" xfId="4449" xr:uid="{00000000-0005-0000-0000-000074950000}"/>
    <cellStyle name="Total 4 2 2 4 4 2" xfId="8713" xr:uid="{00000000-0005-0000-0000-000075950000}"/>
    <cellStyle name="Total 4 2 2 4 4 3" xfId="13603" xr:uid="{00000000-0005-0000-0000-000076950000}"/>
    <cellStyle name="Total 4 2 2 4 4 4" xfId="20601" xr:uid="{00000000-0005-0000-0000-000077950000}"/>
    <cellStyle name="Total 4 2 2 4 4 5" xfId="9343" xr:uid="{00000000-0005-0000-0000-000078950000}"/>
    <cellStyle name="Total 4 2 2 4 4 6" xfId="25281" xr:uid="{00000000-0005-0000-0000-000079950000}"/>
    <cellStyle name="Total 4 2 2 4 4 7" xfId="18207" xr:uid="{00000000-0005-0000-0000-00007A950000}"/>
    <cellStyle name="Total 4 2 2 4 4 8" xfId="28756" xr:uid="{00000000-0005-0000-0000-00007B950000}"/>
    <cellStyle name="Total 4 2 2 4 4 9" xfId="25690" xr:uid="{00000000-0005-0000-0000-00007C950000}"/>
    <cellStyle name="Total 4 2 2 4 5" xfId="4703" xr:uid="{00000000-0005-0000-0000-00007D950000}"/>
    <cellStyle name="Total 4 2 2 4 5 2" xfId="8714" xr:uid="{00000000-0005-0000-0000-00007E950000}"/>
    <cellStyle name="Total 4 2 2 4 5 3" xfId="13857" xr:uid="{00000000-0005-0000-0000-00007F950000}"/>
    <cellStyle name="Total 4 2 2 4 5 4" xfId="20855" xr:uid="{00000000-0005-0000-0000-000080950000}"/>
    <cellStyle name="Total 4 2 2 4 5 5" xfId="27482" xr:uid="{00000000-0005-0000-0000-000081950000}"/>
    <cellStyle name="Total 4 2 2 4 5 6" xfId="24344" xr:uid="{00000000-0005-0000-0000-000082950000}"/>
    <cellStyle name="Total 4 2 2 4 5 7" xfId="26807" xr:uid="{00000000-0005-0000-0000-000083950000}"/>
    <cellStyle name="Total 4 2 2 4 5 8" xfId="22533" xr:uid="{00000000-0005-0000-0000-000084950000}"/>
    <cellStyle name="Total 4 2 2 4 5 9" xfId="31223" xr:uid="{00000000-0005-0000-0000-000085950000}"/>
    <cellStyle name="Total 4 2 2 4 6" xfId="4949" xr:uid="{00000000-0005-0000-0000-000086950000}"/>
    <cellStyle name="Total 4 2 2 4 6 2" xfId="8715" xr:uid="{00000000-0005-0000-0000-000087950000}"/>
    <cellStyle name="Total 4 2 2 4 6 3" xfId="14103" xr:uid="{00000000-0005-0000-0000-000088950000}"/>
    <cellStyle name="Total 4 2 2 4 6 4" xfId="21101" xr:uid="{00000000-0005-0000-0000-000089950000}"/>
    <cellStyle name="Total 4 2 2 4 6 5" xfId="15487" xr:uid="{00000000-0005-0000-0000-00008A950000}"/>
    <cellStyle name="Total 4 2 2 4 6 6" xfId="22888" xr:uid="{00000000-0005-0000-0000-00008B950000}"/>
    <cellStyle name="Total 4 2 2 4 6 7" xfId="31995" xr:uid="{00000000-0005-0000-0000-00008C950000}"/>
    <cellStyle name="Total 4 2 2 4 6 8" xfId="35673" xr:uid="{00000000-0005-0000-0000-00008D950000}"/>
    <cellStyle name="Total 4 2 2 4 6 9" xfId="38584" xr:uid="{00000000-0005-0000-0000-00008E950000}"/>
    <cellStyle name="Total 4 2 2 4 7" xfId="8710" xr:uid="{00000000-0005-0000-0000-00008F950000}"/>
    <cellStyle name="Total 4 2 2 4 8" xfId="11483" xr:uid="{00000000-0005-0000-0000-000090950000}"/>
    <cellStyle name="Total 4 2 2 4 9" xfId="18486" xr:uid="{00000000-0005-0000-0000-000091950000}"/>
    <cellStyle name="Total 4 2 2 5" xfId="1812" xr:uid="{00000000-0005-0000-0000-000092950000}"/>
    <cellStyle name="Total 4 2 2 5 10" xfId="28596" xr:uid="{00000000-0005-0000-0000-000093950000}"/>
    <cellStyle name="Total 4 2 2 5 11" xfId="22897" xr:uid="{00000000-0005-0000-0000-000094950000}"/>
    <cellStyle name="Total 4 2 2 5 12" xfId="30926" xr:uid="{00000000-0005-0000-0000-000095950000}"/>
    <cellStyle name="Total 4 2 2 5 13" xfId="34850" xr:uid="{00000000-0005-0000-0000-000096950000}"/>
    <cellStyle name="Total 4 2 2 5 14" xfId="38349" xr:uid="{00000000-0005-0000-0000-000097950000}"/>
    <cellStyle name="Total 4 2 2 5 2" xfId="2556" xr:uid="{00000000-0005-0000-0000-000098950000}"/>
    <cellStyle name="Total 4 2 2 5 2 2" xfId="8717" xr:uid="{00000000-0005-0000-0000-000099950000}"/>
    <cellStyle name="Total 4 2 2 5 2 3" xfId="11710" xr:uid="{00000000-0005-0000-0000-00009A950000}"/>
    <cellStyle name="Total 4 2 2 5 2 4" xfId="18713" xr:uid="{00000000-0005-0000-0000-00009B950000}"/>
    <cellStyle name="Total 4 2 2 5 2 5" xfId="9254" xr:uid="{00000000-0005-0000-0000-00009C950000}"/>
    <cellStyle name="Total 4 2 2 5 2 6" xfId="19475" xr:uid="{00000000-0005-0000-0000-00009D950000}"/>
    <cellStyle name="Total 4 2 2 5 2 7" xfId="24428" xr:uid="{00000000-0005-0000-0000-00009E950000}"/>
    <cellStyle name="Total 4 2 2 5 2 8" xfId="31505" xr:uid="{00000000-0005-0000-0000-00009F950000}"/>
    <cellStyle name="Total 4 2 2 5 2 9" xfId="35215" xr:uid="{00000000-0005-0000-0000-0000A0950000}"/>
    <cellStyle name="Total 4 2 2 5 3" xfId="3730" xr:uid="{00000000-0005-0000-0000-0000A1950000}"/>
    <cellStyle name="Total 4 2 2 5 3 2" xfId="8718" xr:uid="{00000000-0005-0000-0000-0000A2950000}"/>
    <cellStyle name="Total 4 2 2 5 3 3" xfId="12884" xr:uid="{00000000-0005-0000-0000-0000A3950000}"/>
    <cellStyle name="Total 4 2 2 5 3 4" xfId="19883" xr:uid="{00000000-0005-0000-0000-0000A4950000}"/>
    <cellStyle name="Total 4 2 2 5 3 5" xfId="25418" xr:uid="{00000000-0005-0000-0000-0000A5950000}"/>
    <cellStyle name="Total 4 2 2 5 3 6" xfId="17106" xr:uid="{00000000-0005-0000-0000-0000A6950000}"/>
    <cellStyle name="Total 4 2 2 5 3 7" xfId="17860" xr:uid="{00000000-0005-0000-0000-0000A7950000}"/>
    <cellStyle name="Total 4 2 2 5 3 8" xfId="33546" xr:uid="{00000000-0005-0000-0000-0000A8950000}"/>
    <cellStyle name="Total 4 2 2 5 3 9" xfId="37214" xr:uid="{00000000-0005-0000-0000-0000A9950000}"/>
    <cellStyle name="Total 4 2 2 5 4" xfId="4234" xr:uid="{00000000-0005-0000-0000-0000AA950000}"/>
    <cellStyle name="Total 4 2 2 5 4 2" xfId="8719" xr:uid="{00000000-0005-0000-0000-0000AB950000}"/>
    <cellStyle name="Total 4 2 2 5 4 3" xfId="13388" xr:uid="{00000000-0005-0000-0000-0000AC950000}"/>
    <cellStyle name="Total 4 2 2 5 4 4" xfId="20386" xr:uid="{00000000-0005-0000-0000-0000AD950000}"/>
    <cellStyle name="Total 4 2 2 5 4 5" xfId="27715" xr:uid="{00000000-0005-0000-0000-0000AE950000}"/>
    <cellStyle name="Total 4 2 2 5 4 6" xfId="24508" xr:uid="{00000000-0005-0000-0000-0000AF950000}"/>
    <cellStyle name="Total 4 2 2 5 4 7" xfId="29362" xr:uid="{00000000-0005-0000-0000-0000B0950000}"/>
    <cellStyle name="Total 4 2 2 5 4 8" xfId="21280" xr:uid="{00000000-0005-0000-0000-0000B1950000}"/>
    <cellStyle name="Total 4 2 2 5 4 9" xfId="29584" xr:uid="{00000000-0005-0000-0000-0000B2950000}"/>
    <cellStyle name="Total 4 2 2 5 5" xfId="2959" xr:uid="{00000000-0005-0000-0000-0000B3950000}"/>
    <cellStyle name="Total 4 2 2 5 5 2" xfId="8720" xr:uid="{00000000-0005-0000-0000-0000B4950000}"/>
    <cellStyle name="Total 4 2 2 5 5 3" xfId="12113" xr:uid="{00000000-0005-0000-0000-0000B5950000}"/>
    <cellStyle name="Total 4 2 2 5 5 4" xfId="19116" xr:uid="{00000000-0005-0000-0000-0000B6950000}"/>
    <cellStyle name="Total 4 2 2 5 5 5" xfId="19782" xr:uid="{00000000-0005-0000-0000-0000B7950000}"/>
    <cellStyle name="Total 4 2 2 5 5 6" xfId="23085" xr:uid="{00000000-0005-0000-0000-0000B8950000}"/>
    <cellStyle name="Total 4 2 2 5 5 7" xfId="29839" xr:uid="{00000000-0005-0000-0000-0000B9950000}"/>
    <cellStyle name="Total 4 2 2 5 5 8" xfId="33824" xr:uid="{00000000-0005-0000-0000-0000BA950000}"/>
    <cellStyle name="Total 4 2 2 5 5 9" xfId="37386" xr:uid="{00000000-0005-0000-0000-0000BB950000}"/>
    <cellStyle name="Total 4 2 2 5 6" xfId="2913" xr:uid="{00000000-0005-0000-0000-0000BC950000}"/>
    <cellStyle name="Total 4 2 2 5 6 2" xfId="8721" xr:uid="{00000000-0005-0000-0000-0000BD950000}"/>
    <cellStyle name="Total 4 2 2 5 6 3" xfId="12067" xr:uid="{00000000-0005-0000-0000-0000BE950000}"/>
    <cellStyle name="Total 4 2 2 5 6 4" xfId="19070" xr:uid="{00000000-0005-0000-0000-0000BF950000}"/>
    <cellStyle name="Total 4 2 2 5 6 5" xfId="17743" xr:uid="{00000000-0005-0000-0000-0000C0950000}"/>
    <cellStyle name="Total 4 2 2 5 6 6" xfId="28221" xr:uid="{00000000-0005-0000-0000-0000C1950000}"/>
    <cellStyle name="Total 4 2 2 5 6 7" xfId="28906" xr:uid="{00000000-0005-0000-0000-0000C2950000}"/>
    <cellStyle name="Total 4 2 2 5 6 8" xfId="33853" xr:uid="{00000000-0005-0000-0000-0000C3950000}"/>
    <cellStyle name="Total 4 2 2 5 6 9" xfId="37415" xr:uid="{00000000-0005-0000-0000-0000C4950000}"/>
    <cellStyle name="Total 4 2 2 5 7" xfId="8716" xr:uid="{00000000-0005-0000-0000-0000C5950000}"/>
    <cellStyle name="Total 4 2 2 5 8" xfId="10966" xr:uid="{00000000-0005-0000-0000-0000C6950000}"/>
    <cellStyle name="Total 4 2 2 5 9" xfId="15548" xr:uid="{00000000-0005-0000-0000-0000C7950000}"/>
    <cellStyle name="Total 4 2 2 6" xfId="1665" xr:uid="{00000000-0005-0000-0000-0000C8950000}"/>
    <cellStyle name="Total 4 2 2 6 10" xfId="24585" xr:uid="{00000000-0005-0000-0000-0000C9950000}"/>
    <cellStyle name="Total 4 2 2 6 11" xfId="25734" xr:uid="{00000000-0005-0000-0000-0000CA950000}"/>
    <cellStyle name="Total 4 2 2 6 12" xfId="34915" xr:uid="{00000000-0005-0000-0000-0000CB950000}"/>
    <cellStyle name="Total 4 2 2 6 13" xfId="38378" xr:uid="{00000000-0005-0000-0000-0000CC950000}"/>
    <cellStyle name="Total 4 2 2 6 2" xfId="3593" xr:uid="{00000000-0005-0000-0000-0000CD950000}"/>
    <cellStyle name="Total 4 2 2 6 2 2" xfId="8723" xr:uid="{00000000-0005-0000-0000-0000CE950000}"/>
    <cellStyle name="Total 4 2 2 6 2 3" xfId="12747" xr:uid="{00000000-0005-0000-0000-0000CF950000}"/>
    <cellStyle name="Total 4 2 2 6 2 4" xfId="19748" xr:uid="{00000000-0005-0000-0000-0000D0950000}"/>
    <cellStyle name="Total 4 2 2 6 2 5" xfId="17112" xr:uid="{00000000-0005-0000-0000-0000D1950000}"/>
    <cellStyle name="Total 4 2 2 6 2 6" xfId="23208" xr:uid="{00000000-0005-0000-0000-0000D2950000}"/>
    <cellStyle name="Total 4 2 2 6 2 7" xfId="29587" xr:uid="{00000000-0005-0000-0000-0000D3950000}"/>
    <cellStyle name="Total 4 2 2 6 2 8" xfId="33587" xr:uid="{00000000-0005-0000-0000-0000D4950000}"/>
    <cellStyle name="Total 4 2 2 6 2 9" xfId="37255" xr:uid="{00000000-0005-0000-0000-0000D5950000}"/>
    <cellStyle name="Total 4 2 2 6 3" xfId="4142" xr:uid="{00000000-0005-0000-0000-0000D6950000}"/>
    <cellStyle name="Total 4 2 2 6 3 2" xfId="8724" xr:uid="{00000000-0005-0000-0000-0000D7950000}"/>
    <cellStyle name="Total 4 2 2 6 3 3" xfId="13296" xr:uid="{00000000-0005-0000-0000-0000D8950000}"/>
    <cellStyle name="Total 4 2 2 6 3 4" xfId="20294" xr:uid="{00000000-0005-0000-0000-0000D9950000}"/>
    <cellStyle name="Total 4 2 2 6 3 5" xfId="27761" xr:uid="{00000000-0005-0000-0000-0000DA950000}"/>
    <cellStyle name="Total 4 2 2 6 3 6" xfId="26662" xr:uid="{00000000-0005-0000-0000-0000DB950000}"/>
    <cellStyle name="Total 4 2 2 6 3 7" xfId="18230" xr:uid="{00000000-0005-0000-0000-0000DC950000}"/>
    <cellStyle name="Total 4 2 2 6 3 8" xfId="33398" xr:uid="{00000000-0005-0000-0000-0000DD950000}"/>
    <cellStyle name="Total 4 2 2 6 3 9" xfId="37073" xr:uid="{00000000-0005-0000-0000-0000DE950000}"/>
    <cellStyle name="Total 4 2 2 6 4" xfId="3828" xr:uid="{00000000-0005-0000-0000-0000DF950000}"/>
    <cellStyle name="Total 4 2 2 6 4 2" xfId="8725" xr:uid="{00000000-0005-0000-0000-0000E0950000}"/>
    <cellStyle name="Total 4 2 2 6 4 3" xfId="12982" xr:uid="{00000000-0005-0000-0000-0000E1950000}"/>
    <cellStyle name="Total 4 2 2 6 4 4" xfId="19981" xr:uid="{00000000-0005-0000-0000-0000E2950000}"/>
    <cellStyle name="Total 4 2 2 6 4 5" xfId="27916" xr:uid="{00000000-0005-0000-0000-0000E3950000}"/>
    <cellStyle name="Total 4 2 2 6 4 6" xfId="17019" xr:uid="{00000000-0005-0000-0000-0000E4950000}"/>
    <cellStyle name="Total 4 2 2 6 4 7" xfId="25469" xr:uid="{00000000-0005-0000-0000-0000E5950000}"/>
    <cellStyle name="Total 4 2 2 6 4 8" xfId="31655" xr:uid="{00000000-0005-0000-0000-0000E6950000}"/>
    <cellStyle name="Total 4 2 2 6 4 9" xfId="35329" xr:uid="{00000000-0005-0000-0000-0000E7950000}"/>
    <cellStyle name="Total 4 2 2 6 5" xfId="3014" xr:uid="{00000000-0005-0000-0000-0000E8950000}"/>
    <cellStyle name="Total 4 2 2 6 5 2" xfId="8726" xr:uid="{00000000-0005-0000-0000-0000E9950000}"/>
    <cellStyle name="Total 4 2 2 6 5 3" xfId="12168" xr:uid="{00000000-0005-0000-0000-0000EA950000}"/>
    <cellStyle name="Total 4 2 2 6 5 4" xfId="19171" xr:uid="{00000000-0005-0000-0000-0000EB950000}"/>
    <cellStyle name="Total 4 2 2 6 5 5" xfId="25166" xr:uid="{00000000-0005-0000-0000-0000EC950000}"/>
    <cellStyle name="Total 4 2 2 6 5 6" xfId="28779" xr:uid="{00000000-0005-0000-0000-0000ED950000}"/>
    <cellStyle name="Total 4 2 2 6 5 7" xfId="29828" xr:uid="{00000000-0005-0000-0000-0000EE950000}"/>
    <cellStyle name="Total 4 2 2 6 5 8" xfId="25642" xr:uid="{00000000-0005-0000-0000-0000EF950000}"/>
    <cellStyle name="Total 4 2 2 6 5 9" xfId="31591" xr:uid="{00000000-0005-0000-0000-0000F0950000}"/>
    <cellStyle name="Total 4 2 2 6 6" xfId="8722" xr:uid="{00000000-0005-0000-0000-0000F1950000}"/>
    <cellStyle name="Total 4 2 2 6 7" xfId="10819" xr:uid="{00000000-0005-0000-0000-0000F2950000}"/>
    <cellStyle name="Total 4 2 2 6 8" xfId="9750" xr:uid="{00000000-0005-0000-0000-0000F3950000}"/>
    <cellStyle name="Total 4 2 2 6 9" xfId="24479" xr:uid="{00000000-0005-0000-0000-0000F4950000}"/>
    <cellStyle name="Total 4 2 2 7" xfId="2493" xr:uid="{00000000-0005-0000-0000-0000F5950000}"/>
    <cellStyle name="Total 4 2 2 7 2" xfId="8727" xr:uid="{00000000-0005-0000-0000-0000F6950000}"/>
    <cellStyle name="Total 4 2 2 7 3" xfId="11647" xr:uid="{00000000-0005-0000-0000-0000F7950000}"/>
    <cellStyle name="Total 4 2 2 7 4" xfId="18650" xr:uid="{00000000-0005-0000-0000-0000F8950000}"/>
    <cellStyle name="Total 4 2 2 7 5" xfId="18221" xr:uid="{00000000-0005-0000-0000-0000F9950000}"/>
    <cellStyle name="Total 4 2 2 7 6" xfId="26216" xr:uid="{00000000-0005-0000-0000-0000FA950000}"/>
    <cellStyle name="Total 4 2 2 7 7" xfId="17632" xr:uid="{00000000-0005-0000-0000-0000FB950000}"/>
    <cellStyle name="Total 4 2 2 7 8" xfId="34058" xr:uid="{00000000-0005-0000-0000-0000FC950000}"/>
    <cellStyle name="Total 4 2 2 7 9" xfId="37620" xr:uid="{00000000-0005-0000-0000-0000FD950000}"/>
    <cellStyle name="Total 4 2 2 8" xfId="3157" xr:uid="{00000000-0005-0000-0000-0000FE950000}"/>
    <cellStyle name="Total 4 2 2 8 2" xfId="8728" xr:uid="{00000000-0005-0000-0000-0000FF950000}"/>
    <cellStyle name="Total 4 2 2 8 3" xfId="12311" xr:uid="{00000000-0005-0000-0000-000000960000}"/>
    <cellStyle name="Total 4 2 2 8 4" xfId="19314" xr:uid="{00000000-0005-0000-0000-000001960000}"/>
    <cellStyle name="Total 4 2 2 8 5" xfId="24714" xr:uid="{00000000-0005-0000-0000-000002960000}"/>
    <cellStyle name="Total 4 2 2 8 6" xfId="26436" xr:uid="{00000000-0005-0000-0000-000003960000}"/>
    <cellStyle name="Total 4 2 2 8 7" xfId="29762" xr:uid="{00000000-0005-0000-0000-000004960000}"/>
    <cellStyle name="Total 4 2 2 8 8" xfId="33739" xr:uid="{00000000-0005-0000-0000-000005960000}"/>
    <cellStyle name="Total 4 2 2 8 9" xfId="37301" xr:uid="{00000000-0005-0000-0000-000006960000}"/>
    <cellStyle name="Total 4 2 2 9" xfId="2984" xr:uid="{00000000-0005-0000-0000-000007960000}"/>
    <cellStyle name="Total 4 2 2 9 2" xfId="8729" xr:uid="{00000000-0005-0000-0000-000008960000}"/>
    <cellStyle name="Total 4 2 2 9 3" xfId="12138" xr:uid="{00000000-0005-0000-0000-000009960000}"/>
    <cellStyle name="Total 4 2 2 9 4" xfId="19141" xr:uid="{00000000-0005-0000-0000-00000A960000}"/>
    <cellStyle name="Total 4 2 2 9 5" xfId="24678" xr:uid="{00000000-0005-0000-0000-00000B960000}"/>
    <cellStyle name="Total 4 2 2 9 6" xfId="28085" xr:uid="{00000000-0005-0000-0000-00000C960000}"/>
    <cellStyle name="Total 4 2 2 9 7" xfId="29843" xr:uid="{00000000-0005-0000-0000-00000D960000}"/>
    <cellStyle name="Total 4 2 2 9 8" xfId="33819" xr:uid="{00000000-0005-0000-0000-00000E960000}"/>
    <cellStyle name="Total 4 2 2 9 9" xfId="37381" xr:uid="{00000000-0005-0000-0000-00000F960000}"/>
    <cellStyle name="Total 4 2 20" xfId="38420" xr:uid="{00000000-0005-0000-0000-000010960000}"/>
    <cellStyle name="Total 4 2 3" xfId="2312" xr:uid="{00000000-0005-0000-0000-000011960000}"/>
    <cellStyle name="Total 4 2 3 10" xfId="21328" xr:uid="{00000000-0005-0000-0000-000012960000}"/>
    <cellStyle name="Total 4 2 3 11" xfId="26130" xr:uid="{00000000-0005-0000-0000-000013960000}"/>
    <cellStyle name="Total 4 2 3 12" xfId="19641" xr:uid="{00000000-0005-0000-0000-000014960000}"/>
    <cellStyle name="Total 4 2 3 13" xfId="34150" xr:uid="{00000000-0005-0000-0000-000015960000}"/>
    <cellStyle name="Total 4 2 3 14" xfId="37712" xr:uid="{00000000-0005-0000-0000-000016960000}"/>
    <cellStyle name="Total 4 2 3 2" xfId="2712" xr:uid="{00000000-0005-0000-0000-000017960000}"/>
    <cellStyle name="Total 4 2 3 2 2" xfId="8731" xr:uid="{00000000-0005-0000-0000-000018960000}"/>
    <cellStyle name="Total 4 2 3 2 3" xfId="11866" xr:uid="{00000000-0005-0000-0000-000019960000}"/>
    <cellStyle name="Total 4 2 3 2 4" xfId="18869" xr:uid="{00000000-0005-0000-0000-00001A960000}"/>
    <cellStyle name="Total 4 2 3 2 5" xfId="24632" xr:uid="{00000000-0005-0000-0000-00001B960000}"/>
    <cellStyle name="Total 4 2 3 2 6" xfId="26315" xr:uid="{00000000-0005-0000-0000-00001C960000}"/>
    <cellStyle name="Total 4 2 3 2 7" xfId="29977" xr:uid="{00000000-0005-0000-0000-00001D960000}"/>
    <cellStyle name="Total 4 2 3 2 8" xfId="31526" xr:uid="{00000000-0005-0000-0000-00001E960000}"/>
    <cellStyle name="Total 4 2 3 2 9" xfId="35236" xr:uid="{00000000-0005-0000-0000-00001F960000}"/>
    <cellStyle name="Total 4 2 3 3" xfId="3994" xr:uid="{00000000-0005-0000-0000-000020960000}"/>
    <cellStyle name="Total 4 2 3 3 2" xfId="8732" xr:uid="{00000000-0005-0000-0000-000021960000}"/>
    <cellStyle name="Total 4 2 3 3 3" xfId="13148" xr:uid="{00000000-0005-0000-0000-000022960000}"/>
    <cellStyle name="Total 4 2 3 3 4" xfId="20146" xr:uid="{00000000-0005-0000-0000-000023960000}"/>
    <cellStyle name="Total 4 2 3 3 5" xfId="17133" xr:uid="{00000000-0005-0000-0000-000024960000}"/>
    <cellStyle name="Total 4 2 3 3 6" xfId="19458" xr:uid="{00000000-0005-0000-0000-000025960000}"/>
    <cellStyle name="Total 4 2 3 3 7" xfId="29382" xr:uid="{00000000-0005-0000-0000-000026960000}"/>
    <cellStyle name="Total 4 2 3 3 8" xfId="31841" xr:uid="{00000000-0005-0000-0000-000027960000}"/>
    <cellStyle name="Total 4 2 3 3 9" xfId="35495" xr:uid="{00000000-0005-0000-0000-000028960000}"/>
    <cellStyle name="Total 4 2 3 4" xfId="4432" xr:uid="{00000000-0005-0000-0000-000029960000}"/>
    <cellStyle name="Total 4 2 3 4 2" xfId="8733" xr:uid="{00000000-0005-0000-0000-00002A960000}"/>
    <cellStyle name="Total 4 2 3 4 3" xfId="13586" xr:uid="{00000000-0005-0000-0000-00002B960000}"/>
    <cellStyle name="Total 4 2 3 4 4" xfId="20584" xr:uid="{00000000-0005-0000-0000-00002C960000}"/>
    <cellStyle name="Total 4 2 3 4 5" xfId="27616" xr:uid="{00000000-0005-0000-0000-00002D960000}"/>
    <cellStyle name="Total 4 2 3 4 6" xfId="18008" xr:uid="{00000000-0005-0000-0000-00002E960000}"/>
    <cellStyle name="Total 4 2 3 4 7" xfId="31893" xr:uid="{00000000-0005-0000-0000-00002F960000}"/>
    <cellStyle name="Total 4 2 3 4 8" xfId="21386" xr:uid="{00000000-0005-0000-0000-000030960000}"/>
    <cellStyle name="Total 4 2 3 4 9" xfId="30237" xr:uid="{00000000-0005-0000-0000-000031960000}"/>
    <cellStyle name="Total 4 2 3 5" xfId="4686" xr:uid="{00000000-0005-0000-0000-000032960000}"/>
    <cellStyle name="Total 4 2 3 5 2" xfId="8734" xr:uid="{00000000-0005-0000-0000-000033960000}"/>
    <cellStyle name="Total 4 2 3 5 3" xfId="13840" xr:uid="{00000000-0005-0000-0000-000034960000}"/>
    <cellStyle name="Total 4 2 3 5 4" xfId="20838" xr:uid="{00000000-0005-0000-0000-000035960000}"/>
    <cellStyle name="Total 4 2 3 5 5" xfId="24252" xr:uid="{00000000-0005-0000-0000-000036960000}"/>
    <cellStyle name="Total 4 2 3 5 6" xfId="17088" xr:uid="{00000000-0005-0000-0000-000037960000}"/>
    <cellStyle name="Total 4 2 3 5 7" xfId="24336" xr:uid="{00000000-0005-0000-0000-000038960000}"/>
    <cellStyle name="Total 4 2 3 5 8" xfId="32181" xr:uid="{00000000-0005-0000-0000-000039960000}"/>
    <cellStyle name="Total 4 2 3 5 9" xfId="35856" xr:uid="{00000000-0005-0000-0000-00003A960000}"/>
    <cellStyle name="Total 4 2 3 6" xfId="4932" xr:uid="{00000000-0005-0000-0000-00003B960000}"/>
    <cellStyle name="Total 4 2 3 6 2" xfId="8735" xr:uid="{00000000-0005-0000-0000-00003C960000}"/>
    <cellStyle name="Total 4 2 3 6 3" xfId="14086" xr:uid="{00000000-0005-0000-0000-00003D960000}"/>
    <cellStyle name="Total 4 2 3 6 4" xfId="21084" xr:uid="{00000000-0005-0000-0000-00003E960000}"/>
    <cellStyle name="Total 4 2 3 6 5" xfId="24268" xr:uid="{00000000-0005-0000-0000-00003F960000}"/>
    <cellStyle name="Total 4 2 3 6 6" xfId="28871" xr:uid="{00000000-0005-0000-0000-000040960000}"/>
    <cellStyle name="Total 4 2 3 6 7" xfId="31978" xr:uid="{00000000-0005-0000-0000-000041960000}"/>
    <cellStyle name="Total 4 2 3 6 8" xfId="35656" xr:uid="{00000000-0005-0000-0000-000042960000}"/>
    <cellStyle name="Total 4 2 3 6 9" xfId="38567" xr:uid="{00000000-0005-0000-0000-000043960000}"/>
    <cellStyle name="Total 4 2 3 7" xfId="8730" xr:uid="{00000000-0005-0000-0000-000044960000}"/>
    <cellStyle name="Total 4 2 3 8" xfId="11466" xr:uid="{00000000-0005-0000-0000-000045960000}"/>
    <cellStyle name="Total 4 2 3 9" xfId="18469" xr:uid="{00000000-0005-0000-0000-000046960000}"/>
    <cellStyle name="Total 4 2 4" xfId="2049" xr:uid="{00000000-0005-0000-0000-000047960000}"/>
    <cellStyle name="Total 4 2 4 10" xfId="28477" xr:uid="{00000000-0005-0000-0000-000048960000}"/>
    <cellStyle name="Total 4 2 4 11" xfId="29103" xr:uid="{00000000-0005-0000-0000-000049960000}"/>
    <cellStyle name="Total 4 2 4 12" xfId="29021" xr:uid="{00000000-0005-0000-0000-00004A960000}"/>
    <cellStyle name="Total 4 2 4 13" xfId="29609" xr:uid="{00000000-0005-0000-0000-00004B960000}"/>
    <cellStyle name="Total 4 2 4 14" xfId="28991" xr:uid="{00000000-0005-0000-0000-00004C960000}"/>
    <cellStyle name="Total 4 2 4 2" xfId="2582" xr:uid="{00000000-0005-0000-0000-00004D960000}"/>
    <cellStyle name="Total 4 2 4 2 2" xfId="8737" xr:uid="{00000000-0005-0000-0000-00004E960000}"/>
    <cellStyle name="Total 4 2 4 2 3" xfId="11736" xr:uid="{00000000-0005-0000-0000-00004F960000}"/>
    <cellStyle name="Total 4 2 4 2 4" xfId="18739" xr:uid="{00000000-0005-0000-0000-000050960000}"/>
    <cellStyle name="Total 4 2 4 2 5" xfId="19630" xr:uid="{00000000-0005-0000-0000-000051960000}"/>
    <cellStyle name="Total 4 2 4 2 6" xfId="21356" xr:uid="{00000000-0005-0000-0000-000052960000}"/>
    <cellStyle name="Total 4 2 4 2 7" xfId="17981" xr:uid="{00000000-0005-0000-0000-000053960000}"/>
    <cellStyle name="Total 4 2 4 2 8" xfId="34018" xr:uid="{00000000-0005-0000-0000-000054960000}"/>
    <cellStyle name="Total 4 2 4 2 9" xfId="37580" xr:uid="{00000000-0005-0000-0000-000055960000}"/>
    <cellStyle name="Total 4 2 4 3" xfId="3818" xr:uid="{00000000-0005-0000-0000-000056960000}"/>
    <cellStyle name="Total 4 2 4 3 2" xfId="8738" xr:uid="{00000000-0005-0000-0000-000057960000}"/>
    <cellStyle name="Total 4 2 4 3 3" xfId="12972" xr:uid="{00000000-0005-0000-0000-000058960000}"/>
    <cellStyle name="Total 4 2 4 3 4" xfId="19971" xr:uid="{00000000-0005-0000-0000-000059960000}"/>
    <cellStyle name="Total 4 2 4 3 5" xfId="27921" xr:uid="{00000000-0005-0000-0000-00005A960000}"/>
    <cellStyle name="Total 4 2 4 3 6" xfId="28817" xr:uid="{00000000-0005-0000-0000-00005B960000}"/>
    <cellStyle name="Total 4 2 4 3 7" xfId="26014" xr:uid="{00000000-0005-0000-0000-00005C960000}"/>
    <cellStyle name="Total 4 2 4 3 8" xfId="33504" xr:uid="{00000000-0005-0000-0000-00005D960000}"/>
    <cellStyle name="Total 4 2 4 3 9" xfId="37172" xr:uid="{00000000-0005-0000-0000-00005E960000}"/>
    <cellStyle name="Total 4 2 4 4" xfId="4291" xr:uid="{00000000-0005-0000-0000-00005F960000}"/>
    <cellStyle name="Total 4 2 4 4 2" xfId="8739" xr:uid="{00000000-0005-0000-0000-000060960000}"/>
    <cellStyle name="Total 4 2 4 4 3" xfId="13445" xr:uid="{00000000-0005-0000-0000-000061960000}"/>
    <cellStyle name="Total 4 2 4 4 4" xfId="20443" xr:uid="{00000000-0005-0000-0000-000062960000}"/>
    <cellStyle name="Total 4 2 4 4 5" xfId="25409" xr:uid="{00000000-0005-0000-0000-000063960000}"/>
    <cellStyle name="Total 4 2 4 4 6" xfId="19560" xr:uid="{00000000-0005-0000-0000-000064960000}"/>
    <cellStyle name="Total 4 2 4 4 7" xfId="24130" xr:uid="{00000000-0005-0000-0000-000065960000}"/>
    <cellStyle name="Total 4 2 4 4 8" xfId="31714" xr:uid="{00000000-0005-0000-0000-000066960000}"/>
    <cellStyle name="Total 4 2 4 4 9" xfId="35394" xr:uid="{00000000-0005-0000-0000-000067960000}"/>
    <cellStyle name="Total 4 2 4 5" xfId="4564" xr:uid="{00000000-0005-0000-0000-000068960000}"/>
    <cellStyle name="Total 4 2 4 5 2" xfId="8740" xr:uid="{00000000-0005-0000-0000-000069960000}"/>
    <cellStyle name="Total 4 2 4 5 3" xfId="13718" xr:uid="{00000000-0005-0000-0000-00006A960000}"/>
    <cellStyle name="Total 4 2 4 5 4" xfId="20716" xr:uid="{00000000-0005-0000-0000-00006B960000}"/>
    <cellStyle name="Total 4 2 4 5 5" xfId="24763" xr:uid="{00000000-0005-0000-0000-00006C960000}"/>
    <cellStyle name="Total 4 2 4 5 6" xfId="10079" xr:uid="{00000000-0005-0000-0000-00006D960000}"/>
    <cellStyle name="Total 4 2 4 5 7" xfId="15482" xr:uid="{00000000-0005-0000-0000-00006E960000}"/>
    <cellStyle name="Total 4 2 4 5 8" xfId="29719" xr:uid="{00000000-0005-0000-0000-00006F960000}"/>
    <cellStyle name="Total 4 2 4 5 9" xfId="33697" xr:uid="{00000000-0005-0000-0000-000070960000}"/>
    <cellStyle name="Total 4 2 4 6" xfId="4814" xr:uid="{00000000-0005-0000-0000-000071960000}"/>
    <cellStyle name="Total 4 2 4 6 2" xfId="8741" xr:uid="{00000000-0005-0000-0000-000072960000}"/>
    <cellStyle name="Total 4 2 4 6 3" xfId="13968" xr:uid="{00000000-0005-0000-0000-000073960000}"/>
    <cellStyle name="Total 4 2 4 6 4" xfId="20966" xr:uid="{00000000-0005-0000-0000-000074960000}"/>
    <cellStyle name="Total 4 2 4 6 5" xfId="27432" xr:uid="{00000000-0005-0000-0000-000075960000}"/>
    <cellStyle name="Total 4 2 4 6 6" xfId="24340" xr:uid="{00000000-0005-0000-0000-000076960000}"/>
    <cellStyle name="Total 4 2 4 6 7" xfId="25868" xr:uid="{00000000-0005-0000-0000-000077960000}"/>
    <cellStyle name="Total 4 2 4 6 8" xfId="32121" xr:uid="{00000000-0005-0000-0000-000078960000}"/>
    <cellStyle name="Total 4 2 4 6 9" xfId="35796" xr:uid="{00000000-0005-0000-0000-000079960000}"/>
    <cellStyle name="Total 4 2 4 7" xfId="8736" xr:uid="{00000000-0005-0000-0000-00007A960000}"/>
    <cellStyle name="Total 4 2 4 8" xfId="11203" xr:uid="{00000000-0005-0000-0000-00007B960000}"/>
    <cellStyle name="Total 4 2 4 9" xfId="9485" xr:uid="{00000000-0005-0000-0000-00007C960000}"/>
    <cellStyle name="Total 4 2 5" xfId="2301" xr:uid="{00000000-0005-0000-0000-00007D960000}"/>
    <cellStyle name="Total 4 2 5 10" xfId="24609" xr:uid="{00000000-0005-0000-0000-00007E960000}"/>
    <cellStyle name="Total 4 2 5 11" xfId="25327" xr:uid="{00000000-0005-0000-0000-00007F960000}"/>
    <cellStyle name="Total 4 2 5 12" xfId="30179" xr:uid="{00000000-0005-0000-0000-000080960000}"/>
    <cellStyle name="Total 4 2 5 13" xfId="31070" xr:uid="{00000000-0005-0000-0000-000081960000}"/>
    <cellStyle name="Total 4 2 5 14" xfId="31335" xr:uid="{00000000-0005-0000-0000-000082960000}"/>
    <cellStyle name="Total 4 2 5 2" xfId="2701" xr:uid="{00000000-0005-0000-0000-000083960000}"/>
    <cellStyle name="Total 4 2 5 2 2" xfId="8743" xr:uid="{00000000-0005-0000-0000-000084960000}"/>
    <cellStyle name="Total 4 2 5 2 3" xfId="11855" xr:uid="{00000000-0005-0000-0000-000085960000}"/>
    <cellStyle name="Total 4 2 5 2 4" xfId="18858" xr:uid="{00000000-0005-0000-0000-000086960000}"/>
    <cellStyle name="Total 4 2 5 2 5" xfId="24623" xr:uid="{00000000-0005-0000-0000-000087960000}"/>
    <cellStyle name="Total 4 2 5 2 6" xfId="26307" xr:uid="{00000000-0005-0000-0000-000088960000}"/>
    <cellStyle name="Total 4 2 5 2 7" xfId="29982" xr:uid="{00000000-0005-0000-0000-000089960000}"/>
    <cellStyle name="Total 4 2 5 2 8" xfId="33959" xr:uid="{00000000-0005-0000-0000-00008A960000}"/>
    <cellStyle name="Total 4 2 5 2 9" xfId="37521" xr:uid="{00000000-0005-0000-0000-00008B960000}"/>
    <cellStyle name="Total 4 2 5 3" xfId="3983" xr:uid="{00000000-0005-0000-0000-00008C960000}"/>
    <cellStyle name="Total 4 2 5 3 2" xfId="8744" xr:uid="{00000000-0005-0000-0000-00008D960000}"/>
    <cellStyle name="Total 4 2 5 3 3" xfId="13137" xr:uid="{00000000-0005-0000-0000-00008E960000}"/>
    <cellStyle name="Total 4 2 5 3 4" xfId="20135" xr:uid="{00000000-0005-0000-0000-00008F960000}"/>
    <cellStyle name="Total 4 2 5 3 5" xfId="23257" xr:uid="{00000000-0005-0000-0000-000090960000}"/>
    <cellStyle name="Total 4 2 5 3 6" xfId="17466" xr:uid="{00000000-0005-0000-0000-000091960000}"/>
    <cellStyle name="Total 4 2 5 3 7" xfId="22862" xr:uid="{00000000-0005-0000-0000-000092960000}"/>
    <cellStyle name="Total 4 2 5 3 8" xfId="19456" xr:uid="{00000000-0005-0000-0000-000093960000}"/>
    <cellStyle name="Total 4 2 5 3 9" xfId="31258" xr:uid="{00000000-0005-0000-0000-000094960000}"/>
    <cellStyle name="Total 4 2 5 4" xfId="4421" xr:uid="{00000000-0005-0000-0000-000095960000}"/>
    <cellStyle name="Total 4 2 5 4 2" xfId="8745" xr:uid="{00000000-0005-0000-0000-000096960000}"/>
    <cellStyle name="Total 4 2 5 4 3" xfId="13575" xr:uid="{00000000-0005-0000-0000-000097960000}"/>
    <cellStyle name="Total 4 2 5 4 4" xfId="20573" xr:uid="{00000000-0005-0000-0000-000098960000}"/>
    <cellStyle name="Total 4 2 5 4 5" xfId="17425" xr:uid="{00000000-0005-0000-0000-000099960000}"/>
    <cellStyle name="Total 4 2 5 4 6" xfId="25024" xr:uid="{00000000-0005-0000-0000-00009A960000}"/>
    <cellStyle name="Total 4 2 5 4 7" xfId="17037" xr:uid="{00000000-0005-0000-0000-00009B960000}"/>
    <cellStyle name="Total 4 2 5 4 8" xfId="28984" xr:uid="{00000000-0005-0000-0000-00009C960000}"/>
    <cellStyle name="Total 4 2 5 4 9" xfId="31197" xr:uid="{00000000-0005-0000-0000-00009D960000}"/>
    <cellStyle name="Total 4 2 5 5" xfId="4675" xr:uid="{00000000-0005-0000-0000-00009E960000}"/>
    <cellStyle name="Total 4 2 5 5 2" xfId="8746" xr:uid="{00000000-0005-0000-0000-00009F960000}"/>
    <cellStyle name="Total 4 2 5 5 3" xfId="13829" xr:uid="{00000000-0005-0000-0000-0000A0960000}"/>
    <cellStyle name="Total 4 2 5 5 4" xfId="20827" xr:uid="{00000000-0005-0000-0000-0000A1960000}"/>
    <cellStyle name="Total 4 2 5 5 5" xfId="24026" xr:uid="{00000000-0005-0000-0000-0000A2960000}"/>
    <cellStyle name="Total 4 2 5 5 6" xfId="28602" xr:uid="{00000000-0005-0000-0000-0000A3960000}"/>
    <cellStyle name="Total 4 2 5 5 7" xfId="25872" xr:uid="{00000000-0005-0000-0000-0000A4960000}"/>
    <cellStyle name="Total 4 2 5 5 8" xfId="32182" xr:uid="{00000000-0005-0000-0000-0000A5960000}"/>
    <cellStyle name="Total 4 2 5 5 9" xfId="35857" xr:uid="{00000000-0005-0000-0000-0000A6960000}"/>
    <cellStyle name="Total 4 2 5 6" xfId="4921" xr:uid="{00000000-0005-0000-0000-0000A7960000}"/>
    <cellStyle name="Total 4 2 5 6 2" xfId="8747" xr:uid="{00000000-0005-0000-0000-0000A8960000}"/>
    <cellStyle name="Total 4 2 5 6 3" xfId="14075" xr:uid="{00000000-0005-0000-0000-0000A9960000}"/>
    <cellStyle name="Total 4 2 5 6 4" xfId="21073" xr:uid="{00000000-0005-0000-0000-0000AA960000}"/>
    <cellStyle name="Total 4 2 5 6 5" xfId="24811" xr:uid="{00000000-0005-0000-0000-0000AB960000}"/>
    <cellStyle name="Total 4 2 5 6 6" xfId="17568" xr:uid="{00000000-0005-0000-0000-0000AC960000}"/>
    <cellStyle name="Total 4 2 5 6 7" xfId="31967" xr:uid="{00000000-0005-0000-0000-0000AD960000}"/>
    <cellStyle name="Total 4 2 5 6 8" xfId="35645" xr:uid="{00000000-0005-0000-0000-0000AE960000}"/>
    <cellStyle name="Total 4 2 5 6 9" xfId="38556" xr:uid="{00000000-0005-0000-0000-0000AF960000}"/>
    <cellStyle name="Total 4 2 5 7" xfId="8742" xr:uid="{00000000-0005-0000-0000-0000B0960000}"/>
    <cellStyle name="Total 4 2 5 8" xfId="11455" xr:uid="{00000000-0005-0000-0000-0000B1960000}"/>
    <cellStyle name="Total 4 2 5 9" xfId="18458" xr:uid="{00000000-0005-0000-0000-0000B2960000}"/>
    <cellStyle name="Total 4 2 6" xfId="1811" xr:uid="{00000000-0005-0000-0000-0000B3960000}"/>
    <cellStyle name="Total 4 2 6 10" xfId="22705" xr:uid="{00000000-0005-0000-0000-0000B4960000}"/>
    <cellStyle name="Total 4 2 6 11" xfId="18132" xr:uid="{00000000-0005-0000-0000-0000B5960000}"/>
    <cellStyle name="Total 4 2 6 12" xfId="9160" xr:uid="{00000000-0005-0000-0000-0000B6960000}"/>
    <cellStyle name="Total 4 2 6 13" xfId="31396" xr:uid="{00000000-0005-0000-0000-0000B7960000}"/>
    <cellStyle name="Total 4 2 6 14" xfId="35141" xr:uid="{00000000-0005-0000-0000-0000B8960000}"/>
    <cellStyle name="Total 4 2 6 2" xfId="2555" xr:uid="{00000000-0005-0000-0000-0000B9960000}"/>
    <cellStyle name="Total 4 2 6 2 2" xfId="8749" xr:uid="{00000000-0005-0000-0000-0000BA960000}"/>
    <cellStyle name="Total 4 2 6 2 3" xfId="11709" xr:uid="{00000000-0005-0000-0000-0000BB960000}"/>
    <cellStyle name="Total 4 2 6 2 4" xfId="18712" xr:uid="{00000000-0005-0000-0000-0000BC960000}"/>
    <cellStyle name="Total 4 2 6 2 5" xfId="25336" xr:uid="{00000000-0005-0000-0000-0000BD960000}"/>
    <cellStyle name="Total 4 2 6 2 6" xfId="26247" xr:uid="{00000000-0005-0000-0000-0000BE960000}"/>
    <cellStyle name="Total 4 2 6 2 7" xfId="30055" xr:uid="{00000000-0005-0000-0000-0000BF960000}"/>
    <cellStyle name="Total 4 2 6 2 8" xfId="23234" xr:uid="{00000000-0005-0000-0000-0000C0960000}"/>
    <cellStyle name="Total 4 2 6 2 9" xfId="30849" xr:uid="{00000000-0005-0000-0000-0000C1960000}"/>
    <cellStyle name="Total 4 2 6 3" xfId="3729" xr:uid="{00000000-0005-0000-0000-0000C2960000}"/>
    <cellStyle name="Total 4 2 6 3 2" xfId="8750" xr:uid="{00000000-0005-0000-0000-0000C3960000}"/>
    <cellStyle name="Total 4 2 6 3 3" xfId="12883" xr:uid="{00000000-0005-0000-0000-0000C4960000}"/>
    <cellStyle name="Total 4 2 6 3 4" xfId="19882" xr:uid="{00000000-0005-0000-0000-0000C5960000}"/>
    <cellStyle name="Total 4 2 6 3 5" xfId="27965" xr:uid="{00000000-0005-0000-0000-0000C6960000}"/>
    <cellStyle name="Total 4 2 6 3 6" xfId="29426" xr:uid="{00000000-0005-0000-0000-0000C7960000}"/>
    <cellStyle name="Total 4 2 6 3 7" xfId="29080" xr:uid="{00000000-0005-0000-0000-0000C8960000}"/>
    <cellStyle name="Total 4 2 6 3 8" xfId="28951" xr:uid="{00000000-0005-0000-0000-0000C9960000}"/>
    <cellStyle name="Total 4 2 6 3 9" xfId="34844" xr:uid="{00000000-0005-0000-0000-0000CA960000}"/>
    <cellStyle name="Total 4 2 6 4" xfId="4233" xr:uid="{00000000-0005-0000-0000-0000CB960000}"/>
    <cellStyle name="Total 4 2 6 4 2" xfId="8751" xr:uid="{00000000-0005-0000-0000-0000CC960000}"/>
    <cellStyle name="Total 4 2 6 4 3" xfId="13387" xr:uid="{00000000-0005-0000-0000-0000CD960000}"/>
    <cellStyle name="Total 4 2 6 4 4" xfId="20385" xr:uid="{00000000-0005-0000-0000-0000CE960000}"/>
    <cellStyle name="Total 4 2 6 4 5" xfId="17849" xr:uid="{00000000-0005-0000-0000-0000CF960000}"/>
    <cellStyle name="Total 4 2 6 4 6" xfId="17042" xr:uid="{00000000-0005-0000-0000-0000D0960000}"/>
    <cellStyle name="Total 4 2 6 4 7" xfId="24283" xr:uid="{00000000-0005-0000-0000-0000D1960000}"/>
    <cellStyle name="Total 4 2 6 4 8" xfId="31699" xr:uid="{00000000-0005-0000-0000-0000D2960000}"/>
    <cellStyle name="Total 4 2 6 4 9" xfId="35379" xr:uid="{00000000-0005-0000-0000-0000D3960000}"/>
    <cellStyle name="Total 4 2 6 5" xfId="3130" xr:uid="{00000000-0005-0000-0000-0000D4960000}"/>
    <cellStyle name="Total 4 2 6 5 2" xfId="8752" xr:uid="{00000000-0005-0000-0000-0000D5960000}"/>
    <cellStyle name="Total 4 2 6 5 3" xfId="12284" xr:uid="{00000000-0005-0000-0000-0000D6960000}"/>
    <cellStyle name="Total 4 2 6 5 4" xfId="19287" xr:uid="{00000000-0005-0000-0000-0000D7960000}"/>
    <cellStyle name="Total 4 2 6 5 5" xfId="28259" xr:uid="{00000000-0005-0000-0000-0000D8960000}"/>
    <cellStyle name="Total 4 2 6 5 6" xfId="25455" xr:uid="{00000000-0005-0000-0000-0000D9960000}"/>
    <cellStyle name="Total 4 2 6 5 7" xfId="17882" xr:uid="{00000000-0005-0000-0000-0000DA960000}"/>
    <cellStyle name="Total 4 2 6 5 8" xfId="31580" xr:uid="{00000000-0005-0000-0000-0000DB960000}"/>
    <cellStyle name="Total 4 2 6 5 9" xfId="35290" xr:uid="{00000000-0005-0000-0000-0000DC960000}"/>
    <cellStyle name="Total 4 2 6 6" xfId="2850" xr:uid="{00000000-0005-0000-0000-0000DD960000}"/>
    <cellStyle name="Total 4 2 6 6 2" xfId="8753" xr:uid="{00000000-0005-0000-0000-0000DE960000}"/>
    <cellStyle name="Total 4 2 6 6 3" xfId="12004" xr:uid="{00000000-0005-0000-0000-0000DF960000}"/>
    <cellStyle name="Total 4 2 6 6 4" xfId="19007" xr:uid="{00000000-0005-0000-0000-0000E0960000}"/>
    <cellStyle name="Total 4 2 6 6 5" xfId="28359" xr:uid="{00000000-0005-0000-0000-0000E1960000}"/>
    <cellStyle name="Total 4 2 6 6 6" xfId="28077" xr:uid="{00000000-0005-0000-0000-0000E2960000}"/>
    <cellStyle name="Total 4 2 6 6 7" xfId="28041" xr:uid="{00000000-0005-0000-0000-0000E3960000}"/>
    <cellStyle name="Total 4 2 6 6 8" xfId="33885" xr:uid="{00000000-0005-0000-0000-0000E4960000}"/>
    <cellStyle name="Total 4 2 6 6 9" xfId="37447" xr:uid="{00000000-0005-0000-0000-0000E5960000}"/>
    <cellStyle name="Total 4 2 6 7" xfId="8748" xr:uid="{00000000-0005-0000-0000-0000E6960000}"/>
    <cellStyle name="Total 4 2 6 8" xfId="10965" xr:uid="{00000000-0005-0000-0000-0000E7960000}"/>
    <cellStyle name="Total 4 2 6 9" xfId="15549" xr:uid="{00000000-0005-0000-0000-0000E8960000}"/>
    <cellStyle name="Total 4 2 7" xfId="1664" xr:uid="{00000000-0005-0000-0000-0000E9960000}"/>
    <cellStyle name="Total 4 2 7 10" xfId="15540" xr:uid="{00000000-0005-0000-0000-0000EA960000}"/>
    <cellStyle name="Total 4 2 7 11" xfId="22473" xr:uid="{00000000-0005-0000-0000-0000EB960000}"/>
    <cellStyle name="Total 4 2 7 12" xfId="31205" xr:uid="{00000000-0005-0000-0000-0000EC960000}"/>
    <cellStyle name="Total 4 2 7 13" xfId="31280" xr:uid="{00000000-0005-0000-0000-0000ED960000}"/>
    <cellStyle name="Total 4 2 7 2" xfId="3592" xr:uid="{00000000-0005-0000-0000-0000EE960000}"/>
    <cellStyle name="Total 4 2 7 2 2" xfId="8755" xr:uid="{00000000-0005-0000-0000-0000EF960000}"/>
    <cellStyle name="Total 4 2 7 2 3" xfId="12746" xr:uid="{00000000-0005-0000-0000-0000F0960000}"/>
    <cellStyle name="Total 4 2 7 2 4" xfId="19747" xr:uid="{00000000-0005-0000-0000-0000F1960000}"/>
    <cellStyle name="Total 4 2 7 2 5" xfId="28033" xr:uid="{00000000-0005-0000-0000-0000F2960000}"/>
    <cellStyle name="Total 4 2 7 2 6" xfId="22506" xr:uid="{00000000-0005-0000-0000-0000F3960000}"/>
    <cellStyle name="Total 4 2 7 2 7" xfId="29160" xr:uid="{00000000-0005-0000-0000-0000F4960000}"/>
    <cellStyle name="Total 4 2 7 2 8" xfId="29675" xr:uid="{00000000-0005-0000-0000-0000F5960000}"/>
    <cellStyle name="Total 4 2 7 2 9" xfId="24494" xr:uid="{00000000-0005-0000-0000-0000F6960000}"/>
    <cellStyle name="Total 4 2 7 3" xfId="4141" xr:uid="{00000000-0005-0000-0000-0000F7960000}"/>
    <cellStyle name="Total 4 2 7 3 2" xfId="8756" xr:uid="{00000000-0005-0000-0000-0000F8960000}"/>
    <cellStyle name="Total 4 2 7 3 3" xfId="13295" xr:uid="{00000000-0005-0000-0000-0000F9960000}"/>
    <cellStyle name="Total 4 2 7 3 4" xfId="20293" xr:uid="{00000000-0005-0000-0000-0000FA960000}"/>
    <cellStyle name="Total 4 2 7 3 5" xfId="27756" xr:uid="{00000000-0005-0000-0000-0000FB960000}"/>
    <cellStyle name="Total 4 2 7 3 6" xfId="10036" xr:uid="{00000000-0005-0000-0000-0000FC960000}"/>
    <cellStyle name="Total 4 2 7 3 7" xfId="24839" xr:uid="{00000000-0005-0000-0000-0000FD960000}"/>
    <cellStyle name="Total 4 2 7 3 8" xfId="21340" xr:uid="{00000000-0005-0000-0000-0000FE960000}"/>
    <cellStyle name="Total 4 2 7 3 9" xfId="34200" xr:uid="{00000000-0005-0000-0000-0000FF960000}"/>
    <cellStyle name="Total 4 2 7 4" xfId="3070" xr:uid="{00000000-0005-0000-0000-000000970000}"/>
    <cellStyle name="Total 4 2 7 4 2" xfId="8757" xr:uid="{00000000-0005-0000-0000-000001970000}"/>
    <cellStyle name="Total 4 2 7 4 3" xfId="12224" xr:uid="{00000000-0005-0000-0000-000002970000}"/>
    <cellStyle name="Total 4 2 7 4 4" xfId="19227" xr:uid="{00000000-0005-0000-0000-000003970000}"/>
    <cellStyle name="Total 4 2 7 4 5" xfId="18094" xr:uid="{00000000-0005-0000-0000-000004970000}"/>
    <cellStyle name="Total 4 2 7 4 6" xfId="23480" xr:uid="{00000000-0005-0000-0000-000005970000}"/>
    <cellStyle name="Total 4 2 7 4 7" xfId="28451" xr:uid="{00000000-0005-0000-0000-000006970000}"/>
    <cellStyle name="Total 4 2 7 4 8" xfId="31830" xr:uid="{00000000-0005-0000-0000-000007970000}"/>
    <cellStyle name="Total 4 2 7 4 9" xfId="35487" xr:uid="{00000000-0005-0000-0000-000008970000}"/>
    <cellStyle name="Total 4 2 7 5" xfId="2860" xr:uid="{00000000-0005-0000-0000-000009970000}"/>
    <cellStyle name="Total 4 2 7 5 2" xfId="8758" xr:uid="{00000000-0005-0000-0000-00000A970000}"/>
    <cellStyle name="Total 4 2 7 5 3" xfId="12014" xr:uid="{00000000-0005-0000-0000-00000B970000}"/>
    <cellStyle name="Total 4 2 7 5 4" xfId="19017" xr:uid="{00000000-0005-0000-0000-00000C970000}"/>
    <cellStyle name="Total 4 2 7 5 5" xfId="28351" xr:uid="{00000000-0005-0000-0000-00000D970000}"/>
    <cellStyle name="Total 4 2 7 5 6" xfId="28492" xr:uid="{00000000-0005-0000-0000-00000E970000}"/>
    <cellStyle name="Total 4 2 7 5 7" xfId="29904" xr:uid="{00000000-0005-0000-0000-00000F970000}"/>
    <cellStyle name="Total 4 2 7 5 8" xfId="24115" xr:uid="{00000000-0005-0000-0000-000010970000}"/>
    <cellStyle name="Total 4 2 7 5 9" xfId="33640" xr:uid="{00000000-0005-0000-0000-000011970000}"/>
    <cellStyle name="Total 4 2 7 6" xfId="8754" xr:uid="{00000000-0005-0000-0000-000012970000}"/>
    <cellStyle name="Total 4 2 7 7" xfId="10818" xr:uid="{00000000-0005-0000-0000-000013970000}"/>
    <cellStyle name="Total 4 2 7 8" xfId="9269" xr:uid="{00000000-0005-0000-0000-000014970000}"/>
    <cellStyle name="Total 4 2 7 9" xfId="24478" xr:uid="{00000000-0005-0000-0000-000015970000}"/>
    <cellStyle name="Total 4 2 8" xfId="2492" xr:uid="{00000000-0005-0000-0000-000016970000}"/>
    <cellStyle name="Total 4 2 8 2" xfId="8759" xr:uid="{00000000-0005-0000-0000-000017970000}"/>
    <cellStyle name="Total 4 2 8 3" xfId="11646" xr:uid="{00000000-0005-0000-0000-000018970000}"/>
    <cellStyle name="Total 4 2 8 4" xfId="18649" xr:uid="{00000000-0005-0000-0000-000019970000}"/>
    <cellStyle name="Total 4 2 8 5" xfId="18042" xr:uid="{00000000-0005-0000-0000-00001A970000}"/>
    <cellStyle name="Total 4 2 8 6" xfId="19580" xr:uid="{00000000-0005-0000-0000-00001B970000}"/>
    <cellStyle name="Total 4 2 8 7" xfId="30086" xr:uid="{00000000-0005-0000-0000-00001C970000}"/>
    <cellStyle name="Total 4 2 8 8" xfId="31497" xr:uid="{00000000-0005-0000-0000-00001D970000}"/>
    <cellStyle name="Total 4 2 8 9" xfId="35207" xr:uid="{00000000-0005-0000-0000-00001E970000}"/>
    <cellStyle name="Total 4 2 9" xfId="3156" xr:uid="{00000000-0005-0000-0000-00001F970000}"/>
    <cellStyle name="Total 4 2 9 2" xfId="8760" xr:uid="{00000000-0005-0000-0000-000020970000}"/>
    <cellStyle name="Total 4 2 9 3" xfId="12310" xr:uid="{00000000-0005-0000-0000-000021970000}"/>
    <cellStyle name="Total 4 2 9 4" xfId="19313" xr:uid="{00000000-0005-0000-0000-000022970000}"/>
    <cellStyle name="Total 4 2 9 5" xfId="10157" xr:uid="{00000000-0005-0000-0000-000023970000}"/>
    <cellStyle name="Total 4 2 9 6" xfId="26439" xr:uid="{00000000-0005-0000-0000-000024970000}"/>
    <cellStyle name="Total 4 2 9 7" xfId="28040" xr:uid="{00000000-0005-0000-0000-000025970000}"/>
    <cellStyle name="Total 4 2 9 8" xfId="31112" xr:uid="{00000000-0005-0000-0000-000026970000}"/>
    <cellStyle name="Total 4 2 9 9" xfId="35005" xr:uid="{00000000-0005-0000-0000-000027970000}"/>
    <cellStyle name="Total 4 20" xfId="29574" xr:uid="{00000000-0005-0000-0000-000028970000}"/>
    <cellStyle name="Total 4 3" xfId="2311" xr:uid="{00000000-0005-0000-0000-000029970000}"/>
    <cellStyle name="Total 4 3 10" xfId="21209" xr:uid="{00000000-0005-0000-0000-00002A970000}"/>
    <cellStyle name="Total 4 3 11" xfId="22920" xr:uid="{00000000-0005-0000-0000-00002B970000}"/>
    <cellStyle name="Total 4 3 12" xfId="30174" xr:uid="{00000000-0005-0000-0000-00002C970000}"/>
    <cellStyle name="Total 4 3 13" xfId="29624" xr:uid="{00000000-0005-0000-0000-00002D970000}"/>
    <cellStyle name="Total 4 3 14" xfId="33609" xr:uid="{00000000-0005-0000-0000-00002E970000}"/>
    <cellStyle name="Total 4 3 2" xfId="2711" xr:uid="{00000000-0005-0000-0000-00002F970000}"/>
    <cellStyle name="Total 4 3 2 2" xfId="8762" xr:uid="{00000000-0005-0000-0000-000030970000}"/>
    <cellStyle name="Total 4 3 2 3" xfId="11865" xr:uid="{00000000-0005-0000-0000-000031970000}"/>
    <cellStyle name="Total 4 3 2 4" xfId="18868" xr:uid="{00000000-0005-0000-0000-000032970000}"/>
    <cellStyle name="Total 4 3 2 5" xfId="24631" xr:uid="{00000000-0005-0000-0000-000033970000}"/>
    <cellStyle name="Total 4 3 2 6" xfId="17148" xr:uid="{00000000-0005-0000-0000-000034970000}"/>
    <cellStyle name="Total 4 3 2 7" xfId="29970" xr:uid="{00000000-0005-0000-0000-000035970000}"/>
    <cellStyle name="Total 4 3 2 8" xfId="31525" xr:uid="{00000000-0005-0000-0000-000036970000}"/>
    <cellStyle name="Total 4 3 2 9" xfId="35232" xr:uid="{00000000-0005-0000-0000-000037970000}"/>
    <cellStyle name="Total 4 3 3" xfId="3993" xr:uid="{00000000-0005-0000-0000-000038970000}"/>
    <cellStyle name="Total 4 3 3 2" xfId="8763" xr:uid="{00000000-0005-0000-0000-000039970000}"/>
    <cellStyle name="Total 4 3 3 3" xfId="13147" xr:uid="{00000000-0005-0000-0000-00003A970000}"/>
    <cellStyle name="Total 4 3 3 4" xfId="20145" xr:uid="{00000000-0005-0000-0000-00003B970000}"/>
    <cellStyle name="Total 4 3 3 5" xfId="27834" xr:uid="{00000000-0005-0000-0000-00003C970000}"/>
    <cellStyle name="Total 4 3 3 6" xfId="22722" xr:uid="{00000000-0005-0000-0000-00003D970000}"/>
    <cellStyle name="Total 4 3 3 7" xfId="28011" xr:uid="{00000000-0005-0000-0000-00003E970000}"/>
    <cellStyle name="Total 4 3 3 8" xfId="31675" xr:uid="{00000000-0005-0000-0000-00003F970000}"/>
    <cellStyle name="Total 4 3 3 9" xfId="35355" xr:uid="{00000000-0005-0000-0000-000040970000}"/>
    <cellStyle name="Total 4 3 4" xfId="4431" xr:uid="{00000000-0005-0000-0000-000041970000}"/>
    <cellStyle name="Total 4 3 4 2" xfId="8764" xr:uid="{00000000-0005-0000-0000-000042970000}"/>
    <cellStyle name="Total 4 3 4 3" xfId="13585" xr:uid="{00000000-0005-0000-0000-000043970000}"/>
    <cellStyle name="Total 4 3 4 4" xfId="20583" xr:uid="{00000000-0005-0000-0000-000044970000}"/>
    <cellStyle name="Total 4 3 4 5" xfId="17397" xr:uid="{00000000-0005-0000-0000-000045970000}"/>
    <cellStyle name="Total 4 3 4 6" xfId="29233" xr:uid="{00000000-0005-0000-0000-000046970000}"/>
    <cellStyle name="Total 4 3 4 7" xfId="31894" xr:uid="{00000000-0005-0000-0000-000047970000}"/>
    <cellStyle name="Total 4 3 4 8" xfId="25957" xr:uid="{00000000-0005-0000-0000-000048970000}"/>
    <cellStyle name="Total 4 3 4 9" xfId="31024" xr:uid="{00000000-0005-0000-0000-000049970000}"/>
    <cellStyle name="Total 4 3 5" xfId="4685" xr:uid="{00000000-0005-0000-0000-00004A970000}"/>
    <cellStyle name="Total 4 3 5 2" xfId="8765" xr:uid="{00000000-0005-0000-0000-00004B970000}"/>
    <cellStyle name="Total 4 3 5 3" xfId="13839" xr:uid="{00000000-0005-0000-0000-00004C970000}"/>
    <cellStyle name="Total 4 3 5 4" xfId="20837" xr:uid="{00000000-0005-0000-0000-00004D970000}"/>
    <cellStyle name="Total 4 3 5 5" xfId="27495" xr:uid="{00000000-0005-0000-0000-00004E970000}"/>
    <cellStyle name="Total 4 3 5 6" xfId="24342" xr:uid="{00000000-0005-0000-0000-00004F970000}"/>
    <cellStyle name="Total 4 3 5 7" xfId="25867" xr:uid="{00000000-0005-0000-0000-000050970000}"/>
    <cellStyle name="Total 4 3 5 8" xfId="32178" xr:uid="{00000000-0005-0000-0000-000051970000}"/>
    <cellStyle name="Total 4 3 5 9" xfId="35853" xr:uid="{00000000-0005-0000-0000-000052970000}"/>
    <cellStyle name="Total 4 3 6" xfId="4931" xr:uid="{00000000-0005-0000-0000-000053970000}"/>
    <cellStyle name="Total 4 3 6 2" xfId="8766" xr:uid="{00000000-0005-0000-0000-000054970000}"/>
    <cellStyle name="Total 4 3 6 3" xfId="14085" xr:uid="{00000000-0005-0000-0000-000055970000}"/>
    <cellStyle name="Total 4 3 6 4" xfId="21083" xr:uid="{00000000-0005-0000-0000-000056970000}"/>
    <cellStyle name="Total 4 3 6 5" xfId="27373" xr:uid="{00000000-0005-0000-0000-000057970000}"/>
    <cellStyle name="Total 4 3 6 6" xfId="26775" xr:uid="{00000000-0005-0000-0000-000058970000}"/>
    <cellStyle name="Total 4 3 6 7" xfId="31977" xr:uid="{00000000-0005-0000-0000-000059970000}"/>
    <cellStyle name="Total 4 3 6 8" xfId="35655" xr:uid="{00000000-0005-0000-0000-00005A970000}"/>
    <cellStyle name="Total 4 3 6 9" xfId="38566" xr:uid="{00000000-0005-0000-0000-00005B970000}"/>
    <cellStyle name="Total 4 3 7" xfId="8761" xr:uid="{00000000-0005-0000-0000-00005C970000}"/>
    <cellStyle name="Total 4 3 8" xfId="11465" xr:uid="{00000000-0005-0000-0000-00005D970000}"/>
    <cellStyle name="Total 4 3 9" xfId="18468" xr:uid="{00000000-0005-0000-0000-00005E970000}"/>
    <cellStyle name="Total 4 4" xfId="2124" xr:uid="{00000000-0005-0000-0000-00005F970000}"/>
    <cellStyle name="Total 4 4 10" xfId="24601" xr:uid="{00000000-0005-0000-0000-000060970000}"/>
    <cellStyle name="Total 4 4 11" xfId="24568" xr:uid="{00000000-0005-0000-0000-000061970000}"/>
    <cellStyle name="Total 4 4 12" xfId="30361" xr:uid="{00000000-0005-0000-0000-000062970000}"/>
    <cellStyle name="Total 4 4 13" xfId="17875" xr:uid="{00000000-0005-0000-0000-000063970000}"/>
    <cellStyle name="Total 4 4 14" xfId="17284" xr:uid="{00000000-0005-0000-0000-000064970000}"/>
    <cellStyle name="Total 4 4 2" xfId="2608" xr:uid="{00000000-0005-0000-0000-000065970000}"/>
    <cellStyle name="Total 4 4 2 2" xfId="8768" xr:uid="{00000000-0005-0000-0000-000066970000}"/>
    <cellStyle name="Total 4 4 2 3" xfId="11762" xr:uid="{00000000-0005-0000-0000-000067970000}"/>
    <cellStyle name="Total 4 4 2 4" xfId="18765" xr:uid="{00000000-0005-0000-0000-000068970000}"/>
    <cellStyle name="Total 4 4 2 5" xfId="9552" xr:uid="{00000000-0005-0000-0000-000069970000}"/>
    <cellStyle name="Total 4 4 2 6" xfId="26272" xr:uid="{00000000-0005-0000-0000-00006A970000}"/>
    <cellStyle name="Total 4 4 2 7" xfId="30029" xr:uid="{00000000-0005-0000-0000-00006B970000}"/>
    <cellStyle name="Total 4 4 2 8" xfId="34006" xr:uid="{00000000-0005-0000-0000-00006C970000}"/>
    <cellStyle name="Total 4 4 2 9" xfId="37568" xr:uid="{00000000-0005-0000-0000-00006D970000}"/>
    <cellStyle name="Total 4 4 3" xfId="3855" xr:uid="{00000000-0005-0000-0000-00006E970000}"/>
    <cellStyle name="Total 4 4 3 2" xfId="8769" xr:uid="{00000000-0005-0000-0000-00006F970000}"/>
    <cellStyle name="Total 4 4 3 3" xfId="13009" xr:uid="{00000000-0005-0000-0000-000070970000}"/>
    <cellStyle name="Total 4 4 3 4" xfId="20008" xr:uid="{00000000-0005-0000-0000-000071970000}"/>
    <cellStyle name="Total 4 4 3 5" xfId="19463" xr:uid="{00000000-0005-0000-0000-000072970000}"/>
    <cellStyle name="Total 4 4 3 6" xfId="28129" xr:uid="{00000000-0005-0000-0000-000073970000}"/>
    <cellStyle name="Total 4 4 3 7" xfId="29158" xr:uid="{00000000-0005-0000-0000-000074970000}"/>
    <cellStyle name="Total 4 4 3 8" xfId="29683" xr:uid="{00000000-0005-0000-0000-000075970000}"/>
    <cellStyle name="Total 4 4 3 9" xfId="33665" xr:uid="{00000000-0005-0000-0000-000076970000}"/>
    <cellStyle name="Total 4 4 4" xfId="4323" xr:uid="{00000000-0005-0000-0000-000077970000}"/>
    <cellStyle name="Total 4 4 4 2" xfId="8770" xr:uid="{00000000-0005-0000-0000-000078970000}"/>
    <cellStyle name="Total 4 4 4 3" xfId="13477" xr:uid="{00000000-0005-0000-0000-000079970000}"/>
    <cellStyle name="Total 4 4 4 4" xfId="20475" xr:uid="{00000000-0005-0000-0000-00007A970000}"/>
    <cellStyle name="Total 4 4 4 5" xfId="23149" xr:uid="{00000000-0005-0000-0000-00007B970000}"/>
    <cellStyle name="Total 4 4 4 6" xfId="17338" xr:uid="{00000000-0005-0000-0000-00007C970000}"/>
    <cellStyle name="Total 4 4 4 7" xfId="17212" xr:uid="{00000000-0005-0000-0000-00007D970000}"/>
    <cellStyle name="Total 4 4 4 8" xfId="31710" xr:uid="{00000000-0005-0000-0000-00007E970000}"/>
    <cellStyle name="Total 4 4 4 9" xfId="35390" xr:uid="{00000000-0005-0000-0000-00007F970000}"/>
    <cellStyle name="Total 4 4 5" xfId="4590" xr:uid="{00000000-0005-0000-0000-000080970000}"/>
    <cellStyle name="Total 4 4 5 2" xfId="8771" xr:uid="{00000000-0005-0000-0000-000081970000}"/>
    <cellStyle name="Total 4 4 5 3" xfId="13744" xr:uid="{00000000-0005-0000-0000-000082970000}"/>
    <cellStyle name="Total 4 4 5 4" xfId="20742" xr:uid="{00000000-0005-0000-0000-000083970000}"/>
    <cellStyle name="Total 4 4 5 5" xfId="18106" xr:uid="{00000000-0005-0000-0000-000084970000}"/>
    <cellStyle name="Total 4 4 5 6" xfId="28920" xr:uid="{00000000-0005-0000-0000-000085970000}"/>
    <cellStyle name="Total 4 4 5 7" xfId="9426" xr:uid="{00000000-0005-0000-0000-000086970000}"/>
    <cellStyle name="Total 4 4 5 8" xfId="32224" xr:uid="{00000000-0005-0000-0000-000087970000}"/>
    <cellStyle name="Total 4 4 5 9" xfId="35899" xr:uid="{00000000-0005-0000-0000-000088970000}"/>
    <cellStyle name="Total 4 4 6" xfId="4840" xr:uid="{00000000-0005-0000-0000-000089970000}"/>
    <cellStyle name="Total 4 4 6 2" xfId="8772" xr:uid="{00000000-0005-0000-0000-00008A970000}"/>
    <cellStyle name="Total 4 4 6 3" xfId="13994" xr:uid="{00000000-0005-0000-0000-00008B970000}"/>
    <cellStyle name="Total 4 4 6 4" xfId="20992" xr:uid="{00000000-0005-0000-0000-00008C970000}"/>
    <cellStyle name="Total 4 4 6 5" xfId="27418" xr:uid="{00000000-0005-0000-0000-00008D970000}"/>
    <cellStyle name="Total 4 4 6 6" xfId="28612" xr:uid="{00000000-0005-0000-0000-00008E970000}"/>
    <cellStyle name="Total 4 4 6 7" xfId="25445" xr:uid="{00000000-0005-0000-0000-00008F970000}"/>
    <cellStyle name="Total 4 4 6 8" xfId="32108" xr:uid="{00000000-0005-0000-0000-000090970000}"/>
    <cellStyle name="Total 4 4 6 9" xfId="35783" xr:uid="{00000000-0005-0000-0000-000091970000}"/>
    <cellStyle name="Total 4 4 7" xfId="8767" xr:uid="{00000000-0005-0000-0000-000092970000}"/>
    <cellStyle name="Total 4 4 8" xfId="11278" xr:uid="{00000000-0005-0000-0000-000093970000}"/>
    <cellStyle name="Total 4 4 9" xfId="9174" xr:uid="{00000000-0005-0000-0000-000094970000}"/>
    <cellStyle name="Total 4 5" xfId="2299" xr:uid="{00000000-0005-0000-0000-000095970000}"/>
    <cellStyle name="Total 4 5 10" xfId="19556" xr:uid="{00000000-0005-0000-0000-000096970000}"/>
    <cellStyle name="Total 4 5 11" xfId="19406" xr:uid="{00000000-0005-0000-0000-000097970000}"/>
    <cellStyle name="Total 4 5 12" xfId="21294" xr:uid="{00000000-0005-0000-0000-000098970000}"/>
    <cellStyle name="Total 4 5 13" xfId="34153" xr:uid="{00000000-0005-0000-0000-000099970000}"/>
    <cellStyle name="Total 4 5 14" xfId="37715" xr:uid="{00000000-0005-0000-0000-00009A970000}"/>
    <cellStyle name="Total 4 5 2" xfId="2699" xr:uid="{00000000-0005-0000-0000-00009B970000}"/>
    <cellStyle name="Total 4 5 2 2" xfId="8774" xr:uid="{00000000-0005-0000-0000-00009C970000}"/>
    <cellStyle name="Total 4 5 2 3" xfId="11853" xr:uid="{00000000-0005-0000-0000-00009D970000}"/>
    <cellStyle name="Total 4 5 2 4" xfId="18856" xr:uid="{00000000-0005-0000-0000-00009E970000}"/>
    <cellStyle name="Total 4 5 2 5" xfId="24621" xr:uid="{00000000-0005-0000-0000-00009F970000}"/>
    <cellStyle name="Total 4 5 2 6" xfId="17848" xr:uid="{00000000-0005-0000-0000-0000A0970000}"/>
    <cellStyle name="Total 4 5 2 7" xfId="29983" xr:uid="{00000000-0005-0000-0000-0000A1970000}"/>
    <cellStyle name="Total 4 5 2 8" xfId="33960" xr:uid="{00000000-0005-0000-0000-0000A2970000}"/>
    <cellStyle name="Total 4 5 2 9" xfId="37522" xr:uid="{00000000-0005-0000-0000-0000A3970000}"/>
    <cellStyle name="Total 4 5 3" xfId="3981" xr:uid="{00000000-0005-0000-0000-0000A4970000}"/>
    <cellStyle name="Total 4 5 3 2" xfId="8775" xr:uid="{00000000-0005-0000-0000-0000A5970000}"/>
    <cellStyle name="Total 4 5 3 3" xfId="13135" xr:uid="{00000000-0005-0000-0000-0000A6970000}"/>
    <cellStyle name="Total 4 5 3 4" xfId="20133" xr:uid="{00000000-0005-0000-0000-0000A7970000}"/>
    <cellStyle name="Total 4 5 3 5" xfId="27840" xr:uid="{00000000-0005-0000-0000-0000A8970000}"/>
    <cellStyle name="Total 4 5 3 6" xfId="26623" xr:uid="{00000000-0005-0000-0000-0000A9970000}"/>
    <cellStyle name="Total 4 5 3 7" xfId="28990" xr:uid="{00000000-0005-0000-0000-0000AA970000}"/>
    <cellStyle name="Total 4 5 3 8" xfId="9938" xr:uid="{00000000-0005-0000-0000-0000AB970000}"/>
    <cellStyle name="Total 4 5 3 9" xfId="25552" xr:uid="{00000000-0005-0000-0000-0000AC970000}"/>
    <cellStyle name="Total 4 5 4" xfId="4419" xr:uid="{00000000-0005-0000-0000-0000AD970000}"/>
    <cellStyle name="Total 4 5 4 2" xfId="8776" xr:uid="{00000000-0005-0000-0000-0000AE970000}"/>
    <cellStyle name="Total 4 5 4 3" xfId="13573" xr:uid="{00000000-0005-0000-0000-0000AF970000}"/>
    <cellStyle name="Total 4 5 4 4" xfId="20571" xr:uid="{00000000-0005-0000-0000-0000B0970000}"/>
    <cellStyle name="Total 4 5 4 5" xfId="27607" xr:uid="{00000000-0005-0000-0000-0000B1970000}"/>
    <cellStyle name="Total 4 5 4 6" xfId="19754" xr:uid="{00000000-0005-0000-0000-0000B2970000}"/>
    <cellStyle name="Total 4 5 4 7" xfId="25577" xr:uid="{00000000-0005-0000-0000-0000B3970000}"/>
    <cellStyle name="Total 4 5 4 8" xfId="31754" xr:uid="{00000000-0005-0000-0000-0000B4970000}"/>
    <cellStyle name="Total 4 5 4 9" xfId="35434" xr:uid="{00000000-0005-0000-0000-0000B5970000}"/>
    <cellStyle name="Total 4 5 5" xfId="4673" xr:uid="{00000000-0005-0000-0000-0000B6970000}"/>
    <cellStyle name="Total 4 5 5 2" xfId="8777" xr:uid="{00000000-0005-0000-0000-0000B7970000}"/>
    <cellStyle name="Total 4 5 5 3" xfId="13827" xr:uid="{00000000-0005-0000-0000-0000B8970000}"/>
    <cellStyle name="Total 4 5 5 4" xfId="20825" xr:uid="{00000000-0005-0000-0000-0000B9970000}"/>
    <cellStyle name="Total 4 5 5 5" xfId="17728" xr:uid="{00000000-0005-0000-0000-0000BA970000}"/>
    <cellStyle name="Total 4 5 5 6" xfId="28168" xr:uid="{00000000-0005-0000-0000-0000BB970000}"/>
    <cellStyle name="Total 4 5 5 7" xfId="26817" xr:uid="{00000000-0005-0000-0000-0000BC970000}"/>
    <cellStyle name="Total 4 5 5 8" xfId="25308" xr:uid="{00000000-0005-0000-0000-0000BD970000}"/>
    <cellStyle name="Total 4 5 5 9" xfId="23997" xr:uid="{00000000-0005-0000-0000-0000BE970000}"/>
    <cellStyle name="Total 4 5 6" xfId="4919" xr:uid="{00000000-0005-0000-0000-0000BF970000}"/>
    <cellStyle name="Total 4 5 6 2" xfId="8778" xr:uid="{00000000-0005-0000-0000-0000C0970000}"/>
    <cellStyle name="Total 4 5 6 3" xfId="14073" xr:uid="{00000000-0005-0000-0000-0000C1970000}"/>
    <cellStyle name="Total 4 5 6 4" xfId="21071" xr:uid="{00000000-0005-0000-0000-0000C2970000}"/>
    <cellStyle name="Total 4 5 6 5" xfId="9293" xr:uid="{00000000-0005-0000-0000-0000C3970000}"/>
    <cellStyle name="Total 4 5 6 6" xfId="29294" xr:uid="{00000000-0005-0000-0000-0000C4970000}"/>
    <cellStyle name="Total 4 5 6 7" xfId="31965" xr:uid="{00000000-0005-0000-0000-0000C5970000}"/>
    <cellStyle name="Total 4 5 6 8" xfId="35643" xr:uid="{00000000-0005-0000-0000-0000C6970000}"/>
    <cellStyle name="Total 4 5 6 9" xfId="38554" xr:uid="{00000000-0005-0000-0000-0000C7970000}"/>
    <cellStyle name="Total 4 5 7" xfId="8773" xr:uid="{00000000-0005-0000-0000-0000C8970000}"/>
    <cellStyle name="Total 4 5 8" xfId="11453" xr:uid="{00000000-0005-0000-0000-0000C9970000}"/>
    <cellStyle name="Total 4 5 9" xfId="18456" xr:uid="{00000000-0005-0000-0000-0000CA970000}"/>
    <cellStyle name="Total 4 6" xfId="2356" xr:uid="{00000000-0005-0000-0000-0000CB970000}"/>
    <cellStyle name="Total 4 6 10" xfId="23276" xr:uid="{00000000-0005-0000-0000-0000CC970000}"/>
    <cellStyle name="Total 4 6 11" xfId="19368" xr:uid="{00000000-0005-0000-0000-0000CD970000}"/>
    <cellStyle name="Total 4 6 12" xfId="30153" xr:uid="{00000000-0005-0000-0000-0000CE970000}"/>
    <cellStyle name="Total 4 6 13" xfId="34113" xr:uid="{00000000-0005-0000-0000-0000CF970000}"/>
    <cellStyle name="Total 4 6 14" xfId="37675" xr:uid="{00000000-0005-0000-0000-0000D0970000}"/>
    <cellStyle name="Total 4 6 2" xfId="2756" xr:uid="{00000000-0005-0000-0000-0000D1970000}"/>
    <cellStyle name="Total 4 6 2 2" xfId="8780" xr:uid="{00000000-0005-0000-0000-0000D2970000}"/>
    <cellStyle name="Total 4 6 2 3" xfId="11910" xr:uid="{00000000-0005-0000-0000-0000D3970000}"/>
    <cellStyle name="Total 4 6 2 4" xfId="18913" xr:uid="{00000000-0005-0000-0000-0000D4970000}"/>
    <cellStyle name="Total 4 6 2 5" xfId="24213" xr:uid="{00000000-0005-0000-0000-0000D5970000}"/>
    <cellStyle name="Total 4 6 2 6" xfId="26337" xr:uid="{00000000-0005-0000-0000-0000D6970000}"/>
    <cellStyle name="Total 4 6 2 7" xfId="10172" xr:uid="{00000000-0005-0000-0000-0000D7970000}"/>
    <cellStyle name="Total 4 6 2 8" xfId="33932" xr:uid="{00000000-0005-0000-0000-0000D8970000}"/>
    <cellStyle name="Total 4 6 2 9" xfId="37494" xr:uid="{00000000-0005-0000-0000-0000D9970000}"/>
    <cellStyle name="Total 4 6 3" xfId="4038" xr:uid="{00000000-0005-0000-0000-0000DA970000}"/>
    <cellStyle name="Total 4 6 3 2" xfId="8781" xr:uid="{00000000-0005-0000-0000-0000DB970000}"/>
    <cellStyle name="Total 4 6 3 3" xfId="13192" xr:uid="{00000000-0005-0000-0000-0000DC970000}"/>
    <cellStyle name="Total 4 6 3 4" xfId="20190" xr:uid="{00000000-0005-0000-0000-0000DD970000}"/>
    <cellStyle name="Total 4 6 3 5" xfId="27812" xr:uid="{00000000-0005-0000-0000-0000DE970000}"/>
    <cellStyle name="Total 4 6 3 6" xfId="26637" xr:uid="{00000000-0005-0000-0000-0000DF970000}"/>
    <cellStyle name="Total 4 6 3 7" xfId="28206" xr:uid="{00000000-0005-0000-0000-0000E0970000}"/>
    <cellStyle name="Total 4 6 3 8" xfId="33445" xr:uid="{00000000-0005-0000-0000-0000E1970000}"/>
    <cellStyle name="Total 4 6 3 9" xfId="37120" xr:uid="{00000000-0005-0000-0000-0000E2970000}"/>
    <cellStyle name="Total 4 6 4" xfId="4476" xr:uid="{00000000-0005-0000-0000-0000E3970000}"/>
    <cellStyle name="Total 4 6 4 2" xfId="8782" xr:uid="{00000000-0005-0000-0000-0000E4970000}"/>
    <cellStyle name="Total 4 6 4 3" xfId="13630" xr:uid="{00000000-0005-0000-0000-0000E5970000}"/>
    <cellStyle name="Total 4 6 4 4" xfId="20628" xr:uid="{00000000-0005-0000-0000-0000E6970000}"/>
    <cellStyle name="Total 4 6 4 5" xfId="9299" xr:uid="{00000000-0005-0000-0000-0000E7970000}"/>
    <cellStyle name="Total 4 6 4 6" xfId="29486" xr:uid="{00000000-0005-0000-0000-0000E8970000}"/>
    <cellStyle name="Total 4 6 4 7" xfId="25515" xr:uid="{00000000-0005-0000-0000-0000E9970000}"/>
    <cellStyle name="Total 4 6 4 8" xfId="29714" xr:uid="{00000000-0005-0000-0000-0000EA970000}"/>
    <cellStyle name="Total 4 6 4 9" xfId="9966" xr:uid="{00000000-0005-0000-0000-0000EB970000}"/>
    <cellStyle name="Total 4 6 5" xfId="4730" xr:uid="{00000000-0005-0000-0000-0000EC970000}"/>
    <cellStyle name="Total 4 6 5 2" xfId="8783" xr:uid="{00000000-0005-0000-0000-0000ED970000}"/>
    <cellStyle name="Total 4 6 5 3" xfId="13884" xr:uid="{00000000-0005-0000-0000-0000EE970000}"/>
    <cellStyle name="Total 4 6 5 4" xfId="20882" xr:uid="{00000000-0005-0000-0000-0000EF970000}"/>
    <cellStyle name="Total 4 6 5 5" xfId="27472" xr:uid="{00000000-0005-0000-0000-0000F0970000}"/>
    <cellStyle name="Total 4 6 5 6" xfId="20028" xr:uid="{00000000-0005-0000-0000-0000F1970000}"/>
    <cellStyle name="Total 4 6 5 7" xfId="26458" xr:uid="{00000000-0005-0000-0000-0000F2970000}"/>
    <cellStyle name="Total 4 6 5 8" xfId="21368" xr:uid="{00000000-0005-0000-0000-0000F3970000}"/>
    <cellStyle name="Total 4 6 5 9" xfId="22542" xr:uid="{00000000-0005-0000-0000-0000F4970000}"/>
    <cellStyle name="Total 4 6 6" xfId="4976" xr:uid="{00000000-0005-0000-0000-0000F5970000}"/>
    <cellStyle name="Total 4 6 6 2" xfId="8784" xr:uid="{00000000-0005-0000-0000-0000F6970000}"/>
    <cellStyle name="Total 4 6 6 3" xfId="14130" xr:uid="{00000000-0005-0000-0000-0000F7970000}"/>
    <cellStyle name="Total 4 6 6 4" xfId="21128" xr:uid="{00000000-0005-0000-0000-0000F8970000}"/>
    <cellStyle name="Total 4 6 6 5" xfId="27348" xr:uid="{00000000-0005-0000-0000-0000F9970000}"/>
    <cellStyle name="Total 4 6 6 6" xfId="29297" xr:uid="{00000000-0005-0000-0000-0000FA970000}"/>
    <cellStyle name="Total 4 6 6 7" xfId="32022" xr:uid="{00000000-0005-0000-0000-0000FB970000}"/>
    <cellStyle name="Total 4 6 6 8" xfId="35700" xr:uid="{00000000-0005-0000-0000-0000FC970000}"/>
    <cellStyle name="Total 4 6 6 9" xfId="38611" xr:uid="{00000000-0005-0000-0000-0000FD970000}"/>
    <cellStyle name="Total 4 6 7" xfId="8779" xr:uid="{00000000-0005-0000-0000-0000FE970000}"/>
    <cellStyle name="Total 4 6 8" xfId="11510" xr:uid="{00000000-0005-0000-0000-0000FF970000}"/>
    <cellStyle name="Total 4 6 9" xfId="18513" xr:uid="{00000000-0005-0000-0000-000000980000}"/>
    <cellStyle name="Total 4 7" xfId="1663" xr:uid="{00000000-0005-0000-0000-000001980000}"/>
    <cellStyle name="Total 4 7 10" xfId="28043" xr:uid="{00000000-0005-0000-0000-000002980000}"/>
    <cellStyle name="Total 4 7 11" xfId="25738" xr:uid="{00000000-0005-0000-0000-000003980000}"/>
    <cellStyle name="Total 4 7 12" xfId="24356" xr:uid="{00000000-0005-0000-0000-000004980000}"/>
    <cellStyle name="Total 4 7 13" xfId="31659" xr:uid="{00000000-0005-0000-0000-000005980000}"/>
    <cellStyle name="Total 4 7 2" xfId="3591" xr:uid="{00000000-0005-0000-0000-000006980000}"/>
    <cellStyle name="Total 4 7 2 2" xfId="8786" xr:uid="{00000000-0005-0000-0000-000007980000}"/>
    <cellStyle name="Total 4 7 2 3" xfId="12745" xr:uid="{00000000-0005-0000-0000-000008980000}"/>
    <cellStyle name="Total 4 7 2 4" xfId="19746" xr:uid="{00000000-0005-0000-0000-000009980000}"/>
    <cellStyle name="Total 4 7 2 5" xfId="22607" xr:uid="{00000000-0005-0000-0000-00000A980000}"/>
    <cellStyle name="Total 4 7 2 6" xfId="18358" xr:uid="{00000000-0005-0000-0000-00000B980000}"/>
    <cellStyle name="Total 4 7 2 7" xfId="29588" xr:uid="{00000000-0005-0000-0000-00000C980000}"/>
    <cellStyle name="Total 4 7 2 8" xfId="33588" xr:uid="{00000000-0005-0000-0000-00000D980000}"/>
    <cellStyle name="Total 4 7 2 9" xfId="37256" xr:uid="{00000000-0005-0000-0000-00000E980000}"/>
    <cellStyle name="Total 4 7 3" xfId="4140" xr:uid="{00000000-0005-0000-0000-00000F980000}"/>
    <cellStyle name="Total 4 7 3 2" xfId="8787" xr:uid="{00000000-0005-0000-0000-000010980000}"/>
    <cellStyle name="Total 4 7 3 3" xfId="13294" xr:uid="{00000000-0005-0000-0000-000011980000}"/>
    <cellStyle name="Total 4 7 3 4" xfId="20292" xr:uid="{00000000-0005-0000-0000-000012980000}"/>
    <cellStyle name="Total 4 7 3 5" xfId="24112" xr:uid="{00000000-0005-0000-0000-000013980000}"/>
    <cellStyle name="Total 4 7 3 6" xfId="24511" xr:uid="{00000000-0005-0000-0000-000014980000}"/>
    <cellStyle name="Total 4 7 3 7" xfId="17722" xr:uid="{00000000-0005-0000-0000-000015980000}"/>
    <cellStyle name="Total 4 7 3 8" xfId="33399" xr:uid="{00000000-0005-0000-0000-000016980000}"/>
    <cellStyle name="Total 4 7 3 9" xfId="37074" xr:uid="{00000000-0005-0000-0000-000017980000}"/>
    <cellStyle name="Total 4 7 4" xfId="3069" xr:uid="{00000000-0005-0000-0000-000018980000}"/>
    <cellStyle name="Total 4 7 4 2" xfId="8788" xr:uid="{00000000-0005-0000-0000-000019980000}"/>
    <cellStyle name="Total 4 7 4 3" xfId="12223" xr:uid="{00000000-0005-0000-0000-00001A980000}"/>
    <cellStyle name="Total 4 7 4 4" xfId="19226" xr:uid="{00000000-0005-0000-0000-00001B980000}"/>
    <cellStyle name="Total 4 7 4 5" xfId="22568" xr:uid="{00000000-0005-0000-0000-00001C980000}"/>
    <cellStyle name="Total 4 7 4 6" xfId="26414" xr:uid="{00000000-0005-0000-0000-00001D980000}"/>
    <cellStyle name="Total 4 7 4 7" xfId="29801" xr:uid="{00000000-0005-0000-0000-00001E980000}"/>
    <cellStyle name="Total 4 7 4 8" xfId="25366" xr:uid="{00000000-0005-0000-0000-00001F980000}"/>
    <cellStyle name="Total 4 7 4 9" xfId="25895" xr:uid="{00000000-0005-0000-0000-000020980000}"/>
    <cellStyle name="Total 4 7 5" xfId="3015" xr:uid="{00000000-0005-0000-0000-000021980000}"/>
    <cellStyle name="Total 4 7 5 2" xfId="8789" xr:uid="{00000000-0005-0000-0000-000022980000}"/>
    <cellStyle name="Total 4 7 5 3" xfId="12169" xr:uid="{00000000-0005-0000-0000-000023980000}"/>
    <cellStyle name="Total 4 7 5 4" xfId="19172" xr:uid="{00000000-0005-0000-0000-000024980000}"/>
    <cellStyle name="Total 4 7 5 5" xfId="28307" xr:uid="{00000000-0005-0000-0000-000025980000}"/>
    <cellStyle name="Total 4 7 5 6" xfId="26402" xr:uid="{00000000-0005-0000-0000-000026980000}"/>
    <cellStyle name="Total 4 7 5 7" xfId="28732" xr:uid="{00000000-0005-0000-0000-000027980000}"/>
    <cellStyle name="Total 4 7 5 8" xfId="31560" xr:uid="{00000000-0005-0000-0000-000028980000}"/>
    <cellStyle name="Total 4 7 5 9" xfId="35276" xr:uid="{00000000-0005-0000-0000-000029980000}"/>
    <cellStyle name="Total 4 7 6" xfId="8785" xr:uid="{00000000-0005-0000-0000-00002A980000}"/>
    <cellStyle name="Total 4 7 7" xfId="10817" xr:uid="{00000000-0005-0000-0000-00002B980000}"/>
    <cellStyle name="Total 4 7 8" xfId="9751" xr:uid="{00000000-0005-0000-0000-00002C980000}"/>
    <cellStyle name="Total 4 7 9" xfId="28671" xr:uid="{00000000-0005-0000-0000-00002D980000}"/>
    <cellStyle name="Total 4 8" xfId="2491" xr:uid="{00000000-0005-0000-0000-00002E980000}"/>
    <cellStyle name="Total 4 8 2" xfId="8790" xr:uid="{00000000-0005-0000-0000-00002F980000}"/>
    <cellStyle name="Total 4 8 3" xfId="11645" xr:uid="{00000000-0005-0000-0000-000030980000}"/>
    <cellStyle name="Total 4 8 4" xfId="18648" xr:uid="{00000000-0005-0000-0000-000031980000}"/>
    <cellStyle name="Total 4 8 5" xfId="25397" xr:uid="{00000000-0005-0000-0000-000032980000}"/>
    <cellStyle name="Total 4 8 6" xfId="26215" xr:uid="{00000000-0005-0000-0000-000033980000}"/>
    <cellStyle name="Total 4 8 7" xfId="25921" xr:uid="{00000000-0005-0000-0000-000034980000}"/>
    <cellStyle name="Total 4 8 8" xfId="30885" xr:uid="{00000000-0005-0000-0000-000035980000}"/>
    <cellStyle name="Total 4 8 9" xfId="34821" xr:uid="{00000000-0005-0000-0000-000036980000}"/>
    <cellStyle name="Total 4 9" xfId="3155" xr:uid="{00000000-0005-0000-0000-000037980000}"/>
    <cellStyle name="Total 4 9 2" xfId="8791" xr:uid="{00000000-0005-0000-0000-000038980000}"/>
    <cellStyle name="Total 4 9 3" xfId="12309" xr:uid="{00000000-0005-0000-0000-000039980000}"/>
    <cellStyle name="Total 4 9 4" xfId="19312" xr:uid="{00000000-0005-0000-0000-00003A980000}"/>
    <cellStyle name="Total 4 9 5" xfId="25482" xr:uid="{00000000-0005-0000-0000-00003B980000}"/>
    <cellStyle name="Total 4 9 6" xfId="29146" xr:uid="{00000000-0005-0000-0000-00003C980000}"/>
    <cellStyle name="Total 4 9 7" xfId="29763" xr:uid="{00000000-0005-0000-0000-00003D980000}"/>
    <cellStyle name="Total 4 9 8" xfId="33740" xr:uid="{00000000-0005-0000-0000-00003E980000}"/>
    <cellStyle name="Total 4 9 9" xfId="37302" xr:uid="{00000000-0005-0000-0000-00003F980000}"/>
    <cellStyle name="Total 5" xfId="1036" xr:uid="{00000000-0005-0000-0000-000040980000}"/>
    <cellStyle name="Total 5 10" xfId="3799" xr:uid="{00000000-0005-0000-0000-000041980000}"/>
    <cellStyle name="Total 5 10 2" xfId="8793" xr:uid="{00000000-0005-0000-0000-000042980000}"/>
    <cellStyle name="Total 5 10 3" xfId="12953" xr:uid="{00000000-0005-0000-0000-000043980000}"/>
    <cellStyle name="Total 5 10 4" xfId="19952" xr:uid="{00000000-0005-0000-0000-000044980000}"/>
    <cellStyle name="Total 5 10 5" xfId="27874" xr:uid="{00000000-0005-0000-0000-000045980000}"/>
    <cellStyle name="Total 5 10 6" xfId="28037" xr:uid="{00000000-0005-0000-0000-000046980000}"/>
    <cellStyle name="Total 5 10 7" xfId="31147" xr:uid="{00000000-0005-0000-0000-000047980000}"/>
    <cellStyle name="Total 5 10 8" xfId="35020" xr:uid="{00000000-0005-0000-0000-000048980000}"/>
    <cellStyle name="Total 5 11" xfId="2852" xr:uid="{00000000-0005-0000-0000-000049980000}"/>
    <cellStyle name="Total 5 11 2" xfId="8794" xr:uid="{00000000-0005-0000-0000-00004A980000}"/>
    <cellStyle name="Total 5 11 3" xfId="12006" xr:uid="{00000000-0005-0000-0000-00004B980000}"/>
    <cellStyle name="Total 5 11 4" xfId="19009" xr:uid="{00000000-0005-0000-0000-00004C980000}"/>
    <cellStyle name="Total 5 11 5" xfId="19774" xr:uid="{00000000-0005-0000-0000-00004D980000}"/>
    <cellStyle name="Total 5 11 6" xfId="29165" xr:uid="{00000000-0005-0000-0000-00004E980000}"/>
    <cellStyle name="Total 5 11 7" xfId="33884" xr:uid="{00000000-0005-0000-0000-00004F980000}"/>
    <cellStyle name="Total 5 11 8" xfId="37446" xr:uid="{00000000-0005-0000-0000-000050980000}"/>
    <cellStyle name="Total 5 12" xfId="8792" xr:uid="{00000000-0005-0000-0000-000051980000}"/>
    <cellStyle name="Total 5 13" xfId="10190" xr:uid="{00000000-0005-0000-0000-000052980000}"/>
    <cellStyle name="Total 5 14" xfId="17354" xr:uid="{00000000-0005-0000-0000-000053980000}"/>
    <cellStyle name="Total 5 15" xfId="25820" xr:uid="{00000000-0005-0000-0000-000054980000}"/>
    <cellStyle name="Total 5 16" xfId="25815" xr:uid="{00000000-0005-0000-0000-000055980000}"/>
    <cellStyle name="Total 5 17" xfId="35092" xr:uid="{00000000-0005-0000-0000-000056980000}"/>
    <cellStyle name="Total 5 18" xfId="38419" xr:uid="{00000000-0005-0000-0000-000057980000}"/>
    <cellStyle name="Total 5 2" xfId="2314" xr:uid="{00000000-0005-0000-0000-000058980000}"/>
    <cellStyle name="Total 5 2 10" xfId="26128" xr:uid="{00000000-0005-0000-0000-000059980000}"/>
    <cellStyle name="Total 5 2 11" xfId="30170" xr:uid="{00000000-0005-0000-0000-00005A980000}"/>
    <cellStyle name="Total 5 2 12" xfId="34146" xr:uid="{00000000-0005-0000-0000-00005B980000}"/>
    <cellStyle name="Total 5 2 13" xfId="37708" xr:uid="{00000000-0005-0000-0000-00005C980000}"/>
    <cellStyle name="Total 5 2 2" xfId="2714" xr:uid="{00000000-0005-0000-0000-00005D980000}"/>
    <cellStyle name="Total 5 2 2 2" xfId="8796" xr:uid="{00000000-0005-0000-0000-00005E980000}"/>
    <cellStyle name="Total 5 2 2 3" xfId="11868" xr:uid="{00000000-0005-0000-0000-00005F980000}"/>
    <cellStyle name="Total 5 2 2 4" xfId="18871" xr:uid="{00000000-0005-0000-0000-000060980000}"/>
    <cellStyle name="Total 5 2 2 5" xfId="26316" xr:uid="{00000000-0005-0000-0000-000061980000}"/>
    <cellStyle name="Total 5 2 2 6" xfId="29976" xr:uid="{00000000-0005-0000-0000-000062980000}"/>
    <cellStyle name="Total 5 2 2 7" xfId="31100" xr:uid="{00000000-0005-0000-0000-000063980000}"/>
    <cellStyle name="Total 5 2 2 8" xfId="34988" xr:uid="{00000000-0005-0000-0000-000064980000}"/>
    <cellStyle name="Total 5 2 3" xfId="3996" xr:uid="{00000000-0005-0000-0000-000065980000}"/>
    <cellStyle name="Total 5 2 3 2" xfId="8797" xr:uid="{00000000-0005-0000-0000-000066980000}"/>
    <cellStyle name="Total 5 2 3 3" xfId="13150" xr:uid="{00000000-0005-0000-0000-000067980000}"/>
    <cellStyle name="Total 5 2 3 4" xfId="20148" xr:uid="{00000000-0005-0000-0000-000068980000}"/>
    <cellStyle name="Total 5 2 3 5" xfId="17686" xr:uid="{00000000-0005-0000-0000-000069980000}"/>
    <cellStyle name="Total 5 2 3 6" xfId="28973" xr:uid="{00000000-0005-0000-0000-00006A980000}"/>
    <cellStyle name="Total 5 2 3 7" xfId="22995" xr:uid="{00000000-0005-0000-0000-00006B980000}"/>
    <cellStyle name="Total 5 2 3 8" xfId="30244" xr:uid="{00000000-0005-0000-0000-00006C980000}"/>
    <cellStyle name="Total 5 2 4" xfId="4434" xr:uid="{00000000-0005-0000-0000-00006D980000}"/>
    <cellStyle name="Total 5 2 4 2" xfId="8798" xr:uid="{00000000-0005-0000-0000-00006E980000}"/>
    <cellStyle name="Total 5 2 4 3" xfId="13588" xr:uid="{00000000-0005-0000-0000-00006F980000}"/>
    <cellStyle name="Total 5 2 4 4" xfId="20586" xr:uid="{00000000-0005-0000-0000-000070980000}"/>
    <cellStyle name="Total 5 2 4 5" xfId="29234" xr:uid="{00000000-0005-0000-0000-000071980000}"/>
    <cellStyle name="Total 5 2 4 6" xfId="31891" xr:uid="{00000000-0005-0000-0000-000072980000}"/>
    <cellStyle name="Total 5 2 4 7" xfId="31870" xr:uid="{00000000-0005-0000-0000-000073980000}"/>
    <cellStyle name="Total 5 2 4 8" xfId="35524" xr:uid="{00000000-0005-0000-0000-000074980000}"/>
    <cellStyle name="Total 5 2 5" xfId="4688" xr:uid="{00000000-0005-0000-0000-000075980000}"/>
    <cellStyle name="Total 5 2 5 2" xfId="8799" xr:uid="{00000000-0005-0000-0000-000076980000}"/>
    <cellStyle name="Total 5 2 5 3" xfId="13842" xr:uid="{00000000-0005-0000-0000-000077980000}"/>
    <cellStyle name="Total 5 2 5 4" xfId="20840" xr:uid="{00000000-0005-0000-0000-000078980000}"/>
    <cellStyle name="Total 5 2 5 5" xfId="25416" xr:uid="{00000000-0005-0000-0000-000079980000}"/>
    <cellStyle name="Total 5 2 5 6" xfId="26812" xr:uid="{00000000-0005-0000-0000-00007A980000}"/>
    <cellStyle name="Total 5 2 5 7" xfId="32180" xr:uid="{00000000-0005-0000-0000-00007B980000}"/>
    <cellStyle name="Total 5 2 5 8" xfId="35855" xr:uid="{00000000-0005-0000-0000-00007C980000}"/>
    <cellStyle name="Total 5 2 6" xfId="4934" xr:uid="{00000000-0005-0000-0000-00007D980000}"/>
    <cellStyle name="Total 5 2 6 2" xfId="8800" xr:uid="{00000000-0005-0000-0000-00007E980000}"/>
    <cellStyle name="Total 5 2 6 3" xfId="14088" xr:uid="{00000000-0005-0000-0000-00007F980000}"/>
    <cellStyle name="Total 5 2 6 4" xfId="21086" xr:uid="{00000000-0005-0000-0000-000080980000}"/>
    <cellStyle name="Total 5 2 6 5" xfId="28177" xr:uid="{00000000-0005-0000-0000-000081980000}"/>
    <cellStyle name="Total 5 2 6 6" xfId="31980" xr:uid="{00000000-0005-0000-0000-000082980000}"/>
    <cellStyle name="Total 5 2 6 7" xfId="35658" xr:uid="{00000000-0005-0000-0000-000083980000}"/>
    <cellStyle name="Total 5 2 6 8" xfId="38569" xr:uid="{00000000-0005-0000-0000-000084980000}"/>
    <cellStyle name="Total 5 2 7" xfId="8795" xr:uid="{00000000-0005-0000-0000-000085980000}"/>
    <cellStyle name="Total 5 2 8" xfId="11468" xr:uid="{00000000-0005-0000-0000-000086980000}"/>
    <cellStyle name="Total 5 2 9" xfId="18471" xr:uid="{00000000-0005-0000-0000-000087980000}"/>
    <cellStyle name="Total 5 3" xfId="2050" xr:uid="{00000000-0005-0000-0000-000088980000}"/>
    <cellStyle name="Total 5 3 10" xfId="29099" xr:uid="{00000000-0005-0000-0000-000089980000}"/>
    <cellStyle name="Total 5 3 11" xfId="30857" xr:uid="{00000000-0005-0000-0000-00008A980000}"/>
    <cellStyle name="Total 5 3 12" xfId="34796" xr:uid="{00000000-0005-0000-0000-00008B980000}"/>
    <cellStyle name="Total 5 3 13" xfId="38342" xr:uid="{00000000-0005-0000-0000-00008C980000}"/>
    <cellStyle name="Total 5 3 2" xfId="2583" xr:uid="{00000000-0005-0000-0000-00008D980000}"/>
    <cellStyle name="Total 5 3 2 2" xfId="8802" xr:uid="{00000000-0005-0000-0000-00008E980000}"/>
    <cellStyle name="Total 5 3 2 3" xfId="11737" xr:uid="{00000000-0005-0000-0000-00008F980000}"/>
    <cellStyle name="Total 5 3 2 4" xfId="18740" xr:uid="{00000000-0005-0000-0000-000090980000}"/>
    <cellStyle name="Total 5 3 2 5" xfId="24455" xr:uid="{00000000-0005-0000-0000-000091980000}"/>
    <cellStyle name="Total 5 3 2 6" xfId="30041" xr:uid="{00000000-0005-0000-0000-000092980000}"/>
    <cellStyle name="Total 5 3 2 7" xfId="10058" xr:uid="{00000000-0005-0000-0000-000093980000}"/>
    <cellStyle name="Total 5 3 2 8" xfId="34975" xr:uid="{00000000-0005-0000-0000-000094980000}"/>
    <cellStyle name="Total 5 3 3" xfId="3819" xr:uid="{00000000-0005-0000-0000-000095980000}"/>
    <cellStyle name="Total 5 3 3 2" xfId="8803" xr:uid="{00000000-0005-0000-0000-000096980000}"/>
    <cellStyle name="Total 5 3 3 3" xfId="12973" xr:uid="{00000000-0005-0000-0000-000097980000}"/>
    <cellStyle name="Total 5 3 3 4" xfId="19972" xr:uid="{00000000-0005-0000-0000-000098980000}"/>
    <cellStyle name="Total 5 3 3 5" xfId="26594" xr:uid="{00000000-0005-0000-0000-000099980000}"/>
    <cellStyle name="Total 5 3 3 6" xfId="25626" xr:uid="{00000000-0005-0000-0000-00009A980000}"/>
    <cellStyle name="Total 5 3 3 7" xfId="33507" xr:uid="{00000000-0005-0000-0000-00009B980000}"/>
    <cellStyle name="Total 5 3 3 8" xfId="37175" xr:uid="{00000000-0005-0000-0000-00009C980000}"/>
    <cellStyle name="Total 5 3 4" xfId="4292" xr:uid="{00000000-0005-0000-0000-00009D980000}"/>
    <cellStyle name="Total 5 3 4 2" xfId="8804" xr:uid="{00000000-0005-0000-0000-00009E980000}"/>
    <cellStyle name="Total 5 3 4 3" xfId="13446" xr:uid="{00000000-0005-0000-0000-00009F980000}"/>
    <cellStyle name="Total 5 3 4 4" xfId="20444" xr:uid="{00000000-0005-0000-0000-0000A0980000}"/>
    <cellStyle name="Total 5 3 4 5" xfId="26672" xr:uid="{00000000-0005-0000-0000-0000A1980000}"/>
    <cellStyle name="Total 5 3 4 6" xfId="25596" xr:uid="{00000000-0005-0000-0000-0000A2980000}"/>
    <cellStyle name="Total 5 3 4 7" xfId="15523" xr:uid="{00000000-0005-0000-0000-0000A3980000}"/>
    <cellStyle name="Total 5 3 4 8" xfId="31236" xr:uid="{00000000-0005-0000-0000-0000A4980000}"/>
    <cellStyle name="Total 5 3 5" xfId="4565" xr:uid="{00000000-0005-0000-0000-0000A5980000}"/>
    <cellStyle name="Total 5 3 5 2" xfId="8805" xr:uid="{00000000-0005-0000-0000-0000A6980000}"/>
    <cellStyle name="Total 5 3 5 3" xfId="13719" xr:uid="{00000000-0005-0000-0000-0000A7980000}"/>
    <cellStyle name="Total 5 3 5 4" xfId="20717" xr:uid="{00000000-0005-0000-0000-0000A8980000}"/>
    <cellStyle name="Total 5 3 5 5" xfId="25020" xr:uid="{00000000-0005-0000-0000-0000A9980000}"/>
    <cellStyle name="Total 5 3 5 6" xfId="26464" xr:uid="{00000000-0005-0000-0000-0000AA980000}"/>
    <cellStyle name="Total 5 3 5 7" xfId="32235" xr:uid="{00000000-0005-0000-0000-0000AB980000}"/>
    <cellStyle name="Total 5 3 5 8" xfId="35910" xr:uid="{00000000-0005-0000-0000-0000AC980000}"/>
    <cellStyle name="Total 5 3 6" xfId="4815" xr:uid="{00000000-0005-0000-0000-0000AD980000}"/>
    <cellStyle name="Total 5 3 6 2" xfId="8806" xr:uid="{00000000-0005-0000-0000-0000AE980000}"/>
    <cellStyle name="Total 5 3 6 3" xfId="13969" xr:uid="{00000000-0005-0000-0000-0000AF980000}"/>
    <cellStyle name="Total 5 3 6 4" xfId="20967" xr:uid="{00000000-0005-0000-0000-0000B0980000}"/>
    <cellStyle name="Total 5 3 6 5" xfId="23479" xr:uid="{00000000-0005-0000-0000-0000B1980000}"/>
    <cellStyle name="Total 5 3 6 6" xfId="24993" xr:uid="{00000000-0005-0000-0000-0000B2980000}"/>
    <cellStyle name="Total 5 3 6 7" xfId="26448" xr:uid="{00000000-0005-0000-0000-0000B3980000}"/>
    <cellStyle name="Total 5 3 6 8" xfId="35061" xr:uid="{00000000-0005-0000-0000-0000B4980000}"/>
    <cellStyle name="Total 5 3 7" xfId="8801" xr:uid="{00000000-0005-0000-0000-0000B5980000}"/>
    <cellStyle name="Total 5 3 8" xfId="11204" xr:uid="{00000000-0005-0000-0000-0000B6980000}"/>
    <cellStyle name="Total 5 3 9" xfId="9484" xr:uid="{00000000-0005-0000-0000-0000B7980000}"/>
    <cellStyle name="Total 5 4" xfId="2300" xr:uid="{00000000-0005-0000-0000-0000B8980000}"/>
    <cellStyle name="Total 5 4 10" xfId="26124" xr:uid="{00000000-0005-0000-0000-0000B9980000}"/>
    <cellStyle name="Total 5 4 11" xfId="30177" xr:uid="{00000000-0005-0000-0000-0000BA980000}"/>
    <cellStyle name="Total 5 4 12" xfId="34156" xr:uid="{00000000-0005-0000-0000-0000BB980000}"/>
    <cellStyle name="Total 5 4 13" xfId="37718" xr:uid="{00000000-0005-0000-0000-0000BC980000}"/>
    <cellStyle name="Total 5 4 2" xfId="2700" xr:uid="{00000000-0005-0000-0000-0000BD980000}"/>
    <cellStyle name="Total 5 4 2 2" xfId="8808" xr:uid="{00000000-0005-0000-0000-0000BE980000}"/>
    <cellStyle name="Total 5 4 2 3" xfId="11854" xr:uid="{00000000-0005-0000-0000-0000BF980000}"/>
    <cellStyle name="Total 5 4 2 4" xfId="18857" xr:uid="{00000000-0005-0000-0000-0000C0980000}"/>
    <cellStyle name="Total 5 4 2 5" xfId="26309" xr:uid="{00000000-0005-0000-0000-0000C1980000}"/>
    <cellStyle name="Total 5 4 2 6" xfId="29166" xr:uid="{00000000-0005-0000-0000-0000C2980000}"/>
    <cellStyle name="Total 5 4 2 7" xfId="29646" xr:uid="{00000000-0005-0000-0000-0000C3980000}"/>
    <cellStyle name="Total 5 4 2 8" xfId="31132" xr:uid="{00000000-0005-0000-0000-0000C4980000}"/>
    <cellStyle name="Total 5 4 3" xfId="3982" xr:uid="{00000000-0005-0000-0000-0000C5980000}"/>
    <cellStyle name="Total 5 4 3 2" xfId="8809" xr:uid="{00000000-0005-0000-0000-0000C6980000}"/>
    <cellStyle name="Total 5 4 3 3" xfId="13136" xr:uid="{00000000-0005-0000-0000-0000C7980000}"/>
    <cellStyle name="Total 5 4 3 4" xfId="20134" xr:uid="{00000000-0005-0000-0000-0000C8980000}"/>
    <cellStyle name="Total 5 4 3 5" xfId="19397" xr:uid="{00000000-0005-0000-0000-0000C9980000}"/>
    <cellStyle name="Total 5 4 3 6" xfId="10033" xr:uid="{00000000-0005-0000-0000-0000CA980000}"/>
    <cellStyle name="Total 5 4 3 7" xfId="19505" xr:uid="{00000000-0005-0000-0000-0000CB980000}"/>
    <cellStyle name="Total 5 4 3 8" xfId="21385" xr:uid="{00000000-0005-0000-0000-0000CC980000}"/>
    <cellStyle name="Total 5 4 4" xfId="4420" xr:uid="{00000000-0005-0000-0000-0000CD980000}"/>
    <cellStyle name="Total 5 4 4 2" xfId="8810" xr:uid="{00000000-0005-0000-0000-0000CE980000}"/>
    <cellStyle name="Total 5 4 4 3" xfId="13574" xr:uid="{00000000-0005-0000-0000-0000CF980000}"/>
    <cellStyle name="Total 5 4 4 4" xfId="20572" xr:uid="{00000000-0005-0000-0000-0000D0980000}"/>
    <cellStyle name="Total 5 4 4 5" xfId="22724" xr:uid="{00000000-0005-0000-0000-0000D1980000}"/>
    <cellStyle name="Total 5 4 4 6" xfId="28936" xr:uid="{00000000-0005-0000-0000-0000D2980000}"/>
    <cellStyle name="Total 5 4 4 7" xfId="31752" xr:uid="{00000000-0005-0000-0000-0000D3980000}"/>
    <cellStyle name="Total 5 4 4 8" xfId="35432" xr:uid="{00000000-0005-0000-0000-0000D4980000}"/>
    <cellStyle name="Total 5 4 5" xfId="4674" xr:uid="{00000000-0005-0000-0000-0000D5980000}"/>
    <cellStyle name="Total 5 4 5 2" xfId="8811" xr:uid="{00000000-0005-0000-0000-0000D6980000}"/>
    <cellStyle name="Total 5 4 5 3" xfId="13828" xr:uid="{00000000-0005-0000-0000-0000D7980000}"/>
    <cellStyle name="Total 5 4 5 4" xfId="20826" xr:uid="{00000000-0005-0000-0000-0000D8980000}"/>
    <cellStyle name="Total 5 4 5 5" xfId="19756" xr:uid="{00000000-0005-0000-0000-0000D9980000}"/>
    <cellStyle name="Total 5 4 5 6" xfId="17487" xr:uid="{00000000-0005-0000-0000-0000DA980000}"/>
    <cellStyle name="Total 5 4 5 7" xfId="31785" xr:uid="{00000000-0005-0000-0000-0000DB980000}"/>
    <cellStyle name="Total 5 4 5 8" xfId="35465" xr:uid="{00000000-0005-0000-0000-0000DC980000}"/>
    <cellStyle name="Total 5 4 6" xfId="4920" xr:uid="{00000000-0005-0000-0000-0000DD980000}"/>
    <cellStyle name="Total 5 4 6 2" xfId="8812" xr:uid="{00000000-0005-0000-0000-0000DE980000}"/>
    <cellStyle name="Total 5 4 6 3" xfId="14074" xr:uid="{00000000-0005-0000-0000-0000DF980000}"/>
    <cellStyle name="Total 5 4 6 4" xfId="21072" xr:uid="{00000000-0005-0000-0000-0000E0980000}"/>
    <cellStyle name="Total 5 4 6 5" xfId="22707" xr:uid="{00000000-0005-0000-0000-0000E1980000}"/>
    <cellStyle name="Total 5 4 6 6" xfId="31966" xr:uid="{00000000-0005-0000-0000-0000E2980000}"/>
    <cellStyle name="Total 5 4 6 7" xfId="35644" xr:uid="{00000000-0005-0000-0000-0000E3980000}"/>
    <cellStyle name="Total 5 4 6 8" xfId="38555" xr:uid="{00000000-0005-0000-0000-0000E4980000}"/>
    <cellStyle name="Total 5 4 7" xfId="8807" xr:uid="{00000000-0005-0000-0000-0000E5980000}"/>
    <cellStyle name="Total 5 4 8" xfId="11454" xr:uid="{00000000-0005-0000-0000-0000E6980000}"/>
    <cellStyle name="Total 5 4 9" xfId="18457" xr:uid="{00000000-0005-0000-0000-0000E7980000}"/>
    <cellStyle name="Total 5 5" xfId="2123" xr:uid="{00000000-0005-0000-0000-0000E8980000}"/>
    <cellStyle name="Total 5 5 10" xfId="26061" xr:uid="{00000000-0005-0000-0000-0000E9980000}"/>
    <cellStyle name="Total 5 5 11" xfId="25689" xr:uid="{00000000-0005-0000-0000-0000EA980000}"/>
    <cellStyle name="Total 5 5 12" xfId="34281" xr:uid="{00000000-0005-0000-0000-0000EB980000}"/>
    <cellStyle name="Total 5 5 13" xfId="37833" xr:uid="{00000000-0005-0000-0000-0000EC980000}"/>
    <cellStyle name="Total 5 5 2" xfId="2607" xr:uid="{00000000-0005-0000-0000-0000ED980000}"/>
    <cellStyle name="Total 5 5 2 2" xfId="8814" xr:uid="{00000000-0005-0000-0000-0000EE980000}"/>
    <cellStyle name="Total 5 5 2 3" xfId="11761" xr:uid="{00000000-0005-0000-0000-0000EF980000}"/>
    <cellStyle name="Total 5 5 2 4" xfId="18764" xr:uid="{00000000-0005-0000-0000-0000F0980000}"/>
    <cellStyle name="Total 5 5 2 5" xfId="22662" xr:uid="{00000000-0005-0000-0000-0000F1980000}"/>
    <cellStyle name="Total 5 5 2 6" xfId="18189" xr:uid="{00000000-0005-0000-0000-0000F2980000}"/>
    <cellStyle name="Total 5 5 2 7" xfId="29640" xr:uid="{00000000-0005-0000-0000-0000F3980000}"/>
    <cellStyle name="Total 5 5 2 8" xfId="33610" xr:uid="{00000000-0005-0000-0000-0000F4980000}"/>
    <cellStyle name="Total 5 5 3" xfId="3854" xr:uid="{00000000-0005-0000-0000-0000F5980000}"/>
    <cellStyle name="Total 5 5 3 2" xfId="8815" xr:uid="{00000000-0005-0000-0000-0000F6980000}"/>
    <cellStyle name="Total 5 5 3 3" xfId="13008" xr:uid="{00000000-0005-0000-0000-0000F7980000}"/>
    <cellStyle name="Total 5 5 3 4" xfId="20007" xr:uid="{00000000-0005-0000-0000-0000F8980000}"/>
    <cellStyle name="Total 5 5 3 5" xfId="17789" xr:uid="{00000000-0005-0000-0000-0000F9980000}"/>
    <cellStyle name="Total 5 5 3 6" xfId="27297" xr:uid="{00000000-0005-0000-0000-0000FA980000}"/>
    <cellStyle name="Total 5 5 3 7" xfId="33491" xr:uid="{00000000-0005-0000-0000-0000FB980000}"/>
    <cellStyle name="Total 5 5 3 8" xfId="37159" xr:uid="{00000000-0005-0000-0000-0000FC980000}"/>
    <cellStyle name="Total 5 5 4" xfId="4322" xr:uid="{00000000-0005-0000-0000-0000FD980000}"/>
    <cellStyle name="Total 5 5 4 2" xfId="8816" xr:uid="{00000000-0005-0000-0000-0000FE980000}"/>
    <cellStyle name="Total 5 5 4 3" xfId="13476" xr:uid="{00000000-0005-0000-0000-0000FF980000}"/>
    <cellStyle name="Total 5 5 4 4" xfId="20474" xr:uid="{00000000-0005-0000-0000-000000990000}"/>
    <cellStyle name="Total 5 5 4 5" xfId="28579" xr:uid="{00000000-0005-0000-0000-000001990000}"/>
    <cellStyle name="Total 5 5 4 6" xfId="22580" xr:uid="{00000000-0005-0000-0000-000002990000}"/>
    <cellStyle name="Total 5 5 4 7" xfId="26531" xr:uid="{00000000-0005-0000-0000-000003990000}"/>
    <cellStyle name="Total 5 5 4 8" xfId="31388" xr:uid="{00000000-0005-0000-0000-000004990000}"/>
    <cellStyle name="Total 5 5 5" xfId="4589" xr:uid="{00000000-0005-0000-0000-000005990000}"/>
    <cellStyle name="Total 5 5 5 2" xfId="8817" xr:uid="{00000000-0005-0000-0000-000006990000}"/>
    <cellStyle name="Total 5 5 5 3" xfId="13743" xr:uid="{00000000-0005-0000-0000-000007990000}"/>
    <cellStyle name="Total 5 5 5 4" xfId="20741" xr:uid="{00000000-0005-0000-0000-000008990000}"/>
    <cellStyle name="Total 5 5 5 5" xfId="29435" xr:uid="{00000000-0005-0000-0000-000009990000}"/>
    <cellStyle name="Total 5 5 5 6" xfId="28101" xr:uid="{00000000-0005-0000-0000-00000A990000}"/>
    <cellStyle name="Total 5 5 5 7" xfId="17619" xr:uid="{00000000-0005-0000-0000-00000B990000}"/>
    <cellStyle name="Total 5 5 5 8" xfId="35032" xr:uid="{00000000-0005-0000-0000-00000C990000}"/>
    <cellStyle name="Total 5 5 6" xfId="4839" xr:uid="{00000000-0005-0000-0000-00000D990000}"/>
    <cellStyle name="Total 5 5 6 2" xfId="8818" xr:uid="{00000000-0005-0000-0000-00000E990000}"/>
    <cellStyle name="Total 5 5 6 3" xfId="13993" xr:uid="{00000000-0005-0000-0000-00000F990000}"/>
    <cellStyle name="Total 5 5 6 4" xfId="20991" xr:uid="{00000000-0005-0000-0000-000010990000}"/>
    <cellStyle name="Total 5 5 6 5" xfId="22570" xr:uid="{00000000-0005-0000-0000-000011990000}"/>
    <cellStyle name="Total 5 5 6 6" xfId="18232" xr:uid="{00000000-0005-0000-0000-000012990000}"/>
    <cellStyle name="Total 5 5 6 7" xfId="31192" xr:uid="{00000000-0005-0000-0000-000013990000}"/>
    <cellStyle name="Total 5 5 6 8" xfId="35065" xr:uid="{00000000-0005-0000-0000-000014990000}"/>
    <cellStyle name="Total 5 5 7" xfId="8813" xr:uid="{00000000-0005-0000-0000-000015990000}"/>
    <cellStyle name="Total 5 5 8" xfId="11277" xr:uid="{00000000-0005-0000-0000-000016990000}"/>
    <cellStyle name="Total 5 5 9" xfId="9394" xr:uid="{00000000-0005-0000-0000-000017990000}"/>
    <cellStyle name="Total 5 6" xfId="1666" xr:uid="{00000000-0005-0000-0000-000018990000}"/>
    <cellStyle name="Total 5 6 10" xfId="17896" xr:uid="{00000000-0005-0000-0000-000019990000}"/>
    <cellStyle name="Total 5 6 11" xfId="34917" xr:uid="{00000000-0005-0000-0000-00001A990000}"/>
    <cellStyle name="Total 5 6 12" xfId="38380" xr:uid="{00000000-0005-0000-0000-00001B990000}"/>
    <cellStyle name="Total 5 6 2" xfId="3594" xr:uid="{00000000-0005-0000-0000-00001C990000}"/>
    <cellStyle name="Total 5 6 2 2" xfId="8820" xr:uid="{00000000-0005-0000-0000-00001D990000}"/>
    <cellStyle name="Total 5 6 2 3" xfId="12748" xr:uid="{00000000-0005-0000-0000-00001E990000}"/>
    <cellStyle name="Total 5 6 2 4" xfId="19749" xr:uid="{00000000-0005-0000-0000-00001F990000}"/>
    <cellStyle name="Total 5 6 2 5" xfId="28118" xr:uid="{00000000-0005-0000-0000-000020990000}"/>
    <cellStyle name="Total 5 6 2 6" xfId="28218" xr:uid="{00000000-0005-0000-0000-000021990000}"/>
    <cellStyle name="Total 5 6 2 7" xfId="30909" xr:uid="{00000000-0005-0000-0000-000022990000}"/>
    <cellStyle name="Total 5 6 2 8" xfId="29026" xr:uid="{00000000-0005-0000-0000-000023990000}"/>
    <cellStyle name="Total 5 6 3" xfId="4143" xr:uid="{00000000-0005-0000-0000-000024990000}"/>
    <cellStyle name="Total 5 6 3 2" xfId="8821" xr:uid="{00000000-0005-0000-0000-000025990000}"/>
    <cellStyle name="Total 5 6 3 3" xfId="13297" xr:uid="{00000000-0005-0000-0000-000026990000}"/>
    <cellStyle name="Total 5 6 3 4" xfId="20295" xr:uid="{00000000-0005-0000-0000-000027990000}"/>
    <cellStyle name="Total 5 6 3 5" xfId="23125" xr:uid="{00000000-0005-0000-0000-000028990000}"/>
    <cellStyle name="Total 5 6 3 6" xfId="29334" xr:uid="{00000000-0005-0000-0000-000029990000}"/>
    <cellStyle name="Total 5 6 3 7" xfId="23290" xr:uid="{00000000-0005-0000-0000-00002A990000}"/>
    <cellStyle name="Total 5 6 3 8" xfId="31924" xr:uid="{00000000-0005-0000-0000-00002B990000}"/>
    <cellStyle name="Total 5 6 4" xfId="3827" xr:uid="{00000000-0005-0000-0000-00002C990000}"/>
    <cellStyle name="Total 5 6 4 2" xfId="8822" xr:uid="{00000000-0005-0000-0000-00002D990000}"/>
    <cellStyle name="Total 5 6 4 3" xfId="12981" xr:uid="{00000000-0005-0000-0000-00002E990000}"/>
    <cellStyle name="Total 5 6 4 4" xfId="19980" xr:uid="{00000000-0005-0000-0000-00002F990000}"/>
    <cellStyle name="Total 5 6 4 5" xfId="29410" xr:uid="{00000000-0005-0000-0000-000030990000}"/>
    <cellStyle name="Total 5 6 4 6" xfId="27301" xr:uid="{00000000-0005-0000-0000-000031990000}"/>
    <cellStyle name="Total 5 6 4 7" xfId="31654" xr:uid="{00000000-0005-0000-0000-000032990000}"/>
    <cellStyle name="Total 5 6 4 8" xfId="35334" xr:uid="{00000000-0005-0000-0000-000033990000}"/>
    <cellStyle name="Total 5 6 5" xfId="2859" xr:uid="{00000000-0005-0000-0000-000034990000}"/>
    <cellStyle name="Total 5 6 5 2" xfId="8823" xr:uid="{00000000-0005-0000-0000-000035990000}"/>
    <cellStyle name="Total 5 6 5 3" xfId="12013" xr:uid="{00000000-0005-0000-0000-000036990000}"/>
    <cellStyle name="Total 5 6 5 4" xfId="19016" xr:uid="{00000000-0005-0000-0000-000037990000}"/>
    <cellStyle name="Total 5 6 5 5" xfId="18209" xr:uid="{00000000-0005-0000-0000-000038990000}"/>
    <cellStyle name="Total 5 6 5 6" xfId="19633" xr:uid="{00000000-0005-0000-0000-000039990000}"/>
    <cellStyle name="Total 5 6 5 7" xfId="33881" xr:uid="{00000000-0005-0000-0000-00003A990000}"/>
    <cellStyle name="Total 5 6 5 8" xfId="37443" xr:uid="{00000000-0005-0000-0000-00003B990000}"/>
    <cellStyle name="Total 5 6 6" xfId="8819" xr:uid="{00000000-0005-0000-0000-00003C990000}"/>
    <cellStyle name="Total 5 6 7" xfId="10820" xr:uid="{00000000-0005-0000-0000-00003D990000}"/>
    <cellStyle name="Total 5 6 8" xfId="9268" xr:uid="{00000000-0005-0000-0000-00003E990000}"/>
    <cellStyle name="Total 5 6 9" xfId="28930" xr:uid="{00000000-0005-0000-0000-00003F990000}"/>
    <cellStyle name="Total 5 7" xfId="2494" xr:uid="{00000000-0005-0000-0000-000040990000}"/>
    <cellStyle name="Total 5 7 2" xfId="8824" xr:uid="{00000000-0005-0000-0000-000041990000}"/>
    <cellStyle name="Total 5 7 3" xfId="11648" xr:uid="{00000000-0005-0000-0000-000042990000}"/>
    <cellStyle name="Total 5 7 4" xfId="18651" xr:uid="{00000000-0005-0000-0000-000043990000}"/>
    <cellStyle name="Total 5 7 5" xfId="9220" xr:uid="{00000000-0005-0000-0000-000044990000}"/>
    <cellStyle name="Total 5 7 6" xfId="30085" xr:uid="{00000000-0005-0000-0000-000045990000}"/>
    <cellStyle name="Total 5 7 7" xfId="34061" xr:uid="{00000000-0005-0000-0000-000046990000}"/>
    <cellStyle name="Total 5 7 8" xfId="37623" xr:uid="{00000000-0005-0000-0000-000047990000}"/>
    <cellStyle name="Total 5 8" xfId="3158" xr:uid="{00000000-0005-0000-0000-000048990000}"/>
    <cellStyle name="Total 5 8 2" xfId="8825" xr:uid="{00000000-0005-0000-0000-000049990000}"/>
    <cellStyle name="Total 5 8 3" xfId="12312" xr:uid="{00000000-0005-0000-0000-00004A990000}"/>
    <cellStyle name="Total 5 8 4" xfId="19315" xr:uid="{00000000-0005-0000-0000-00004B990000}"/>
    <cellStyle name="Total 5 8 5" xfId="28782" xr:uid="{00000000-0005-0000-0000-00004C990000}"/>
    <cellStyle name="Total 5 8 6" xfId="26497" xr:uid="{00000000-0005-0000-0000-00004D990000}"/>
    <cellStyle name="Total 5 8 7" xfId="18183" xr:uid="{00000000-0005-0000-0000-00004E990000}"/>
    <cellStyle name="Total 5 8 8" xfId="28791" xr:uid="{00000000-0005-0000-0000-00004F990000}"/>
    <cellStyle name="Total 5 9" xfId="2983" xr:uid="{00000000-0005-0000-0000-000050990000}"/>
    <cellStyle name="Total 5 9 2" xfId="8826" xr:uid="{00000000-0005-0000-0000-000051990000}"/>
    <cellStyle name="Total 5 9 3" xfId="12137" xr:uid="{00000000-0005-0000-0000-000052990000}"/>
    <cellStyle name="Total 5 9 4" xfId="19140" xr:uid="{00000000-0005-0000-0000-000053990000}"/>
    <cellStyle name="Total 5 9 5" xfId="17642" xr:uid="{00000000-0005-0000-0000-000054990000}"/>
    <cellStyle name="Total 5 9 6" xfId="28454" xr:uid="{00000000-0005-0000-0000-000055990000}"/>
    <cellStyle name="Total 5 9 7" xfId="33816" xr:uid="{00000000-0005-0000-0000-000056990000}"/>
    <cellStyle name="Total 5 9 8" xfId="37378" xr:uid="{00000000-0005-0000-0000-000057990000}"/>
    <cellStyle name="Total 6" xfId="1190" xr:uid="{00000000-0005-0000-0000-000058990000}"/>
    <cellStyle name="Total 6 10" xfId="2877" xr:uid="{00000000-0005-0000-0000-000059990000}"/>
    <cellStyle name="Total 6 10 2" xfId="8828" xr:uid="{00000000-0005-0000-0000-00005A990000}"/>
    <cellStyle name="Total 6 10 3" xfId="12031" xr:uid="{00000000-0005-0000-0000-00005B990000}"/>
    <cellStyle name="Total 6 10 4" xfId="19034" xr:uid="{00000000-0005-0000-0000-00005C990000}"/>
    <cellStyle name="Total 6 10 5" xfId="24220" xr:uid="{00000000-0005-0000-0000-00005D990000}"/>
    <cellStyle name="Total 6 10 6" xfId="28491" xr:uid="{00000000-0005-0000-0000-00005E990000}"/>
    <cellStyle name="Total 6 10 7" xfId="29082" xr:uid="{00000000-0005-0000-0000-00005F990000}"/>
    <cellStyle name="Total 6 10 8" xfId="23061" xr:uid="{00000000-0005-0000-0000-000060990000}"/>
    <cellStyle name="Total 6 10 9" xfId="31421" xr:uid="{00000000-0005-0000-0000-000061990000}"/>
    <cellStyle name="Total 6 11" xfId="2184" xr:uid="{00000000-0005-0000-0000-000062990000}"/>
    <cellStyle name="Total 6 11 2" xfId="8829" xr:uid="{00000000-0005-0000-0000-000063990000}"/>
    <cellStyle name="Total 6 11 3" xfId="11338" xr:uid="{00000000-0005-0000-0000-000064990000}"/>
    <cellStyle name="Total 6 11 4" xfId="18341" xr:uid="{00000000-0005-0000-0000-000065990000}"/>
    <cellStyle name="Total 6 11 5" xfId="25380" xr:uid="{00000000-0005-0000-0000-000066990000}"/>
    <cellStyle name="Total 6 11 6" xfId="21374" xr:uid="{00000000-0005-0000-0000-000067990000}"/>
    <cellStyle name="Total 6 11 7" xfId="30234" xr:uid="{00000000-0005-0000-0000-000068990000}"/>
    <cellStyle name="Total 6 11 8" xfId="31458" xr:uid="{00000000-0005-0000-0000-000069990000}"/>
    <cellStyle name="Total 6 11 9" xfId="35169" xr:uid="{00000000-0005-0000-0000-00006A990000}"/>
    <cellStyle name="Total 6 12" xfId="8827" xr:uid="{00000000-0005-0000-0000-00006B990000}"/>
    <cellStyle name="Total 6 13" xfId="10344" xr:uid="{00000000-0005-0000-0000-00006C990000}"/>
    <cellStyle name="Total 6 14" xfId="10074" xr:uid="{00000000-0005-0000-0000-00006D990000}"/>
    <cellStyle name="Total 6 15" xfId="21357" xr:uid="{00000000-0005-0000-0000-00006E990000}"/>
    <cellStyle name="Total 6 16" xfId="25799" xr:uid="{00000000-0005-0000-0000-00006F990000}"/>
    <cellStyle name="Total 6 17" xfId="17584" xr:uid="{00000000-0005-0000-0000-000070990000}"/>
    <cellStyle name="Total 6 18" xfId="25542" xr:uid="{00000000-0005-0000-0000-000071990000}"/>
    <cellStyle name="Total 6 2" xfId="2335" xr:uid="{00000000-0005-0000-0000-000072990000}"/>
    <cellStyle name="Total 6 2 10" xfId="17158" xr:uid="{00000000-0005-0000-0000-000073990000}"/>
    <cellStyle name="Total 6 2 11" xfId="22629" xr:uid="{00000000-0005-0000-0000-000074990000}"/>
    <cellStyle name="Total 6 2 12" xfId="26040" xr:uid="{00000000-0005-0000-0000-000075990000}"/>
    <cellStyle name="Total 6 2 13" xfId="34139" xr:uid="{00000000-0005-0000-0000-000076990000}"/>
    <cellStyle name="Total 6 2 14" xfId="37701" xr:uid="{00000000-0005-0000-0000-000077990000}"/>
    <cellStyle name="Total 6 2 2" xfId="2735" xr:uid="{00000000-0005-0000-0000-000078990000}"/>
    <cellStyle name="Total 6 2 2 2" xfId="8831" xr:uid="{00000000-0005-0000-0000-000079990000}"/>
    <cellStyle name="Total 6 2 2 3" xfId="11889" xr:uid="{00000000-0005-0000-0000-00007A990000}"/>
    <cellStyle name="Total 6 2 2 4" xfId="18892" xr:uid="{00000000-0005-0000-0000-00007B990000}"/>
    <cellStyle name="Total 6 2 2 5" xfId="24210" xr:uid="{00000000-0005-0000-0000-00007C990000}"/>
    <cellStyle name="Total 6 2 2 6" xfId="26321" xr:uid="{00000000-0005-0000-0000-00007D990000}"/>
    <cellStyle name="Total 6 2 2 7" xfId="29962" xr:uid="{00000000-0005-0000-0000-00007E990000}"/>
    <cellStyle name="Total 6 2 2 8" xfId="33939" xr:uid="{00000000-0005-0000-0000-00007F990000}"/>
    <cellStyle name="Total 6 2 2 9" xfId="37501" xr:uid="{00000000-0005-0000-0000-000080990000}"/>
    <cellStyle name="Total 6 2 3" xfId="4017" xr:uid="{00000000-0005-0000-0000-000081990000}"/>
    <cellStyle name="Total 6 2 3 2" xfId="8832" xr:uid="{00000000-0005-0000-0000-000082990000}"/>
    <cellStyle name="Total 6 2 3 3" xfId="13171" xr:uid="{00000000-0005-0000-0000-000083990000}"/>
    <cellStyle name="Total 6 2 3 4" xfId="20169" xr:uid="{00000000-0005-0000-0000-000084990000}"/>
    <cellStyle name="Total 6 2 3 5" xfId="27822" xr:uid="{00000000-0005-0000-0000-000085990000}"/>
    <cellStyle name="Total 6 2 3 6" xfId="22682" xr:uid="{00000000-0005-0000-0000-000086990000}"/>
    <cellStyle name="Total 6 2 3 7" xfId="24119" xr:uid="{00000000-0005-0000-0000-000087990000}"/>
    <cellStyle name="Total 6 2 3 8" xfId="31845" xr:uid="{00000000-0005-0000-0000-000088990000}"/>
    <cellStyle name="Total 6 2 3 9" xfId="35499" xr:uid="{00000000-0005-0000-0000-000089990000}"/>
    <cellStyle name="Total 6 2 4" xfId="4455" xr:uid="{00000000-0005-0000-0000-00008A990000}"/>
    <cellStyle name="Total 6 2 4 2" xfId="8833" xr:uid="{00000000-0005-0000-0000-00008B990000}"/>
    <cellStyle name="Total 6 2 4 3" xfId="13609" xr:uid="{00000000-0005-0000-0000-00008C990000}"/>
    <cellStyle name="Total 6 2 4 4" xfId="20607" xr:uid="{00000000-0005-0000-0000-00008D990000}"/>
    <cellStyle name="Total 6 2 4 5" xfId="24750" xr:uid="{00000000-0005-0000-0000-00008E990000}"/>
    <cellStyle name="Total 6 2 4 6" xfId="23182" xr:uid="{00000000-0005-0000-0000-00008F990000}"/>
    <cellStyle name="Total 6 2 4 7" xfId="25569" xr:uid="{00000000-0005-0000-0000-000090990000}"/>
    <cellStyle name="Total 6 2 4 8" xfId="32282" xr:uid="{00000000-0005-0000-0000-000091990000}"/>
    <cellStyle name="Total 6 2 4 9" xfId="35957" xr:uid="{00000000-0005-0000-0000-000092990000}"/>
    <cellStyle name="Total 6 2 5" xfId="4709" xr:uid="{00000000-0005-0000-0000-000093990000}"/>
    <cellStyle name="Total 6 2 5 2" xfId="8834" xr:uid="{00000000-0005-0000-0000-000094990000}"/>
    <cellStyle name="Total 6 2 5 3" xfId="13863" xr:uid="{00000000-0005-0000-0000-000095990000}"/>
    <cellStyle name="Total 6 2 5 4" xfId="20861" xr:uid="{00000000-0005-0000-0000-000096990000}"/>
    <cellStyle name="Total 6 2 5 5" xfId="17525" xr:uid="{00000000-0005-0000-0000-000097990000}"/>
    <cellStyle name="Total 6 2 5 6" xfId="22635" xr:uid="{00000000-0005-0000-0000-000098990000}"/>
    <cellStyle name="Total 6 2 5 7" xfId="17206" xr:uid="{00000000-0005-0000-0000-000099990000}"/>
    <cellStyle name="Total 6 2 5 8" xfId="32166" xr:uid="{00000000-0005-0000-0000-00009A990000}"/>
    <cellStyle name="Total 6 2 5 9" xfId="35841" xr:uid="{00000000-0005-0000-0000-00009B990000}"/>
    <cellStyle name="Total 6 2 6" xfId="4955" xr:uid="{00000000-0005-0000-0000-00009C990000}"/>
    <cellStyle name="Total 6 2 6 2" xfId="8835" xr:uid="{00000000-0005-0000-0000-00009D990000}"/>
    <cellStyle name="Total 6 2 6 3" xfId="14109" xr:uid="{00000000-0005-0000-0000-00009E990000}"/>
    <cellStyle name="Total 6 2 6 4" xfId="21107" xr:uid="{00000000-0005-0000-0000-00009F990000}"/>
    <cellStyle name="Total 6 2 6 5" xfId="27361" xr:uid="{00000000-0005-0000-0000-0000A0990000}"/>
    <cellStyle name="Total 6 2 6 6" xfId="17371" xr:uid="{00000000-0005-0000-0000-0000A1990000}"/>
    <cellStyle name="Total 6 2 6 7" xfId="32001" xr:uid="{00000000-0005-0000-0000-0000A2990000}"/>
    <cellStyle name="Total 6 2 6 8" xfId="35679" xr:uid="{00000000-0005-0000-0000-0000A3990000}"/>
    <cellStyle name="Total 6 2 6 9" xfId="38590" xr:uid="{00000000-0005-0000-0000-0000A4990000}"/>
    <cellStyle name="Total 6 2 7" xfId="8830" xr:uid="{00000000-0005-0000-0000-0000A5990000}"/>
    <cellStyle name="Total 6 2 8" xfId="11489" xr:uid="{00000000-0005-0000-0000-0000A6990000}"/>
    <cellStyle name="Total 6 2 9" xfId="18492" xr:uid="{00000000-0005-0000-0000-0000A7990000}"/>
    <cellStyle name="Total 6 3" xfId="2362" xr:uid="{00000000-0005-0000-0000-0000A8990000}"/>
    <cellStyle name="Total 6 3 10" xfId="17092" xr:uid="{00000000-0005-0000-0000-0000A9990000}"/>
    <cellStyle name="Total 6 3 11" xfId="20062" xr:uid="{00000000-0005-0000-0000-0000AA990000}"/>
    <cellStyle name="Total 6 3 12" xfId="30147" xr:uid="{00000000-0005-0000-0000-0000AB990000}"/>
    <cellStyle name="Total 6 3 13" xfId="30868" xr:uid="{00000000-0005-0000-0000-0000AC990000}"/>
    <cellStyle name="Total 6 3 14" xfId="31436" xr:uid="{00000000-0005-0000-0000-0000AD990000}"/>
    <cellStyle name="Total 6 3 2" xfId="2762" xr:uid="{00000000-0005-0000-0000-0000AE990000}"/>
    <cellStyle name="Total 6 3 2 2" xfId="8837" xr:uid="{00000000-0005-0000-0000-0000AF990000}"/>
    <cellStyle name="Total 6 3 2 3" xfId="11916" xr:uid="{00000000-0005-0000-0000-0000B0990000}"/>
    <cellStyle name="Total 6 3 2 4" xfId="18919" xr:uid="{00000000-0005-0000-0000-0000B1990000}"/>
    <cellStyle name="Total 6 3 2 5" xfId="28402" xr:uid="{00000000-0005-0000-0000-0000B2990000}"/>
    <cellStyle name="Total 6 3 2 6" xfId="19453" xr:uid="{00000000-0005-0000-0000-0000B3990000}"/>
    <cellStyle name="Total 6 3 2 7" xfId="29952" xr:uid="{00000000-0005-0000-0000-0000B4990000}"/>
    <cellStyle name="Total 6 3 2 8" xfId="33929" xr:uid="{00000000-0005-0000-0000-0000B5990000}"/>
    <cellStyle name="Total 6 3 2 9" xfId="37491" xr:uid="{00000000-0005-0000-0000-0000B6990000}"/>
    <cellStyle name="Total 6 3 3" xfId="4044" xr:uid="{00000000-0005-0000-0000-0000B7990000}"/>
    <cellStyle name="Total 6 3 3 2" xfId="8838" xr:uid="{00000000-0005-0000-0000-0000B8990000}"/>
    <cellStyle name="Total 6 3 3 3" xfId="13198" xr:uid="{00000000-0005-0000-0000-0000B9990000}"/>
    <cellStyle name="Total 6 3 3 4" xfId="20196" xr:uid="{00000000-0005-0000-0000-0000BA990000}"/>
    <cellStyle name="Total 6 3 3 5" xfId="27809" xr:uid="{00000000-0005-0000-0000-0000BB990000}"/>
    <cellStyle name="Total 6 3 3 6" xfId="17631" xr:uid="{00000000-0005-0000-0000-0000BC990000}"/>
    <cellStyle name="Total 6 3 3 7" xfId="25607" xr:uid="{00000000-0005-0000-0000-0000BD990000}"/>
    <cellStyle name="Total 6 3 3 8" xfId="25825" xr:uid="{00000000-0005-0000-0000-0000BE990000}"/>
    <cellStyle name="Total 6 3 3 9" xfId="25130" xr:uid="{00000000-0005-0000-0000-0000BF990000}"/>
    <cellStyle name="Total 6 3 4" xfId="4482" xr:uid="{00000000-0005-0000-0000-0000C0990000}"/>
    <cellStyle name="Total 6 3 4 2" xfId="8839" xr:uid="{00000000-0005-0000-0000-0000C1990000}"/>
    <cellStyle name="Total 6 3 4 3" xfId="13636" xr:uid="{00000000-0005-0000-0000-0000C2990000}"/>
    <cellStyle name="Total 6 3 4 4" xfId="20634" xr:uid="{00000000-0005-0000-0000-0000C3990000}"/>
    <cellStyle name="Total 6 3 4 5" xfId="22760" xr:uid="{00000000-0005-0000-0000-0000C4990000}"/>
    <cellStyle name="Total 6 3 4 6" xfId="10027" xr:uid="{00000000-0005-0000-0000-0000C5990000}"/>
    <cellStyle name="Total 6 3 4 7" xfId="24487" xr:uid="{00000000-0005-0000-0000-0000C6990000}"/>
    <cellStyle name="Total 6 3 4 8" xfId="32270" xr:uid="{00000000-0005-0000-0000-0000C7990000}"/>
    <cellStyle name="Total 6 3 4 9" xfId="35945" xr:uid="{00000000-0005-0000-0000-0000C8990000}"/>
    <cellStyle name="Total 6 3 5" xfId="4736" xr:uid="{00000000-0005-0000-0000-0000C9990000}"/>
    <cellStyle name="Total 6 3 5 2" xfId="8840" xr:uid="{00000000-0005-0000-0000-0000CA990000}"/>
    <cellStyle name="Total 6 3 5 3" xfId="13890" xr:uid="{00000000-0005-0000-0000-0000CB990000}"/>
    <cellStyle name="Total 6 3 5 4" xfId="20888" xr:uid="{00000000-0005-0000-0000-0000CC990000}"/>
    <cellStyle name="Total 6 3 5 5" xfId="10150" xr:uid="{00000000-0005-0000-0000-0000CD990000}"/>
    <cellStyle name="Total 6 3 5 6" xfId="28862" xr:uid="{00000000-0005-0000-0000-0000CE990000}"/>
    <cellStyle name="Total 6 3 5 7" xfId="9530" xr:uid="{00000000-0005-0000-0000-0000CF990000}"/>
    <cellStyle name="Total 6 3 5 8" xfId="32154" xr:uid="{00000000-0005-0000-0000-0000D0990000}"/>
    <cellStyle name="Total 6 3 5 9" xfId="35829" xr:uid="{00000000-0005-0000-0000-0000D1990000}"/>
    <cellStyle name="Total 6 3 6" xfId="4982" xr:uid="{00000000-0005-0000-0000-0000D2990000}"/>
    <cellStyle name="Total 6 3 6 2" xfId="8841" xr:uid="{00000000-0005-0000-0000-0000D3990000}"/>
    <cellStyle name="Total 6 3 6 3" xfId="14136" xr:uid="{00000000-0005-0000-0000-0000D4990000}"/>
    <cellStyle name="Total 6 3 6 4" xfId="21134" xr:uid="{00000000-0005-0000-0000-0000D5990000}"/>
    <cellStyle name="Total 6 3 6 5" xfId="24042" xr:uid="{00000000-0005-0000-0000-0000D6990000}"/>
    <cellStyle name="Total 6 3 6 6" xfId="25498" xr:uid="{00000000-0005-0000-0000-0000D7990000}"/>
    <cellStyle name="Total 6 3 6 7" xfId="32028" xr:uid="{00000000-0005-0000-0000-0000D8990000}"/>
    <cellStyle name="Total 6 3 6 8" xfId="35706" xr:uid="{00000000-0005-0000-0000-0000D9990000}"/>
    <cellStyle name="Total 6 3 6 9" xfId="38617" xr:uid="{00000000-0005-0000-0000-0000DA990000}"/>
    <cellStyle name="Total 6 3 7" xfId="8836" xr:uid="{00000000-0005-0000-0000-0000DB990000}"/>
    <cellStyle name="Total 6 3 8" xfId="11516" xr:uid="{00000000-0005-0000-0000-0000DC990000}"/>
    <cellStyle name="Total 6 3 9" xfId="18519" xr:uid="{00000000-0005-0000-0000-0000DD990000}"/>
    <cellStyle name="Total 6 4" xfId="2388" xr:uid="{00000000-0005-0000-0000-0000DE990000}"/>
    <cellStyle name="Total 6 4 10" xfId="23088" xr:uid="{00000000-0005-0000-0000-0000DF990000}"/>
    <cellStyle name="Total 6 4 11" xfId="25375" xr:uid="{00000000-0005-0000-0000-0000E0990000}"/>
    <cellStyle name="Total 6 4 12" xfId="29017" xr:uid="{00000000-0005-0000-0000-0000E1990000}"/>
    <cellStyle name="Total 6 4 13" xfId="31482" xr:uid="{00000000-0005-0000-0000-0000E2990000}"/>
    <cellStyle name="Total 6 4 14" xfId="35193" xr:uid="{00000000-0005-0000-0000-0000E3990000}"/>
    <cellStyle name="Total 6 4 2" xfId="2788" xr:uid="{00000000-0005-0000-0000-0000E4990000}"/>
    <cellStyle name="Total 6 4 2 2" xfId="8843" xr:uid="{00000000-0005-0000-0000-0000E5990000}"/>
    <cellStyle name="Total 6 4 2 3" xfId="11942" xr:uid="{00000000-0005-0000-0000-0000E6990000}"/>
    <cellStyle name="Total 6 4 2 4" xfId="18945" xr:uid="{00000000-0005-0000-0000-0000E7990000}"/>
    <cellStyle name="Total 6 4 2 5" xfId="24646" xr:uid="{00000000-0005-0000-0000-0000E8990000}"/>
    <cellStyle name="Total 6 4 2 6" xfId="28488" xr:uid="{00000000-0005-0000-0000-0000E9990000}"/>
    <cellStyle name="Total 6 4 2 7" xfId="18325" xr:uid="{00000000-0005-0000-0000-0000EA990000}"/>
    <cellStyle name="Total 6 4 2 8" xfId="33916" xr:uid="{00000000-0005-0000-0000-0000EB990000}"/>
    <cellStyle name="Total 6 4 2 9" xfId="37478" xr:uid="{00000000-0005-0000-0000-0000EC990000}"/>
    <cellStyle name="Total 6 4 3" xfId="4070" xr:uid="{00000000-0005-0000-0000-0000ED990000}"/>
    <cellStyle name="Total 6 4 3 2" xfId="8844" xr:uid="{00000000-0005-0000-0000-0000EE990000}"/>
    <cellStyle name="Total 6 4 3 3" xfId="13224" xr:uid="{00000000-0005-0000-0000-0000EF990000}"/>
    <cellStyle name="Total 6 4 3 4" xfId="20222" xr:uid="{00000000-0005-0000-0000-0000F0990000}"/>
    <cellStyle name="Total 6 4 3 5" xfId="27796" xr:uid="{00000000-0005-0000-0000-0000F1990000}"/>
    <cellStyle name="Total 6 4 3 6" xfId="29206" xr:uid="{00000000-0005-0000-0000-0000F2990000}"/>
    <cellStyle name="Total 6 4 3 7" xfId="23272" xr:uid="{00000000-0005-0000-0000-0000F3990000}"/>
    <cellStyle name="Total 6 4 3 8" xfId="26544" xr:uid="{00000000-0005-0000-0000-0000F4990000}"/>
    <cellStyle name="Total 6 4 3 9" xfId="29583" xr:uid="{00000000-0005-0000-0000-0000F5990000}"/>
    <cellStyle name="Total 6 4 4" xfId="4508" xr:uid="{00000000-0005-0000-0000-0000F6990000}"/>
    <cellStyle name="Total 6 4 4 2" xfId="8845" xr:uid="{00000000-0005-0000-0000-0000F7990000}"/>
    <cellStyle name="Total 6 4 4 3" xfId="13662" xr:uid="{00000000-0005-0000-0000-0000F8990000}"/>
    <cellStyle name="Total 6 4 4 4" xfId="20660" xr:uid="{00000000-0005-0000-0000-0000F9990000}"/>
    <cellStyle name="Total 6 4 4 5" xfId="24752" xr:uid="{00000000-0005-0000-0000-0000FA990000}"/>
    <cellStyle name="Total 6 4 4 6" xfId="28854" xr:uid="{00000000-0005-0000-0000-0000FB990000}"/>
    <cellStyle name="Total 6 4 4 7" xfId="9333" xr:uid="{00000000-0005-0000-0000-0000FC990000}"/>
    <cellStyle name="Total 6 4 4 8" xfId="26553" xr:uid="{00000000-0005-0000-0000-0000FD990000}"/>
    <cellStyle name="Total 6 4 4 9" xfId="24108" xr:uid="{00000000-0005-0000-0000-0000FE990000}"/>
    <cellStyle name="Total 6 4 5" xfId="4762" xr:uid="{00000000-0005-0000-0000-0000FF990000}"/>
    <cellStyle name="Total 6 4 5 2" xfId="8846" xr:uid="{00000000-0005-0000-0000-0000009A0000}"/>
    <cellStyle name="Total 6 4 5 3" xfId="13916" xr:uid="{00000000-0005-0000-0000-0000019A0000}"/>
    <cellStyle name="Total 6 4 5 4" xfId="20914" xr:uid="{00000000-0005-0000-0000-0000029A0000}"/>
    <cellStyle name="Total 6 4 5 5" xfId="27456" xr:uid="{00000000-0005-0000-0000-0000039A0000}"/>
    <cellStyle name="Total 6 4 5 6" xfId="24498" xr:uid="{00000000-0005-0000-0000-0000049A0000}"/>
    <cellStyle name="Total 6 4 5 7" xfId="25225" xr:uid="{00000000-0005-0000-0000-0000059A0000}"/>
    <cellStyle name="Total 6 4 5 8" xfId="32145" xr:uid="{00000000-0005-0000-0000-0000069A0000}"/>
    <cellStyle name="Total 6 4 5 9" xfId="35820" xr:uid="{00000000-0005-0000-0000-0000079A0000}"/>
    <cellStyle name="Total 6 4 6" xfId="5008" xr:uid="{00000000-0005-0000-0000-0000089A0000}"/>
    <cellStyle name="Total 6 4 6 2" xfId="8847" xr:uid="{00000000-0005-0000-0000-0000099A0000}"/>
    <cellStyle name="Total 6 4 6 3" xfId="14162" xr:uid="{00000000-0005-0000-0000-00000A9A0000}"/>
    <cellStyle name="Total 6 4 6 4" xfId="21160" xr:uid="{00000000-0005-0000-0000-00000B9A0000}"/>
    <cellStyle name="Total 6 4 6 5" xfId="27332" xr:uid="{00000000-0005-0000-0000-00000C9A0000}"/>
    <cellStyle name="Total 6 4 6 6" xfId="17248" xr:uid="{00000000-0005-0000-0000-00000D9A0000}"/>
    <cellStyle name="Total 6 4 6 7" xfId="32054" xr:uid="{00000000-0005-0000-0000-00000E9A0000}"/>
    <cellStyle name="Total 6 4 6 8" xfId="35732" xr:uid="{00000000-0005-0000-0000-00000F9A0000}"/>
    <cellStyle name="Total 6 4 6 9" xfId="38643" xr:uid="{00000000-0005-0000-0000-0000109A0000}"/>
    <cellStyle name="Total 6 4 7" xfId="8842" xr:uid="{00000000-0005-0000-0000-0000119A0000}"/>
    <cellStyle name="Total 6 4 8" xfId="11542" xr:uid="{00000000-0005-0000-0000-0000129A0000}"/>
    <cellStyle name="Total 6 4 9" xfId="18545" xr:uid="{00000000-0005-0000-0000-0000139A0000}"/>
    <cellStyle name="Total 6 5" xfId="2412" xr:uid="{00000000-0005-0000-0000-0000149A0000}"/>
    <cellStyle name="Total 6 5 10" xfId="9312" xr:uid="{00000000-0005-0000-0000-0000159A0000}"/>
    <cellStyle name="Total 6 5 11" xfId="17493" xr:uid="{00000000-0005-0000-0000-0000169A0000}"/>
    <cellStyle name="Total 6 5 12" xfId="30125" xr:uid="{00000000-0005-0000-0000-0000179A0000}"/>
    <cellStyle name="Total 6 5 13" xfId="34101" xr:uid="{00000000-0005-0000-0000-0000189A0000}"/>
    <cellStyle name="Total 6 5 14" xfId="37663" xr:uid="{00000000-0005-0000-0000-0000199A0000}"/>
    <cellStyle name="Total 6 5 2" xfId="2812" xr:uid="{00000000-0005-0000-0000-00001A9A0000}"/>
    <cellStyle name="Total 6 5 2 2" xfId="8849" xr:uid="{00000000-0005-0000-0000-00001B9A0000}"/>
    <cellStyle name="Total 6 5 2 3" xfId="11966" xr:uid="{00000000-0005-0000-0000-00001C9A0000}"/>
    <cellStyle name="Total 6 5 2 4" xfId="18969" xr:uid="{00000000-0005-0000-0000-00001D9A0000}"/>
    <cellStyle name="Total 6 5 2 5" xfId="28374" xr:uid="{00000000-0005-0000-0000-00001E9A0000}"/>
    <cellStyle name="Total 6 5 2 6" xfId="25056" xr:uid="{00000000-0005-0000-0000-00001F9A0000}"/>
    <cellStyle name="Total 6 5 2 7" xfId="21383" xr:uid="{00000000-0005-0000-0000-0000209A0000}"/>
    <cellStyle name="Total 6 5 2 8" xfId="31093" xr:uid="{00000000-0005-0000-0000-0000219A0000}"/>
    <cellStyle name="Total 6 5 2 9" xfId="34987" xr:uid="{00000000-0005-0000-0000-0000229A0000}"/>
    <cellStyle name="Total 6 5 3" xfId="4094" xr:uid="{00000000-0005-0000-0000-0000239A0000}"/>
    <cellStyle name="Total 6 5 3 2" xfId="8850" xr:uid="{00000000-0005-0000-0000-0000249A0000}"/>
    <cellStyle name="Total 6 5 3 3" xfId="13248" xr:uid="{00000000-0005-0000-0000-0000259A0000}"/>
    <cellStyle name="Total 6 5 3 4" xfId="20246" xr:uid="{00000000-0005-0000-0000-0000269A0000}"/>
    <cellStyle name="Total 6 5 3 5" xfId="17901" xr:uid="{00000000-0005-0000-0000-0000279A0000}"/>
    <cellStyle name="Total 6 5 3 6" xfId="26652" xr:uid="{00000000-0005-0000-0000-0000289A0000}"/>
    <cellStyle name="Total 6 5 3 7" xfId="28205" xr:uid="{00000000-0005-0000-0000-0000299A0000}"/>
    <cellStyle name="Total 6 5 3 8" xfId="31216" xr:uid="{00000000-0005-0000-0000-00002A9A0000}"/>
    <cellStyle name="Total 6 5 3 9" xfId="31279" xr:uid="{00000000-0005-0000-0000-00002B9A0000}"/>
    <cellStyle name="Total 6 5 4" xfId="4532" xr:uid="{00000000-0005-0000-0000-00002C9A0000}"/>
    <cellStyle name="Total 6 5 4 2" xfId="8851" xr:uid="{00000000-0005-0000-0000-00002D9A0000}"/>
    <cellStyle name="Total 6 5 4 3" xfId="13686" xr:uid="{00000000-0005-0000-0000-00002E9A0000}"/>
    <cellStyle name="Total 6 5 4 4" xfId="20684" xr:uid="{00000000-0005-0000-0000-00002F9A0000}"/>
    <cellStyle name="Total 6 5 4 5" xfId="24759" xr:uid="{00000000-0005-0000-0000-0000309A0000}"/>
    <cellStyle name="Total 6 5 4 6" xfId="25123" xr:uid="{00000000-0005-0000-0000-0000319A0000}"/>
    <cellStyle name="Total 6 5 4 7" xfId="17476" xr:uid="{00000000-0005-0000-0000-0000329A0000}"/>
    <cellStyle name="Total 6 5 4 8" xfId="30960" xr:uid="{00000000-0005-0000-0000-0000339A0000}"/>
    <cellStyle name="Total 6 5 4 9" xfId="31387" xr:uid="{00000000-0005-0000-0000-0000349A0000}"/>
    <cellStyle name="Total 6 5 5" xfId="4786" xr:uid="{00000000-0005-0000-0000-0000359A0000}"/>
    <cellStyle name="Total 6 5 5 2" xfId="8852" xr:uid="{00000000-0005-0000-0000-0000369A0000}"/>
    <cellStyle name="Total 6 5 5 3" xfId="13940" xr:uid="{00000000-0005-0000-0000-0000379A0000}"/>
    <cellStyle name="Total 6 5 5 4" xfId="20938" xr:uid="{00000000-0005-0000-0000-0000389A0000}"/>
    <cellStyle name="Total 6 5 5 5" xfId="17183" xr:uid="{00000000-0005-0000-0000-0000399A0000}"/>
    <cellStyle name="Total 6 5 5 6" xfId="17345" xr:uid="{00000000-0005-0000-0000-00003A9A0000}"/>
    <cellStyle name="Total 6 5 5 7" xfId="24990" xr:uid="{00000000-0005-0000-0000-00003B9A0000}"/>
    <cellStyle name="Total 6 5 5 8" xfId="19407" xr:uid="{00000000-0005-0000-0000-00003C9A0000}"/>
    <cellStyle name="Total 6 5 5 9" xfId="29573" xr:uid="{00000000-0005-0000-0000-00003D9A0000}"/>
    <cellStyle name="Total 6 5 6" xfId="5032" xr:uid="{00000000-0005-0000-0000-00003E9A0000}"/>
    <cellStyle name="Total 6 5 6 2" xfId="8853" xr:uid="{00000000-0005-0000-0000-00003F9A0000}"/>
    <cellStyle name="Total 6 5 6 3" xfId="14186" xr:uid="{00000000-0005-0000-0000-0000409A0000}"/>
    <cellStyle name="Total 6 5 6 4" xfId="21184" xr:uid="{00000000-0005-0000-0000-0000419A0000}"/>
    <cellStyle name="Total 6 5 6 5" xfId="15541" xr:uid="{00000000-0005-0000-0000-0000429A0000}"/>
    <cellStyle name="Total 6 5 6 6" xfId="9998" xr:uid="{00000000-0005-0000-0000-0000439A0000}"/>
    <cellStyle name="Total 6 5 6 7" xfId="32078" xr:uid="{00000000-0005-0000-0000-0000449A0000}"/>
    <cellStyle name="Total 6 5 6 8" xfId="35756" xr:uid="{00000000-0005-0000-0000-0000459A0000}"/>
    <cellStyle name="Total 6 5 6 9" xfId="38667" xr:uid="{00000000-0005-0000-0000-0000469A0000}"/>
    <cellStyle name="Total 6 5 7" xfId="8848" xr:uid="{00000000-0005-0000-0000-0000479A0000}"/>
    <cellStyle name="Total 6 5 8" xfId="11566" xr:uid="{00000000-0005-0000-0000-0000489A0000}"/>
    <cellStyle name="Total 6 5 9" xfId="18569" xr:uid="{00000000-0005-0000-0000-0000499A0000}"/>
    <cellStyle name="Total 6 6" xfId="2614" xr:uid="{00000000-0005-0000-0000-00004A9A0000}"/>
    <cellStyle name="Total 6 6 10" xfId="26275" xr:uid="{00000000-0005-0000-0000-00004B9A0000}"/>
    <cellStyle name="Total 6 6 11" xfId="30026" xr:uid="{00000000-0005-0000-0000-00004C9A0000}"/>
    <cellStyle name="Total 6 6 12" xfId="34001" xr:uid="{00000000-0005-0000-0000-00004D9A0000}"/>
    <cellStyle name="Total 6 6 13" xfId="37563" xr:uid="{00000000-0005-0000-0000-00004E9A0000}"/>
    <cellStyle name="Total 6 6 2" xfId="3878" xr:uid="{00000000-0005-0000-0000-00004F9A0000}"/>
    <cellStyle name="Total 6 6 2 2" xfId="8855" xr:uid="{00000000-0005-0000-0000-0000509A0000}"/>
    <cellStyle name="Total 6 6 2 3" xfId="13032" xr:uid="{00000000-0005-0000-0000-0000519A0000}"/>
    <cellStyle name="Total 6 6 2 4" xfId="20031" xr:uid="{00000000-0005-0000-0000-0000529A0000}"/>
    <cellStyle name="Total 6 6 2 5" xfId="23232" xr:uid="{00000000-0005-0000-0000-0000539A0000}"/>
    <cellStyle name="Total 6 6 2 6" xfId="26602" xr:uid="{00000000-0005-0000-0000-0000549A0000}"/>
    <cellStyle name="Total 6 6 2 7" xfId="27293" xr:uid="{00000000-0005-0000-0000-0000559A0000}"/>
    <cellStyle name="Total 6 6 2 8" xfId="33479" xr:uid="{00000000-0005-0000-0000-0000569A0000}"/>
    <cellStyle name="Total 6 6 2 9" xfId="37148" xr:uid="{00000000-0005-0000-0000-0000579A0000}"/>
    <cellStyle name="Total 6 6 3" xfId="4339" xr:uid="{00000000-0005-0000-0000-0000589A0000}"/>
    <cellStyle name="Total 6 6 3 2" xfId="8856" xr:uid="{00000000-0005-0000-0000-0000599A0000}"/>
    <cellStyle name="Total 6 6 3 3" xfId="13493" xr:uid="{00000000-0005-0000-0000-00005A9A0000}"/>
    <cellStyle name="Total 6 6 3 4" xfId="20491" xr:uid="{00000000-0005-0000-0000-00005B9A0000}"/>
    <cellStyle name="Total 6 6 3 5" xfId="27663" xr:uid="{00000000-0005-0000-0000-00005C9A0000}"/>
    <cellStyle name="Total 6 6 3 6" xfId="26691" xr:uid="{00000000-0005-0000-0000-00005D9A0000}"/>
    <cellStyle name="Total 6 6 3 7" xfId="10047" xr:uid="{00000000-0005-0000-0000-00005E9A0000}"/>
    <cellStyle name="Total 6 6 3 8" xfId="33323" xr:uid="{00000000-0005-0000-0000-00005F9A0000}"/>
    <cellStyle name="Total 6 6 3 9" xfId="36998" xr:uid="{00000000-0005-0000-0000-0000609A0000}"/>
    <cellStyle name="Total 6 6 4" xfId="4597" xr:uid="{00000000-0005-0000-0000-0000619A0000}"/>
    <cellStyle name="Total 6 6 4 2" xfId="8857" xr:uid="{00000000-0005-0000-0000-0000629A0000}"/>
    <cellStyle name="Total 6 6 4 3" xfId="13751" xr:uid="{00000000-0005-0000-0000-0000639A0000}"/>
    <cellStyle name="Total 6 6 4 4" xfId="20749" xr:uid="{00000000-0005-0000-0000-0000649A0000}"/>
    <cellStyle name="Total 6 6 4 5" xfId="24768" xr:uid="{00000000-0005-0000-0000-0000659A0000}"/>
    <cellStyle name="Total 6 6 4 6" xfId="29246" xr:uid="{00000000-0005-0000-0000-0000669A0000}"/>
    <cellStyle name="Total 6 6 4 7" xfId="24083" xr:uid="{00000000-0005-0000-0000-0000679A0000}"/>
    <cellStyle name="Total 6 6 4 8" xfId="31179" xr:uid="{00000000-0005-0000-0000-0000689A0000}"/>
    <cellStyle name="Total 6 6 4 9" xfId="31291" xr:uid="{00000000-0005-0000-0000-0000699A0000}"/>
    <cellStyle name="Total 6 6 5" xfId="4846" xr:uid="{00000000-0005-0000-0000-00006A9A0000}"/>
    <cellStyle name="Total 6 6 5 2" xfId="8858" xr:uid="{00000000-0005-0000-0000-00006B9A0000}"/>
    <cellStyle name="Total 6 6 5 3" xfId="14000" xr:uid="{00000000-0005-0000-0000-00006C9A0000}"/>
    <cellStyle name="Total 6 6 5 4" xfId="20998" xr:uid="{00000000-0005-0000-0000-00006D9A0000}"/>
    <cellStyle name="Total 6 6 5 5" xfId="27415" xr:uid="{00000000-0005-0000-0000-00006E9A0000}"/>
    <cellStyle name="Total 6 6 5 6" xfId="28175" xr:uid="{00000000-0005-0000-0000-00006F9A0000}"/>
    <cellStyle name="Total 6 6 5 7" xfId="17344" xr:uid="{00000000-0005-0000-0000-0000709A0000}"/>
    <cellStyle name="Total 6 6 5 8" xfId="32102" xr:uid="{00000000-0005-0000-0000-0000719A0000}"/>
    <cellStyle name="Total 6 6 5 9" xfId="35777" xr:uid="{00000000-0005-0000-0000-0000729A0000}"/>
    <cellStyle name="Total 6 6 6" xfId="8854" xr:uid="{00000000-0005-0000-0000-0000739A0000}"/>
    <cellStyle name="Total 6 6 7" xfId="11768" xr:uid="{00000000-0005-0000-0000-0000749A0000}"/>
    <cellStyle name="Total 6 6 8" xfId="18771" xr:uid="{00000000-0005-0000-0000-0000759A0000}"/>
    <cellStyle name="Total 6 6 9" xfId="23089" xr:uid="{00000000-0005-0000-0000-0000769A0000}"/>
    <cellStyle name="Total 6 7" xfId="3179" xr:uid="{00000000-0005-0000-0000-0000779A0000}"/>
    <cellStyle name="Total 6 7 2" xfId="8859" xr:uid="{00000000-0005-0000-0000-0000789A0000}"/>
    <cellStyle name="Total 6 7 3" xfId="12333" xr:uid="{00000000-0005-0000-0000-0000799A0000}"/>
    <cellStyle name="Total 6 7 4" xfId="19336" xr:uid="{00000000-0005-0000-0000-00007A9A0000}"/>
    <cellStyle name="Total 6 7 5" xfId="23165" xr:uid="{00000000-0005-0000-0000-00007B9A0000}"/>
    <cellStyle name="Total 6 7 6" xfId="28513" xr:uid="{00000000-0005-0000-0000-00007C9A0000}"/>
    <cellStyle name="Total 6 7 7" xfId="29732" xr:uid="{00000000-0005-0000-0000-00007D9A0000}"/>
    <cellStyle name="Total 6 7 8" xfId="31121" xr:uid="{00000000-0005-0000-0000-00007E9A0000}"/>
    <cellStyle name="Total 6 7 9" xfId="31041" xr:uid="{00000000-0005-0000-0000-00007F9A0000}"/>
    <cellStyle name="Total 6 8" xfId="3718" xr:uid="{00000000-0005-0000-0000-0000809A0000}"/>
    <cellStyle name="Total 6 8 2" xfId="8860" xr:uid="{00000000-0005-0000-0000-0000819A0000}"/>
    <cellStyle name="Total 6 8 3" xfId="12872" xr:uid="{00000000-0005-0000-0000-0000829A0000}"/>
    <cellStyle name="Total 6 8 4" xfId="19871" xr:uid="{00000000-0005-0000-0000-0000839A0000}"/>
    <cellStyle name="Total 6 8 5" xfId="25442" xr:uid="{00000000-0005-0000-0000-0000849A0000}"/>
    <cellStyle name="Total 6 8 6" xfId="18151" xr:uid="{00000000-0005-0000-0000-0000859A0000}"/>
    <cellStyle name="Total 6 8 7" xfId="26488" xr:uid="{00000000-0005-0000-0000-0000869A0000}"/>
    <cellStyle name="Total 6 8 8" xfId="33555" xr:uid="{00000000-0005-0000-0000-0000879A0000}"/>
    <cellStyle name="Total 6 8 9" xfId="37223" xr:uid="{00000000-0005-0000-0000-0000889A0000}"/>
    <cellStyle name="Total 6 9" xfId="4263" xr:uid="{00000000-0005-0000-0000-0000899A0000}"/>
    <cellStyle name="Total 6 9 2" xfId="8861" xr:uid="{00000000-0005-0000-0000-00008A9A0000}"/>
    <cellStyle name="Total 6 9 3" xfId="13417" xr:uid="{00000000-0005-0000-0000-00008B9A0000}"/>
    <cellStyle name="Total 6 9 4" xfId="20415" xr:uid="{00000000-0005-0000-0000-00008C9A0000}"/>
    <cellStyle name="Total 6 9 5" xfId="27700" xr:uid="{00000000-0005-0000-0000-00008D9A0000}"/>
    <cellStyle name="Total 6 9 6" xfId="9364" xr:uid="{00000000-0005-0000-0000-00008E9A0000}"/>
    <cellStyle name="Total 6 9 7" xfId="25126" xr:uid="{00000000-0005-0000-0000-00008F9A0000}"/>
    <cellStyle name="Total 6 9 8" xfId="31851" xr:uid="{00000000-0005-0000-0000-0000909A0000}"/>
    <cellStyle name="Total 6 9 9" xfId="35505" xr:uid="{00000000-0005-0000-0000-0000919A0000}"/>
    <cellStyle name="Total 7" xfId="9154" xr:uid="{00000000-0005-0000-0000-0000929A0000}"/>
    <cellStyle name="Total 7 2" xfId="18285" xr:uid="{00000000-0005-0000-0000-0000939A0000}"/>
    <cellStyle name="Total 7 3" xfId="25271" xr:uid="{00000000-0005-0000-0000-0000949A0000}"/>
    <cellStyle name="Total 7 4" xfId="15470" xr:uid="{00000000-0005-0000-0000-0000959A0000}"/>
    <cellStyle name="Total 7 5" xfId="35575" xr:uid="{00000000-0005-0000-0000-0000969A0000}"/>
    <cellStyle name="Total 7 6" xfId="38488" xr:uid="{00000000-0005-0000-0000-0000979A0000}"/>
    <cellStyle name="Total 8" xfId="9155" xr:uid="{00000000-0005-0000-0000-0000989A0000}"/>
    <cellStyle name="Total 8 2" xfId="18286" xr:uid="{00000000-0005-0000-0000-0000999A0000}"/>
    <cellStyle name="Total 8 3" xfId="25272" xr:uid="{00000000-0005-0000-0000-00009A9A0000}"/>
    <cellStyle name="Total 8 4" xfId="25487" xr:uid="{00000000-0005-0000-0000-00009B9A0000}"/>
    <cellStyle name="Total 8 5" xfId="35576" xr:uid="{00000000-0005-0000-0000-00009C9A0000}"/>
    <cellStyle name="Total 8 6" xfId="38489" xr:uid="{00000000-0005-0000-0000-00009D9A0000}"/>
    <cellStyle name="Total 9" xfId="9156" xr:uid="{00000000-0005-0000-0000-00009E9A0000}"/>
    <cellStyle name="Total 9 2" xfId="18287" xr:uid="{00000000-0005-0000-0000-00009F9A0000}"/>
    <cellStyle name="Total 9 3" xfId="25273" xr:uid="{00000000-0005-0000-0000-0000A09A0000}"/>
    <cellStyle name="Total 9 4" xfId="24134" xr:uid="{00000000-0005-0000-0000-0000A19A0000}"/>
    <cellStyle name="Total 9 5" xfId="35577" xr:uid="{00000000-0005-0000-0000-0000A29A0000}"/>
    <cellStyle name="Total 9 6" xfId="38490" xr:uid="{00000000-0005-0000-0000-0000A39A0000}"/>
    <cellStyle name="Vírgula" xfId="214" builtinId="3"/>
    <cellStyle name="Vírgula 10" xfId="1037" xr:uid="{00000000-0005-0000-0000-0000A59A0000}"/>
    <cellStyle name="Vírgula 10 2" xfId="8862" xr:uid="{00000000-0005-0000-0000-0000A69A0000}"/>
    <cellStyle name="Vírgula 11" xfId="1038" xr:uid="{00000000-0005-0000-0000-0000A79A0000}"/>
    <cellStyle name="Vírgula 11 2" xfId="8863" xr:uid="{00000000-0005-0000-0000-0000A89A0000}"/>
    <cellStyle name="Vírgula 12" xfId="1039" xr:uid="{00000000-0005-0000-0000-0000A99A0000}"/>
    <cellStyle name="Vírgula 12 2" xfId="8864" xr:uid="{00000000-0005-0000-0000-0000AA9A0000}"/>
    <cellStyle name="Vírgula 13" xfId="1040" xr:uid="{00000000-0005-0000-0000-0000AB9A0000}"/>
    <cellStyle name="Vírgula 13 2" xfId="8865" xr:uid="{00000000-0005-0000-0000-0000AC9A0000}"/>
    <cellStyle name="Vírgula 14" xfId="1041" xr:uid="{00000000-0005-0000-0000-0000AD9A0000}"/>
    <cellStyle name="Vírgula 14 2" xfId="8866" xr:uid="{00000000-0005-0000-0000-0000AE9A0000}"/>
    <cellStyle name="Vírgula 15" xfId="1115" xr:uid="{00000000-0005-0000-0000-0000AF9A0000}"/>
    <cellStyle name="Vírgula 15 2" xfId="1548" xr:uid="{00000000-0005-0000-0000-0000B09A0000}"/>
    <cellStyle name="Vírgula 15 2 2" xfId="8868" xr:uid="{00000000-0005-0000-0000-0000B19A0000}"/>
    <cellStyle name="Vírgula 15 3" xfId="8867" xr:uid="{00000000-0005-0000-0000-0000B29A0000}"/>
    <cellStyle name="Vírgula 16" xfId="2433" xr:uid="{00000000-0005-0000-0000-0000B39A0000}"/>
    <cellStyle name="Vírgula 16 2" xfId="8869" xr:uid="{00000000-0005-0000-0000-0000B49A0000}"/>
    <cellStyle name="Vírgula 16 3" xfId="11587" xr:uid="{00000000-0005-0000-0000-0000B59A0000}"/>
    <cellStyle name="Vírgula 2" xfId="6" xr:uid="{00000000-0005-0000-0000-0000B69A0000}"/>
    <cellStyle name="Vírgula 2 10" xfId="8870" xr:uid="{00000000-0005-0000-0000-0000B79A0000}"/>
    <cellStyle name="Vírgula 2 2" xfId="209" xr:uid="{00000000-0005-0000-0000-0000B89A0000}"/>
    <cellStyle name="Vírgula 2 2 2" xfId="1042" xr:uid="{00000000-0005-0000-0000-0000B99A0000}"/>
    <cellStyle name="Vírgula 2 2 2 2" xfId="1043" xr:uid="{00000000-0005-0000-0000-0000BA9A0000}"/>
    <cellStyle name="Vírgula 2 2 2 2 2" xfId="1044" xr:uid="{00000000-0005-0000-0000-0000BB9A0000}"/>
    <cellStyle name="Vírgula 2 2 2 2 2 2" xfId="2129" xr:uid="{00000000-0005-0000-0000-0000BC9A0000}"/>
    <cellStyle name="Vírgula 2 2 2 2 2 2 2" xfId="8875" xr:uid="{00000000-0005-0000-0000-0000BD9A0000}"/>
    <cellStyle name="Vírgula 2 2 2 2 2 2 3" xfId="11283" xr:uid="{00000000-0005-0000-0000-0000BE9A0000}"/>
    <cellStyle name="Vírgula 2 2 2 2 2 3" xfId="3597" xr:uid="{00000000-0005-0000-0000-0000BF9A0000}"/>
    <cellStyle name="Vírgula 2 2 2 2 2 3 2" xfId="8876" xr:uid="{00000000-0005-0000-0000-0000C09A0000}"/>
    <cellStyle name="Vírgula 2 2 2 2 2 3 3" xfId="12751" xr:uid="{00000000-0005-0000-0000-0000C19A0000}"/>
    <cellStyle name="Vírgula 2 2 2 2 2 4" xfId="1552" xr:uid="{00000000-0005-0000-0000-0000C29A0000}"/>
    <cellStyle name="Vírgula 2 2 2 2 2 4 2" xfId="8877" xr:uid="{00000000-0005-0000-0000-0000C39A0000}"/>
    <cellStyle name="Vírgula 2 2 2 2 2 4 3" xfId="10706" xr:uid="{00000000-0005-0000-0000-0000C49A0000}"/>
    <cellStyle name="Vírgula 2 2 2 2 2 5" xfId="8874" xr:uid="{00000000-0005-0000-0000-0000C59A0000}"/>
    <cellStyle name="Vírgula 2 2 2 2 2 6" xfId="10198" xr:uid="{00000000-0005-0000-0000-0000C69A0000}"/>
    <cellStyle name="Vírgula 2 2 2 2 3" xfId="2128" xr:uid="{00000000-0005-0000-0000-0000C79A0000}"/>
    <cellStyle name="Vírgula 2 2 2 2 3 2" xfId="8878" xr:uid="{00000000-0005-0000-0000-0000C89A0000}"/>
    <cellStyle name="Vírgula 2 2 2 2 3 3" xfId="11282" xr:uid="{00000000-0005-0000-0000-0000C99A0000}"/>
    <cellStyle name="Vírgula 2 2 2 2 4" xfId="3596" xr:uid="{00000000-0005-0000-0000-0000CA9A0000}"/>
    <cellStyle name="Vírgula 2 2 2 2 4 2" xfId="8879" xr:uid="{00000000-0005-0000-0000-0000CB9A0000}"/>
    <cellStyle name="Vírgula 2 2 2 2 4 3" xfId="12750" xr:uid="{00000000-0005-0000-0000-0000CC9A0000}"/>
    <cellStyle name="Vírgula 2 2 2 2 5" xfId="1551" xr:uid="{00000000-0005-0000-0000-0000CD9A0000}"/>
    <cellStyle name="Vírgula 2 2 2 2 5 2" xfId="8880" xr:uid="{00000000-0005-0000-0000-0000CE9A0000}"/>
    <cellStyle name="Vírgula 2 2 2 2 5 3" xfId="10705" xr:uid="{00000000-0005-0000-0000-0000CF9A0000}"/>
    <cellStyle name="Vírgula 2 2 2 2 6" xfId="8873" xr:uid="{00000000-0005-0000-0000-0000D09A0000}"/>
    <cellStyle name="Vírgula 2 2 2 2 7" xfId="10197" xr:uid="{00000000-0005-0000-0000-0000D19A0000}"/>
    <cellStyle name="Vírgula 2 2 2 3" xfId="1045" xr:uid="{00000000-0005-0000-0000-0000D29A0000}"/>
    <cellStyle name="Vírgula 2 2 2 3 2" xfId="2130" xr:uid="{00000000-0005-0000-0000-0000D39A0000}"/>
    <cellStyle name="Vírgula 2 2 2 3 2 2" xfId="8882" xr:uid="{00000000-0005-0000-0000-0000D49A0000}"/>
    <cellStyle name="Vírgula 2 2 2 3 2 3" xfId="11284" xr:uid="{00000000-0005-0000-0000-0000D59A0000}"/>
    <cellStyle name="Vírgula 2 2 2 3 3" xfId="3598" xr:uid="{00000000-0005-0000-0000-0000D69A0000}"/>
    <cellStyle name="Vírgula 2 2 2 3 3 2" xfId="8883" xr:uid="{00000000-0005-0000-0000-0000D79A0000}"/>
    <cellStyle name="Vírgula 2 2 2 3 3 3" xfId="12752" xr:uid="{00000000-0005-0000-0000-0000D89A0000}"/>
    <cellStyle name="Vírgula 2 2 2 3 4" xfId="1553" xr:uid="{00000000-0005-0000-0000-0000D99A0000}"/>
    <cellStyle name="Vírgula 2 2 2 3 4 2" xfId="8884" xr:uid="{00000000-0005-0000-0000-0000DA9A0000}"/>
    <cellStyle name="Vírgula 2 2 2 3 4 3" xfId="10707" xr:uid="{00000000-0005-0000-0000-0000DB9A0000}"/>
    <cellStyle name="Vírgula 2 2 2 3 5" xfId="8881" xr:uid="{00000000-0005-0000-0000-0000DC9A0000}"/>
    <cellStyle name="Vírgula 2 2 2 3 6" xfId="10199" xr:uid="{00000000-0005-0000-0000-0000DD9A0000}"/>
    <cellStyle name="Vírgula 2 2 2 4" xfId="2127" xr:uid="{00000000-0005-0000-0000-0000DE9A0000}"/>
    <cellStyle name="Vírgula 2 2 2 4 2" xfId="8885" xr:uid="{00000000-0005-0000-0000-0000DF9A0000}"/>
    <cellStyle name="Vírgula 2 2 2 4 3" xfId="11281" xr:uid="{00000000-0005-0000-0000-0000E09A0000}"/>
    <cellStyle name="Vírgula 2 2 2 5" xfId="3595" xr:uid="{00000000-0005-0000-0000-0000E19A0000}"/>
    <cellStyle name="Vírgula 2 2 2 5 2" xfId="8886" xr:uid="{00000000-0005-0000-0000-0000E29A0000}"/>
    <cellStyle name="Vírgula 2 2 2 5 3" xfId="12749" xr:uid="{00000000-0005-0000-0000-0000E39A0000}"/>
    <cellStyle name="Vírgula 2 2 2 6" xfId="1550" xr:uid="{00000000-0005-0000-0000-0000E49A0000}"/>
    <cellStyle name="Vírgula 2 2 2 6 2" xfId="8887" xr:uid="{00000000-0005-0000-0000-0000E59A0000}"/>
    <cellStyle name="Vírgula 2 2 2 6 3" xfId="10704" xr:uid="{00000000-0005-0000-0000-0000E69A0000}"/>
    <cellStyle name="Vírgula 2 2 2 7" xfId="8872" xr:uid="{00000000-0005-0000-0000-0000E79A0000}"/>
    <cellStyle name="Vírgula 2 2 2 8" xfId="9159" xr:uid="{00000000-0005-0000-0000-0000E89A0000}"/>
    <cellStyle name="Vírgula 2 2 2 9" xfId="10196" xr:uid="{00000000-0005-0000-0000-0000E99A0000}"/>
    <cellStyle name="Vírgula 2 2 3" xfId="1046" xr:uid="{00000000-0005-0000-0000-0000EA9A0000}"/>
    <cellStyle name="Vírgula 2 2 3 2" xfId="1047" xr:uid="{00000000-0005-0000-0000-0000EB9A0000}"/>
    <cellStyle name="Vírgula 2 2 3 2 2" xfId="1048" xr:uid="{00000000-0005-0000-0000-0000EC9A0000}"/>
    <cellStyle name="Vírgula 2 2 3 2 2 2" xfId="2133" xr:uid="{00000000-0005-0000-0000-0000ED9A0000}"/>
    <cellStyle name="Vírgula 2 2 3 2 2 2 2" xfId="8891" xr:uid="{00000000-0005-0000-0000-0000EE9A0000}"/>
    <cellStyle name="Vírgula 2 2 3 2 2 2 3" xfId="11287" xr:uid="{00000000-0005-0000-0000-0000EF9A0000}"/>
    <cellStyle name="Vírgula 2 2 3 2 2 3" xfId="3601" xr:uid="{00000000-0005-0000-0000-0000F09A0000}"/>
    <cellStyle name="Vírgula 2 2 3 2 2 3 2" xfId="8892" xr:uid="{00000000-0005-0000-0000-0000F19A0000}"/>
    <cellStyle name="Vírgula 2 2 3 2 2 3 3" xfId="12755" xr:uid="{00000000-0005-0000-0000-0000F29A0000}"/>
    <cellStyle name="Vírgula 2 2 3 2 2 4" xfId="1556" xr:uid="{00000000-0005-0000-0000-0000F39A0000}"/>
    <cellStyle name="Vírgula 2 2 3 2 2 4 2" xfId="8893" xr:uid="{00000000-0005-0000-0000-0000F49A0000}"/>
    <cellStyle name="Vírgula 2 2 3 2 2 4 3" xfId="10710" xr:uid="{00000000-0005-0000-0000-0000F59A0000}"/>
    <cellStyle name="Vírgula 2 2 3 2 2 5" xfId="8890" xr:uid="{00000000-0005-0000-0000-0000F69A0000}"/>
    <cellStyle name="Vírgula 2 2 3 2 2 6" xfId="10202" xr:uid="{00000000-0005-0000-0000-0000F79A0000}"/>
    <cellStyle name="Vírgula 2 2 3 2 3" xfId="2132" xr:uid="{00000000-0005-0000-0000-0000F89A0000}"/>
    <cellStyle name="Vírgula 2 2 3 2 3 2" xfId="8894" xr:uid="{00000000-0005-0000-0000-0000F99A0000}"/>
    <cellStyle name="Vírgula 2 2 3 2 3 3" xfId="11286" xr:uid="{00000000-0005-0000-0000-0000FA9A0000}"/>
    <cellStyle name="Vírgula 2 2 3 2 4" xfId="3600" xr:uid="{00000000-0005-0000-0000-0000FB9A0000}"/>
    <cellStyle name="Vírgula 2 2 3 2 4 2" xfId="8895" xr:uid="{00000000-0005-0000-0000-0000FC9A0000}"/>
    <cellStyle name="Vírgula 2 2 3 2 4 3" xfId="12754" xr:uid="{00000000-0005-0000-0000-0000FD9A0000}"/>
    <cellStyle name="Vírgula 2 2 3 2 5" xfId="1555" xr:uid="{00000000-0005-0000-0000-0000FE9A0000}"/>
    <cellStyle name="Vírgula 2 2 3 2 5 2" xfId="8896" xr:uid="{00000000-0005-0000-0000-0000FF9A0000}"/>
    <cellStyle name="Vírgula 2 2 3 2 5 3" xfId="10709" xr:uid="{00000000-0005-0000-0000-0000009B0000}"/>
    <cellStyle name="Vírgula 2 2 3 2 6" xfId="8889" xr:uid="{00000000-0005-0000-0000-0000019B0000}"/>
    <cellStyle name="Vírgula 2 2 3 2 7" xfId="10201" xr:uid="{00000000-0005-0000-0000-0000029B0000}"/>
    <cellStyle name="Vírgula 2 2 3 3" xfId="1049" xr:uid="{00000000-0005-0000-0000-0000039B0000}"/>
    <cellStyle name="Vírgula 2 2 3 3 2" xfId="2134" xr:uid="{00000000-0005-0000-0000-0000049B0000}"/>
    <cellStyle name="Vírgula 2 2 3 3 2 2" xfId="8898" xr:uid="{00000000-0005-0000-0000-0000059B0000}"/>
    <cellStyle name="Vírgula 2 2 3 3 2 3" xfId="11288" xr:uid="{00000000-0005-0000-0000-0000069B0000}"/>
    <cellStyle name="Vírgula 2 2 3 3 3" xfId="3602" xr:uid="{00000000-0005-0000-0000-0000079B0000}"/>
    <cellStyle name="Vírgula 2 2 3 3 3 2" xfId="8899" xr:uid="{00000000-0005-0000-0000-0000089B0000}"/>
    <cellStyle name="Vírgula 2 2 3 3 3 3" xfId="12756" xr:uid="{00000000-0005-0000-0000-0000099B0000}"/>
    <cellStyle name="Vírgula 2 2 3 3 4" xfId="1557" xr:uid="{00000000-0005-0000-0000-00000A9B0000}"/>
    <cellStyle name="Vírgula 2 2 3 3 4 2" xfId="8900" xr:uid="{00000000-0005-0000-0000-00000B9B0000}"/>
    <cellStyle name="Vírgula 2 2 3 3 4 3" xfId="10711" xr:uid="{00000000-0005-0000-0000-00000C9B0000}"/>
    <cellStyle name="Vírgula 2 2 3 3 5" xfId="8897" xr:uid="{00000000-0005-0000-0000-00000D9B0000}"/>
    <cellStyle name="Vírgula 2 2 3 3 6" xfId="10203" xr:uid="{00000000-0005-0000-0000-00000E9B0000}"/>
    <cellStyle name="Vírgula 2 2 3 4" xfId="2131" xr:uid="{00000000-0005-0000-0000-00000F9B0000}"/>
    <cellStyle name="Vírgula 2 2 3 4 2" xfId="8901" xr:uid="{00000000-0005-0000-0000-0000109B0000}"/>
    <cellStyle name="Vírgula 2 2 3 4 3" xfId="11285" xr:uid="{00000000-0005-0000-0000-0000119B0000}"/>
    <cellStyle name="Vírgula 2 2 3 5" xfId="3599" xr:uid="{00000000-0005-0000-0000-0000129B0000}"/>
    <cellStyle name="Vírgula 2 2 3 5 2" xfId="8902" xr:uid="{00000000-0005-0000-0000-0000139B0000}"/>
    <cellStyle name="Vírgula 2 2 3 5 3" xfId="12753" xr:uid="{00000000-0005-0000-0000-0000149B0000}"/>
    <cellStyle name="Vírgula 2 2 3 6" xfId="1554" xr:uid="{00000000-0005-0000-0000-0000159B0000}"/>
    <cellStyle name="Vírgula 2 2 3 6 2" xfId="8903" xr:uid="{00000000-0005-0000-0000-0000169B0000}"/>
    <cellStyle name="Vírgula 2 2 3 6 3" xfId="10708" xr:uid="{00000000-0005-0000-0000-0000179B0000}"/>
    <cellStyle name="Vírgula 2 2 3 7" xfId="8888" xr:uid="{00000000-0005-0000-0000-0000189B0000}"/>
    <cellStyle name="Vírgula 2 2 3 8" xfId="9117" xr:uid="{00000000-0005-0000-0000-0000199B0000}"/>
    <cellStyle name="Vírgula 2 2 3 9" xfId="10200" xr:uid="{00000000-0005-0000-0000-00001A9B0000}"/>
    <cellStyle name="Vírgula 2 2 4" xfId="1050" xr:uid="{00000000-0005-0000-0000-00001B9B0000}"/>
    <cellStyle name="Vírgula 2 2 4 2" xfId="8904" xr:uid="{00000000-0005-0000-0000-00001C9B0000}"/>
    <cellStyle name="Vírgula 2 2 5" xfId="1191" xr:uid="{00000000-0005-0000-0000-00001D9B0000}"/>
    <cellStyle name="Vírgula 2 2 5 2" xfId="3904" xr:uid="{00000000-0005-0000-0000-00001E9B0000}"/>
    <cellStyle name="Vírgula 2 2 5 2 2" xfId="8906" xr:uid="{00000000-0005-0000-0000-00001F9B0000}"/>
    <cellStyle name="Vírgula 2 2 5 2 3" xfId="13058" xr:uid="{00000000-0005-0000-0000-0000209B0000}"/>
    <cellStyle name="Vírgula 2 2 5 3" xfId="2210" xr:uid="{00000000-0005-0000-0000-0000219B0000}"/>
    <cellStyle name="Vírgula 2 2 5 3 2" xfId="8907" xr:uid="{00000000-0005-0000-0000-0000229B0000}"/>
    <cellStyle name="Vírgula 2 2 5 3 3" xfId="11364" xr:uid="{00000000-0005-0000-0000-0000239B0000}"/>
    <cellStyle name="Vírgula 2 2 5 4" xfId="8905" xr:uid="{00000000-0005-0000-0000-0000249B0000}"/>
    <cellStyle name="Vírgula 2 2 5 5" xfId="10345" xr:uid="{00000000-0005-0000-0000-0000259B0000}"/>
    <cellStyle name="Vírgula 2 2 6" xfId="2126" xr:uid="{00000000-0005-0000-0000-0000269B0000}"/>
    <cellStyle name="Vírgula 2 2 6 2" xfId="8908" xr:uid="{00000000-0005-0000-0000-0000279B0000}"/>
    <cellStyle name="Vírgula 2 2 7" xfId="1611" xr:uid="{00000000-0005-0000-0000-0000289B0000}"/>
    <cellStyle name="Vírgula 2 2 7 2" xfId="8909" xr:uid="{00000000-0005-0000-0000-0000299B0000}"/>
    <cellStyle name="Vírgula 2 2 7 3" xfId="10765" xr:uid="{00000000-0005-0000-0000-00002A9B0000}"/>
    <cellStyle name="Vírgula 2 2 8" xfId="8871" xr:uid="{00000000-0005-0000-0000-00002B9B0000}"/>
    <cellStyle name="Vírgula 2 3" xfId="1051" xr:uid="{00000000-0005-0000-0000-00002C9B0000}"/>
    <cellStyle name="Vírgula 2 3 2" xfId="1052" xr:uid="{00000000-0005-0000-0000-00002D9B0000}"/>
    <cellStyle name="Vírgula 2 3 2 2" xfId="1053" xr:uid="{00000000-0005-0000-0000-00002E9B0000}"/>
    <cellStyle name="Vírgula 2 3 2 2 2" xfId="1054" xr:uid="{00000000-0005-0000-0000-00002F9B0000}"/>
    <cellStyle name="Vírgula 2 3 2 2 2 2" xfId="2138" xr:uid="{00000000-0005-0000-0000-0000309B0000}"/>
    <cellStyle name="Vírgula 2 3 2 2 2 2 2" xfId="8914" xr:uid="{00000000-0005-0000-0000-0000319B0000}"/>
    <cellStyle name="Vírgula 2 3 2 2 2 2 3" xfId="11292" xr:uid="{00000000-0005-0000-0000-0000329B0000}"/>
    <cellStyle name="Vírgula 2 3 2 2 2 3" xfId="3606" xr:uid="{00000000-0005-0000-0000-0000339B0000}"/>
    <cellStyle name="Vírgula 2 3 2 2 2 3 2" xfId="8915" xr:uid="{00000000-0005-0000-0000-0000349B0000}"/>
    <cellStyle name="Vírgula 2 3 2 2 2 3 3" xfId="12760" xr:uid="{00000000-0005-0000-0000-0000359B0000}"/>
    <cellStyle name="Vírgula 2 3 2 2 2 4" xfId="1561" xr:uid="{00000000-0005-0000-0000-0000369B0000}"/>
    <cellStyle name="Vírgula 2 3 2 2 2 4 2" xfId="8916" xr:uid="{00000000-0005-0000-0000-0000379B0000}"/>
    <cellStyle name="Vírgula 2 3 2 2 2 4 3" xfId="10715" xr:uid="{00000000-0005-0000-0000-0000389B0000}"/>
    <cellStyle name="Vírgula 2 3 2 2 2 5" xfId="8913" xr:uid="{00000000-0005-0000-0000-0000399B0000}"/>
    <cellStyle name="Vírgula 2 3 2 2 2 6" xfId="10208" xr:uid="{00000000-0005-0000-0000-00003A9B0000}"/>
    <cellStyle name="Vírgula 2 3 2 2 3" xfId="2137" xr:uid="{00000000-0005-0000-0000-00003B9B0000}"/>
    <cellStyle name="Vírgula 2 3 2 2 3 2" xfId="8917" xr:uid="{00000000-0005-0000-0000-00003C9B0000}"/>
    <cellStyle name="Vírgula 2 3 2 2 3 3" xfId="11291" xr:uid="{00000000-0005-0000-0000-00003D9B0000}"/>
    <cellStyle name="Vírgula 2 3 2 2 4" xfId="3605" xr:uid="{00000000-0005-0000-0000-00003E9B0000}"/>
    <cellStyle name="Vírgula 2 3 2 2 4 2" xfId="8918" xr:uid="{00000000-0005-0000-0000-00003F9B0000}"/>
    <cellStyle name="Vírgula 2 3 2 2 4 3" xfId="12759" xr:uid="{00000000-0005-0000-0000-0000409B0000}"/>
    <cellStyle name="Vírgula 2 3 2 2 5" xfId="1560" xr:uid="{00000000-0005-0000-0000-0000419B0000}"/>
    <cellStyle name="Vírgula 2 3 2 2 5 2" xfId="8919" xr:uid="{00000000-0005-0000-0000-0000429B0000}"/>
    <cellStyle name="Vírgula 2 3 2 2 5 3" xfId="10714" xr:uid="{00000000-0005-0000-0000-0000439B0000}"/>
    <cellStyle name="Vírgula 2 3 2 2 6" xfId="8912" xr:uid="{00000000-0005-0000-0000-0000449B0000}"/>
    <cellStyle name="Vírgula 2 3 2 2 7" xfId="10207" xr:uid="{00000000-0005-0000-0000-0000459B0000}"/>
    <cellStyle name="Vírgula 2 3 2 3" xfId="1055" xr:uid="{00000000-0005-0000-0000-0000469B0000}"/>
    <cellStyle name="Vírgula 2 3 2 3 2" xfId="2139" xr:uid="{00000000-0005-0000-0000-0000479B0000}"/>
    <cellStyle name="Vírgula 2 3 2 3 2 2" xfId="8921" xr:uid="{00000000-0005-0000-0000-0000489B0000}"/>
    <cellStyle name="Vírgula 2 3 2 3 2 3" xfId="11293" xr:uid="{00000000-0005-0000-0000-0000499B0000}"/>
    <cellStyle name="Vírgula 2 3 2 3 3" xfId="3607" xr:uid="{00000000-0005-0000-0000-00004A9B0000}"/>
    <cellStyle name="Vírgula 2 3 2 3 3 2" xfId="8922" xr:uid="{00000000-0005-0000-0000-00004B9B0000}"/>
    <cellStyle name="Vírgula 2 3 2 3 3 3" xfId="12761" xr:uid="{00000000-0005-0000-0000-00004C9B0000}"/>
    <cellStyle name="Vírgula 2 3 2 3 4" xfId="1562" xr:uid="{00000000-0005-0000-0000-00004D9B0000}"/>
    <cellStyle name="Vírgula 2 3 2 3 4 2" xfId="8923" xr:uid="{00000000-0005-0000-0000-00004E9B0000}"/>
    <cellStyle name="Vírgula 2 3 2 3 4 3" xfId="10716" xr:uid="{00000000-0005-0000-0000-00004F9B0000}"/>
    <cellStyle name="Vírgula 2 3 2 3 5" xfId="8920" xr:uid="{00000000-0005-0000-0000-0000509B0000}"/>
    <cellStyle name="Vírgula 2 3 2 3 6" xfId="10209" xr:uid="{00000000-0005-0000-0000-0000519B0000}"/>
    <cellStyle name="Vírgula 2 3 2 4" xfId="2136" xr:uid="{00000000-0005-0000-0000-0000529B0000}"/>
    <cellStyle name="Vírgula 2 3 2 4 2" xfId="8924" xr:uid="{00000000-0005-0000-0000-0000539B0000}"/>
    <cellStyle name="Vírgula 2 3 2 4 3" xfId="11290" xr:uid="{00000000-0005-0000-0000-0000549B0000}"/>
    <cellStyle name="Vírgula 2 3 2 5" xfId="3604" xr:uid="{00000000-0005-0000-0000-0000559B0000}"/>
    <cellStyle name="Vírgula 2 3 2 5 2" xfId="8925" xr:uid="{00000000-0005-0000-0000-0000569B0000}"/>
    <cellStyle name="Vírgula 2 3 2 5 3" xfId="12758" xr:uid="{00000000-0005-0000-0000-0000579B0000}"/>
    <cellStyle name="Vírgula 2 3 2 6" xfId="1559" xr:uid="{00000000-0005-0000-0000-0000589B0000}"/>
    <cellStyle name="Vírgula 2 3 2 6 2" xfId="8926" xr:uid="{00000000-0005-0000-0000-0000599B0000}"/>
    <cellStyle name="Vírgula 2 3 2 6 3" xfId="10713" xr:uid="{00000000-0005-0000-0000-00005A9B0000}"/>
    <cellStyle name="Vírgula 2 3 2 7" xfId="8911" xr:uid="{00000000-0005-0000-0000-00005B9B0000}"/>
    <cellStyle name="Vírgula 2 3 2 8" xfId="10206" xr:uid="{00000000-0005-0000-0000-00005C9B0000}"/>
    <cellStyle name="Vírgula 2 3 3" xfId="1056" xr:uid="{00000000-0005-0000-0000-00005D9B0000}"/>
    <cellStyle name="Vírgula 2 3 3 2" xfId="1057" xr:uid="{00000000-0005-0000-0000-00005E9B0000}"/>
    <cellStyle name="Vírgula 2 3 3 2 2" xfId="2141" xr:uid="{00000000-0005-0000-0000-00005F9B0000}"/>
    <cellStyle name="Vírgula 2 3 3 2 2 2" xfId="8929" xr:uid="{00000000-0005-0000-0000-0000609B0000}"/>
    <cellStyle name="Vírgula 2 3 3 2 2 3" xfId="11295" xr:uid="{00000000-0005-0000-0000-0000619B0000}"/>
    <cellStyle name="Vírgula 2 3 3 2 3" xfId="3609" xr:uid="{00000000-0005-0000-0000-0000629B0000}"/>
    <cellStyle name="Vírgula 2 3 3 2 3 2" xfId="8930" xr:uid="{00000000-0005-0000-0000-0000639B0000}"/>
    <cellStyle name="Vírgula 2 3 3 2 3 3" xfId="12763" xr:uid="{00000000-0005-0000-0000-0000649B0000}"/>
    <cellStyle name="Vírgula 2 3 3 2 4" xfId="1564" xr:uid="{00000000-0005-0000-0000-0000659B0000}"/>
    <cellStyle name="Vírgula 2 3 3 2 4 2" xfId="8931" xr:uid="{00000000-0005-0000-0000-0000669B0000}"/>
    <cellStyle name="Vírgula 2 3 3 2 4 3" xfId="10718" xr:uid="{00000000-0005-0000-0000-0000679B0000}"/>
    <cellStyle name="Vírgula 2 3 3 2 5" xfId="8928" xr:uid="{00000000-0005-0000-0000-0000689B0000}"/>
    <cellStyle name="Vírgula 2 3 3 2 6" xfId="10211" xr:uid="{00000000-0005-0000-0000-0000699B0000}"/>
    <cellStyle name="Vírgula 2 3 3 3" xfId="2140" xr:uid="{00000000-0005-0000-0000-00006A9B0000}"/>
    <cellStyle name="Vírgula 2 3 3 3 2" xfId="8932" xr:uid="{00000000-0005-0000-0000-00006B9B0000}"/>
    <cellStyle name="Vírgula 2 3 3 3 3" xfId="11294" xr:uid="{00000000-0005-0000-0000-00006C9B0000}"/>
    <cellStyle name="Vírgula 2 3 3 4" xfId="3608" xr:uid="{00000000-0005-0000-0000-00006D9B0000}"/>
    <cellStyle name="Vírgula 2 3 3 4 2" xfId="8933" xr:uid="{00000000-0005-0000-0000-00006E9B0000}"/>
    <cellStyle name="Vírgula 2 3 3 4 3" xfId="12762" xr:uid="{00000000-0005-0000-0000-00006F9B0000}"/>
    <cellStyle name="Vírgula 2 3 3 5" xfId="1563" xr:uid="{00000000-0005-0000-0000-0000709B0000}"/>
    <cellStyle name="Vírgula 2 3 3 5 2" xfId="8934" xr:uid="{00000000-0005-0000-0000-0000719B0000}"/>
    <cellStyle name="Vírgula 2 3 3 5 3" xfId="10717" xr:uid="{00000000-0005-0000-0000-0000729B0000}"/>
    <cellStyle name="Vírgula 2 3 3 6" xfId="8927" xr:uid="{00000000-0005-0000-0000-0000739B0000}"/>
    <cellStyle name="Vírgula 2 3 3 7" xfId="10210" xr:uid="{00000000-0005-0000-0000-0000749B0000}"/>
    <cellStyle name="Vírgula 2 3 4" xfId="1058" xr:uid="{00000000-0005-0000-0000-0000759B0000}"/>
    <cellStyle name="Vírgula 2 3 4 2" xfId="2142" xr:uid="{00000000-0005-0000-0000-0000769B0000}"/>
    <cellStyle name="Vírgula 2 3 4 2 2" xfId="8936" xr:uid="{00000000-0005-0000-0000-0000779B0000}"/>
    <cellStyle name="Vírgula 2 3 4 2 3" xfId="11296" xr:uid="{00000000-0005-0000-0000-0000789B0000}"/>
    <cellStyle name="Vírgula 2 3 4 3" xfId="3610" xr:uid="{00000000-0005-0000-0000-0000799B0000}"/>
    <cellStyle name="Vírgula 2 3 4 3 2" xfId="8937" xr:uid="{00000000-0005-0000-0000-00007A9B0000}"/>
    <cellStyle name="Vírgula 2 3 4 3 3" xfId="12764" xr:uid="{00000000-0005-0000-0000-00007B9B0000}"/>
    <cellStyle name="Vírgula 2 3 4 4" xfId="1565" xr:uid="{00000000-0005-0000-0000-00007C9B0000}"/>
    <cellStyle name="Vírgula 2 3 4 4 2" xfId="8938" xr:uid="{00000000-0005-0000-0000-00007D9B0000}"/>
    <cellStyle name="Vírgula 2 3 4 4 3" xfId="10719" xr:uid="{00000000-0005-0000-0000-00007E9B0000}"/>
    <cellStyle name="Vírgula 2 3 4 5" xfId="8935" xr:uid="{00000000-0005-0000-0000-00007F9B0000}"/>
    <cellStyle name="Vírgula 2 3 4 6" xfId="10212" xr:uid="{00000000-0005-0000-0000-0000809B0000}"/>
    <cellStyle name="Vírgula 2 3 5" xfId="2135" xr:uid="{00000000-0005-0000-0000-0000819B0000}"/>
    <cellStyle name="Vírgula 2 3 5 2" xfId="8939" xr:uid="{00000000-0005-0000-0000-0000829B0000}"/>
    <cellStyle name="Vírgula 2 3 5 3" xfId="11289" xr:uid="{00000000-0005-0000-0000-0000839B0000}"/>
    <cellStyle name="Vírgula 2 3 6" xfId="3603" xr:uid="{00000000-0005-0000-0000-0000849B0000}"/>
    <cellStyle name="Vírgula 2 3 6 2" xfId="8940" xr:uid="{00000000-0005-0000-0000-0000859B0000}"/>
    <cellStyle name="Vírgula 2 3 6 3" xfId="12757" xr:uid="{00000000-0005-0000-0000-0000869B0000}"/>
    <cellStyle name="Vírgula 2 3 7" xfId="1558" xr:uid="{00000000-0005-0000-0000-0000879B0000}"/>
    <cellStyle name="Vírgula 2 3 7 2" xfId="8941" xr:uid="{00000000-0005-0000-0000-0000889B0000}"/>
    <cellStyle name="Vírgula 2 3 7 3" xfId="10712" xr:uid="{00000000-0005-0000-0000-0000899B0000}"/>
    <cellStyle name="Vírgula 2 3 8" xfId="8910" xr:uid="{00000000-0005-0000-0000-00008A9B0000}"/>
    <cellStyle name="Vírgula 2 3 9" xfId="10205" xr:uid="{00000000-0005-0000-0000-00008B9B0000}"/>
    <cellStyle name="Vírgula 2 4" xfId="1059" xr:uid="{00000000-0005-0000-0000-00008C9B0000}"/>
    <cellStyle name="Vírgula 2 4 2" xfId="8942" xr:uid="{00000000-0005-0000-0000-00008D9B0000}"/>
    <cellStyle name="Vírgula 2 5" xfId="1060" xr:uid="{00000000-0005-0000-0000-00008E9B0000}"/>
    <cellStyle name="Vírgula 2 5 2" xfId="8943" xr:uid="{00000000-0005-0000-0000-00008F9B0000}"/>
    <cellStyle name="Vírgula 2 6" xfId="1118" xr:uid="{00000000-0005-0000-0000-0000909B0000}"/>
    <cellStyle name="Vírgula 2 6 2" xfId="1566" xr:uid="{00000000-0005-0000-0000-0000919B0000}"/>
    <cellStyle name="Vírgula 2 6 2 2" xfId="8945" xr:uid="{00000000-0005-0000-0000-0000929B0000}"/>
    <cellStyle name="Vírgula 2 6 3" xfId="5056" xr:uid="{00000000-0005-0000-0000-0000939B0000}"/>
    <cellStyle name="Vírgula 2 6 3 2" xfId="8946" xr:uid="{00000000-0005-0000-0000-0000949B0000}"/>
    <cellStyle name="Vírgula 2 6 3 3" xfId="14210" xr:uid="{00000000-0005-0000-0000-0000959B0000}"/>
    <cellStyle name="Vírgula 2 6 4" xfId="8944" xr:uid="{00000000-0005-0000-0000-0000969B0000}"/>
    <cellStyle name="Vírgula 2 6 5" xfId="10272" xr:uid="{00000000-0005-0000-0000-0000979B0000}"/>
    <cellStyle name="Vírgula 2 7" xfId="1192" xr:uid="{00000000-0005-0000-0000-0000989B0000}"/>
    <cellStyle name="Vírgula 2 7 2" xfId="3881" xr:uid="{00000000-0005-0000-0000-0000999B0000}"/>
    <cellStyle name="Vírgula 2 7 2 2" xfId="8948" xr:uid="{00000000-0005-0000-0000-00009A9B0000}"/>
    <cellStyle name="Vírgula 2 7 2 3" xfId="13035" xr:uid="{00000000-0005-0000-0000-00009B9B0000}"/>
    <cellStyle name="Vírgula 2 7 3" xfId="2187" xr:uid="{00000000-0005-0000-0000-00009C9B0000}"/>
    <cellStyle name="Vírgula 2 7 3 2" xfId="8949" xr:uid="{00000000-0005-0000-0000-00009D9B0000}"/>
    <cellStyle name="Vírgula 2 7 3 3" xfId="11341" xr:uid="{00000000-0005-0000-0000-00009E9B0000}"/>
    <cellStyle name="Vírgula 2 7 4" xfId="8947" xr:uid="{00000000-0005-0000-0000-00009F9B0000}"/>
    <cellStyle name="Vírgula 2 7 5" xfId="10346" xr:uid="{00000000-0005-0000-0000-0000A09B0000}"/>
    <cellStyle name="Vírgula 2 8" xfId="1195" xr:uid="{00000000-0005-0000-0000-0000A19B0000}"/>
    <cellStyle name="Vírgula 2 8 2" xfId="3204" xr:uid="{00000000-0005-0000-0000-0000A29B0000}"/>
    <cellStyle name="Vírgula 2 8 2 2" xfId="8951" xr:uid="{00000000-0005-0000-0000-0000A39B0000}"/>
    <cellStyle name="Vírgula 2 8 2 3" xfId="12358" xr:uid="{00000000-0005-0000-0000-0000A49B0000}"/>
    <cellStyle name="Vírgula 2 8 3" xfId="8950" xr:uid="{00000000-0005-0000-0000-0000A59B0000}"/>
    <cellStyle name="Vírgula 2 8 4" xfId="10349" xr:uid="{00000000-0005-0000-0000-0000A69B0000}"/>
    <cellStyle name="Vírgula 2 9" xfId="1549" xr:uid="{00000000-0005-0000-0000-0000A79B0000}"/>
    <cellStyle name="Vírgula 2 9 2" xfId="8952" xr:uid="{00000000-0005-0000-0000-0000A89B0000}"/>
    <cellStyle name="Vírgula 2 9 3" xfId="10703" xr:uid="{00000000-0005-0000-0000-0000A99B0000}"/>
    <cellStyle name="Vírgula 3" xfId="10" xr:uid="{00000000-0005-0000-0000-0000AA9B0000}"/>
    <cellStyle name="Vírgula 3 2" xfId="1061" xr:uid="{00000000-0005-0000-0000-0000AB9B0000}"/>
    <cellStyle name="Vírgula 3 2 2" xfId="1062" xr:uid="{00000000-0005-0000-0000-0000AC9B0000}"/>
    <cellStyle name="Vírgula 3 2 2 2" xfId="8955" xr:uid="{00000000-0005-0000-0000-0000AD9B0000}"/>
    <cellStyle name="Vírgula 3 2 3" xfId="1063" xr:uid="{00000000-0005-0000-0000-0000AE9B0000}"/>
    <cellStyle name="Vírgula 3 2 3 2" xfId="8956" xr:uid="{00000000-0005-0000-0000-0000AF9B0000}"/>
    <cellStyle name="Vírgula 3 2 4" xfId="8954" xr:uid="{00000000-0005-0000-0000-0000B09B0000}"/>
    <cellStyle name="Vírgula 3 3" xfId="1064" xr:uid="{00000000-0005-0000-0000-0000B19B0000}"/>
    <cellStyle name="Vírgula 3 3 2" xfId="1065" xr:uid="{00000000-0005-0000-0000-0000B29B0000}"/>
    <cellStyle name="Vírgula 3 3 2 2" xfId="1066" xr:uid="{00000000-0005-0000-0000-0000B39B0000}"/>
    <cellStyle name="Vírgula 3 3 2 2 2" xfId="1067" xr:uid="{00000000-0005-0000-0000-0000B49B0000}"/>
    <cellStyle name="Vírgula 3 3 2 2 2 2" xfId="2146" xr:uid="{00000000-0005-0000-0000-0000B59B0000}"/>
    <cellStyle name="Vírgula 3 3 2 2 2 2 2" xfId="8961" xr:uid="{00000000-0005-0000-0000-0000B69B0000}"/>
    <cellStyle name="Vírgula 3 3 2 2 2 2 3" xfId="11300" xr:uid="{00000000-0005-0000-0000-0000B79B0000}"/>
    <cellStyle name="Vírgula 3 3 2 2 2 3" xfId="3614" xr:uid="{00000000-0005-0000-0000-0000B89B0000}"/>
    <cellStyle name="Vírgula 3 3 2 2 2 3 2" xfId="8962" xr:uid="{00000000-0005-0000-0000-0000B99B0000}"/>
    <cellStyle name="Vírgula 3 3 2 2 2 3 3" xfId="12768" xr:uid="{00000000-0005-0000-0000-0000BA9B0000}"/>
    <cellStyle name="Vírgula 3 3 2 2 2 4" xfId="1571" xr:uid="{00000000-0005-0000-0000-0000BB9B0000}"/>
    <cellStyle name="Vírgula 3 3 2 2 2 4 2" xfId="8963" xr:uid="{00000000-0005-0000-0000-0000BC9B0000}"/>
    <cellStyle name="Vírgula 3 3 2 2 2 4 3" xfId="10725" xr:uid="{00000000-0005-0000-0000-0000BD9B0000}"/>
    <cellStyle name="Vírgula 3 3 2 2 2 5" xfId="8960" xr:uid="{00000000-0005-0000-0000-0000BE9B0000}"/>
    <cellStyle name="Vírgula 3 3 2 2 2 6" xfId="10221" xr:uid="{00000000-0005-0000-0000-0000BF9B0000}"/>
    <cellStyle name="Vírgula 3 3 2 2 3" xfId="2145" xr:uid="{00000000-0005-0000-0000-0000C09B0000}"/>
    <cellStyle name="Vírgula 3 3 2 2 3 2" xfId="8964" xr:uid="{00000000-0005-0000-0000-0000C19B0000}"/>
    <cellStyle name="Vírgula 3 3 2 2 3 3" xfId="11299" xr:uid="{00000000-0005-0000-0000-0000C29B0000}"/>
    <cellStyle name="Vírgula 3 3 2 2 4" xfId="3613" xr:uid="{00000000-0005-0000-0000-0000C39B0000}"/>
    <cellStyle name="Vírgula 3 3 2 2 4 2" xfId="8965" xr:uid="{00000000-0005-0000-0000-0000C49B0000}"/>
    <cellStyle name="Vírgula 3 3 2 2 4 3" xfId="12767" xr:uid="{00000000-0005-0000-0000-0000C59B0000}"/>
    <cellStyle name="Vírgula 3 3 2 2 5" xfId="1570" xr:uid="{00000000-0005-0000-0000-0000C69B0000}"/>
    <cellStyle name="Vírgula 3 3 2 2 5 2" xfId="8966" xr:uid="{00000000-0005-0000-0000-0000C79B0000}"/>
    <cellStyle name="Vírgula 3 3 2 2 5 3" xfId="10724" xr:uid="{00000000-0005-0000-0000-0000C89B0000}"/>
    <cellStyle name="Vírgula 3 3 2 2 6" xfId="8959" xr:uid="{00000000-0005-0000-0000-0000C99B0000}"/>
    <cellStyle name="Vírgula 3 3 2 2 7" xfId="10220" xr:uid="{00000000-0005-0000-0000-0000CA9B0000}"/>
    <cellStyle name="Vírgula 3 3 2 3" xfId="1068" xr:uid="{00000000-0005-0000-0000-0000CB9B0000}"/>
    <cellStyle name="Vírgula 3 3 2 3 2" xfId="2147" xr:uid="{00000000-0005-0000-0000-0000CC9B0000}"/>
    <cellStyle name="Vírgula 3 3 2 3 2 2" xfId="8968" xr:uid="{00000000-0005-0000-0000-0000CD9B0000}"/>
    <cellStyle name="Vírgula 3 3 2 3 2 3" xfId="11301" xr:uid="{00000000-0005-0000-0000-0000CE9B0000}"/>
    <cellStyle name="Vírgula 3 3 2 3 3" xfId="3615" xr:uid="{00000000-0005-0000-0000-0000CF9B0000}"/>
    <cellStyle name="Vírgula 3 3 2 3 3 2" xfId="8969" xr:uid="{00000000-0005-0000-0000-0000D09B0000}"/>
    <cellStyle name="Vírgula 3 3 2 3 3 3" xfId="12769" xr:uid="{00000000-0005-0000-0000-0000D19B0000}"/>
    <cellStyle name="Vírgula 3 3 2 3 4" xfId="1572" xr:uid="{00000000-0005-0000-0000-0000D29B0000}"/>
    <cellStyle name="Vírgula 3 3 2 3 4 2" xfId="8970" xr:uid="{00000000-0005-0000-0000-0000D39B0000}"/>
    <cellStyle name="Vírgula 3 3 2 3 4 3" xfId="10726" xr:uid="{00000000-0005-0000-0000-0000D49B0000}"/>
    <cellStyle name="Vírgula 3 3 2 3 5" xfId="8967" xr:uid="{00000000-0005-0000-0000-0000D59B0000}"/>
    <cellStyle name="Vírgula 3 3 2 3 6" xfId="10222" xr:uid="{00000000-0005-0000-0000-0000D69B0000}"/>
    <cellStyle name="Vírgula 3 3 2 4" xfId="2144" xr:uid="{00000000-0005-0000-0000-0000D79B0000}"/>
    <cellStyle name="Vírgula 3 3 2 4 2" xfId="8971" xr:uid="{00000000-0005-0000-0000-0000D89B0000}"/>
    <cellStyle name="Vírgula 3 3 2 4 3" xfId="11298" xr:uid="{00000000-0005-0000-0000-0000D99B0000}"/>
    <cellStyle name="Vírgula 3 3 2 5" xfId="3612" xr:uid="{00000000-0005-0000-0000-0000DA9B0000}"/>
    <cellStyle name="Vírgula 3 3 2 5 2" xfId="8972" xr:uid="{00000000-0005-0000-0000-0000DB9B0000}"/>
    <cellStyle name="Vírgula 3 3 2 5 3" xfId="12766" xr:uid="{00000000-0005-0000-0000-0000DC9B0000}"/>
    <cellStyle name="Vírgula 3 3 2 6" xfId="1569" xr:uid="{00000000-0005-0000-0000-0000DD9B0000}"/>
    <cellStyle name="Vírgula 3 3 2 6 2" xfId="8973" xr:uid="{00000000-0005-0000-0000-0000DE9B0000}"/>
    <cellStyle name="Vírgula 3 3 2 6 3" xfId="10723" xr:uid="{00000000-0005-0000-0000-0000DF9B0000}"/>
    <cellStyle name="Vírgula 3 3 2 7" xfId="8958" xr:uid="{00000000-0005-0000-0000-0000E09B0000}"/>
    <cellStyle name="Vírgula 3 3 2 8" xfId="10219" xr:uid="{00000000-0005-0000-0000-0000E19B0000}"/>
    <cellStyle name="Vírgula 3 3 3" xfId="1069" xr:uid="{00000000-0005-0000-0000-0000E29B0000}"/>
    <cellStyle name="Vírgula 3 3 3 2" xfId="1070" xr:uid="{00000000-0005-0000-0000-0000E39B0000}"/>
    <cellStyle name="Vírgula 3 3 3 2 2" xfId="2149" xr:uid="{00000000-0005-0000-0000-0000E49B0000}"/>
    <cellStyle name="Vírgula 3 3 3 2 2 2" xfId="8976" xr:uid="{00000000-0005-0000-0000-0000E59B0000}"/>
    <cellStyle name="Vírgula 3 3 3 2 2 3" xfId="11303" xr:uid="{00000000-0005-0000-0000-0000E69B0000}"/>
    <cellStyle name="Vírgula 3 3 3 2 3" xfId="3617" xr:uid="{00000000-0005-0000-0000-0000E79B0000}"/>
    <cellStyle name="Vírgula 3 3 3 2 3 2" xfId="8977" xr:uid="{00000000-0005-0000-0000-0000E89B0000}"/>
    <cellStyle name="Vírgula 3 3 3 2 3 3" xfId="12771" xr:uid="{00000000-0005-0000-0000-0000E99B0000}"/>
    <cellStyle name="Vírgula 3 3 3 2 4" xfId="1574" xr:uid="{00000000-0005-0000-0000-0000EA9B0000}"/>
    <cellStyle name="Vírgula 3 3 3 2 4 2" xfId="8978" xr:uid="{00000000-0005-0000-0000-0000EB9B0000}"/>
    <cellStyle name="Vírgula 3 3 3 2 4 3" xfId="10728" xr:uid="{00000000-0005-0000-0000-0000EC9B0000}"/>
    <cellStyle name="Vírgula 3 3 3 2 5" xfId="8975" xr:uid="{00000000-0005-0000-0000-0000ED9B0000}"/>
    <cellStyle name="Vírgula 3 3 3 2 6" xfId="10224" xr:uid="{00000000-0005-0000-0000-0000EE9B0000}"/>
    <cellStyle name="Vírgula 3 3 3 3" xfId="2148" xr:uid="{00000000-0005-0000-0000-0000EF9B0000}"/>
    <cellStyle name="Vírgula 3 3 3 3 2" xfId="8979" xr:uid="{00000000-0005-0000-0000-0000F09B0000}"/>
    <cellStyle name="Vírgula 3 3 3 3 3" xfId="11302" xr:uid="{00000000-0005-0000-0000-0000F19B0000}"/>
    <cellStyle name="Vírgula 3 3 3 4" xfId="3616" xr:uid="{00000000-0005-0000-0000-0000F29B0000}"/>
    <cellStyle name="Vírgula 3 3 3 4 2" xfId="8980" xr:uid="{00000000-0005-0000-0000-0000F39B0000}"/>
    <cellStyle name="Vírgula 3 3 3 4 3" xfId="12770" xr:uid="{00000000-0005-0000-0000-0000F49B0000}"/>
    <cellStyle name="Vírgula 3 3 3 5" xfId="1573" xr:uid="{00000000-0005-0000-0000-0000F59B0000}"/>
    <cellStyle name="Vírgula 3 3 3 5 2" xfId="8981" xr:uid="{00000000-0005-0000-0000-0000F69B0000}"/>
    <cellStyle name="Vírgula 3 3 3 5 3" xfId="10727" xr:uid="{00000000-0005-0000-0000-0000F79B0000}"/>
    <cellStyle name="Vírgula 3 3 3 6" xfId="8974" xr:uid="{00000000-0005-0000-0000-0000F89B0000}"/>
    <cellStyle name="Vírgula 3 3 3 7" xfId="10223" xr:uid="{00000000-0005-0000-0000-0000F99B0000}"/>
    <cellStyle name="Vírgula 3 3 4" xfId="1071" xr:uid="{00000000-0005-0000-0000-0000FA9B0000}"/>
    <cellStyle name="Vírgula 3 3 4 2" xfId="2150" xr:uid="{00000000-0005-0000-0000-0000FB9B0000}"/>
    <cellStyle name="Vírgula 3 3 4 2 2" xfId="8983" xr:uid="{00000000-0005-0000-0000-0000FC9B0000}"/>
    <cellStyle name="Vírgula 3 3 4 2 3" xfId="11304" xr:uid="{00000000-0005-0000-0000-0000FD9B0000}"/>
    <cellStyle name="Vírgula 3 3 4 3" xfId="3618" xr:uid="{00000000-0005-0000-0000-0000FE9B0000}"/>
    <cellStyle name="Vírgula 3 3 4 3 2" xfId="8984" xr:uid="{00000000-0005-0000-0000-0000FF9B0000}"/>
    <cellStyle name="Vírgula 3 3 4 3 3" xfId="12772" xr:uid="{00000000-0005-0000-0000-0000009C0000}"/>
    <cellStyle name="Vírgula 3 3 4 4" xfId="1575" xr:uid="{00000000-0005-0000-0000-0000019C0000}"/>
    <cellStyle name="Vírgula 3 3 4 4 2" xfId="8985" xr:uid="{00000000-0005-0000-0000-0000029C0000}"/>
    <cellStyle name="Vírgula 3 3 4 4 3" xfId="10729" xr:uid="{00000000-0005-0000-0000-0000039C0000}"/>
    <cellStyle name="Vírgula 3 3 4 5" xfId="8982" xr:uid="{00000000-0005-0000-0000-0000049C0000}"/>
    <cellStyle name="Vírgula 3 3 4 6" xfId="10225" xr:uid="{00000000-0005-0000-0000-0000059C0000}"/>
    <cellStyle name="Vírgula 3 3 5" xfId="2143" xr:uid="{00000000-0005-0000-0000-0000069C0000}"/>
    <cellStyle name="Vírgula 3 3 5 2" xfId="8986" xr:uid="{00000000-0005-0000-0000-0000079C0000}"/>
    <cellStyle name="Vírgula 3 3 5 3" xfId="11297" xr:uid="{00000000-0005-0000-0000-0000089C0000}"/>
    <cellStyle name="Vírgula 3 3 6" xfId="3611" xr:uid="{00000000-0005-0000-0000-0000099C0000}"/>
    <cellStyle name="Vírgula 3 3 6 2" xfId="8987" xr:uid="{00000000-0005-0000-0000-00000A9C0000}"/>
    <cellStyle name="Vírgula 3 3 6 3" xfId="12765" xr:uid="{00000000-0005-0000-0000-00000B9C0000}"/>
    <cellStyle name="Vírgula 3 3 7" xfId="1568" xr:uid="{00000000-0005-0000-0000-00000C9C0000}"/>
    <cellStyle name="Vírgula 3 3 7 2" xfId="8988" xr:uid="{00000000-0005-0000-0000-00000D9C0000}"/>
    <cellStyle name="Vírgula 3 3 7 3" xfId="10722" xr:uid="{00000000-0005-0000-0000-00000E9C0000}"/>
    <cellStyle name="Vírgula 3 3 8" xfId="8957" xr:uid="{00000000-0005-0000-0000-00000F9C0000}"/>
    <cellStyle name="Vírgula 3 3 9" xfId="10218" xr:uid="{00000000-0005-0000-0000-0000109C0000}"/>
    <cellStyle name="Vírgula 3 4" xfId="1072" xr:uid="{00000000-0005-0000-0000-0000119C0000}"/>
    <cellStyle name="Vírgula 3 4 2" xfId="8989" xr:uid="{00000000-0005-0000-0000-0000129C0000}"/>
    <cellStyle name="Vírgula 3 5" xfId="1073" xr:uid="{00000000-0005-0000-0000-0000139C0000}"/>
    <cellStyle name="Vírgula 3 5 2" xfId="8990" xr:uid="{00000000-0005-0000-0000-0000149C0000}"/>
    <cellStyle name="Vírgula 3 6" xfId="1567" xr:uid="{00000000-0005-0000-0000-0000159C0000}"/>
    <cellStyle name="Vírgula 3 6 2" xfId="8991" xr:uid="{00000000-0005-0000-0000-0000169C0000}"/>
    <cellStyle name="Vírgula 3 7" xfId="8953" xr:uid="{00000000-0005-0000-0000-0000179C0000}"/>
    <cellStyle name="Vírgula 4" xfId="210" xr:uid="{00000000-0005-0000-0000-0000189C0000}"/>
    <cellStyle name="Vírgula 4 2" xfId="1074" xr:uid="{00000000-0005-0000-0000-0000199C0000}"/>
    <cellStyle name="Vírgula 4 2 2" xfId="1075" xr:uid="{00000000-0005-0000-0000-00001A9C0000}"/>
    <cellStyle name="Vírgula 4 2 2 2" xfId="1076" xr:uid="{00000000-0005-0000-0000-00001B9C0000}"/>
    <cellStyle name="Vírgula 4 2 2 2 2" xfId="1077" xr:uid="{00000000-0005-0000-0000-00001C9C0000}"/>
    <cellStyle name="Vírgula 4 2 2 2 2 2" xfId="2154" xr:uid="{00000000-0005-0000-0000-00001D9C0000}"/>
    <cellStyle name="Vírgula 4 2 2 2 2 2 2" xfId="8997" xr:uid="{00000000-0005-0000-0000-00001E9C0000}"/>
    <cellStyle name="Vírgula 4 2 2 2 2 2 3" xfId="11308" xr:uid="{00000000-0005-0000-0000-00001F9C0000}"/>
    <cellStyle name="Vírgula 4 2 2 2 2 3" xfId="3622" xr:uid="{00000000-0005-0000-0000-0000209C0000}"/>
    <cellStyle name="Vírgula 4 2 2 2 2 3 2" xfId="8998" xr:uid="{00000000-0005-0000-0000-0000219C0000}"/>
    <cellStyle name="Vírgula 4 2 2 2 2 3 3" xfId="12776" xr:uid="{00000000-0005-0000-0000-0000229C0000}"/>
    <cellStyle name="Vírgula 4 2 2 2 2 4" xfId="1580" xr:uid="{00000000-0005-0000-0000-0000239C0000}"/>
    <cellStyle name="Vírgula 4 2 2 2 2 4 2" xfId="8999" xr:uid="{00000000-0005-0000-0000-0000249C0000}"/>
    <cellStyle name="Vírgula 4 2 2 2 2 4 3" xfId="10734" xr:uid="{00000000-0005-0000-0000-0000259C0000}"/>
    <cellStyle name="Vírgula 4 2 2 2 2 5" xfId="8996" xr:uid="{00000000-0005-0000-0000-0000269C0000}"/>
    <cellStyle name="Vírgula 4 2 2 2 2 6" xfId="10231" xr:uid="{00000000-0005-0000-0000-0000279C0000}"/>
    <cellStyle name="Vírgula 4 2 2 2 3" xfId="2153" xr:uid="{00000000-0005-0000-0000-0000289C0000}"/>
    <cellStyle name="Vírgula 4 2 2 2 3 2" xfId="9000" xr:uid="{00000000-0005-0000-0000-0000299C0000}"/>
    <cellStyle name="Vírgula 4 2 2 2 3 3" xfId="11307" xr:uid="{00000000-0005-0000-0000-00002A9C0000}"/>
    <cellStyle name="Vírgula 4 2 2 2 4" xfId="3621" xr:uid="{00000000-0005-0000-0000-00002B9C0000}"/>
    <cellStyle name="Vírgula 4 2 2 2 4 2" xfId="9001" xr:uid="{00000000-0005-0000-0000-00002C9C0000}"/>
    <cellStyle name="Vírgula 4 2 2 2 4 3" xfId="12775" xr:uid="{00000000-0005-0000-0000-00002D9C0000}"/>
    <cellStyle name="Vírgula 4 2 2 2 5" xfId="1579" xr:uid="{00000000-0005-0000-0000-00002E9C0000}"/>
    <cellStyle name="Vírgula 4 2 2 2 5 2" xfId="9002" xr:uid="{00000000-0005-0000-0000-00002F9C0000}"/>
    <cellStyle name="Vírgula 4 2 2 2 5 3" xfId="10733" xr:uid="{00000000-0005-0000-0000-0000309C0000}"/>
    <cellStyle name="Vírgula 4 2 2 2 6" xfId="8995" xr:uid="{00000000-0005-0000-0000-0000319C0000}"/>
    <cellStyle name="Vírgula 4 2 2 2 7" xfId="10230" xr:uid="{00000000-0005-0000-0000-0000329C0000}"/>
    <cellStyle name="Vírgula 4 2 2 3" xfId="1078" xr:uid="{00000000-0005-0000-0000-0000339C0000}"/>
    <cellStyle name="Vírgula 4 2 2 3 2" xfId="2155" xr:uid="{00000000-0005-0000-0000-0000349C0000}"/>
    <cellStyle name="Vírgula 4 2 2 3 2 2" xfId="9004" xr:uid="{00000000-0005-0000-0000-0000359C0000}"/>
    <cellStyle name="Vírgula 4 2 2 3 2 3" xfId="11309" xr:uid="{00000000-0005-0000-0000-0000369C0000}"/>
    <cellStyle name="Vírgula 4 2 2 3 3" xfId="3623" xr:uid="{00000000-0005-0000-0000-0000379C0000}"/>
    <cellStyle name="Vírgula 4 2 2 3 3 2" xfId="9005" xr:uid="{00000000-0005-0000-0000-0000389C0000}"/>
    <cellStyle name="Vírgula 4 2 2 3 3 3" xfId="12777" xr:uid="{00000000-0005-0000-0000-0000399C0000}"/>
    <cellStyle name="Vírgula 4 2 2 3 4" xfId="1581" xr:uid="{00000000-0005-0000-0000-00003A9C0000}"/>
    <cellStyle name="Vírgula 4 2 2 3 4 2" xfId="9006" xr:uid="{00000000-0005-0000-0000-00003B9C0000}"/>
    <cellStyle name="Vírgula 4 2 2 3 4 3" xfId="10735" xr:uid="{00000000-0005-0000-0000-00003C9C0000}"/>
    <cellStyle name="Vírgula 4 2 2 3 5" xfId="9003" xr:uid="{00000000-0005-0000-0000-00003D9C0000}"/>
    <cellStyle name="Vírgula 4 2 2 3 6" xfId="10232" xr:uid="{00000000-0005-0000-0000-00003E9C0000}"/>
    <cellStyle name="Vírgula 4 2 2 4" xfId="2152" xr:uid="{00000000-0005-0000-0000-00003F9C0000}"/>
    <cellStyle name="Vírgula 4 2 2 4 2" xfId="9007" xr:uid="{00000000-0005-0000-0000-0000409C0000}"/>
    <cellStyle name="Vírgula 4 2 2 4 3" xfId="11306" xr:uid="{00000000-0005-0000-0000-0000419C0000}"/>
    <cellStyle name="Vírgula 4 2 2 5" xfId="3620" xr:uid="{00000000-0005-0000-0000-0000429C0000}"/>
    <cellStyle name="Vírgula 4 2 2 5 2" xfId="9008" xr:uid="{00000000-0005-0000-0000-0000439C0000}"/>
    <cellStyle name="Vírgula 4 2 2 5 3" xfId="12774" xr:uid="{00000000-0005-0000-0000-0000449C0000}"/>
    <cellStyle name="Vírgula 4 2 2 6" xfId="1578" xr:uid="{00000000-0005-0000-0000-0000459C0000}"/>
    <cellStyle name="Vírgula 4 2 2 6 2" xfId="9009" xr:uid="{00000000-0005-0000-0000-0000469C0000}"/>
    <cellStyle name="Vírgula 4 2 2 6 3" xfId="10732" xr:uid="{00000000-0005-0000-0000-0000479C0000}"/>
    <cellStyle name="Vírgula 4 2 2 7" xfId="8994" xr:uid="{00000000-0005-0000-0000-0000489C0000}"/>
    <cellStyle name="Vírgula 4 2 2 8" xfId="10229" xr:uid="{00000000-0005-0000-0000-0000499C0000}"/>
    <cellStyle name="Vírgula 4 2 3" xfId="1079" xr:uid="{00000000-0005-0000-0000-00004A9C0000}"/>
    <cellStyle name="Vírgula 4 2 3 2" xfId="1080" xr:uid="{00000000-0005-0000-0000-00004B9C0000}"/>
    <cellStyle name="Vírgula 4 2 3 2 2" xfId="2157" xr:uid="{00000000-0005-0000-0000-00004C9C0000}"/>
    <cellStyle name="Vírgula 4 2 3 2 2 2" xfId="9012" xr:uid="{00000000-0005-0000-0000-00004D9C0000}"/>
    <cellStyle name="Vírgula 4 2 3 2 2 3" xfId="11311" xr:uid="{00000000-0005-0000-0000-00004E9C0000}"/>
    <cellStyle name="Vírgula 4 2 3 2 3" xfId="3625" xr:uid="{00000000-0005-0000-0000-00004F9C0000}"/>
    <cellStyle name="Vírgula 4 2 3 2 3 2" xfId="9013" xr:uid="{00000000-0005-0000-0000-0000509C0000}"/>
    <cellStyle name="Vírgula 4 2 3 2 3 3" xfId="12779" xr:uid="{00000000-0005-0000-0000-0000519C0000}"/>
    <cellStyle name="Vírgula 4 2 3 2 4" xfId="1583" xr:uid="{00000000-0005-0000-0000-0000529C0000}"/>
    <cellStyle name="Vírgula 4 2 3 2 4 2" xfId="9014" xr:uid="{00000000-0005-0000-0000-0000539C0000}"/>
    <cellStyle name="Vírgula 4 2 3 2 4 3" xfId="10737" xr:uid="{00000000-0005-0000-0000-0000549C0000}"/>
    <cellStyle name="Vírgula 4 2 3 2 5" xfId="9011" xr:uid="{00000000-0005-0000-0000-0000559C0000}"/>
    <cellStyle name="Vírgula 4 2 3 2 6" xfId="10234" xr:uid="{00000000-0005-0000-0000-0000569C0000}"/>
    <cellStyle name="Vírgula 4 2 3 3" xfId="2156" xr:uid="{00000000-0005-0000-0000-0000579C0000}"/>
    <cellStyle name="Vírgula 4 2 3 3 2" xfId="9015" xr:uid="{00000000-0005-0000-0000-0000589C0000}"/>
    <cellStyle name="Vírgula 4 2 3 3 3" xfId="11310" xr:uid="{00000000-0005-0000-0000-0000599C0000}"/>
    <cellStyle name="Vírgula 4 2 3 4" xfId="3624" xr:uid="{00000000-0005-0000-0000-00005A9C0000}"/>
    <cellStyle name="Vírgula 4 2 3 4 2" xfId="9016" xr:uid="{00000000-0005-0000-0000-00005B9C0000}"/>
    <cellStyle name="Vírgula 4 2 3 4 3" xfId="12778" xr:uid="{00000000-0005-0000-0000-00005C9C0000}"/>
    <cellStyle name="Vírgula 4 2 3 5" xfId="1582" xr:uid="{00000000-0005-0000-0000-00005D9C0000}"/>
    <cellStyle name="Vírgula 4 2 3 5 2" xfId="9017" xr:uid="{00000000-0005-0000-0000-00005E9C0000}"/>
    <cellStyle name="Vírgula 4 2 3 5 3" xfId="10736" xr:uid="{00000000-0005-0000-0000-00005F9C0000}"/>
    <cellStyle name="Vírgula 4 2 3 6" xfId="9010" xr:uid="{00000000-0005-0000-0000-0000609C0000}"/>
    <cellStyle name="Vírgula 4 2 3 7" xfId="10233" xr:uid="{00000000-0005-0000-0000-0000619C0000}"/>
    <cellStyle name="Vírgula 4 2 4" xfId="1081" xr:uid="{00000000-0005-0000-0000-0000629C0000}"/>
    <cellStyle name="Vírgula 4 2 4 2" xfId="2158" xr:uid="{00000000-0005-0000-0000-0000639C0000}"/>
    <cellStyle name="Vírgula 4 2 4 2 2" xfId="9019" xr:uid="{00000000-0005-0000-0000-0000649C0000}"/>
    <cellStyle name="Vírgula 4 2 4 2 3" xfId="11312" xr:uid="{00000000-0005-0000-0000-0000659C0000}"/>
    <cellStyle name="Vírgula 4 2 4 3" xfId="3626" xr:uid="{00000000-0005-0000-0000-0000669C0000}"/>
    <cellStyle name="Vírgula 4 2 4 3 2" xfId="9020" xr:uid="{00000000-0005-0000-0000-0000679C0000}"/>
    <cellStyle name="Vírgula 4 2 4 3 3" xfId="12780" xr:uid="{00000000-0005-0000-0000-0000689C0000}"/>
    <cellStyle name="Vírgula 4 2 4 4" xfId="1584" xr:uid="{00000000-0005-0000-0000-0000699C0000}"/>
    <cellStyle name="Vírgula 4 2 4 4 2" xfId="9021" xr:uid="{00000000-0005-0000-0000-00006A9C0000}"/>
    <cellStyle name="Vírgula 4 2 4 4 3" xfId="10738" xr:uid="{00000000-0005-0000-0000-00006B9C0000}"/>
    <cellStyle name="Vírgula 4 2 4 5" xfId="9018" xr:uid="{00000000-0005-0000-0000-00006C9C0000}"/>
    <cellStyle name="Vírgula 4 2 4 6" xfId="10235" xr:uid="{00000000-0005-0000-0000-00006D9C0000}"/>
    <cellStyle name="Vírgula 4 2 5" xfId="2151" xr:uid="{00000000-0005-0000-0000-00006E9C0000}"/>
    <cellStyle name="Vírgula 4 2 5 2" xfId="9022" xr:uid="{00000000-0005-0000-0000-00006F9C0000}"/>
    <cellStyle name="Vírgula 4 2 5 3" xfId="11305" xr:uid="{00000000-0005-0000-0000-0000709C0000}"/>
    <cellStyle name="Vírgula 4 2 6" xfId="3619" xr:uid="{00000000-0005-0000-0000-0000719C0000}"/>
    <cellStyle name="Vírgula 4 2 6 2" xfId="9023" xr:uid="{00000000-0005-0000-0000-0000729C0000}"/>
    <cellStyle name="Vírgula 4 2 6 3" xfId="12773" xr:uid="{00000000-0005-0000-0000-0000739C0000}"/>
    <cellStyle name="Vírgula 4 2 7" xfId="1577" xr:uid="{00000000-0005-0000-0000-0000749C0000}"/>
    <cellStyle name="Vírgula 4 2 7 2" xfId="9024" xr:uid="{00000000-0005-0000-0000-0000759C0000}"/>
    <cellStyle name="Vírgula 4 2 7 3" xfId="10731" xr:uid="{00000000-0005-0000-0000-0000769C0000}"/>
    <cellStyle name="Vírgula 4 2 8" xfId="8993" xr:uid="{00000000-0005-0000-0000-0000779C0000}"/>
    <cellStyle name="Vírgula 4 2 9" xfId="10228" xr:uid="{00000000-0005-0000-0000-0000789C0000}"/>
    <cellStyle name="Vírgula 4 3" xfId="1082" xr:uid="{00000000-0005-0000-0000-0000799C0000}"/>
    <cellStyle name="Vírgula 4 3 2" xfId="9025" xr:uid="{00000000-0005-0000-0000-00007A9C0000}"/>
    <cellStyle name="Vírgula 4 4" xfId="1083" xr:uid="{00000000-0005-0000-0000-00007B9C0000}"/>
    <cellStyle name="Vírgula 4 4 2" xfId="9026" xr:uid="{00000000-0005-0000-0000-00007C9C0000}"/>
    <cellStyle name="Vírgula 4 5" xfId="1576" xr:uid="{00000000-0005-0000-0000-00007D9C0000}"/>
    <cellStyle name="Vírgula 4 5 2" xfId="9027" xr:uid="{00000000-0005-0000-0000-00007E9C0000}"/>
    <cellStyle name="Vírgula 4 6" xfId="8992" xr:uid="{00000000-0005-0000-0000-00007F9C0000}"/>
    <cellStyle name="Vírgula 5" xfId="211" xr:uid="{00000000-0005-0000-0000-0000809C0000}"/>
    <cellStyle name="Vírgula 5 2" xfId="1084" xr:uid="{00000000-0005-0000-0000-0000819C0000}"/>
    <cellStyle name="Vírgula 5 2 2" xfId="1707" xr:uid="{00000000-0005-0000-0000-0000829C0000}"/>
    <cellStyle name="Vírgula 5 2 2 2" xfId="9030" xr:uid="{00000000-0005-0000-0000-0000839C0000}"/>
    <cellStyle name="Vírgula 5 2 3" xfId="3627" xr:uid="{00000000-0005-0000-0000-0000849C0000}"/>
    <cellStyle name="Vírgula 5 2 3 2" xfId="9031" xr:uid="{00000000-0005-0000-0000-0000859C0000}"/>
    <cellStyle name="Vírgula 5 2 4" xfId="9029" xr:uid="{00000000-0005-0000-0000-0000869C0000}"/>
    <cellStyle name="Vírgula 5 3" xfId="1085" xr:uid="{00000000-0005-0000-0000-0000879C0000}"/>
    <cellStyle name="Vírgula 5 3 2" xfId="9032" xr:uid="{00000000-0005-0000-0000-0000889C0000}"/>
    <cellStyle name="Vírgula 5 4" xfId="1086" xr:uid="{00000000-0005-0000-0000-0000899C0000}"/>
    <cellStyle name="Vírgula 5 4 2" xfId="9033" xr:uid="{00000000-0005-0000-0000-00008A9C0000}"/>
    <cellStyle name="Vírgula 5 5" xfId="9028" xr:uid="{00000000-0005-0000-0000-00008B9C0000}"/>
    <cellStyle name="Vírgula 6" xfId="212" xr:uid="{00000000-0005-0000-0000-00008C9C0000}"/>
    <cellStyle name="Vírgula 6 10" xfId="5053" xr:uid="{00000000-0005-0000-0000-00008D9C0000}"/>
    <cellStyle name="Vírgula 6 10 2" xfId="9035" xr:uid="{00000000-0005-0000-0000-00008E9C0000}"/>
    <cellStyle name="Vírgula 6 10 3" xfId="14207" xr:uid="{00000000-0005-0000-0000-00008F9C0000}"/>
    <cellStyle name="Vírgula 6 11" xfId="9034" xr:uid="{00000000-0005-0000-0000-0000909C0000}"/>
    <cellStyle name="Vírgula 6 12" xfId="9370" xr:uid="{00000000-0005-0000-0000-0000919C0000}"/>
    <cellStyle name="Vírgula 6 2" xfId="1087" xr:uid="{00000000-0005-0000-0000-0000929C0000}"/>
    <cellStyle name="Vírgula 6 2 2" xfId="1088" xr:uid="{00000000-0005-0000-0000-0000939C0000}"/>
    <cellStyle name="Vírgula 6 2 2 2" xfId="1089" xr:uid="{00000000-0005-0000-0000-0000949C0000}"/>
    <cellStyle name="Vírgula 6 2 2 2 2" xfId="2162" xr:uid="{00000000-0005-0000-0000-0000959C0000}"/>
    <cellStyle name="Vírgula 6 2 2 2 2 2" xfId="9039" xr:uid="{00000000-0005-0000-0000-0000969C0000}"/>
    <cellStyle name="Vírgula 6 2 2 2 2 3" xfId="11316" xr:uid="{00000000-0005-0000-0000-0000979C0000}"/>
    <cellStyle name="Vírgula 6 2 2 2 3" xfId="3631" xr:uid="{00000000-0005-0000-0000-0000989C0000}"/>
    <cellStyle name="Vírgula 6 2 2 2 3 2" xfId="9040" xr:uid="{00000000-0005-0000-0000-0000999C0000}"/>
    <cellStyle name="Vírgula 6 2 2 2 3 3" xfId="12785" xr:uid="{00000000-0005-0000-0000-00009A9C0000}"/>
    <cellStyle name="Vírgula 6 2 2 2 4" xfId="1588" xr:uid="{00000000-0005-0000-0000-00009B9C0000}"/>
    <cellStyle name="Vírgula 6 2 2 2 4 2" xfId="9041" xr:uid="{00000000-0005-0000-0000-00009C9C0000}"/>
    <cellStyle name="Vírgula 6 2 2 2 4 3" xfId="10742" xr:uid="{00000000-0005-0000-0000-00009D9C0000}"/>
    <cellStyle name="Vírgula 6 2 2 2 5" xfId="9038" xr:uid="{00000000-0005-0000-0000-00009E9C0000}"/>
    <cellStyle name="Vírgula 6 2 2 2 6" xfId="10243" xr:uid="{00000000-0005-0000-0000-00009F9C0000}"/>
    <cellStyle name="Vírgula 6 2 2 3" xfId="2161" xr:uid="{00000000-0005-0000-0000-0000A09C0000}"/>
    <cellStyle name="Vírgula 6 2 2 3 2" xfId="9042" xr:uid="{00000000-0005-0000-0000-0000A19C0000}"/>
    <cellStyle name="Vírgula 6 2 2 3 3" xfId="11315" xr:uid="{00000000-0005-0000-0000-0000A29C0000}"/>
    <cellStyle name="Vírgula 6 2 2 4" xfId="3630" xr:uid="{00000000-0005-0000-0000-0000A39C0000}"/>
    <cellStyle name="Vírgula 6 2 2 4 2" xfId="9043" xr:uid="{00000000-0005-0000-0000-0000A49C0000}"/>
    <cellStyle name="Vírgula 6 2 2 4 3" xfId="12784" xr:uid="{00000000-0005-0000-0000-0000A59C0000}"/>
    <cellStyle name="Vírgula 6 2 2 5" xfId="1587" xr:uid="{00000000-0005-0000-0000-0000A69C0000}"/>
    <cellStyle name="Vírgula 6 2 2 5 2" xfId="9044" xr:uid="{00000000-0005-0000-0000-0000A79C0000}"/>
    <cellStyle name="Vírgula 6 2 2 5 3" xfId="10741" xr:uid="{00000000-0005-0000-0000-0000A89C0000}"/>
    <cellStyle name="Vírgula 6 2 2 6" xfId="9037" xr:uid="{00000000-0005-0000-0000-0000A99C0000}"/>
    <cellStyle name="Vírgula 6 2 2 7" xfId="10242" xr:uid="{00000000-0005-0000-0000-0000AA9C0000}"/>
    <cellStyle name="Vírgula 6 2 3" xfId="1090" xr:uid="{00000000-0005-0000-0000-0000AB9C0000}"/>
    <cellStyle name="Vírgula 6 2 3 2" xfId="2163" xr:uid="{00000000-0005-0000-0000-0000AC9C0000}"/>
    <cellStyle name="Vírgula 6 2 3 2 2" xfId="9046" xr:uid="{00000000-0005-0000-0000-0000AD9C0000}"/>
    <cellStyle name="Vírgula 6 2 3 2 3" xfId="11317" xr:uid="{00000000-0005-0000-0000-0000AE9C0000}"/>
    <cellStyle name="Vírgula 6 2 3 3" xfId="3632" xr:uid="{00000000-0005-0000-0000-0000AF9C0000}"/>
    <cellStyle name="Vírgula 6 2 3 3 2" xfId="9047" xr:uid="{00000000-0005-0000-0000-0000B09C0000}"/>
    <cellStyle name="Vírgula 6 2 3 3 3" xfId="12786" xr:uid="{00000000-0005-0000-0000-0000B19C0000}"/>
    <cellStyle name="Vírgula 6 2 3 4" xfId="1589" xr:uid="{00000000-0005-0000-0000-0000B29C0000}"/>
    <cellStyle name="Vírgula 6 2 3 4 2" xfId="9048" xr:uid="{00000000-0005-0000-0000-0000B39C0000}"/>
    <cellStyle name="Vírgula 6 2 3 4 3" xfId="10743" xr:uid="{00000000-0005-0000-0000-0000B49C0000}"/>
    <cellStyle name="Vírgula 6 2 3 5" xfId="9045" xr:uid="{00000000-0005-0000-0000-0000B59C0000}"/>
    <cellStyle name="Vírgula 6 2 3 6" xfId="10244" xr:uid="{00000000-0005-0000-0000-0000B69C0000}"/>
    <cellStyle name="Vírgula 6 2 4" xfId="1091" xr:uid="{00000000-0005-0000-0000-0000B79C0000}"/>
    <cellStyle name="Vírgula 6 2 4 2" xfId="9049" xr:uid="{00000000-0005-0000-0000-0000B89C0000}"/>
    <cellStyle name="Vírgula 6 2 5" xfId="2160" xr:uid="{00000000-0005-0000-0000-0000B99C0000}"/>
    <cellStyle name="Vírgula 6 2 5 2" xfId="9050" xr:uid="{00000000-0005-0000-0000-0000BA9C0000}"/>
    <cellStyle name="Vírgula 6 2 5 3" xfId="11314" xr:uid="{00000000-0005-0000-0000-0000BB9C0000}"/>
    <cellStyle name="Vírgula 6 2 6" xfId="3629" xr:uid="{00000000-0005-0000-0000-0000BC9C0000}"/>
    <cellStyle name="Vírgula 6 2 6 2" xfId="9051" xr:uid="{00000000-0005-0000-0000-0000BD9C0000}"/>
    <cellStyle name="Vírgula 6 2 6 3" xfId="12783" xr:uid="{00000000-0005-0000-0000-0000BE9C0000}"/>
    <cellStyle name="Vírgula 6 2 7" xfId="1586" xr:uid="{00000000-0005-0000-0000-0000BF9C0000}"/>
    <cellStyle name="Vírgula 6 2 7 2" xfId="9052" xr:uid="{00000000-0005-0000-0000-0000C09C0000}"/>
    <cellStyle name="Vírgula 6 2 7 3" xfId="10740" xr:uid="{00000000-0005-0000-0000-0000C19C0000}"/>
    <cellStyle name="Vírgula 6 2 8" xfId="9036" xr:uid="{00000000-0005-0000-0000-0000C29C0000}"/>
    <cellStyle name="Vírgula 6 2 9" xfId="10241" xr:uid="{00000000-0005-0000-0000-0000C39C0000}"/>
    <cellStyle name="Vírgula 6 3" xfId="1092" xr:uid="{00000000-0005-0000-0000-0000C49C0000}"/>
    <cellStyle name="Vírgula 6 3 2" xfId="9053" xr:uid="{00000000-0005-0000-0000-0000C59C0000}"/>
    <cellStyle name="Vírgula 6 3 3" xfId="9158" xr:uid="{00000000-0005-0000-0000-0000C69C0000}"/>
    <cellStyle name="Vírgula 6 4" xfId="1093" xr:uid="{00000000-0005-0000-0000-0000C79C0000}"/>
    <cellStyle name="Vírgula 6 4 2" xfId="1094" xr:uid="{00000000-0005-0000-0000-0000C89C0000}"/>
    <cellStyle name="Vírgula 6 4 2 2" xfId="2165" xr:uid="{00000000-0005-0000-0000-0000C99C0000}"/>
    <cellStyle name="Vírgula 6 4 2 2 2" xfId="9056" xr:uid="{00000000-0005-0000-0000-0000CA9C0000}"/>
    <cellStyle name="Vírgula 6 4 2 2 3" xfId="11319" xr:uid="{00000000-0005-0000-0000-0000CB9C0000}"/>
    <cellStyle name="Vírgula 6 4 2 3" xfId="3634" xr:uid="{00000000-0005-0000-0000-0000CC9C0000}"/>
    <cellStyle name="Vírgula 6 4 2 3 2" xfId="9057" xr:uid="{00000000-0005-0000-0000-0000CD9C0000}"/>
    <cellStyle name="Vírgula 6 4 2 3 3" xfId="12788" xr:uid="{00000000-0005-0000-0000-0000CE9C0000}"/>
    <cellStyle name="Vírgula 6 4 2 4" xfId="1591" xr:uid="{00000000-0005-0000-0000-0000CF9C0000}"/>
    <cellStyle name="Vírgula 6 4 2 4 2" xfId="9058" xr:uid="{00000000-0005-0000-0000-0000D09C0000}"/>
    <cellStyle name="Vírgula 6 4 2 4 3" xfId="10745" xr:uid="{00000000-0005-0000-0000-0000D19C0000}"/>
    <cellStyle name="Vírgula 6 4 2 5" xfId="9055" xr:uid="{00000000-0005-0000-0000-0000D29C0000}"/>
    <cellStyle name="Vírgula 6 4 2 6" xfId="10248" xr:uid="{00000000-0005-0000-0000-0000D39C0000}"/>
    <cellStyle name="Vírgula 6 4 3" xfId="2164" xr:uid="{00000000-0005-0000-0000-0000D49C0000}"/>
    <cellStyle name="Vírgula 6 4 3 2" xfId="9059" xr:uid="{00000000-0005-0000-0000-0000D59C0000}"/>
    <cellStyle name="Vírgula 6 4 3 3" xfId="11318" xr:uid="{00000000-0005-0000-0000-0000D69C0000}"/>
    <cellStyle name="Vírgula 6 4 4" xfId="3633" xr:uid="{00000000-0005-0000-0000-0000D79C0000}"/>
    <cellStyle name="Vírgula 6 4 4 2" xfId="9060" xr:uid="{00000000-0005-0000-0000-0000D89C0000}"/>
    <cellStyle name="Vírgula 6 4 4 3" xfId="12787" xr:uid="{00000000-0005-0000-0000-0000D99C0000}"/>
    <cellStyle name="Vírgula 6 4 5" xfId="1590" xr:uid="{00000000-0005-0000-0000-0000DA9C0000}"/>
    <cellStyle name="Vírgula 6 4 5 2" xfId="9061" xr:uid="{00000000-0005-0000-0000-0000DB9C0000}"/>
    <cellStyle name="Vírgula 6 4 5 3" xfId="10744" xr:uid="{00000000-0005-0000-0000-0000DC9C0000}"/>
    <cellStyle name="Vírgula 6 4 6" xfId="9054" xr:uid="{00000000-0005-0000-0000-0000DD9C0000}"/>
    <cellStyle name="Vírgula 6 4 7" xfId="10247" xr:uid="{00000000-0005-0000-0000-0000DE9C0000}"/>
    <cellStyle name="Vírgula 6 5" xfId="1095" xr:uid="{00000000-0005-0000-0000-0000DF9C0000}"/>
    <cellStyle name="Vírgula 6 5 2" xfId="2166" xr:uid="{00000000-0005-0000-0000-0000E09C0000}"/>
    <cellStyle name="Vírgula 6 5 2 2" xfId="9063" xr:uid="{00000000-0005-0000-0000-0000E19C0000}"/>
    <cellStyle name="Vírgula 6 5 2 3" xfId="11320" xr:uid="{00000000-0005-0000-0000-0000E29C0000}"/>
    <cellStyle name="Vírgula 6 5 3" xfId="3635" xr:uid="{00000000-0005-0000-0000-0000E39C0000}"/>
    <cellStyle name="Vírgula 6 5 3 2" xfId="9064" xr:uid="{00000000-0005-0000-0000-0000E49C0000}"/>
    <cellStyle name="Vírgula 6 5 3 3" xfId="12789" xr:uid="{00000000-0005-0000-0000-0000E59C0000}"/>
    <cellStyle name="Vírgula 6 5 4" xfId="1592" xr:uid="{00000000-0005-0000-0000-0000E69C0000}"/>
    <cellStyle name="Vírgula 6 5 4 2" xfId="9065" xr:uid="{00000000-0005-0000-0000-0000E79C0000}"/>
    <cellStyle name="Vírgula 6 5 4 3" xfId="10746" xr:uid="{00000000-0005-0000-0000-0000E89C0000}"/>
    <cellStyle name="Vírgula 6 5 5" xfId="9062" xr:uid="{00000000-0005-0000-0000-0000E99C0000}"/>
    <cellStyle name="Vírgula 6 5 6" xfId="10249" xr:uid="{00000000-0005-0000-0000-0000EA9C0000}"/>
    <cellStyle name="Vírgula 6 6" xfId="1096" xr:uid="{00000000-0005-0000-0000-0000EB9C0000}"/>
    <cellStyle name="Vírgula 6 6 2" xfId="9066" xr:uid="{00000000-0005-0000-0000-0000EC9C0000}"/>
    <cellStyle name="Vírgula 6 7" xfId="2159" xr:uid="{00000000-0005-0000-0000-0000ED9C0000}"/>
    <cellStyle name="Vírgula 6 7 2" xfId="9067" xr:uid="{00000000-0005-0000-0000-0000EE9C0000}"/>
    <cellStyle name="Vírgula 6 7 3" xfId="11313" xr:uid="{00000000-0005-0000-0000-0000EF9C0000}"/>
    <cellStyle name="Vírgula 6 8" xfId="3628" xr:uid="{00000000-0005-0000-0000-0000F09C0000}"/>
    <cellStyle name="Vírgula 6 8 2" xfId="9068" xr:uid="{00000000-0005-0000-0000-0000F19C0000}"/>
    <cellStyle name="Vírgula 6 8 3" xfId="12782" xr:uid="{00000000-0005-0000-0000-0000F29C0000}"/>
    <cellStyle name="Vírgula 6 9" xfId="1585" xr:uid="{00000000-0005-0000-0000-0000F39C0000}"/>
    <cellStyle name="Vírgula 6 9 2" xfId="9069" xr:uid="{00000000-0005-0000-0000-0000F49C0000}"/>
    <cellStyle name="Vírgula 6 9 3" xfId="10739" xr:uid="{00000000-0005-0000-0000-0000F59C0000}"/>
    <cellStyle name="Vírgula 7" xfId="1097" xr:uid="{00000000-0005-0000-0000-0000F69C0000}"/>
    <cellStyle name="Vírgula 7 2" xfId="1098" xr:uid="{00000000-0005-0000-0000-0000F79C0000}"/>
    <cellStyle name="Vírgula 7 2 2" xfId="9071" xr:uid="{00000000-0005-0000-0000-0000F89C0000}"/>
    <cellStyle name="Vírgula 7 3" xfId="9070" xr:uid="{00000000-0005-0000-0000-0000F99C0000}"/>
    <cellStyle name="Vírgula 8" xfId="1099" xr:uid="{00000000-0005-0000-0000-0000FA9C0000}"/>
    <cellStyle name="Vírgula 8 10" xfId="10253" xr:uid="{00000000-0005-0000-0000-0000FB9C0000}"/>
    <cellStyle name="Vírgula 8 2" xfId="1100" xr:uid="{00000000-0005-0000-0000-0000FC9C0000}"/>
    <cellStyle name="Vírgula 8 2 2" xfId="1101" xr:uid="{00000000-0005-0000-0000-0000FD9C0000}"/>
    <cellStyle name="Vírgula 8 2 2 2" xfId="9074" xr:uid="{00000000-0005-0000-0000-0000FE9C0000}"/>
    <cellStyle name="Vírgula 8 2 3" xfId="9073" xr:uid="{00000000-0005-0000-0000-0000FF9C0000}"/>
    <cellStyle name="Vírgula 8 3" xfId="1102" xr:uid="{00000000-0005-0000-0000-0000009D0000}"/>
    <cellStyle name="Vírgula 8 3 2" xfId="1103" xr:uid="{00000000-0005-0000-0000-0000019D0000}"/>
    <cellStyle name="Vírgula 8 3 2 2" xfId="2169" xr:uid="{00000000-0005-0000-0000-0000029D0000}"/>
    <cellStyle name="Vírgula 8 3 2 2 2" xfId="9077" xr:uid="{00000000-0005-0000-0000-0000039D0000}"/>
    <cellStyle name="Vírgula 8 3 2 2 3" xfId="11323" xr:uid="{00000000-0005-0000-0000-0000049D0000}"/>
    <cellStyle name="Vírgula 8 3 2 3" xfId="3638" xr:uid="{00000000-0005-0000-0000-0000059D0000}"/>
    <cellStyle name="Vírgula 8 3 2 3 2" xfId="9078" xr:uid="{00000000-0005-0000-0000-0000069D0000}"/>
    <cellStyle name="Vírgula 8 3 2 3 3" xfId="12792" xr:uid="{00000000-0005-0000-0000-0000079D0000}"/>
    <cellStyle name="Vírgula 8 3 2 4" xfId="1595" xr:uid="{00000000-0005-0000-0000-0000089D0000}"/>
    <cellStyle name="Vírgula 8 3 2 4 2" xfId="9079" xr:uid="{00000000-0005-0000-0000-0000099D0000}"/>
    <cellStyle name="Vírgula 8 3 2 4 3" xfId="10749" xr:uid="{00000000-0005-0000-0000-00000A9D0000}"/>
    <cellStyle name="Vírgula 8 3 2 5" xfId="9076" xr:uid="{00000000-0005-0000-0000-00000B9D0000}"/>
    <cellStyle name="Vírgula 8 3 2 6" xfId="10257" xr:uid="{00000000-0005-0000-0000-00000C9D0000}"/>
    <cellStyle name="Vírgula 8 3 3" xfId="2168" xr:uid="{00000000-0005-0000-0000-00000D9D0000}"/>
    <cellStyle name="Vírgula 8 3 3 2" xfId="9080" xr:uid="{00000000-0005-0000-0000-00000E9D0000}"/>
    <cellStyle name="Vírgula 8 3 3 3" xfId="11322" xr:uid="{00000000-0005-0000-0000-00000F9D0000}"/>
    <cellStyle name="Vírgula 8 3 4" xfId="3637" xr:uid="{00000000-0005-0000-0000-0000109D0000}"/>
    <cellStyle name="Vírgula 8 3 4 2" xfId="9081" xr:uid="{00000000-0005-0000-0000-0000119D0000}"/>
    <cellStyle name="Vírgula 8 3 4 3" xfId="12791" xr:uid="{00000000-0005-0000-0000-0000129D0000}"/>
    <cellStyle name="Vírgula 8 3 5" xfId="1594" xr:uid="{00000000-0005-0000-0000-0000139D0000}"/>
    <cellStyle name="Vírgula 8 3 5 2" xfId="9082" xr:uid="{00000000-0005-0000-0000-0000149D0000}"/>
    <cellStyle name="Vírgula 8 3 5 3" xfId="10748" xr:uid="{00000000-0005-0000-0000-0000159D0000}"/>
    <cellStyle name="Vírgula 8 3 6" xfId="9075" xr:uid="{00000000-0005-0000-0000-0000169D0000}"/>
    <cellStyle name="Vírgula 8 3 7" xfId="10256" xr:uid="{00000000-0005-0000-0000-0000179D0000}"/>
    <cellStyle name="Vírgula 8 4" xfId="1104" xr:uid="{00000000-0005-0000-0000-0000189D0000}"/>
    <cellStyle name="Vírgula 8 4 2" xfId="2170" xr:uid="{00000000-0005-0000-0000-0000199D0000}"/>
    <cellStyle name="Vírgula 8 4 2 2" xfId="9084" xr:uid="{00000000-0005-0000-0000-00001A9D0000}"/>
    <cellStyle name="Vírgula 8 4 2 3" xfId="11324" xr:uid="{00000000-0005-0000-0000-00001B9D0000}"/>
    <cellStyle name="Vírgula 8 4 3" xfId="3639" xr:uid="{00000000-0005-0000-0000-00001C9D0000}"/>
    <cellStyle name="Vírgula 8 4 3 2" xfId="9085" xr:uid="{00000000-0005-0000-0000-00001D9D0000}"/>
    <cellStyle name="Vírgula 8 4 3 3" xfId="12793" xr:uid="{00000000-0005-0000-0000-00001E9D0000}"/>
    <cellStyle name="Vírgula 8 4 4" xfId="1596" xr:uid="{00000000-0005-0000-0000-00001F9D0000}"/>
    <cellStyle name="Vírgula 8 4 4 2" xfId="9086" xr:uid="{00000000-0005-0000-0000-0000209D0000}"/>
    <cellStyle name="Vírgula 8 4 4 3" xfId="10750" xr:uid="{00000000-0005-0000-0000-0000219D0000}"/>
    <cellStyle name="Vírgula 8 4 5" xfId="9083" xr:uid="{00000000-0005-0000-0000-0000229D0000}"/>
    <cellStyle name="Vírgula 8 4 6" xfId="10258" xr:uid="{00000000-0005-0000-0000-0000239D0000}"/>
    <cellStyle name="Vírgula 8 5" xfId="1105" xr:uid="{00000000-0005-0000-0000-0000249D0000}"/>
    <cellStyle name="Vírgula 8 5 2" xfId="9087" xr:uid="{00000000-0005-0000-0000-0000259D0000}"/>
    <cellStyle name="Vírgula 8 6" xfId="2167" xr:uid="{00000000-0005-0000-0000-0000269D0000}"/>
    <cellStyle name="Vírgula 8 6 2" xfId="9088" xr:uid="{00000000-0005-0000-0000-0000279D0000}"/>
    <cellStyle name="Vírgula 8 6 3" xfId="11321" xr:uid="{00000000-0005-0000-0000-0000289D0000}"/>
    <cellStyle name="Vírgula 8 7" xfId="3636" xr:uid="{00000000-0005-0000-0000-0000299D0000}"/>
    <cellStyle name="Vírgula 8 7 2" xfId="9089" xr:uid="{00000000-0005-0000-0000-00002A9D0000}"/>
    <cellStyle name="Vírgula 8 7 3" xfId="12790" xr:uid="{00000000-0005-0000-0000-00002B9D0000}"/>
    <cellStyle name="Vírgula 8 8" xfId="1593" xr:uid="{00000000-0005-0000-0000-00002C9D0000}"/>
    <cellStyle name="Vírgula 8 8 2" xfId="9090" xr:uid="{00000000-0005-0000-0000-00002D9D0000}"/>
    <cellStyle name="Vírgula 8 8 3" xfId="10747" xr:uid="{00000000-0005-0000-0000-00002E9D0000}"/>
    <cellStyle name="Vírgula 8 9" xfId="9072" xr:uid="{00000000-0005-0000-0000-00002F9D0000}"/>
    <cellStyle name="Vírgula 9" xfId="1106" xr:uid="{00000000-0005-0000-0000-0000309D0000}"/>
    <cellStyle name="Vírgula 9 10" xfId="10260" xr:uid="{00000000-0005-0000-0000-0000319D0000}"/>
    <cellStyle name="Vírgula 9 2" xfId="1107" xr:uid="{00000000-0005-0000-0000-0000329D0000}"/>
    <cellStyle name="Vírgula 9 2 2" xfId="9092" xr:uid="{00000000-0005-0000-0000-0000339D0000}"/>
    <cellStyle name="Vírgula 9 3" xfId="1108" xr:uid="{00000000-0005-0000-0000-0000349D0000}"/>
    <cellStyle name="Vírgula 9 3 2" xfId="1109" xr:uid="{00000000-0005-0000-0000-0000359D0000}"/>
    <cellStyle name="Vírgula 9 3 2 2" xfId="2173" xr:uid="{00000000-0005-0000-0000-0000369D0000}"/>
    <cellStyle name="Vírgula 9 3 2 2 2" xfId="9095" xr:uid="{00000000-0005-0000-0000-0000379D0000}"/>
    <cellStyle name="Vírgula 9 3 2 2 3" xfId="11327" xr:uid="{00000000-0005-0000-0000-0000389D0000}"/>
    <cellStyle name="Vírgula 9 3 2 3" xfId="3642" xr:uid="{00000000-0005-0000-0000-0000399D0000}"/>
    <cellStyle name="Vírgula 9 3 2 3 2" xfId="9096" xr:uid="{00000000-0005-0000-0000-00003A9D0000}"/>
    <cellStyle name="Vírgula 9 3 2 3 3" xfId="12796" xr:uid="{00000000-0005-0000-0000-00003B9D0000}"/>
    <cellStyle name="Vírgula 9 3 2 4" xfId="1599" xr:uid="{00000000-0005-0000-0000-00003C9D0000}"/>
    <cellStyle name="Vírgula 9 3 2 4 2" xfId="9097" xr:uid="{00000000-0005-0000-0000-00003D9D0000}"/>
    <cellStyle name="Vírgula 9 3 2 4 3" xfId="10753" xr:uid="{00000000-0005-0000-0000-00003E9D0000}"/>
    <cellStyle name="Vírgula 9 3 2 5" xfId="9094" xr:uid="{00000000-0005-0000-0000-00003F9D0000}"/>
    <cellStyle name="Vírgula 9 3 2 6" xfId="10263" xr:uid="{00000000-0005-0000-0000-0000409D0000}"/>
    <cellStyle name="Vírgula 9 3 3" xfId="2172" xr:uid="{00000000-0005-0000-0000-0000419D0000}"/>
    <cellStyle name="Vírgula 9 3 3 2" xfId="9098" xr:uid="{00000000-0005-0000-0000-0000429D0000}"/>
    <cellStyle name="Vírgula 9 3 3 3" xfId="11326" xr:uid="{00000000-0005-0000-0000-0000439D0000}"/>
    <cellStyle name="Vírgula 9 3 4" xfId="3641" xr:uid="{00000000-0005-0000-0000-0000449D0000}"/>
    <cellStyle name="Vírgula 9 3 4 2" xfId="9099" xr:uid="{00000000-0005-0000-0000-0000459D0000}"/>
    <cellStyle name="Vírgula 9 3 4 3" xfId="12795" xr:uid="{00000000-0005-0000-0000-0000469D0000}"/>
    <cellStyle name="Vírgula 9 3 5" xfId="1598" xr:uid="{00000000-0005-0000-0000-0000479D0000}"/>
    <cellStyle name="Vírgula 9 3 5 2" xfId="9100" xr:uid="{00000000-0005-0000-0000-0000489D0000}"/>
    <cellStyle name="Vírgula 9 3 5 3" xfId="10752" xr:uid="{00000000-0005-0000-0000-0000499D0000}"/>
    <cellStyle name="Vírgula 9 3 6" xfId="9093" xr:uid="{00000000-0005-0000-0000-00004A9D0000}"/>
    <cellStyle name="Vírgula 9 3 7" xfId="10262" xr:uid="{00000000-0005-0000-0000-00004B9D0000}"/>
    <cellStyle name="Vírgula 9 4" xfId="1110" xr:uid="{00000000-0005-0000-0000-00004C9D0000}"/>
    <cellStyle name="Vírgula 9 4 2" xfId="2174" xr:uid="{00000000-0005-0000-0000-00004D9D0000}"/>
    <cellStyle name="Vírgula 9 4 2 2" xfId="9102" xr:uid="{00000000-0005-0000-0000-00004E9D0000}"/>
    <cellStyle name="Vírgula 9 4 2 3" xfId="11328" xr:uid="{00000000-0005-0000-0000-00004F9D0000}"/>
    <cellStyle name="Vírgula 9 4 3" xfId="3643" xr:uid="{00000000-0005-0000-0000-0000509D0000}"/>
    <cellStyle name="Vírgula 9 4 3 2" xfId="9103" xr:uid="{00000000-0005-0000-0000-0000519D0000}"/>
    <cellStyle name="Vírgula 9 4 3 3" xfId="12797" xr:uid="{00000000-0005-0000-0000-0000529D0000}"/>
    <cellStyle name="Vírgula 9 4 4" xfId="1600" xr:uid="{00000000-0005-0000-0000-0000539D0000}"/>
    <cellStyle name="Vírgula 9 4 4 2" xfId="9104" xr:uid="{00000000-0005-0000-0000-0000549D0000}"/>
    <cellStyle name="Vírgula 9 4 4 3" xfId="10754" xr:uid="{00000000-0005-0000-0000-0000559D0000}"/>
    <cellStyle name="Vírgula 9 4 5" xfId="9101" xr:uid="{00000000-0005-0000-0000-0000569D0000}"/>
    <cellStyle name="Vírgula 9 4 6" xfId="10264" xr:uid="{00000000-0005-0000-0000-0000579D0000}"/>
    <cellStyle name="Vírgula 9 5" xfId="1111" xr:uid="{00000000-0005-0000-0000-0000589D0000}"/>
    <cellStyle name="Vírgula 9 5 2" xfId="9105" xr:uid="{00000000-0005-0000-0000-0000599D0000}"/>
    <cellStyle name="Vírgula 9 6" xfId="2171" xr:uid="{00000000-0005-0000-0000-00005A9D0000}"/>
    <cellStyle name="Vírgula 9 6 2" xfId="9106" xr:uid="{00000000-0005-0000-0000-00005B9D0000}"/>
    <cellStyle name="Vírgula 9 6 3" xfId="11325" xr:uid="{00000000-0005-0000-0000-00005C9D0000}"/>
    <cellStyle name="Vírgula 9 7" xfId="3640" xr:uid="{00000000-0005-0000-0000-00005D9D0000}"/>
    <cellStyle name="Vírgula 9 7 2" xfId="9107" xr:uid="{00000000-0005-0000-0000-00005E9D0000}"/>
    <cellStyle name="Vírgula 9 7 3" xfId="12794" xr:uid="{00000000-0005-0000-0000-00005F9D0000}"/>
    <cellStyle name="Vírgula 9 8" xfId="1597" xr:uid="{00000000-0005-0000-0000-0000609D0000}"/>
    <cellStyle name="Vírgula 9 8 2" xfId="9108" xr:uid="{00000000-0005-0000-0000-0000619D0000}"/>
    <cellStyle name="Vírgula 9 8 3" xfId="10751" xr:uid="{00000000-0005-0000-0000-0000629D0000}"/>
    <cellStyle name="Vírgula 9 9" xfId="9091" xr:uid="{00000000-0005-0000-0000-0000639D0000}"/>
  </cellStyles>
  <dxfs count="0"/>
  <tableStyles count="0" defaultTableStyle="TableStyleMedium2" defaultPivotStyle="PivotStyleLight16"/>
  <colors>
    <mruColors>
      <color rgb="FFFFFFCC"/>
      <color rgb="FFBE0602"/>
      <color rgb="FFFFFF99"/>
      <color rgb="FFDA42C8"/>
      <color rgb="FFFDBAA5"/>
      <color rgb="FF7A5D00"/>
      <color rgb="FFAC8300"/>
      <color rgb="FFDA42C4"/>
      <color rgb="FF006600"/>
      <color rgb="FFC5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432018213189759E-4"/>
          <c:y val="0.13502410525044203"/>
          <c:w val="0.60565295800253005"/>
          <c:h val="0.8471066012145971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152C-4056-A327-527054528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152C-4056-A327-5270545280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152C-4056-A327-5270545280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152C-4056-A327-5270545280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6-152C-4056-A327-52705452809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152C-4056-A327-52705452809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C-E9A3-4942-B3AB-1FD2FCE1C0BE}"/>
              </c:ext>
            </c:extLst>
          </c:dPt>
          <c:dLbls>
            <c:dLbl>
              <c:idx val="0"/>
              <c:layout>
                <c:manualLayout>
                  <c:x val="2.3501765531582737E-2"/>
                  <c:y val="2.23152022315201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C-4056-A327-527054528094}"/>
                </c:ext>
              </c:extLst>
            </c:dLbl>
            <c:dLbl>
              <c:idx val="1"/>
              <c:layout>
                <c:manualLayout>
                  <c:x val="-1.5667843687721863E-2"/>
                  <c:y val="5.5788005578800556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C-4056-A327-527054528094}"/>
                </c:ext>
              </c:extLst>
            </c:dLbl>
            <c:dLbl>
              <c:idx val="2"/>
              <c:layout>
                <c:manualLayout>
                  <c:x val="-2.8202118637899353E-2"/>
                  <c:y val="-1.67364016736401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C-4056-A327-527054528094}"/>
                </c:ext>
              </c:extLst>
            </c:dLbl>
            <c:dLbl>
              <c:idx val="3"/>
              <c:layout>
                <c:manualLayout>
                  <c:x val="-1.0967490581405304E-2"/>
                  <c:y val="-5.020920502092050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C-4056-A327-527054528094}"/>
                </c:ext>
              </c:extLst>
            </c:dLbl>
            <c:dLbl>
              <c:idx val="4"/>
              <c:layout>
                <c:manualLayout>
                  <c:x val="2.9768903006671513E-2"/>
                  <c:y val="-6.694560669456066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C-4056-A327-527054528094}"/>
                </c:ext>
              </c:extLst>
            </c:dLbl>
            <c:dLbl>
              <c:idx val="5"/>
              <c:layout>
                <c:manualLayout>
                  <c:x val="5.0137099800709961E-2"/>
                  <c:y val="-5.57880055788005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C-4056-A327-527054528094}"/>
                </c:ext>
              </c:extLst>
            </c:dLbl>
            <c:dLbl>
              <c:idx val="6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9A3-4942-B3AB-1FD2FCE1C0B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'(15)Orç_Ano_1'!$B$136:$B$141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das Despesas com Veículo, Sinalização e Equipamentos</c:v>
                </c:pt>
                <c:pt idx="4">
                  <c:v>Participação da Despesa com Depreciação de Capital</c:v>
                </c:pt>
                <c:pt idx="5">
                  <c:v>Participação da Despesa com Taxa de Arrecadação</c:v>
                </c:pt>
              </c:strCache>
            </c:strRef>
          </c:cat>
          <c:val>
            <c:numRef>
              <c:f>'(15)Orç_Ano_1'!$J$136:$J$141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C-4056-A327-52705452809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57191379873159"/>
          <c:y val="4.2527152725156218E-2"/>
          <c:w val="0.33602737998863524"/>
          <c:h val="0.942839258063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432018213189759E-4"/>
          <c:y val="0.13502410525044203"/>
          <c:w val="0.60565295800253005"/>
          <c:h val="0.8471066012145971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DA31-4B2C-A03E-B7598C854E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DA31-4B2C-A03E-B7598C854E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DA31-4B2C-A03E-B7598C854E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DA31-4B2C-A03E-B7598C854E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DA31-4B2C-A03E-B7598C854E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DA31-4B2C-A03E-B7598C854E2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DA31-4B2C-A03E-B7598C854E2C}"/>
              </c:ext>
            </c:extLst>
          </c:dPt>
          <c:dLbls>
            <c:dLbl>
              <c:idx val="0"/>
              <c:layout>
                <c:manualLayout>
                  <c:x val="2.3501765531582737E-2"/>
                  <c:y val="2.23152022315201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31-4B2C-A03E-B7598C854E2C}"/>
                </c:ext>
              </c:extLst>
            </c:dLbl>
            <c:dLbl>
              <c:idx val="1"/>
              <c:layout>
                <c:manualLayout>
                  <c:x val="-1.5667843687721863E-2"/>
                  <c:y val="5.5788005578800556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31-4B2C-A03E-B7598C854E2C}"/>
                </c:ext>
              </c:extLst>
            </c:dLbl>
            <c:dLbl>
              <c:idx val="2"/>
              <c:layout>
                <c:manualLayout>
                  <c:x val="-2.8202118637899353E-2"/>
                  <c:y val="-1.67364016736401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1-4B2C-A03E-B7598C854E2C}"/>
                </c:ext>
              </c:extLst>
            </c:dLbl>
            <c:dLbl>
              <c:idx val="3"/>
              <c:layout>
                <c:manualLayout>
                  <c:x val="-1.0967490581405304E-2"/>
                  <c:y val="-5.020920502092050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1-4B2C-A03E-B7598C854E2C}"/>
                </c:ext>
              </c:extLst>
            </c:dLbl>
            <c:dLbl>
              <c:idx val="4"/>
              <c:layout>
                <c:manualLayout>
                  <c:x val="2.9768903006671513E-2"/>
                  <c:y val="-6.694560669456066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31-4B2C-A03E-B7598C854E2C}"/>
                </c:ext>
              </c:extLst>
            </c:dLbl>
            <c:dLbl>
              <c:idx val="5"/>
              <c:layout>
                <c:manualLayout>
                  <c:x val="5.0137099800709961E-2"/>
                  <c:y val="-5.57880055788005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31-4B2C-A03E-B7598C854E2C}"/>
                </c:ext>
              </c:extLst>
            </c:dLbl>
            <c:dLbl>
              <c:idx val="6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A31-4B2C-A03E-B7598C854E2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'(15)Orç_Ano_2'!$B$136:$B$141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das Despesas com Veículo, Sinalização e Equipamentos</c:v>
                </c:pt>
                <c:pt idx="4">
                  <c:v>Participação da Despesa com Depreciação de Capital</c:v>
                </c:pt>
                <c:pt idx="5">
                  <c:v>Participação da Despesa com Taxa de Arrecadação</c:v>
                </c:pt>
              </c:strCache>
            </c:strRef>
          </c:cat>
          <c:val>
            <c:numRef>
              <c:f>'(15)Orç_Ano_2'!$J$136:$J$141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31-4B2C-A03E-B7598C854E2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57191379873159"/>
          <c:y val="4.2527152725156218E-2"/>
          <c:w val="0.33602737998863524"/>
          <c:h val="0.942839258063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432018213189759E-4"/>
          <c:y val="0.13502410525044203"/>
          <c:w val="0.60565295800253005"/>
          <c:h val="0.8471066012145971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F357-450C-B2E5-A554E7438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F357-450C-B2E5-A554E7438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F357-450C-B2E5-A554E7438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F357-450C-B2E5-A554E74388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F357-450C-B2E5-A554E74388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F357-450C-B2E5-A554E743888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F357-450C-B2E5-A554E7438881}"/>
              </c:ext>
            </c:extLst>
          </c:dPt>
          <c:dLbls>
            <c:dLbl>
              <c:idx val="0"/>
              <c:layout>
                <c:manualLayout>
                  <c:x val="2.3501765531582737E-2"/>
                  <c:y val="2.23152022315201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57-450C-B2E5-A554E7438881}"/>
                </c:ext>
              </c:extLst>
            </c:dLbl>
            <c:dLbl>
              <c:idx val="1"/>
              <c:layout>
                <c:manualLayout>
                  <c:x val="-1.5667843687721863E-2"/>
                  <c:y val="5.5788005578800556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7-450C-B2E5-A554E7438881}"/>
                </c:ext>
              </c:extLst>
            </c:dLbl>
            <c:dLbl>
              <c:idx val="2"/>
              <c:layout>
                <c:manualLayout>
                  <c:x val="-2.8202118637899353E-2"/>
                  <c:y val="-1.67364016736401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57-450C-B2E5-A554E7438881}"/>
                </c:ext>
              </c:extLst>
            </c:dLbl>
            <c:dLbl>
              <c:idx val="3"/>
              <c:layout>
                <c:manualLayout>
                  <c:x val="-1.0967490581405304E-2"/>
                  <c:y val="-5.020920502092050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57-450C-B2E5-A554E7438881}"/>
                </c:ext>
              </c:extLst>
            </c:dLbl>
            <c:dLbl>
              <c:idx val="4"/>
              <c:layout>
                <c:manualLayout>
                  <c:x val="2.9768903006671513E-2"/>
                  <c:y val="-6.694560669456066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57-450C-B2E5-A554E7438881}"/>
                </c:ext>
              </c:extLst>
            </c:dLbl>
            <c:dLbl>
              <c:idx val="5"/>
              <c:layout>
                <c:manualLayout>
                  <c:x val="5.0137099800709961E-2"/>
                  <c:y val="-5.57880055788005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57-450C-B2E5-A554E7438881}"/>
                </c:ext>
              </c:extLst>
            </c:dLbl>
            <c:dLbl>
              <c:idx val="6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F357-450C-B2E5-A554E74388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'(15)Orç_Ano_3'!$B$136:$B$141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das Despesas com Veículo, Sinalização e Equipamentos</c:v>
                </c:pt>
                <c:pt idx="4">
                  <c:v>Participação da Despesa com Depreciação de Capital</c:v>
                </c:pt>
                <c:pt idx="5">
                  <c:v>Participação da Despesa com Taxa de Arrecadação</c:v>
                </c:pt>
              </c:strCache>
            </c:strRef>
          </c:cat>
          <c:val>
            <c:numRef>
              <c:f>'(15)Orç_Ano_3'!$J$136:$J$141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357-450C-B2E5-A554E7438881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57191379873159"/>
          <c:y val="4.2527152725156218E-2"/>
          <c:w val="0.33602737998863524"/>
          <c:h val="0.942839258063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432018213189759E-4"/>
          <c:y val="0.13502410525044203"/>
          <c:w val="0.60565295800253005"/>
          <c:h val="0.8471066012145971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D58C-4CE5-AC52-24DF80F9DE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D58C-4CE5-AC52-24DF80F9DE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D58C-4CE5-AC52-24DF80F9DE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D58C-4CE5-AC52-24DF80F9DED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D58C-4CE5-AC52-24DF80F9DED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D58C-4CE5-AC52-24DF80F9DED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D58C-4CE5-AC52-24DF80F9DEDE}"/>
              </c:ext>
            </c:extLst>
          </c:dPt>
          <c:dLbls>
            <c:dLbl>
              <c:idx val="0"/>
              <c:layout>
                <c:manualLayout>
                  <c:x val="2.3501765531582737E-2"/>
                  <c:y val="2.23152022315201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C-4CE5-AC52-24DF80F9DEDE}"/>
                </c:ext>
              </c:extLst>
            </c:dLbl>
            <c:dLbl>
              <c:idx val="1"/>
              <c:layout>
                <c:manualLayout>
                  <c:x val="-1.5667843687721863E-2"/>
                  <c:y val="5.5788005578800556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C-4CE5-AC52-24DF80F9DEDE}"/>
                </c:ext>
              </c:extLst>
            </c:dLbl>
            <c:dLbl>
              <c:idx val="2"/>
              <c:layout>
                <c:manualLayout>
                  <c:x val="-2.8202118637899353E-2"/>
                  <c:y val="-1.67364016736401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C-4CE5-AC52-24DF80F9DEDE}"/>
                </c:ext>
              </c:extLst>
            </c:dLbl>
            <c:dLbl>
              <c:idx val="3"/>
              <c:layout>
                <c:manualLayout>
                  <c:x val="-1.0967490581405304E-2"/>
                  <c:y val="-5.020920502092050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8C-4CE5-AC52-24DF80F9DEDE}"/>
                </c:ext>
              </c:extLst>
            </c:dLbl>
            <c:dLbl>
              <c:idx val="4"/>
              <c:layout>
                <c:manualLayout>
                  <c:x val="2.9768903006671513E-2"/>
                  <c:y val="-6.694560669456066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8C-4CE5-AC52-24DF80F9DEDE}"/>
                </c:ext>
              </c:extLst>
            </c:dLbl>
            <c:dLbl>
              <c:idx val="5"/>
              <c:layout>
                <c:manualLayout>
                  <c:x val="5.0137099800709961E-2"/>
                  <c:y val="-5.57880055788005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8C-4CE5-AC52-24DF80F9DEDE}"/>
                </c:ext>
              </c:extLst>
            </c:dLbl>
            <c:dLbl>
              <c:idx val="6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58C-4CE5-AC52-24DF80F9DE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'(15)Orç_Ano_4'!$B$136:$B$141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das Despesas com Veículo, Sinalização e Equipamentos</c:v>
                </c:pt>
                <c:pt idx="4">
                  <c:v>Participação da Despesa com Depreciação de Capital</c:v>
                </c:pt>
                <c:pt idx="5">
                  <c:v>Participação da Despesa com Taxa de Arrecadação</c:v>
                </c:pt>
              </c:strCache>
            </c:strRef>
          </c:cat>
          <c:val>
            <c:numRef>
              <c:f>'(15)Orç_Ano_4'!$J$136:$J$141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8C-4CE5-AC52-24DF80F9DED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57191379873159"/>
          <c:y val="4.2527152725156218E-2"/>
          <c:w val="0.33602737998863524"/>
          <c:h val="0.942839258063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432018213189759E-4"/>
          <c:y val="0.13502410525044203"/>
          <c:w val="0.60565295800253005"/>
          <c:h val="0.8471066012145971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E93A-441A-AF23-F341ED368B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E93A-441A-AF23-F341ED368B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E93A-441A-AF23-F341ED368B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E93A-441A-AF23-F341ED368B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E93A-441A-AF23-F341ED368B6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E93A-441A-AF23-F341ED368B6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E93A-441A-AF23-F341ED368B65}"/>
              </c:ext>
            </c:extLst>
          </c:dPt>
          <c:dLbls>
            <c:dLbl>
              <c:idx val="0"/>
              <c:layout>
                <c:manualLayout>
                  <c:x val="2.3501765531582737E-2"/>
                  <c:y val="2.23152022315201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3A-441A-AF23-F341ED368B65}"/>
                </c:ext>
              </c:extLst>
            </c:dLbl>
            <c:dLbl>
              <c:idx val="1"/>
              <c:layout>
                <c:manualLayout>
                  <c:x val="-1.5667843687721863E-2"/>
                  <c:y val="5.5788005578800556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A-441A-AF23-F341ED368B65}"/>
                </c:ext>
              </c:extLst>
            </c:dLbl>
            <c:dLbl>
              <c:idx val="2"/>
              <c:layout>
                <c:manualLayout>
                  <c:x val="-2.8202118637899353E-2"/>
                  <c:y val="-1.67364016736401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A-441A-AF23-F341ED368B65}"/>
                </c:ext>
              </c:extLst>
            </c:dLbl>
            <c:dLbl>
              <c:idx val="3"/>
              <c:layout>
                <c:manualLayout>
                  <c:x val="-1.0967490581405304E-2"/>
                  <c:y val="-5.020920502092050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A-441A-AF23-F341ED368B65}"/>
                </c:ext>
              </c:extLst>
            </c:dLbl>
            <c:dLbl>
              <c:idx val="4"/>
              <c:layout>
                <c:manualLayout>
                  <c:x val="2.9768903006671513E-2"/>
                  <c:y val="-6.694560669456066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A-441A-AF23-F341ED368B65}"/>
                </c:ext>
              </c:extLst>
            </c:dLbl>
            <c:dLbl>
              <c:idx val="5"/>
              <c:layout>
                <c:manualLayout>
                  <c:x val="5.0137099800709961E-2"/>
                  <c:y val="-5.57880055788005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A-441A-AF23-F341ED368B65}"/>
                </c:ext>
              </c:extLst>
            </c:dLbl>
            <c:dLbl>
              <c:idx val="6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93A-441A-AF23-F341ED368B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'(15)Orç_Ano_5'!$B$136:$B$141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das Despesas com Veículo, Sinalização e Equipamentos</c:v>
                </c:pt>
                <c:pt idx="4">
                  <c:v>Participação da Despesa com Depreciação de Capital</c:v>
                </c:pt>
                <c:pt idx="5">
                  <c:v>Participação da Despesa com Taxa de Arrecadação</c:v>
                </c:pt>
              </c:strCache>
            </c:strRef>
          </c:cat>
          <c:val>
            <c:numRef>
              <c:f>'(15)Orç_Ano_5'!$J$136:$J$141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3A-441A-AF23-F341ED368B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57191379873159"/>
          <c:y val="4.2527152725156218E-2"/>
          <c:w val="0.33602737998863524"/>
          <c:h val="0.942839258063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432018213189759E-4"/>
          <c:y val="0.13502410525044203"/>
          <c:w val="0.60565295800253005"/>
          <c:h val="0.8471066012145971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82B2-478A-B68C-6F5A781345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82B2-478A-B68C-6F5A781345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82B2-478A-B68C-6F5A781345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82B2-478A-B68C-6F5A781345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82B2-478A-B68C-6F5A781345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82B2-478A-B68C-6F5A781345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82B2-478A-B68C-6F5A7813450B}"/>
              </c:ext>
            </c:extLst>
          </c:dPt>
          <c:dLbls>
            <c:dLbl>
              <c:idx val="0"/>
              <c:layout>
                <c:manualLayout>
                  <c:x val="2.3501765531582737E-2"/>
                  <c:y val="2.23152022315201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2-478A-B68C-6F5A7813450B}"/>
                </c:ext>
              </c:extLst>
            </c:dLbl>
            <c:dLbl>
              <c:idx val="1"/>
              <c:layout>
                <c:manualLayout>
                  <c:x val="-1.5667843687721863E-2"/>
                  <c:y val="5.5788005578800556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2-478A-B68C-6F5A7813450B}"/>
                </c:ext>
              </c:extLst>
            </c:dLbl>
            <c:dLbl>
              <c:idx val="2"/>
              <c:layout>
                <c:manualLayout>
                  <c:x val="-2.8202118637899353E-2"/>
                  <c:y val="-1.67364016736401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2-478A-B68C-6F5A7813450B}"/>
                </c:ext>
              </c:extLst>
            </c:dLbl>
            <c:dLbl>
              <c:idx val="3"/>
              <c:layout>
                <c:manualLayout>
                  <c:x val="-1.0967490581405304E-2"/>
                  <c:y val="-5.020920502092050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2-478A-B68C-6F5A7813450B}"/>
                </c:ext>
              </c:extLst>
            </c:dLbl>
            <c:dLbl>
              <c:idx val="4"/>
              <c:layout>
                <c:manualLayout>
                  <c:x val="2.9768903006671513E-2"/>
                  <c:y val="-6.694560669456066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2-478A-B68C-6F5A7813450B}"/>
                </c:ext>
              </c:extLst>
            </c:dLbl>
            <c:dLbl>
              <c:idx val="5"/>
              <c:layout>
                <c:manualLayout>
                  <c:x val="5.0137099800709961E-2"/>
                  <c:y val="-5.57880055788005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2-478A-B68C-6F5A7813450B}"/>
                </c:ext>
              </c:extLst>
            </c:dLbl>
            <c:dLbl>
              <c:idx val="6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82B2-478A-B68C-6F5A781345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'(15)Orç_Ano_6'!$B$136:$B$141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das Despesas com Veículo, Sinalização e Equipamentos</c:v>
                </c:pt>
                <c:pt idx="4">
                  <c:v>Participação da Despesa com Depreciação de Capital</c:v>
                </c:pt>
                <c:pt idx="5">
                  <c:v>Participação da Despesa com Taxa de Arrecadação</c:v>
                </c:pt>
              </c:strCache>
            </c:strRef>
          </c:cat>
          <c:val>
            <c:numRef>
              <c:f>'(15)Orç_Ano_6'!$J$136:$J$141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2B2-478A-B68C-6F5A7813450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57191379873159"/>
          <c:y val="4.2527152725156218E-2"/>
          <c:w val="0.33602737998863524"/>
          <c:h val="0.942839258063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pt-BR"/>
              <a:t>Fluxo de Caixa Projetado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1"/>
          <c:val>
            <c:numRef>
              <c:f>'(19)Fluxo_Caixa'!$G$131:$Z$131</c:f>
              <c:numCache>
                <c:formatCode>"R$ "#,##0.00_);[Red]"(R$ "#,##0.00\)</c:formatCode>
                <c:ptCount val="20"/>
                <c:pt idx="0">
                  <c:v>4008680.5360375992</c:v>
                </c:pt>
                <c:pt idx="1">
                  <c:v>8418150.5987484809</c:v>
                </c:pt>
                <c:pt idx="2">
                  <c:v>13042259.908132644</c:v>
                </c:pt>
                <c:pt idx="3">
                  <c:v>17881008.464190092</c:v>
                </c:pt>
                <c:pt idx="4">
                  <c:v>22934396.26692082</c:v>
                </c:pt>
                <c:pt idx="5">
                  <c:v>28202423.31632483</c:v>
                </c:pt>
                <c:pt idx="6">
                  <c:v>33470450.36572884</c:v>
                </c:pt>
                <c:pt idx="7">
                  <c:v>38738477.41513285</c:v>
                </c:pt>
                <c:pt idx="8">
                  <c:v>44006504.464536861</c:v>
                </c:pt>
                <c:pt idx="9">
                  <c:v>49274531.513940871</c:v>
                </c:pt>
                <c:pt idx="10">
                  <c:v>54542558.563344881</c:v>
                </c:pt>
                <c:pt idx="11">
                  <c:v>59810585.612748891</c:v>
                </c:pt>
                <c:pt idx="12">
                  <c:v>65078612.662152901</c:v>
                </c:pt>
                <c:pt idx="13">
                  <c:v>70346639.711556911</c:v>
                </c:pt>
                <c:pt idx="14">
                  <c:v>75614666.760960922</c:v>
                </c:pt>
                <c:pt idx="15">
                  <c:v>80882693.810364932</c:v>
                </c:pt>
                <c:pt idx="16">
                  <c:v>86150720.859768942</c:v>
                </c:pt>
                <c:pt idx="17">
                  <c:v>91418747.909172952</c:v>
                </c:pt>
                <c:pt idx="18">
                  <c:v>96686774.958576962</c:v>
                </c:pt>
                <c:pt idx="19">
                  <c:v>101954802.00798097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A2D8-43AB-9DFD-79C0E49DD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26896128"/>
        <c:axId val="226902016"/>
      </c:barChart>
      <c:catAx>
        <c:axId val="2268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1"/>
            </a:pPr>
            <a:endParaRPr lang="pt-BR"/>
          </a:p>
        </c:txPr>
        <c:crossAx val="226902016"/>
        <c:crosses val="autoZero"/>
        <c:auto val="1"/>
        <c:lblAlgn val="ctr"/>
        <c:lblOffset val="100"/>
        <c:noMultiLvlLbl val="0"/>
      </c:catAx>
      <c:valAx>
        <c:axId val="22690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 &quot;#,##0.00_);[Red]&quot;(R$ 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i="1"/>
            </a:pPr>
            <a:endParaRPr lang="pt-BR"/>
          </a:p>
        </c:txPr>
        <c:crossAx val="226896128"/>
        <c:crosses val="autoZero"/>
        <c:crossBetween val="between"/>
      </c:valAx>
      <c:spPr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pt-BR"/>
              <a:t>Fluxo de Caixa Projetado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1"/>
          <c:val>
            <c:numRef>
              <c:f>'(19)Fluxo_Caixa R$2,00'!$G$131:$Z$131</c:f>
              <c:numCache>
                <c:formatCode>"R$ "#,##0.00_);[Red]"(R$ "#,##0.00\)</c:formatCode>
                <c:ptCount val="20"/>
                <c:pt idx="0">
                  <c:v>2860894.4904300794</c:v>
                </c:pt>
                <c:pt idx="1">
                  <c:v>6063511.1554787848</c:v>
                </c:pt>
                <c:pt idx="2">
                  <c:v>9421699.7151461169</c:v>
                </c:pt>
                <c:pt idx="3">
                  <c:v>12935460.169432074</c:v>
                </c:pt>
                <c:pt idx="4">
                  <c:v>16604792.518336657</c:v>
                </c:pt>
                <c:pt idx="5">
                  <c:v>20429696.761859864</c:v>
                </c:pt>
                <c:pt idx="6">
                  <c:v>24254601.005383074</c:v>
                </c:pt>
                <c:pt idx="7">
                  <c:v>28079505.248906285</c:v>
                </c:pt>
                <c:pt idx="8">
                  <c:v>31904409.492429495</c:v>
                </c:pt>
                <c:pt idx="9">
                  <c:v>35729313.735952705</c:v>
                </c:pt>
                <c:pt idx="10">
                  <c:v>39554217.979475915</c:v>
                </c:pt>
                <c:pt idx="11">
                  <c:v>43379122.222999126</c:v>
                </c:pt>
                <c:pt idx="12">
                  <c:v>47204026.466522336</c:v>
                </c:pt>
                <c:pt idx="13">
                  <c:v>51028930.710045546</c:v>
                </c:pt>
                <c:pt idx="14">
                  <c:v>54853834.953568757</c:v>
                </c:pt>
                <c:pt idx="15">
                  <c:v>58678739.197091967</c:v>
                </c:pt>
                <c:pt idx="16">
                  <c:v>62503643.440615177</c:v>
                </c:pt>
                <c:pt idx="17">
                  <c:v>66328547.684138387</c:v>
                </c:pt>
                <c:pt idx="18">
                  <c:v>70153451.927661598</c:v>
                </c:pt>
                <c:pt idx="19">
                  <c:v>73978356.171184808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D1CB-419B-9740-E993CF52C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26896128"/>
        <c:axId val="226902016"/>
      </c:barChart>
      <c:catAx>
        <c:axId val="2268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1"/>
            </a:pPr>
            <a:endParaRPr lang="pt-BR"/>
          </a:p>
        </c:txPr>
        <c:crossAx val="226902016"/>
        <c:crosses val="autoZero"/>
        <c:auto val="1"/>
        <c:lblAlgn val="ctr"/>
        <c:lblOffset val="100"/>
        <c:noMultiLvlLbl val="0"/>
      </c:catAx>
      <c:valAx>
        <c:axId val="22690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 &quot;#,##0.00_);[Red]&quot;(R$ 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i="1"/>
            </a:pPr>
            <a:endParaRPr lang="pt-BR"/>
          </a:p>
        </c:txPr>
        <c:crossAx val="226896128"/>
        <c:crosses val="autoZero"/>
        <c:crossBetween val="between"/>
      </c:valAx>
      <c:spPr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pt-BR"/>
              <a:t>Fluxo de Caixa Projetado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1"/>
          <c:val>
            <c:numRef>
              <c:f>'(19)Fluxo_Caixa R$3,00'!$G$131:$Z$131</c:f>
              <c:numCache>
                <c:formatCode>"R$ "#,##0.00_);[Red]"(R$ "#,##0.00\)</c:formatCode>
                <c:ptCount val="20"/>
                <c:pt idx="0">
                  <c:v>4372416.8756451197</c:v>
                </c:pt>
                <c:pt idx="1">
                  <c:v>9164341.8732181787</c:v>
                </c:pt>
                <c:pt idx="2">
                  <c:v>14189624.712719176</c:v>
                </c:pt>
                <c:pt idx="3">
                  <c:v>19448265.394148111</c:v>
                </c:pt>
                <c:pt idx="4">
                  <c:v>24940263.917504985</c:v>
                </c:pt>
                <c:pt idx="5">
                  <c:v>30665620.282789797</c:v>
                </c:pt>
                <c:pt idx="6">
                  <c:v>36390976.648074605</c:v>
                </c:pt>
                <c:pt idx="7">
                  <c:v>42116333.013359413</c:v>
                </c:pt>
                <c:pt idx="8">
                  <c:v>47841689.378644221</c:v>
                </c:pt>
                <c:pt idx="9">
                  <c:v>53567045.743929029</c:v>
                </c:pt>
                <c:pt idx="10">
                  <c:v>59292402.109213836</c:v>
                </c:pt>
                <c:pt idx="11">
                  <c:v>65017758.474498644</c:v>
                </c:pt>
                <c:pt idx="12">
                  <c:v>70743114.83978346</c:v>
                </c:pt>
                <c:pt idx="13">
                  <c:v>76468471.205068275</c:v>
                </c:pt>
                <c:pt idx="14">
                  <c:v>82193827.570353091</c:v>
                </c:pt>
                <c:pt idx="15">
                  <c:v>87919183.935637906</c:v>
                </c:pt>
                <c:pt idx="16">
                  <c:v>93644540.300922722</c:v>
                </c:pt>
                <c:pt idx="17">
                  <c:v>99369896.666207537</c:v>
                </c:pt>
                <c:pt idx="18">
                  <c:v>105095253.03149235</c:v>
                </c:pt>
                <c:pt idx="19">
                  <c:v>110820609.39677717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CF66-40FD-85A5-E26EE8BE4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26896128"/>
        <c:axId val="226902016"/>
      </c:barChart>
      <c:catAx>
        <c:axId val="2268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1"/>
            </a:pPr>
            <a:endParaRPr lang="pt-BR"/>
          </a:p>
        </c:txPr>
        <c:crossAx val="226902016"/>
        <c:crosses val="autoZero"/>
        <c:auto val="1"/>
        <c:lblAlgn val="ctr"/>
        <c:lblOffset val="100"/>
        <c:noMultiLvlLbl val="0"/>
      </c:catAx>
      <c:valAx>
        <c:axId val="22690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 &quot;#,##0.00_);[Red]&quot;(R$ 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i="1"/>
            </a:pPr>
            <a:endParaRPr lang="pt-BR"/>
          </a:p>
        </c:txPr>
        <c:crossAx val="226896128"/>
        <c:crosses val="autoZero"/>
        <c:crossBetween val="between"/>
      </c:valAx>
      <c:spPr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88339</xdr:colOff>
      <xdr:row>7</xdr:row>
      <xdr:rowOff>57150</xdr:rowOff>
    </xdr:from>
    <xdr:to>
      <xdr:col>7</xdr:col>
      <xdr:colOff>397437</xdr:colOff>
      <xdr:row>17</xdr:row>
      <xdr:rowOff>136935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7139" y="1257300"/>
          <a:ext cx="1680698" cy="17942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736906</xdr:colOff>
      <xdr:row>134</xdr:row>
      <xdr:rowOff>3809</xdr:rowOff>
    </xdr:from>
    <xdr:to>
      <xdr:col>10</xdr:col>
      <xdr:colOff>971550</xdr:colOff>
      <xdr:row>148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52D874-FCE1-413C-B626-1FC1CE9B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736906</xdr:colOff>
      <xdr:row>134</xdr:row>
      <xdr:rowOff>3809</xdr:rowOff>
    </xdr:from>
    <xdr:to>
      <xdr:col>10</xdr:col>
      <xdr:colOff>971550</xdr:colOff>
      <xdr:row>148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0D4F50-55C3-4F4A-BB6B-C4B23542B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142</xdr:row>
      <xdr:rowOff>31290</xdr:rowOff>
    </xdr:from>
    <xdr:to>
      <xdr:col>9</xdr:col>
      <xdr:colOff>628649</xdr:colOff>
      <xdr:row>155</xdr:row>
      <xdr:rowOff>78915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3D9F484-C7F0-42A1-A5D3-3ACE49214E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142</xdr:row>
      <xdr:rowOff>31290</xdr:rowOff>
    </xdr:from>
    <xdr:to>
      <xdr:col>9</xdr:col>
      <xdr:colOff>628649</xdr:colOff>
      <xdr:row>155</xdr:row>
      <xdr:rowOff>78915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225F3E-AEC6-4EDA-8C9D-D322FE68F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142</xdr:row>
      <xdr:rowOff>31290</xdr:rowOff>
    </xdr:from>
    <xdr:to>
      <xdr:col>9</xdr:col>
      <xdr:colOff>628649</xdr:colOff>
      <xdr:row>155</xdr:row>
      <xdr:rowOff>78915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E41363-8F18-45AC-9828-E2A77A52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142</xdr:row>
      <xdr:rowOff>31290</xdr:rowOff>
    </xdr:from>
    <xdr:to>
      <xdr:col>9</xdr:col>
      <xdr:colOff>628649</xdr:colOff>
      <xdr:row>155</xdr:row>
      <xdr:rowOff>78915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2395F-AF9E-4511-926A-4FA73702A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142</xdr:row>
      <xdr:rowOff>31290</xdr:rowOff>
    </xdr:from>
    <xdr:to>
      <xdr:col>9</xdr:col>
      <xdr:colOff>628649</xdr:colOff>
      <xdr:row>155</xdr:row>
      <xdr:rowOff>78915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8F6DFC-10B2-4946-8A87-1A678BF23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142</xdr:row>
      <xdr:rowOff>31290</xdr:rowOff>
    </xdr:from>
    <xdr:to>
      <xdr:col>9</xdr:col>
      <xdr:colOff>628649</xdr:colOff>
      <xdr:row>155</xdr:row>
      <xdr:rowOff>78915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555A6D-7FBF-4663-BF5D-83E5A60E4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736906</xdr:colOff>
      <xdr:row>134</xdr:row>
      <xdr:rowOff>3809</xdr:rowOff>
    </xdr:from>
    <xdr:to>
      <xdr:col>10</xdr:col>
      <xdr:colOff>971550</xdr:colOff>
      <xdr:row>148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85724</xdr:colOff>
      <xdr:row>51</xdr:row>
      <xdr:rowOff>23812</xdr:rowOff>
    </xdr:from>
    <xdr:ext cx="3552825" cy="4092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SpPr txBox="1"/>
          </xdr:nvSpPr>
          <xdr:spPr>
            <a:xfrm>
              <a:off x="3648074" y="13368337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𝑾𝑨𝑪𝑪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r>
                      <a:rPr lang="pt-BR" sz="1100" b="1" i="1">
                        <a:latin typeface="Cambria Math"/>
                      </a:rPr>
                      <m:t>𝑬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𝑹𝒅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𝑻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×</m:t>
                    </m:r>
                    <m:f>
                      <m:f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1" i="1">
                            <a:latin typeface="Cambria Math"/>
                          </a:rPr>
                          <m:t>𝑫</m:t>
                        </m:r>
                      </m:num>
                      <m:den>
                        <m:r>
                          <a:rPr lang="pt-BR" sz="1100" b="1" i="1">
                            <a:latin typeface="Cambria Math"/>
                          </a:rPr>
                          <m:t>𝑽</m:t>
                        </m:r>
                      </m:den>
                    </m:f>
                  </m:oMath>
                </m:oMathPara>
              </a14:m>
              <a:endParaRPr lang="pt-BR" sz="1100" b="1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" name="CaixaDeTexto 1"/>
            <xdr:cNvSpPr txBox="1"/>
          </xdr:nvSpPr>
          <xdr:spPr>
            <a:xfrm>
              <a:off x="3648074" y="13368337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𝑾𝑨𝑪𝑪=𝑹𝒆×𝑬+𝑹𝒅×(𝟏−𝑻)×𝑫/𝑽</a:t>
              </a:r>
              <a:endParaRPr lang="pt-BR" sz="1100" b="1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533400</xdr:colOff>
      <xdr:row>37</xdr:row>
      <xdr:rowOff>119062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SpPr txBox="1"/>
          </xdr:nvSpPr>
          <xdr:spPr>
            <a:xfrm>
              <a:off x="4095750" y="11063287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𝑹𝒇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𝑩𝑳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𝑹𝒎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𝑹𝒇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𝑹𝒊𝒔𝒄𝒐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r>
                      <a:rPr lang="pt-BR" sz="1100" b="1" i="1">
                        <a:latin typeface="Cambria Math"/>
                      </a:rPr>
                      <m:t>𝒑𝒂</m:t>
                    </m:r>
                    <m:r>
                      <a:rPr lang="pt-BR" sz="1100" b="1" i="1">
                        <a:latin typeface="Cambria Math"/>
                      </a:rPr>
                      <m:t>í</m:t>
                    </m:r>
                    <m:r>
                      <a:rPr lang="pt-BR" sz="1100" b="1" i="1">
                        <a:latin typeface="Cambria Math"/>
                      </a:rPr>
                      <m:t>𝒔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𝑹𝒃</m:t>
                        </m:r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>
              <a:off x="4095750" y="11063287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𝑹𝒆=𝑹𝒇+𝑩𝑳(𝑹𝒎−𝑹𝒇)+𝑹𝒊𝒔𝒄𝒐 𝒑𝒂í𝒔 (𝑹𝒃)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504825</xdr:colOff>
      <xdr:row>33</xdr:row>
      <xdr:rowOff>114300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SpPr txBox="1"/>
          </xdr:nvSpPr>
          <xdr:spPr>
            <a:xfrm>
              <a:off x="4067175" y="10372725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𝑩𝑳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𝑩𝒖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t-BR" sz="11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𝟏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−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𝑻</m:t>
                                </m:r>
                              </m:e>
                            </m:d>
                            <m:r>
                              <a:rPr lang="pt-BR" sz="1100" b="1" i="1">
                                <a:latin typeface="Cambria Math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𝑫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÷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𝑬</m:t>
                                </m:r>
                              </m:e>
                            </m:d>
                          </m:e>
                        </m:d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/>
            <xdr:cNvSpPr txBox="1"/>
          </xdr:nvSpPr>
          <xdr:spPr>
            <a:xfrm>
              <a:off x="4067175" y="10372725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𝑩𝑳=𝑩𝒖×(𝟏+[(𝟏−𝑻)×(𝑫÷𝑬)])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85724</xdr:colOff>
      <xdr:row>51</xdr:row>
      <xdr:rowOff>23812</xdr:rowOff>
    </xdr:from>
    <xdr:ext cx="3552825" cy="4092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B2F45E68-7B5F-4769-8D51-A5EEC56E7A14}"/>
                </a:ext>
              </a:extLst>
            </xdr:cNvPr>
            <xdr:cNvSpPr txBox="1"/>
          </xdr:nvSpPr>
          <xdr:spPr>
            <a:xfrm>
              <a:off x="3743324" y="12581572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𝑾𝑨𝑪𝑪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r>
                      <a:rPr lang="pt-BR" sz="1100" b="1" i="1">
                        <a:latin typeface="Cambria Math"/>
                      </a:rPr>
                      <m:t>𝑬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𝑹𝒅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𝑻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×</m:t>
                    </m:r>
                    <m:f>
                      <m:f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1" i="1">
                            <a:latin typeface="Cambria Math"/>
                          </a:rPr>
                          <m:t>𝑫</m:t>
                        </m:r>
                      </m:num>
                      <m:den>
                        <m:r>
                          <a:rPr lang="pt-BR" sz="1100" b="1" i="1">
                            <a:latin typeface="Cambria Math"/>
                          </a:rPr>
                          <m:t>𝑽</m:t>
                        </m:r>
                      </m:den>
                    </m:f>
                  </m:oMath>
                </m:oMathPara>
              </a14:m>
              <a:endParaRPr lang="pt-BR" sz="1100" b="1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B2F45E68-7B5F-4769-8D51-A5EEC56E7A14}"/>
                </a:ext>
              </a:extLst>
            </xdr:cNvPr>
            <xdr:cNvSpPr txBox="1"/>
          </xdr:nvSpPr>
          <xdr:spPr>
            <a:xfrm>
              <a:off x="3743324" y="12581572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𝑾𝑨𝑪𝑪=𝑹𝒆×𝑬+𝑹𝒅×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×𝑫</a:t>
              </a:r>
              <a:r>
                <a:rPr lang="pt-BR" sz="1100" b="1" i="0">
                  <a:latin typeface="Cambria Math" panose="02040503050406030204" pitchFamily="18" charset="0"/>
                </a:rPr>
                <a:t>/</a:t>
              </a:r>
              <a:r>
                <a:rPr lang="pt-BR" sz="1100" b="1" i="0">
                  <a:latin typeface="Cambria Math"/>
                </a:rPr>
                <a:t>𝑽</a:t>
              </a:r>
              <a:endParaRPr lang="pt-BR" sz="1100" b="1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533400</xdr:colOff>
      <xdr:row>37</xdr:row>
      <xdr:rowOff>119062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8559225-DEA3-4DE4-B32B-DD8F6D36F94B}"/>
                </a:ext>
              </a:extLst>
            </xdr:cNvPr>
            <xdr:cNvSpPr txBox="1"/>
          </xdr:nvSpPr>
          <xdr:spPr>
            <a:xfrm>
              <a:off x="4191000" y="10223182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𝑹𝒇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𝑩𝑳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𝑹𝒎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𝑹𝒇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𝑹𝒊𝒔𝒄𝒐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r>
                      <a:rPr lang="pt-BR" sz="1100" b="1" i="1">
                        <a:latin typeface="Cambria Math"/>
                      </a:rPr>
                      <m:t>𝒑𝒂</m:t>
                    </m:r>
                    <m:r>
                      <a:rPr lang="pt-BR" sz="1100" b="1" i="1">
                        <a:latin typeface="Cambria Math"/>
                      </a:rPr>
                      <m:t>í</m:t>
                    </m:r>
                    <m:r>
                      <a:rPr lang="pt-BR" sz="1100" b="1" i="1">
                        <a:latin typeface="Cambria Math"/>
                      </a:rPr>
                      <m:t>𝒔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𝑹𝒃</m:t>
                        </m:r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8559225-DEA3-4DE4-B32B-DD8F6D36F94B}"/>
                </a:ext>
              </a:extLst>
            </xdr:cNvPr>
            <xdr:cNvSpPr txBox="1"/>
          </xdr:nvSpPr>
          <xdr:spPr>
            <a:xfrm>
              <a:off x="4191000" y="10223182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𝑹𝒆=𝑹𝒇+𝑩𝑳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𝑹𝒎−𝑹𝒇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+𝑹𝒊𝒔𝒄𝒐 𝒑𝒂í𝒔 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𝑹𝒃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504825</xdr:colOff>
      <xdr:row>33</xdr:row>
      <xdr:rowOff>114300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6D0D5F46-CD96-4DDD-968D-380984554352}"/>
                </a:ext>
              </a:extLst>
            </xdr:cNvPr>
            <xdr:cNvSpPr txBox="1"/>
          </xdr:nvSpPr>
          <xdr:spPr>
            <a:xfrm>
              <a:off x="4162425" y="9517380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𝑩𝑳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𝑩𝒖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t-BR" sz="11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𝟏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−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𝑻</m:t>
                                </m:r>
                              </m:e>
                            </m:d>
                            <m:r>
                              <a:rPr lang="pt-BR" sz="1100" b="1" i="1">
                                <a:latin typeface="Cambria Math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𝑫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÷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𝑬</m:t>
                                </m:r>
                              </m:e>
                            </m:d>
                          </m:e>
                        </m:d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6D0D5F46-CD96-4DDD-968D-380984554352}"/>
                </a:ext>
              </a:extLst>
            </xdr:cNvPr>
            <xdr:cNvSpPr txBox="1"/>
          </xdr:nvSpPr>
          <xdr:spPr>
            <a:xfrm>
              <a:off x="4162425" y="9517380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𝑩𝑳=𝑩𝒖×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𝟏+</a:t>
              </a:r>
              <a:r>
                <a:rPr lang="pt-BR" sz="1100" b="1" i="0">
                  <a:latin typeface="Cambria Math" panose="02040503050406030204" pitchFamily="18" charset="0"/>
                </a:rPr>
                <a:t>[(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𝑫÷𝑬</a:t>
              </a:r>
              <a:r>
                <a:rPr lang="pt-BR" sz="1100" b="1" i="0">
                  <a:latin typeface="Cambria Math" panose="02040503050406030204" pitchFamily="18" charset="0"/>
                </a:rPr>
                <a:t>)])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85724</xdr:colOff>
      <xdr:row>51</xdr:row>
      <xdr:rowOff>23812</xdr:rowOff>
    </xdr:from>
    <xdr:ext cx="3552825" cy="4092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7529B286-757A-49B2-B681-479C127AB8EC}"/>
                </a:ext>
              </a:extLst>
            </xdr:cNvPr>
            <xdr:cNvSpPr txBox="1"/>
          </xdr:nvSpPr>
          <xdr:spPr>
            <a:xfrm>
              <a:off x="3743324" y="12581572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𝑾𝑨𝑪𝑪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r>
                      <a:rPr lang="pt-BR" sz="1100" b="1" i="1">
                        <a:latin typeface="Cambria Math"/>
                      </a:rPr>
                      <m:t>𝑬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𝑹𝒅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𝑻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×</m:t>
                    </m:r>
                    <m:f>
                      <m:f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1" i="1">
                            <a:latin typeface="Cambria Math"/>
                          </a:rPr>
                          <m:t>𝑫</m:t>
                        </m:r>
                      </m:num>
                      <m:den>
                        <m:r>
                          <a:rPr lang="pt-BR" sz="1100" b="1" i="1">
                            <a:latin typeface="Cambria Math"/>
                          </a:rPr>
                          <m:t>𝑽</m:t>
                        </m:r>
                      </m:den>
                    </m:f>
                  </m:oMath>
                </m:oMathPara>
              </a14:m>
              <a:endParaRPr lang="pt-BR" sz="1100" b="1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7529B286-757A-49B2-B681-479C127AB8EC}"/>
                </a:ext>
              </a:extLst>
            </xdr:cNvPr>
            <xdr:cNvSpPr txBox="1"/>
          </xdr:nvSpPr>
          <xdr:spPr>
            <a:xfrm>
              <a:off x="3743324" y="12581572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𝑾𝑨𝑪𝑪=𝑹𝒆×𝑬+𝑹𝒅×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×𝑫</a:t>
              </a:r>
              <a:r>
                <a:rPr lang="pt-BR" sz="1100" b="1" i="0">
                  <a:latin typeface="Cambria Math" panose="02040503050406030204" pitchFamily="18" charset="0"/>
                </a:rPr>
                <a:t>/</a:t>
              </a:r>
              <a:r>
                <a:rPr lang="pt-BR" sz="1100" b="1" i="0">
                  <a:latin typeface="Cambria Math"/>
                </a:rPr>
                <a:t>𝑽</a:t>
              </a:r>
              <a:endParaRPr lang="pt-BR" sz="1100" b="1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533400</xdr:colOff>
      <xdr:row>37</xdr:row>
      <xdr:rowOff>119062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B8F3CF8D-DF49-427D-93B1-F53EFAD9B9D5}"/>
                </a:ext>
              </a:extLst>
            </xdr:cNvPr>
            <xdr:cNvSpPr txBox="1"/>
          </xdr:nvSpPr>
          <xdr:spPr>
            <a:xfrm>
              <a:off x="4191000" y="10223182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𝑹𝒇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𝑩𝑳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𝑹𝒎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𝑹𝒇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𝑹𝒊𝒔𝒄𝒐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r>
                      <a:rPr lang="pt-BR" sz="1100" b="1" i="1">
                        <a:latin typeface="Cambria Math"/>
                      </a:rPr>
                      <m:t>𝒑𝒂</m:t>
                    </m:r>
                    <m:r>
                      <a:rPr lang="pt-BR" sz="1100" b="1" i="1">
                        <a:latin typeface="Cambria Math"/>
                      </a:rPr>
                      <m:t>í</m:t>
                    </m:r>
                    <m:r>
                      <a:rPr lang="pt-BR" sz="1100" b="1" i="1">
                        <a:latin typeface="Cambria Math"/>
                      </a:rPr>
                      <m:t>𝒔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𝑹𝒃</m:t>
                        </m:r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B8F3CF8D-DF49-427D-93B1-F53EFAD9B9D5}"/>
                </a:ext>
              </a:extLst>
            </xdr:cNvPr>
            <xdr:cNvSpPr txBox="1"/>
          </xdr:nvSpPr>
          <xdr:spPr>
            <a:xfrm>
              <a:off x="4191000" y="10223182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𝑹𝒆=𝑹𝒇+𝑩𝑳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𝑹𝒎−𝑹𝒇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+𝑹𝒊𝒔𝒄𝒐 𝒑𝒂í𝒔 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𝑹𝒃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504825</xdr:colOff>
      <xdr:row>33</xdr:row>
      <xdr:rowOff>114300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05BE7B3E-A7F4-4312-A64C-03C0380D9B86}"/>
                </a:ext>
              </a:extLst>
            </xdr:cNvPr>
            <xdr:cNvSpPr txBox="1"/>
          </xdr:nvSpPr>
          <xdr:spPr>
            <a:xfrm>
              <a:off x="4162425" y="9517380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𝑩𝑳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𝑩𝒖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t-BR" sz="11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𝟏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−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𝑻</m:t>
                                </m:r>
                              </m:e>
                            </m:d>
                            <m:r>
                              <a:rPr lang="pt-BR" sz="1100" b="1" i="1">
                                <a:latin typeface="Cambria Math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𝑫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÷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𝑬</m:t>
                                </m:r>
                              </m:e>
                            </m:d>
                          </m:e>
                        </m:d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05BE7B3E-A7F4-4312-A64C-03C0380D9B86}"/>
                </a:ext>
              </a:extLst>
            </xdr:cNvPr>
            <xdr:cNvSpPr txBox="1"/>
          </xdr:nvSpPr>
          <xdr:spPr>
            <a:xfrm>
              <a:off x="4162425" y="9517380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𝑩𝑳=𝑩𝒖×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𝟏+</a:t>
              </a:r>
              <a:r>
                <a:rPr lang="pt-BR" sz="1100" b="1" i="0">
                  <a:latin typeface="Cambria Math" panose="02040503050406030204" pitchFamily="18" charset="0"/>
                </a:rPr>
                <a:t>[(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𝑫÷𝑬</a:t>
              </a:r>
              <a:r>
                <a:rPr lang="pt-BR" sz="1100" b="1" i="0">
                  <a:latin typeface="Cambria Math" panose="02040503050406030204" pitchFamily="18" charset="0"/>
                </a:rPr>
                <a:t>)])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Users\jxvianna\Excel\PLANILHAS%20RIT\2001\05-Mai\BALA.04.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3.%20Licita&#231;&#227;o-Empresarial\CORLEUB_Passo_Fundo\ANO_2019\(01)%202017%20-%20Edital_10-2017%20(25-out-2017)\(03)%20PROPOSTA_FINANCEIRA\(MODELO)%20Tarifa-Maxima%20(V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3.%20Licita&#231;&#227;o-Empresarial\CORLEUB_Passo_Fundo\ANO_2019\(01)%202017%20-%20Edital_10-2017%20(25-out-2017)\(03)%20PROPOSTA_FINANCEIRA\(MODELO)%20Tarifa-Maxima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5273DCB2" TargetMode="External"/><Relationship Id="rId1" Type="http://schemas.openxmlformats.org/officeDocument/2006/relationships/externalLinkPath" Target="file:///\\5273DCB2\Anexo_III_Est_Viab_Econ_Financ(25anos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quivos\consultoria\LICITACAO%20ARAQUARI\Antigos%20Publicados%20(04_11)\Anexo%20X\PropostaPre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Projetos\Erechim\Planilha%20Tarif&#225;ria\Tarifa_Proposta_Erechim_V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mari5517\Documents\Consultoria%202011\Prorroga&#231;&#227;o\PropostaPre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2.%20Licita&#231;&#227;o-P&#250;blica\CRICIUMA\ANO_2019\(03)%20INFORMA&#199;&#213;ES\DocRecebido(jun19)Watuzi\PLANILHAS\informa&#231;&#227;o%20linhas_frota_pass.xlsx" TargetMode="External"/></Relationships>
</file>

<file path=xl/externalLinks/_rels/externalLink9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Z:\3.%20Servi&#231;os\3.4.%20Licitacao-Publica-PMI\03_Pref_Chapec&#243;_PMI-04-2022-Rotativo\14_Edital_Finalizado\01_Oficial\III_Minuta_Edital_Contrato\23_Anexo_II_Projeto_Basico\23.1_Anexo_III_Inst_Prop_Comerc\12_Anexo_III.2_Prop_Financ.xlsx" TargetMode="External"/><Relationship Id="rId2" Type="http://schemas.microsoft.com/office/2019/04/relationships/externalLinkLongPath" Target="12_Anexo_III.2_Prop_Financ.xlsx?6FDDEAB3" TargetMode="External"/><Relationship Id="rId1" Type="http://schemas.openxmlformats.org/officeDocument/2006/relationships/externalLinkPath" Target="file:///\\6FDDEAB3\12_Anexo_III.2_Prop_Finan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Dados Preliminares"/>
      <sheetName val="Coeficientes"/>
      <sheetName val="REM-DEP"/>
      <sheetName val="Plano Frota"/>
      <sheetName val="Planilha"/>
      <sheetName val="PlanoContas"/>
      <sheetName val="DRMM"/>
      <sheetName val="Inv-Obrigatorios"/>
      <sheetName val="Imobilizações"/>
      <sheetName val="RE"/>
      <sheetName val="FluxoCaixa"/>
      <sheetName val="Resumo"/>
      <sheetName val="COO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1">
          <cell r="D11">
            <v>36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"/>
      <sheetName val="01 Preços"/>
      <sheetName val="Coeficiente teste"/>
      <sheetName val="02 Coeficientes"/>
      <sheetName val="03 Dados Operacionais"/>
      <sheetName val="04 Frota"/>
      <sheetName val="05 CustVar"/>
      <sheetName val="06 Peças Acessorios"/>
      <sheetName val="07 Depreciac"/>
      <sheetName val="08 Remuner"/>
      <sheetName val="09 Custos Pessoal"/>
      <sheetName val="10 Custos Admin"/>
      <sheetName val="11 Outros custos"/>
      <sheetName val="Análise Tarifária"/>
      <sheetName val="Coeficientes nao vinculados"/>
    </sheetNames>
    <sheetDataSet>
      <sheetData sheetId="0" refreshError="1"/>
      <sheetData sheetId="1" refreshError="1"/>
      <sheetData sheetId="2" refreshError="1"/>
      <sheetData sheetId="3">
        <row r="64">
          <cell r="B64">
            <v>1.6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C4">
            <v>355123</v>
          </cell>
        </row>
        <row r="9">
          <cell r="C9">
            <v>3388.7291666666665</v>
          </cell>
        </row>
        <row r="10">
          <cell r="C10">
            <v>2.1832360951438283</v>
          </cell>
        </row>
        <row r="11">
          <cell r="C11">
            <v>44</v>
          </cell>
        </row>
        <row r="12">
          <cell r="C12">
            <v>4</v>
          </cell>
        </row>
        <row r="13">
          <cell r="C13">
            <v>48</v>
          </cell>
        </row>
      </sheetData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Dados Preliminares"/>
      <sheetName val="Coeficientes"/>
      <sheetName val="REM-DEP"/>
      <sheetName val="Plano Frota"/>
      <sheetName val="Planilha"/>
      <sheetName val="PlanoContas"/>
      <sheetName val="DRMM"/>
      <sheetName val="Inv-Obrigatorios"/>
      <sheetName val="Imobilizações"/>
      <sheetName val="RE"/>
      <sheetName val="FluxoCaixa"/>
      <sheetName val="Resumo"/>
      <sheetName val="COO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.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1">
          <cell r="D11">
            <v>36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ao"/>
      <sheetName val="(1)Estrut."/>
      <sheetName val="(2)Ficha_Tec."/>
      <sheetName val="(3)Linha"/>
      <sheetName val="(4)Frota"/>
      <sheetName val="(5)Pass."/>
      <sheetName val="AUX.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K2" t="str">
            <v>Dianteira</v>
          </cell>
        </row>
        <row r="3">
          <cell r="K3" t="str">
            <v>Traseira</v>
          </cell>
        </row>
        <row r="4">
          <cell r="K4" t="str">
            <v>Não possui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Capa"/>
      <sheetName val="(1)Premis."/>
      <sheetName val="(2)Ins."/>
      <sheetName val="(3)Invest."/>
      <sheetName val="(4)Comp.Pessoal"/>
      <sheetName val="(5)Comp.Benef."/>
      <sheetName val="(6)Comp.Desp.G"/>
      <sheetName val="(7)Comp.Veic.Pas"/>
      <sheetName val="(8)Comp.Veic.Util."/>
      <sheetName val="(9)Comp.Motoc."/>
      <sheetName val="(10)Comp.Sinaliz."/>
      <sheetName val="(11)Comp.Deprec."/>
      <sheetName val="(12)Comp.Orgao.Gestor"/>
      <sheetName val="(13)Proj.Deprec."/>
      <sheetName val="(14)Enc.Soc."/>
      <sheetName val="(15)Orçamento"/>
      <sheetName val="(16)Quant.Vagas"/>
      <sheetName val="(17)Vaga_Hora"/>
      <sheetName val="(18) Receita"/>
      <sheetName val="(19)Fluxo_Caixa"/>
      <sheetName val="(20)WACC"/>
      <sheetName val="(16)Quant.Vagas (2)"/>
      <sheetName val="(20)VN"/>
    </sheetNames>
    <sheetDataSet>
      <sheetData sheetId="0" refreshError="1"/>
      <sheetData sheetId="1" refreshError="1"/>
      <sheetData sheetId="2">
        <row r="109">
          <cell r="D109" t="str">
            <v>Inserir Data</v>
          </cell>
        </row>
        <row r="125">
          <cell r="D125" t="str">
            <v>Razão Social da Licitante</v>
          </cell>
        </row>
        <row r="127">
          <cell r="E127" t="str">
            <v>inserir nº dias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pt.global-rates.com/estatisticas-economicas/inflacao/indice-de-precos-ao-consumidor/ipc/brasil.aspx" TargetMode="External"/><Relationship Id="rId13" Type="http://schemas.openxmlformats.org/officeDocument/2006/relationships/vmlDrawing" Target="../drawings/vmlDrawing25.vml"/><Relationship Id="rId3" Type="http://schemas.openxmlformats.org/officeDocument/2006/relationships/hyperlink" Target="https://www.bcb.gov.br/acessoinformacao/legado?url=https:%2F%2Fwww4.bcb.gov.br%2Fpec%2Ftaxas%2Fport%2Fptaxnpesq.asp%3Fid%3Dtxcotacao" TargetMode="External"/><Relationship Id="rId7" Type="http://schemas.openxmlformats.org/officeDocument/2006/relationships/hyperlink" Target="https://pt.inflation.eu/taxas-de-inflacao/estados-unidos/inflacao-historica/ipc-inflacao-estados-unidos.aspx" TargetMode="External"/><Relationship Id="rId12" Type="http://schemas.openxmlformats.org/officeDocument/2006/relationships/drawing" Target="../drawings/drawing9.xml"/><Relationship Id="rId2" Type="http://schemas.openxmlformats.org/officeDocument/2006/relationships/hyperlink" Target="https://www.bcb.gov.br/controleinflacao/historicotaxasjuros" TargetMode="External"/><Relationship Id="rId1" Type="http://schemas.openxmlformats.org/officeDocument/2006/relationships/hyperlink" Target="http://ipeadata.gov.br/ExibeSerie.aspx?serid=40940&amp;module=Mhttp://ipeadata.gov.br/ExibeSerie.aspx?serid=40940&amp;module=M" TargetMode="External"/><Relationship Id="rId6" Type="http://schemas.openxmlformats.org/officeDocument/2006/relationships/hyperlink" Target="https://www1.folha.uol.com.br/mercado/2019/05/banco-central-dos-eua-mantem-juros-entre-225-e-25-ao-ano.shtml" TargetMode="External"/><Relationship Id="rId11" Type="http://schemas.openxmlformats.org/officeDocument/2006/relationships/printerSettings" Target="../printerSettings/printerSettings27.bin"/><Relationship Id="rId5" Type="http://schemas.openxmlformats.org/officeDocument/2006/relationships/hyperlink" Target="https://www.bloomberg.com/quote/USGG10YR:IND" TargetMode="External"/><Relationship Id="rId10" Type="http://schemas.openxmlformats.org/officeDocument/2006/relationships/hyperlink" Target="http://pages.stern.nyu.edu/~adamodar/" TargetMode="External"/><Relationship Id="rId4" Type="http://schemas.openxmlformats.org/officeDocument/2006/relationships/hyperlink" Target="https://tradingeconomics.com/brazil/government-bond-yield" TargetMode="External"/><Relationship Id="rId9" Type="http://schemas.openxmlformats.org/officeDocument/2006/relationships/hyperlink" Target="https://www.bndes.gov.br/wps/portal/site/home/financiamento/guia/taxa-de-juros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22702-37FB-4C95-8946-19FF21EF422B}">
  <dimension ref="A1:T43"/>
  <sheetViews>
    <sheetView workbookViewId="0">
      <selection activeCell="N3" sqref="N3"/>
    </sheetView>
  </sheetViews>
  <sheetFormatPr defaultRowHeight="13.2" x14ac:dyDescent="0.25"/>
  <cols>
    <col min="2" max="2" width="12.109375" bestFit="1" customWidth="1"/>
    <col min="3" max="3" width="12" customWidth="1"/>
    <col min="4" max="4" width="10.88671875" bestFit="1" customWidth="1"/>
    <col min="6" max="7" width="13.5546875" bestFit="1" customWidth="1"/>
    <col min="9" max="9" width="13.5546875" bestFit="1" customWidth="1"/>
    <col min="10" max="10" width="11" bestFit="1" customWidth="1"/>
    <col min="11" max="11" width="11.44140625" bestFit="1" customWidth="1"/>
    <col min="12" max="12" width="13.5546875" bestFit="1" customWidth="1"/>
    <col min="13" max="13" width="13.5546875" customWidth="1"/>
  </cols>
  <sheetData>
    <row r="1" spans="1:20" x14ac:dyDescent="0.25">
      <c r="A1" s="139" t="s">
        <v>367</v>
      </c>
      <c r="B1" s="139" t="s">
        <v>585</v>
      </c>
      <c r="C1" t="s">
        <v>929</v>
      </c>
      <c r="D1" t="s">
        <v>930</v>
      </c>
      <c r="E1" t="s">
        <v>931</v>
      </c>
      <c r="F1" t="s">
        <v>932</v>
      </c>
      <c r="G1" s="139" t="s">
        <v>933</v>
      </c>
      <c r="H1" s="139" t="s">
        <v>934</v>
      </c>
      <c r="I1" s="139" t="s">
        <v>935</v>
      </c>
      <c r="J1" s="139" t="s">
        <v>936</v>
      </c>
      <c r="K1" s="139" t="s">
        <v>935</v>
      </c>
      <c r="L1" t="s">
        <v>932</v>
      </c>
      <c r="M1" s="139" t="s">
        <v>937</v>
      </c>
      <c r="N1" s="139" t="s">
        <v>938</v>
      </c>
      <c r="P1" s="139"/>
    </row>
    <row r="2" spans="1:20" x14ac:dyDescent="0.25">
      <c r="A2" s="139">
        <v>1</v>
      </c>
      <c r="B2" s="140">
        <f>'(17)Vaga_Hora'!B21</f>
        <v>6714</v>
      </c>
      <c r="C2" s="141">
        <f>'(19)Fluxo_Caixa'!$G$8</f>
        <v>0.18</v>
      </c>
      <c r="D2" s="141">
        <f>'(19)Fluxo_Caixa'!D143</f>
        <v>0.95</v>
      </c>
      <c r="E2" s="141">
        <f>'(19)Fluxo_Caixa'!$G$12</f>
        <v>0.17099999999999999</v>
      </c>
      <c r="F2" s="140">
        <f>'(17)Vaga_Hora'!D36</f>
        <v>10</v>
      </c>
      <c r="G2" s="140">
        <f t="shared" ref="G2:G21" si="0">B2*E2*F2</f>
        <v>11480.939999999999</v>
      </c>
      <c r="H2" s="141">
        <v>0.15</v>
      </c>
      <c r="I2" s="140">
        <f>G2*(1-H2)</f>
        <v>9758.7989999999991</v>
      </c>
      <c r="J2" s="141">
        <v>0.1</v>
      </c>
      <c r="K2" s="140">
        <f>I2*(1-J2)</f>
        <v>8782.9190999999992</v>
      </c>
      <c r="L2" s="140">
        <v>10</v>
      </c>
      <c r="M2" s="140">
        <f>K2/L2</f>
        <v>878.29190999999992</v>
      </c>
      <c r="N2" s="140">
        <f>'(2)Ins.'!E9</f>
        <v>0</v>
      </c>
      <c r="O2" s="142">
        <v>1</v>
      </c>
      <c r="P2" s="143">
        <f>N2*O2</f>
        <v>0</v>
      </c>
      <c r="Q2" s="140">
        <f>M2*5/2</f>
        <v>2195.7297749999998</v>
      </c>
      <c r="R2" s="143">
        <f>Q2/60</f>
        <v>36.595496249999997</v>
      </c>
      <c r="S2">
        <v>4500</v>
      </c>
      <c r="T2">
        <v>60</v>
      </c>
    </row>
    <row r="3" spans="1:20" x14ac:dyDescent="0.25">
      <c r="A3" s="139">
        <v>2</v>
      </c>
      <c r="B3" s="140">
        <f>$B$2</f>
        <v>6714</v>
      </c>
      <c r="C3" s="141">
        <f>'(19)Fluxo_Caixa'!$H$8</f>
        <v>0.18926315789473694</v>
      </c>
      <c r="D3" s="141">
        <f t="shared" ref="D3:D21" si="1">$D$2</f>
        <v>0.95</v>
      </c>
      <c r="E3" s="141">
        <f>'(19)Fluxo_Caixa'!$H$12</f>
        <v>0.17980000000000007</v>
      </c>
      <c r="F3" s="140">
        <f t="shared" ref="F3:F21" si="2">$F$2</f>
        <v>10</v>
      </c>
      <c r="G3" s="140">
        <f t="shared" si="0"/>
        <v>12071.772000000004</v>
      </c>
      <c r="H3" s="141">
        <v>0.2</v>
      </c>
      <c r="I3" s="140">
        <f t="shared" ref="I3:K21" si="3">G3*(1-H3)</f>
        <v>9657.4176000000043</v>
      </c>
      <c r="J3" s="141">
        <v>0.09</v>
      </c>
      <c r="K3" s="140">
        <f t="shared" si="3"/>
        <v>8788.2500160000036</v>
      </c>
      <c r="L3" s="140">
        <f>L2</f>
        <v>10</v>
      </c>
      <c r="M3" s="140">
        <f t="shared" ref="M3:M21" si="4">K3/L3</f>
        <v>878.82500160000041</v>
      </c>
      <c r="N3" s="139">
        <f>N2</f>
        <v>0</v>
      </c>
      <c r="O3" s="142">
        <v>0.98</v>
      </c>
      <c r="P3" s="143">
        <f t="shared" ref="P3:P21" si="5">N3*O3</f>
        <v>0</v>
      </c>
      <c r="Q3" s="140">
        <f t="shared" ref="Q3:Q21" si="6">M3*5/2</f>
        <v>2197.0625040000009</v>
      </c>
      <c r="R3" s="143">
        <f t="shared" ref="R3:R21" si="7">Q3/60</f>
        <v>36.617708400000012</v>
      </c>
      <c r="S3" s="144">
        <f>Q2</f>
        <v>2195.7297749999998</v>
      </c>
      <c r="T3">
        <f>S3*T2/S2</f>
        <v>29.276396999999996</v>
      </c>
    </row>
    <row r="4" spans="1:20" x14ac:dyDescent="0.25">
      <c r="A4" s="139">
        <v>3</v>
      </c>
      <c r="B4" s="140">
        <f t="shared" ref="B4:B21" si="8">$B$2</f>
        <v>6714</v>
      </c>
      <c r="C4" s="141">
        <f>'(19)Fluxo_Caixa'!$I$8</f>
        <v>0.19852631578947388</v>
      </c>
      <c r="D4" s="141">
        <f t="shared" si="1"/>
        <v>0.95</v>
      </c>
      <c r="E4" s="141">
        <f>'(19)Fluxo_Caixa'!$I$12</f>
        <v>0.18860000000000018</v>
      </c>
      <c r="F4" s="140">
        <f t="shared" si="2"/>
        <v>10</v>
      </c>
      <c r="G4" s="140">
        <f t="shared" si="0"/>
        <v>12662.604000000012</v>
      </c>
      <c r="H4" s="141">
        <v>0.25</v>
      </c>
      <c r="I4" s="140">
        <f t="shared" si="3"/>
        <v>9496.9530000000086</v>
      </c>
      <c r="J4" s="141">
        <v>0.08</v>
      </c>
      <c r="K4" s="140">
        <f t="shared" si="3"/>
        <v>8737.196760000008</v>
      </c>
      <c r="L4" s="140">
        <f t="shared" ref="L4:L21" si="9">L3</f>
        <v>10</v>
      </c>
      <c r="M4" s="140">
        <f t="shared" si="4"/>
        <v>873.71967600000085</v>
      </c>
      <c r="N4" s="139">
        <f t="shared" ref="N4:O19" si="10">N3</f>
        <v>0</v>
      </c>
      <c r="O4" s="142">
        <v>0.95</v>
      </c>
      <c r="P4" s="143">
        <f t="shared" si="5"/>
        <v>0</v>
      </c>
      <c r="Q4" s="140">
        <f t="shared" si="6"/>
        <v>2184.299190000002</v>
      </c>
      <c r="R4" s="143">
        <f t="shared" si="7"/>
        <v>36.404986500000035</v>
      </c>
    </row>
    <row r="5" spans="1:20" x14ac:dyDescent="0.25">
      <c r="A5" s="139">
        <v>4</v>
      </c>
      <c r="B5" s="140">
        <f t="shared" si="8"/>
        <v>6714</v>
      </c>
      <c r="C5" s="141">
        <f>'(19)Fluxo_Caixa'!$J$8</f>
        <v>0.20778947368421083</v>
      </c>
      <c r="D5" s="141">
        <f t="shared" si="1"/>
        <v>0.95</v>
      </c>
      <c r="E5" s="141">
        <f>'(19)Fluxo_Caixa'!$J$12</f>
        <v>0.19740000000000027</v>
      </c>
      <c r="F5" s="140">
        <f t="shared" si="2"/>
        <v>10</v>
      </c>
      <c r="G5" s="140">
        <f t="shared" si="0"/>
        <v>13253.436000000018</v>
      </c>
      <c r="H5" s="141">
        <v>0.3</v>
      </c>
      <c r="I5" s="140">
        <f t="shared" si="3"/>
        <v>9277.405200000012</v>
      </c>
      <c r="J5" s="141">
        <v>7.0000000000000007E-2</v>
      </c>
      <c r="K5" s="140">
        <f t="shared" si="3"/>
        <v>8627.986836000011</v>
      </c>
      <c r="L5" s="140">
        <f t="shared" si="9"/>
        <v>10</v>
      </c>
      <c r="M5" s="140">
        <f t="shared" si="4"/>
        <v>862.79868360000114</v>
      </c>
      <c r="N5" s="139">
        <f t="shared" si="10"/>
        <v>0</v>
      </c>
      <c r="O5" s="142">
        <v>0.92</v>
      </c>
      <c r="P5" s="143">
        <f t="shared" si="5"/>
        <v>0</v>
      </c>
      <c r="Q5" s="140">
        <f t="shared" si="6"/>
        <v>2156.9967090000027</v>
      </c>
      <c r="R5" s="143">
        <f t="shared" si="7"/>
        <v>35.949945150000048</v>
      </c>
    </row>
    <row r="6" spans="1:20" x14ac:dyDescent="0.25">
      <c r="A6" s="139">
        <v>5</v>
      </c>
      <c r="B6" s="140">
        <f t="shared" si="8"/>
        <v>6714</v>
      </c>
      <c r="C6" s="141">
        <f>'(19)Fluxo_Caixa'!$K$8</f>
        <v>0.21705263157894777</v>
      </c>
      <c r="D6" s="141">
        <f t="shared" si="1"/>
        <v>0.95</v>
      </c>
      <c r="E6" s="141">
        <f>'(19)Fluxo_Caixa'!$K$12</f>
        <v>0.20620000000000038</v>
      </c>
      <c r="F6" s="140">
        <f t="shared" si="2"/>
        <v>10</v>
      </c>
      <c r="G6" s="140">
        <f t="shared" si="0"/>
        <v>13844.268000000025</v>
      </c>
      <c r="H6" s="141">
        <v>0.35</v>
      </c>
      <c r="I6" s="140">
        <f t="shared" si="3"/>
        <v>8998.7742000000162</v>
      </c>
      <c r="J6" s="141">
        <v>0.06</v>
      </c>
      <c r="K6" s="140">
        <f t="shared" si="3"/>
        <v>8458.8477480000147</v>
      </c>
      <c r="L6" s="140">
        <f t="shared" si="9"/>
        <v>10</v>
      </c>
      <c r="M6" s="140">
        <f t="shared" si="4"/>
        <v>845.88477480000142</v>
      </c>
      <c r="N6" s="139">
        <f t="shared" si="10"/>
        <v>0</v>
      </c>
      <c r="O6" s="142">
        <v>0.9</v>
      </c>
      <c r="P6" s="143">
        <f t="shared" si="5"/>
        <v>0</v>
      </c>
      <c r="Q6" s="140">
        <f t="shared" si="6"/>
        <v>2114.7119370000037</v>
      </c>
      <c r="R6" s="143">
        <f t="shared" si="7"/>
        <v>35.245198950000059</v>
      </c>
    </row>
    <row r="7" spans="1:20" x14ac:dyDescent="0.25">
      <c r="A7" s="139">
        <v>6</v>
      </c>
      <c r="B7" s="140">
        <f t="shared" si="8"/>
        <v>6714</v>
      </c>
      <c r="C7" s="141">
        <f>'(19)Fluxo_Caixa'!$L$8</f>
        <v>0.22631578947368472</v>
      </c>
      <c r="D7" s="141">
        <f t="shared" si="1"/>
        <v>0.95</v>
      </c>
      <c r="E7" s="141">
        <f>'(19)Fluxo_Caixa'!$L$12</f>
        <v>0.21500000000000047</v>
      </c>
      <c r="F7" s="140">
        <f t="shared" si="2"/>
        <v>10</v>
      </c>
      <c r="G7" s="140">
        <f t="shared" si="0"/>
        <v>14435.100000000031</v>
      </c>
      <c r="H7" s="141">
        <v>0.4</v>
      </c>
      <c r="I7" s="140">
        <f t="shared" si="3"/>
        <v>8661.0600000000177</v>
      </c>
      <c r="J7" s="141">
        <v>0.05</v>
      </c>
      <c r="K7" s="140">
        <f t="shared" si="3"/>
        <v>8228.007000000016</v>
      </c>
      <c r="L7" s="140">
        <f t="shared" si="9"/>
        <v>10</v>
      </c>
      <c r="M7" s="140">
        <f t="shared" si="4"/>
        <v>822.8007000000016</v>
      </c>
      <c r="N7" s="139">
        <f t="shared" si="10"/>
        <v>0</v>
      </c>
      <c r="O7" s="142">
        <v>0.88</v>
      </c>
      <c r="P7" s="143">
        <f t="shared" si="5"/>
        <v>0</v>
      </c>
      <c r="Q7" s="140">
        <f>M7*5/2</f>
        <v>2057.001750000004</v>
      </c>
      <c r="R7" s="143">
        <f>Q7/60</f>
        <v>34.283362500000067</v>
      </c>
    </row>
    <row r="8" spans="1:20" x14ac:dyDescent="0.25">
      <c r="A8" s="139">
        <v>7</v>
      </c>
      <c r="B8" s="140">
        <f t="shared" si="8"/>
        <v>6714</v>
      </c>
      <c r="C8" s="141">
        <f>'(19)Fluxo_Caixa'!$M$8</f>
        <v>0.22631578947368472</v>
      </c>
      <c r="D8" s="141">
        <f t="shared" si="1"/>
        <v>0.95</v>
      </c>
      <c r="E8" s="141">
        <f>'(19)Fluxo_Caixa'!$M$12</f>
        <v>0.21500000000000047</v>
      </c>
      <c r="F8" s="140">
        <f t="shared" si="2"/>
        <v>10</v>
      </c>
      <c r="G8" s="140">
        <f t="shared" si="0"/>
        <v>14435.100000000031</v>
      </c>
      <c r="H8" s="141">
        <f>H7</f>
        <v>0.4</v>
      </c>
      <c r="I8" s="140">
        <f>G8*(1-H8)</f>
        <v>8661.0600000000177</v>
      </c>
      <c r="J8" s="141">
        <f>J7</f>
        <v>0.05</v>
      </c>
      <c r="K8" s="140">
        <f t="shared" si="3"/>
        <v>8228.007000000016</v>
      </c>
      <c r="L8" s="140">
        <f t="shared" si="9"/>
        <v>10</v>
      </c>
      <c r="M8" s="140">
        <f t="shared" si="4"/>
        <v>822.8007000000016</v>
      </c>
      <c r="N8" s="139">
        <f t="shared" si="10"/>
        <v>0</v>
      </c>
      <c r="O8" s="142">
        <f>O7</f>
        <v>0.88</v>
      </c>
      <c r="P8" s="143">
        <f t="shared" si="5"/>
        <v>0</v>
      </c>
      <c r="Q8" s="140">
        <f t="shared" si="6"/>
        <v>2057.001750000004</v>
      </c>
      <c r="R8" s="143">
        <f t="shared" si="7"/>
        <v>34.283362500000067</v>
      </c>
    </row>
    <row r="9" spans="1:20" x14ac:dyDescent="0.25">
      <c r="A9" s="139">
        <v>8</v>
      </c>
      <c r="B9" s="140">
        <f t="shared" si="8"/>
        <v>6714</v>
      </c>
      <c r="C9" s="141">
        <f>'(19)Fluxo_Caixa'!$N$8</f>
        <v>0.22631578947368472</v>
      </c>
      <c r="D9" s="141">
        <f t="shared" si="1"/>
        <v>0.95</v>
      </c>
      <c r="E9" s="141">
        <f>'(19)Fluxo_Caixa'!$N$12</f>
        <v>0.21500000000000047</v>
      </c>
      <c r="F9" s="140">
        <f t="shared" si="2"/>
        <v>10</v>
      </c>
      <c r="G9" s="140">
        <f t="shared" si="0"/>
        <v>14435.100000000031</v>
      </c>
      <c r="H9" s="141">
        <f>H8</f>
        <v>0.4</v>
      </c>
      <c r="I9" s="140">
        <f t="shared" si="3"/>
        <v>8661.0600000000177</v>
      </c>
      <c r="J9" s="141">
        <f>J8</f>
        <v>0.05</v>
      </c>
      <c r="K9" s="140">
        <f t="shared" si="3"/>
        <v>8228.007000000016</v>
      </c>
      <c r="L9" s="140">
        <f t="shared" si="9"/>
        <v>10</v>
      </c>
      <c r="M9" s="140">
        <f t="shared" si="4"/>
        <v>822.8007000000016</v>
      </c>
      <c r="N9" s="139">
        <f t="shared" si="10"/>
        <v>0</v>
      </c>
      <c r="O9" s="142">
        <f>O8</f>
        <v>0.88</v>
      </c>
      <c r="P9" s="143">
        <f t="shared" si="5"/>
        <v>0</v>
      </c>
      <c r="Q9" s="140">
        <f t="shared" si="6"/>
        <v>2057.001750000004</v>
      </c>
      <c r="R9" s="143">
        <f t="shared" si="7"/>
        <v>34.283362500000067</v>
      </c>
    </row>
    <row r="10" spans="1:20" x14ac:dyDescent="0.25">
      <c r="A10" s="139">
        <v>9</v>
      </c>
      <c r="B10" s="140">
        <f t="shared" si="8"/>
        <v>6714</v>
      </c>
      <c r="C10" s="141">
        <f>'(19)Fluxo_Caixa'!$O$8</f>
        <v>0.22631578947368472</v>
      </c>
      <c r="D10" s="141">
        <f t="shared" si="1"/>
        <v>0.95</v>
      </c>
      <c r="E10" s="141">
        <f>'(19)Fluxo_Caixa'!$O$12</f>
        <v>0.21500000000000047</v>
      </c>
      <c r="F10" s="140">
        <f t="shared" si="2"/>
        <v>10</v>
      </c>
      <c r="G10" s="140">
        <f t="shared" si="0"/>
        <v>14435.100000000031</v>
      </c>
      <c r="H10" s="141">
        <f t="shared" ref="H10:H21" si="11">H9</f>
        <v>0.4</v>
      </c>
      <c r="I10" s="140">
        <f t="shared" si="3"/>
        <v>8661.0600000000177</v>
      </c>
      <c r="J10" s="141">
        <f t="shared" ref="J10:J21" si="12">J9</f>
        <v>0.05</v>
      </c>
      <c r="K10" s="140">
        <f t="shared" si="3"/>
        <v>8228.007000000016</v>
      </c>
      <c r="L10" s="140">
        <f t="shared" si="9"/>
        <v>10</v>
      </c>
      <c r="M10" s="140">
        <f t="shared" si="4"/>
        <v>822.8007000000016</v>
      </c>
      <c r="N10" s="139">
        <f t="shared" si="10"/>
        <v>0</v>
      </c>
      <c r="O10" s="142">
        <f t="shared" si="10"/>
        <v>0.88</v>
      </c>
      <c r="P10" s="143">
        <f t="shared" si="5"/>
        <v>0</v>
      </c>
      <c r="Q10" s="140">
        <f t="shared" si="6"/>
        <v>2057.001750000004</v>
      </c>
      <c r="R10" s="143">
        <f t="shared" si="7"/>
        <v>34.283362500000067</v>
      </c>
    </row>
    <row r="11" spans="1:20" x14ac:dyDescent="0.25">
      <c r="A11" s="139">
        <v>10</v>
      </c>
      <c r="B11" s="140">
        <f t="shared" si="8"/>
        <v>6714</v>
      </c>
      <c r="C11" s="141">
        <f>'(19)Fluxo_Caixa'!$P$8</f>
        <v>0.22631578947368472</v>
      </c>
      <c r="D11" s="141">
        <f t="shared" si="1"/>
        <v>0.95</v>
      </c>
      <c r="E11" s="141">
        <f>'(19)Fluxo_Caixa'!$P$12</f>
        <v>0.21500000000000047</v>
      </c>
      <c r="F11" s="140">
        <f t="shared" si="2"/>
        <v>10</v>
      </c>
      <c r="G11" s="140">
        <f t="shared" si="0"/>
        <v>14435.100000000031</v>
      </c>
      <c r="H11" s="141">
        <f t="shared" si="11"/>
        <v>0.4</v>
      </c>
      <c r="I11" s="140">
        <f t="shared" si="3"/>
        <v>8661.0600000000177</v>
      </c>
      <c r="J11" s="141">
        <f t="shared" si="12"/>
        <v>0.05</v>
      </c>
      <c r="K11" s="140">
        <f t="shared" si="3"/>
        <v>8228.007000000016</v>
      </c>
      <c r="L11" s="140">
        <f t="shared" si="9"/>
        <v>10</v>
      </c>
      <c r="M11" s="140">
        <f t="shared" si="4"/>
        <v>822.8007000000016</v>
      </c>
      <c r="N11" s="139">
        <f t="shared" si="10"/>
        <v>0</v>
      </c>
      <c r="O11" s="142">
        <f t="shared" si="10"/>
        <v>0.88</v>
      </c>
      <c r="P11" s="143">
        <f t="shared" si="5"/>
        <v>0</v>
      </c>
      <c r="Q11" s="140">
        <f t="shared" si="6"/>
        <v>2057.001750000004</v>
      </c>
      <c r="R11" s="143">
        <f t="shared" si="7"/>
        <v>34.283362500000067</v>
      </c>
    </row>
    <row r="12" spans="1:20" x14ac:dyDescent="0.25">
      <c r="A12" s="139">
        <v>11</v>
      </c>
      <c r="B12" s="140">
        <f t="shared" si="8"/>
        <v>6714</v>
      </c>
      <c r="C12" s="141">
        <f>'(19)Fluxo_Caixa'!$Q$8</f>
        <v>0.22631578947368472</v>
      </c>
      <c r="D12" s="141">
        <f t="shared" si="1"/>
        <v>0.95</v>
      </c>
      <c r="E12" s="141">
        <f>'(19)Fluxo_Caixa'!$Q$12</f>
        <v>0.21500000000000047</v>
      </c>
      <c r="F12" s="140">
        <f t="shared" si="2"/>
        <v>10</v>
      </c>
      <c r="G12" s="140">
        <f t="shared" si="0"/>
        <v>14435.100000000031</v>
      </c>
      <c r="H12" s="141">
        <f t="shared" si="11"/>
        <v>0.4</v>
      </c>
      <c r="I12" s="140">
        <f t="shared" si="3"/>
        <v>8661.0600000000177</v>
      </c>
      <c r="J12" s="141">
        <f t="shared" si="12"/>
        <v>0.05</v>
      </c>
      <c r="K12" s="140">
        <f t="shared" si="3"/>
        <v>8228.007000000016</v>
      </c>
      <c r="L12" s="140">
        <f t="shared" si="9"/>
        <v>10</v>
      </c>
      <c r="M12" s="140">
        <f t="shared" si="4"/>
        <v>822.8007000000016</v>
      </c>
      <c r="N12" s="139">
        <f t="shared" si="10"/>
        <v>0</v>
      </c>
      <c r="O12" s="142">
        <f t="shared" si="10"/>
        <v>0.88</v>
      </c>
      <c r="P12" s="143">
        <f t="shared" si="5"/>
        <v>0</v>
      </c>
      <c r="Q12" s="140">
        <f t="shared" si="6"/>
        <v>2057.001750000004</v>
      </c>
      <c r="R12" s="143">
        <f t="shared" si="7"/>
        <v>34.283362500000067</v>
      </c>
    </row>
    <row r="13" spans="1:20" x14ac:dyDescent="0.25">
      <c r="A13" s="139">
        <v>12</v>
      </c>
      <c r="B13" s="140">
        <f t="shared" si="8"/>
        <v>6714</v>
      </c>
      <c r="C13" s="141">
        <f>'(19)Fluxo_Caixa'!$R$8</f>
        <v>0.22631578947368472</v>
      </c>
      <c r="D13" s="141">
        <f t="shared" si="1"/>
        <v>0.95</v>
      </c>
      <c r="E13" s="141">
        <f>'(19)Fluxo_Caixa'!$R$12</f>
        <v>0.21500000000000047</v>
      </c>
      <c r="F13" s="140">
        <f t="shared" si="2"/>
        <v>10</v>
      </c>
      <c r="G13" s="140">
        <f t="shared" si="0"/>
        <v>14435.100000000031</v>
      </c>
      <c r="H13" s="141">
        <f t="shared" si="11"/>
        <v>0.4</v>
      </c>
      <c r="I13" s="140">
        <f t="shared" si="3"/>
        <v>8661.0600000000177</v>
      </c>
      <c r="J13" s="141">
        <f t="shared" si="12"/>
        <v>0.05</v>
      </c>
      <c r="K13" s="140">
        <f t="shared" si="3"/>
        <v>8228.007000000016</v>
      </c>
      <c r="L13" s="140">
        <f t="shared" si="9"/>
        <v>10</v>
      </c>
      <c r="M13" s="140">
        <f t="shared" si="4"/>
        <v>822.8007000000016</v>
      </c>
      <c r="N13" s="139">
        <f t="shared" si="10"/>
        <v>0</v>
      </c>
      <c r="O13" s="142">
        <f t="shared" si="10"/>
        <v>0.88</v>
      </c>
      <c r="P13" s="143">
        <f t="shared" si="5"/>
        <v>0</v>
      </c>
      <c r="Q13" s="140">
        <f t="shared" si="6"/>
        <v>2057.001750000004</v>
      </c>
      <c r="R13" s="143">
        <f t="shared" si="7"/>
        <v>34.283362500000067</v>
      </c>
    </row>
    <row r="14" spans="1:20" x14ac:dyDescent="0.25">
      <c r="A14" s="139">
        <v>13</v>
      </c>
      <c r="B14" s="140">
        <f t="shared" si="8"/>
        <v>6714</v>
      </c>
      <c r="C14" s="141">
        <f>'(19)Fluxo_Caixa'!$S$8</f>
        <v>0.22631578947368472</v>
      </c>
      <c r="D14" s="141">
        <f t="shared" si="1"/>
        <v>0.95</v>
      </c>
      <c r="E14" s="141">
        <f>'(19)Fluxo_Caixa'!$S$12</f>
        <v>0.21500000000000047</v>
      </c>
      <c r="F14" s="140">
        <f t="shared" si="2"/>
        <v>10</v>
      </c>
      <c r="G14" s="140">
        <f t="shared" si="0"/>
        <v>14435.100000000031</v>
      </c>
      <c r="H14" s="141">
        <f t="shared" si="11"/>
        <v>0.4</v>
      </c>
      <c r="I14" s="140">
        <f t="shared" si="3"/>
        <v>8661.0600000000177</v>
      </c>
      <c r="J14" s="141">
        <f t="shared" si="12"/>
        <v>0.05</v>
      </c>
      <c r="K14" s="140">
        <f t="shared" si="3"/>
        <v>8228.007000000016</v>
      </c>
      <c r="L14" s="140">
        <f t="shared" si="9"/>
        <v>10</v>
      </c>
      <c r="M14" s="140">
        <f t="shared" si="4"/>
        <v>822.8007000000016</v>
      </c>
      <c r="N14" s="139">
        <f t="shared" si="10"/>
        <v>0</v>
      </c>
      <c r="O14" s="142">
        <f t="shared" si="10"/>
        <v>0.88</v>
      </c>
      <c r="P14" s="143">
        <f t="shared" si="5"/>
        <v>0</v>
      </c>
      <c r="Q14" s="140">
        <f t="shared" si="6"/>
        <v>2057.001750000004</v>
      </c>
      <c r="R14" s="143">
        <f t="shared" si="7"/>
        <v>34.283362500000067</v>
      </c>
    </row>
    <row r="15" spans="1:20" x14ac:dyDescent="0.25">
      <c r="A15" s="139">
        <v>14</v>
      </c>
      <c r="B15" s="140">
        <f t="shared" si="8"/>
        <v>6714</v>
      </c>
      <c r="C15" s="141">
        <f>'(19)Fluxo_Caixa'!$T$8</f>
        <v>0.22631578947368472</v>
      </c>
      <c r="D15" s="141">
        <f t="shared" si="1"/>
        <v>0.95</v>
      </c>
      <c r="E15" s="141">
        <f>'(19)Fluxo_Caixa'!$T$12</f>
        <v>0.21500000000000047</v>
      </c>
      <c r="F15" s="140">
        <f t="shared" si="2"/>
        <v>10</v>
      </c>
      <c r="G15" s="140">
        <f t="shared" si="0"/>
        <v>14435.100000000031</v>
      </c>
      <c r="H15" s="141">
        <f t="shared" si="11"/>
        <v>0.4</v>
      </c>
      <c r="I15" s="140">
        <f t="shared" si="3"/>
        <v>8661.0600000000177</v>
      </c>
      <c r="J15" s="141">
        <f t="shared" si="12"/>
        <v>0.05</v>
      </c>
      <c r="K15" s="140">
        <f t="shared" si="3"/>
        <v>8228.007000000016</v>
      </c>
      <c r="L15" s="140">
        <f t="shared" si="9"/>
        <v>10</v>
      </c>
      <c r="M15" s="140">
        <f t="shared" si="4"/>
        <v>822.8007000000016</v>
      </c>
      <c r="N15" s="139">
        <f t="shared" si="10"/>
        <v>0</v>
      </c>
      <c r="O15" s="142">
        <f t="shared" si="10"/>
        <v>0.88</v>
      </c>
      <c r="P15" s="143">
        <f t="shared" si="5"/>
        <v>0</v>
      </c>
      <c r="Q15" s="140">
        <f t="shared" si="6"/>
        <v>2057.001750000004</v>
      </c>
      <c r="R15" s="143">
        <f t="shared" si="7"/>
        <v>34.283362500000067</v>
      </c>
    </row>
    <row r="16" spans="1:20" x14ac:dyDescent="0.25">
      <c r="A16" s="139">
        <v>15</v>
      </c>
      <c r="B16" s="140">
        <f t="shared" si="8"/>
        <v>6714</v>
      </c>
      <c r="C16" s="141">
        <f>'(19)Fluxo_Caixa'!$U$8</f>
        <v>0.22631578947368472</v>
      </c>
      <c r="D16" s="141">
        <f t="shared" si="1"/>
        <v>0.95</v>
      </c>
      <c r="E16" s="141">
        <f>'(19)Fluxo_Caixa'!$U$12</f>
        <v>0.21500000000000047</v>
      </c>
      <c r="F16" s="140">
        <f t="shared" si="2"/>
        <v>10</v>
      </c>
      <c r="G16" s="140">
        <f t="shared" si="0"/>
        <v>14435.100000000031</v>
      </c>
      <c r="H16" s="141">
        <f t="shared" si="11"/>
        <v>0.4</v>
      </c>
      <c r="I16" s="140">
        <f t="shared" si="3"/>
        <v>8661.0600000000177</v>
      </c>
      <c r="J16" s="141">
        <f t="shared" si="12"/>
        <v>0.05</v>
      </c>
      <c r="K16" s="140">
        <f t="shared" si="3"/>
        <v>8228.007000000016</v>
      </c>
      <c r="L16" s="140">
        <f t="shared" si="9"/>
        <v>10</v>
      </c>
      <c r="M16" s="140">
        <f t="shared" si="4"/>
        <v>822.8007000000016</v>
      </c>
      <c r="N16" s="139">
        <f t="shared" si="10"/>
        <v>0</v>
      </c>
      <c r="O16" s="142">
        <f t="shared" si="10"/>
        <v>0.88</v>
      </c>
      <c r="P16" s="143">
        <f t="shared" si="5"/>
        <v>0</v>
      </c>
      <c r="Q16" s="140">
        <f t="shared" si="6"/>
        <v>2057.001750000004</v>
      </c>
      <c r="R16" s="143">
        <f t="shared" si="7"/>
        <v>34.283362500000067</v>
      </c>
    </row>
    <row r="17" spans="1:18" x14ac:dyDescent="0.25">
      <c r="A17" s="139">
        <v>16</v>
      </c>
      <c r="B17" s="140">
        <f t="shared" si="8"/>
        <v>6714</v>
      </c>
      <c r="C17" s="141">
        <f>'(19)Fluxo_Caixa'!$V$8</f>
        <v>0.22631578947368472</v>
      </c>
      <c r="D17" s="141">
        <f t="shared" si="1"/>
        <v>0.95</v>
      </c>
      <c r="E17" s="141">
        <f>'(19)Fluxo_Caixa'!$V$12</f>
        <v>0.21500000000000047</v>
      </c>
      <c r="F17" s="140">
        <f t="shared" si="2"/>
        <v>10</v>
      </c>
      <c r="G17" s="140">
        <f t="shared" si="0"/>
        <v>14435.100000000031</v>
      </c>
      <c r="H17" s="141">
        <f t="shared" si="11"/>
        <v>0.4</v>
      </c>
      <c r="I17" s="140">
        <f t="shared" si="3"/>
        <v>8661.0600000000177</v>
      </c>
      <c r="J17" s="141">
        <f t="shared" si="12"/>
        <v>0.05</v>
      </c>
      <c r="K17" s="140">
        <f t="shared" si="3"/>
        <v>8228.007000000016</v>
      </c>
      <c r="L17" s="140">
        <f t="shared" si="9"/>
        <v>10</v>
      </c>
      <c r="M17" s="140">
        <f t="shared" si="4"/>
        <v>822.8007000000016</v>
      </c>
      <c r="N17" s="139">
        <f t="shared" si="10"/>
        <v>0</v>
      </c>
      <c r="O17" s="142">
        <f t="shared" si="10"/>
        <v>0.88</v>
      </c>
      <c r="P17" s="143">
        <f t="shared" si="5"/>
        <v>0</v>
      </c>
      <c r="Q17" s="140">
        <f t="shared" si="6"/>
        <v>2057.001750000004</v>
      </c>
      <c r="R17" s="143">
        <f t="shared" si="7"/>
        <v>34.283362500000067</v>
      </c>
    </row>
    <row r="18" spans="1:18" x14ac:dyDescent="0.25">
      <c r="A18" s="139">
        <v>17</v>
      </c>
      <c r="B18" s="140">
        <f t="shared" si="8"/>
        <v>6714</v>
      </c>
      <c r="C18" s="141">
        <f>'(19)Fluxo_Caixa'!$W$8</f>
        <v>0.22631578947368472</v>
      </c>
      <c r="D18" s="141">
        <f t="shared" si="1"/>
        <v>0.95</v>
      </c>
      <c r="E18" s="141">
        <f>'(19)Fluxo_Caixa'!$W$12</f>
        <v>0.21500000000000047</v>
      </c>
      <c r="F18" s="140">
        <f t="shared" si="2"/>
        <v>10</v>
      </c>
      <c r="G18" s="140">
        <f t="shared" si="0"/>
        <v>14435.100000000031</v>
      </c>
      <c r="H18" s="141">
        <f t="shared" si="11"/>
        <v>0.4</v>
      </c>
      <c r="I18" s="140">
        <f t="shared" si="3"/>
        <v>8661.0600000000177</v>
      </c>
      <c r="J18" s="141">
        <f t="shared" si="12"/>
        <v>0.05</v>
      </c>
      <c r="K18" s="140">
        <f t="shared" si="3"/>
        <v>8228.007000000016</v>
      </c>
      <c r="L18" s="140">
        <f t="shared" si="9"/>
        <v>10</v>
      </c>
      <c r="M18" s="140">
        <f t="shared" si="4"/>
        <v>822.8007000000016</v>
      </c>
      <c r="N18" s="139">
        <f t="shared" si="10"/>
        <v>0</v>
      </c>
      <c r="O18" s="142">
        <f t="shared" si="10"/>
        <v>0.88</v>
      </c>
      <c r="P18" s="143">
        <f t="shared" si="5"/>
        <v>0</v>
      </c>
      <c r="Q18" s="140">
        <f t="shared" si="6"/>
        <v>2057.001750000004</v>
      </c>
      <c r="R18" s="143">
        <f t="shared" si="7"/>
        <v>34.283362500000067</v>
      </c>
    </row>
    <row r="19" spans="1:18" x14ac:dyDescent="0.25">
      <c r="A19" s="139">
        <v>18</v>
      </c>
      <c r="B19" s="140">
        <f t="shared" si="8"/>
        <v>6714</v>
      </c>
      <c r="C19" s="141">
        <f>'(19)Fluxo_Caixa'!$X$8</f>
        <v>0.22631578947368472</v>
      </c>
      <c r="D19" s="141">
        <f t="shared" si="1"/>
        <v>0.95</v>
      </c>
      <c r="E19" s="141">
        <f>'(19)Fluxo_Caixa'!$X$12</f>
        <v>0.21500000000000047</v>
      </c>
      <c r="F19" s="140">
        <f t="shared" si="2"/>
        <v>10</v>
      </c>
      <c r="G19" s="140">
        <f t="shared" si="0"/>
        <v>14435.100000000031</v>
      </c>
      <c r="H19" s="141">
        <f t="shared" si="11"/>
        <v>0.4</v>
      </c>
      <c r="I19" s="140">
        <f t="shared" si="3"/>
        <v>8661.0600000000177</v>
      </c>
      <c r="J19" s="141">
        <f t="shared" si="12"/>
        <v>0.05</v>
      </c>
      <c r="K19" s="140">
        <f t="shared" si="3"/>
        <v>8228.007000000016</v>
      </c>
      <c r="L19" s="140">
        <f t="shared" si="9"/>
        <v>10</v>
      </c>
      <c r="M19" s="140">
        <f t="shared" si="4"/>
        <v>822.8007000000016</v>
      </c>
      <c r="N19" s="139">
        <f t="shared" si="10"/>
        <v>0</v>
      </c>
      <c r="O19" s="142">
        <f t="shared" si="10"/>
        <v>0.88</v>
      </c>
      <c r="P19" s="143">
        <f t="shared" si="5"/>
        <v>0</v>
      </c>
      <c r="Q19" s="140">
        <f t="shared" si="6"/>
        <v>2057.001750000004</v>
      </c>
      <c r="R19" s="143">
        <f t="shared" si="7"/>
        <v>34.283362500000067</v>
      </c>
    </row>
    <row r="20" spans="1:18" x14ac:dyDescent="0.25">
      <c r="A20" s="139">
        <v>19</v>
      </c>
      <c r="B20" s="140">
        <f t="shared" si="8"/>
        <v>6714</v>
      </c>
      <c r="C20" s="141">
        <f>'(19)Fluxo_Caixa'!$Y$8</f>
        <v>0.22631578947368472</v>
      </c>
      <c r="D20" s="141">
        <f t="shared" si="1"/>
        <v>0.95</v>
      </c>
      <c r="E20" s="141">
        <f>'(19)Fluxo_Caixa'!$Y$12</f>
        <v>0.21500000000000047</v>
      </c>
      <c r="F20" s="140">
        <f t="shared" si="2"/>
        <v>10</v>
      </c>
      <c r="G20" s="140">
        <f t="shared" si="0"/>
        <v>14435.100000000031</v>
      </c>
      <c r="H20" s="141">
        <f t="shared" si="11"/>
        <v>0.4</v>
      </c>
      <c r="I20" s="140">
        <f t="shared" si="3"/>
        <v>8661.0600000000177</v>
      </c>
      <c r="J20" s="141">
        <f t="shared" si="12"/>
        <v>0.05</v>
      </c>
      <c r="K20" s="140">
        <f t="shared" si="3"/>
        <v>8228.007000000016</v>
      </c>
      <c r="L20" s="140">
        <f t="shared" si="9"/>
        <v>10</v>
      </c>
      <c r="M20" s="140">
        <f t="shared" si="4"/>
        <v>822.8007000000016</v>
      </c>
      <c r="N20" s="139">
        <f t="shared" ref="N20:O21" si="13">N19</f>
        <v>0</v>
      </c>
      <c r="O20" s="142">
        <f t="shared" si="13"/>
        <v>0.88</v>
      </c>
      <c r="P20" s="143">
        <f t="shared" si="5"/>
        <v>0</v>
      </c>
      <c r="Q20" s="140">
        <f t="shared" si="6"/>
        <v>2057.001750000004</v>
      </c>
      <c r="R20" s="143">
        <f t="shared" si="7"/>
        <v>34.283362500000067</v>
      </c>
    </row>
    <row r="21" spans="1:18" x14ac:dyDescent="0.25">
      <c r="A21" s="139">
        <v>20</v>
      </c>
      <c r="B21" s="140">
        <f t="shared" si="8"/>
        <v>6714</v>
      </c>
      <c r="C21" s="141">
        <f>'(19)Fluxo_Caixa'!$Z$8</f>
        <v>0.22631578947368472</v>
      </c>
      <c r="D21" s="141">
        <f t="shared" si="1"/>
        <v>0.95</v>
      </c>
      <c r="E21" s="141">
        <f>'(19)Fluxo_Caixa'!$Z$12</f>
        <v>0.21500000000000047</v>
      </c>
      <c r="F21" s="140">
        <f t="shared" si="2"/>
        <v>10</v>
      </c>
      <c r="G21" s="140">
        <f t="shared" si="0"/>
        <v>14435.100000000031</v>
      </c>
      <c r="H21" s="141">
        <f t="shared" si="11"/>
        <v>0.4</v>
      </c>
      <c r="I21" s="140">
        <f t="shared" si="3"/>
        <v>8661.0600000000177</v>
      </c>
      <c r="J21" s="141">
        <f t="shared" si="12"/>
        <v>0.05</v>
      </c>
      <c r="K21" s="140">
        <f t="shared" si="3"/>
        <v>8228.007000000016</v>
      </c>
      <c r="L21" s="140">
        <f t="shared" si="9"/>
        <v>10</v>
      </c>
      <c r="M21" s="140">
        <f t="shared" si="4"/>
        <v>822.8007000000016</v>
      </c>
      <c r="N21" s="139">
        <f t="shared" si="13"/>
        <v>0</v>
      </c>
      <c r="O21" s="142">
        <f t="shared" si="13"/>
        <v>0.88</v>
      </c>
      <c r="P21" s="143">
        <f t="shared" si="5"/>
        <v>0</v>
      </c>
      <c r="Q21" s="140">
        <f t="shared" si="6"/>
        <v>2057.001750000004</v>
      </c>
      <c r="R21" s="143">
        <f t="shared" si="7"/>
        <v>34.283362500000067</v>
      </c>
    </row>
    <row r="23" spans="1:18" x14ac:dyDescent="0.25">
      <c r="A23" s="139" t="s">
        <v>367</v>
      </c>
      <c r="B23" s="139" t="s">
        <v>938</v>
      </c>
      <c r="C23" s="139" t="s">
        <v>939</v>
      </c>
      <c r="D23" s="139" t="s">
        <v>940</v>
      </c>
      <c r="E23" s="145">
        <f>(30%-E2)/5</f>
        <v>2.58E-2</v>
      </c>
    </row>
    <row r="24" spans="1:18" x14ac:dyDescent="0.25">
      <c r="A24" s="139">
        <v>1</v>
      </c>
      <c r="B24" s="140">
        <f>'(2)Ins.'!E9</f>
        <v>0</v>
      </c>
      <c r="C24" s="140">
        <f>'(3)Invest.'!D18</f>
        <v>0</v>
      </c>
      <c r="D24" s="146">
        <v>0.1</v>
      </c>
    </row>
    <row r="25" spans="1:18" x14ac:dyDescent="0.25">
      <c r="A25" s="139">
        <v>2</v>
      </c>
      <c r="B25" s="140">
        <f t="shared" ref="B25:B43" si="14">$B$24</f>
        <v>0</v>
      </c>
      <c r="C25" s="140">
        <f t="shared" ref="C25:C43" si="15">$C$24</f>
        <v>0</v>
      </c>
      <c r="D25" s="146">
        <f>D24+$E$27</f>
        <v>0.24000000000000002</v>
      </c>
    </row>
    <row r="26" spans="1:18" x14ac:dyDescent="0.25">
      <c r="A26" s="139">
        <v>3</v>
      </c>
      <c r="B26" s="140">
        <f t="shared" si="14"/>
        <v>0</v>
      </c>
      <c r="C26" s="140">
        <f t="shared" si="15"/>
        <v>0</v>
      </c>
      <c r="D26" s="146">
        <f>D25+$E$27</f>
        <v>0.38</v>
      </c>
    </row>
    <row r="27" spans="1:18" x14ac:dyDescent="0.25">
      <c r="A27" s="139">
        <v>4</v>
      </c>
      <c r="B27" s="140">
        <f t="shared" si="14"/>
        <v>0</v>
      </c>
      <c r="C27" s="140">
        <f t="shared" si="15"/>
        <v>0</v>
      </c>
      <c r="D27" s="146">
        <f>D26+$E$27</f>
        <v>0.52</v>
      </c>
      <c r="E27" s="147">
        <f>(D29-D24)/5</f>
        <v>0.14000000000000001</v>
      </c>
    </row>
    <row r="28" spans="1:18" x14ac:dyDescent="0.25">
      <c r="A28" s="139">
        <v>5</v>
      </c>
      <c r="B28" s="140">
        <f t="shared" si="14"/>
        <v>0</v>
      </c>
      <c r="C28" s="140">
        <f t="shared" si="15"/>
        <v>0</v>
      </c>
      <c r="D28" s="146">
        <f>D27+$E$27</f>
        <v>0.66</v>
      </c>
    </row>
    <row r="29" spans="1:18" x14ac:dyDescent="0.25">
      <c r="A29" s="139">
        <v>6</v>
      </c>
      <c r="B29" s="140">
        <f t="shared" si="14"/>
        <v>0</v>
      </c>
      <c r="C29" s="140">
        <f t="shared" si="15"/>
        <v>0</v>
      </c>
      <c r="D29" s="146">
        <v>0.8</v>
      </c>
    </row>
    <row r="30" spans="1:18" x14ac:dyDescent="0.25">
      <c r="A30" s="139">
        <v>7</v>
      </c>
      <c r="B30" s="140">
        <f t="shared" si="14"/>
        <v>0</v>
      </c>
      <c r="C30" s="140">
        <f t="shared" si="15"/>
        <v>0</v>
      </c>
      <c r="D30" s="146">
        <f t="shared" ref="D30:D42" si="16">D29+$E$42</f>
        <v>0.80714285714285716</v>
      </c>
    </row>
    <row r="31" spans="1:18" x14ac:dyDescent="0.25">
      <c r="A31" s="139">
        <v>8</v>
      </c>
      <c r="B31" s="140">
        <f t="shared" si="14"/>
        <v>0</v>
      </c>
      <c r="C31" s="140">
        <f t="shared" si="15"/>
        <v>0</v>
      </c>
      <c r="D31" s="146">
        <f t="shared" si="16"/>
        <v>0.81428571428571428</v>
      </c>
    </row>
    <row r="32" spans="1:18" x14ac:dyDescent="0.25">
      <c r="A32" s="139">
        <v>9</v>
      </c>
      <c r="B32" s="140">
        <f t="shared" si="14"/>
        <v>0</v>
      </c>
      <c r="C32" s="140">
        <f t="shared" si="15"/>
        <v>0</v>
      </c>
      <c r="D32" s="146">
        <f t="shared" si="16"/>
        <v>0.8214285714285714</v>
      </c>
    </row>
    <row r="33" spans="1:5" x14ac:dyDescent="0.25">
      <c r="A33" s="139">
        <v>10</v>
      </c>
      <c r="B33" s="140">
        <f t="shared" si="14"/>
        <v>0</v>
      </c>
      <c r="C33" s="140">
        <f t="shared" si="15"/>
        <v>0</v>
      </c>
      <c r="D33" s="146">
        <f t="shared" si="16"/>
        <v>0.82857142857142851</v>
      </c>
    </row>
    <row r="34" spans="1:5" x14ac:dyDescent="0.25">
      <c r="A34" s="139">
        <v>11</v>
      </c>
      <c r="B34" s="140">
        <f t="shared" si="14"/>
        <v>0</v>
      </c>
      <c r="C34" s="140">
        <f t="shared" si="15"/>
        <v>0</v>
      </c>
      <c r="D34" s="146">
        <f t="shared" si="16"/>
        <v>0.83571428571428563</v>
      </c>
    </row>
    <row r="35" spans="1:5" x14ac:dyDescent="0.25">
      <c r="A35" s="139">
        <v>12</v>
      </c>
      <c r="B35" s="140">
        <f t="shared" si="14"/>
        <v>0</v>
      </c>
      <c r="C35" s="140">
        <f t="shared" si="15"/>
        <v>0</v>
      </c>
      <c r="D35" s="146">
        <f t="shared" si="16"/>
        <v>0.84285714285714275</v>
      </c>
    </row>
    <row r="36" spans="1:5" x14ac:dyDescent="0.25">
      <c r="A36" s="139">
        <v>13</v>
      </c>
      <c r="B36" s="140">
        <f t="shared" si="14"/>
        <v>0</v>
      </c>
      <c r="C36" s="140">
        <f t="shared" si="15"/>
        <v>0</v>
      </c>
      <c r="D36" s="146">
        <f t="shared" si="16"/>
        <v>0.84999999999999987</v>
      </c>
    </row>
    <row r="37" spans="1:5" x14ac:dyDescent="0.25">
      <c r="A37" s="139">
        <v>14</v>
      </c>
      <c r="B37" s="140">
        <f t="shared" si="14"/>
        <v>0</v>
      </c>
      <c r="C37" s="140">
        <f t="shared" si="15"/>
        <v>0</v>
      </c>
      <c r="D37" s="146">
        <f t="shared" si="16"/>
        <v>0.85714285714285698</v>
      </c>
    </row>
    <row r="38" spans="1:5" x14ac:dyDescent="0.25">
      <c r="A38" s="139">
        <v>15</v>
      </c>
      <c r="B38" s="140">
        <f t="shared" si="14"/>
        <v>0</v>
      </c>
      <c r="C38" s="140">
        <f t="shared" si="15"/>
        <v>0</v>
      </c>
      <c r="D38" s="146">
        <f t="shared" si="16"/>
        <v>0.8642857142857141</v>
      </c>
    </row>
    <row r="39" spans="1:5" x14ac:dyDescent="0.25">
      <c r="A39" s="139">
        <v>16</v>
      </c>
      <c r="B39" s="140">
        <f t="shared" si="14"/>
        <v>0</v>
      </c>
      <c r="C39" s="140">
        <f t="shared" si="15"/>
        <v>0</v>
      </c>
      <c r="D39" s="146">
        <f t="shared" si="16"/>
        <v>0.87142857142857122</v>
      </c>
    </row>
    <row r="40" spans="1:5" x14ac:dyDescent="0.25">
      <c r="A40" s="139">
        <v>17</v>
      </c>
      <c r="B40" s="140">
        <f t="shared" si="14"/>
        <v>0</v>
      </c>
      <c r="C40" s="140">
        <f t="shared" si="15"/>
        <v>0</v>
      </c>
      <c r="D40" s="146">
        <f t="shared" si="16"/>
        <v>0.87857142857142834</v>
      </c>
    </row>
    <row r="41" spans="1:5" x14ac:dyDescent="0.25">
      <c r="A41" s="139">
        <v>18</v>
      </c>
      <c r="B41" s="140">
        <f t="shared" si="14"/>
        <v>0</v>
      </c>
      <c r="C41" s="140">
        <f t="shared" si="15"/>
        <v>0</v>
      </c>
      <c r="D41" s="146">
        <f t="shared" si="16"/>
        <v>0.88571428571428545</v>
      </c>
    </row>
    <row r="42" spans="1:5" x14ac:dyDescent="0.25">
      <c r="A42" s="139">
        <v>19</v>
      </c>
      <c r="B42" s="140">
        <f t="shared" si="14"/>
        <v>0</v>
      </c>
      <c r="C42" s="140">
        <f t="shared" si="15"/>
        <v>0</v>
      </c>
      <c r="D42" s="146">
        <f t="shared" si="16"/>
        <v>0.89285714285714257</v>
      </c>
      <c r="E42" s="147">
        <f>10%/14</f>
        <v>7.1428571428571435E-3</v>
      </c>
    </row>
    <row r="43" spans="1:5" x14ac:dyDescent="0.25">
      <c r="A43" s="139">
        <v>20</v>
      </c>
      <c r="B43" s="140">
        <f t="shared" si="14"/>
        <v>0</v>
      </c>
      <c r="C43" s="140">
        <f t="shared" si="15"/>
        <v>0</v>
      </c>
      <c r="D43" s="146">
        <v>0.9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rgb="FFFFFFCC"/>
  </sheetPr>
  <dimension ref="A1:Z110"/>
  <sheetViews>
    <sheetView showGridLines="0" zoomScaleNormal="100" zoomScaleSheetLayoutView="55" workbookViewId="0">
      <selection activeCell="E6" sqref="E6:F6"/>
    </sheetView>
  </sheetViews>
  <sheetFormatPr defaultRowHeight="14.1" customHeight="1" x14ac:dyDescent="0.25"/>
  <cols>
    <col min="1" max="2" width="3.109375" style="206" customWidth="1"/>
    <col min="3" max="3" width="36.109375" style="206" bestFit="1" customWidth="1"/>
    <col min="4" max="4" width="12.6640625" style="206" customWidth="1"/>
    <col min="5" max="5" width="12.6640625" style="187" customWidth="1"/>
    <col min="6" max="6" width="12.6640625" style="206" customWidth="1"/>
    <col min="7" max="7" width="9.44140625" style="206" bestFit="1" customWidth="1"/>
    <col min="8" max="8" width="10.109375" style="206" bestFit="1" customWidth="1"/>
    <col min="9" max="10" width="10.6640625" style="206" customWidth="1"/>
    <col min="11" max="13" width="9.109375" style="206"/>
    <col min="14" max="14" width="10.109375" style="206" bestFit="1" customWidth="1"/>
    <col min="15" max="254" width="9.109375" style="206"/>
    <col min="255" max="255" width="3.88671875" style="206" customWidth="1"/>
    <col min="256" max="256" width="3.5546875" style="206" customWidth="1"/>
    <col min="257" max="257" width="10.109375" style="206" customWidth="1"/>
    <col min="258" max="258" width="13.33203125" style="206" customWidth="1"/>
    <col min="259" max="259" width="4.109375" style="206" bestFit="1" customWidth="1"/>
    <col min="260" max="260" width="9.109375" style="206" customWidth="1"/>
    <col min="261" max="262" width="10.6640625" style="206" customWidth="1"/>
    <col min="263" max="263" width="8.5546875" style="206" customWidth="1"/>
    <col min="264" max="264" width="9.88671875" style="206" customWidth="1"/>
    <col min="265" max="265" width="6.5546875" style="206" customWidth="1"/>
    <col min="266" max="269" width="9.109375" style="206"/>
    <col min="270" max="270" width="10.109375" style="206" bestFit="1" customWidth="1"/>
    <col min="271" max="510" width="9.109375" style="206"/>
    <col min="511" max="511" width="3.88671875" style="206" customWidth="1"/>
    <col min="512" max="512" width="3.5546875" style="206" customWidth="1"/>
    <col min="513" max="513" width="10.109375" style="206" customWidth="1"/>
    <col min="514" max="514" width="13.33203125" style="206" customWidth="1"/>
    <col min="515" max="515" width="4.109375" style="206" bestFit="1" customWidth="1"/>
    <col min="516" max="516" width="9.109375" style="206" customWidth="1"/>
    <col min="517" max="518" width="10.6640625" style="206" customWidth="1"/>
    <col min="519" max="519" width="8.5546875" style="206" customWidth="1"/>
    <col min="520" max="520" width="9.88671875" style="206" customWidth="1"/>
    <col min="521" max="521" width="6.5546875" style="206" customWidth="1"/>
    <col min="522" max="525" width="9.109375" style="206"/>
    <col min="526" max="526" width="10.109375" style="206" bestFit="1" customWidth="1"/>
    <col min="527" max="766" width="9.109375" style="206"/>
    <col min="767" max="767" width="3.88671875" style="206" customWidth="1"/>
    <col min="768" max="768" width="3.5546875" style="206" customWidth="1"/>
    <col min="769" max="769" width="10.109375" style="206" customWidth="1"/>
    <col min="770" max="770" width="13.33203125" style="206" customWidth="1"/>
    <col min="771" max="771" width="4.109375" style="206" bestFit="1" customWidth="1"/>
    <col min="772" max="772" width="9.109375" style="206" customWidth="1"/>
    <col min="773" max="774" width="10.6640625" style="206" customWidth="1"/>
    <col min="775" max="775" width="8.5546875" style="206" customWidth="1"/>
    <col min="776" max="776" width="9.88671875" style="206" customWidth="1"/>
    <col min="777" max="777" width="6.5546875" style="206" customWidth="1"/>
    <col min="778" max="781" width="9.109375" style="206"/>
    <col min="782" max="782" width="10.109375" style="206" bestFit="1" customWidth="1"/>
    <col min="783" max="1022" width="9.109375" style="206"/>
    <col min="1023" max="1023" width="3.88671875" style="206" customWidth="1"/>
    <col min="1024" max="1024" width="3.5546875" style="206" customWidth="1"/>
    <col min="1025" max="1025" width="10.109375" style="206" customWidth="1"/>
    <col min="1026" max="1026" width="13.33203125" style="206" customWidth="1"/>
    <col min="1027" max="1027" width="4.109375" style="206" bestFit="1" customWidth="1"/>
    <col min="1028" max="1028" width="9.109375" style="206" customWidth="1"/>
    <col min="1029" max="1030" width="10.6640625" style="206" customWidth="1"/>
    <col min="1031" max="1031" width="8.5546875" style="206" customWidth="1"/>
    <col min="1032" max="1032" width="9.88671875" style="206" customWidth="1"/>
    <col min="1033" max="1033" width="6.5546875" style="206" customWidth="1"/>
    <col min="1034" max="1037" width="9.109375" style="206"/>
    <col min="1038" max="1038" width="10.109375" style="206" bestFit="1" customWidth="1"/>
    <col min="1039" max="1278" width="9.109375" style="206"/>
    <col min="1279" max="1279" width="3.88671875" style="206" customWidth="1"/>
    <col min="1280" max="1280" width="3.5546875" style="206" customWidth="1"/>
    <col min="1281" max="1281" width="10.109375" style="206" customWidth="1"/>
    <col min="1282" max="1282" width="13.33203125" style="206" customWidth="1"/>
    <col min="1283" max="1283" width="4.109375" style="206" bestFit="1" customWidth="1"/>
    <col min="1284" max="1284" width="9.109375" style="206" customWidth="1"/>
    <col min="1285" max="1286" width="10.6640625" style="206" customWidth="1"/>
    <col min="1287" max="1287" width="8.5546875" style="206" customWidth="1"/>
    <col min="1288" max="1288" width="9.88671875" style="206" customWidth="1"/>
    <col min="1289" max="1289" width="6.5546875" style="206" customWidth="1"/>
    <col min="1290" max="1293" width="9.109375" style="206"/>
    <col min="1294" max="1294" width="10.109375" style="206" bestFit="1" customWidth="1"/>
    <col min="1295" max="1534" width="9.109375" style="206"/>
    <col min="1535" max="1535" width="3.88671875" style="206" customWidth="1"/>
    <col min="1536" max="1536" width="3.5546875" style="206" customWidth="1"/>
    <col min="1537" max="1537" width="10.109375" style="206" customWidth="1"/>
    <col min="1538" max="1538" width="13.33203125" style="206" customWidth="1"/>
    <col min="1539" max="1539" width="4.109375" style="206" bestFit="1" customWidth="1"/>
    <col min="1540" max="1540" width="9.109375" style="206" customWidth="1"/>
    <col min="1541" max="1542" width="10.6640625" style="206" customWidth="1"/>
    <col min="1543" max="1543" width="8.5546875" style="206" customWidth="1"/>
    <col min="1544" max="1544" width="9.88671875" style="206" customWidth="1"/>
    <col min="1545" max="1545" width="6.5546875" style="206" customWidth="1"/>
    <col min="1546" max="1549" width="9.109375" style="206"/>
    <col min="1550" max="1550" width="10.109375" style="206" bestFit="1" customWidth="1"/>
    <col min="1551" max="1790" width="9.109375" style="206"/>
    <col min="1791" max="1791" width="3.88671875" style="206" customWidth="1"/>
    <col min="1792" max="1792" width="3.5546875" style="206" customWidth="1"/>
    <col min="1793" max="1793" width="10.109375" style="206" customWidth="1"/>
    <col min="1794" max="1794" width="13.33203125" style="206" customWidth="1"/>
    <col min="1795" max="1795" width="4.109375" style="206" bestFit="1" customWidth="1"/>
    <col min="1796" max="1796" width="9.109375" style="206" customWidth="1"/>
    <col min="1797" max="1798" width="10.6640625" style="206" customWidth="1"/>
    <col min="1799" max="1799" width="8.5546875" style="206" customWidth="1"/>
    <col min="1800" max="1800" width="9.88671875" style="206" customWidth="1"/>
    <col min="1801" max="1801" width="6.5546875" style="206" customWidth="1"/>
    <col min="1802" max="1805" width="9.109375" style="206"/>
    <col min="1806" max="1806" width="10.109375" style="206" bestFit="1" customWidth="1"/>
    <col min="1807" max="2046" width="9.109375" style="206"/>
    <col min="2047" max="2047" width="3.88671875" style="206" customWidth="1"/>
    <col min="2048" max="2048" width="3.5546875" style="206" customWidth="1"/>
    <col min="2049" max="2049" width="10.109375" style="206" customWidth="1"/>
    <col min="2050" max="2050" width="13.33203125" style="206" customWidth="1"/>
    <col min="2051" max="2051" width="4.109375" style="206" bestFit="1" customWidth="1"/>
    <col min="2052" max="2052" width="9.109375" style="206" customWidth="1"/>
    <col min="2053" max="2054" width="10.6640625" style="206" customWidth="1"/>
    <col min="2055" max="2055" width="8.5546875" style="206" customWidth="1"/>
    <col min="2056" max="2056" width="9.88671875" style="206" customWidth="1"/>
    <col min="2057" max="2057" width="6.5546875" style="206" customWidth="1"/>
    <col min="2058" max="2061" width="9.109375" style="206"/>
    <col min="2062" max="2062" width="10.109375" style="206" bestFit="1" customWidth="1"/>
    <col min="2063" max="2302" width="9.109375" style="206"/>
    <col min="2303" max="2303" width="3.88671875" style="206" customWidth="1"/>
    <col min="2304" max="2304" width="3.5546875" style="206" customWidth="1"/>
    <col min="2305" max="2305" width="10.109375" style="206" customWidth="1"/>
    <col min="2306" max="2306" width="13.33203125" style="206" customWidth="1"/>
    <col min="2307" max="2307" width="4.109375" style="206" bestFit="1" customWidth="1"/>
    <col min="2308" max="2308" width="9.109375" style="206" customWidth="1"/>
    <col min="2309" max="2310" width="10.6640625" style="206" customWidth="1"/>
    <col min="2311" max="2311" width="8.5546875" style="206" customWidth="1"/>
    <col min="2312" max="2312" width="9.88671875" style="206" customWidth="1"/>
    <col min="2313" max="2313" width="6.5546875" style="206" customWidth="1"/>
    <col min="2314" max="2317" width="9.109375" style="206"/>
    <col min="2318" max="2318" width="10.109375" style="206" bestFit="1" customWidth="1"/>
    <col min="2319" max="2558" width="9.109375" style="206"/>
    <col min="2559" max="2559" width="3.88671875" style="206" customWidth="1"/>
    <col min="2560" max="2560" width="3.5546875" style="206" customWidth="1"/>
    <col min="2561" max="2561" width="10.109375" style="206" customWidth="1"/>
    <col min="2562" max="2562" width="13.33203125" style="206" customWidth="1"/>
    <col min="2563" max="2563" width="4.109375" style="206" bestFit="1" customWidth="1"/>
    <col min="2564" max="2564" width="9.109375" style="206" customWidth="1"/>
    <col min="2565" max="2566" width="10.6640625" style="206" customWidth="1"/>
    <col min="2567" max="2567" width="8.5546875" style="206" customWidth="1"/>
    <col min="2568" max="2568" width="9.88671875" style="206" customWidth="1"/>
    <col min="2569" max="2569" width="6.5546875" style="206" customWidth="1"/>
    <col min="2570" max="2573" width="9.109375" style="206"/>
    <col min="2574" max="2574" width="10.109375" style="206" bestFit="1" customWidth="1"/>
    <col min="2575" max="2814" width="9.109375" style="206"/>
    <col min="2815" max="2815" width="3.88671875" style="206" customWidth="1"/>
    <col min="2816" max="2816" width="3.5546875" style="206" customWidth="1"/>
    <col min="2817" max="2817" width="10.109375" style="206" customWidth="1"/>
    <col min="2818" max="2818" width="13.33203125" style="206" customWidth="1"/>
    <col min="2819" max="2819" width="4.109375" style="206" bestFit="1" customWidth="1"/>
    <col min="2820" max="2820" width="9.109375" style="206" customWidth="1"/>
    <col min="2821" max="2822" width="10.6640625" style="206" customWidth="1"/>
    <col min="2823" max="2823" width="8.5546875" style="206" customWidth="1"/>
    <col min="2824" max="2824" width="9.88671875" style="206" customWidth="1"/>
    <col min="2825" max="2825" width="6.5546875" style="206" customWidth="1"/>
    <col min="2826" max="2829" width="9.109375" style="206"/>
    <col min="2830" max="2830" width="10.109375" style="206" bestFit="1" customWidth="1"/>
    <col min="2831" max="3070" width="9.109375" style="206"/>
    <col min="3071" max="3071" width="3.88671875" style="206" customWidth="1"/>
    <col min="3072" max="3072" width="3.5546875" style="206" customWidth="1"/>
    <col min="3073" max="3073" width="10.109375" style="206" customWidth="1"/>
    <col min="3074" max="3074" width="13.33203125" style="206" customWidth="1"/>
    <col min="3075" max="3075" width="4.109375" style="206" bestFit="1" customWidth="1"/>
    <col min="3076" max="3076" width="9.109375" style="206" customWidth="1"/>
    <col min="3077" max="3078" width="10.6640625" style="206" customWidth="1"/>
    <col min="3079" max="3079" width="8.5546875" style="206" customWidth="1"/>
    <col min="3080" max="3080" width="9.88671875" style="206" customWidth="1"/>
    <col min="3081" max="3081" width="6.5546875" style="206" customWidth="1"/>
    <col min="3082" max="3085" width="9.109375" style="206"/>
    <col min="3086" max="3086" width="10.109375" style="206" bestFit="1" customWidth="1"/>
    <col min="3087" max="3326" width="9.109375" style="206"/>
    <col min="3327" max="3327" width="3.88671875" style="206" customWidth="1"/>
    <col min="3328" max="3328" width="3.5546875" style="206" customWidth="1"/>
    <col min="3329" max="3329" width="10.109375" style="206" customWidth="1"/>
    <col min="3330" max="3330" width="13.33203125" style="206" customWidth="1"/>
    <col min="3331" max="3331" width="4.109375" style="206" bestFit="1" customWidth="1"/>
    <col min="3332" max="3332" width="9.109375" style="206" customWidth="1"/>
    <col min="3333" max="3334" width="10.6640625" style="206" customWidth="1"/>
    <col min="3335" max="3335" width="8.5546875" style="206" customWidth="1"/>
    <col min="3336" max="3336" width="9.88671875" style="206" customWidth="1"/>
    <col min="3337" max="3337" width="6.5546875" style="206" customWidth="1"/>
    <col min="3338" max="3341" width="9.109375" style="206"/>
    <col min="3342" max="3342" width="10.109375" style="206" bestFit="1" customWidth="1"/>
    <col min="3343" max="3582" width="9.109375" style="206"/>
    <col min="3583" max="3583" width="3.88671875" style="206" customWidth="1"/>
    <col min="3584" max="3584" width="3.5546875" style="206" customWidth="1"/>
    <col min="3585" max="3585" width="10.109375" style="206" customWidth="1"/>
    <col min="3586" max="3586" width="13.33203125" style="206" customWidth="1"/>
    <col min="3587" max="3587" width="4.109375" style="206" bestFit="1" customWidth="1"/>
    <col min="3588" max="3588" width="9.109375" style="206" customWidth="1"/>
    <col min="3589" max="3590" width="10.6640625" style="206" customWidth="1"/>
    <col min="3591" max="3591" width="8.5546875" style="206" customWidth="1"/>
    <col min="3592" max="3592" width="9.88671875" style="206" customWidth="1"/>
    <col min="3593" max="3593" width="6.5546875" style="206" customWidth="1"/>
    <col min="3594" max="3597" width="9.109375" style="206"/>
    <col min="3598" max="3598" width="10.109375" style="206" bestFit="1" customWidth="1"/>
    <col min="3599" max="3838" width="9.109375" style="206"/>
    <col min="3839" max="3839" width="3.88671875" style="206" customWidth="1"/>
    <col min="3840" max="3840" width="3.5546875" style="206" customWidth="1"/>
    <col min="3841" max="3841" width="10.109375" style="206" customWidth="1"/>
    <col min="3842" max="3842" width="13.33203125" style="206" customWidth="1"/>
    <col min="3843" max="3843" width="4.109375" style="206" bestFit="1" customWidth="1"/>
    <col min="3844" max="3844" width="9.109375" style="206" customWidth="1"/>
    <col min="3845" max="3846" width="10.6640625" style="206" customWidth="1"/>
    <col min="3847" max="3847" width="8.5546875" style="206" customWidth="1"/>
    <col min="3848" max="3848" width="9.88671875" style="206" customWidth="1"/>
    <col min="3849" max="3849" width="6.5546875" style="206" customWidth="1"/>
    <col min="3850" max="3853" width="9.109375" style="206"/>
    <col min="3854" max="3854" width="10.109375" style="206" bestFit="1" customWidth="1"/>
    <col min="3855" max="4094" width="9.109375" style="206"/>
    <col min="4095" max="4095" width="3.88671875" style="206" customWidth="1"/>
    <col min="4096" max="4096" width="3.5546875" style="206" customWidth="1"/>
    <col min="4097" max="4097" width="10.109375" style="206" customWidth="1"/>
    <col min="4098" max="4098" width="13.33203125" style="206" customWidth="1"/>
    <col min="4099" max="4099" width="4.109375" style="206" bestFit="1" customWidth="1"/>
    <col min="4100" max="4100" width="9.109375" style="206" customWidth="1"/>
    <col min="4101" max="4102" width="10.6640625" style="206" customWidth="1"/>
    <col min="4103" max="4103" width="8.5546875" style="206" customWidth="1"/>
    <col min="4104" max="4104" width="9.88671875" style="206" customWidth="1"/>
    <col min="4105" max="4105" width="6.5546875" style="206" customWidth="1"/>
    <col min="4106" max="4109" width="9.109375" style="206"/>
    <col min="4110" max="4110" width="10.109375" style="206" bestFit="1" customWidth="1"/>
    <col min="4111" max="4350" width="9.109375" style="206"/>
    <col min="4351" max="4351" width="3.88671875" style="206" customWidth="1"/>
    <col min="4352" max="4352" width="3.5546875" style="206" customWidth="1"/>
    <col min="4353" max="4353" width="10.109375" style="206" customWidth="1"/>
    <col min="4354" max="4354" width="13.33203125" style="206" customWidth="1"/>
    <col min="4355" max="4355" width="4.109375" style="206" bestFit="1" customWidth="1"/>
    <col min="4356" max="4356" width="9.109375" style="206" customWidth="1"/>
    <col min="4357" max="4358" width="10.6640625" style="206" customWidth="1"/>
    <col min="4359" max="4359" width="8.5546875" style="206" customWidth="1"/>
    <col min="4360" max="4360" width="9.88671875" style="206" customWidth="1"/>
    <col min="4361" max="4361" width="6.5546875" style="206" customWidth="1"/>
    <col min="4362" max="4365" width="9.109375" style="206"/>
    <col min="4366" max="4366" width="10.109375" style="206" bestFit="1" customWidth="1"/>
    <col min="4367" max="4606" width="9.109375" style="206"/>
    <col min="4607" max="4607" width="3.88671875" style="206" customWidth="1"/>
    <col min="4608" max="4608" width="3.5546875" style="206" customWidth="1"/>
    <col min="4609" max="4609" width="10.109375" style="206" customWidth="1"/>
    <col min="4610" max="4610" width="13.33203125" style="206" customWidth="1"/>
    <col min="4611" max="4611" width="4.109375" style="206" bestFit="1" customWidth="1"/>
    <col min="4612" max="4612" width="9.109375" style="206" customWidth="1"/>
    <col min="4613" max="4614" width="10.6640625" style="206" customWidth="1"/>
    <col min="4615" max="4615" width="8.5546875" style="206" customWidth="1"/>
    <col min="4616" max="4616" width="9.88671875" style="206" customWidth="1"/>
    <col min="4617" max="4617" width="6.5546875" style="206" customWidth="1"/>
    <col min="4618" max="4621" width="9.109375" style="206"/>
    <col min="4622" max="4622" width="10.109375" style="206" bestFit="1" customWidth="1"/>
    <col min="4623" max="4862" width="9.109375" style="206"/>
    <col min="4863" max="4863" width="3.88671875" style="206" customWidth="1"/>
    <col min="4864" max="4864" width="3.5546875" style="206" customWidth="1"/>
    <col min="4865" max="4865" width="10.109375" style="206" customWidth="1"/>
    <col min="4866" max="4866" width="13.33203125" style="206" customWidth="1"/>
    <col min="4867" max="4867" width="4.109375" style="206" bestFit="1" customWidth="1"/>
    <col min="4868" max="4868" width="9.109375" style="206" customWidth="1"/>
    <col min="4869" max="4870" width="10.6640625" style="206" customWidth="1"/>
    <col min="4871" max="4871" width="8.5546875" style="206" customWidth="1"/>
    <col min="4872" max="4872" width="9.88671875" style="206" customWidth="1"/>
    <col min="4873" max="4873" width="6.5546875" style="206" customWidth="1"/>
    <col min="4874" max="4877" width="9.109375" style="206"/>
    <col min="4878" max="4878" width="10.109375" style="206" bestFit="1" customWidth="1"/>
    <col min="4879" max="5118" width="9.109375" style="206"/>
    <col min="5119" max="5119" width="3.88671875" style="206" customWidth="1"/>
    <col min="5120" max="5120" width="3.5546875" style="206" customWidth="1"/>
    <col min="5121" max="5121" width="10.109375" style="206" customWidth="1"/>
    <col min="5122" max="5122" width="13.33203125" style="206" customWidth="1"/>
    <col min="5123" max="5123" width="4.109375" style="206" bestFit="1" customWidth="1"/>
    <col min="5124" max="5124" width="9.109375" style="206" customWidth="1"/>
    <col min="5125" max="5126" width="10.6640625" style="206" customWidth="1"/>
    <col min="5127" max="5127" width="8.5546875" style="206" customWidth="1"/>
    <col min="5128" max="5128" width="9.88671875" style="206" customWidth="1"/>
    <col min="5129" max="5129" width="6.5546875" style="206" customWidth="1"/>
    <col min="5130" max="5133" width="9.109375" style="206"/>
    <col min="5134" max="5134" width="10.109375" style="206" bestFit="1" customWidth="1"/>
    <col min="5135" max="5374" width="9.109375" style="206"/>
    <col min="5375" max="5375" width="3.88671875" style="206" customWidth="1"/>
    <col min="5376" max="5376" width="3.5546875" style="206" customWidth="1"/>
    <col min="5377" max="5377" width="10.109375" style="206" customWidth="1"/>
    <col min="5378" max="5378" width="13.33203125" style="206" customWidth="1"/>
    <col min="5379" max="5379" width="4.109375" style="206" bestFit="1" customWidth="1"/>
    <col min="5380" max="5380" width="9.109375" style="206" customWidth="1"/>
    <col min="5381" max="5382" width="10.6640625" style="206" customWidth="1"/>
    <col min="5383" max="5383" width="8.5546875" style="206" customWidth="1"/>
    <col min="5384" max="5384" width="9.88671875" style="206" customWidth="1"/>
    <col min="5385" max="5385" width="6.5546875" style="206" customWidth="1"/>
    <col min="5386" max="5389" width="9.109375" style="206"/>
    <col min="5390" max="5390" width="10.109375" style="206" bestFit="1" customWidth="1"/>
    <col min="5391" max="5630" width="9.109375" style="206"/>
    <col min="5631" max="5631" width="3.88671875" style="206" customWidth="1"/>
    <col min="5632" max="5632" width="3.5546875" style="206" customWidth="1"/>
    <col min="5633" max="5633" width="10.109375" style="206" customWidth="1"/>
    <col min="5634" max="5634" width="13.33203125" style="206" customWidth="1"/>
    <col min="5635" max="5635" width="4.109375" style="206" bestFit="1" customWidth="1"/>
    <col min="5636" max="5636" width="9.109375" style="206" customWidth="1"/>
    <col min="5637" max="5638" width="10.6640625" style="206" customWidth="1"/>
    <col min="5639" max="5639" width="8.5546875" style="206" customWidth="1"/>
    <col min="5640" max="5640" width="9.88671875" style="206" customWidth="1"/>
    <col min="5641" max="5641" width="6.5546875" style="206" customWidth="1"/>
    <col min="5642" max="5645" width="9.109375" style="206"/>
    <col min="5646" max="5646" width="10.109375" style="206" bestFit="1" customWidth="1"/>
    <col min="5647" max="5886" width="9.109375" style="206"/>
    <col min="5887" max="5887" width="3.88671875" style="206" customWidth="1"/>
    <col min="5888" max="5888" width="3.5546875" style="206" customWidth="1"/>
    <col min="5889" max="5889" width="10.109375" style="206" customWidth="1"/>
    <col min="5890" max="5890" width="13.33203125" style="206" customWidth="1"/>
    <col min="5891" max="5891" width="4.109375" style="206" bestFit="1" customWidth="1"/>
    <col min="5892" max="5892" width="9.109375" style="206" customWidth="1"/>
    <col min="5893" max="5894" width="10.6640625" style="206" customWidth="1"/>
    <col min="5895" max="5895" width="8.5546875" style="206" customWidth="1"/>
    <col min="5896" max="5896" width="9.88671875" style="206" customWidth="1"/>
    <col min="5897" max="5897" width="6.5546875" style="206" customWidth="1"/>
    <col min="5898" max="5901" width="9.109375" style="206"/>
    <col min="5902" max="5902" width="10.109375" style="206" bestFit="1" customWidth="1"/>
    <col min="5903" max="6142" width="9.109375" style="206"/>
    <col min="6143" max="6143" width="3.88671875" style="206" customWidth="1"/>
    <col min="6144" max="6144" width="3.5546875" style="206" customWidth="1"/>
    <col min="6145" max="6145" width="10.109375" style="206" customWidth="1"/>
    <col min="6146" max="6146" width="13.33203125" style="206" customWidth="1"/>
    <col min="6147" max="6147" width="4.109375" style="206" bestFit="1" customWidth="1"/>
    <col min="6148" max="6148" width="9.109375" style="206" customWidth="1"/>
    <col min="6149" max="6150" width="10.6640625" style="206" customWidth="1"/>
    <col min="6151" max="6151" width="8.5546875" style="206" customWidth="1"/>
    <col min="6152" max="6152" width="9.88671875" style="206" customWidth="1"/>
    <col min="6153" max="6153" width="6.5546875" style="206" customWidth="1"/>
    <col min="6154" max="6157" width="9.109375" style="206"/>
    <col min="6158" max="6158" width="10.109375" style="206" bestFit="1" customWidth="1"/>
    <col min="6159" max="6398" width="9.109375" style="206"/>
    <col min="6399" max="6399" width="3.88671875" style="206" customWidth="1"/>
    <col min="6400" max="6400" width="3.5546875" style="206" customWidth="1"/>
    <col min="6401" max="6401" width="10.109375" style="206" customWidth="1"/>
    <col min="6402" max="6402" width="13.33203125" style="206" customWidth="1"/>
    <col min="6403" max="6403" width="4.109375" style="206" bestFit="1" customWidth="1"/>
    <col min="6404" max="6404" width="9.109375" style="206" customWidth="1"/>
    <col min="6405" max="6406" width="10.6640625" style="206" customWidth="1"/>
    <col min="6407" max="6407" width="8.5546875" style="206" customWidth="1"/>
    <col min="6408" max="6408" width="9.88671875" style="206" customWidth="1"/>
    <col min="6409" max="6409" width="6.5546875" style="206" customWidth="1"/>
    <col min="6410" max="6413" width="9.109375" style="206"/>
    <col min="6414" max="6414" width="10.109375" style="206" bestFit="1" customWidth="1"/>
    <col min="6415" max="6654" width="9.109375" style="206"/>
    <col min="6655" max="6655" width="3.88671875" style="206" customWidth="1"/>
    <col min="6656" max="6656" width="3.5546875" style="206" customWidth="1"/>
    <col min="6657" max="6657" width="10.109375" style="206" customWidth="1"/>
    <col min="6658" max="6658" width="13.33203125" style="206" customWidth="1"/>
    <col min="6659" max="6659" width="4.109375" style="206" bestFit="1" customWidth="1"/>
    <col min="6660" max="6660" width="9.109375" style="206" customWidth="1"/>
    <col min="6661" max="6662" width="10.6640625" style="206" customWidth="1"/>
    <col min="6663" max="6663" width="8.5546875" style="206" customWidth="1"/>
    <col min="6664" max="6664" width="9.88671875" style="206" customWidth="1"/>
    <col min="6665" max="6665" width="6.5546875" style="206" customWidth="1"/>
    <col min="6666" max="6669" width="9.109375" style="206"/>
    <col min="6670" max="6670" width="10.109375" style="206" bestFit="1" customWidth="1"/>
    <col min="6671" max="6910" width="9.109375" style="206"/>
    <col min="6911" max="6911" width="3.88671875" style="206" customWidth="1"/>
    <col min="6912" max="6912" width="3.5546875" style="206" customWidth="1"/>
    <col min="6913" max="6913" width="10.109375" style="206" customWidth="1"/>
    <col min="6914" max="6914" width="13.33203125" style="206" customWidth="1"/>
    <col min="6915" max="6915" width="4.109375" style="206" bestFit="1" customWidth="1"/>
    <col min="6916" max="6916" width="9.109375" style="206" customWidth="1"/>
    <col min="6917" max="6918" width="10.6640625" style="206" customWidth="1"/>
    <col min="6919" max="6919" width="8.5546875" style="206" customWidth="1"/>
    <col min="6920" max="6920" width="9.88671875" style="206" customWidth="1"/>
    <col min="6921" max="6921" width="6.5546875" style="206" customWidth="1"/>
    <col min="6922" max="6925" width="9.109375" style="206"/>
    <col min="6926" max="6926" width="10.109375" style="206" bestFit="1" customWidth="1"/>
    <col min="6927" max="7166" width="9.109375" style="206"/>
    <col min="7167" max="7167" width="3.88671875" style="206" customWidth="1"/>
    <col min="7168" max="7168" width="3.5546875" style="206" customWidth="1"/>
    <col min="7169" max="7169" width="10.109375" style="206" customWidth="1"/>
    <col min="7170" max="7170" width="13.33203125" style="206" customWidth="1"/>
    <col min="7171" max="7171" width="4.109375" style="206" bestFit="1" customWidth="1"/>
    <col min="7172" max="7172" width="9.109375" style="206" customWidth="1"/>
    <col min="7173" max="7174" width="10.6640625" style="206" customWidth="1"/>
    <col min="7175" max="7175" width="8.5546875" style="206" customWidth="1"/>
    <col min="7176" max="7176" width="9.88671875" style="206" customWidth="1"/>
    <col min="7177" max="7177" width="6.5546875" style="206" customWidth="1"/>
    <col min="7178" max="7181" width="9.109375" style="206"/>
    <col min="7182" max="7182" width="10.109375" style="206" bestFit="1" customWidth="1"/>
    <col min="7183" max="7422" width="9.109375" style="206"/>
    <col min="7423" max="7423" width="3.88671875" style="206" customWidth="1"/>
    <col min="7424" max="7424" width="3.5546875" style="206" customWidth="1"/>
    <col min="7425" max="7425" width="10.109375" style="206" customWidth="1"/>
    <col min="7426" max="7426" width="13.33203125" style="206" customWidth="1"/>
    <col min="7427" max="7427" width="4.109375" style="206" bestFit="1" customWidth="1"/>
    <col min="7428" max="7428" width="9.109375" style="206" customWidth="1"/>
    <col min="7429" max="7430" width="10.6640625" style="206" customWidth="1"/>
    <col min="7431" max="7431" width="8.5546875" style="206" customWidth="1"/>
    <col min="7432" max="7432" width="9.88671875" style="206" customWidth="1"/>
    <col min="7433" max="7433" width="6.5546875" style="206" customWidth="1"/>
    <col min="7434" max="7437" width="9.109375" style="206"/>
    <col min="7438" max="7438" width="10.109375" style="206" bestFit="1" customWidth="1"/>
    <col min="7439" max="7678" width="9.109375" style="206"/>
    <col min="7679" max="7679" width="3.88671875" style="206" customWidth="1"/>
    <col min="7680" max="7680" width="3.5546875" style="206" customWidth="1"/>
    <col min="7681" max="7681" width="10.109375" style="206" customWidth="1"/>
    <col min="7682" max="7682" width="13.33203125" style="206" customWidth="1"/>
    <col min="7683" max="7683" width="4.109375" style="206" bestFit="1" customWidth="1"/>
    <col min="7684" max="7684" width="9.109375" style="206" customWidth="1"/>
    <col min="7685" max="7686" width="10.6640625" style="206" customWidth="1"/>
    <col min="7687" max="7687" width="8.5546875" style="206" customWidth="1"/>
    <col min="7688" max="7688" width="9.88671875" style="206" customWidth="1"/>
    <col min="7689" max="7689" width="6.5546875" style="206" customWidth="1"/>
    <col min="7690" max="7693" width="9.109375" style="206"/>
    <col min="7694" max="7694" width="10.109375" style="206" bestFit="1" customWidth="1"/>
    <col min="7695" max="7934" width="9.109375" style="206"/>
    <col min="7935" max="7935" width="3.88671875" style="206" customWidth="1"/>
    <col min="7936" max="7936" width="3.5546875" style="206" customWidth="1"/>
    <col min="7937" max="7937" width="10.109375" style="206" customWidth="1"/>
    <col min="7938" max="7938" width="13.33203125" style="206" customWidth="1"/>
    <col min="7939" max="7939" width="4.109375" style="206" bestFit="1" customWidth="1"/>
    <col min="7940" max="7940" width="9.109375" style="206" customWidth="1"/>
    <col min="7941" max="7942" width="10.6640625" style="206" customWidth="1"/>
    <col min="7943" max="7943" width="8.5546875" style="206" customWidth="1"/>
    <col min="7944" max="7944" width="9.88671875" style="206" customWidth="1"/>
    <col min="7945" max="7945" width="6.5546875" style="206" customWidth="1"/>
    <col min="7946" max="7949" width="9.109375" style="206"/>
    <col min="7950" max="7950" width="10.109375" style="206" bestFit="1" customWidth="1"/>
    <col min="7951" max="8190" width="9.109375" style="206"/>
    <col min="8191" max="8191" width="3.88671875" style="206" customWidth="1"/>
    <col min="8192" max="8192" width="3.5546875" style="206" customWidth="1"/>
    <col min="8193" max="8193" width="10.109375" style="206" customWidth="1"/>
    <col min="8194" max="8194" width="13.33203125" style="206" customWidth="1"/>
    <col min="8195" max="8195" width="4.109375" style="206" bestFit="1" customWidth="1"/>
    <col min="8196" max="8196" width="9.109375" style="206" customWidth="1"/>
    <col min="8197" max="8198" width="10.6640625" style="206" customWidth="1"/>
    <col min="8199" max="8199" width="8.5546875" style="206" customWidth="1"/>
    <col min="8200" max="8200" width="9.88671875" style="206" customWidth="1"/>
    <col min="8201" max="8201" width="6.5546875" style="206" customWidth="1"/>
    <col min="8202" max="8205" width="9.109375" style="206"/>
    <col min="8206" max="8206" width="10.109375" style="206" bestFit="1" customWidth="1"/>
    <col min="8207" max="8446" width="9.109375" style="206"/>
    <col min="8447" max="8447" width="3.88671875" style="206" customWidth="1"/>
    <col min="8448" max="8448" width="3.5546875" style="206" customWidth="1"/>
    <col min="8449" max="8449" width="10.109375" style="206" customWidth="1"/>
    <col min="8450" max="8450" width="13.33203125" style="206" customWidth="1"/>
    <col min="8451" max="8451" width="4.109375" style="206" bestFit="1" customWidth="1"/>
    <col min="8452" max="8452" width="9.109375" style="206" customWidth="1"/>
    <col min="8453" max="8454" width="10.6640625" style="206" customWidth="1"/>
    <col min="8455" max="8455" width="8.5546875" style="206" customWidth="1"/>
    <col min="8456" max="8456" width="9.88671875" style="206" customWidth="1"/>
    <col min="8457" max="8457" width="6.5546875" style="206" customWidth="1"/>
    <col min="8458" max="8461" width="9.109375" style="206"/>
    <col min="8462" max="8462" width="10.109375" style="206" bestFit="1" customWidth="1"/>
    <col min="8463" max="8702" width="9.109375" style="206"/>
    <col min="8703" max="8703" width="3.88671875" style="206" customWidth="1"/>
    <col min="8704" max="8704" width="3.5546875" style="206" customWidth="1"/>
    <col min="8705" max="8705" width="10.109375" style="206" customWidth="1"/>
    <col min="8706" max="8706" width="13.33203125" style="206" customWidth="1"/>
    <col min="8707" max="8707" width="4.109375" style="206" bestFit="1" customWidth="1"/>
    <col min="8708" max="8708" width="9.109375" style="206" customWidth="1"/>
    <col min="8709" max="8710" width="10.6640625" style="206" customWidth="1"/>
    <col min="8711" max="8711" width="8.5546875" style="206" customWidth="1"/>
    <col min="8712" max="8712" width="9.88671875" style="206" customWidth="1"/>
    <col min="8713" max="8713" width="6.5546875" style="206" customWidth="1"/>
    <col min="8714" max="8717" width="9.109375" style="206"/>
    <col min="8718" max="8718" width="10.109375" style="206" bestFit="1" customWidth="1"/>
    <col min="8719" max="8958" width="9.109375" style="206"/>
    <col min="8959" max="8959" width="3.88671875" style="206" customWidth="1"/>
    <col min="8960" max="8960" width="3.5546875" style="206" customWidth="1"/>
    <col min="8961" max="8961" width="10.109375" style="206" customWidth="1"/>
    <col min="8962" max="8962" width="13.33203125" style="206" customWidth="1"/>
    <col min="8963" max="8963" width="4.109375" style="206" bestFit="1" customWidth="1"/>
    <col min="8964" max="8964" width="9.109375" style="206" customWidth="1"/>
    <col min="8965" max="8966" width="10.6640625" style="206" customWidth="1"/>
    <col min="8967" max="8967" width="8.5546875" style="206" customWidth="1"/>
    <col min="8968" max="8968" width="9.88671875" style="206" customWidth="1"/>
    <col min="8969" max="8969" width="6.5546875" style="206" customWidth="1"/>
    <col min="8970" max="8973" width="9.109375" style="206"/>
    <col min="8974" max="8974" width="10.109375" style="206" bestFit="1" customWidth="1"/>
    <col min="8975" max="9214" width="9.109375" style="206"/>
    <col min="9215" max="9215" width="3.88671875" style="206" customWidth="1"/>
    <col min="9216" max="9216" width="3.5546875" style="206" customWidth="1"/>
    <col min="9217" max="9217" width="10.109375" style="206" customWidth="1"/>
    <col min="9218" max="9218" width="13.33203125" style="206" customWidth="1"/>
    <col min="9219" max="9219" width="4.109375" style="206" bestFit="1" customWidth="1"/>
    <col min="9220" max="9220" width="9.109375" style="206" customWidth="1"/>
    <col min="9221" max="9222" width="10.6640625" style="206" customWidth="1"/>
    <col min="9223" max="9223" width="8.5546875" style="206" customWidth="1"/>
    <col min="9224" max="9224" width="9.88671875" style="206" customWidth="1"/>
    <col min="9225" max="9225" width="6.5546875" style="206" customWidth="1"/>
    <col min="9226" max="9229" width="9.109375" style="206"/>
    <col min="9230" max="9230" width="10.109375" style="206" bestFit="1" customWidth="1"/>
    <col min="9231" max="9470" width="9.109375" style="206"/>
    <col min="9471" max="9471" width="3.88671875" style="206" customWidth="1"/>
    <col min="9472" max="9472" width="3.5546875" style="206" customWidth="1"/>
    <col min="9473" max="9473" width="10.109375" style="206" customWidth="1"/>
    <col min="9474" max="9474" width="13.33203125" style="206" customWidth="1"/>
    <col min="9475" max="9475" width="4.109375" style="206" bestFit="1" customWidth="1"/>
    <col min="9476" max="9476" width="9.109375" style="206" customWidth="1"/>
    <col min="9477" max="9478" width="10.6640625" style="206" customWidth="1"/>
    <col min="9479" max="9479" width="8.5546875" style="206" customWidth="1"/>
    <col min="9480" max="9480" width="9.88671875" style="206" customWidth="1"/>
    <col min="9481" max="9481" width="6.5546875" style="206" customWidth="1"/>
    <col min="9482" max="9485" width="9.109375" style="206"/>
    <col min="9486" max="9486" width="10.109375" style="206" bestFit="1" customWidth="1"/>
    <col min="9487" max="9726" width="9.109375" style="206"/>
    <col min="9727" max="9727" width="3.88671875" style="206" customWidth="1"/>
    <col min="9728" max="9728" width="3.5546875" style="206" customWidth="1"/>
    <col min="9729" max="9729" width="10.109375" style="206" customWidth="1"/>
    <col min="9730" max="9730" width="13.33203125" style="206" customWidth="1"/>
    <col min="9731" max="9731" width="4.109375" style="206" bestFit="1" customWidth="1"/>
    <col min="9732" max="9732" width="9.109375" style="206" customWidth="1"/>
    <col min="9733" max="9734" width="10.6640625" style="206" customWidth="1"/>
    <col min="9735" max="9735" width="8.5546875" style="206" customWidth="1"/>
    <col min="9736" max="9736" width="9.88671875" style="206" customWidth="1"/>
    <col min="9737" max="9737" width="6.5546875" style="206" customWidth="1"/>
    <col min="9738" max="9741" width="9.109375" style="206"/>
    <col min="9742" max="9742" width="10.109375" style="206" bestFit="1" customWidth="1"/>
    <col min="9743" max="9982" width="9.109375" style="206"/>
    <col min="9983" max="9983" width="3.88671875" style="206" customWidth="1"/>
    <col min="9984" max="9984" width="3.5546875" style="206" customWidth="1"/>
    <col min="9985" max="9985" width="10.109375" style="206" customWidth="1"/>
    <col min="9986" max="9986" width="13.33203125" style="206" customWidth="1"/>
    <col min="9987" max="9987" width="4.109375" style="206" bestFit="1" customWidth="1"/>
    <col min="9988" max="9988" width="9.109375" style="206" customWidth="1"/>
    <col min="9989" max="9990" width="10.6640625" style="206" customWidth="1"/>
    <col min="9991" max="9991" width="8.5546875" style="206" customWidth="1"/>
    <col min="9992" max="9992" width="9.88671875" style="206" customWidth="1"/>
    <col min="9993" max="9993" width="6.5546875" style="206" customWidth="1"/>
    <col min="9994" max="9997" width="9.109375" style="206"/>
    <col min="9998" max="9998" width="10.109375" style="206" bestFit="1" customWidth="1"/>
    <col min="9999" max="10238" width="9.109375" style="206"/>
    <col min="10239" max="10239" width="3.88671875" style="206" customWidth="1"/>
    <col min="10240" max="10240" width="3.5546875" style="206" customWidth="1"/>
    <col min="10241" max="10241" width="10.109375" style="206" customWidth="1"/>
    <col min="10242" max="10242" width="13.33203125" style="206" customWidth="1"/>
    <col min="10243" max="10243" width="4.109375" style="206" bestFit="1" customWidth="1"/>
    <col min="10244" max="10244" width="9.109375" style="206" customWidth="1"/>
    <col min="10245" max="10246" width="10.6640625" style="206" customWidth="1"/>
    <col min="10247" max="10247" width="8.5546875" style="206" customWidth="1"/>
    <col min="10248" max="10248" width="9.88671875" style="206" customWidth="1"/>
    <col min="10249" max="10249" width="6.5546875" style="206" customWidth="1"/>
    <col min="10250" max="10253" width="9.109375" style="206"/>
    <col min="10254" max="10254" width="10.109375" style="206" bestFit="1" customWidth="1"/>
    <col min="10255" max="10494" width="9.109375" style="206"/>
    <col min="10495" max="10495" width="3.88671875" style="206" customWidth="1"/>
    <col min="10496" max="10496" width="3.5546875" style="206" customWidth="1"/>
    <col min="10497" max="10497" width="10.109375" style="206" customWidth="1"/>
    <col min="10498" max="10498" width="13.33203125" style="206" customWidth="1"/>
    <col min="10499" max="10499" width="4.109375" style="206" bestFit="1" customWidth="1"/>
    <col min="10500" max="10500" width="9.109375" style="206" customWidth="1"/>
    <col min="10501" max="10502" width="10.6640625" style="206" customWidth="1"/>
    <col min="10503" max="10503" width="8.5546875" style="206" customWidth="1"/>
    <col min="10504" max="10504" width="9.88671875" style="206" customWidth="1"/>
    <col min="10505" max="10505" width="6.5546875" style="206" customWidth="1"/>
    <col min="10506" max="10509" width="9.109375" style="206"/>
    <col min="10510" max="10510" width="10.109375" style="206" bestFit="1" customWidth="1"/>
    <col min="10511" max="10750" width="9.109375" style="206"/>
    <col min="10751" max="10751" width="3.88671875" style="206" customWidth="1"/>
    <col min="10752" max="10752" width="3.5546875" style="206" customWidth="1"/>
    <col min="10753" max="10753" width="10.109375" style="206" customWidth="1"/>
    <col min="10754" max="10754" width="13.33203125" style="206" customWidth="1"/>
    <col min="10755" max="10755" width="4.109375" style="206" bestFit="1" customWidth="1"/>
    <col min="10756" max="10756" width="9.109375" style="206" customWidth="1"/>
    <col min="10757" max="10758" width="10.6640625" style="206" customWidth="1"/>
    <col min="10759" max="10759" width="8.5546875" style="206" customWidth="1"/>
    <col min="10760" max="10760" width="9.88671875" style="206" customWidth="1"/>
    <col min="10761" max="10761" width="6.5546875" style="206" customWidth="1"/>
    <col min="10762" max="10765" width="9.109375" style="206"/>
    <col min="10766" max="10766" width="10.109375" style="206" bestFit="1" customWidth="1"/>
    <col min="10767" max="11006" width="9.109375" style="206"/>
    <col min="11007" max="11007" width="3.88671875" style="206" customWidth="1"/>
    <col min="11008" max="11008" width="3.5546875" style="206" customWidth="1"/>
    <col min="11009" max="11009" width="10.109375" style="206" customWidth="1"/>
    <col min="11010" max="11010" width="13.33203125" style="206" customWidth="1"/>
    <col min="11011" max="11011" width="4.109375" style="206" bestFit="1" customWidth="1"/>
    <col min="11012" max="11012" width="9.109375" style="206" customWidth="1"/>
    <col min="11013" max="11014" width="10.6640625" style="206" customWidth="1"/>
    <col min="11015" max="11015" width="8.5546875" style="206" customWidth="1"/>
    <col min="11016" max="11016" width="9.88671875" style="206" customWidth="1"/>
    <col min="11017" max="11017" width="6.5546875" style="206" customWidth="1"/>
    <col min="11018" max="11021" width="9.109375" style="206"/>
    <col min="11022" max="11022" width="10.109375" style="206" bestFit="1" customWidth="1"/>
    <col min="11023" max="11262" width="9.109375" style="206"/>
    <col min="11263" max="11263" width="3.88671875" style="206" customWidth="1"/>
    <col min="11264" max="11264" width="3.5546875" style="206" customWidth="1"/>
    <col min="11265" max="11265" width="10.109375" style="206" customWidth="1"/>
    <col min="11266" max="11266" width="13.33203125" style="206" customWidth="1"/>
    <col min="11267" max="11267" width="4.109375" style="206" bestFit="1" customWidth="1"/>
    <col min="11268" max="11268" width="9.109375" style="206" customWidth="1"/>
    <col min="11269" max="11270" width="10.6640625" style="206" customWidth="1"/>
    <col min="11271" max="11271" width="8.5546875" style="206" customWidth="1"/>
    <col min="11272" max="11272" width="9.88671875" style="206" customWidth="1"/>
    <col min="11273" max="11273" width="6.5546875" style="206" customWidth="1"/>
    <col min="11274" max="11277" width="9.109375" style="206"/>
    <col min="11278" max="11278" width="10.109375" style="206" bestFit="1" customWidth="1"/>
    <col min="11279" max="11518" width="9.109375" style="206"/>
    <col min="11519" max="11519" width="3.88671875" style="206" customWidth="1"/>
    <col min="11520" max="11520" width="3.5546875" style="206" customWidth="1"/>
    <col min="11521" max="11521" width="10.109375" style="206" customWidth="1"/>
    <col min="11522" max="11522" width="13.33203125" style="206" customWidth="1"/>
    <col min="11523" max="11523" width="4.109375" style="206" bestFit="1" customWidth="1"/>
    <col min="11524" max="11524" width="9.109375" style="206" customWidth="1"/>
    <col min="11525" max="11526" width="10.6640625" style="206" customWidth="1"/>
    <col min="11527" max="11527" width="8.5546875" style="206" customWidth="1"/>
    <col min="11528" max="11528" width="9.88671875" style="206" customWidth="1"/>
    <col min="11529" max="11529" width="6.5546875" style="206" customWidth="1"/>
    <col min="11530" max="11533" width="9.109375" style="206"/>
    <col min="11534" max="11534" width="10.109375" style="206" bestFit="1" customWidth="1"/>
    <col min="11535" max="11774" width="9.109375" style="206"/>
    <col min="11775" max="11775" width="3.88671875" style="206" customWidth="1"/>
    <col min="11776" max="11776" width="3.5546875" style="206" customWidth="1"/>
    <col min="11777" max="11777" width="10.109375" style="206" customWidth="1"/>
    <col min="11778" max="11778" width="13.33203125" style="206" customWidth="1"/>
    <col min="11779" max="11779" width="4.109375" style="206" bestFit="1" customWidth="1"/>
    <col min="11780" max="11780" width="9.109375" style="206" customWidth="1"/>
    <col min="11781" max="11782" width="10.6640625" style="206" customWidth="1"/>
    <col min="11783" max="11783" width="8.5546875" style="206" customWidth="1"/>
    <col min="11784" max="11784" width="9.88671875" style="206" customWidth="1"/>
    <col min="11785" max="11785" width="6.5546875" style="206" customWidth="1"/>
    <col min="11786" max="11789" width="9.109375" style="206"/>
    <col min="11790" max="11790" width="10.109375" style="206" bestFit="1" customWidth="1"/>
    <col min="11791" max="12030" width="9.109375" style="206"/>
    <col min="12031" max="12031" width="3.88671875" style="206" customWidth="1"/>
    <col min="12032" max="12032" width="3.5546875" style="206" customWidth="1"/>
    <col min="12033" max="12033" width="10.109375" style="206" customWidth="1"/>
    <col min="12034" max="12034" width="13.33203125" style="206" customWidth="1"/>
    <col min="12035" max="12035" width="4.109375" style="206" bestFit="1" customWidth="1"/>
    <col min="12036" max="12036" width="9.109375" style="206" customWidth="1"/>
    <col min="12037" max="12038" width="10.6640625" style="206" customWidth="1"/>
    <col min="12039" max="12039" width="8.5546875" style="206" customWidth="1"/>
    <col min="12040" max="12040" width="9.88671875" style="206" customWidth="1"/>
    <col min="12041" max="12041" width="6.5546875" style="206" customWidth="1"/>
    <col min="12042" max="12045" width="9.109375" style="206"/>
    <col min="12046" max="12046" width="10.109375" style="206" bestFit="1" customWidth="1"/>
    <col min="12047" max="12286" width="9.109375" style="206"/>
    <col min="12287" max="12287" width="3.88671875" style="206" customWidth="1"/>
    <col min="12288" max="12288" width="3.5546875" style="206" customWidth="1"/>
    <col min="12289" max="12289" width="10.109375" style="206" customWidth="1"/>
    <col min="12290" max="12290" width="13.33203125" style="206" customWidth="1"/>
    <col min="12291" max="12291" width="4.109375" style="206" bestFit="1" customWidth="1"/>
    <col min="12292" max="12292" width="9.109375" style="206" customWidth="1"/>
    <col min="12293" max="12294" width="10.6640625" style="206" customWidth="1"/>
    <col min="12295" max="12295" width="8.5546875" style="206" customWidth="1"/>
    <col min="12296" max="12296" width="9.88671875" style="206" customWidth="1"/>
    <col min="12297" max="12297" width="6.5546875" style="206" customWidth="1"/>
    <col min="12298" max="12301" width="9.109375" style="206"/>
    <col min="12302" max="12302" width="10.109375" style="206" bestFit="1" customWidth="1"/>
    <col min="12303" max="12542" width="9.109375" style="206"/>
    <col min="12543" max="12543" width="3.88671875" style="206" customWidth="1"/>
    <col min="12544" max="12544" width="3.5546875" style="206" customWidth="1"/>
    <col min="12545" max="12545" width="10.109375" style="206" customWidth="1"/>
    <col min="12546" max="12546" width="13.33203125" style="206" customWidth="1"/>
    <col min="12547" max="12547" width="4.109375" style="206" bestFit="1" customWidth="1"/>
    <col min="12548" max="12548" width="9.109375" style="206" customWidth="1"/>
    <col min="12549" max="12550" width="10.6640625" style="206" customWidth="1"/>
    <col min="12551" max="12551" width="8.5546875" style="206" customWidth="1"/>
    <col min="12552" max="12552" width="9.88671875" style="206" customWidth="1"/>
    <col min="12553" max="12553" width="6.5546875" style="206" customWidth="1"/>
    <col min="12554" max="12557" width="9.109375" style="206"/>
    <col min="12558" max="12558" width="10.109375" style="206" bestFit="1" customWidth="1"/>
    <col min="12559" max="12798" width="9.109375" style="206"/>
    <col min="12799" max="12799" width="3.88671875" style="206" customWidth="1"/>
    <col min="12800" max="12800" width="3.5546875" style="206" customWidth="1"/>
    <col min="12801" max="12801" width="10.109375" style="206" customWidth="1"/>
    <col min="12802" max="12802" width="13.33203125" style="206" customWidth="1"/>
    <col min="12803" max="12803" width="4.109375" style="206" bestFit="1" customWidth="1"/>
    <col min="12804" max="12804" width="9.109375" style="206" customWidth="1"/>
    <col min="12805" max="12806" width="10.6640625" style="206" customWidth="1"/>
    <col min="12807" max="12807" width="8.5546875" style="206" customWidth="1"/>
    <col min="12808" max="12808" width="9.88671875" style="206" customWidth="1"/>
    <col min="12809" max="12809" width="6.5546875" style="206" customWidth="1"/>
    <col min="12810" max="12813" width="9.109375" style="206"/>
    <col min="12814" max="12814" width="10.109375" style="206" bestFit="1" customWidth="1"/>
    <col min="12815" max="13054" width="9.109375" style="206"/>
    <col min="13055" max="13055" width="3.88671875" style="206" customWidth="1"/>
    <col min="13056" max="13056" width="3.5546875" style="206" customWidth="1"/>
    <col min="13057" max="13057" width="10.109375" style="206" customWidth="1"/>
    <col min="13058" max="13058" width="13.33203125" style="206" customWidth="1"/>
    <col min="13059" max="13059" width="4.109375" style="206" bestFit="1" customWidth="1"/>
    <col min="13060" max="13060" width="9.109375" style="206" customWidth="1"/>
    <col min="13061" max="13062" width="10.6640625" style="206" customWidth="1"/>
    <col min="13063" max="13063" width="8.5546875" style="206" customWidth="1"/>
    <col min="13064" max="13064" width="9.88671875" style="206" customWidth="1"/>
    <col min="13065" max="13065" width="6.5546875" style="206" customWidth="1"/>
    <col min="13066" max="13069" width="9.109375" style="206"/>
    <col min="13070" max="13070" width="10.109375" style="206" bestFit="1" customWidth="1"/>
    <col min="13071" max="13310" width="9.109375" style="206"/>
    <col min="13311" max="13311" width="3.88671875" style="206" customWidth="1"/>
    <col min="13312" max="13312" width="3.5546875" style="206" customWidth="1"/>
    <col min="13313" max="13313" width="10.109375" style="206" customWidth="1"/>
    <col min="13314" max="13314" width="13.33203125" style="206" customWidth="1"/>
    <col min="13315" max="13315" width="4.109375" style="206" bestFit="1" customWidth="1"/>
    <col min="13316" max="13316" width="9.109375" style="206" customWidth="1"/>
    <col min="13317" max="13318" width="10.6640625" style="206" customWidth="1"/>
    <col min="13319" max="13319" width="8.5546875" style="206" customWidth="1"/>
    <col min="13320" max="13320" width="9.88671875" style="206" customWidth="1"/>
    <col min="13321" max="13321" width="6.5546875" style="206" customWidth="1"/>
    <col min="13322" max="13325" width="9.109375" style="206"/>
    <col min="13326" max="13326" width="10.109375" style="206" bestFit="1" customWidth="1"/>
    <col min="13327" max="13566" width="9.109375" style="206"/>
    <col min="13567" max="13567" width="3.88671875" style="206" customWidth="1"/>
    <col min="13568" max="13568" width="3.5546875" style="206" customWidth="1"/>
    <col min="13569" max="13569" width="10.109375" style="206" customWidth="1"/>
    <col min="13570" max="13570" width="13.33203125" style="206" customWidth="1"/>
    <col min="13571" max="13571" width="4.109375" style="206" bestFit="1" customWidth="1"/>
    <col min="13572" max="13572" width="9.109375" style="206" customWidth="1"/>
    <col min="13573" max="13574" width="10.6640625" style="206" customWidth="1"/>
    <col min="13575" max="13575" width="8.5546875" style="206" customWidth="1"/>
    <col min="13576" max="13576" width="9.88671875" style="206" customWidth="1"/>
    <col min="13577" max="13577" width="6.5546875" style="206" customWidth="1"/>
    <col min="13578" max="13581" width="9.109375" style="206"/>
    <col min="13582" max="13582" width="10.109375" style="206" bestFit="1" customWidth="1"/>
    <col min="13583" max="13822" width="9.109375" style="206"/>
    <col min="13823" max="13823" width="3.88671875" style="206" customWidth="1"/>
    <col min="13824" max="13824" width="3.5546875" style="206" customWidth="1"/>
    <col min="13825" max="13825" width="10.109375" style="206" customWidth="1"/>
    <col min="13826" max="13826" width="13.33203125" style="206" customWidth="1"/>
    <col min="13827" max="13827" width="4.109375" style="206" bestFit="1" customWidth="1"/>
    <col min="13828" max="13828" width="9.109375" style="206" customWidth="1"/>
    <col min="13829" max="13830" width="10.6640625" style="206" customWidth="1"/>
    <col min="13831" max="13831" width="8.5546875" style="206" customWidth="1"/>
    <col min="13832" max="13832" width="9.88671875" style="206" customWidth="1"/>
    <col min="13833" max="13833" width="6.5546875" style="206" customWidth="1"/>
    <col min="13834" max="13837" width="9.109375" style="206"/>
    <col min="13838" max="13838" width="10.109375" style="206" bestFit="1" customWidth="1"/>
    <col min="13839" max="14078" width="9.109375" style="206"/>
    <col min="14079" max="14079" width="3.88671875" style="206" customWidth="1"/>
    <col min="14080" max="14080" width="3.5546875" style="206" customWidth="1"/>
    <col min="14081" max="14081" width="10.109375" style="206" customWidth="1"/>
    <col min="14082" max="14082" width="13.33203125" style="206" customWidth="1"/>
    <col min="14083" max="14083" width="4.109375" style="206" bestFit="1" customWidth="1"/>
    <col min="14084" max="14084" width="9.109375" style="206" customWidth="1"/>
    <col min="14085" max="14086" width="10.6640625" style="206" customWidth="1"/>
    <col min="14087" max="14087" width="8.5546875" style="206" customWidth="1"/>
    <col min="14088" max="14088" width="9.88671875" style="206" customWidth="1"/>
    <col min="14089" max="14089" width="6.5546875" style="206" customWidth="1"/>
    <col min="14090" max="14093" width="9.109375" style="206"/>
    <col min="14094" max="14094" width="10.109375" style="206" bestFit="1" customWidth="1"/>
    <col min="14095" max="14334" width="9.109375" style="206"/>
    <col min="14335" max="14335" width="3.88671875" style="206" customWidth="1"/>
    <col min="14336" max="14336" width="3.5546875" style="206" customWidth="1"/>
    <col min="14337" max="14337" width="10.109375" style="206" customWidth="1"/>
    <col min="14338" max="14338" width="13.33203125" style="206" customWidth="1"/>
    <col min="14339" max="14339" width="4.109375" style="206" bestFit="1" customWidth="1"/>
    <col min="14340" max="14340" width="9.109375" style="206" customWidth="1"/>
    <col min="14341" max="14342" width="10.6640625" style="206" customWidth="1"/>
    <col min="14343" max="14343" width="8.5546875" style="206" customWidth="1"/>
    <col min="14344" max="14344" width="9.88671875" style="206" customWidth="1"/>
    <col min="14345" max="14345" width="6.5546875" style="206" customWidth="1"/>
    <col min="14346" max="14349" width="9.109375" style="206"/>
    <col min="14350" max="14350" width="10.109375" style="206" bestFit="1" customWidth="1"/>
    <col min="14351" max="14590" width="9.109375" style="206"/>
    <col min="14591" max="14591" width="3.88671875" style="206" customWidth="1"/>
    <col min="14592" max="14592" width="3.5546875" style="206" customWidth="1"/>
    <col min="14593" max="14593" width="10.109375" style="206" customWidth="1"/>
    <col min="14594" max="14594" width="13.33203125" style="206" customWidth="1"/>
    <col min="14595" max="14595" width="4.109375" style="206" bestFit="1" customWidth="1"/>
    <col min="14596" max="14596" width="9.109375" style="206" customWidth="1"/>
    <col min="14597" max="14598" width="10.6640625" style="206" customWidth="1"/>
    <col min="14599" max="14599" width="8.5546875" style="206" customWidth="1"/>
    <col min="14600" max="14600" width="9.88671875" style="206" customWidth="1"/>
    <col min="14601" max="14601" width="6.5546875" style="206" customWidth="1"/>
    <col min="14602" max="14605" width="9.109375" style="206"/>
    <col min="14606" max="14606" width="10.109375" style="206" bestFit="1" customWidth="1"/>
    <col min="14607" max="14846" width="9.109375" style="206"/>
    <col min="14847" max="14847" width="3.88671875" style="206" customWidth="1"/>
    <col min="14848" max="14848" width="3.5546875" style="206" customWidth="1"/>
    <col min="14849" max="14849" width="10.109375" style="206" customWidth="1"/>
    <col min="14850" max="14850" width="13.33203125" style="206" customWidth="1"/>
    <col min="14851" max="14851" width="4.109375" style="206" bestFit="1" customWidth="1"/>
    <col min="14852" max="14852" width="9.109375" style="206" customWidth="1"/>
    <col min="14853" max="14854" width="10.6640625" style="206" customWidth="1"/>
    <col min="14855" max="14855" width="8.5546875" style="206" customWidth="1"/>
    <col min="14856" max="14856" width="9.88671875" style="206" customWidth="1"/>
    <col min="14857" max="14857" width="6.5546875" style="206" customWidth="1"/>
    <col min="14858" max="14861" width="9.109375" style="206"/>
    <col min="14862" max="14862" width="10.109375" style="206" bestFit="1" customWidth="1"/>
    <col min="14863" max="15102" width="9.109375" style="206"/>
    <col min="15103" max="15103" width="3.88671875" style="206" customWidth="1"/>
    <col min="15104" max="15104" width="3.5546875" style="206" customWidth="1"/>
    <col min="15105" max="15105" width="10.109375" style="206" customWidth="1"/>
    <col min="15106" max="15106" width="13.33203125" style="206" customWidth="1"/>
    <col min="15107" max="15107" width="4.109375" style="206" bestFit="1" customWidth="1"/>
    <col min="15108" max="15108" width="9.109375" style="206" customWidth="1"/>
    <col min="15109" max="15110" width="10.6640625" style="206" customWidth="1"/>
    <col min="15111" max="15111" width="8.5546875" style="206" customWidth="1"/>
    <col min="15112" max="15112" width="9.88671875" style="206" customWidth="1"/>
    <col min="15113" max="15113" width="6.5546875" style="206" customWidth="1"/>
    <col min="15114" max="15117" width="9.109375" style="206"/>
    <col min="15118" max="15118" width="10.109375" style="206" bestFit="1" customWidth="1"/>
    <col min="15119" max="15358" width="9.109375" style="206"/>
    <col min="15359" max="15359" width="3.88671875" style="206" customWidth="1"/>
    <col min="15360" max="15360" width="3.5546875" style="206" customWidth="1"/>
    <col min="15361" max="15361" width="10.109375" style="206" customWidth="1"/>
    <col min="15362" max="15362" width="13.33203125" style="206" customWidth="1"/>
    <col min="15363" max="15363" width="4.109375" style="206" bestFit="1" customWidth="1"/>
    <col min="15364" max="15364" width="9.109375" style="206" customWidth="1"/>
    <col min="15365" max="15366" width="10.6640625" style="206" customWidth="1"/>
    <col min="15367" max="15367" width="8.5546875" style="206" customWidth="1"/>
    <col min="15368" max="15368" width="9.88671875" style="206" customWidth="1"/>
    <col min="15369" max="15369" width="6.5546875" style="206" customWidth="1"/>
    <col min="15370" max="15373" width="9.109375" style="206"/>
    <col min="15374" max="15374" width="10.109375" style="206" bestFit="1" customWidth="1"/>
    <col min="15375" max="15614" width="9.109375" style="206"/>
    <col min="15615" max="15615" width="3.88671875" style="206" customWidth="1"/>
    <col min="15616" max="15616" width="3.5546875" style="206" customWidth="1"/>
    <col min="15617" max="15617" width="10.109375" style="206" customWidth="1"/>
    <col min="15618" max="15618" width="13.33203125" style="206" customWidth="1"/>
    <col min="15619" max="15619" width="4.109375" style="206" bestFit="1" customWidth="1"/>
    <col min="15620" max="15620" width="9.109375" style="206" customWidth="1"/>
    <col min="15621" max="15622" width="10.6640625" style="206" customWidth="1"/>
    <col min="15623" max="15623" width="8.5546875" style="206" customWidth="1"/>
    <col min="15624" max="15624" width="9.88671875" style="206" customWidth="1"/>
    <col min="15625" max="15625" width="6.5546875" style="206" customWidth="1"/>
    <col min="15626" max="15629" width="9.109375" style="206"/>
    <col min="15630" max="15630" width="10.109375" style="206" bestFit="1" customWidth="1"/>
    <col min="15631" max="15870" width="9.109375" style="206"/>
    <col min="15871" max="15871" width="3.88671875" style="206" customWidth="1"/>
    <col min="15872" max="15872" width="3.5546875" style="206" customWidth="1"/>
    <col min="15873" max="15873" width="10.109375" style="206" customWidth="1"/>
    <col min="15874" max="15874" width="13.33203125" style="206" customWidth="1"/>
    <col min="15875" max="15875" width="4.109375" style="206" bestFit="1" customWidth="1"/>
    <col min="15876" max="15876" width="9.109375" style="206" customWidth="1"/>
    <col min="15877" max="15878" width="10.6640625" style="206" customWidth="1"/>
    <col min="15879" max="15879" width="8.5546875" style="206" customWidth="1"/>
    <col min="15880" max="15880" width="9.88671875" style="206" customWidth="1"/>
    <col min="15881" max="15881" width="6.5546875" style="206" customWidth="1"/>
    <col min="15882" max="15885" width="9.109375" style="206"/>
    <col min="15886" max="15886" width="10.109375" style="206" bestFit="1" customWidth="1"/>
    <col min="15887" max="16126" width="9.109375" style="206"/>
    <col min="16127" max="16127" width="3.88671875" style="206" customWidth="1"/>
    <col min="16128" max="16128" width="3.5546875" style="206" customWidth="1"/>
    <col min="16129" max="16129" width="10.109375" style="206" customWidth="1"/>
    <col min="16130" max="16130" width="13.33203125" style="206" customWidth="1"/>
    <col min="16131" max="16131" width="4.109375" style="206" bestFit="1" customWidth="1"/>
    <col min="16132" max="16132" width="9.109375" style="206" customWidth="1"/>
    <col min="16133" max="16134" width="10.6640625" style="206" customWidth="1"/>
    <col min="16135" max="16135" width="8.5546875" style="206" customWidth="1"/>
    <col min="16136" max="16136" width="9.88671875" style="206" customWidth="1"/>
    <col min="16137" max="16137" width="6.5546875" style="206" customWidth="1"/>
    <col min="16138" max="16141" width="9.109375" style="206"/>
    <col min="16142" max="16142" width="10.109375" style="206" bestFit="1" customWidth="1"/>
    <col min="16143" max="16384" width="9.109375" style="206"/>
  </cols>
  <sheetData>
    <row r="1" spans="1:14" ht="21.9" customHeight="1" x14ac:dyDescent="0.25">
      <c r="A1" s="237" t="s">
        <v>403</v>
      </c>
      <c r="B1" s="238"/>
      <c r="C1" s="238"/>
      <c r="D1" s="238"/>
      <c r="E1" s="238"/>
      <c r="F1" s="238"/>
      <c r="G1" s="238"/>
      <c r="H1" s="238"/>
      <c r="I1" s="238"/>
      <c r="J1" s="239"/>
    </row>
    <row r="2" spans="1:14" ht="5.0999999999999996" customHeight="1" x14ac:dyDescent="0.25">
      <c r="A2" s="187"/>
      <c r="B2" s="187"/>
      <c r="E2" s="206"/>
    </row>
    <row r="3" spans="1:14" s="445" customFormat="1" ht="13.5" customHeight="1" x14ac:dyDescent="0.25">
      <c r="A3" s="510" t="s">
        <v>486</v>
      </c>
      <c r="B3" s="508" t="s">
        <v>508</v>
      </c>
      <c r="C3" s="508"/>
      <c r="D3" s="509"/>
      <c r="E3" s="509"/>
    </row>
    <row r="4" spans="1:14" s="549" customFormat="1" ht="14.1" customHeight="1" x14ac:dyDescent="0.25">
      <c r="A4" s="546" t="s">
        <v>33</v>
      </c>
      <c r="B4" s="547" t="s">
        <v>509</v>
      </c>
      <c r="C4" s="547"/>
      <c r="D4" s="547"/>
      <c r="E4" s="547"/>
      <c r="F4" s="547"/>
      <c r="G4" s="547"/>
      <c r="H4" s="547"/>
      <c r="I4" s="547"/>
      <c r="J4" s="548"/>
    </row>
    <row r="5" spans="1:14" ht="14.1" customHeight="1" x14ac:dyDescent="0.25">
      <c r="A5" s="550" t="s">
        <v>50</v>
      </c>
      <c r="B5" s="551"/>
      <c r="C5" s="552"/>
      <c r="D5" s="564" t="s">
        <v>5</v>
      </c>
      <c r="E5" s="565" t="s">
        <v>510</v>
      </c>
      <c r="F5" s="565"/>
      <c r="G5" s="566" t="s">
        <v>6</v>
      </c>
      <c r="H5" s="566"/>
      <c r="I5" s="566"/>
      <c r="J5" s="566"/>
    </row>
    <row r="6" spans="1:14" ht="14.1" customHeight="1" x14ac:dyDescent="0.25">
      <c r="A6" s="556"/>
      <c r="B6" s="252" t="s">
        <v>237</v>
      </c>
      <c r="C6" s="557" t="s">
        <v>728</v>
      </c>
      <c r="D6" s="558" t="s">
        <v>13</v>
      </c>
      <c r="E6" s="642"/>
      <c r="F6" s="643"/>
      <c r="G6" s="644"/>
      <c r="H6" s="644"/>
      <c r="I6" s="644"/>
      <c r="J6" s="645"/>
    </row>
    <row r="7" spans="1:14" ht="14.1" customHeight="1" x14ac:dyDescent="0.25">
      <c r="A7" s="559"/>
      <c r="B7" s="266" t="s">
        <v>238</v>
      </c>
      <c r="C7" s="316" t="s">
        <v>214</v>
      </c>
      <c r="D7" s="318" t="s">
        <v>133</v>
      </c>
      <c r="E7" s="646"/>
      <c r="F7" s="646"/>
      <c r="G7" s="647"/>
      <c r="H7" s="647"/>
      <c r="I7" s="647"/>
      <c r="J7" s="648"/>
    </row>
    <row r="8" spans="1:14" ht="14.1" customHeight="1" x14ac:dyDescent="0.25">
      <c r="A8" s="559"/>
      <c r="B8" s="266" t="s">
        <v>239</v>
      </c>
      <c r="C8" s="316" t="s">
        <v>213</v>
      </c>
      <c r="D8" s="318" t="s">
        <v>133</v>
      </c>
      <c r="E8" s="646"/>
      <c r="F8" s="646"/>
      <c r="G8" s="647"/>
      <c r="H8" s="647"/>
      <c r="I8" s="647"/>
      <c r="J8" s="648"/>
    </row>
    <row r="9" spans="1:14" ht="14.1" customHeight="1" x14ac:dyDescent="0.25">
      <c r="A9" s="559"/>
      <c r="B9" s="266" t="s">
        <v>240</v>
      </c>
      <c r="C9" s="316" t="s">
        <v>216</v>
      </c>
      <c r="D9" s="318" t="s">
        <v>133</v>
      </c>
      <c r="E9" s="646"/>
      <c r="F9" s="646"/>
      <c r="G9" s="647"/>
      <c r="H9" s="647"/>
      <c r="I9" s="647"/>
      <c r="J9" s="648"/>
    </row>
    <row r="10" spans="1:14" ht="14.1" customHeight="1" x14ac:dyDescent="0.25">
      <c r="A10" s="559"/>
      <c r="B10" s="266" t="s">
        <v>283</v>
      </c>
      <c r="C10" s="316" t="s">
        <v>217</v>
      </c>
      <c r="D10" s="318" t="s">
        <v>222</v>
      </c>
      <c r="E10" s="649"/>
      <c r="F10" s="649"/>
      <c r="G10" s="647"/>
      <c r="H10" s="647"/>
      <c r="I10" s="647"/>
      <c r="J10" s="648"/>
      <c r="L10" s="677"/>
    </row>
    <row r="11" spans="1:14" ht="14.1" customHeight="1" x14ac:dyDescent="0.25">
      <c r="A11" s="559"/>
      <c r="B11" s="266" t="s">
        <v>284</v>
      </c>
      <c r="C11" s="316" t="s">
        <v>218</v>
      </c>
      <c r="D11" s="318" t="s">
        <v>222</v>
      </c>
      <c r="E11" s="649"/>
      <c r="F11" s="649"/>
      <c r="G11" s="647"/>
      <c r="H11" s="647"/>
      <c r="I11" s="647"/>
      <c r="J11" s="648"/>
      <c r="L11" s="677"/>
    </row>
    <row r="12" spans="1:14" ht="14.1" customHeight="1" x14ac:dyDescent="0.25">
      <c r="A12" s="559"/>
      <c r="B12" s="266" t="s">
        <v>285</v>
      </c>
      <c r="C12" s="316" t="s">
        <v>219</v>
      </c>
      <c r="D12" s="318" t="s">
        <v>223</v>
      </c>
      <c r="E12" s="646"/>
      <c r="F12" s="646"/>
      <c r="G12" s="647"/>
      <c r="H12" s="647"/>
      <c r="I12" s="647"/>
      <c r="J12" s="648"/>
      <c r="L12" s="678"/>
    </row>
    <row r="13" spans="1:14" ht="14.1" customHeight="1" x14ac:dyDescent="0.25">
      <c r="A13" s="559"/>
      <c r="B13" s="266" t="s">
        <v>287</v>
      </c>
      <c r="C13" s="316" t="s">
        <v>225</v>
      </c>
      <c r="D13" s="318" t="s">
        <v>224</v>
      </c>
      <c r="E13" s="646"/>
      <c r="F13" s="646"/>
      <c r="G13" s="647"/>
      <c r="H13" s="647"/>
      <c r="I13" s="647"/>
      <c r="J13" s="648"/>
    </row>
    <row r="14" spans="1:14" ht="14.1" customHeight="1" x14ac:dyDescent="0.25">
      <c r="A14" s="559"/>
      <c r="B14" s="266" t="s">
        <v>288</v>
      </c>
      <c r="C14" s="316" t="s">
        <v>220</v>
      </c>
      <c r="D14" s="318" t="s">
        <v>133</v>
      </c>
      <c r="E14" s="646"/>
      <c r="F14" s="646"/>
      <c r="G14" s="647"/>
      <c r="H14" s="647"/>
      <c r="I14" s="647"/>
      <c r="J14" s="648"/>
      <c r="M14" s="560"/>
      <c r="N14" s="561"/>
    </row>
    <row r="15" spans="1:14" ht="14.1" customHeight="1" x14ac:dyDescent="0.25">
      <c r="A15" s="562"/>
      <c r="B15" s="322" t="s">
        <v>289</v>
      </c>
      <c r="C15" s="358" t="s">
        <v>221</v>
      </c>
      <c r="D15" s="325" t="s">
        <v>133</v>
      </c>
      <c r="E15" s="650"/>
      <c r="F15" s="650"/>
      <c r="G15" s="651"/>
      <c r="H15" s="651"/>
      <c r="I15" s="651"/>
      <c r="J15" s="652"/>
      <c r="M15" s="560"/>
      <c r="N15" s="561"/>
    </row>
    <row r="16" spans="1:14" ht="5.0999999999999996" customHeight="1" x14ac:dyDescent="0.25">
      <c r="D16" s="274"/>
      <c r="F16" s="249"/>
      <c r="G16" s="249"/>
      <c r="H16" s="563"/>
      <c r="I16" s="563"/>
      <c r="J16" s="563"/>
      <c r="M16" s="560"/>
      <c r="N16" s="561"/>
    </row>
    <row r="17" spans="1:14" s="549" customFormat="1" ht="14.1" customHeight="1" x14ac:dyDescent="0.25">
      <c r="A17" s="546" t="s">
        <v>34</v>
      </c>
      <c r="B17" s="547" t="s">
        <v>511</v>
      </c>
      <c r="C17" s="547"/>
      <c r="D17" s="547"/>
      <c r="E17" s="547"/>
      <c r="F17" s="547"/>
      <c r="G17" s="547"/>
      <c r="H17" s="547"/>
      <c r="I17" s="547"/>
      <c r="J17" s="548"/>
    </row>
    <row r="18" spans="1:14" ht="14.1" customHeight="1" x14ac:dyDescent="0.25">
      <c r="A18" s="550" t="s">
        <v>50</v>
      </c>
      <c r="B18" s="551"/>
      <c r="C18" s="552"/>
      <c r="D18" s="564" t="s">
        <v>5</v>
      </c>
      <c r="E18" s="565" t="s">
        <v>512</v>
      </c>
      <c r="F18" s="565"/>
      <c r="G18" s="566" t="s">
        <v>6</v>
      </c>
      <c r="H18" s="566"/>
      <c r="I18" s="566"/>
      <c r="J18" s="566"/>
    </row>
    <row r="19" spans="1:14" ht="14.1" customHeight="1" x14ac:dyDescent="0.25">
      <c r="A19" s="567"/>
      <c r="B19" s="252" t="s">
        <v>237</v>
      </c>
      <c r="C19" s="253" t="s">
        <v>229</v>
      </c>
      <c r="D19" s="254" t="s">
        <v>9</v>
      </c>
      <c r="E19" s="653"/>
      <c r="F19" s="653"/>
      <c r="G19" s="654"/>
      <c r="H19" s="654"/>
      <c r="I19" s="654"/>
      <c r="J19" s="655"/>
    </row>
    <row r="20" spans="1:14" ht="14.1" customHeight="1" x14ac:dyDescent="0.25">
      <c r="A20" s="568"/>
      <c r="B20" s="266" t="s">
        <v>238</v>
      </c>
      <c r="C20" s="267" t="s">
        <v>230</v>
      </c>
      <c r="D20" s="268" t="s">
        <v>9</v>
      </c>
      <c r="E20" s="569">
        <f>E19-(E23+(E22*4))</f>
        <v>0</v>
      </c>
      <c r="F20" s="569"/>
      <c r="G20" s="570" t="s">
        <v>133</v>
      </c>
      <c r="H20" s="570"/>
      <c r="I20" s="570"/>
      <c r="J20" s="571"/>
    </row>
    <row r="21" spans="1:14" ht="14.1" customHeight="1" x14ac:dyDescent="0.25">
      <c r="A21" s="568"/>
      <c r="B21" s="266" t="s">
        <v>239</v>
      </c>
      <c r="C21" s="267" t="s">
        <v>226</v>
      </c>
      <c r="D21" s="268" t="s">
        <v>54</v>
      </c>
      <c r="E21" s="656"/>
      <c r="F21" s="656"/>
      <c r="G21" s="657"/>
      <c r="H21" s="657"/>
      <c r="I21" s="657"/>
      <c r="J21" s="658"/>
      <c r="M21" s="560"/>
      <c r="N21" s="561"/>
    </row>
    <row r="22" spans="1:14" ht="14.1" customHeight="1" x14ac:dyDescent="0.25">
      <c r="A22" s="568"/>
      <c r="B22" s="266" t="s">
        <v>240</v>
      </c>
      <c r="C22" s="267" t="s">
        <v>227</v>
      </c>
      <c r="D22" s="268" t="s">
        <v>55</v>
      </c>
      <c r="E22" s="659"/>
      <c r="F22" s="659"/>
      <c r="G22" s="657"/>
      <c r="H22" s="657"/>
      <c r="I22" s="657"/>
      <c r="J22" s="658"/>
      <c r="M22" s="560"/>
      <c r="N22" s="561"/>
    </row>
    <row r="23" spans="1:14" ht="14.1" customHeight="1" x14ac:dyDescent="0.25">
      <c r="A23" s="568"/>
      <c r="B23" s="266" t="s">
        <v>283</v>
      </c>
      <c r="C23" s="267" t="s">
        <v>242</v>
      </c>
      <c r="D23" s="268" t="str">
        <f>D22</f>
        <v>R$/unid.</v>
      </c>
      <c r="E23" s="659"/>
      <c r="F23" s="659"/>
      <c r="G23" s="657"/>
      <c r="H23" s="657"/>
      <c r="I23" s="657"/>
      <c r="J23" s="658"/>
      <c r="M23" s="560"/>
      <c r="N23" s="561"/>
    </row>
    <row r="24" spans="1:14" ht="14.1" customHeight="1" x14ac:dyDescent="0.25">
      <c r="A24" s="568"/>
      <c r="B24" s="266" t="s">
        <v>284</v>
      </c>
      <c r="C24" s="267" t="s">
        <v>601</v>
      </c>
      <c r="D24" s="268" t="s">
        <v>249</v>
      </c>
      <c r="E24" s="659"/>
      <c r="F24" s="659"/>
      <c r="G24" s="657"/>
      <c r="H24" s="657"/>
      <c r="I24" s="657"/>
      <c r="J24" s="658"/>
      <c r="M24" s="560"/>
      <c r="N24" s="561"/>
    </row>
    <row r="25" spans="1:14" ht="14.1" customHeight="1" x14ac:dyDescent="0.25">
      <c r="A25" s="568"/>
      <c r="B25" s="266" t="s">
        <v>285</v>
      </c>
      <c r="C25" s="267" t="s">
        <v>231</v>
      </c>
      <c r="D25" s="268" t="str">
        <f>D24</f>
        <v>R$/serv.</v>
      </c>
      <c r="E25" s="659"/>
      <c r="F25" s="659"/>
      <c r="G25" s="657"/>
      <c r="H25" s="657"/>
      <c r="I25" s="657"/>
      <c r="J25" s="658"/>
      <c r="M25" s="560"/>
      <c r="N25" s="561"/>
    </row>
    <row r="26" spans="1:14" ht="14.1" customHeight="1" x14ac:dyDescent="0.25">
      <c r="A26" s="568"/>
      <c r="B26" s="266" t="s">
        <v>287</v>
      </c>
      <c r="C26" s="267" t="s">
        <v>233</v>
      </c>
      <c r="D26" s="268" t="s">
        <v>54</v>
      </c>
      <c r="E26" s="659"/>
      <c r="F26" s="659"/>
      <c r="G26" s="657"/>
      <c r="H26" s="657"/>
      <c r="I26" s="657"/>
      <c r="J26" s="658"/>
      <c r="M26" s="560"/>
      <c r="N26" s="561"/>
    </row>
    <row r="27" spans="1:14" ht="14.1" customHeight="1" x14ac:dyDescent="0.25">
      <c r="A27" s="568"/>
      <c r="B27" s="266" t="s">
        <v>288</v>
      </c>
      <c r="C27" s="267" t="s">
        <v>234</v>
      </c>
      <c r="D27" s="268" t="s">
        <v>54</v>
      </c>
      <c r="E27" s="659"/>
      <c r="F27" s="659"/>
      <c r="G27" s="657"/>
      <c r="H27" s="657"/>
      <c r="I27" s="657"/>
      <c r="J27" s="658"/>
      <c r="M27" s="560"/>
      <c r="N27" s="561"/>
    </row>
    <row r="28" spans="1:14" ht="14.1" customHeight="1" x14ac:dyDescent="0.25">
      <c r="A28" s="568"/>
      <c r="B28" s="266" t="s">
        <v>289</v>
      </c>
      <c r="C28" s="267" t="s">
        <v>235</v>
      </c>
      <c r="D28" s="268" t="s">
        <v>54</v>
      </c>
      <c r="E28" s="659"/>
      <c r="F28" s="659"/>
      <c r="G28" s="657"/>
      <c r="H28" s="657"/>
      <c r="I28" s="657"/>
      <c r="J28" s="658"/>
      <c r="M28" s="560"/>
      <c r="N28" s="561"/>
    </row>
    <row r="29" spans="1:14" ht="14.1" customHeight="1" x14ac:dyDescent="0.25">
      <c r="A29" s="568"/>
      <c r="B29" s="266" t="s">
        <v>290</v>
      </c>
      <c r="C29" s="267" t="s">
        <v>236</v>
      </c>
      <c r="D29" s="268" t="s">
        <v>54</v>
      </c>
      <c r="E29" s="659"/>
      <c r="F29" s="659"/>
      <c r="G29" s="657"/>
      <c r="H29" s="657"/>
      <c r="I29" s="657"/>
      <c r="J29" s="658"/>
      <c r="M29" s="560"/>
      <c r="N29" s="561"/>
    </row>
    <row r="30" spans="1:14" ht="14.1" customHeight="1" x14ac:dyDescent="0.25">
      <c r="A30" s="568"/>
      <c r="B30" s="266" t="s">
        <v>291</v>
      </c>
      <c r="C30" s="267" t="s">
        <v>250</v>
      </c>
      <c r="D30" s="268" t="str">
        <f>D29</f>
        <v>R$/litro</v>
      </c>
      <c r="E30" s="659"/>
      <c r="F30" s="659"/>
      <c r="G30" s="657"/>
      <c r="H30" s="657"/>
      <c r="I30" s="657"/>
      <c r="J30" s="658"/>
      <c r="M30" s="560"/>
      <c r="N30" s="561"/>
    </row>
    <row r="31" spans="1:14" ht="14.1" customHeight="1" x14ac:dyDescent="0.25">
      <c r="A31" s="568"/>
      <c r="B31" s="266" t="s">
        <v>292</v>
      </c>
      <c r="C31" s="267" t="s">
        <v>251</v>
      </c>
      <c r="D31" s="268" t="str">
        <f>D30</f>
        <v>R$/litro</v>
      </c>
      <c r="E31" s="659"/>
      <c r="F31" s="659"/>
      <c r="G31" s="657"/>
      <c r="H31" s="657"/>
      <c r="I31" s="657"/>
      <c r="J31" s="658"/>
      <c r="M31" s="560"/>
      <c r="N31" s="561"/>
    </row>
    <row r="32" spans="1:14" ht="14.1" customHeight="1" x14ac:dyDescent="0.25">
      <c r="A32" s="568"/>
      <c r="B32" s="266" t="s">
        <v>444</v>
      </c>
      <c r="C32" s="572" t="s">
        <v>252</v>
      </c>
      <c r="D32" s="268" t="str">
        <f>D31</f>
        <v>R$/litro</v>
      </c>
      <c r="E32" s="659"/>
      <c r="F32" s="659"/>
      <c r="G32" s="657"/>
      <c r="H32" s="657"/>
      <c r="I32" s="657"/>
      <c r="J32" s="658"/>
      <c r="M32" s="560"/>
      <c r="N32" s="561"/>
    </row>
    <row r="33" spans="1:14" ht="14.1" customHeight="1" x14ac:dyDescent="0.25">
      <c r="A33" s="568"/>
      <c r="B33" s="266" t="s">
        <v>445</v>
      </c>
      <c r="C33" s="572" t="s">
        <v>386</v>
      </c>
      <c r="D33" s="268" t="s">
        <v>64</v>
      </c>
      <c r="E33" s="659"/>
      <c r="F33" s="659"/>
      <c r="G33" s="657"/>
      <c r="H33" s="657"/>
      <c r="I33" s="657"/>
      <c r="J33" s="658"/>
      <c r="M33" s="560"/>
      <c r="N33" s="561"/>
    </row>
    <row r="34" spans="1:14" ht="14.1" customHeight="1" x14ac:dyDescent="0.25">
      <c r="A34" s="573"/>
      <c r="B34" s="259" t="s">
        <v>446</v>
      </c>
      <c r="C34" s="574" t="s">
        <v>25</v>
      </c>
      <c r="D34" s="261" t="str">
        <f>D33</f>
        <v>R$/veíc.ano</v>
      </c>
      <c r="E34" s="660"/>
      <c r="F34" s="660"/>
      <c r="G34" s="661"/>
      <c r="H34" s="661"/>
      <c r="I34" s="661"/>
      <c r="J34" s="662"/>
      <c r="M34" s="560"/>
      <c r="N34" s="561"/>
    </row>
    <row r="35" spans="1:14" ht="5.0999999999999996" customHeight="1" x14ac:dyDescent="0.25">
      <c r="D35" s="274"/>
      <c r="F35" s="249"/>
      <c r="G35" s="249"/>
      <c r="H35" s="563"/>
      <c r="I35" s="563"/>
      <c r="J35" s="563"/>
      <c r="M35" s="560"/>
      <c r="N35" s="561"/>
    </row>
    <row r="36" spans="1:14" s="549" customFormat="1" ht="14.1" customHeight="1" x14ac:dyDescent="0.25">
      <c r="A36" s="546" t="s">
        <v>36</v>
      </c>
      <c r="B36" s="547" t="s">
        <v>513</v>
      </c>
      <c r="C36" s="547"/>
      <c r="D36" s="547"/>
      <c r="E36" s="547"/>
      <c r="F36" s="547"/>
      <c r="G36" s="547"/>
      <c r="H36" s="547"/>
      <c r="I36" s="547"/>
      <c r="J36" s="548"/>
    </row>
    <row r="37" spans="1:14" ht="14.1" customHeight="1" x14ac:dyDescent="0.25">
      <c r="A37" s="550" t="s">
        <v>50</v>
      </c>
      <c r="B37" s="551"/>
      <c r="C37" s="552"/>
      <c r="D37" s="564" t="s">
        <v>5</v>
      </c>
      <c r="E37" s="565" t="s">
        <v>512</v>
      </c>
      <c r="F37" s="565"/>
      <c r="G37" s="566" t="s">
        <v>6</v>
      </c>
      <c r="H37" s="566"/>
      <c r="I37" s="566"/>
      <c r="J37" s="566"/>
    </row>
    <row r="38" spans="1:14" ht="14.1" customHeight="1" x14ac:dyDescent="0.25">
      <c r="A38" s="575"/>
      <c r="B38" s="576" t="s">
        <v>237</v>
      </c>
      <c r="C38" s="291" t="s">
        <v>248</v>
      </c>
      <c r="D38" s="292" t="s">
        <v>35</v>
      </c>
      <c r="E38" s="663"/>
      <c r="F38" s="663"/>
      <c r="G38" s="664"/>
      <c r="H38" s="664"/>
      <c r="I38" s="664"/>
      <c r="J38" s="665"/>
      <c r="M38" s="560"/>
      <c r="N38" s="561"/>
    </row>
    <row r="39" spans="1:14" ht="5.0999999999999996" customHeight="1" x14ac:dyDescent="0.25">
      <c r="F39" s="249"/>
      <c r="G39" s="249"/>
      <c r="H39" s="563"/>
      <c r="I39" s="563"/>
      <c r="J39" s="563"/>
      <c r="M39" s="560"/>
      <c r="N39" s="561"/>
    </row>
    <row r="40" spans="1:14" s="445" customFormat="1" ht="13.5" customHeight="1" x14ac:dyDescent="0.25">
      <c r="A40" s="510" t="s">
        <v>487</v>
      </c>
      <c r="B40" s="508" t="s">
        <v>514</v>
      </c>
      <c r="C40" s="508"/>
      <c r="D40" s="509"/>
      <c r="E40" s="509"/>
    </row>
    <row r="41" spans="1:14" ht="14.1" customHeight="1" x14ac:dyDescent="0.25">
      <c r="A41" s="546" t="s">
        <v>33</v>
      </c>
      <c r="B41" s="547" t="s">
        <v>241</v>
      </c>
      <c r="C41" s="547"/>
      <c r="D41" s="547"/>
      <c r="E41" s="547"/>
      <c r="F41" s="547"/>
      <c r="G41" s="547"/>
      <c r="H41" s="547"/>
      <c r="I41" s="547"/>
      <c r="J41" s="548"/>
    </row>
    <row r="42" spans="1:14" ht="14.1" customHeight="1" x14ac:dyDescent="0.25">
      <c r="A42" s="577" t="s">
        <v>44</v>
      </c>
      <c r="B42" s="578"/>
      <c r="C42" s="579"/>
      <c r="D42" s="580" t="s">
        <v>200</v>
      </c>
      <c r="E42" s="581" t="s">
        <v>8</v>
      </c>
      <c r="F42" s="582"/>
      <c r="G42" s="580" t="s">
        <v>515</v>
      </c>
      <c r="H42" s="580" t="s">
        <v>247</v>
      </c>
      <c r="I42" s="580" t="s">
        <v>245</v>
      </c>
      <c r="J42" s="580" t="s">
        <v>246</v>
      </c>
    </row>
    <row r="43" spans="1:14" ht="14.1" customHeight="1" x14ac:dyDescent="0.25">
      <c r="A43" s="583"/>
      <c r="B43" s="584"/>
      <c r="C43" s="585"/>
      <c r="D43" s="586"/>
      <c r="E43" s="587" t="s">
        <v>12</v>
      </c>
      <c r="F43" s="587" t="s">
        <v>15</v>
      </c>
      <c r="G43" s="586"/>
      <c r="H43" s="586"/>
      <c r="I43" s="586"/>
      <c r="J43" s="586"/>
    </row>
    <row r="44" spans="1:14" ht="14.1" customHeight="1" x14ac:dyDescent="0.25">
      <c r="A44" s="567"/>
      <c r="B44" s="588" t="s">
        <v>237</v>
      </c>
      <c r="C44" s="253" t="s">
        <v>386</v>
      </c>
      <c r="D44" s="254" t="s">
        <v>201</v>
      </c>
      <c r="E44" s="299">
        <v>1</v>
      </c>
      <c r="F44" s="299">
        <v>12</v>
      </c>
      <c r="G44" s="254" t="str">
        <f>D33</f>
        <v>R$/veíc.ano</v>
      </c>
      <c r="H44" s="589">
        <f>E33</f>
        <v>0</v>
      </c>
      <c r="I44" s="589">
        <f>H44/F44</f>
        <v>0</v>
      </c>
      <c r="J44" s="590">
        <f>IF($E$38=0,0,I44/$E$38)</f>
        <v>0</v>
      </c>
    </row>
    <row r="45" spans="1:14" ht="14.1" customHeight="1" x14ac:dyDescent="0.25">
      <c r="A45" s="568"/>
      <c r="B45" s="591" t="s">
        <v>238</v>
      </c>
      <c r="C45" s="267" t="s">
        <v>25</v>
      </c>
      <c r="D45" s="268" t="s">
        <v>201</v>
      </c>
      <c r="E45" s="300">
        <v>1</v>
      </c>
      <c r="F45" s="300">
        <v>12</v>
      </c>
      <c r="G45" s="268" t="str">
        <f>D34</f>
        <v>R$/veíc.ano</v>
      </c>
      <c r="H45" s="592">
        <f>E34</f>
        <v>0</v>
      </c>
      <c r="I45" s="592">
        <f>H45/F45</f>
        <v>0</v>
      </c>
      <c r="J45" s="593">
        <f>IF($E$38=0,0,I45/$E$38)</f>
        <v>0</v>
      </c>
    </row>
    <row r="46" spans="1:14" ht="14.1" customHeight="1" x14ac:dyDescent="0.25">
      <c r="A46" s="568"/>
      <c r="B46" s="591" t="s">
        <v>239</v>
      </c>
      <c r="C46" s="267" t="s">
        <v>202</v>
      </c>
      <c r="D46" s="268" t="s">
        <v>201</v>
      </c>
      <c r="E46" s="594">
        <v>0.03</v>
      </c>
      <c r="F46" s="595">
        <f>E46/12</f>
        <v>2.5000000000000001E-3</v>
      </c>
      <c r="G46" s="268" t="str">
        <f>G45</f>
        <v>R$/veíc.ano</v>
      </c>
      <c r="H46" s="592">
        <f>E19</f>
        <v>0</v>
      </c>
      <c r="I46" s="592">
        <f>H46*F46</f>
        <v>0</v>
      </c>
      <c r="J46" s="593">
        <f>IF($E$38=0,0,I46/$E$38)</f>
        <v>0</v>
      </c>
    </row>
    <row r="47" spans="1:14" ht="14.1" customHeight="1" x14ac:dyDescent="0.25">
      <c r="A47" s="573"/>
      <c r="B47" s="596" t="s">
        <v>240</v>
      </c>
      <c r="C47" s="260" t="s">
        <v>24</v>
      </c>
      <c r="D47" s="261" t="s">
        <v>201</v>
      </c>
      <c r="E47" s="597">
        <v>0.03</v>
      </c>
      <c r="F47" s="598">
        <f>E47/12</f>
        <v>2.5000000000000001E-3</v>
      </c>
      <c r="G47" s="261" t="str">
        <f>G46</f>
        <v>R$/veíc.ano</v>
      </c>
      <c r="H47" s="599">
        <f>E19</f>
        <v>0</v>
      </c>
      <c r="I47" s="599">
        <f>H47*F47</f>
        <v>0</v>
      </c>
      <c r="J47" s="600">
        <f>IF($E$38=0,0,I47/$E$38)</f>
        <v>0</v>
      </c>
    </row>
    <row r="48" spans="1:14" ht="14.1" customHeight="1" x14ac:dyDescent="0.25">
      <c r="A48" s="601" t="s">
        <v>309</v>
      </c>
      <c r="B48" s="602"/>
      <c r="C48" s="602"/>
      <c r="D48" s="602"/>
      <c r="E48" s="602"/>
      <c r="F48" s="602"/>
      <c r="G48" s="602"/>
      <c r="H48" s="602"/>
      <c r="I48" s="602"/>
      <c r="J48" s="603">
        <f>SUM(J44:J47)</f>
        <v>0</v>
      </c>
    </row>
    <row r="49" spans="1:11" ht="14.1" customHeight="1" x14ac:dyDescent="0.25">
      <c r="A49" s="604" t="s">
        <v>248</v>
      </c>
      <c r="B49" s="605"/>
      <c r="C49" s="605"/>
      <c r="D49" s="605"/>
      <c r="E49" s="605"/>
      <c r="F49" s="605"/>
      <c r="G49" s="605"/>
      <c r="H49" s="605"/>
      <c r="I49" s="605"/>
      <c r="J49" s="523">
        <f>E38</f>
        <v>0</v>
      </c>
    </row>
    <row r="50" spans="1:11" ht="14.1" customHeight="1" x14ac:dyDescent="0.25">
      <c r="A50" s="604" t="s">
        <v>729</v>
      </c>
      <c r="B50" s="605"/>
      <c r="C50" s="605"/>
      <c r="D50" s="605"/>
      <c r="E50" s="605"/>
      <c r="F50" s="605"/>
      <c r="G50" s="605"/>
      <c r="H50" s="605"/>
      <c r="I50" s="605"/>
      <c r="J50" s="523">
        <f>E6</f>
        <v>0</v>
      </c>
    </row>
    <row r="51" spans="1:11" ht="14.1" customHeight="1" x14ac:dyDescent="0.25">
      <c r="A51" s="606" t="s">
        <v>730</v>
      </c>
      <c r="B51" s="607"/>
      <c r="C51" s="607"/>
      <c r="D51" s="607"/>
      <c r="E51" s="607"/>
      <c r="F51" s="607"/>
      <c r="G51" s="607"/>
      <c r="H51" s="607"/>
      <c r="I51" s="607"/>
      <c r="J51" s="608">
        <f>($J$48*$J$49)*J50</f>
        <v>0</v>
      </c>
    </row>
    <row r="52" spans="1:11" ht="14.1" customHeight="1" x14ac:dyDescent="0.25">
      <c r="A52" s="604" t="s">
        <v>516</v>
      </c>
      <c r="B52" s="605"/>
      <c r="C52" s="605"/>
      <c r="D52" s="605"/>
      <c r="E52" s="605"/>
      <c r="F52" s="605"/>
      <c r="G52" s="605"/>
      <c r="H52" s="605"/>
      <c r="I52" s="605"/>
      <c r="J52" s="523">
        <v>12</v>
      </c>
    </row>
    <row r="53" spans="1:11" ht="14.1" customHeight="1" x14ac:dyDescent="0.25">
      <c r="A53" s="609" t="s">
        <v>517</v>
      </c>
      <c r="B53" s="610"/>
      <c r="C53" s="610"/>
      <c r="D53" s="610"/>
      <c r="E53" s="610"/>
      <c r="F53" s="610"/>
      <c r="G53" s="610"/>
      <c r="H53" s="610"/>
      <c r="I53" s="610"/>
      <c r="J53" s="611">
        <f>(J51)*J52</f>
        <v>0</v>
      </c>
    </row>
    <row r="54" spans="1:11" ht="5.0999999999999996" customHeight="1" x14ac:dyDescent="0.25">
      <c r="A54" s="612"/>
      <c r="B54" s="612"/>
      <c r="C54" s="273"/>
      <c r="D54" s="187"/>
      <c r="F54" s="613"/>
      <c r="G54" s="613"/>
      <c r="H54" s="614"/>
      <c r="I54" s="614"/>
      <c r="J54" s="615"/>
    </row>
    <row r="55" spans="1:11" ht="14.1" customHeight="1" x14ac:dyDescent="0.25">
      <c r="A55" s="546" t="s">
        <v>34</v>
      </c>
      <c r="B55" s="547" t="s">
        <v>17</v>
      </c>
      <c r="C55" s="547"/>
      <c r="D55" s="547"/>
      <c r="E55" s="547"/>
      <c r="F55" s="547"/>
      <c r="G55" s="547"/>
      <c r="H55" s="547"/>
      <c r="I55" s="547"/>
      <c r="J55" s="548"/>
    </row>
    <row r="56" spans="1:11" ht="14.1" customHeight="1" x14ac:dyDescent="0.25">
      <c r="A56" s="577" t="s">
        <v>44</v>
      </c>
      <c r="B56" s="578"/>
      <c r="C56" s="579"/>
      <c r="D56" s="580" t="s">
        <v>6</v>
      </c>
      <c r="E56" s="580" t="s">
        <v>243</v>
      </c>
      <c r="F56" s="580" t="s">
        <v>524</v>
      </c>
      <c r="G56" s="580" t="s">
        <v>8</v>
      </c>
      <c r="H56" s="580" t="s">
        <v>5</v>
      </c>
      <c r="I56" s="580" t="s">
        <v>518</v>
      </c>
      <c r="J56" s="580" t="s">
        <v>246</v>
      </c>
    </row>
    <row r="57" spans="1:11" ht="14.1" customHeight="1" x14ac:dyDescent="0.25">
      <c r="A57" s="583"/>
      <c r="B57" s="584"/>
      <c r="C57" s="585"/>
      <c r="D57" s="616"/>
      <c r="E57" s="616"/>
      <c r="F57" s="616"/>
      <c r="G57" s="616"/>
      <c r="H57" s="616"/>
      <c r="I57" s="616"/>
      <c r="J57" s="616"/>
    </row>
    <row r="58" spans="1:11" s="445" customFormat="1" ht="14.1" customHeight="1" x14ac:dyDescent="0.25">
      <c r="A58" s="617" t="s">
        <v>260</v>
      </c>
      <c r="B58" s="508" t="s">
        <v>519</v>
      </c>
      <c r="D58" s="509"/>
      <c r="E58" s="509"/>
      <c r="J58" s="618"/>
    </row>
    <row r="59" spans="1:11" ht="14.1" customHeight="1" x14ac:dyDescent="0.25">
      <c r="A59" s="619"/>
      <c r="B59" s="576" t="s">
        <v>237</v>
      </c>
      <c r="C59" s="620" t="s">
        <v>205</v>
      </c>
      <c r="D59" s="292" t="s">
        <v>244</v>
      </c>
      <c r="E59" s="666"/>
      <c r="F59" s="667"/>
      <c r="G59" s="621">
        <f>IF(F59=0,0,E59/F59)</f>
        <v>0</v>
      </c>
      <c r="H59" s="292" t="str">
        <f>D21</f>
        <v>R$/litro</v>
      </c>
      <c r="I59" s="622">
        <f>E21</f>
        <v>0</v>
      </c>
      <c r="J59" s="623">
        <f>IF(G59=0,0,I59*G59)</f>
        <v>0</v>
      </c>
    </row>
    <row r="60" spans="1:11" s="445" customFormat="1" ht="14.1" customHeight="1" x14ac:dyDescent="0.25">
      <c r="A60" s="617" t="s">
        <v>261</v>
      </c>
      <c r="B60" s="508" t="s">
        <v>520</v>
      </c>
      <c r="D60" s="509"/>
      <c r="E60" s="509"/>
      <c r="J60" s="618"/>
    </row>
    <row r="61" spans="1:11" ht="14.1" customHeight="1" x14ac:dyDescent="0.25">
      <c r="A61" s="624"/>
      <c r="B61" s="588" t="s">
        <v>237</v>
      </c>
      <c r="C61" s="625" t="s">
        <v>206</v>
      </c>
      <c r="D61" s="254" t="s">
        <v>244</v>
      </c>
      <c r="E61" s="668"/>
      <c r="F61" s="669"/>
      <c r="G61" s="203">
        <f>IFERROR(E61/F61,0)</f>
        <v>0</v>
      </c>
      <c r="H61" s="254" t="str">
        <f>D26</f>
        <v>R$/litro</v>
      </c>
      <c r="I61" s="589">
        <f>E26</f>
        <v>0</v>
      </c>
      <c r="J61" s="590">
        <f>IF(G61=0,0,I61*G61)</f>
        <v>0</v>
      </c>
      <c r="K61" s="626"/>
    </row>
    <row r="62" spans="1:11" ht="14.1" customHeight="1" x14ac:dyDescent="0.25">
      <c r="A62" s="627"/>
      <c r="B62" s="591" t="s">
        <v>238</v>
      </c>
      <c r="C62" s="628" t="s">
        <v>207</v>
      </c>
      <c r="D62" s="268" t="s">
        <v>244</v>
      </c>
      <c r="E62" s="670"/>
      <c r="F62" s="671"/>
      <c r="G62" s="204">
        <f>IFERROR(E62/F62,0)</f>
        <v>0</v>
      </c>
      <c r="H62" s="268" t="str">
        <f>H61</f>
        <v>R$/litro</v>
      </c>
      <c r="I62" s="592">
        <f t="shared" ref="I62:I64" si="0">E27</f>
        <v>0</v>
      </c>
      <c r="J62" s="593">
        <f>IF(G62=0,0,I62*G62)</f>
        <v>0</v>
      </c>
      <c r="K62" s="626"/>
    </row>
    <row r="63" spans="1:11" ht="14.1" customHeight="1" x14ac:dyDescent="0.25">
      <c r="A63" s="627"/>
      <c r="B63" s="591" t="s">
        <v>239</v>
      </c>
      <c r="C63" s="628" t="s">
        <v>208</v>
      </c>
      <c r="D63" s="268" t="s">
        <v>244</v>
      </c>
      <c r="E63" s="670"/>
      <c r="F63" s="671"/>
      <c r="G63" s="204">
        <f>IFERROR(E63/F63,0)</f>
        <v>0</v>
      </c>
      <c r="H63" s="268" t="str">
        <f>H62</f>
        <v>R$/litro</v>
      </c>
      <c r="I63" s="592">
        <f t="shared" si="0"/>
        <v>0</v>
      </c>
      <c r="J63" s="593">
        <f>IF(G63=0,0,I63*G63)</f>
        <v>0</v>
      </c>
      <c r="K63" s="626"/>
    </row>
    <row r="64" spans="1:11" ht="14.1" customHeight="1" x14ac:dyDescent="0.25">
      <c r="A64" s="629"/>
      <c r="B64" s="596" t="s">
        <v>240</v>
      </c>
      <c r="C64" s="630" t="s">
        <v>209</v>
      </c>
      <c r="D64" s="261" t="s">
        <v>244</v>
      </c>
      <c r="E64" s="672"/>
      <c r="F64" s="673"/>
      <c r="G64" s="205">
        <f>IFERROR(E64/F64,0)</f>
        <v>0</v>
      </c>
      <c r="H64" s="261" t="str">
        <f>H63</f>
        <v>R$/litro</v>
      </c>
      <c r="I64" s="599">
        <f t="shared" si="0"/>
        <v>0</v>
      </c>
      <c r="J64" s="600">
        <f>IF(G64=0,0,I64*G64)</f>
        <v>0</v>
      </c>
      <c r="K64" s="626"/>
    </row>
    <row r="65" spans="1:11" s="445" customFormat="1" ht="14.1" customHeight="1" x14ac:dyDescent="0.25">
      <c r="A65" s="617" t="s">
        <v>262</v>
      </c>
      <c r="B65" s="508" t="s">
        <v>521</v>
      </c>
      <c r="D65" s="509"/>
      <c r="E65" s="509"/>
      <c r="J65" s="618"/>
    </row>
    <row r="66" spans="1:11" ht="14.1" customHeight="1" x14ac:dyDescent="0.25">
      <c r="A66" s="624"/>
      <c r="B66" s="588" t="s">
        <v>237</v>
      </c>
      <c r="C66" s="253" t="s">
        <v>210</v>
      </c>
      <c r="D66" s="254" t="s">
        <v>244</v>
      </c>
      <c r="E66" s="668"/>
      <c r="F66" s="669"/>
      <c r="G66" s="203">
        <f>IFERROR(E66/F66,0)</f>
        <v>0</v>
      </c>
      <c r="H66" s="254" t="str">
        <f>D30</f>
        <v>R$/litro</v>
      </c>
      <c r="I66" s="589">
        <f>E30</f>
        <v>0</v>
      </c>
      <c r="J66" s="590">
        <f>IF(G66=0,0,I66*G66)</f>
        <v>0</v>
      </c>
      <c r="K66" s="626"/>
    </row>
    <row r="67" spans="1:11" ht="14.1" customHeight="1" x14ac:dyDescent="0.25">
      <c r="A67" s="627"/>
      <c r="B67" s="591" t="s">
        <v>238</v>
      </c>
      <c r="C67" s="267" t="s">
        <v>211</v>
      </c>
      <c r="D67" s="268" t="s">
        <v>244</v>
      </c>
      <c r="E67" s="670"/>
      <c r="F67" s="671"/>
      <c r="G67" s="204">
        <f>IFERROR(E67/F67,0)</f>
        <v>0</v>
      </c>
      <c r="H67" s="268" t="str">
        <f t="shared" ref="H67:I68" si="1">D31</f>
        <v>R$/litro</v>
      </c>
      <c r="I67" s="592">
        <f t="shared" si="1"/>
        <v>0</v>
      </c>
      <c r="J67" s="593">
        <f>IF(G67=0,0,I67*G67)</f>
        <v>0</v>
      </c>
    </row>
    <row r="68" spans="1:11" ht="14.1" customHeight="1" x14ac:dyDescent="0.25">
      <c r="A68" s="629"/>
      <c r="B68" s="596" t="s">
        <v>239</v>
      </c>
      <c r="C68" s="260" t="s">
        <v>212</v>
      </c>
      <c r="D68" s="261" t="s">
        <v>244</v>
      </c>
      <c r="E68" s="672"/>
      <c r="F68" s="673"/>
      <c r="G68" s="205">
        <f>IFERROR(E68/F68,0)</f>
        <v>0</v>
      </c>
      <c r="H68" s="261" t="str">
        <f t="shared" si="1"/>
        <v>R$/litro</v>
      </c>
      <c r="I68" s="599">
        <f t="shared" si="1"/>
        <v>0</v>
      </c>
      <c r="J68" s="600">
        <f>IF(G68=0,0,I68*G68)</f>
        <v>0</v>
      </c>
    </row>
    <row r="69" spans="1:11" s="445" customFormat="1" ht="14.1" customHeight="1" x14ac:dyDescent="0.25">
      <c r="A69" s="617" t="s">
        <v>263</v>
      </c>
      <c r="B69" s="508" t="s">
        <v>522</v>
      </c>
      <c r="D69" s="509"/>
      <c r="E69" s="509"/>
      <c r="J69" s="618"/>
    </row>
    <row r="70" spans="1:11" ht="14.1" customHeight="1" x14ac:dyDescent="0.25">
      <c r="A70" s="624"/>
      <c r="B70" s="588" t="s">
        <v>237</v>
      </c>
      <c r="C70" s="253" t="s">
        <v>10</v>
      </c>
      <c r="D70" s="254" t="s">
        <v>203</v>
      </c>
      <c r="E70" s="674"/>
      <c r="F70" s="669"/>
      <c r="G70" s="203">
        <f>IFERROR(E70/F70,0)</f>
        <v>0</v>
      </c>
      <c r="H70" s="254" t="str">
        <f>D22</f>
        <v>R$/unid.</v>
      </c>
      <c r="I70" s="589">
        <f>E22</f>
        <v>0</v>
      </c>
      <c r="J70" s="590">
        <f>IF(G70=0,0,I70*G70)</f>
        <v>0</v>
      </c>
    </row>
    <row r="71" spans="1:11" ht="14.1" customHeight="1" x14ac:dyDescent="0.25">
      <c r="A71" s="627"/>
      <c r="B71" s="591" t="s">
        <v>238</v>
      </c>
      <c r="C71" s="267" t="s">
        <v>204</v>
      </c>
      <c r="D71" s="268" t="str">
        <f>D70</f>
        <v>peça</v>
      </c>
      <c r="E71" s="675"/>
      <c r="F71" s="671"/>
      <c r="G71" s="204">
        <f>IFERROR(E71/F71,0)</f>
        <v>0</v>
      </c>
      <c r="H71" s="268" t="str">
        <f t="shared" ref="H71:I72" si="2">D23</f>
        <v>R$/unid.</v>
      </c>
      <c r="I71" s="592">
        <f t="shared" si="2"/>
        <v>0</v>
      </c>
      <c r="J71" s="593">
        <f>IF(G71=0,0,I71*G71)</f>
        <v>0</v>
      </c>
    </row>
    <row r="72" spans="1:11" ht="14.1" customHeight="1" x14ac:dyDescent="0.25">
      <c r="A72" s="629"/>
      <c r="B72" s="596" t="s">
        <v>239</v>
      </c>
      <c r="C72" s="260" t="s">
        <v>0</v>
      </c>
      <c r="D72" s="261" t="str">
        <f>D71</f>
        <v>peça</v>
      </c>
      <c r="E72" s="676"/>
      <c r="F72" s="673"/>
      <c r="G72" s="205">
        <f>IFERROR(E72/F72,0)</f>
        <v>0</v>
      </c>
      <c r="H72" s="261" t="str">
        <f t="shared" si="2"/>
        <v>R$/serv.</v>
      </c>
      <c r="I72" s="599">
        <f t="shared" si="2"/>
        <v>0</v>
      </c>
      <c r="J72" s="600">
        <f>IF(G72=0,0,I72*G72)</f>
        <v>0</v>
      </c>
    </row>
    <row r="73" spans="1:11" s="445" customFormat="1" ht="14.1" customHeight="1" x14ac:dyDescent="0.25">
      <c r="A73" s="617" t="s">
        <v>264</v>
      </c>
      <c r="B73" s="508" t="s">
        <v>98</v>
      </c>
      <c r="D73" s="509"/>
      <c r="E73" s="509"/>
      <c r="J73" s="618"/>
    </row>
    <row r="74" spans="1:11" ht="14.1" customHeight="1" x14ac:dyDescent="0.25">
      <c r="A74" s="619"/>
      <c r="B74" s="576" t="s">
        <v>237</v>
      </c>
      <c r="C74" s="291" t="s">
        <v>98</v>
      </c>
      <c r="D74" s="292" t="s">
        <v>253</v>
      </c>
      <c r="E74" s="631">
        <v>5.0000000000000001E-3</v>
      </c>
      <c r="F74" s="632" t="s">
        <v>133</v>
      </c>
      <c r="G74" s="633">
        <f>IF(E38=0,0,E74/E38)</f>
        <v>0</v>
      </c>
      <c r="H74" s="292" t="str">
        <f>D20</f>
        <v>R$/veíc.</v>
      </c>
      <c r="I74" s="634">
        <f>E20</f>
        <v>0</v>
      </c>
      <c r="J74" s="623">
        <f>IF(G74=0,0,I74*G74)</f>
        <v>0</v>
      </c>
    </row>
    <row r="75" spans="1:11" s="445" customFormat="1" ht="14.1" customHeight="1" x14ac:dyDescent="0.25">
      <c r="A75" s="617" t="s">
        <v>448</v>
      </c>
      <c r="B75" s="508" t="s">
        <v>523</v>
      </c>
      <c r="D75" s="509"/>
      <c r="E75" s="509"/>
      <c r="J75" s="618"/>
    </row>
    <row r="76" spans="1:11" ht="14.1" customHeight="1" x14ac:dyDescent="0.25">
      <c r="A76" s="619"/>
      <c r="B76" s="576" t="s">
        <v>237</v>
      </c>
      <c r="C76" s="291" t="s">
        <v>254</v>
      </c>
      <c r="D76" s="292" t="s">
        <v>256</v>
      </c>
      <c r="E76" s="667"/>
      <c r="F76" s="632">
        <f>E38</f>
        <v>0</v>
      </c>
      <c r="G76" s="633">
        <f>IF(F76=0,0,E76/F76)</f>
        <v>0</v>
      </c>
      <c r="H76" s="292" t="str">
        <f>D25</f>
        <v>R$/serv.</v>
      </c>
      <c r="I76" s="634">
        <f>E25</f>
        <v>0</v>
      </c>
      <c r="J76" s="623">
        <f>IF(G76=0,0,I76*G76)</f>
        <v>0</v>
      </c>
    </row>
    <row r="77" spans="1:11" ht="14.1" customHeight="1" x14ac:dyDescent="0.25">
      <c r="A77" s="601" t="s">
        <v>309</v>
      </c>
      <c r="B77" s="602"/>
      <c r="C77" s="602"/>
      <c r="D77" s="602"/>
      <c r="E77" s="602"/>
      <c r="F77" s="602"/>
      <c r="G77" s="602"/>
      <c r="H77" s="602"/>
      <c r="I77" s="602"/>
      <c r="J77" s="603">
        <f>SUM(J59:J76)</f>
        <v>0</v>
      </c>
    </row>
    <row r="78" spans="1:11" ht="14.1" customHeight="1" x14ac:dyDescent="0.25">
      <c r="A78" s="604" t="s">
        <v>248</v>
      </c>
      <c r="B78" s="605"/>
      <c r="C78" s="605"/>
      <c r="D78" s="605"/>
      <c r="E78" s="605"/>
      <c r="F78" s="605"/>
      <c r="G78" s="605"/>
      <c r="H78" s="605"/>
      <c r="I78" s="605"/>
      <c r="J78" s="523">
        <f>E38</f>
        <v>0</v>
      </c>
    </row>
    <row r="79" spans="1:11" ht="14.1" customHeight="1" x14ac:dyDescent="0.25">
      <c r="A79" s="604" t="s">
        <v>695</v>
      </c>
      <c r="B79" s="605"/>
      <c r="C79" s="605"/>
      <c r="D79" s="605"/>
      <c r="E79" s="605"/>
      <c r="F79" s="605"/>
      <c r="G79" s="605"/>
      <c r="H79" s="605"/>
      <c r="I79" s="605"/>
      <c r="J79" s="523">
        <f>E6</f>
        <v>0</v>
      </c>
    </row>
    <row r="80" spans="1:11" ht="14.1" customHeight="1" x14ac:dyDescent="0.25">
      <c r="A80" s="606" t="s">
        <v>696</v>
      </c>
      <c r="B80" s="607"/>
      <c r="C80" s="607"/>
      <c r="D80" s="607"/>
      <c r="E80" s="607"/>
      <c r="F80" s="607"/>
      <c r="G80" s="607"/>
      <c r="H80" s="607"/>
      <c r="I80" s="607"/>
      <c r="J80" s="608">
        <f>($J$77*$J$78)*J79</f>
        <v>0</v>
      </c>
    </row>
    <row r="81" spans="1:26" ht="14.1" customHeight="1" x14ac:dyDescent="0.25">
      <c r="A81" s="604" t="s">
        <v>516</v>
      </c>
      <c r="B81" s="605"/>
      <c r="C81" s="605"/>
      <c r="D81" s="605"/>
      <c r="E81" s="605"/>
      <c r="F81" s="605"/>
      <c r="G81" s="605"/>
      <c r="H81" s="605"/>
      <c r="I81" s="605"/>
      <c r="J81" s="523">
        <f>J52</f>
        <v>12</v>
      </c>
    </row>
    <row r="82" spans="1:26" ht="14.1" customHeight="1" x14ac:dyDescent="0.25">
      <c r="A82" s="609" t="s">
        <v>517</v>
      </c>
      <c r="B82" s="610"/>
      <c r="C82" s="610"/>
      <c r="D82" s="610"/>
      <c r="E82" s="610"/>
      <c r="F82" s="610"/>
      <c r="G82" s="610"/>
      <c r="H82" s="610"/>
      <c r="I82" s="610"/>
      <c r="J82" s="611">
        <f>J80*J81</f>
        <v>0</v>
      </c>
    </row>
    <row r="83" spans="1:26" s="626" customFormat="1" ht="14.1" customHeight="1" x14ac:dyDescent="0.25">
      <c r="A83" s="635" t="s">
        <v>255</v>
      </c>
      <c r="B83" s="635"/>
      <c r="C83" s="636"/>
      <c r="F83" s="274"/>
      <c r="G83" s="637"/>
      <c r="H83" s="637"/>
      <c r="I83" s="638"/>
      <c r="J83" s="639"/>
    </row>
    <row r="84" spans="1:26" ht="14.1" customHeight="1" x14ac:dyDescent="0.25">
      <c r="A84" s="635" t="s">
        <v>603</v>
      </c>
      <c r="B84" s="635"/>
      <c r="D84" s="274"/>
      <c r="F84" s="187"/>
      <c r="G84" s="640"/>
      <c r="H84" s="641"/>
    </row>
    <row r="86" spans="1:26" s="168" customFormat="1" ht="13.5" customHeight="1" x14ac:dyDescent="0.25">
      <c r="A86" s="169"/>
      <c r="B86" s="169"/>
      <c r="C86" s="165" t="s">
        <v>946</v>
      </c>
      <c r="D86" s="193" t="str">
        <f>'(2)Ins.'!D109</f>
        <v>Inserir Data</v>
      </c>
      <c r="E86" s="194"/>
      <c r="F86" s="167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s="168" customFormat="1" ht="13.5" customHeight="1" x14ac:dyDescent="0.25">
      <c r="A87" s="169"/>
      <c r="B87" s="169"/>
      <c r="C87" s="167"/>
      <c r="D87" s="169"/>
      <c r="E87" s="167"/>
      <c r="F87" s="167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s="168" customFormat="1" ht="13.5" customHeight="1" x14ac:dyDescent="0.25">
      <c r="A88" s="169"/>
      <c r="B88" s="169"/>
      <c r="C88" s="167"/>
      <c r="D88" s="169"/>
      <c r="E88" s="167"/>
      <c r="F88" s="167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s="168" customFormat="1" ht="13.5" customHeight="1" x14ac:dyDescent="0.25">
      <c r="A89" s="169"/>
      <c r="B89" s="169"/>
      <c r="C89" s="167"/>
      <c r="D89" s="169"/>
      <c r="E89" s="167"/>
      <c r="F89" s="167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s="168" customFormat="1" ht="13.5" customHeight="1" x14ac:dyDescent="0.25">
      <c r="A90" s="169"/>
      <c r="B90" s="169"/>
      <c r="C90" s="167"/>
      <c r="D90" s="169"/>
      <c r="E90" s="167"/>
      <c r="F90" s="167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s="168" customFormat="1" ht="13.5" customHeight="1" x14ac:dyDescent="0.25">
      <c r="A91" s="169"/>
      <c r="B91" s="169"/>
      <c r="C91" s="167"/>
      <c r="D91" s="169"/>
      <c r="E91" s="167"/>
      <c r="F91" s="167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s="168" customFormat="1" ht="13.5" customHeight="1" x14ac:dyDescent="0.25">
      <c r="A92" s="169"/>
      <c r="B92" s="169"/>
      <c r="C92" s="167"/>
      <c r="D92" s="169"/>
      <c r="E92" s="167"/>
      <c r="F92" s="167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s="168" customFormat="1" ht="13.5" customHeight="1" x14ac:dyDescent="0.25">
      <c r="A93" s="169"/>
      <c r="B93" s="169"/>
      <c r="C93" s="167"/>
      <c r="D93" s="169"/>
      <c r="E93" s="167"/>
      <c r="F93" s="167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s="168" customFormat="1" ht="13.5" customHeight="1" x14ac:dyDescent="0.25">
      <c r="A94" s="169"/>
      <c r="B94" s="169"/>
      <c r="C94" s="167"/>
      <c r="D94" s="169"/>
      <c r="E94" s="167"/>
      <c r="F94" s="167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s="168" customFormat="1" ht="13.5" customHeight="1" x14ac:dyDescent="0.25">
      <c r="A95" s="169"/>
      <c r="B95" s="169"/>
      <c r="C95" s="167"/>
      <c r="D95" s="169"/>
      <c r="E95" s="167"/>
      <c r="F95" s="167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s="168" customFormat="1" ht="13.5" customHeight="1" x14ac:dyDescent="0.25">
      <c r="A96" s="169"/>
      <c r="B96" s="169"/>
      <c r="C96" s="167"/>
      <c r="D96" s="169"/>
      <c r="E96" s="167"/>
      <c r="F96" s="167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s="168" customFormat="1" ht="13.5" customHeight="1" x14ac:dyDescent="0.25">
      <c r="A97" s="169"/>
      <c r="B97" s="169"/>
      <c r="C97" s="167"/>
      <c r="D97" s="169"/>
      <c r="E97" s="167"/>
      <c r="F97" s="167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s="168" customFormat="1" ht="13.5" customHeight="1" x14ac:dyDescent="0.25">
      <c r="A98" s="169"/>
      <c r="B98" s="169"/>
      <c r="C98" s="164"/>
      <c r="D98" s="164"/>
      <c r="E98" s="164"/>
      <c r="F98" s="164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s="168" customFormat="1" ht="13.5" customHeight="1" x14ac:dyDescent="0.25">
      <c r="A99" s="169"/>
      <c r="B99" s="169"/>
      <c r="C99" s="164"/>
      <c r="D99" s="164"/>
      <c r="E99" s="164"/>
      <c r="F99" s="164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s="168" customFormat="1" ht="13.5" customHeight="1" x14ac:dyDescent="0.25">
      <c r="A100" s="169"/>
      <c r="B100" s="169"/>
      <c r="C100" s="164"/>
      <c r="D100" s="164"/>
      <c r="E100" s="164"/>
      <c r="F100" s="164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s="168" customFormat="1" ht="13.5" customHeight="1" x14ac:dyDescent="0.25">
      <c r="A101" s="169"/>
      <c r="B101" s="169"/>
      <c r="C101" s="167"/>
      <c r="D101" s="169"/>
      <c r="E101" s="167"/>
      <c r="F101" s="167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s="168" customFormat="1" ht="13.5" customHeight="1" x14ac:dyDescent="0.25">
      <c r="A102" s="169"/>
      <c r="B102" s="169"/>
      <c r="C102" s="167"/>
      <c r="D102" s="169"/>
      <c r="E102" s="167"/>
      <c r="F102" s="167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s="168" customFormat="1" ht="13.5" customHeight="1" x14ac:dyDescent="0.25">
      <c r="A103" s="169"/>
      <c r="B103" s="169"/>
      <c r="C103" s="167"/>
      <c r="D103" s="169"/>
      <c r="E103" s="167"/>
      <c r="F103" s="167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s="168" customFormat="1" ht="13.5" customHeight="1" x14ac:dyDescent="0.25">
      <c r="A104" s="169"/>
      <c r="B104" s="169"/>
      <c r="C104" s="164"/>
      <c r="D104" s="188"/>
      <c r="E104" s="189"/>
      <c r="F104" s="189"/>
      <c r="G104" s="18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s="168" customFormat="1" ht="13.5" customHeight="1" x14ac:dyDescent="0.25">
      <c r="A105" s="169"/>
      <c r="B105" s="169"/>
      <c r="C105" s="164"/>
      <c r="D105" s="197" t="str">
        <f>'(2)Ins.'!D122</f>
        <v>Nome do Representante Legal</v>
      </c>
      <c r="E105" s="197"/>
      <c r="F105" s="197"/>
      <c r="G105" s="197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s="168" customFormat="1" ht="13.5" customHeight="1" x14ac:dyDescent="0.25">
      <c r="A106" s="169"/>
      <c r="B106" s="169"/>
      <c r="C106" s="164"/>
      <c r="D106" s="198" t="str">
        <f>'(2)Ins.'!D123</f>
        <v>CPF</v>
      </c>
      <c r="E106" s="198"/>
      <c r="F106" s="198"/>
      <c r="G106" s="198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s="168" customFormat="1" ht="13.5" customHeight="1" x14ac:dyDescent="0.25">
      <c r="A107" s="169"/>
      <c r="B107" s="169"/>
      <c r="C107" s="164"/>
      <c r="D107" s="198" t="str">
        <f>'(2)Ins.'!D124</f>
        <v>Cargo</v>
      </c>
      <c r="E107" s="198"/>
      <c r="F107" s="198"/>
      <c r="G107" s="198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s="168" customFormat="1" ht="13.5" customHeight="1" x14ac:dyDescent="0.25">
      <c r="A108" s="169"/>
      <c r="B108" s="169"/>
      <c r="C108" s="164"/>
      <c r="D108" s="198" t="str">
        <f>'(2)Ins.'!D125</f>
        <v>Razão Social da Licitante</v>
      </c>
      <c r="E108" s="198"/>
      <c r="F108" s="198"/>
      <c r="G108" s="198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s="168" customFormat="1" ht="13.5" customHeight="1" x14ac:dyDescent="0.25">
      <c r="A109" s="169"/>
      <c r="B109" s="169"/>
      <c r="C109" s="167"/>
      <c r="D109" s="169"/>
      <c r="E109" s="167"/>
      <c r="F109" s="167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s="168" customFormat="1" ht="13.5" customHeight="1" x14ac:dyDescent="0.25">
      <c r="A110" s="169"/>
      <c r="B110" s="169"/>
      <c r="C110" s="164"/>
      <c r="D110" s="172" t="s">
        <v>947</v>
      </c>
      <c r="E110" s="171" t="str">
        <f>'(2)Ins.'!E127</f>
        <v>inserir nº dias</v>
      </c>
      <c r="F110" s="173" t="s">
        <v>948</v>
      </c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</sheetData>
  <sheetProtection algorithmName="SHA-512" hashValue="qmj8sih5Ww2txId9aLL8csmFdPXgSKVoWv58UrNVBl4Cr+4/K1zJpBCfXt3VvBOYXtqI3uvZboWXGDE5zQIFwQ==" saltValue="D7GJ4nYhdzH2yI2UCA0gVg==" spinCount="100000" sheet="1" formatCells="0" formatColumns="0" formatRows="0" insertColumns="0" insertRows="0" insertHyperlinks="0" deleteColumns="0" deleteRows="0" selectLockedCells="1" sort="0" autoFilter="0" pivotTables="0"/>
  <mergeCells count="97">
    <mergeCell ref="D108:G108"/>
    <mergeCell ref="D86:E86"/>
    <mergeCell ref="D104:G104"/>
    <mergeCell ref="D105:G105"/>
    <mergeCell ref="D106:G106"/>
    <mergeCell ref="D107:G107"/>
    <mergeCell ref="I42:I43"/>
    <mergeCell ref="J42:J43"/>
    <mergeCell ref="E38:F38"/>
    <mergeCell ref="E20:F20"/>
    <mergeCell ref="G38:J38"/>
    <mergeCell ref="G20:J20"/>
    <mergeCell ref="G21:J21"/>
    <mergeCell ref="G27:J27"/>
    <mergeCell ref="G30:J30"/>
    <mergeCell ref="G26:J26"/>
    <mergeCell ref="G32:J32"/>
    <mergeCell ref="G33:J33"/>
    <mergeCell ref="A42:C43"/>
    <mergeCell ref="D42:D43"/>
    <mergeCell ref="E42:F42"/>
    <mergeCell ref="G42:G43"/>
    <mergeCell ref="H42:H43"/>
    <mergeCell ref="A37:C37"/>
    <mergeCell ref="E37:F37"/>
    <mergeCell ref="G37:J37"/>
    <mergeCell ref="E22:F22"/>
    <mergeCell ref="E23:F23"/>
    <mergeCell ref="E24:F24"/>
    <mergeCell ref="E32:F32"/>
    <mergeCell ref="E25:F25"/>
    <mergeCell ref="E26:F26"/>
    <mergeCell ref="G23:J23"/>
    <mergeCell ref="G24:J24"/>
    <mergeCell ref="G25:J25"/>
    <mergeCell ref="G31:J31"/>
    <mergeCell ref="G34:J34"/>
    <mergeCell ref="E34:F34"/>
    <mergeCell ref="E33:F33"/>
    <mergeCell ref="A18:C18"/>
    <mergeCell ref="E18:F18"/>
    <mergeCell ref="G18:J18"/>
    <mergeCell ref="E30:F30"/>
    <mergeCell ref="E31:F31"/>
    <mergeCell ref="E27:F27"/>
    <mergeCell ref="E28:F28"/>
    <mergeCell ref="G22:J22"/>
    <mergeCell ref="E21:F21"/>
    <mergeCell ref="G28:J28"/>
    <mergeCell ref="G29:J29"/>
    <mergeCell ref="E29:F29"/>
    <mergeCell ref="J56:J57"/>
    <mergeCell ref="A53:I53"/>
    <mergeCell ref="A48:I48"/>
    <mergeCell ref="A51:I51"/>
    <mergeCell ref="A49:I49"/>
    <mergeCell ref="A52:I52"/>
    <mergeCell ref="H56:H57"/>
    <mergeCell ref="I56:I57"/>
    <mergeCell ref="A50:I50"/>
    <mergeCell ref="A56:C57"/>
    <mergeCell ref="D56:D57"/>
    <mergeCell ref="E56:E57"/>
    <mergeCell ref="F56:F57"/>
    <mergeCell ref="G56:G57"/>
    <mergeCell ref="A1:J1"/>
    <mergeCell ref="E6:F6"/>
    <mergeCell ref="E7:F7"/>
    <mergeCell ref="E8:F8"/>
    <mergeCell ref="E9:F9"/>
    <mergeCell ref="G6:J6"/>
    <mergeCell ref="G7:J7"/>
    <mergeCell ref="G8:J8"/>
    <mergeCell ref="G9:J9"/>
    <mergeCell ref="A5:C5"/>
    <mergeCell ref="E5:F5"/>
    <mergeCell ref="G5:J5"/>
    <mergeCell ref="E14:F14"/>
    <mergeCell ref="E19:F19"/>
    <mergeCell ref="G14:J14"/>
    <mergeCell ref="G19:J19"/>
    <mergeCell ref="G15:J15"/>
    <mergeCell ref="E15:F15"/>
    <mergeCell ref="E10:F10"/>
    <mergeCell ref="E11:F11"/>
    <mergeCell ref="G10:J10"/>
    <mergeCell ref="G11:J11"/>
    <mergeCell ref="E13:F13"/>
    <mergeCell ref="G12:J12"/>
    <mergeCell ref="G13:J13"/>
    <mergeCell ref="E12:F12"/>
    <mergeCell ref="A82:I82"/>
    <mergeCell ref="A77:I77"/>
    <mergeCell ref="A78:I78"/>
    <mergeCell ref="A81:I81"/>
    <mergeCell ref="A80:I80"/>
    <mergeCell ref="A79:I79"/>
  </mergeCells>
  <printOptions horizontalCentered="1"/>
  <pageMargins left="1.1811023622047245" right="0.78740157480314965" top="1.1811023622047245" bottom="0.78740157480314965" header="0.59055118110236227" footer="0.31496062992125984"/>
  <pageSetup paperSize="9" scale="67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8 - Composição da Despesa com Veículo - Utilitário&amp;R&amp;"Calibri,Negrito"&amp;9Pág.: &amp;P de &amp;N</oddFooter>
  </headerFooter>
  <rowBreaks count="1" manualBreakCount="1">
    <brk id="54" max="9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rgb="FFFFFFCC"/>
  </sheetPr>
  <dimension ref="A1:Z110"/>
  <sheetViews>
    <sheetView showGridLines="0" zoomScaleNormal="100" zoomScaleSheetLayoutView="55" workbookViewId="0">
      <selection activeCell="E6" sqref="E6:F6"/>
    </sheetView>
  </sheetViews>
  <sheetFormatPr defaultRowHeight="14.1" customHeight="1" x14ac:dyDescent="0.25"/>
  <cols>
    <col min="1" max="2" width="3.109375" style="206" customWidth="1"/>
    <col min="3" max="3" width="36.109375" style="206" bestFit="1" customWidth="1"/>
    <col min="4" max="4" width="12.6640625" style="206" customWidth="1"/>
    <col min="5" max="5" width="12.6640625" style="187" customWidth="1"/>
    <col min="6" max="6" width="12.6640625" style="206" customWidth="1"/>
    <col min="7" max="7" width="9.44140625" style="206" bestFit="1" customWidth="1"/>
    <col min="8" max="8" width="10.109375" style="206" bestFit="1" customWidth="1"/>
    <col min="9" max="10" width="10.6640625" style="206" customWidth="1"/>
    <col min="11" max="13" width="9.109375" style="206"/>
    <col min="14" max="14" width="10.109375" style="206" bestFit="1" customWidth="1"/>
    <col min="15" max="254" width="9.109375" style="206"/>
    <col min="255" max="255" width="3.88671875" style="206" customWidth="1"/>
    <col min="256" max="256" width="3.5546875" style="206" customWidth="1"/>
    <col min="257" max="257" width="10.109375" style="206" customWidth="1"/>
    <col min="258" max="258" width="13.33203125" style="206" customWidth="1"/>
    <col min="259" max="259" width="4.109375" style="206" bestFit="1" customWidth="1"/>
    <col min="260" max="260" width="9.109375" style="206" customWidth="1"/>
    <col min="261" max="262" width="10.6640625" style="206" customWidth="1"/>
    <col min="263" max="263" width="8.5546875" style="206" customWidth="1"/>
    <col min="264" max="264" width="9.88671875" style="206" customWidth="1"/>
    <col min="265" max="265" width="6.5546875" style="206" customWidth="1"/>
    <col min="266" max="269" width="9.109375" style="206"/>
    <col min="270" max="270" width="10.109375" style="206" bestFit="1" customWidth="1"/>
    <col min="271" max="510" width="9.109375" style="206"/>
    <col min="511" max="511" width="3.88671875" style="206" customWidth="1"/>
    <col min="512" max="512" width="3.5546875" style="206" customWidth="1"/>
    <col min="513" max="513" width="10.109375" style="206" customWidth="1"/>
    <col min="514" max="514" width="13.33203125" style="206" customWidth="1"/>
    <col min="515" max="515" width="4.109375" style="206" bestFit="1" customWidth="1"/>
    <col min="516" max="516" width="9.109375" style="206" customWidth="1"/>
    <col min="517" max="518" width="10.6640625" style="206" customWidth="1"/>
    <col min="519" max="519" width="8.5546875" style="206" customWidth="1"/>
    <col min="520" max="520" width="9.88671875" style="206" customWidth="1"/>
    <col min="521" max="521" width="6.5546875" style="206" customWidth="1"/>
    <col min="522" max="525" width="9.109375" style="206"/>
    <col min="526" max="526" width="10.109375" style="206" bestFit="1" customWidth="1"/>
    <col min="527" max="766" width="9.109375" style="206"/>
    <col min="767" max="767" width="3.88671875" style="206" customWidth="1"/>
    <col min="768" max="768" width="3.5546875" style="206" customWidth="1"/>
    <col min="769" max="769" width="10.109375" style="206" customWidth="1"/>
    <col min="770" max="770" width="13.33203125" style="206" customWidth="1"/>
    <col min="771" max="771" width="4.109375" style="206" bestFit="1" customWidth="1"/>
    <col min="772" max="772" width="9.109375" style="206" customWidth="1"/>
    <col min="773" max="774" width="10.6640625" style="206" customWidth="1"/>
    <col min="775" max="775" width="8.5546875" style="206" customWidth="1"/>
    <col min="776" max="776" width="9.88671875" style="206" customWidth="1"/>
    <col min="777" max="777" width="6.5546875" style="206" customWidth="1"/>
    <col min="778" max="781" width="9.109375" style="206"/>
    <col min="782" max="782" width="10.109375" style="206" bestFit="1" customWidth="1"/>
    <col min="783" max="1022" width="9.109375" style="206"/>
    <col min="1023" max="1023" width="3.88671875" style="206" customWidth="1"/>
    <col min="1024" max="1024" width="3.5546875" style="206" customWidth="1"/>
    <col min="1025" max="1025" width="10.109375" style="206" customWidth="1"/>
    <col min="1026" max="1026" width="13.33203125" style="206" customWidth="1"/>
    <col min="1027" max="1027" width="4.109375" style="206" bestFit="1" customWidth="1"/>
    <col min="1028" max="1028" width="9.109375" style="206" customWidth="1"/>
    <col min="1029" max="1030" width="10.6640625" style="206" customWidth="1"/>
    <col min="1031" max="1031" width="8.5546875" style="206" customWidth="1"/>
    <col min="1032" max="1032" width="9.88671875" style="206" customWidth="1"/>
    <col min="1033" max="1033" width="6.5546875" style="206" customWidth="1"/>
    <col min="1034" max="1037" width="9.109375" style="206"/>
    <col min="1038" max="1038" width="10.109375" style="206" bestFit="1" customWidth="1"/>
    <col min="1039" max="1278" width="9.109375" style="206"/>
    <col min="1279" max="1279" width="3.88671875" style="206" customWidth="1"/>
    <col min="1280" max="1280" width="3.5546875" style="206" customWidth="1"/>
    <col min="1281" max="1281" width="10.109375" style="206" customWidth="1"/>
    <col min="1282" max="1282" width="13.33203125" style="206" customWidth="1"/>
    <col min="1283" max="1283" width="4.109375" style="206" bestFit="1" customWidth="1"/>
    <col min="1284" max="1284" width="9.109375" style="206" customWidth="1"/>
    <col min="1285" max="1286" width="10.6640625" style="206" customWidth="1"/>
    <col min="1287" max="1287" width="8.5546875" style="206" customWidth="1"/>
    <col min="1288" max="1288" width="9.88671875" style="206" customWidth="1"/>
    <col min="1289" max="1289" width="6.5546875" style="206" customWidth="1"/>
    <col min="1290" max="1293" width="9.109375" style="206"/>
    <col min="1294" max="1294" width="10.109375" style="206" bestFit="1" customWidth="1"/>
    <col min="1295" max="1534" width="9.109375" style="206"/>
    <col min="1535" max="1535" width="3.88671875" style="206" customWidth="1"/>
    <col min="1536" max="1536" width="3.5546875" style="206" customWidth="1"/>
    <col min="1537" max="1537" width="10.109375" style="206" customWidth="1"/>
    <col min="1538" max="1538" width="13.33203125" style="206" customWidth="1"/>
    <col min="1539" max="1539" width="4.109375" style="206" bestFit="1" customWidth="1"/>
    <col min="1540" max="1540" width="9.109375" style="206" customWidth="1"/>
    <col min="1541" max="1542" width="10.6640625" style="206" customWidth="1"/>
    <col min="1543" max="1543" width="8.5546875" style="206" customWidth="1"/>
    <col min="1544" max="1544" width="9.88671875" style="206" customWidth="1"/>
    <col min="1545" max="1545" width="6.5546875" style="206" customWidth="1"/>
    <col min="1546" max="1549" width="9.109375" style="206"/>
    <col min="1550" max="1550" width="10.109375" style="206" bestFit="1" customWidth="1"/>
    <col min="1551" max="1790" width="9.109375" style="206"/>
    <col min="1791" max="1791" width="3.88671875" style="206" customWidth="1"/>
    <col min="1792" max="1792" width="3.5546875" style="206" customWidth="1"/>
    <col min="1793" max="1793" width="10.109375" style="206" customWidth="1"/>
    <col min="1794" max="1794" width="13.33203125" style="206" customWidth="1"/>
    <col min="1795" max="1795" width="4.109375" style="206" bestFit="1" customWidth="1"/>
    <col min="1796" max="1796" width="9.109375" style="206" customWidth="1"/>
    <col min="1797" max="1798" width="10.6640625" style="206" customWidth="1"/>
    <col min="1799" max="1799" width="8.5546875" style="206" customWidth="1"/>
    <col min="1800" max="1800" width="9.88671875" style="206" customWidth="1"/>
    <col min="1801" max="1801" width="6.5546875" style="206" customWidth="1"/>
    <col min="1802" max="1805" width="9.109375" style="206"/>
    <col min="1806" max="1806" width="10.109375" style="206" bestFit="1" customWidth="1"/>
    <col min="1807" max="2046" width="9.109375" style="206"/>
    <col min="2047" max="2047" width="3.88671875" style="206" customWidth="1"/>
    <col min="2048" max="2048" width="3.5546875" style="206" customWidth="1"/>
    <col min="2049" max="2049" width="10.109375" style="206" customWidth="1"/>
    <col min="2050" max="2050" width="13.33203125" style="206" customWidth="1"/>
    <col min="2051" max="2051" width="4.109375" style="206" bestFit="1" customWidth="1"/>
    <col min="2052" max="2052" width="9.109375" style="206" customWidth="1"/>
    <col min="2053" max="2054" width="10.6640625" style="206" customWidth="1"/>
    <col min="2055" max="2055" width="8.5546875" style="206" customWidth="1"/>
    <col min="2056" max="2056" width="9.88671875" style="206" customWidth="1"/>
    <col min="2057" max="2057" width="6.5546875" style="206" customWidth="1"/>
    <col min="2058" max="2061" width="9.109375" style="206"/>
    <col min="2062" max="2062" width="10.109375" style="206" bestFit="1" customWidth="1"/>
    <col min="2063" max="2302" width="9.109375" style="206"/>
    <col min="2303" max="2303" width="3.88671875" style="206" customWidth="1"/>
    <col min="2304" max="2304" width="3.5546875" style="206" customWidth="1"/>
    <col min="2305" max="2305" width="10.109375" style="206" customWidth="1"/>
    <col min="2306" max="2306" width="13.33203125" style="206" customWidth="1"/>
    <col min="2307" max="2307" width="4.109375" style="206" bestFit="1" customWidth="1"/>
    <col min="2308" max="2308" width="9.109375" style="206" customWidth="1"/>
    <col min="2309" max="2310" width="10.6640625" style="206" customWidth="1"/>
    <col min="2311" max="2311" width="8.5546875" style="206" customWidth="1"/>
    <col min="2312" max="2312" width="9.88671875" style="206" customWidth="1"/>
    <col min="2313" max="2313" width="6.5546875" style="206" customWidth="1"/>
    <col min="2314" max="2317" width="9.109375" style="206"/>
    <col min="2318" max="2318" width="10.109375" style="206" bestFit="1" customWidth="1"/>
    <col min="2319" max="2558" width="9.109375" style="206"/>
    <col min="2559" max="2559" width="3.88671875" style="206" customWidth="1"/>
    <col min="2560" max="2560" width="3.5546875" style="206" customWidth="1"/>
    <col min="2561" max="2561" width="10.109375" style="206" customWidth="1"/>
    <col min="2562" max="2562" width="13.33203125" style="206" customWidth="1"/>
    <col min="2563" max="2563" width="4.109375" style="206" bestFit="1" customWidth="1"/>
    <col min="2564" max="2564" width="9.109375" style="206" customWidth="1"/>
    <col min="2565" max="2566" width="10.6640625" style="206" customWidth="1"/>
    <col min="2567" max="2567" width="8.5546875" style="206" customWidth="1"/>
    <col min="2568" max="2568" width="9.88671875" style="206" customWidth="1"/>
    <col min="2569" max="2569" width="6.5546875" style="206" customWidth="1"/>
    <col min="2570" max="2573" width="9.109375" style="206"/>
    <col min="2574" max="2574" width="10.109375" style="206" bestFit="1" customWidth="1"/>
    <col min="2575" max="2814" width="9.109375" style="206"/>
    <col min="2815" max="2815" width="3.88671875" style="206" customWidth="1"/>
    <col min="2816" max="2816" width="3.5546875" style="206" customWidth="1"/>
    <col min="2817" max="2817" width="10.109375" style="206" customWidth="1"/>
    <col min="2818" max="2818" width="13.33203125" style="206" customWidth="1"/>
    <col min="2819" max="2819" width="4.109375" style="206" bestFit="1" customWidth="1"/>
    <col min="2820" max="2820" width="9.109375" style="206" customWidth="1"/>
    <col min="2821" max="2822" width="10.6640625" style="206" customWidth="1"/>
    <col min="2823" max="2823" width="8.5546875" style="206" customWidth="1"/>
    <col min="2824" max="2824" width="9.88671875" style="206" customWidth="1"/>
    <col min="2825" max="2825" width="6.5546875" style="206" customWidth="1"/>
    <col min="2826" max="2829" width="9.109375" style="206"/>
    <col min="2830" max="2830" width="10.109375" style="206" bestFit="1" customWidth="1"/>
    <col min="2831" max="3070" width="9.109375" style="206"/>
    <col min="3071" max="3071" width="3.88671875" style="206" customWidth="1"/>
    <col min="3072" max="3072" width="3.5546875" style="206" customWidth="1"/>
    <col min="3073" max="3073" width="10.109375" style="206" customWidth="1"/>
    <col min="3074" max="3074" width="13.33203125" style="206" customWidth="1"/>
    <col min="3075" max="3075" width="4.109375" style="206" bestFit="1" customWidth="1"/>
    <col min="3076" max="3076" width="9.109375" style="206" customWidth="1"/>
    <col min="3077" max="3078" width="10.6640625" style="206" customWidth="1"/>
    <col min="3079" max="3079" width="8.5546875" style="206" customWidth="1"/>
    <col min="3080" max="3080" width="9.88671875" style="206" customWidth="1"/>
    <col min="3081" max="3081" width="6.5546875" style="206" customWidth="1"/>
    <col min="3082" max="3085" width="9.109375" style="206"/>
    <col min="3086" max="3086" width="10.109375" style="206" bestFit="1" customWidth="1"/>
    <col min="3087" max="3326" width="9.109375" style="206"/>
    <col min="3327" max="3327" width="3.88671875" style="206" customWidth="1"/>
    <col min="3328" max="3328" width="3.5546875" style="206" customWidth="1"/>
    <col min="3329" max="3329" width="10.109375" style="206" customWidth="1"/>
    <col min="3330" max="3330" width="13.33203125" style="206" customWidth="1"/>
    <col min="3331" max="3331" width="4.109375" style="206" bestFit="1" customWidth="1"/>
    <col min="3332" max="3332" width="9.109375" style="206" customWidth="1"/>
    <col min="3333" max="3334" width="10.6640625" style="206" customWidth="1"/>
    <col min="3335" max="3335" width="8.5546875" style="206" customWidth="1"/>
    <col min="3336" max="3336" width="9.88671875" style="206" customWidth="1"/>
    <col min="3337" max="3337" width="6.5546875" style="206" customWidth="1"/>
    <col min="3338" max="3341" width="9.109375" style="206"/>
    <col min="3342" max="3342" width="10.109375" style="206" bestFit="1" customWidth="1"/>
    <col min="3343" max="3582" width="9.109375" style="206"/>
    <col min="3583" max="3583" width="3.88671875" style="206" customWidth="1"/>
    <col min="3584" max="3584" width="3.5546875" style="206" customWidth="1"/>
    <col min="3585" max="3585" width="10.109375" style="206" customWidth="1"/>
    <col min="3586" max="3586" width="13.33203125" style="206" customWidth="1"/>
    <col min="3587" max="3587" width="4.109375" style="206" bestFit="1" customWidth="1"/>
    <col min="3588" max="3588" width="9.109375" style="206" customWidth="1"/>
    <col min="3589" max="3590" width="10.6640625" style="206" customWidth="1"/>
    <col min="3591" max="3591" width="8.5546875" style="206" customWidth="1"/>
    <col min="3592" max="3592" width="9.88671875" style="206" customWidth="1"/>
    <col min="3593" max="3593" width="6.5546875" style="206" customWidth="1"/>
    <col min="3594" max="3597" width="9.109375" style="206"/>
    <col min="3598" max="3598" width="10.109375" style="206" bestFit="1" customWidth="1"/>
    <col min="3599" max="3838" width="9.109375" style="206"/>
    <col min="3839" max="3839" width="3.88671875" style="206" customWidth="1"/>
    <col min="3840" max="3840" width="3.5546875" style="206" customWidth="1"/>
    <col min="3841" max="3841" width="10.109375" style="206" customWidth="1"/>
    <col min="3842" max="3842" width="13.33203125" style="206" customWidth="1"/>
    <col min="3843" max="3843" width="4.109375" style="206" bestFit="1" customWidth="1"/>
    <col min="3844" max="3844" width="9.109375" style="206" customWidth="1"/>
    <col min="3845" max="3846" width="10.6640625" style="206" customWidth="1"/>
    <col min="3847" max="3847" width="8.5546875" style="206" customWidth="1"/>
    <col min="3848" max="3848" width="9.88671875" style="206" customWidth="1"/>
    <col min="3849" max="3849" width="6.5546875" style="206" customWidth="1"/>
    <col min="3850" max="3853" width="9.109375" style="206"/>
    <col min="3854" max="3854" width="10.109375" style="206" bestFit="1" customWidth="1"/>
    <col min="3855" max="4094" width="9.109375" style="206"/>
    <col min="4095" max="4095" width="3.88671875" style="206" customWidth="1"/>
    <col min="4096" max="4096" width="3.5546875" style="206" customWidth="1"/>
    <col min="4097" max="4097" width="10.109375" style="206" customWidth="1"/>
    <col min="4098" max="4098" width="13.33203125" style="206" customWidth="1"/>
    <col min="4099" max="4099" width="4.109375" style="206" bestFit="1" customWidth="1"/>
    <col min="4100" max="4100" width="9.109375" style="206" customWidth="1"/>
    <col min="4101" max="4102" width="10.6640625" style="206" customWidth="1"/>
    <col min="4103" max="4103" width="8.5546875" style="206" customWidth="1"/>
    <col min="4104" max="4104" width="9.88671875" style="206" customWidth="1"/>
    <col min="4105" max="4105" width="6.5546875" style="206" customWidth="1"/>
    <col min="4106" max="4109" width="9.109375" style="206"/>
    <col min="4110" max="4110" width="10.109375" style="206" bestFit="1" customWidth="1"/>
    <col min="4111" max="4350" width="9.109375" style="206"/>
    <col min="4351" max="4351" width="3.88671875" style="206" customWidth="1"/>
    <col min="4352" max="4352" width="3.5546875" style="206" customWidth="1"/>
    <col min="4353" max="4353" width="10.109375" style="206" customWidth="1"/>
    <col min="4354" max="4354" width="13.33203125" style="206" customWidth="1"/>
    <col min="4355" max="4355" width="4.109375" style="206" bestFit="1" customWidth="1"/>
    <col min="4356" max="4356" width="9.109375" style="206" customWidth="1"/>
    <col min="4357" max="4358" width="10.6640625" style="206" customWidth="1"/>
    <col min="4359" max="4359" width="8.5546875" style="206" customWidth="1"/>
    <col min="4360" max="4360" width="9.88671875" style="206" customWidth="1"/>
    <col min="4361" max="4361" width="6.5546875" style="206" customWidth="1"/>
    <col min="4362" max="4365" width="9.109375" style="206"/>
    <col min="4366" max="4366" width="10.109375" style="206" bestFit="1" customWidth="1"/>
    <col min="4367" max="4606" width="9.109375" style="206"/>
    <col min="4607" max="4607" width="3.88671875" style="206" customWidth="1"/>
    <col min="4608" max="4608" width="3.5546875" style="206" customWidth="1"/>
    <col min="4609" max="4609" width="10.109375" style="206" customWidth="1"/>
    <col min="4610" max="4610" width="13.33203125" style="206" customWidth="1"/>
    <col min="4611" max="4611" width="4.109375" style="206" bestFit="1" customWidth="1"/>
    <col min="4612" max="4612" width="9.109375" style="206" customWidth="1"/>
    <col min="4613" max="4614" width="10.6640625" style="206" customWidth="1"/>
    <col min="4615" max="4615" width="8.5546875" style="206" customWidth="1"/>
    <col min="4616" max="4616" width="9.88671875" style="206" customWidth="1"/>
    <col min="4617" max="4617" width="6.5546875" style="206" customWidth="1"/>
    <col min="4618" max="4621" width="9.109375" style="206"/>
    <col min="4622" max="4622" width="10.109375" style="206" bestFit="1" customWidth="1"/>
    <col min="4623" max="4862" width="9.109375" style="206"/>
    <col min="4863" max="4863" width="3.88671875" style="206" customWidth="1"/>
    <col min="4864" max="4864" width="3.5546875" style="206" customWidth="1"/>
    <col min="4865" max="4865" width="10.109375" style="206" customWidth="1"/>
    <col min="4866" max="4866" width="13.33203125" style="206" customWidth="1"/>
    <col min="4867" max="4867" width="4.109375" style="206" bestFit="1" customWidth="1"/>
    <col min="4868" max="4868" width="9.109375" style="206" customWidth="1"/>
    <col min="4869" max="4870" width="10.6640625" style="206" customWidth="1"/>
    <col min="4871" max="4871" width="8.5546875" style="206" customWidth="1"/>
    <col min="4872" max="4872" width="9.88671875" style="206" customWidth="1"/>
    <col min="4873" max="4873" width="6.5546875" style="206" customWidth="1"/>
    <col min="4874" max="4877" width="9.109375" style="206"/>
    <col min="4878" max="4878" width="10.109375" style="206" bestFit="1" customWidth="1"/>
    <col min="4879" max="5118" width="9.109375" style="206"/>
    <col min="5119" max="5119" width="3.88671875" style="206" customWidth="1"/>
    <col min="5120" max="5120" width="3.5546875" style="206" customWidth="1"/>
    <col min="5121" max="5121" width="10.109375" style="206" customWidth="1"/>
    <col min="5122" max="5122" width="13.33203125" style="206" customWidth="1"/>
    <col min="5123" max="5123" width="4.109375" style="206" bestFit="1" customWidth="1"/>
    <col min="5124" max="5124" width="9.109375" style="206" customWidth="1"/>
    <col min="5125" max="5126" width="10.6640625" style="206" customWidth="1"/>
    <col min="5127" max="5127" width="8.5546875" style="206" customWidth="1"/>
    <col min="5128" max="5128" width="9.88671875" style="206" customWidth="1"/>
    <col min="5129" max="5129" width="6.5546875" style="206" customWidth="1"/>
    <col min="5130" max="5133" width="9.109375" style="206"/>
    <col min="5134" max="5134" width="10.109375" style="206" bestFit="1" customWidth="1"/>
    <col min="5135" max="5374" width="9.109375" style="206"/>
    <col min="5375" max="5375" width="3.88671875" style="206" customWidth="1"/>
    <col min="5376" max="5376" width="3.5546875" style="206" customWidth="1"/>
    <col min="5377" max="5377" width="10.109375" style="206" customWidth="1"/>
    <col min="5378" max="5378" width="13.33203125" style="206" customWidth="1"/>
    <col min="5379" max="5379" width="4.109375" style="206" bestFit="1" customWidth="1"/>
    <col min="5380" max="5380" width="9.109375" style="206" customWidth="1"/>
    <col min="5381" max="5382" width="10.6640625" style="206" customWidth="1"/>
    <col min="5383" max="5383" width="8.5546875" style="206" customWidth="1"/>
    <col min="5384" max="5384" width="9.88671875" style="206" customWidth="1"/>
    <col min="5385" max="5385" width="6.5546875" style="206" customWidth="1"/>
    <col min="5386" max="5389" width="9.109375" style="206"/>
    <col min="5390" max="5390" width="10.109375" style="206" bestFit="1" customWidth="1"/>
    <col min="5391" max="5630" width="9.109375" style="206"/>
    <col min="5631" max="5631" width="3.88671875" style="206" customWidth="1"/>
    <col min="5632" max="5632" width="3.5546875" style="206" customWidth="1"/>
    <col min="5633" max="5633" width="10.109375" style="206" customWidth="1"/>
    <col min="5634" max="5634" width="13.33203125" style="206" customWidth="1"/>
    <col min="5635" max="5635" width="4.109375" style="206" bestFit="1" customWidth="1"/>
    <col min="5636" max="5636" width="9.109375" style="206" customWidth="1"/>
    <col min="5637" max="5638" width="10.6640625" style="206" customWidth="1"/>
    <col min="5639" max="5639" width="8.5546875" style="206" customWidth="1"/>
    <col min="5640" max="5640" width="9.88671875" style="206" customWidth="1"/>
    <col min="5641" max="5641" width="6.5546875" style="206" customWidth="1"/>
    <col min="5642" max="5645" width="9.109375" style="206"/>
    <col min="5646" max="5646" width="10.109375" style="206" bestFit="1" customWidth="1"/>
    <col min="5647" max="5886" width="9.109375" style="206"/>
    <col min="5887" max="5887" width="3.88671875" style="206" customWidth="1"/>
    <col min="5888" max="5888" width="3.5546875" style="206" customWidth="1"/>
    <col min="5889" max="5889" width="10.109375" style="206" customWidth="1"/>
    <col min="5890" max="5890" width="13.33203125" style="206" customWidth="1"/>
    <col min="5891" max="5891" width="4.109375" style="206" bestFit="1" customWidth="1"/>
    <col min="5892" max="5892" width="9.109375" style="206" customWidth="1"/>
    <col min="5893" max="5894" width="10.6640625" style="206" customWidth="1"/>
    <col min="5895" max="5895" width="8.5546875" style="206" customWidth="1"/>
    <col min="5896" max="5896" width="9.88671875" style="206" customWidth="1"/>
    <col min="5897" max="5897" width="6.5546875" style="206" customWidth="1"/>
    <col min="5898" max="5901" width="9.109375" style="206"/>
    <col min="5902" max="5902" width="10.109375" style="206" bestFit="1" customWidth="1"/>
    <col min="5903" max="6142" width="9.109375" style="206"/>
    <col min="6143" max="6143" width="3.88671875" style="206" customWidth="1"/>
    <col min="6144" max="6144" width="3.5546875" style="206" customWidth="1"/>
    <col min="6145" max="6145" width="10.109375" style="206" customWidth="1"/>
    <col min="6146" max="6146" width="13.33203125" style="206" customWidth="1"/>
    <col min="6147" max="6147" width="4.109375" style="206" bestFit="1" customWidth="1"/>
    <col min="6148" max="6148" width="9.109375" style="206" customWidth="1"/>
    <col min="6149" max="6150" width="10.6640625" style="206" customWidth="1"/>
    <col min="6151" max="6151" width="8.5546875" style="206" customWidth="1"/>
    <col min="6152" max="6152" width="9.88671875" style="206" customWidth="1"/>
    <col min="6153" max="6153" width="6.5546875" style="206" customWidth="1"/>
    <col min="6154" max="6157" width="9.109375" style="206"/>
    <col min="6158" max="6158" width="10.109375" style="206" bestFit="1" customWidth="1"/>
    <col min="6159" max="6398" width="9.109375" style="206"/>
    <col min="6399" max="6399" width="3.88671875" style="206" customWidth="1"/>
    <col min="6400" max="6400" width="3.5546875" style="206" customWidth="1"/>
    <col min="6401" max="6401" width="10.109375" style="206" customWidth="1"/>
    <col min="6402" max="6402" width="13.33203125" style="206" customWidth="1"/>
    <col min="6403" max="6403" width="4.109375" style="206" bestFit="1" customWidth="1"/>
    <col min="6404" max="6404" width="9.109375" style="206" customWidth="1"/>
    <col min="6405" max="6406" width="10.6640625" style="206" customWidth="1"/>
    <col min="6407" max="6407" width="8.5546875" style="206" customWidth="1"/>
    <col min="6408" max="6408" width="9.88671875" style="206" customWidth="1"/>
    <col min="6409" max="6409" width="6.5546875" style="206" customWidth="1"/>
    <col min="6410" max="6413" width="9.109375" style="206"/>
    <col min="6414" max="6414" width="10.109375" style="206" bestFit="1" customWidth="1"/>
    <col min="6415" max="6654" width="9.109375" style="206"/>
    <col min="6655" max="6655" width="3.88671875" style="206" customWidth="1"/>
    <col min="6656" max="6656" width="3.5546875" style="206" customWidth="1"/>
    <col min="6657" max="6657" width="10.109375" style="206" customWidth="1"/>
    <col min="6658" max="6658" width="13.33203125" style="206" customWidth="1"/>
    <col min="6659" max="6659" width="4.109375" style="206" bestFit="1" customWidth="1"/>
    <col min="6660" max="6660" width="9.109375" style="206" customWidth="1"/>
    <col min="6661" max="6662" width="10.6640625" style="206" customWidth="1"/>
    <col min="6663" max="6663" width="8.5546875" style="206" customWidth="1"/>
    <col min="6664" max="6664" width="9.88671875" style="206" customWidth="1"/>
    <col min="6665" max="6665" width="6.5546875" style="206" customWidth="1"/>
    <col min="6666" max="6669" width="9.109375" style="206"/>
    <col min="6670" max="6670" width="10.109375" style="206" bestFit="1" customWidth="1"/>
    <col min="6671" max="6910" width="9.109375" style="206"/>
    <col min="6911" max="6911" width="3.88671875" style="206" customWidth="1"/>
    <col min="6912" max="6912" width="3.5546875" style="206" customWidth="1"/>
    <col min="6913" max="6913" width="10.109375" style="206" customWidth="1"/>
    <col min="6914" max="6914" width="13.33203125" style="206" customWidth="1"/>
    <col min="6915" max="6915" width="4.109375" style="206" bestFit="1" customWidth="1"/>
    <col min="6916" max="6916" width="9.109375" style="206" customWidth="1"/>
    <col min="6917" max="6918" width="10.6640625" style="206" customWidth="1"/>
    <col min="6919" max="6919" width="8.5546875" style="206" customWidth="1"/>
    <col min="6920" max="6920" width="9.88671875" style="206" customWidth="1"/>
    <col min="6921" max="6921" width="6.5546875" style="206" customWidth="1"/>
    <col min="6922" max="6925" width="9.109375" style="206"/>
    <col min="6926" max="6926" width="10.109375" style="206" bestFit="1" customWidth="1"/>
    <col min="6927" max="7166" width="9.109375" style="206"/>
    <col min="7167" max="7167" width="3.88671875" style="206" customWidth="1"/>
    <col min="7168" max="7168" width="3.5546875" style="206" customWidth="1"/>
    <col min="7169" max="7169" width="10.109375" style="206" customWidth="1"/>
    <col min="7170" max="7170" width="13.33203125" style="206" customWidth="1"/>
    <col min="7171" max="7171" width="4.109375" style="206" bestFit="1" customWidth="1"/>
    <col min="7172" max="7172" width="9.109375" style="206" customWidth="1"/>
    <col min="7173" max="7174" width="10.6640625" style="206" customWidth="1"/>
    <col min="7175" max="7175" width="8.5546875" style="206" customWidth="1"/>
    <col min="7176" max="7176" width="9.88671875" style="206" customWidth="1"/>
    <col min="7177" max="7177" width="6.5546875" style="206" customWidth="1"/>
    <col min="7178" max="7181" width="9.109375" style="206"/>
    <col min="7182" max="7182" width="10.109375" style="206" bestFit="1" customWidth="1"/>
    <col min="7183" max="7422" width="9.109375" style="206"/>
    <col min="7423" max="7423" width="3.88671875" style="206" customWidth="1"/>
    <col min="7424" max="7424" width="3.5546875" style="206" customWidth="1"/>
    <col min="7425" max="7425" width="10.109375" style="206" customWidth="1"/>
    <col min="7426" max="7426" width="13.33203125" style="206" customWidth="1"/>
    <col min="7427" max="7427" width="4.109375" style="206" bestFit="1" customWidth="1"/>
    <col min="7428" max="7428" width="9.109375" style="206" customWidth="1"/>
    <col min="7429" max="7430" width="10.6640625" style="206" customWidth="1"/>
    <col min="7431" max="7431" width="8.5546875" style="206" customWidth="1"/>
    <col min="7432" max="7432" width="9.88671875" style="206" customWidth="1"/>
    <col min="7433" max="7433" width="6.5546875" style="206" customWidth="1"/>
    <col min="7434" max="7437" width="9.109375" style="206"/>
    <col min="7438" max="7438" width="10.109375" style="206" bestFit="1" customWidth="1"/>
    <col min="7439" max="7678" width="9.109375" style="206"/>
    <col min="7679" max="7679" width="3.88671875" style="206" customWidth="1"/>
    <col min="7680" max="7680" width="3.5546875" style="206" customWidth="1"/>
    <col min="7681" max="7681" width="10.109375" style="206" customWidth="1"/>
    <col min="7682" max="7682" width="13.33203125" style="206" customWidth="1"/>
    <col min="7683" max="7683" width="4.109375" style="206" bestFit="1" customWidth="1"/>
    <col min="7684" max="7684" width="9.109375" style="206" customWidth="1"/>
    <col min="7685" max="7686" width="10.6640625" style="206" customWidth="1"/>
    <col min="7687" max="7687" width="8.5546875" style="206" customWidth="1"/>
    <col min="7688" max="7688" width="9.88671875" style="206" customWidth="1"/>
    <col min="7689" max="7689" width="6.5546875" style="206" customWidth="1"/>
    <col min="7690" max="7693" width="9.109375" style="206"/>
    <col min="7694" max="7694" width="10.109375" style="206" bestFit="1" customWidth="1"/>
    <col min="7695" max="7934" width="9.109375" style="206"/>
    <col min="7935" max="7935" width="3.88671875" style="206" customWidth="1"/>
    <col min="7936" max="7936" width="3.5546875" style="206" customWidth="1"/>
    <col min="7937" max="7937" width="10.109375" style="206" customWidth="1"/>
    <col min="7938" max="7938" width="13.33203125" style="206" customWidth="1"/>
    <col min="7939" max="7939" width="4.109375" style="206" bestFit="1" customWidth="1"/>
    <col min="7940" max="7940" width="9.109375" style="206" customWidth="1"/>
    <col min="7941" max="7942" width="10.6640625" style="206" customWidth="1"/>
    <col min="7943" max="7943" width="8.5546875" style="206" customWidth="1"/>
    <col min="7944" max="7944" width="9.88671875" style="206" customWidth="1"/>
    <col min="7945" max="7945" width="6.5546875" style="206" customWidth="1"/>
    <col min="7946" max="7949" width="9.109375" style="206"/>
    <col min="7950" max="7950" width="10.109375" style="206" bestFit="1" customWidth="1"/>
    <col min="7951" max="8190" width="9.109375" style="206"/>
    <col min="8191" max="8191" width="3.88671875" style="206" customWidth="1"/>
    <col min="8192" max="8192" width="3.5546875" style="206" customWidth="1"/>
    <col min="8193" max="8193" width="10.109375" style="206" customWidth="1"/>
    <col min="8194" max="8194" width="13.33203125" style="206" customWidth="1"/>
    <col min="8195" max="8195" width="4.109375" style="206" bestFit="1" customWidth="1"/>
    <col min="8196" max="8196" width="9.109375" style="206" customWidth="1"/>
    <col min="8197" max="8198" width="10.6640625" style="206" customWidth="1"/>
    <col min="8199" max="8199" width="8.5546875" style="206" customWidth="1"/>
    <col min="8200" max="8200" width="9.88671875" style="206" customWidth="1"/>
    <col min="8201" max="8201" width="6.5546875" style="206" customWidth="1"/>
    <col min="8202" max="8205" width="9.109375" style="206"/>
    <col min="8206" max="8206" width="10.109375" style="206" bestFit="1" customWidth="1"/>
    <col min="8207" max="8446" width="9.109375" style="206"/>
    <col min="8447" max="8447" width="3.88671875" style="206" customWidth="1"/>
    <col min="8448" max="8448" width="3.5546875" style="206" customWidth="1"/>
    <col min="8449" max="8449" width="10.109375" style="206" customWidth="1"/>
    <col min="8450" max="8450" width="13.33203125" style="206" customWidth="1"/>
    <col min="8451" max="8451" width="4.109375" style="206" bestFit="1" customWidth="1"/>
    <col min="8452" max="8452" width="9.109375" style="206" customWidth="1"/>
    <col min="8453" max="8454" width="10.6640625" style="206" customWidth="1"/>
    <col min="8455" max="8455" width="8.5546875" style="206" customWidth="1"/>
    <col min="8456" max="8456" width="9.88671875" style="206" customWidth="1"/>
    <col min="8457" max="8457" width="6.5546875" style="206" customWidth="1"/>
    <col min="8458" max="8461" width="9.109375" style="206"/>
    <col min="8462" max="8462" width="10.109375" style="206" bestFit="1" customWidth="1"/>
    <col min="8463" max="8702" width="9.109375" style="206"/>
    <col min="8703" max="8703" width="3.88671875" style="206" customWidth="1"/>
    <col min="8704" max="8704" width="3.5546875" style="206" customWidth="1"/>
    <col min="8705" max="8705" width="10.109375" style="206" customWidth="1"/>
    <col min="8706" max="8706" width="13.33203125" style="206" customWidth="1"/>
    <col min="8707" max="8707" width="4.109375" style="206" bestFit="1" customWidth="1"/>
    <col min="8708" max="8708" width="9.109375" style="206" customWidth="1"/>
    <col min="8709" max="8710" width="10.6640625" style="206" customWidth="1"/>
    <col min="8711" max="8711" width="8.5546875" style="206" customWidth="1"/>
    <col min="8712" max="8712" width="9.88671875" style="206" customWidth="1"/>
    <col min="8713" max="8713" width="6.5546875" style="206" customWidth="1"/>
    <col min="8714" max="8717" width="9.109375" style="206"/>
    <col min="8718" max="8718" width="10.109375" style="206" bestFit="1" customWidth="1"/>
    <col min="8719" max="8958" width="9.109375" style="206"/>
    <col min="8959" max="8959" width="3.88671875" style="206" customWidth="1"/>
    <col min="8960" max="8960" width="3.5546875" style="206" customWidth="1"/>
    <col min="8961" max="8961" width="10.109375" style="206" customWidth="1"/>
    <col min="8962" max="8962" width="13.33203125" style="206" customWidth="1"/>
    <col min="8963" max="8963" width="4.109375" style="206" bestFit="1" customWidth="1"/>
    <col min="8964" max="8964" width="9.109375" style="206" customWidth="1"/>
    <col min="8965" max="8966" width="10.6640625" style="206" customWidth="1"/>
    <col min="8967" max="8967" width="8.5546875" style="206" customWidth="1"/>
    <col min="8968" max="8968" width="9.88671875" style="206" customWidth="1"/>
    <col min="8969" max="8969" width="6.5546875" style="206" customWidth="1"/>
    <col min="8970" max="8973" width="9.109375" style="206"/>
    <col min="8974" max="8974" width="10.109375" style="206" bestFit="1" customWidth="1"/>
    <col min="8975" max="9214" width="9.109375" style="206"/>
    <col min="9215" max="9215" width="3.88671875" style="206" customWidth="1"/>
    <col min="9216" max="9216" width="3.5546875" style="206" customWidth="1"/>
    <col min="9217" max="9217" width="10.109375" style="206" customWidth="1"/>
    <col min="9218" max="9218" width="13.33203125" style="206" customWidth="1"/>
    <col min="9219" max="9219" width="4.109375" style="206" bestFit="1" customWidth="1"/>
    <col min="9220" max="9220" width="9.109375" style="206" customWidth="1"/>
    <col min="9221" max="9222" width="10.6640625" style="206" customWidth="1"/>
    <col min="9223" max="9223" width="8.5546875" style="206" customWidth="1"/>
    <col min="9224" max="9224" width="9.88671875" style="206" customWidth="1"/>
    <col min="9225" max="9225" width="6.5546875" style="206" customWidth="1"/>
    <col min="9226" max="9229" width="9.109375" style="206"/>
    <col min="9230" max="9230" width="10.109375" style="206" bestFit="1" customWidth="1"/>
    <col min="9231" max="9470" width="9.109375" style="206"/>
    <col min="9471" max="9471" width="3.88671875" style="206" customWidth="1"/>
    <col min="9472" max="9472" width="3.5546875" style="206" customWidth="1"/>
    <col min="9473" max="9473" width="10.109375" style="206" customWidth="1"/>
    <col min="9474" max="9474" width="13.33203125" style="206" customWidth="1"/>
    <col min="9475" max="9475" width="4.109375" style="206" bestFit="1" customWidth="1"/>
    <col min="9476" max="9476" width="9.109375" style="206" customWidth="1"/>
    <col min="9477" max="9478" width="10.6640625" style="206" customWidth="1"/>
    <col min="9479" max="9479" width="8.5546875" style="206" customWidth="1"/>
    <col min="9480" max="9480" width="9.88671875" style="206" customWidth="1"/>
    <col min="9481" max="9481" width="6.5546875" style="206" customWidth="1"/>
    <col min="9482" max="9485" width="9.109375" style="206"/>
    <col min="9486" max="9486" width="10.109375" style="206" bestFit="1" customWidth="1"/>
    <col min="9487" max="9726" width="9.109375" style="206"/>
    <col min="9727" max="9727" width="3.88671875" style="206" customWidth="1"/>
    <col min="9728" max="9728" width="3.5546875" style="206" customWidth="1"/>
    <col min="9729" max="9729" width="10.109375" style="206" customWidth="1"/>
    <col min="9730" max="9730" width="13.33203125" style="206" customWidth="1"/>
    <col min="9731" max="9731" width="4.109375" style="206" bestFit="1" customWidth="1"/>
    <col min="9732" max="9732" width="9.109375" style="206" customWidth="1"/>
    <col min="9733" max="9734" width="10.6640625" style="206" customWidth="1"/>
    <col min="9735" max="9735" width="8.5546875" style="206" customWidth="1"/>
    <col min="9736" max="9736" width="9.88671875" style="206" customWidth="1"/>
    <col min="9737" max="9737" width="6.5546875" style="206" customWidth="1"/>
    <col min="9738" max="9741" width="9.109375" style="206"/>
    <col min="9742" max="9742" width="10.109375" style="206" bestFit="1" customWidth="1"/>
    <col min="9743" max="9982" width="9.109375" style="206"/>
    <col min="9983" max="9983" width="3.88671875" style="206" customWidth="1"/>
    <col min="9984" max="9984" width="3.5546875" style="206" customWidth="1"/>
    <col min="9985" max="9985" width="10.109375" style="206" customWidth="1"/>
    <col min="9986" max="9986" width="13.33203125" style="206" customWidth="1"/>
    <col min="9987" max="9987" width="4.109375" style="206" bestFit="1" customWidth="1"/>
    <col min="9988" max="9988" width="9.109375" style="206" customWidth="1"/>
    <col min="9989" max="9990" width="10.6640625" style="206" customWidth="1"/>
    <col min="9991" max="9991" width="8.5546875" style="206" customWidth="1"/>
    <col min="9992" max="9992" width="9.88671875" style="206" customWidth="1"/>
    <col min="9993" max="9993" width="6.5546875" style="206" customWidth="1"/>
    <col min="9994" max="9997" width="9.109375" style="206"/>
    <col min="9998" max="9998" width="10.109375" style="206" bestFit="1" customWidth="1"/>
    <col min="9999" max="10238" width="9.109375" style="206"/>
    <col min="10239" max="10239" width="3.88671875" style="206" customWidth="1"/>
    <col min="10240" max="10240" width="3.5546875" style="206" customWidth="1"/>
    <col min="10241" max="10241" width="10.109375" style="206" customWidth="1"/>
    <col min="10242" max="10242" width="13.33203125" style="206" customWidth="1"/>
    <col min="10243" max="10243" width="4.109375" style="206" bestFit="1" customWidth="1"/>
    <col min="10244" max="10244" width="9.109375" style="206" customWidth="1"/>
    <col min="10245" max="10246" width="10.6640625" style="206" customWidth="1"/>
    <col min="10247" max="10247" width="8.5546875" style="206" customWidth="1"/>
    <col min="10248" max="10248" width="9.88671875" style="206" customWidth="1"/>
    <col min="10249" max="10249" width="6.5546875" style="206" customWidth="1"/>
    <col min="10250" max="10253" width="9.109375" style="206"/>
    <col min="10254" max="10254" width="10.109375" style="206" bestFit="1" customWidth="1"/>
    <col min="10255" max="10494" width="9.109375" style="206"/>
    <col min="10495" max="10495" width="3.88671875" style="206" customWidth="1"/>
    <col min="10496" max="10496" width="3.5546875" style="206" customWidth="1"/>
    <col min="10497" max="10497" width="10.109375" style="206" customWidth="1"/>
    <col min="10498" max="10498" width="13.33203125" style="206" customWidth="1"/>
    <col min="10499" max="10499" width="4.109375" style="206" bestFit="1" customWidth="1"/>
    <col min="10500" max="10500" width="9.109375" style="206" customWidth="1"/>
    <col min="10501" max="10502" width="10.6640625" style="206" customWidth="1"/>
    <col min="10503" max="10503" width="8.5546875" style="206" customWidth="1"/>
    <col min="10504" max="10504" width="9.88671875" style="206" customWidth="1"/>
    <col min="10505" max="10505" width="6.5546875" style="206" customWidth="1"/>
    <col min="10506" max="10509" width="9.109375" style="206"/>
    <col min="10510" max="10510" width="10.109375" style="206" bestFit="1" customWidth="1"/>
    <col min="10511" max="10750" width="9.109375" style="206"/>
    <col min="10751" max="10751" width="3.88671875" style="206" customWidth="1"/>
    <col min="10752" max="10752" width="3.5546875" style="206" customWidth="1"/>
    <col min="10753" max="10753" width="10.109375" style="206" customWidth="1"/>
    <col min="10754" max="10754" width="13.33203125" style="206" customWidth="1"/>
    <col min="10755" max="10755" width="4.109375" style="206" bestFit="1" customWidth="1"/>
    <col min="10756" max="10756" width="9.109375" style="206" customWidth="1"/>
    <col min="10757" max="10758" width="10.6640625" style="206" customWidth="1"/>
    <col min="10759" max="10759" width="8.5546875" style="206" customWidth="1"/>
    <col min="10760" max="10760" width="9.88671875" style="206" customWidth="1"/>
    <col min="10761" max="10761" width="6.5546875" style="206" customWidth="1"/>
    <col min="10762" max="10765" width="9.109375" style="206"/>
    <col min="10766" max="10766" width="10.109375" style="206" bestFit="1" customWidth="1"/>
    <col min="10767" max="11006" width="9.109375" style="206"/>
    <col min="11007" max="11007" width="3.88671875" style="206" customWidth="1"/>
    <col min="11008" max="11008" width="3.5546875" style="206" customWidth="1"/>
    <col min="11009" max="11009" width="10.109375" style="206" customWidth="1"/>
    <col min="11010" max="11010" width="13.33203125" style="206" customWidth="1"/>
    <col min="11011" max="11011" width="4.109375" style="206" bestFit="1" customWidth="1"/>
    <col min="11012" max="11012" width="9.109375" style="206" customWidth="1"/>
    <col min="11013" max="11014" width="10.6640625" style="206" customWidth="1"/>
    <col min="11015" max="11015" width="8.5546875" style="206" customWidth="1"/>
    <col min="11016" max="11016" width="9.88671875" style="206" customWidth="1"/>
    <col min="11017" max="11017" width="6.5546875" style="206" customWidth="1"/>
    <col min="11018" max="11021" width="9.109375" style="206"/>
    <col min="11022" max="11022" width="10.109375" style="206" bestFit="1" customWidth="1"/>
    <col min="11023" max="11262" width="9.109375" style="206"/>
    <col min="11263" max="11263" width="3.88671875" style="206" customWidth="1"/>
    <col min="11264" max="11264" width="3.5546875" style="206" customWidth="1"/>
    <col min="11265" max="11265" width="10.109375" style="206" customWidth="1"/>
    <col min="11266" max="11266" width="13.33203125" style="206" customWidth="1"/>
    <col min="11267" max="11267" width="4.109375" style="206" bestFit="1" customWidth="1"/>
    <col min="11268" max="11268" width="9.109375" style="206" customWidth="1"/>
    <col min="11269" max="11270" width="10.6640625" style="206" customWidth="1"/>
    <col min="11271" max="11271" width="8.5546875" style="206" customWidth="1"/>
    <col min="11272" max="11272" width="9.88671875" style="206" customWidth="1"/>
    <col min="11273" max="11273" width="6.5546875" style="206" customWidth="1"/>
    <col min="11274" max="11277" width="9.109375" style="206"/>
    <col min="11278" max="11278" width="10.109375" style="206" bestFit="1" customWidth="1"/>
    <col min="11279" max="11518" width="9.109375" style="206"/>
    <col min="11519" max="11519" width="3.88671875" style="206" customWidth="1"/>
    <col min="11520" max="11520" width="3.5546875" style="206" customWidth="1"/>
    <col min="11521" max="11521" width="10.109375" style="206" customWidth="1"/>
    <col min="11522" max="11522" width="13.33203125" style="206" customWidth="1"/>
    <col min="11523" max="11523" width="4.109375" style="206" bestFit="1" customWidth="1"/>
    <col min="11524" max="11524" width="9.109375" style="206" customWidth="1"/>
    <col min="11525" max="11526" width="10.6640625" style="206" customWidth="1"/>
    <col min="11527" max="11527" width="8.5546875" style="206" customWidth="1"/>
    <col min="11528" max="11528" width="9.88671875" style="206" customWidth="1"/>
    <col min="11529" max="11529" width="6.5546875" style="206" customWidth="1"/>
    <col min="11530" max="11533" width="9.109375" style="206"/>
    <col min="11534" max="11534" width="10.109375" style="206" bestFit="1" customWidth="1"/>
    <col min="11535" max="11774" width="9.109375" style="206"/>
    <col min="11775" max="11775" width="3.88671875" style="206" customWidth="1"/>
    <col min="11776" max="11776" width="3.5546875" style="206" customWidth="1"/>
    <col min="11777" max="11777" width="10.109375" style="206" customWidth="1"/>
    <col min="11778" max="11778" width="13.33203125" style="206" customWidth="1"/>
    <col min="11779" max="11779" width="4.109375" style="206" bestFit="1" customWidth="1"/>
    <col min="11780" max="11780" width="9.109375" style="206" customWidth="1"/>
    <col min="11781" max="11782" width="10.6640625" style="206" customWidth="1"/>
    <col min="11783" max="11783" width="8.5546875" style="206" customWidth="1"/>
    <col min="11784" max="11784" width="9.88671875" style="206" customWidth="1"/>
    <col min="11785" max="11785" width="6.5546875" style="206" customWidth="1"/>
    <col min="11786" max="11789" width="9.109375" style="206"/>
    <col min="11790" max="11790" width="10.109375" style="206" bestFit="1" customWidth="1"/>
    <col min="11791" max="12030" width="9.109375" style="206"/>
    <col min="12031" max="12031" width="3.88671875" style="206" customWidth="1"/>
    <col min="12032" max="12032" width="3.5546875" style="206" customWidth="1"/>
    <col min="12033" max="12033" width="10.109375" style="206" customWidth="1"/>
    <col min="12034" max="12034" width="13.33203125" style="206" customWidth="1"/>
    <col min="12035" max="12035" width="4.109375" style="206" bestFit="1" customWidth="1"/>
    <col min="12036" max="12036" width="9.109375" style="206" customWidth="1"/>
    <col min="12037" max="12038" width="10.6640625" style="206" customWidth="1"/>
    <col min="12039" max="12039" width="8.5546875" style="206" customWidth="1"/>
    <col min="12040" max="12040" width="9.88671875" style="206" customWidth="1"/>
    <col min="12041" max="12041" width="6.5546875" style="206" customWidth="1"/>
    <col min="12042" max="12045" width="9.109375" style="206"/>
    <col min="12046" max="12046" width="10.109375" style="206" bestFit="1" customWidth="1"/>
    <col min="12047" max="12286" width="9.109375" style="206"/>
    <col min="12287" max="12287" width="3.88671875" style="206" customWidth="1"/>
    <col min="12288" max="12288" width="3.5546875" style="206" customWidth="1"/>
    <col min="12289" max="12289" width="10.109375" style="206" customWidth="1"/>
    <col min="12290" max="12290" width="13.33203125" style="206" customWidth="1"/>
    <col min="12291" max="12291" width="4.109375" style="206" bestFit="1" customWidth="1"/>
    <col min="12292" max="12292" width="9.109375" style="206" customWidth="1"/>
    <col min="12293" max="12294" width="10.6640625" style="206" customWidth="1"/>
    <col min="12295" max="12295" width="8.5546875" style="206" customWidth="1"/>
    <col min="12296" max="12296" width="9.88671875" style="206" customWidth="1"/>
    <col min="12297" max="12297" width="6.5546875" style="206" customWidth="1"/>
    <col min="12298" max="12301" width="9.109375" style="206"/>
    <col min="12302" max="12302" width="10.109375" style="206" bestFit="1" customWidth="1"/>
    <col min="12303" max="12542" width="9.109375" style="206"/>
    <col min="12543" max="12543" width="3.88671875" style="206" customWidth="1"/>
    <col min="12544" max="12544" width="3.5546875" style="206" customWidth="1"/>
    <col min="12545" max="12545" width="10.109375" style="206" customWidth="1"/>
    <col min="12546" max="12546" width="13.33203125" style="206" customWidth="1"/>
    <col min="12547" max="12547" width="4.109375" style="206" bestFit="1" customWidth="1"/>
    <col min="12548" max="12548" width="9.109375" style="206" customWidth="1"/>
    <col min="12549" max="12550" width="10.6640625" style="206" customWidth="1"/>
    <col min="12551" max="12551" width="8.5546875" style="206" customWidth="1"/>
    <col min="12552" max="12552" width="9.88671875" style="206" customWidth="1"/>
    <col min="12553" max="12553" width="6.5546875" style="206" customWidth="1"/>
    <col min="12554" max="12557" width="9.109375" style="206"/>
    <col min="12558" max="12558" width="10.109375" style="206" bestFit="1" customWidth="1"/>
    <col min="12559" max="12798" width="9.109375" style="206"/>
    <col min="12799" max="12799" width="3.88671875" style="206" customWidth="1"/>
    <col min="12800" max="12800" width="3.5546875" style="206" customWidth="1"/>
    <col min="12801" max="12801" width="10.109375" style="206" customWidth="1"/>
    <col min="12802" max="12802" width="13.33203125" style="206" customWidth="1"/>
    <col min="12803" max="12803" width="4.109375" style="206" bestFit="1" customWidth="1"/>
    <col min="12804" max="12804" width="9.109375" style="206" customWidth="1"/>
    <col min="12805" max="12806" width="10.6640625" style="206" customWidth="1"/>
    <col min="12807" max="12807" width="8.5546875" style="206" customWidth="1"/>
    <col min="12808" max="12808" width="9.88671875" style="206" customWidth="1"/>
    <col min="12809" max="12809" width="6.5546875" style="206" customWidth="1"/>
    <col min="12810" max="12813" width="9.109375" style="206"/>
    <col min="12814" max="12814" width="10.109375" style="206" bestFit="1" customWidth="1"/>
    <col min="12815" max="13054" width="9.109375" style="206"/>
    <col min="13055" max="13055" width="3.88671875" style="206" customWidth="1"/>
    <col min="13056" max="13056" width="3.5546875" style="206" customWidth="1"/>
    <col min="13057" max="13057" width="10.109375" style="206" customWidth="1"/>
    <col min="13058" max="13058" width="13.33203125" style="206" customWidth="1"/>
    <col min="13059" max="13059" width="4.109375" style="206" bestFit="1" customWidth="1"/>
    <col min="13060" max="13060" width="9.109375" style="206" customWidth="1"/>
    <col min="13061" max="13062" width="10.6640625" style="206" customWidth="1"/>
    <col min="13063" max="13063" width="8.5546875" style="206" customWidth="1"/>
    <col min="13064" max="13064" width="9.88671875" style="206" customWidth="1"/>
    <col min="13065" max="13065" width="6.5546875" style="206" customWidth="1"/>
    <col min="13066" max="13069" width="9.109375" style="206"/>
    <col min="13070" max="13070" width="10.109375" style="206" bestFit="1" customWidth="1"/>
    <col min="13071" max="13310" width="9.109375" style="206"/>
    <col min="13311" max="13311" width="3.88671875" style="206" customWidth="1"/>
    <col min="13312" max="13312" width="3.5546875" style="206" customWidth="1"/>
    <col min="13313" max="13313" width="10.109375" style="206" customWidth="1"/>
    <col min="13314" max="13314" width="13.33203125" style="206" customWidth="1"/>
    <col min="13315" max="13315" width="4.109375" style="206" bestFit="1" customWidth="1"/>
    <col min="13316" max="13316" width="9.109375" style="206" customWidth="1"/>
    <col min="13317" max="13318" width="10.6640625" style="206" customWidth="1"/>
    <col min="13319" max="13319" width="8.5546875" style="206" customWidth="1"/>
    <col min="13320" max="13320" width="9.88671875" style="206" customWidth="1"/>
    <col min="13321" max="13321" width="6.5546875" style="206" customWidth="1"/>
    <col min="13322" max="13325" width="9.109375" style="206"/>
    <col min="13326" max="13326" width="10.109375" style="206" bestFit="1" customWidth="1"/>
    <col min="13327" max="13566" width="9.109375" style="206"/>
    <col min="13567" max="13567" width="3.88671875" style="206" customWidth="1"/>
    <col min="13568" max="13568" width="3.5546875" style="206" customWidth="1"/>
    <col min="13569" max="13569" width="10.109375" style="206" customWidth="1"/>
    <col min="13570" max="13570" width="13.33203125" style="206" customWidth="1"/>
    <col min="13571" max="13571" width="4.109375" style="206" bestFit="1" customWidth="1"/>
    <col min="13572" max="13572" width="9.109375" style="206" customWidth="1"/>
    <col min="13573" max="13574" width="10.6640625" style="206" customWidth="1"/>
    <col min="13575" max="13575" width="8.5546875" style="206" customWidth="1"/>
    <col min="13576" max="13576" width="9.88671875" style="206" customWidth="1"/>
    <col min="13577" max="13577" width="6.5546875" style="206" customWidth="1"/>
    <col min="13578" max="13581" width="9.109375" style="206"/>
    <col min="13582" max="13582" width="10.109375" style="206" bestFit="1" customWidth="1"/>
    <col min="13583" max="13822" width="9.109375" style="206"/>
    <col min="13823" max="13823" width="3.88671875" style="206" customWidth="1"/>
    <col min="13824" max="13824" width="3.5546875" style="206" customWidth="1"/>
    <col min="13825" max="13825" width="10.109375" style="206" customWidth="1"/>
    <col min="13826" max="13826" width="13.33203125" style="206" customWidth="1"/>
    <col min="13827" max="13827" width="4.109375" style="206" bestFit="1" customWidth="1"/>
    <col min="13828" max="13828" width="9.109375" style="206" customWidth="1"/>
    <col min="13829" max="13830" width="10.6640625" style="206" customWidth="1"/>
    <col min="13831" max="13831" width="8.5546875" style="206" customWidth="1"/>
    <col min="13832" max="13832" width="9.88671875" style="206" customWidth="1"/>
    <col min="13833" max="13833" width="6.5546875" style="206" customWidth="1"/>
    <col min="13834" max="13837" width="9.109375" style="206"/>
    <col min="13838" max="13838" width="10.109375" style="206" bestFit="1" customWidth="1"/>
    <col min="13839" max="14078" width="9.109375" style="206"/>
    <col min="14079" max="14079" width="3.88671875" style="206" customWidth="1"/>
    <col min="14080" max="14080" width="3.5546875" style="206" customWidth="1"/>
    <col min="14081" max="14081" width="10.109375" style="206" customWidth="1"/>
    <col min="14082" max="14082" width="13.33203125" style="206" customWidth="1"/>
    <col min="14083" max="14083" width="4.109375" style="206" bestFit="1" customWidth="1"/>
    <col min="14084" max="14084" width="9.109375" style="206" customWidth="1"/>
    <col min="14085" max="14086" width="10.6640625" style="206" customWidth="1"/>
    <col min="14087" max="14087" width="8.5546875" style="206" customWidth="1"/>
    <col min="14088" max="14088" width="9.88671875" style="206" customWidth="1"/>
    <col min="14089" max="14089" width="6.5546875" style="206" customWidth="1"/>
    <col min="14090" max="14093" width="9.109375" style="206"/>
    <col min="14094" max="14094" width="10.109375" style="206" bestFit="1" customWidth="1"/>
    <col min="14095" max="14334" width="9.109375" style="206"/>
    <col min="14335" max="14335" width="3.88671875" style="206" customWidth="1"/>
    <col min="14336" max="14336" width="3.5546875" style="206" customWidth="1"/>
    <col min="14337" max="14337" width="10.109375" style="206" customWidth="1"/>
    <col min="14338" max="14338" width="13.33203125" style="206" customWidth="1"/>
    <col min="14339" max="14339" width="4.109375" style="206" bestFit="1" customWidth="1"/>
    <col min="14340" max="14340" width="9.109375" style="206" customWidth="1"/>
    <col min="14341" max="14342" width="10.6640625" style="206" customWidth="1"/>
    <col min="14343" max="14343" width="8.5546875" style="206" customWidth="1"/>
    <col min="14344" max="14344" width="9.88671875" style="206" customWidth="1"/>
    <col min="14345" max="14345" width="6.5546875" style="206" customWidth="1"/>
    <col min="14346" max="14349" width="9.109375" style="206"/>
    <col min="14350" max="14350" width="10.109375" style="206" bestFit="1" customWidth="1"/>
    <col min="14351" max="14590" width="9.109375" style="206"/>
    <col min="14591" max="14591" width="3.88671875" style="206" customWidth="1"/>
    <col min="14592" max="14592" width="3.5546875" style="206" customWidth="1"/>
    <col min="14593" max="14593" width="10.109375" style="206" customWidth="1"/>
    <col min="14594" max="14594" width="13.33203125" style="206" customWidth="1"/>
    <col min="14595" max="14595" width="4.109375" style="206" bestFit="1" customWidth="1"/>
    <col min="14596" max="14596" width="9.109375" style="206" customWidth="1"/>
    <col min="14597" max="14598" width="10.6640625" style="206" customWidth="1"/>
    <col min="14599" max="14599" width="8.5546875" style="206" customWidth="1"/>
    <col min="14600" max="14600" width="9.88671875" style="206" customWidth="1"/>
    <col min="14601" max="14601" width="6.5546875" style="206" customWidth="1"/>
    <col min="14602" max="14605" width="9.109375" style="206"/>
    <col min="14606" max="14606" width="10.109375" style="206" bestFit="1" customWidth="1"/>
    <col min="14607" max="14846" width="9.109375" style="206"/>
    <col min="14847" max="14847" width="3.88671875" style="206" customWidth="1"/>
    <col min="14848" max="14848" width="3.5546875" style="206" customWidth="1"/>
    <col min="14849" max="14849" width="10.109375" style="206" customWidth="1"/>
    <col min="14850" max="14850" width="13.33203125" style="206" customWidth="1"/>
    <col min="14851" max="14851" width="4.109375" style="206" bestFit="1" customWidth="1"/>
    <col min="14852" max="14852" width="9.109375" style="206" customWidth="1"/>
    <col min="14853" max="14854" width="10.6640625" style="206" customWidth="1"/>
    <col min="14855" max="14855" width="8.5546875" style="206" customWidth="1"/>
    <col min="14856" max="14856" width="9.88671875" style="206" customWidth="1"/>
    <col min="14857" max="14857" width="6.5546875" style="206" customWidth="1"/>
    <col min="14858" max="14861" width="9.109375" style="206"/>
    <col min="14862" max="14862" width="10.109375" style="206" bestFit="1" customWidth="1"/>
    <col min="14863" max="15102" width="9.109375" style="206"/>
    <col min="15103" max="15103" width="3.88671875" style="206" customWidth="1"/>
    <col min="15104" max="15104" width="3.5546875" style="206" customWidth="1"/>
    <col min="15105" max="15105" width="10.109375" style="206" customWidth="1"/>
    <col min="15106" max="15106" width="13.33203125" style="206" customWidth="1"/>
    <col min="15107" max="15107" width="4.109375" style="206" bestFit="1" customWidth="1"/>
    <col min="15108" max="15108" width="9.109375" style="206" customWidth="1"/>
    <col min="15109" max="15110" width="10.6640625" style="206" customWidth="1"/>
    <col min="15111" max="15111" width="8.5546875" style="206" customWidth="1"/>
    <col min="15112" max="15112" width="9.88671875" style="206" customWidth="1"/>
    <col min="15113" max="15113" width="6.5546875" style="206" customWidth="1"/>
    <col min="15114" max="15117" width="9.109375" style="206"/>
    <col min="15118" max="15118" width="10.109375" style="206" bestFit="1" customWidth="1"/>
    <col min="15119" max="15358" width="9.109375" style="206"/>
    <col min="15359" max="15359" width="3.88671875" style="206" customWidth="1"/>
    <col min="15360" max="15360" width="3.5546875" style="206" customWidth="1"/>
    <col min="15361" max="15361" width="10.109375" style="206" customWidth="1"/>
    <col min="15362" max="15362" width="13.33203125" style="206" customWidth="1"/>
    <col min="15363" max="15363" width="4.109375" style="206" bestFit="1" customWidth="1"/>
    <col min="15364" max="15364" width="9.109375" style="206" customWidth="1"/>
    <col min="15365" max="15366" width="10.6640625" style="206" customWidth="1"/>
    <col min="15367" max="15367" width="8.5546875" style="206" customWidth="1"/>
    <col min="15368" max="15368" width="9.88671875" style="206" customWidth="1"/>
    <col min="15369" max="15369" width="6.5546875" style="206" customWidth="1"/>
    <col min="15370" max="15373" width="9.109375" style="206"/>
    <col min="15374" max="15374" width="10.109375" style="206" bestFit="1" customWidth="1"/>
    <col min="15375" max="15614" width="9.109375" style="206"/>
    <col min="15615" max="15615" width="3.88671875" style="206" customWidth="1"/>
    <col min="15616" max="15616" width="3.5546875" style="206" customWidth="1"/>
    <col min="15617" max="15617" width="10.109375" style="206" customWidth="1"/>
    <col min="15618" max="15618" width="13.33203125" style="206" customWidth="1"/>
    <col min="15619" max="15619" width="4.109375" style="206" bestFit="1" customWidth="1"/>
    <col min="15620" max="15620" width="9.109375" style="206" customWidth="1"/>
    <col min="15621" max="15622" width="10.6640625" style="206" customWidth="1"/>
    <col min="15623" max="15623" width="8.5546875" style="206" customWidth="1"/>
    <col min="15624" max="15624" width="9.88671875" style="206" customWidth="1"/>
    <col min="15625" max="15625" width="6.5546875" style="206" customWidth="1"/>
    <col min="15626" max="15629" width="9.109375" style="206"/>
    <col min="15630" max="15630" width="10.109375" style="206" bestFit="1" customWidth="1"/>
    <col min="15631" max="15870" width="9.109375" style="206"/>
    <col min="15871" max="15871" width="3.88671875" style="206" customWidth="1"/>
    <col min="15872" max="15872" width="3.5546875" style="206" customWidth="1"/>
    <col min="15873" max="15873" width="10.109375" style="206" customWidth="1"/>
    <col min="15874" max="15874" width="13.33203125" style="206" customWidth="1"/>
    <col min="15875" max="15875" width="4.109375" style="206" bestFit="1" customWidth="1"/>
    <col min="15876" max="15876" width="9.109375" style="206" customWidth="1"/>
    <col min="15877" max="15878" width="10.6640625" style="206" customWidth="1"/>
    <col min="15879" max="15879" width="8.5546875" style="206" customWidth="1"/>
    <col min="15880" max="15880" width="9.88671875" style="206" customWidth="1"/>
    <col min="15881" max="15881" width="6.5546875" style="206" customWidth="1"/>
    <col min="15882" max="15885" width="9.109375" style="206"/>
    <col min="15886" max="15886" width="10.109375" style="206" bestFit="1" customWidth="1"/>
    <col min="15887" max="16126" width="9.109375" style="206"/>
    <col min="16127" max="16127" width="3.88671875" style="206" customWidth="1"/>
    <col min="16128" max="16128" width="3.5546875" style="206" customWidth="1"/>
    <col min="16129" max="16129" width="10.109375" style="206" customWidth="1"/>
    <col min="16130" max="16130" width="13.33203125" style="206" customWidth="1"/>
    <col min="16131" max="16131" width="4.109375" style="206" bestFit="1" customWidth="1"/>
    <col min="16132" max="16132" width="9.109375" style="206" customWidth="1"/>
    <col min="16133" max="16134" width="10.6640625" style="206" customWidth="1"/>
    <col min="16135" max="16135" width="8.5546875" style="206" customWidth="1"/>
    <col min="16136" max="16136" width="9.88671875" style="206" customWidth="1"/>
    <col min="16137" max="16137" width="6.5546875" style="206" customWidth="1"/>
    <col min="16138" max="16141" width="9.109375" style="206"/>
    <col min="16142" max="16142" width="10.109375" style="206" bestFit="1" customWidth="1"/>
    <col min="16143" max="16384" width="9.109375" style="206"/>
  </cols>
  <sheetData>
    <row r="1" spans="1:14" ht="21.9" customHeight="1" x14ac:dyDescent="0.25">
      <c r="A1" s="237" t="s">
        <v>404</v>
      </c>
      <c r="B1" s="238"/>
      <c r="C1" s="238"/>
      <c r="D1" s="238"/>
      <c r="E1" s="238"/>
      <c r="F1" s="238"/>
      <c r="G1" s="238"/>
      <c r="H1" s="238"/>
      <c r="I1" s="238"/>
      <c r="J1" s="239"/>
    </row>
    <row r="2" spans="1:14" ht="5.0999999999999996" customHeight="1" x14ac:dyDescent="0.25">
      <c r="A2" s="187"/>
      <c r="B2" s="187"/>
      <c r="E2" s="206"/>
    </row>
    <row r="3" spans="1:14" s="445" customFormat="1" ht="13.5" customHeight="1" x14ac:dyDescent="0.25">
      <c r="A3" s="510" t="s">
        <v>486</v>
      </c>
      <c r="B3" s="508" t="s">
        <v>508</v>
      </c>
      <c r="C3" s="508"/>
      <c r="D3" s="509"/>
      <c r="E3" s="509"/>
    </row>
    <row r="4" spans="1:14" s="549" customFormat="1" ht="14.1" customHeight="1" x14ac:dyDescent="0.25">
      <c r="A4" s="546" t="s">
        <v>33</v>
      </c>
      <c r="B4" s="547" t="s">
        <v>509</v>
      </c>
      <c r="C4" s="547"/>
      <c r="D4" s="547"/>
      <c r="E4" s="547"/>
      <c r="F4" s="547"/>
      <c r="G4" s="547"/>
      <c r="H4" s="547"/>
      <c r="I4" s="547"/>
      <c r="J4" s="548"/>
    </row>
    <row r="5" spans="1:14" ht="14.1" customHeight="1" x14ac:dyDescent="0.25">
      <c r="A5" s="550" t="s">
        <v>50</v>
      </c>
      <c r="B5" s="551"/>
      <c r="C5" s="552"/>
      <c r="D5" s="564" t="s">
        <v>5</v>
      </c>
      <c r="E5" s="565" t="s">
        <v>510</v>
      </c>
      <c r="F5" s="565"/>
      <c r="G5" s="566" t="s">
        <v>6</v>
      </c>
      <c r="H5" s="566"/>
      <c r="I5" s="566"/>
      <c r="J5" s="566"/>
    </row>
    <row r="6" spans="1:14" ht="14.1" customHeight="1" x14ac:dyDescent="0.25">
      <c r="A6" s="556"/>
      <c r="B6" s="252" t="s">
        <v>237</v>
      </c>
      <c r="C6" s="557" t="s">
        <v>728</v>
      </c>
      <c r="D6" s="558" t="s">
        <v>13</v>
      </c>
      <c r="E6" s="642"/>
      <c r="F6" s="643"/>
      <c r="G6" s="644"/>
      <c r="H6" s="644"/>
      <c r="I6" s="644"/>
      <c r="J6" s="645"/>
    </row>
    <row r="7" spans="1:14" ht="14.1" customHeight="1" x14ac:dyDescent="0.25">
      <c r="A7" s="559"/>
      <c r="B7" s="266" t="s">
        <v>238</v>
      </c>
      <c r="C7" s="316" t="s">
        <v>214</v>
      </c>
      <c r="D7" s="318" t="s">
        <v>133</v>
      </c>
      <c r="E7" s="646"/>
      <c r="F7" s="646"/>
      <c r="G7" s="647"/>
      <c r="H7" s="647"/>
      <c r="I7" s="647"/>
      <c r="J7" s="648"/>
    </row>
    <row r="8" spans="1:14" ht="14.1" customHeight="1" x14ac:dyDescent="0.25">
      <c r="A8" s="559"/>
      <c r="B8" s="266" t="s">
        <v>239</v>
      </c>
      <c r="C8" s="316" t="s">
        <v>213</v>
      </c>
      <c r="D8" s="318" t="s">
        <v>133</v>
      </c>
      <c r="E8" s="646"/>
      <c r="F8" s="646"/>
      <c r="G8" s="647"/>
      <c r="H8" s="647"/>
      <c r="I8" s="647"/>
      <c r="J8" s="648"/>
    </row>
    <row r="9" spans="1:14" ht="14.1" customHeight="1" x14ac:dyDescent="0.25">
      <c r="A9" s="559"/>
      <c r="B9" s="266" t="s">
        <v>240</v>
      </c>
      <c r="C9" s="316" t="s">
        <v>216</v>
      </c>
      <c r="D9" s="318" t="s">
        <v>133</v>
      </c>
      <c r="E9" s="646"/>
      <c r="F9" s="646"/>
      <c r="G9" s="647"/>
      <c r="H9" s="647"/>
      <c r="I9" s="647"/>
      <c r="J9" s="648"/>
    </row>
    <row r="10" spans="1:14" ht="14.1" customHeight="1" x14ac:dyDescent="0.25">
      <c r="A10" s="559"/>
      <c r="B10" s="266" t="s">
        <v>283</v>
      </c>
      <c r="C10" s="316" t="s">
        <v>217</v>
      </c>
      <c r="D10" s="318" t="s">
        <v>222</v>
      </c>
      <c r="E10" s="649"/>
      <c r="F10" s="649"/>
      <c r="G10" s="647"/>
      <c r="H10" s="647"/>
      <c r="I10" s="647"/>
      <c r="J10" s="648"/>
    </row>
    <row r="11" spans="1:14" ht="14.1" customHeight="1" x14ac:dyDescent="0.25">
      <c r="A11" s="559"/>
      <c r="B11" s="266" t="s">
        <v>284</v>
      </c>
      <c r="C11" s="316" t="s">
        <v>218</v>
      </c>
      <c r="D11" s="318" t="s">
        <v>222</v>
      </c>
      <c r="E11" s="649"/>
      <c r="F11" s="649"/>
      <c r="G11" s="647"/>
      <c r="H11" s="647"/>
      <c r="I11" s="647"/>
      <c r="J11" s="648"/>
    </row>
    <row r="12" spans="1:14" ht="14.1" customHeight="1" x14ac:dyDescent="0.25">
      <c r="A12" s="559"/>
      <c r="B12" s="266" t="s">
        <v>285</v>
      </c>
      <c r="C12" s="316" t="s">
        <v>219</v>
      </c>
      <c r="D12" s="318" t="s">
        <v>223</v>
      </c>
      <c r="E12" s="646"/>
      <c r="F12" s="646"/>
      <c r="G12" s="647"/>
      <c r="H12" s="647"/>
      <c r="I12" s="647"/>
      <c r="J12" s="648"/>
    </row>
    <row r="13" spans="1:14" ht="14.1" customHeight="1" x14ac:dyDescent="0.25">
      <c r="A13" s="559"/>
      <c r="B13" s="266" t="s">
        <v>287</v>
      </c>
      <c r="C13" s="316" t="s">
        <v>225</v>
      </c>
      <c r="D13" s="318" t="s">
        <v>224</v>
      </c>
      <c r="E13" s="646"/>
      <c r="F13" s="646"/>
      <c r="G13" s="647"/>
      <c r="H13" s="647"/>
      <c r="I13" s="647"/>
      <c r="J13" s="648"/>
    </row>
    <row r="14" spans="1:14" ht="14.1" customHeight="1" x14ac:dyDescent="0.25">
      <c r="A14" s="559"/>
      <c r="B14" s="266" t="s">
        <v>288</v>
      </c>
      <c r="C14" s="316" t="s">
        <v>220</v>
      </c>
      <c r="D14" s="318" t="s">
        <v>133</v>
      </c>
      <c r="E14" s="646"/>
      <c r="F14" s="646"/>
      <c r="G14" s="647"/>
      <c r="H14" s="647"/>
      <c r="I14" s="647"/>
      <c r="J14" s="648"/>
      <c r="M14" s="560"/>
      <c r="N14" s="561"/>
    </row>
    <row r="15" spans="1:14" ht="14.1" customHeight="1" x14ac:dyDescent="0.25">
      <c r="A15" s="562"/>
      <c r="B15" s="322" t="s">
        <v>289</v>
      </c>
      <c r="C15" s="358" t="s">
        <v>221</v>
      </c>
      <c r="D15" s="325" t="s">
        <v>133</v>
      </c>
      <c r="E15" s="650"/>
      <c r="F15" s="650"/>
      <c r="G15" s="651"/>
      <c r="H15" s="651"/>
      <c r="I15" s="651"/>
      <c r="J15" s="652"/>
      <c r="M15" s="560"/>
      <c r="N15" s="561"/>
    </row>
    <row r="16" spans="1:14" ht="5.0999999999999996" customHeight="1" x14ac:dyDescent="0.25">
      <c r="D16" s="274"/>
      <c r="F16" s="249"/>
      <c r="G16" s="249"/>
      <c r="H16" s="563"/>
      <c r="I16" s="563"/>
      <c r="J16" s="563"/>
      <c r="M16" s="560"/>
      <c r="N16" s="561"/>
    </row>
    <row r="17" spans="1:14" s="549" customFormat="1" ht="14.1" customHeight="1" x14ac:dyDescent="0.25">
      <c r="A17" s="546" t="s">
        <v>34</v>
      </c>
      <c r="B17" s="547" t="s">
        <v>511</v>
      </c>
      <c r="C17" s="547"/>
      <c r="D17" s="547"/>
      <c r="E17" s="547"/>
      <c r="F17" s="547"/>
      <c r="G17" s="547"/>
      <c r="H17" s="547"/>
      <c r="I17" s="547"/>
      <c r="J17" s="548"/>
    </row>
    <row r="18" spans="1:14" ht="14.1" customHeight="1" x14ac:dyDescent="0.25">
      <c r="A18" s="550" t="s">
        <v>50</v>
      </c>
      <c r="B18" s="551"/>
      <c r="C18" s="552"/>
      <c r="D18" s="564" t="s">
        <v>5</v>
      </c>
      <c r="E18" s="565" t="s">
        <v>512</v>
      </c>
      <c r="F18" s="565"/>
      <c r="G18" s="566" t="s">
        <v>6</v>
      </c>
      <c r="H18" s="566"/>
      <c r="I18" s="566"/>
      <c r="J18" s="566"/>
    </row>
    <row r="19" spans="1:14" ht="14.1" customHeight="1" x14ac:dyDescent="0.25">
      <c r="A19" s="567"/>
      <c r="B19" s="252" t="s">
        <v>237</v>
      </c>
      <c r="C19" s="253" t="s">
        <v>229</v>
      </c>
      <c r="D19" s="254" t="s">
        <v>9</v>
      </c>
      <c r="E19" s="653"/>
      <c r="F19" s="653"/>
      <c r="G19" s="654"/>
      <c r="H19" s="654"/>
      <c r="I19" s="654"/>
      <c r="J19" s="655"/>
    </row>
    <row r="20" spans="1:14" ht="14.1" customHeight="1" x14ac:dyDescent="0.25">
      <c r="A20" s="568"/>
      <c r="B20" s="266" t="s">
        <v>238</v>
      </c>
      <c r="C20" s="267" t="s">
        <v>230</v>
      </c>
      <c r="D20" s="268" t="s">
        <v>9</v>
      </c>
      <c r="E20" s="569">
        <f>E19-(E23+(E22*2))</f>
        <v>0</v>
      </c>
      <c r="F20" s="569"/>
      <c r="G20" s="570" t="s">
        <v>133</v>
      </c>
      <c r="H20" s="570"/>
      <c r="I20" s="570"/>
      <c r="J20" s="571"/>
    </row>
    <row r="21" spans="1:14" ht="14.1" customHeight="1" x14ac:dyDescent="0.25">
      <c r="A21" s="568"/>
      <c r="B21" s="266" t="s">
        <v>239</v>
      </c>
      <c r="C21" s="267" t="s">
        <v>226</v>
      </c>
      <c r="D21" s="268" t="s">
        <v>54</v>
      </c>
      <c r="E21" s="656"/>
      <c r="F21" s="656"/>
      <c r="G21" s="657"/>
      <c r="H21" s="657"/>
      <c r="I21" s="657"/>
      <c r="J21" s="658"/>
      <c r="M21" s="560"/>
      <c r="N21" s="561"/>
    </row>
    <row r="22" spans="1:14" ht="14.1" customHeight="1" x14ac:dyDescent="0.25">
      <c r="A22" s="568"/>
      <c r="B22" s="266" t="s">
        <v>240</v>
      </c>
      <c r="C22" s="267" t="s">
        <v>227</v>
      </c>
      <c r="D22" s="268" t="s">
        <v>55</v>
      </c>
      <c r="E22" s="659"/>
      <c r="F22" s="659"/>
      <c r="G22" s="657"/>
      <c r="H22" s="657"/>
      <c r="I22" s="657"/>
      <c r="J22" s="658"/>
      <c r="M22" s="560"/>
      <c r="N22" s="561"/>
    </row>
    <row r="23" spans="1:14" ht="14.1" customHeight="1" x14ac:dyDescent="0.25">
      <c r="A23" s="568"/>
      <c r="B23" s="266" t="s">
        <v>283</v>
      </c>
      <c r="C23" s="267" t="s">
        <v>242</v>
      </c>
      <c r="D23" s="268" t="str">
        <f>D22</f>
        <v>R$/unid.</v>
      </c>
      <c r="E23" s="659"/>
      <c r="F23" s="659"/>
      <c r="G23" s="657"/>
      <c r="H23" s="657"/>
      <c r="I23" s="657"/>
      <c r="J23" s="658"/>
      <c r="M23" s="560"/>
      <c r="N23" s="561"/>
    </row>
    <row r="24" spans="1:14" ht="14.1" customHeight="1" x14ac:dyDescent="0.25">
      <c r="A24" s="568"/>
      <c r="B24" s="266" t="s">
        <v>284</v>
      </c>
      <c r="C24" s="267" t="s">
        <v>601</v>
      </c>
      <c r="D24" s="268" t="s">
        <v>249</v>
      </c>
      <c r="E24" s="659"/>
      <c r="F24" s="659"/>
      <c r="G24" s="657"/>
      <c r="H24" s="657"/>
      <c r="I24" s="657"/>
      <c r="J24" s="658"/>
      <c r="M24" s="560"/>
      <c r="N24" s="561"/>
    </row>
    <row r="25" spans="1:14" ht="14.1" customHeight="1" x14ac:dyDescent="0.25">
      <c r="A25" s="568"/>
      <c r="B25" s="266" t="s">
        <v>285</v>
      </c>
      <c r="C25" s="267" t="s">
        <v>231</v>
      </c>
      <c r="D25" s="268" t="str">
        <f>D24</f>
        <v>R$/serv.</v>
      </c>
      <c r="E25" s="659"/>
      <c r="F25" s="659"/>
      <c r="G25" s="657"/>
      <c r="H25" s="657"/>
      <c r="I25" s="657"/>
      <c r="J25" s="658"/>
      <c r="M25" s="560"/>
      <c r="N25" s="561"/>
    </row>
    <row r="26" spans="1:14" ht="14.1" customHeight="1" x14ac:dyDescent="0.25">
      <c r="A26" s="568"/>
      <c r="B26" s="266" t="s">
        <v>287</v>
      </c>
      <c r="C26" s="267" t="s">
        <v>233</v>
      </c>
      <c r="D26" s="268" t="s">
        <v>54</v>
      </c>
      <c r="E26" s="659"/>
      <c r="F26" s="659"/>
      <c r="G26" s="657"/>
      <c r="H26" s="657"/>
      <c r="I26" s="657"/>
      <c r="J26" s="658"/>
      <c r="M26" s="560"/>
      <c r="N26" s="561"/>
    </row>
    <row r="27" spans="1:14" ht="14.1" customHeight="1" x14ac:dyDescent="0.25">
      <c r="A27" s="568"/>
      <c r="B27" s="266" t="s">
        <v>288</v>
      </c>
      <c r="C27" s="267" t="s">
        <v>234</v>
      </c>
      <c r="D27" s="268" t="s">
        <v>54</v>
      </c>
      <c r="E27" s="659"/>
      <c r="F27" s="659"/>
      <c r="G27" s="657"/>
      <c r="H27" s="657"/>
      <c r="I27" s="657"/>
      <c r="J27" s="658"/>
      <c r="M27" s="560"/>
      <c r="N27" s="561"/>
    </row>
    <row r="28" spans="1:14" ht="14.1" customHeight="1" x14ac:dyDescent="0.25">
      <c r="A28" s="568"/>
      <c r="B28" s="266" t="s">
        <v>289</v>
      </c>
      <c r="C28" s="267" t="s">
        <v>235</v>
      </c>
      <c r="D28" s="268" t="s">
        <v>54</v>
      </c>
      <c r="E28" s="659"/>
      <c r="F28" s="659"/>
      <c r="G28" s="657"/>
      <c r="H28" s="657"/>
      <c r="I28" s="657"/>
      <c r="J28" s="658"/>
      <c r="M28" s="560"/>
      <c r="N28" s="561"/>
    </row>
    <row r="29" spans="1:14" ht="14.1" customHeight="1" x14ac:dyDescent="0.25">
      <c r="A29" s="568"/>
      <c r="B29" s="266" t="s">
        <v>290</v>
      </c>
      <c r="C29" s="267" t="s">
        <v>236</v>
      </c>
      <c r="D29" s="268" t="s">
        <v>54</v>
      </c>
      <c r="E29" s="659"/>
      <c r="F29" s="659"/>
      <c r="G29" s="657"/>
      <c r="H29" s="657"/>
      <c r="I29" s="657"/>
      <c r="J29" s="658"/>
      <c r="M29" s="560"/>
      <c r="N29" s="561"/>
    </row>
    <row r="30" spans="1:14" ht="14.1" customHeight="1" x14ac:dyDescent="0.25">
      <c r="A30" s="568"/>
      <c r="B30" s="266" t="s">
        <v>291</v>
      </c>
      <c r="C30" s="267" t="s">
        <v>250</v>
      </c>
      <c r="D30" s="268" t="str">
        <f>D29</f>
        <v>R$/litro</v>
      </c>
      <c r="E30" s="659"/>
      <c r="F30" s="659"/>
      <c r="G30" s="657"/>
      <c r="H30" s="657"/>
      <c r="I30" s="657"/>
      <c r="J30" s="658"/>
      <c r="M30" s="560"/>
      <c r="N30" s="561"/>
    </row>
    <row r="31" spans="1:14" ht="14.1" customHeight="1" x14ac:dyDescent="0.25">
      <c r="A31" s="568"/>
      <c r="B31" s="266" t="s">
        <v>292</v>
      </c>
      <c r="C31" s="267" t="s">
        <v>251</v>
      </c>
      <c r="D31" s="268" t="str">
        <f>D30</f>
        <v>R$/litro</v>
      </c>
      <c r="E31" s="659"/>
      <c r="F31" s="659"/>
      <c r="G31" s="657"/>
      <c r="H31" s="657"/>
      <c r="I31" s="657"/>
      <c r="J31" s="658"/>
      <c r="M31" s="560"/>
      <c r="N31" s="561"/>
    </row>
    <row r="32" spans="1:14" ht="14.1" customHeight="1" x14ac:dyDescent="0.25">
      <c r="A32" s="568"/>
      <c r="B32" s="266" t="s">
        <v>444</v>
      </c>
      <c r="C32" s="572" t="s">
        <v>252</v>
      </c>
      <c r="D32" s="268" t="str">
        <f>D31</f>
        <v>R$/litro</v>
      </c>
      <c r="E32" s="659"/>
      <c r="F32" s="659"/>
      <c r="G32" s="657"/>
      <c r="H32" s="657"/>
      <c r="I32" s="657"/>
      <c r="J32" s="658"/>
      <c r="M32" s="560"/>
      <c r="N32" s="561"/>
    </row>
    <row r="33" spans="1:14" ht="14.1" customHeight="1" x14ac:dyDescent="0.25">
      <c r="A33" s="568"/>
      <c r="B33" s="266" t="s">
        <v>445</v>
      </c>
      <c r="C33" s="572" t="s">
        <v>386</v>
      </c>
      <c r="D33" s="268" t="s">
        <v>64</v>
      </c>
      <c r="E33" s="659"/>
      <c r="F33" s="659"/>
      <c r="G33" s="657"/>
      <c r="H33" s="657"/>
      <c r="I33" s="657"/>
      <c r="J33" s="658"/>
      <c r="M33" s="560"/>
      <c r="N33" s="561"/>
    </row>
    <row r="34" spans="1:14" ht="14.1" customHeight="1" x14ac:dyDescent="0.25">
      <c r="A34" s="573"/>
      <c r="B34" s="259" t="s">
        <v>446</v>
      </c>
      <c r="C34" s="574" t="s">
        <v>25</v>
      </c>
      <c r="D34" s="261" t="str">
        <f>D33</f>
        <v>R$/veíc.ano</v>
      </c>
      <c r="E34" s="660"/>
      <c r="F34" s="660"/>
      <c r="G34" s="661"/>
      <c r="H34" s="661"/>
      <c r="I34" s="661"/>
      <c r="J34" s="662"/>
      <c r="M34" s="560"/>
      <c r="N34" s="561"/>
    </row>
    <row r="35" spans="1:14" ht="5.0999999999999996" customHeight="1" x14ac:dyDescent="0.25">
      <c r="D35" s="274"/>
      <c r="F35" s="249"/>
      <c r="G35" s="249"/>
      <c r="H35" s="563"/>
      <c r="I35" s="563"/>
      <c r="J35" s="563"/>
      <c r="M35" s="560"/>
      <c r="N35" s="561"/>
    </row>
    <row r="36" spans="1:14" s="549" customFormat="1" ht="14.1" customHeight="1" x14ac:dyDescent="0.25">
      <c r="A36" s="546" t="s">
        <v>36</v>
      </c>
      <c r="B36" s="547" t="s">
        <v>513</v>
      </c>
      <c r="C36" s="547"/>
      <c r="D36" s="547"/>
      <c r="E36" s="547"/>
      <c r="F36" s="547"/>
      <c r="G36" s="547"/>
      <c r="H36" s="547"/>
      <c r="I36" s="547"/>
      <c r="J36" s="548"/>
    </row>
    <row r="37" spans="1:14" ht="14.1" customHeight="1" x14ac:dyDescent="0.25">
      <c r="A37" s="550" t="s">
        <v>50</v>
      </c>
      <c r="B37" s="551"/>
      <c r="C37" s="552"/>
      <c r="D37" s="564" t="s">
        <v>5</v>
      </c>
      <c r="E37" s="565" t="s">
        <v>512</v>
      </c>
      <c r="F37" s="565"/>
      <c r="G37" s="566" t="s">
        <v>6</v>
      </c>
      <c r="H37" s="566"/>
      <c r="I37" s="566"/>
      <c r="J37" s="566"/>
    </row>
    <row r="38" spans="1:14" ht="14.1" customHeight="1" x14ac:dyDescent="0.25">
      <c r="A38" s="575"/>
      <c r="B38" s="576" t="s">
        <v>237</v>
      </c>
      <c r="C38" s="291" t="s">
        <v>248</v>
      </c>
      <c r="D38" s="292" t="s">
        <v>35</v>
      </c>
      <c r="E38" s="663"/>
      <c r="F38" s="663"/>
      <c r="G38" s="664"/>
      <c r="H38" s="664"/>
      <c r="I38" s="664"/>
      <c r="J38" s="665"/>
      <c r="M38" s="560"/>
      <c r="N38" s="561"/>
    </row>
    <row r="39" spans="1:14" ht="5.0999999999999996" customHeight="1" x14ac:dyDescent="0.25">
      <c r="F39" s="249"/>
      <c r="G39" s="249"/>
      <c r="H39" s="563"/>
      <c r="I39" s="563"/>
      <c r="J39" s="563"/>
      <c r="M39" s="560"/>
      <c r="N39" s="561"/>
    </row>
    <row r="40" spans="1:14" s="445" customFormat="1" ht="13.5" customHeight="1" x14ac:dyDescent="0.25">
      <c r="A40" s="510" t="s">
        <v>487</v>
      </c>
      <c r="B40" s="508" t="s">
        <v>514</v>
      </c>
      <c r="C40" s="508"/>
      <c r="D40" s="509"/>
      <c r="E40" s="509"/>
    </row>
    <row r="41" spans="1:14" ht="14.1" customHeight="1" x14ac:dyDescent="0.25">
      <c r="A41" s="546" t="s">
        <v>33</v>
      </c>
      <c r="B41" s="547" t="s">
        <v>241</v>
      </c>
      <c r="C41" s="547"/>
      <c r="D41" s="547"/>
      <c r="E41" s="547"/>
      <c r="F41" s="547"/>
      <c r="G41" s="547"/>
      <c r="H41" s="547"/>
      <c r="I41" s="547"/>
      <c r="J41" s="548"/>
    </row>
    <row r="42" spans="1:14" ht="14.1" customHeight="1" x14ac:dyDescent="0.25">
      <c r="A42" s="577" t="s">
        <v>44</v>
      </c>
      <c r="B42" s="578"/>
      <c r="C42" s="579"/>
      <c r="D42" s="580" t="s">
        <v>200</v>
      </c>
      <c r="E42" s="581" t="s">
        <v>8</v>
      </c>
      <c r="F42" s="582"/>
      <c r="G42" s="580" t="s">
        <v>515</v>
      </c>
      <c r="H42" s="580" t="s">
        <v>247</v>
      </c>
      <c r="I42" s="580" t="s">
        <v>245</v>
      </c>
      <c r="J42" s="580" t="s">
        <v>246</v>
      </c>
    </row>
    <row r="43" spans="1:14" ht="14.1" customHeight="1" x14ac:dyDescent="0.25">
      <c r="A43" s="583"/>
      <c r="B43" s="584"/>
      <c r="C43" s="585"/>
      <c r="D43" s="586"/>
      <c r="E43" s="587" t="s">
        <v>12</v>
      </c>
      <c r="F43" s="587" t="s">
        <v>15</v>
      </c>
      <c r="G43" s="586"/>
      <c r="H43" s="586"/>
      <c r="I43" s="586"/>
      <c r="J43" s="586"/>
    </row>
    <row r="44" spans="1:14" ht="14.1" customHeight="1" x14ac:dyDescent="0.25">
      <c r="A44" s="567"/>
      <c r="B44" s="588" t="s">
        <v>237</v>
      </c>
      <c r="C44" s="253" t="s">
        <v>386</v>
      </c>
      <c r="D44" s="254" t="s">
        <v>201</v>
      </c>
      <c r="E44" s="299">
        <v>1</v>
      </c>
      <c r="F44" s="299">
        <v>12</v>
      </c>
      <c r="G44" s="254" t="str">
        <f>D33</f>
        <v>R$/veíc.ano</v>
      </c>
      <c r="H44" s="589">
        <f>E33</f>
        <v>0</v>
      </c>
      <c r="I44" s="589">
        <f>H44/F44</f>
        <v>0</v>
      </c>
      <c r="J44" s="590">
        <f>IF($E$38=0,0,I44/$E$38)</f>
        <v>0</v>
      </c>
    </row>
    <row r="45" spans="1:14" ht="14.1" customHeight="1" x14ac:dyDescent="0.25">
      <c r="A45" s="568"/>
      <c r="B45" s="591" t="s">
        <v>238</v>
      </c>
      <c r="C45" s="267" t="s">
        <v>25</v>
      </c>
      <c r="D45" s="268" t="s">
        <v>201</v>
      </c>
      <c r="E45" s="300">
        <v>1</v>
      </c>
      <c r="F45" s="300">
        <v>12</v>
      </c>
      <c r="G45" s="268" t="str">
        <f>D34</f>
        <v>R$/veíc.ano</v>
      </c>
      <c r="H45" s="592">
        <f>E34</f>
        <v>0</v>
      </c>
      <c r="I45" s="592">
        <f>H45/F45</f>
        <v>0</v>
      </c>
      <c r="J45" s="593">
        <f>IF($E$38=0,0,I45/$E$38)</f>
        <v>0</v>
      </c>
    </row>
    <row r="46" spans="1:14" ht="14.1" customHeight="1" x14ac:dyDescent="0.25">
      <c r="A46" s="568"/>
      <c r="B46" s="591" t="s">
        <v>239</v>
      </c>
      <c r="C46" s="267" t="s">
        <v>202</v>
      </c>
      <c r="D46" s="268" t="s">
        <v>201</v>
      </c>
      <c r="E46" s="594">
        <v>0.03</v>
      </c>
      <c r="F46" s="595">
        <f>E46/12</f>
        <v>2.5000000000000001E-3</v>
      </c>
      <c r="G46" s="268" t="str">
        <f>G45</f>
        <v>R$/veíc.ano</v>
      </c>
      <c r="H46" s="592">
        <f>E19</f>
        <v>0</v>
      </c>
      <c r="I46" s="592">
        <f>H46*F46</f>
        <v>0</v>
      </c>
      <c r="J46" s="593">
        <f>IF($E$38=0,0,I46/$E$38)</f>
        <v>0</v>
      </c>
    </row>
    <row r="47" spans="1:14" ht="14.1" customHeight="1" x14ac:dyDescent="0.25">
      <c r="A47" s="573"/>
      <c r="B47" s="596" t="s">
        <v>240</v>
      </c>
      <c r="C47" s="260" t="s">
        <v>24</v>
      </c>
      <c r="D47" s="261" t="s">
        <v>201</v>
      </c>
      <c r="E47" s="597">
        <v>0.03</v>
      </c>
      <c r="F47" s="598">
        <f>E47/12</f>
        <v>2.5000000000000001E-3</v>
      </c>
      <c r="G47" s="261" t="str">
        <f>G46</f>
        <v>R$/veíc.ano</v>
      </c>
      <c r="H47" s="599">
        <f>E19</f>
        <v>0</v>
      </c>
      <c r="I47" s="599">
        <f>H47*F47</f>
        <v>0</v>
      </c>
      <c r="J47" s="600">
        <f>IF($E$38=0,0,I47/$E$38)</f>
        <v>0</v>
      </c>
    </row>
    <row r="48" spans="1:14" ht="14.1" customHeight="1" x14ac:dyDescent="0.25">
      <c r="A48" s="601" t="s">
        <v>309</v>
      </c>
      <c r="B48" s="602"/>
      <c r="C48" s="602"/>
      <c r="D48" s="602"/>
      <c r="E48" s="602"/>
      <c r="F48" s="602"/>
      <c r="G48" s="602"/>
      <c r="H48" s="602"/>
      <c r="I48" s="602"/>
      <c r="J48" s="603">
        <f>SUM(J44:J47)</f>
        <v>0</v>
      </c>
    </row>
    <row r="49" spans="1:11" ht="14.1" customHeight="1" x14ac:dyDescent="0.25">
      <c r="A49" s="604" t="s">
        <v>248</v>
      </c>
      <c r="B49" s="605"/>
      <c r="C49" s="605"/>
      <c r="D49" s="605"/>
      <c r="E49" s="605"/>
      <c r="F49" s="605"/>
      <c r="G49" s="605"/>
      <c r="H49" s="605"/>
      <c r="I49" s="605"/>
      <c r="J49" s="523">
        <f>E38</f>
        <v>0</v>
      </c>
    </row>
    <row r="50" spans="1:11" ht="14.1" customHeight="1" x14ac:dyDescent="0.25">
      <c r="A50" s="604" t="s">
        <v>729</v>
      </c>
      <c r="B50" s="605"/>
      <c r="C50" s="605"/>
      <c r="D50" s="605"/>
      <c r="E50" s="605"/>
      <c r="F50" s="605"/>
      <c r="G50" s="605"/>
      <c r="H50" s="605"/>
      <c r="I50" s="605"/>
      <c r="J50" s="523">
        <f>E6</f>
        <v>0</v>
      </c>
    </row>
    <row r="51" spans="1:11" ht="14.1" customHeight="1" x14ac:dyDescent="0.25">
      <c r="A51" s="606" t="s">
        <v>730</v>
      </c>
      <c r="B51" s="607"/>
      <c r="C51" s="607"/>
      <c r="D51" s="607"/>
      <c r="E51" s="607"/>
      <c r="F51" s="607"/>
      <c r="G51" s="607"/>
      <c r="H51" s="607"/>
      <c r="I51" s="607"/>
      <c r="J51" s="608">
        <f>($J$48*$J$49)*J50</f>
        <v>0</v>
      </c>
    </row>
    <row r="52" spans="1:11" ht="14.1" customHeight="1" x14ac:dyDescent="0.25">
      <c r="A52" s="604" t="s">
        <v>516</v>
      </c>
      <c r="B52" s="605"/>
      <c r="C52" s="605"/>
      <c r="D52" s="605"/>
      <c r="E52" s="605"/>
      <c r="F52" s="605"/>
      <c r="G52" s="605"/>
      <c r="H52" s="605"/>
      <c r="I52" s="605"/>
      <c r="J52" s="523">
        <v>12</v>
      </c>
    </row>
    <row r="53" spans="1:11" ht="14.1" customHeight="1" x14ac:dyDescent="0.25">
      <c r="A53" s="609" t="s">
        <v>517</v>
      </c>
      <c r="B53" s="610"/>
      <c r="C53" s="610"/>
      <c r="D53" s="610"/>
      <c r="E53" s="610"/>
      <c r="F53" s="610"/>
      <c r="G53" s="610"/>
      <c r="H53" s="610"/>
      <c r="I53" s="610"/>
      <c r="J53" s="611">
        <f>J51*J52</f>
        <v>0</v>
      </c>
    </row>
    <row r="54" spans="1:11" ht="5.0999999999999996" customHeight="1" x14ac:dyDescent="0.25">
      <c r="A54" s="612"/>
      <c r="B54" s="612"/>
      <c r="C54" s="273"/>
      <c r="D54" s="187"/>
      <c r="F54" s="613"/>
      <c r="G54" s="613"/>
      <c r="H54" s="614"/>
      <c r="I54" s="614"/>
      <c r="J54" s="615"/>
    </row>
    <row r="55" spans="1:11" ht="14.1" customHeight="1" x14ac:dyDescent="0.25">
      <c r="A55" s="546" t="s">
        <v>34</v>
      </c>
      <c r="B55" s="547" t="s">
        <v>17</v>
      </c>
      <c r="C55" s="547"/>
      <c r="D55" s="547"/>
      <c r="E55" s="547"/>
      <c r="F55" s="547"/>
      <c r="G55" s="547"/>
      <c r="H55" s="547"/>
      <c r="I55" s="547"/>
      <c r="J55" s="548"/>
    </row>
    <row r="56" spans="1:11" ht="14.1" customHeight="1" x14ac:dyDescent="0.25">
      <c r="A56" s="577" t="s">
        <v>44</v>
      </c>
      <c r="B56" s="578"/>
      <c r="C56" s="579"/>
      <c r="D56" s="580" t="s">
        <v>6</v>
      </c>
      <c r="E56" s="580" t="s">
        <v>243</v>
      </c>
      <c r="F56" s="580" t="s">
        <v>524</v>
      </c>
      <c r="G56" s="580" t="s">
        <v>8</v>
      </c>
      <c r="H56" s="580" t="s">
        <v>5</v>
      </c>
      <c r="I56" s="580" t="s">
        <v>518</v>
      </c>
      <c r="J56" s="580" t="s">
        <v>246</v>
      </c>
    </row>
    <row r="57" spans="1:11" ht="14.1" customHeight="1" x14ac:dyDescent="0.25">
      <c r="A57" s="583"/>
      <c r="B57" s="584"/>
      <c r="C57" s="585"/>
      <c r="D57" s="616"/>
      <c r="E57" s="616"/>
      <c r="F57" s="616"/>
      <c r="G57" s="616"/>
      <c r="H57" s="616"/>
      <c r="I57" s="616"/>
      <c r="J57" s="616"/>
    </row>
    <row r="58" spans="1:11" s="445" customFormat="1" ht="14.1" customHeight="1" x14ac:dyDescent="0.25">
      <c r="A58" s="617" t="s">
        <v>260</v>
      </c>
      <c r="B58" s="508" t="s">
        <v>519</v>
      </c>
      <c r="D58" s="509"/>
      <c r="E58" s="509"/>
      <c r="J58" s="618"/>
    </row>
    <row r="59" spans="1:11" ht="14.1" customHeight="1" x14ac:dyDescent="0.25">
      <c r="A59" s="619"/>
      <c r="B59" s="576" t="s">
        <v>237</v>
      </c>
      <c r="C59" s="620" t="s">
        <v>205</v>
      </c>
      <c r="D59" s="292" t="s">
        <v>244</v>
      </c>
      <c r="E59" s="666"/>
      <c r="F59" s="667"/>
      <c r="G59" s="621">
        <f>IF(F59=0,0,E59/F59)</f>
        <v>0</v>
      </c>
      <c r="H59" s="292" t="str">
        <f>D21</f>
        <v>R$/litro</v>
      </c>
      <c r="I59" s="622">
        <f>E21</f>
        <v>0</v>
      </c>
      <c r="J59" s="623">
        <f>IF(G59=0,0,I59*G59)</f>
        <v>0</v>
      </c>
    </row>
    <row r="60" spans="1:11" s="445" customFormat="1" ht="14.1" customHeight="1" x14ac:dyDescent="0.25">
      <c r="A60" s="617" t="s">
        <v>261</v>
      </c>
      <c r="B60" s="508" t="s">
        <v>520</v>
      </c>
      <c r="D60" s="509"/>
      <c r="E60" s="509"/>
      <c r="J60" s="618"/>
    </row>
    <row r="61" spans="1:11" ht="14.1" customHeight="1" x14ac:dyDescent="0.25">
      <c r="A61" s="624"/>
      <c r="B61" s="588" t="s">
        <v>237</v>
      </c>
      <c r="C61" s="625" t="s">
        <v>206</v>
      </c>
      <c r="D61" s="254" t="s">
        <v>244</v>
      </c>
      <c r="E61" s="668"/>
      <c r="F61" s="669"/>
      <c r="G61" s="203">
        <f>IFERROR(E61/F61,0)</f>
        <v>0</v>
      </c>
      <c r="H61" s="254" t="str">
        <f>D26</f>
        <v>R$/litro</v>
      </c>
      <c r="I61" s="589">
        <f>E26</f>
        <v>0</v>
      </c>
      <c r="J61" s="590">
        <f>IF(G61=0,0,I61*G61)</f>
        <v>0</v>
      </c>
      <c r="K61" s="626"/>
    </row>
    <row r="62" spans="1:11" ht="14.1" customHeight="1" x14ac:dyDescent="0.25">
      <c r="A62" s="627"/>
      <c r="B62" s="591" t="s">
        <v>238</v>
      </c>
      <c r="C62" s="628" t="s">
        <v>207</v>
      </c>
      <c r="D62" s="268" t="s">
        <v>244</v>
      </c>
      <c r="E62" s="670"/>
      <c r="F62" s="671"/>
      <c r="G62" s="204">
        <f>IFERROR(E62/F62,0)</f>
        <v>0</v>
      </c>
      <c r="H62" s="268" t="str">
        <f>H61</f>
        <v>R$/litro</v>
      </c>
      <c r="I62" s="592">
        <f t="shared" ref="I62:I64" si="0">E27</f>
        <v>0</v>
      </c>
      <c r="J62" s="593">
        <f>IF(G62=0,0,I62*G62)</f>
        <v>0</v>
      </c>
      <c r="K62" s="626"/>
    </row>
    <row r="63" spans="1:11" ht="14.1" customHeight="1" x14ac:dyDescent="0.25">
      <c r="A63" s="627"/>
      <c r="B63" s="591" t="s">
        <v>239</v>
      </c>
      <c r="C63" s="628" t="s">
        <v>208</v>
      </c>
      <c r="D63" s="268" t="s">
        <v>244</v>
      </c>
      <c r="E63" s="670"/>
      <c r="F63" s="671"/>
      <c r="G63" s="204">
        <f>IFERROR(E63/F63,0)</f>
        <v>0</v>
      </c>
      <c r="H63" s="268" t="str">
        <f>H62</f>
        <v>R$/litro</v>
      </c>
      <c r="I63" s="592">
        <f t="shared" si="0"/>
        <v>0</v>
      </c>
      <c r="J63" s="593">
        <f>IF(G63=0,0,I63*G63)</f>
        <v>0</v>
      </c>
      <c r="K63" s="626"/>
    </row>
    <row r="64" spans="1:11" ht="14.1" customHeight="1" x14ac:dyDescent="0.25">
      <c r="A64" s="629"/>
      <c r="B64" s="596" t="s">
        <v>240</v>
      </c>
      <c r="C64" s="630" t="s">
        <v>209</v>
      </c>
      <c r="D64" s="261" t="s">
        <v>244</v>
      </c>
      <c r="E64" s="672"/>
      <c r="F64" s="673"/>
      <c r="G64" s="205">
        <f>IFERROR(E64/F64,0)</f>
        <v>0</v>
      </c>
      <c r="H64" s="261" t="str">
        <f>H63</f>
        <v>R$/litro</v>
      </c>
      <c r="I64" s="599">
        <f t="shared" si="0"/>
        <v>0</v>
      </c>
      <c r="J64" s="600">
        <f>IF(G64=0,0,I64*G64)</f>
        <v>0</v>
      </c>
      <c r="K64" s="626"/>
    </row>
    <row r="65" spans="1:11" s="445" customFormat="1" ht="14.1" customHeight="1" x14ac:dyDescent="0.25">
      <c r="A65" s="617" t="s">
        <v>262</v>
      </c>
      <c r="B65" s="508" t="s">
        <v>521</v>
      </c>
      <c r="D65" s="509"/>
      <c r="E65" s="509"/>
      <c r="J65" s="618"/>
    </row>
    <row r="66" spans="1:11" ht="14.1" customHeight="1" x14ac:dyDescent="0.25">
      <c r="A66" s="624"/>
      <c r="B66" s="588" t="s">
        <v>237</v>
      </c>
      <c r="C66" s="253" t="s">
        <v>210</v>
      </c>
      <c r="D66" s="254" t="s">
        <v>244</v>
      </c>
      <c r="E66" s="668"/>
      <c r="F66" s="669"/>
      <c r="G66" s="203">
        <f>IFERROR(E66/F66,0)</f>
        <v>0</v>
      </c>
      <c r="H66" s="254" t="str">
        <f>D30</f>
        <v>R$/litro</v>
      </c>
      <c r="I66" s="589">
        <f>E30</f>
        <v>0</v>
      </c>
      <c r="J66" s="590">
        <f>IF(G66=0,0,I66*G66)</f>
        <v>0</v>
      </c>
      <c r="K66" s="626"/>
    </row>
    <row r="67" spans="1:11" ht="14.1" customHeight="1" x14ac:dyDescent="0.25">
      <c r="A67" s="627"/>
      <c r="B67" s="591" t="s">
        <v>238</v>
      </c>
      <c r="C67" s="267" t="s">
        <v>211</v>
      </c>
      <c r="D67" s="268" t="s">
        <v>244</v>
      </c>
      <c r="E67" s="670"/>
      <c r="F67" s="671"/>
      <c r="G67" s="204">
        <f>IFERROR(E67/F67,0)</f>
        <v>0</v>
      </c>
      <c r="H67" s="268" t="str">
        <f t="shared" ref="H67:I68" si="1">D31</f>
        <v>R$/litro</v>
      </c>
      <c r="I67" s="592">
        <f t="shared" si="1"/>
        <v>0</v>
      </c>
      <c r="J67" s="593">
        <f>IF(G67=0,0,I67*G67)</f>
        <v>0</v>
      </c>
    </row>
    <row r="68" spans="1:11" ht="14.1" customHeight="1" x14ac:dyDescent="0.25">
      <c r="A68" s="629"/>
      <c r="B68" s="596" t="s">
        <v>239</v>
      </c>
      <c r="C68" s="260" t="s">
        <v>212</v>
      </c>
      <c r="D68" s="261" t="s">
        <v>244</v>
      </c>
      <c r="E68" s="672"/>
      <c r="F68" s="673"/>
      <c r="G68" s="205">
        <f>IFERROR(E68/F68,0)</f>
        <v>0</v>
      </c>
      <c r="H68" s="261" t="str">
        <f t="shared" si="1"/>
        <v>R$/litro</v>
      </c>
      <c r="I68" s="599">
        <f t="shared" si="1"/>
        <v>0</v>
      </c>
      <c r="J68" s="600">
        <f>IF(G68=0,0,I68*G68)</f>
        <v>0</v>
      </c>
    </row>
    <row r="69" spans="1:11" s="445" customFormat="1" ht="14.1" customHeight="1" x14ac:dyDescent="0.25">
      <c r="A69" s="617" t="s">
        <v>263</v>
      </c>
      <c r="B69" s="508" t="s">
        <v>522</v>
      </c>
      <c r="D69" s="509"/>
      <c r="E69" s="509"/>
      <c r="J69" s="618"/>
    </row>
    <row r="70" spans="1:11" ht="14.1" customHeight="1" x14ac:dyDescent="0.25">
      <c r="A70" s="624"/>
      <c r="B70" s="588" t="s">
        <v>237</v>
      </c>
      <c r="C70" s="253" t="s">
        <v>10</v>
      </c>
      <c r="D70" s="254" t="s">
        <v>203</v>
      </c>
      <c r="E70" s="674"/>
      <c r="F70" s="669"/>
      <c r="G70" s="203">
        <f>IFERROR(E70/F70,0)</f>
        <v>0</v>
      </c>
      <c r="H70" s="254" t="str">
        <f>D22</f>
        <v>R$/unid.</v>
      </c>
      <c r="I70" s="589">
        <f>E22</f>
        <v>0</v>
      </c>
      <c r="J70" s="590">
        <f>IF(G70=0,0,I70*G70)</f>
        <v>0</v>
      </c>
    </row>
    <row r="71" spans="1:11" ht="14.1" customHeight="1" x14ac:dyDescent="0.25">
      <c r="A71" s="627"/>
      <c r="B71" s="591" t="s">
        <v>238</v>
      </c>
      <c r="C71" s="267" t="s">
        <v>204</v>
      </c>
      <c r="D71" s="268" t="str">
        <f>D70</f>
        <v>peça</v>
      </c>
      <c r="E71" s="675"/>
      <c r="F71" s="671"/>
      <c r="G71" s="204">
        <f>IFERROR(E71/F71,0)</f>
        <v>0</v>
      </c>
      <c r="H71" s="268" t="str">
        <f t="shared" ref="H71:I72" si="2">D23</f>
        <v>R$/unid.</v>
      </c>
      <c r="I71" s="592">
        <f t="shared" si="2"/>
        <v>0</v>
      </c>
      <c r="J71" s="593">
        <f>IF(G71=0,0,I71*G71)</f>
        <v>0</v>
      </c>
    </row>
    <row r="72" spans="1:11" ht="14.1" customHeight="1" x14ac:dyDescent="0.25">
      <c r="A72" s="629"/>
      <c r="B72" s="596" t="s">
        <v>239</v>
      </c>
      <c r="C72" s="260" t="s">
        <v>0</v>
      </c>
      <c r="D72" s="261" t="str">
        <f>D71</f>
        <v>peça</v>
      </c>
      <c r="E72" s="676"/>
      <c r="F72" s="673"/>
      <c r="G72" s="205">
        <f>IFERROR(E72/F72,0)</f>
        <v>0</v>
      </c>
      <c r="H72" s="261" t="str">
        <f t="shared" si="2"/>
        <v>R$/serv.</v>
      </c>
      <c r="I72" s="599">
        <f t="shared" si="2"/>
        <v>0</v>
      </c>
      <c r="J72" s="600">
        <f>IF(G72=0,0,I72*G72)</f>
        <v>0</v>
      </c>
    </row>
    <row r="73" spans="1:11" s="445" customFormat="1" ht="14.1" customHeight="1" x14ac:dyDescent="0.25">
      <c r="A73" s="617" t="s">
        <v>264</v>
      </c>
      <c r="B73" s="508" t="s">
        <v>98</v>
      </c>
      <c r="D73" s="509"/>
      <c r="E73" s="509"/>
      <c r="J73" s="618"/>
    </row>
    <row r="74" spans="1:11" ht="14.1" customHeight="1" x14ac:dyDescent="0.25">
      <c r="A74" s="619"/>
      <c r="B74" s="576" t="s">
        <v>237</v>
      </c>
      <c r="C74" s="291" t="s">
        <v>98</v>
      </c>
      <c r="D74" s="292" t="s">
        <v>253</v>
      </c>
      <c r="E74" s="631">
        <v>5.0000000000000001E-3</v>
      </c>
      <c r="F74" s="632" t="s">
        <v>133</v>
      </c>
      <c r="G74" s="633">
        <f>IF(E38=0,0,E74/E38)</f>
        <v>0</v>
      </c>
      <c r="H74" s="292" t="str">
        <f>D20</f>
        <v>R$/veíc.</v>
      </c>
      <c r="I74" s="634">
        <f>E20</f>
        <v>0</v>
      </c>
      <c r="J74" s="623">
        <f>IF(G74=0,0,I74*G74)</f>
        <v>0</v>
      </c>
    </row>
    <row r="75" spans="1:11" s="445" customFormat="1" ht="14.1" customHeight="1" x14ac:dyDescent="0.25">
      <c r="A75" s="617" t="s">
        <v>448</v>
      </c>
      <c r="B75" s="508" t="s">
        <v>523</v>
      </c>
      <c r="D75" s="509"/>
      <c r="E75" s="509"/>
      <c r="J75" s="618"/>
    </row>
    <row r="76" spans="1:11" ht="14.1" customHeight="1" x14ac:dyDescent="0.25">
      <c r="A76" s="619"/>
      <c r="B76" s="576" t="s">
        <v>237</v>
      </c>
      <c r="C76" s="291" t="s">
        <v>254</v>
      </c>
      <c r="D76" s="292" t="s">
        <v>256</v>
      </c>
      <c r="E76" s="667"/>
      <c r="F76" s="632">
        <f>E38</f>
        <v>0</v>
      </c>
      <c r="G76" s="633">
        <f>IF(F76=0,0,E76/F76)</f>
        <v>0</v>
      </c>
      <c r="H76" s="292" t="str">
        <f>D25</f>
        <v>R$/serv.</v>
      </c>
      <c r="I76" s="634">
        <f>E25</f>
        <v>0</v>
      </c>
      <c r="J76" s="623">
        <f>IF(G76=0,0,I76*G76)</f>
        <v>0</v>
      </c>
    </row>
    <row r="77" spans="1:11" ht="14.1" customHeight="1" x14ac:dyDescent="0.25">
      <c r="A77" s="601" t="s">
        <v>309</v>
      </c>
      <c r="B77" s="602"/>
      <c r="C77" s="602"/>
      <c r="D77" s="602"/>
      <c r="E77" s="602"/>
      <c r="F77" s="602"/>
      <c r="G77" s="602"/>
      <c r="H77" s="602"/>
      <c r="I77" s="602"/>
      <c r="J77" s="603">
        <f>SUM(J59:J76)</f>
        <v>0</v>
      </c>
    </row>
    <row r="78" spans="1:11" ht="14.1" customHeight="1" x14ac:dyDescent="0.25">
      <c r="A78" s="604" t="s">
        <v>248</v>
      </c>
      <c r="B78" s="605"/>
      <c r="C78" s="605"/>
      <c r="D78" s="605"/>
      <c r="E78" s="605"/>
      <c r="F78" s="605"/>
      <c r="G78" s="605"/>
      <c r="H78" s="605"/>
      <c r="I78" s="605"/>
      <c r="J78" s="523">
        <f>E38</f>
        <v>0</v>
      </c>
    </row>
    <row r="79" spans="1:11" ht="14.1" customHeight="1" x14ac:dyDescent="0.25">
      <c r="A79" s="604" t="s">
        <v>729</v>
      </c>
      <c r="B79" s="605"/>
      <c r="C79" s="605"/>
      <c r="D79" s="605"/>
      <c r="E79" s="605"/>
      <c r="F79" s="605"/>
      <c r="G79" s="605"/>
      <c r="H79" s="605"/>
      <c r="I79" s="605"/>
      <c r="J79" s="523">
        <f>E6</f>
        <v>0</v>
      </c>
    </row>
    <row r="80" spans="1:11" ht="14.1" customHeight="1" x14ac:dyDescent="0.25">
      <c r="A80" s="606" t="s">
        <v>731</v>
      </c>
      <c r="B80" s="607"/>
      <c r="C80" s="607"/>
      <c r="D80" s="607"/>
      <c r="E80" s="607"/>
      <c r="F80" s="607"/>
      <c r="G80" s="607"/>
      <c r="H80" s="607"/>
      <c r="I80" s="607"/>
      <c r="J80" s="608">
        <f>($J$77*$J$78)*J79</f>
        <v>0</v>
      </c>
    </row>
    <row r="81" spans="1:26" ht="14.1" customHeight="1" x14ac:dyDescent="0.25">
      <c r="A81" s="604" t="s">
        <v>516</v>
      </c>
      <c r="B81" s="605"/>
      <c r="C81" s="605"/>
      <c r="D81" s="605"/>
      <c r="E81" s="605"/>
      <c r="F81" s="605"/>
      <c r="G81" s="605"/>
      <c r="H81" s="605"/>
      <c r="I81" s="605"/>
      <c r="J81" s="523">
        <f>J52</f>
        <v>12</v>
      </c>
    </row>
    <row r="82" spans="1:26" ht="14.1" customHeight="1" x14ac:dyDescent="0.25">
      <c r="A82" s="609" t="s">
        <v>517</v>
      </c>
      <c r="B82" s="610"/>
      <c r="C82" s="610"/>
      <c r="D82" s="610"/>
      <c r="E82" s="610"/>
      <c r="F82" s="610"/>
      <c r="G82" s="610"/>
      <c r="H82" s="610"/>
      <c r="I82" s="610"/>
      <c r="J82" s="611">
        <f>J80*J81</f>
        <v>0</v>
      </c>
    </row>
    <row r="83" spans="1:26" s="626" customFormat="1" ht="14.1" customHeight="1" x14ac:dyDescent="0.25">
      <c r="A83" s="635" t="s">
        <v>255</v>
      </c>
      <c r="B83" s="635"/>
      <c r="C83" s="636"/>
      <c r="F83" s="274"/>
      <c r="G83" s="637"/>
      <c r="H83" s="637"/>
      <c r="I83" s="638"/>
      <c r="J83" s="639"/>
    </row>
    <row r="84" spans="1:26" ht="14.1" customHeight="1" x14ac:dyDescent="0.25">
      <c r="A84" s="635" t="s">
        <v>603</v>
      </c>
      <c r="B84" s="635"/>
      <c r="D84" s="274"/>
      <c r="F84" s="187"/>
      <c r="G84" s="640"/>
      <c r="H84" s="641"/>
    </row>
    <row r="86" spans="1:26" s="168" customFormat="1" ht="13.5" customHeight="1" x14ac:dyDescent="0.25">
      <c r="A86" s="169"/>
      <c r="B86" s="169"/>
      <c r="C86" s="165" t="s">
        <v>946</v>
      </c>
      <c r="D86" s="193" t="str">
        <f>'(2)Ins.'!D109</f>
        <v>Inserir Data</v>
      </c>
      <c r="E86" s="194"/>
      <c r="F86" s="167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s="168" customFormat="1" ht="13.5" customHeight="1" x14ac:dyDescent="0.25">
      <c r="A87" s="169"/>
      <c r="B87" s="169"/>
      <c r="C87" s="167"/>
      <c r="D87" s="169"/>
      <c r="E87" s="167"/>
      <c r="F87" s="167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s="168" customFormat="1" ht="13.5" customHeight="1" x14ac:dyDescent="0.25">
      <c r="A88" s="169"/>
      <c r="B88" s="169"/>
      <c r="C88" s="167"/>
      <c r="D88" s="169"/>
      <c r="E88" s="167"/>
      <c r="F88" s="167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103" spans="1:26" s="168" customFormat="1" ht="13.5" customHeight="1" x14ac:dyDescent="0.25">
      <c r="A103" s="169"/>
      <c r="B103" s="169"/>
      <c r="C103" s="164"/>
      <c r="D103" s="164"/>
      <c r="E103" s="164"/>
      <c r="F103" s="164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s="168" customFormat="1" ht="13.5" customHeight="1" x14ac:dyDescent="0.25">
      <c r="A104" s="169"/>
      <c r="B104" s="169"/>
      <c r="C104" s="164"/>
      <c r="D104" s="188"/>
      <c r="E104" s="189"/>
      <c r="F104" s="189"/>
      <c r="G104" s="18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s="168" customFormat="1" ht="13.5" customHeight="1" x14ac:dyDescent="0.25">
      <c r="A105" s="169"/>
      <c r="B105" s="169"/>
      <c r="C105" s="164"/>
      <c r="D105" s="197" t="str">
        <f>'(2)Ins.'!D122</f>
        <v>Nome do Representante Legal</v>
      </c>
      <c r="E105" s="197"/>
      <c r="F105" s="197"/>
      <c r="G105" s="197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s="168" customFormat="1" ht="13.5" customHeight="1" x14ac:dyDescent="0.25">
      <c r="A106" s="169"/>
      <c r="B106" s="169"/>
      <c r="C106" s="164"/>
      <c r="D106" s="198" t="str">
        <f>'(2)Ins.'!D123</f>
        <v>CPF</v>
      </c>
      <c r="E106" s="198"/>
      <c r="F106" s="198"/>
      <c r="G106" s="198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s="168" customFormat="1" ht="13.5" customHeight="1" x14ac:dyDescent="0.25">
      <c r="A107" s="169"/>
      <c r="B107" s="169"/>
      <c r="C107" s="164"/>
      <c r="D107" s="198" t="str">
        <f>'(2)Ins.'!D124</f>
        <v>Cargo</v>
      </c>
      <c r="E107" s="198"/>
      <c r="F107" s="198"/>
      <c r="G107" s="198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s="168" customFormat="1" ht="13.5" customHeight="1" x14ac:dyDescent="0.25">
      <c r="A108" s="169"/>
      <c r="B108" s="169"/>
      <c r="C108" s="164"/>
      <c r="D108" s="198" t="str">
        <f>'(2)Ins.'!D125</f>
        <v>Razão Social da Licitante</v>
      </c>
      <c r="E108" s="198"/>
      <c r="F108" s="198"/>
      <c r="G108" s="198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s="168" customFormat="1" ht="13.5" customHeight="1" x14ac:dyDescent="0.25">
      <c r="A109" s="169"/>
      <c r="B109" s="169"/>
      <c r="C109" s="167"/>
      <c r="D109" s="169"/>
      <c r="E109" s="167"/>
      <c r="F109" s="167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s="168" customFormat="1" ht="13.5" customHeight="1" x14ac:dyDescent="0.25">
      <c r="A110" s="169"/>
      <c r="B110" s="169"/>
      <c r="C110" s="164"/>
      <c r="D110" s="172" t="s">
        <v>947</v>
      </c>
      <c r="E110" s="171" t="str">
        <f>'(2)Ins.'!E127</f>
        <v>inserir nº dias</v>
      </c>
      <c r="F110" s="173" t="s">
        <v>948</v>
      </c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</sheetData>
  <sheetProtection algorithmName="SHA-512" hashValue="flMeuCeotqp0yQHttZUO8tVXEaLHS4s59fWZwAfSkoBUFRfXXm2cC1JprxX1fjnWye4rOxvBCfIp3PMzMnANMQ==" saltValue="Sn7tiKElIlqGz5XmkyQHZw==" spinCount="100000" sheet="1" formatCells="0" formatColumns="0" formatRows="0" insertColumns="0" insertRows="0" insertHyperlinks="0" deleteColumns="0" deleteRows="0" selectLockedCells="1" sort="0" autoFilter="0" pivotTables="0"/>
  <mergeCells count="97">
    <mergeCell ref="D108:G108"/>
    <mergeCell ref="D86:E86"/>
    <mergeCell ref="D104:G104"/>
    <mergeCell ref="D105:G105"/>
    <mergeCell ref="D106:G106"/>
    <mergeCell ref="D107:G107"/>
    <mergeCell ref="H56:H57"/>
    <mergeCell ref="I56:I57"/>
    <mergeCell ref="J56:J57"/>
    <mergeCell ref="A79:I79"/>
    <mergeCell ref="A56:C57"/>
    <mergeCell ref="D56:D57"/>
    <mergeCell ref="E56:E57"/>
    <mergeCell ref="F56:F57"/>
    <mergeCell ref="G56:G57"/>
    <mergeCell ref="G20:J20"/>
    <mergeCell ref="J42:J43"/>
    <mergeCell ref="A48:I48"/>
    <mergeCell ref="A51:I51"/>
    <mergeCell ref="A49:I49"/>
    <mergeCell ref="A50:I50"/>
    <mergeCell ref="E34:F34"/>
    <mergeCell ref="E33:F33"/>
    <mergeCell ref="E28:F28"/>
    <mergeCell ref="G33:J33"/>
    <mergeCell ref="G34:J34"/>
    <mergeCell ref="G28:J28"/>
    <mergeCell ref="G29:J29"/>
    <mergeCell ref="E29:F29"/>
    <mergeCell ref="E30:F30"/>
    <mergeCell ref="E31:F31"/>
    <mergeCell ref="G19:J19"/>
    <mergeCell ref="A18:C18"/>
    <mergeCell ref="E18:F18"/>
    <mergeCell ref="G18:J18"/>
    <mergeCell ref="E27:F27"/>
    <mergeCell ref="E21:F21"/>
    <mergeCell ref="E19:F19"/>
    <mergeCell ref="E20:F20"/>
    <mergeCell ref="E22:F22"/>
    <mergeCell ref="E23:F23"/>
    <mergeCell ref="E24:F24"/>
    <mergeCell ref="E25:F25"/>
    <mergeCell ref="E26:F26"/>
    <mergeCell ref="G25:J25"/>
    <mergeCell ref="G26:J26"/>
    <mergeCell ref="G27:J27"/>
    <mergeCell ref="A1:J1"/>
    <mergeCell ref="E6:F6"/>
    <mergeCell ref="E7:F7"/>
    <mergeCell ref="E8:F8"/>
    <mergeCell ref="E9:F9"/>
    <mergeCell ref="G7:J7"/>
    <mergeCell ref="G6:J6"/>
    <mergeCell ref="A5:C5"/>
    <mergeCell ref="E5:F5"/>
    <mergeCell ref="G5:J5"/>
    <mergeCell ref="G8:J8"/>
    <mergeCell ref="G9:J9"/>
    <mergeCell ref="E12:F12"/>
    <mergeCell ref="E10:F10"/>
    <mergeCell ref="E11:F11"/>
    <mergeCell ref="E15:F15"/>
    <mergeCell ref="G13:J13"/>
    <mergeCell ref="G14:J14"/>
    <mergeCell ref="G15:J15"/>
    <mergeCell ref="E13:F13"/>
    <mergeCell ref="E14:F14"/>
    <mergeCell ref="A53:I53"/>
    <mergeCell ref="A52:I52"/>
    <mergeCell ref="H42:H43"/>
    <mergeCell ref="I42:I43"/>
    <mergeCell ref="G10:J10"/>
    <mergeCell ref="G11:J11"/>
    <mergeCell ref="G12:J12"/>
    <mergeCell ref="G38:J38"/>
    <mergeCell ref="E38:F38"/>
    <mergeCell ref="G21:J21"/>
    <mergeCell ref="G22:J22"/>
    <mergeCell ref="G23:J23"/>
    <mergeCell ref="G24:J24"/>
    <mergeCell ref="G30:J30"/>
    <mergeCell ref="G31:J31"/>
    <mergeCell ref="G32:J32"/>
    <mergeCell ref="A82:I82"/>
    <mergeCell ref="A77:I77"/>
    <mergeCell ref="A78:I78"/>
    <mergeCell ref="A80:I80"/>
    <mergeCell ref="A81:I81"/>
    <mergeCell ref="E32:F32"/>
    <mergeCell ref="A37:C37"/>
    <mergeCell ref="E37:F37"/>
    <mergeCell ref="G37:J37"/>
    <mergeCell ref="A42:C43"/>
    <mergeCell ref="D42:D43"/>
    <mergeCell ref="E42:F42"/>
    <mergeCell ref="G42:G43"/>
  </mergeCells>
  <printOptions horizontalCentered="1"/>
  <pageMargins left="1.1811023622047245" right="0.78740157480314965" top="1.1811023622047245" bottom="0.78740157480314965" header="0.59055118110236227" footer="0.31496062992125984"/>
  <pageSetup paperSize="9" scale="67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9 - Composição da Despesa com Veículo - Motocicleta&amp;R&amp;"Calibri,Negrito"&amp;9Pág.: &amp;P de &amp;N</oddFooter>
  </headerFooter>
  <rowBreaks count="1" manualBreakCount="1">
    <brk id="54" max="9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CC2AC-4071-4CA5-9B96-CE508FF37646}">
  <dimension ref="A1:Z44"/>
  <sheetViews>
    <sheetView showGridLines="0" zoomScaleNormal="100" zoomScaleSheetLayoutView="70" workbookViewId="0">
      <selection sqref="A1:I1"/>
    </sheetView>
  </sheetViews>
  <sheetFormatPr defaultRowHeight="14.1" customHeight="1" x14ac:dyDescent="0.25"/>
  <cols>
    <col min="1" max="2" width="3.109375" style="206" customWidth="1"/>
    <col min="3" max="3" width="46.88671875" style="206" bestFit="1" customWidth="1"/>
    <col min="4" max="4" width="12.6640625" style="206" customWidth="1"/>
    <col min="5" max="5" width="9.6640625" style="187" customWidth="1"/>
    <col min="6" max="6" width="9.6640625" style="206" customWidth="1"/>
    <col min="7" max="7" width="6.88671875" style="206" bestFit="1" customWidth="1"/>
    <col min="8" max="9" width="12.6640625" style="206" customWidth="1"/>
    <col min="10" max="12" width="8.88671875" style="206"/>
    <col min="13" max="13" width="10.109375" style="206" bestFit="1" customWidth="1"/>
    <col min="14" max="252" width="8.88671875" style="206"/>
    <col min="253" max="253" width="3.88671875" style="206" customWidth="1"/>
    <col min="254" max="254" width="3.5546875" style="206" customWidth="1"/>
    <col min="255" max="255" width="10.109375" style="206" customWidth="1"/>
    <col min="256" max="256" width="13.33203125" style="206" customWidth="1"/>
    <col min="257" max="257" width="4.109375" style="206" bestFit="1" customWidth="1"/>
    <col min="258" max="258" width="9.109375" style="206" customWidth="1"/>
    <col min="259" max="260" width="10.6640625" style="206" customWidth="1"/>
    <col min="261" max="261" width="8.5546875" style="206" customWidth="1"/>
    <col min="262" max="262" width="9.88671875" style="206" customWidth="1"/>
    <col min="263" max="263" width="6.5546875" style="206" customWidth="1"/>
    <col min="264" max="267" width="8.88671875" style="206"/>
    <col min="268" max="268" width="10.109375" style="206" bestFit="1" customWidth="1"/>
    <col min="269" max="508" width="8.88671875" style="206"/>
    <col min="509" max="509" width="3.88671875" style="206" customWidth="1"/>
    <col min="510" max="510" width="3.5546875" style="206" customWidth="1"/>
    <col min="511" max="511" width="10.109375" style="206" customWidth="1"/>
    <col min="512" max="512" width="13.33203125" style="206" customWidth="1"/>
    <col min="513" max="513" width="4.109375" style="206" bestFit="1" customWidth="1"/>
    <col min="514" max="514" width="9.109375" style="206" customWidth="1"/>
    <col min="515" max="516" width="10.6640625" style="206" customWidth="1"/>
    <col min="517" max="517" width="8.5546875" style="206" customWidth="1"/>
    <col min="518" max="518" width="9.88671875" style="206" customWidth="1"/>
    <col min="519" max="519" width="6.5546875" style="206" customWidth="1"/>
    <col min="520" max="523" width="8.88671875" style="206"/>
    <col min="524" max="524" width="10.109375" style="206" bestFit="1" customWidth="1"/>
    <col min="525" max="764" width="8.88671875" style="206"/>
    <col min="765" max="765" width="3.88671875" style="206" customWidth="1"/>
    <col min="766" max="766" width="3.5546875" style="206" customWidth="1"/>
    <col min="767" max="767" width="10.109375" style="206" customWidth="1"/>
    <col min="768" max="768" width="13.33203125" style="206" customWidth="1"/>
    <col min="769" max="769" width="4.109375" style="206" bestFit="1" customWidth="1"/>
    <col min="770" max="770" width="9.109375" style="206" customWidth="1"/>
    <col min="771" max="772" width="10.6640625" style="206" customWidth="1"/>
    <col min="773" max="773" width="8.5546875" style="206" customWidth="1"/>
    <col min="774" max="774" width="9.88671875" style="206" customWidth="1"/>
    <col min="775" max="775" width="6.5546875" style="206" customWidth="1"/>
    <col min="776" max="779" width="8.88671875" style="206"/>
    <col min="780" max="780" width="10.109375" style="206" bestFit="1" customWidth="1"/>
    <col min="781" max="1020" width="8.88671875" style="206"/>
    <col min="1021" max="1021" width="3.88671875" style="206" customWidth="1"/>
    <col min="1022" max="1022" width="3.5546875" style="206" customWidth="1"/>
    <col min="1023" max="1023" width="10.109375" style="206" customWidth="1"/>
    <col min="1024" max="1024" width="13.33203125" style="206" customWidth="1"/>
    <col min="1025" max="1025" width="4.109375" style="206" bestFit="1" customWidth="1"/>
    <col min="1026" max="1026" width="9.109375" style="206" customWidth="1"/>
    <col min="1027" max="1028" width="10.6640625" style="206" customWidth="1"/>
    <col min="1029" max="1029" width="8.5546875" style="206" customWidth="1"/>
    <col min="1030" max="1030" width="9.88671875" style="206" customWidth="1"/>
    <col min="1031" max="1031" width="6.5546875" style="206" customWidth="1"/>
    <col min="1032" max="1035" width="8.88671875" style="206"/>
    <col min="1036" max="1036" width="10.109375" style="206" bestFit="1" customWidth="1"/>
    <col min="1037" max="1276" width="8.88671875" style="206"/>
    <col min="1277" max="1277" width="3.88671875" style="206" customWidth="1"/>
    <col min="1278" max="1278" width="3.5546875" style="206" customWidth="1"/>
    <col min="1279" max="1279" width="10.109375" style="206" customWidth="1"/>
    <col min="1280" max="1280" width="13.33203125" style="206" customWidth="1"/>
    <col min="1281" max="1281" width="4.109375" style="206" bestFit="1" customWidth="1"/>
    <col min="1282" max="1282" width="9.109375" style="206" customWidth="1"/>
    <col min="1283" max="1284" width="10.6640625" style="206" customWidth="1"/>
    <col min="1285" max="1285" width="8.5546875" style="206" customWidth="1"/>
    <col min="1286" max="1286" width="9.88671875" style="206" customWidth="1"/>
    <col min="1287" max="1287" width="6.5546875" style="206" customWidth="1"/>
    <col min="1288" max="1291" width="8.88671875" style="206"/>
    <col min="1292" max="1292" width="10.109375" style="206" bestFit="1" customWidth="1"/>
    <col min="1293" max="1532" width="8.88671875" style="206"/>
    <col min="1533" max="1533" width="3.88671875" style="206" customWidth="1"/>
    <col min="1534" max="1534" width="3.5546875" style="206" customWidth="1"/>
    <col min="1535" max="1535" width="10.109375" style="206" customWidth="1"/>
    <col min="1536" max="1536" width="13.33203125" style="206" customWidth="1"/>
    <col min="1537" max="1537" width="4.109375" style="206" bestFit="1" customWidth="1"/>
    <col min="1538" max="1538" width="9.109375" style="206" customWidth="1"/>
    <col min="1539" max="1540" width="10.6640625" style="206" customWidth="1"/>
    <col min="1541" max="1541" width="8.5546875" style="206" customWidth="1"/>
    <col min="1542" max="1542" width="9.88671875" style="206" customWidth="1"/>
    <col min="1543" max="1543" width="6.5546875" style="206" customWidth="1"/>
    <col min="1544" max="1547" width="8.88671875" style="206"/>
    <col min="1548" max="1548" width="10.109375" style="206" bestFit="1" customWidth="1"/>
    <col min="1549" max="1788" width="8.88671875" style="206"/>
    <col min="1789" max="1789" width="3.88671875" style="206" customWidth="1"/>
    <col min="1790" max="1790" width="3.5546875" style="206" customWidth="1"/>
    <col min="1791" max="1791" width="10.109375" style="206" customWidth="1"/>
    <col min="1792" max="1792" width="13.33203125" style="206" customWidth="1"/>
    <col min="1793" max="1793" width="4.109375" style="206" bestFit="1" customWidth="1"/>
    <col min="1794" max="1794" width="9.109375" style="206" customWidth="1"/>
    <col min="1795" max="1796" width="10.6640625" style="206" customWidth="1"/>
    <col min="1797" max="1797" width="8.5546875" style="206" customWidth="1"/>
    <col min="1798" max="1798" width="9.88671875" style="206" customWidth="1"/>
    <col min="1799" max="1799" width="6.5546875" style="206" customWidth="1"/>
    <col min="1800" max="1803" width="8.88671875" style="206"/>
    <col min="1804" max="1804" width="10.109375" style="206" bestFit="1" customWidth="1"/>
    <col min="1805" max="2044" width="8.88671875" style="206"/>
    <col min="2045" max="2045" width="3.88671875" style="206" customWidth="1"/>
    <col min="2046" max="2046" width="3.5546875" style="206" customWidth="1"/>
    <col min="2047" max="2047" width="10.109375" style="206" customWidth="1"/>
    <col min="2048" max="2048" width="13.33203125" style="206" customWidth="1"/>
    <col min="2049" max="2049" width="4.109375" style="206" bestFit="1" customWidth="1"/>
    <col min="2050" max="2050" width="9.109375" style="206" customWidth="1"/>
    <col min="2051" max="2052" width="10.6640625" style="206" customWidth="1"/>
    <col min="2053" max="2053" width="8.5546875" style="206" customWidth="1"/>
    <col min="2054" max="2054" width="9.88671875" style="206" customWidth="1"/>
    <col min="2055" max="2055" width="6.5546875" style="206" customWidth="1"/>
    <col min="2056" max="2059" width="8.88671875" style="206"/>
    <col min="2060" max="2060" width="10.109375" style="206" bestFit="1" customWidth="1"/>
    <col min="2061" max="2300" width="8.88671875" style="206"/>
    <col min="2301" max="2301" width="3.88671875" style="206" customWidth="1"/>
    <col min="2302" max="2302" width="3.5546875" style="206" customWidth="1"/>
    <col min="2303" max="2303" width="10.109375" style="206" customWidth="1"/>
    <col min="2304" max="2304" width="13.33203125" style="206" customWidth="1"/>
    <col min="2305" max="2305" width="4.109375" style="206" bestFit="1" customWidth="1"/>
    <col min="2306" max="2306" width="9.109375" style="206" customWidth="1"/>
    <col min="2307" max="2308" width="10.6640625" style="206" customWidth="1"/>
    <col min="2309" max="2309" width="8.5546875" style="206" customWidth="1"/>
    <col min="2310" max="2310" width="9.88671875" style="206" customWidth="1"/>
    <col min="2311" max="2311" width="6.5546875" style="206" customWidth="1"/>
    <col min="2312" max="2315" width="8.88671875" style="206"/>
    <col min="2316" max="2316" width="10.109375" style="206" bestFit="1" customWidth="1"/>
    <col min="2317" max="2556" width="8.88671875" style="206"/>
    <col min="2557" max="2557" width="3.88671875" style="206" customWidth="1"/>
    <col min="2558" max="2558" width="3.5546875" style="206" customWidth="1"/>
    <col min="2559" max="2559" width="10.109375" style="206" customWidth="1"/>
    <col min="2560" max="2560" width="13.33203125" style="206" customWidth="1"/>
    <col min="2561" max="2561" width="4.109375" style="206" bestFit="1" customWidth="1"/>
    <col min="2562" max="2562" width="9.109375" style="206" customWidth="1"/>
    <col min="2563" max="2564" width="10.6640625" style="206" customWidth="1"/>
    <col min="2565" max="2565" width="8.5546875" style="206" customWidth="1"/>
    <col min="2566" max="2566" width="9.88671875" style="206" customWidth="1"/>
    <col min="2567" max="2567" width="6.5546875" style="206" customWidth="1"/>
    <col min="2568" max="2571" width="8.88671875" style="206"/>
    <col min="2572" max="2572" width="10.109375" style="206" bestFit="1" customWidth="1"/>
    <col min="2573" max="2812" width="8.88671875" style="206"/>
    <col min="2813" max="2813" width="3.88671875" style="206" customWidth="1"/>
    <col min="2814" max="2814" width="3.5546875" style="206" customWidth="1"/>
    <col min="2815" max="2815" width="10.109375" style="206" customWidth="1"/>
    <col min="2816" max="2816" width="13.33203125" style="206" customWidth="1"/>
    <col min="2817" max="2817" width="4.109375" style="206" bestFit="1" customWidth="1"/>
    <col min="2818" max="2818" width="9.109375" style="206" customWidth="1"/>
    <col min="2819" max="2820" width="10.6640625" style="206" customWidth="1"/>
    <col min="2821" max="2821" width="8.5546875" style="206" customWidth="1"/>
    <col min="2822" max="2822" width="9.88671875" style="206" customWidth="1"/>
    <col min="2823" max="2823" width="6.5546875" style="206" customWidth="1"/>
    <col min="2824" max="2827" width="8.88671875" style="206"/>
    <col min="2828" max="2828" width="10.109375" style="206" bestFit="1" customWidth="1"/>
    <col min="2829" max="3068" width="8.88671875" style="206"/>
    <col min="3069" max="3069" width="3.88671875" style="206" customWidth="1"/>
    <col min="3070" max="3070" width="3.5546875" style="206" customWidth="1"/>
    <col min="3071" max="3071" width="10.109375" style="206" customWidth="1"/>
    <col min="3072" max="3072" width="13.33203125" style="206" customWidth="1"/>
    <col min="3073" max="3073" width="4.109375" style="206" bestFit="1" customWidth="1"/>
    <col min="3074" max="3074" width="9.109375" style="206" customWidth="1"/>
    <col min="3075" max="3076" width="10.6640625" style="206" customWidth="1"/>
    <col min="3077" max="3077" width="8.5546875" style="206" customWidth="1"/>
    <col min="3078" max="3078" width="9.88671875" style="206" customWidth="1"/>
    <col min="3079" max="3079" width="6.5546875" style="206" customWidth="1"/>
    <col min="3080" max="3083" width="8.88671875" style="206"/>
    <col min="3084" max="3084" width="10.109375" style="206" bestFit="1" customWidth="1"/>
    <col min="3085" max="3324" width="8.88671875" style="206"/>
    <col min="3325" max="3325" width="3.88671875" style="206" customWidth="1"/>
    <col min="3326" max="3326" width="3.5546875" style="206" customWidth="1"/>
    <col min="3327" max="3327" width="10.109375" style="206" customWidth="1"/>
    <col min="3328" max="3328" width="13.33203125" style="206" customWidth="1"/>
    <col min="3329" max="3329" width="4.109375" style="206" bestFit="1" customWidth="1"/>
    <col min="3330" max="3330" width="9.109375" style="206" customWidth="1"/>
    <col min="3331" max="3332" width="10.6640625" style="206" customWidth="1"/>
    <col min="3333" max="3333" width="8.5546875" style="206" customWidth="1"/>
    <col min="3334" max="3334" width="9.88671875" style="206" customWidth="1"/>
    <col min="3335" max="3335" width="6.5546875" style="206" customWidth="1"/>
    <col min="3336" max="3339" width="8.88671875" style="206"/>
    <col min="3340" max="3340" width="10.109375" style="206" bestFit="1" customWidth="1"/>
    <col min="3341" max="3580" width="8.88671875" style="206"/>
    <col min="3581" max="3581" width="3.88671875" style="206" customWidth="1"/>
    <col min="3582" max="3582" width="3.5546875" style="206" customWidth="1"/>
    <col min="3583" max="3583" width="10.109375" style="206" customWidth="1"/>
    <col min="3584" max="3584" width="13.33203125" style="206" customWidth="1"/>
    <col min="3585" max="3585" width="4.109375" style="206" bestFit="1" customWidth="1"/>
    <col min="3586" max="3586" width="9.109375" style="206" customWidth="1"/>
    <col min="3587" max="3588" width="10.6640625" style="206" customWidth="1"/>
    <col min="3589" max="3589" width="8.5546875" style="206" customWidth="1"/>
    <col min="3590" max="3590" width="9.88671875" style="206" customWidth="1"/>
    <col min="3591" max="3591" width="6.5546875" style="206" customWidth="1"/>
    <col min="3592" max="3595" width="8.88671875" style="206"/>
    <col min="3596" max="3596" width="10.109375" style="206" bestFit="1" customWidth="1"/>
    <col min="3597" max="3836" width="8.88671875" style="206"/>
    <col min="3837" max="3837" width="3.88671875" style="206" customWidth="1"/>
    <col min="3838" max="3838" width="3.5546875" style="206" customWidth="1"/>
    <col min="3839" max="3839" width="10.109375" style="206" customWidth="1"/>
    <col min="3840" max="3840" width="13.33203125" style="206" customWidth="1"/>
    <col min="3841" max="3841" width="4.109375" style="206" bestFit="1" customWidth="1"/>
    <col min="3842" max="3842" width="9.109375" style="206" customWidth="1"/>
    <col min="3843" max="3844" width="10.6640625" style="206" customWidth="1"/>
    <col min="3845" max="3845" width="8.5546875" style="206" customWidth="1"/>
    <col min="3846" max="3846" width="9.88671875" style="206" customWidth="1"/>
    <col min="3847" max="3847" width="6.5546875" style="206" customWidth="1"/>
    <col min="3848" max="3851" width="8.88671875" style="206"/>
    <col min="3852" max="3852" width="10.109375" style="206" bestFit="1" customWidth="1"/>
    <col min="3853" max="4092" width="8.88671875" style="206"/>
    <col min="4093" max="4093" width="3.88671875" style="206" customWidth="1"/>
    <col min="4094" max="4094" width="3.5546875" style="206" customWidth="1"/>
    <col min="4095" max="4095" width="10.109375" style="206" customWidth="1"/>
    <col min="4096" max="4096" width="13.33203125" style="206" customWidth="1"/>
    <col min="4097" max="4097" width="4.109375" style="206" bestFit="1" customWidth="1"/>
    <col min="4098" max="4098" width="9.109375" style="206" customWidth="1"/>
    <col min="4099" max="4100" width="10.6640625" style="206" customWidth="1"/>
    <col min="4101" max="4101" width="8.5546875" style="206" customWidth="1"/>
    <col min="4102" max="4102" width="9.88671875" style="206" customWidth="1"/>
    <col min="4103" max="4103" width="6.5546875" style="206" customWidth="1"/>
    <col min="4104" max="4107" width="8.88671875" style="206"/>
    <col min="4108" max="4108" width="10.109375" style="206" bestFit="1" customWidth="1"/>
    <col min="4109" max="4348" width="8.88671875" style="206"/>
    <col min="4349" max="4349" width="3.88671875" style="206" customWidth="1"/>
    <col min="4350" max="4350" width="3.5546875" style="206" customWidth="1"/>
    <col min="4351" max="4351" width="10.109375" style="206" customWidth="1"/>
    <col min="4352" max="4352" width="13.33203125" style="206" customWidth="1"/>
    <col min="4353" max="4353" width="4.109375" style="206" bestFit="1" customWidth="1"/>
    <col min="4354" max="4354" width="9.109375" style="206" customWidth="1"/>
    <col min="4355" max="4356" width="10.6640625" style="206" customWidth="1"/>
    <col min="4357" max="4357" width="8.5546875" style="206" customWidth="1"/>
    <col min="4358" max="4358" width="9.88671875" style="206" customWidth="1"/>
    <col min="4359" max="4359" width="6.5546875" style="206" customWidth="1"/>
    <col min="4360" max="4363" width="8.88671875" style="206"/>
    <col min="4364" max="4364" width="10.109375" style="206" bestFit="1" customWidth="1"/>
    <col min="4365" max="4604" width="8.88671875" style="206"/>
    <col min="4605" max="4605" width="3.88671875" style="206" customWidth="1"/>
    <col min="4606" max="4606" width="3.5546875" style="206" customWidth="1"/>
    <col min="4607" max="4607" width="10.109375" style="206" customWidth="1"/>
    <col min="4608" max="4608" width="13.33203125" style="206" customWidth="1"/>
    <col min="4609" max="4609" width="4.109375" style="206" bestFit="1" customWidth="1"/>
    <col min="4610" max="4610" width="9.109375" style="206" customWidth="1"/>
    <col min="4611" max="4612" width="10.6640625" style="206" customWidth="1"/>
    <col min="4613" max="4613" width="8.5546875" style="206" customWidth="1"/>
    <col min="4614" max="4614" width="9.88671875" style="206" customWidth="1"/>
    <col min="4615" max="4615" width="6.5546875" style="206" customWidth="1"/>
    <col min="4616" max="4619" width="8.88671875" style="206"/>
    <col min="4620" max="4620" width="10.109375" style="206" bestFit="1" customWidth="1"/>
    <col min="4621" max="4860" width="8.88671875" style="206"/>
    <col min="4861" max="4861" width="3.88671875" style="206" customWidth="1"/>
    <col min="4862" max="4862" width="3.5546875" style="206" customWidth="1"/>
    <col min="4863" max="4863" width="10.109375" style="206" customWidth="1"/>
    <col min="4864" max="4864" width="13.33203125" style="206" customWidth="1"/>
    <col min="4865" max="4865" width="4.109375" style="206" bestFit="1" customWidth="1"/>
    <col min="4866" max="4866" width="9.109375" style="206" customWidth="1"/>
    <col min="4867" max="4868" width="10.6640625" style="206" customWidth="1"/>
    <col min="4869" max="4869" width="8.5546875" style="206" customWidth="1"/>
    <col min="4870" max="4870" width="9.88671875" style="206" customWidth="1"/>
    <col min="4871" max="4871" width="6.5546875" style="206" customWidth="1"/>
    <col min="4872" max="4875" width="8.88671875" style="206"/>
    <col min="4876" max="4876" width="10.109375" style="206" bestFit="1" customWidth="1"/>
    <col min="4877" max="5116" width="8.88671875" style="206"/>
    <col min="5117" max="5117" width="3.88671875" style="206" customWidth="1"/>
    <col min="5118" max="5118" width="3.5546875" style="206" customWidth="1"/>
    <col min="5119" max="5119" width="10.109375" style="206" customWidth="1"/>
    <col min="5120" max="5120" width="13.33203125" style="206" customWidth="1"/>
    <col min="5121" max="5121" width="4.109375" style="206" bestFit="1" customWidth="1"/>
    <col min="5122" max="5122" width="9.109375" style="206" customWidth="1"/>
    <col min="5123" max="5124" width="10.6640625" style="206" customWidth="1"/>
    <col min="5125" max="5125" width="8.5546875" style="206" customWidth="1"/>
    <col min="5126" max="5126" width="9.88671875" style="206" customWidth="1"/>
    <col min="5127" max="5127" width="6.5546875" style="206" customWidth="1"/>
    <col min="5128" max="5131" width="8.88671875" style="206"/>
    <col min="5132" max="5132" width="10.109375" style="206" bestFit="1" customWidth="1"/>
    <col min="5133" max="5372" width="8.88671875" style="206"/>
    <col min="5373" max="5373" width="3.88671875" style="206" customWidth="1"/>
    <col min="5374" max="5374" width="3.5546875" style="206" customWidth="1"/>
    <col min="5375" max="5375" width="10.109375" style="206" customWidth="1"/>
    <col min="5376" max="5376" width="13.33203125" style="206" customWidth="1"/>
    <col min="5377" max="5377" width="4.109375" style="206" bestFit="1" customWidth="1"/>
    <col min="5378" max="5378" width="9.109375" style="206" customWidth="1"/>
    <col min="5379" max="5380" width="10.6640625" style="206" customWidth="1"/>
    <col min="5381" max="5381" width="8.5546875" style="206" customWidth="1"/>
    <col min="5382" max="5382" width="9.88671875" style="206" customWidth="1"/>
    <col min="5383" max="5383" width="6.5546875" style="206" customWidth="1"/>
    <col min="5384" max="5387" width="8.88671875" style="206"/>
    <col min="5388" max="5388" width="10.109375" style="206" bestFit="1" customWidth="1"/>
    <col min="5389" max="5628" width="8.88671875" style="206"/>
    <col min="5629" max="5629" width="3.88671875" style="206" customWidth="1"/>
    <col min="5630" max="5630" width="3.5546875" style="206" customWidth="1"/>
    <col min="5631" max="5631" width="10.109375" style="206" customWidth="1"/>
    <col min="5632" max="5632" width="13.33203125" style="206" customWidth="1"/>
    <col min="5633" max="5633" width="4.109375" style="206" bestFit="1" customWidth="1"/>
    <col min="5634" max="5634" width="9.109375" style="206" customWidth="1"/>
    <col min="5635" max="5636" width="10.6640625" style="206" customWidth="1"/>
    <col min="5637" max="5637" width="8.5546875" style="206" customWidth="1"/>
    <col min="5638" max="5638" width="9.88671875" style="206" customWidth="1"/>
    <col min="5639" max="5639" width="6.5546875" style="206" customWidth="1"/>
    <col min="5640" max="5643" width="8.88671875" style="206"/>
    <col min="5644" max="5644" width="10.109375" style="206" bestFit="1" customWidth="1"/>
    <col min="5645" max="5884" width="8.88671875" style="206"/>
    <col min="5885" max="5885" width="3.88671875" style="206" customWidth="1"/>
    <col min="5886" max="5886" width="3.5546875" style="206" customWidth="1"/>
    <col min="5887" max="5887" width="10.109375" style="206" customWidth="1"/>
    <col min="5888" max="5888" width="13.33203125" style="206" customWidth="1"/>
    <col min="5889" max="5889" width="4.109375" style="206" bestFit="1" customWidth="1"/>
    <col min="5890" max="5890" width="9.109375" style="206" customWidth="1"/>
    <col min="5891" max="5892" width="10.6640625" style="206" customWidth="1"/>
    <col min="5893" max="5893" width="8.5546875" style="206" customWidth="1"/>
    <col min="5894" max="5894" width="9.88671875" style="206" customWidth="1"/>
    <col min="5895" max="5895" width="6.5546875" style="206" customWidth="1"/>
    <col min="5896" max="5899" width="8.88671875" style="206"/>
    <col min="5900" max="5900" width="10.109375" style="206" bestFit="1" customWidth="1"/>
    <col min="5901" max="6140" width="8.88671875" style="206"/>
    <col min="6141" max="6141" width="3.88671875" style="206" customWidth="1"/>
    <col min="6142" max="6142" width="3.5546875" style="206" customWidth="1"/>
    <col min="6143" max="6143" width="10.109375" style="206" customWidth="1"/>
    <col min="6144" max="6144" width="13.33203125" style="206" customWidth="1"/>
    <col min="6145" max="6145" width="4.109375" style="206" bestFit="1" customWidth="1"/>
    <col min="6146" max="6146" width="9.109375" style="206" customWidth="1"/>
    <col min="6147" max="6148" width="10.6640625" style="206" customWidth="1"/>
    <col min="6149" max="6149" width="8.5546875" style="206" customWidth="1"/>
    <col min="6150" max="6150" width="9.88671875" style="206" customWidth="1"/>
    <col min="6151" max="6151" width="6.5546875" style="206" customWidth="1"/>
    <col min="6152" max="6155" width="8.88671875" style="206"/>
    <col min="6156" max="6156" width="10.109375" style="206" bestFit="1" customWidth="1"/>
    <col min="6157" max="6396" width="8.88671875" style="206"/>
    <col min="6397" max="6397" width="3.88671875" style="206" customWidth="1"/>
    <col min="6398" max="6398" width="3.5546875" style="206" customWidth="1"/>
    <col min="6399" max="6399" width="10.109375" style="206" customWidth="1"/>
    <col min="6400" max="6400" width="13.33203125" style="206" customWidth="1"/>
    <col min="6401" max="6401" width="4.109375" style="206" bestFit="1" customWidth="1"/>
    <col min="6402" max="6402" width="9.109375" style="206" customWidth="1"/>
    <col min="6403" max="6404" width="10.6640625" style="206" customWidth="1"/>
    <col min="6405" max="6405" width="8.5546875" style="206" customWidth="1"/>
    <col min="6406" max="6406" width="9.88671875" style="206" customWidth="1"/>
    <col min="6407" max="6407" width="6.5546875" style="206" customWidth="1"/>
    <col min="6408" max="6411" width="8.88671875" style="206"/>
    <col min="6412" max="6412" width="10.109375" style="206" bestFit="1" customWidth="1"/>
    <col min="6413" max="6652" width="8.88671875" style="206"/>
    <col min="6653" max="6653" width="3.88671875" style="206" customWidth="1"/>
    <col min="6654" max="6654" width="3.5546875" style="206" customWidth="1"/>
    <col min="6655" max="6655" width="10.109375" style="206" customWidth="1"/>
    <col min="6656" max="6656" width="13.33203125" style="206" customWidth="1"/>
    <col min="6657" max="6657" width="4.109375" style="206" bestFit="1" customWidth="1"/>
    <col min="6658" max="6658" width="9.109375" style="206" customWidth="1"/>
    <col min="6659" max="6660" width="10.6640625" style="206" customWidth="1"/>
    <col min="6661" max="6661" width="8.5546875" style="206" customWidth="1"/>
    <col min="6662" max="6662" width="9.88671875" style="206" customWidth="1"/>
    <col min="6663" max="6663" width="6.5546875" style="206" customWidth="1"/>
    <col min="6664" max="6667" width="8.88671875" style="206"/>
    <col min="6668" max="6668" width="10.109375" style="206" bestFit="1" customWidth="1"/>
    <col min="6669" max="6908" width="8.88671875" style="206"/>
    <col min="6909" max="6909" width="3.88671875" style="206" customWidth="1"/>
    <col min="6910" max="6910" width="3.5546875" style="206" customWidth="1"/>
    <col min="6911" max="6911" width="10.109375" style="206" customWidth="1"/>
    <col min="6912" max="6912" width="13.33203125" style="206" customWidth="1"/>
    <col min="6913" max="6913" width="4.109375" style="206" bestFit="1" customWidth="1"/>
    <col min="6914" max="6914" width="9.109375" style="206" customWidth="1"/>
    <col min="6915" max="6916" width="10.6640625" style="206" customWidth="1"/>
    <col min="6917" max="6917" width="8.5546875" style="206" customWidth="1"/>
    <col min="6918" max="6918" width="9.88671875" style="206" customWidth="1"/>
    <col min="6919" max="6919" width="6.5546875" style="206" customWidth="1"/>
    <col min="6920" max="6923" width="8.88671875" style="206"/>
    <col min="6924" max="6924" width="10.109375" style="206" bestFit="1" customWidth="1"/>
    <col min="6925" max="7164" width="8.88671875" style="206"/>
    <col min="7165" max="7165" width="3.88671875" style="206" customWidth="1"/>
    <col min="7166" max="7166" width="3.5546875" style="206" customWidth="1"/>
    <col min="7167" max="7167" width="10.109375" style="206" customWidth="1"/>
    <col min="7168" max="7168" width="13.33203125" style="206" customWidth="1"/>
    <col min="7169" max="7169" width="4.109375" style="206" bestFit="1" customWidth="1"/>
    <col min="7170" max="7170" width="9.109375" style="206" customWidth="1"/>
    <col min="7171" max="7172" width="10.6640625" style="206" customWidth="1"/>
    <col min="7173" max="7173" width="8.5546875" style="206" customWidth="1"/>
    <col min="7174" max="7174" width="9.88671875" style="206" customWidth="1"/>
    <col min="7175" max="7175" width="6.5546875" style="206" customWidth="1"/>
    <col min="7176" max="7179" width="8.88671875" style="206"/>
    <col min="7180" max="7180" width="10.109375" style="206" bestFit="1" customWidth="1"/>
    <col min="7181" max="7420" width="8.88671875" style="206"/>
    <col min="7421" max="7421" width="3.88671875" style="206" customWidth="1"/>
    <col min="7422" max="7422" width="3.5546875" style="206" customWidth="1"/>
    <col min="7423" max="7423" width="10.109375" style="206" customWidth="1"/>
    <col min="7424" max="7424" width="13.33203125" style="206" customWidth="1"/>
    <col min="7425" max="7425" width="4.109375" style="206" bestFit="1" customWidth="1"/>
    <col min="7426" max="7426" width="9.109375" style="206" customWidth="1"/>
    <col min="7427" max="7428" width="10.6640625" style="206" customWidth="1"/>
    <col min="7429" max="7429" width="8.5546875" style="206" customWidth="1"/>
    <col min="7430" max="7430" width="9.88671875" style="206" customWidth="1"/>
    <col min="7431" max="7431" width="6.5546875" style="206" customWidth="1"/>
    <col min="7432" max="7435" width="8.88671875" style="206"/>
    <col min="7436" max="7436" width="10.109375" style="206" bestFit="1" customWidth="1"/>
    <col min="7437" max="7676" width="8.88671875" style="206"/>
    <col min="7677" max="7677" width="3.88671875" style="206" customWidth="1"/>
    <col min="7678" max="7678" width="3.5546875" style="206" customWidth="1"/>
    <col min="7679" max="7679" width="10.109375" style="206" customWidth="1"/>
    <col min="7680" max="7680" width="13.33203125" style="206" customWidth="1"/>
    <col min="7681" max="7681" width="4.109375" style="206" bestFit="1" customWidth="1"/>
    <col min="7682" max="7682" width="9.109375" style="206" customWidth="1"/>
    <col min="7683" max="7684" width="10.6640625" style="206" customWidth="1"/>
    <col min="7685" max="7685" width="8.5546875" style="206" customWidth="1"/>
    <col min="7686" max="7686" width="9.88671875" style="206" customWidth="1"/>
    <col min="7687" max="7687" width="6.5546875" style="206" customWidth="1"/>
    <col min="7688" max="7691" width="8.88671875" style="206"/>
    <col min="7692" max="7692" width="10.109375" style="206" bestFit="1" customWidth="1"/>
    <col min="7693" max="7932" width="8.88671875" style="206"/>
    <col min="7933" max="7933" width="3.88671875" style="206" customWidth="1"/>
    <col min="7934" max="7934" width="3.5546875" style="206" customWidth="1"/>
    <col min="7935" max="7935" width="10.109375" style="206" customWidth="1"/>
    <col min="7936" max="7936" width="13.33203125" style="206" customWidth="1"/>
    <col min="7937" max="7937" width="4.109375" style="206" bestFit="1" customWidth="1"/>
    <col min="7938" max="7938" width="9.109375" style="206" customWidth="1"/>
    <col min="7939" max="7940" width="10.6640625" style="206" customWidth="1"/>
    <col min="7941" max="7941" width="8.5546875" style="206" customWidth="1"/>
    <col min="7942" max="7942" width="9.88671875" style="206" customWidth="1"/>
    <col min="7943" max="7943" width="6.5546875" style="206" customWidth="1"/>
    <col min="7944" max="7947" width="8.88671875" style="206"/>
    <col min="7948" max="7948" width="10.109375" style="206" bestFit="1" customWidth="1"/>
    <col min="7949" max="8188" width="8.88671875" style="206"/>
    <col min="8189" max="8189" width="3.88671875" style="206" customWidth="1"/>
    <col min="8190" max="8190" width="3.5546875" style="206" customWidth="1"/>
    <col min="8191" max="8191" width="10.109375" style="206" customWidth="1"/>
    <col min="8192" max="8192" width="13.33203125" style="206" customWidth="1"/>
    <col min="8193" max="8193" width="4.109375" style="206" bestFit="1" customWidth="1"/>
    <col min="8194" max="8194" width="9.109375" style="206" customWidth="1"/>
    <col min="8195" max="8196" width="10.6640625" style="206" customWidth="1"/>
    <col min="8197" max="8197" width="8.5546875" style="206" customWidth="1"/>
    <col min="8198" max="8198" width="9.88671875" style="206" customWidth="1"/>
    <col min="8199" max="8199" width="6.5546875" style="206" customWidth="1"/>
    <col min="8200" max="8203" width="8.88671875" style="206"/>
    <col min="8204" max="8204" width="10.109375" style="206" bestFit="1" customWidth="1"/>
    <col min="8205" max="8444" width="8.88671875" style="206"/>
    <col min="8445" max="8445" width="3.88671875" style="206" customWidth="1"/>
    <col min="8446" max="8446" width="3.5546875" style="206" customWidth="1"/>
    <col min="8447" max="8447" width="10.109375" style="206" customWidth="1"/>
    <col min="8448" max="8448" width="13.33203125" style="206" customWidth="1"/>
    <col min="8449" max="8449" width="4.109375" style="206" bestFit="1" customWidth="1"/>
    <col min="8450" max="8450" width="9.109375" style="206" customWidth="1"/>
    <col min="8451" max="8452" width="10.6640625" style="206" customWidth="1"/>
    <col min="8453" max="8453" width="8.5546875" style="206" customWidth="1"/>
    <col min="8454" max="8454" width="9.88671875" style="206" customWidth="1"/>
    <col min="8455" max="8455" width="6.5546875" style="206" customWidth="1"/>
    <col min="8456" max="8459" width="8.88671875" style="206"/>
    <col min="8460" max="8460" width="10.109375" style="206" bestFit="1" customWidth="1"/>
    <col min="8461" max="8700" width="8.88671875" style="206"/>
    <col min="8701" max="8701" width="3.88671875" style="206" customWidth="1"/>
    <col min="8702" max="8702" width="3.5546875" style="206" customWidth="1"/>
    <col min="8703" max="8703" width="10.109375" style="206" customWidth="1"/>
    <col min="8704" max="8704" width="13.33203125" style="206" customWidth="1"/>
    <col min="8705" max="8705" width="4.109375" style="206" bestFit="1" customWidth="1"/>
    <col min="8706" max="8706" width="9.109375" style="206" customWidth="1"/>
    <col min="8707" max="8708" width="10.6640625" style="206" customWidth="1"/>
    <col min="8709" max="8709" width="8.5546875" style="206" customWidth="1"/>
    <col min="8710" max="8710" width="9.88671875" style="206" customWidth="1"/>
    <col min="8711" max="8711" width="6.5546875" style="206" customWidth="1"/>
    <col min="8712" max="8715" width="8.88671875" style="206"/>
    <col min="8716" max="8716" width="10.109375" style="206" bestFit="1" customWidth="1"/>
    <col min="8717" max="8956" width="8.88671875" style="206"/>
    <col min="8957" max="8957" width="3.88671875" style="206" customWidth="1"/>
    <col min="8958" max="8958" width="3.5546875" style="206" customWidth="1"/>
    <col min="8959" max="8959" width="10.109375" style="206" customWidth="1"/>
    <col min="8960" max="8960" width="13.33203125" style="206" customWidth="1"/>
    <col min="8961" max="8961" width="4.109375" style="206" bestFit="1" customWidth="1"/>
    <col min="8962" max="8962" width="9.109375" style="206" customWidth="1"/>
    <col min="8963" max="8964" width="10.6640625" style="206" customWidth="1"/>
    <col min="8965" max="8965" width="8.5546875" style="206" customWidth="1"/>
    <col min="8966" max="8966" width="9.88671875" style="206" customWidth="1"/>
    <col min="8967" max="8967" width="6.5546875" style="206" customWidth="1"/>
    <col min="8968" max="8971" width="8.88671875" style="206"/>
    <col min="8972" max="8972" width="10.109375" style="206" bestFit="1" customWidth="1"/>
    <col min="8973" max="9212" width="8.88671875" style="206"/>
    <col min="9213" max="9213" width="3.88671875" style="206" customWidth="1"/>
    <col min="9214" max="9214" width="3.5546875" style="206" customWidth="1"/>
    <col min="9215" max="9215" width="10.109375" style="206" customWidth="1"/>
    <col min="9216" max="9216" width="13.33203125" style="206" customWidth="1"/>
    <col min="9217" max="9217" width="4.109375" style="206" bestFit="1" customWidth="1"/>
    <col min="9218" max="9218" width="9.109375" style="206" customWidth="1"/>
    <col min="9219" max="9220" width="10.6640625" style="206" customWidth="1"/>
    <col min="9221" max="9221" width="8.5546875" style="206" customWidth="1"/>
    <col min="9222" max="9222" width="9.88671875" style="206" customWidth="1"/>
    <col min="9223" max="9223" width="6.5546875" style="206" customWidth="1"/>
    <col min="9224" max="9227" width="8.88671875" style="206"/>
    <col min="9228" max="9228" width="10.109375" style="206" bestFit="1" customWidth="1"/>
    <col min="9229" max="9468" width="8.88671875" style="206"/>
    <col min="9469" max="9469" width="3.88671875" style="206" customWidth="1"/>
    <col min="9470" max="9470" width="3.5546875" style="206" customWidth="1"/>
    <col min="9471" max="9471" width="10.109375" style="206" customWidth="1"/>
    <col min="9472" max="9472" width="13.33203125" style="206" customWidth="1"/>
    <col min="9473" max="9473" width="4.109375" style="206" bestFit="1" customWidth="1"/>
    <col min="9474" max="9474" width="9.109375" style="206" customWidth="1"/>
    <col min="9475" max="9476" width="10.6640625" style="206" customWidth="1"/>
    <col min="9477" max="9477" width="8.5546875" style="206" customWidth="1"/>
    <col min="9478" max="9478" width="9.88671875" style="206" customWidth="1"/>
    <col min="9479" max="9479" width="6.5546875" style="206" customWidth="1"/>
    <col min="9480" max="9483" width="8.88671875" style="206"/>
    <col min="9484" max="9484" width="10.109375" style="206" bestFit="1" customWidth="1"/>
    <col min="9485" max="9724" width="8.88671875" style="206"/>
    <col min="9725" max="9725" width="3.88671875" style="206" customWidth="1"/>
    <col min="9726" max="9726" width="3.5546875" style="206" customWidth="1"/>
    <col min="9727" max="9727" width="10.109375" style="206" customWidth="1"/>
    <col min="9728" max="9728" width="13.33203125" style="206" customWidth="1"/>
    <col min="9729" max="9729" width="4.109375" style="206" bestFit="1" customWidth="1"/>
    <col min="9730" max="9730" width="9.109375" style="206" customWidth="1"/>
    <col min="9731" max="9732" width="10.6640625" style="206" customWidth="1"/>
    <col min="9733" max="9733" width="8.5546875" style="206" customWidth="1"/>
    <col min="9734" max="9734" width="9.88671875" style="206" customWidth="1"/>
    <col min="9735" max="9735" width="6.5546875" style="206" customWidth="1"/>
    <col min="9736" max="9739" width="8.88671875" style="206"/>
    <col min="9740" max="9740" width="10.109375" style="206" bestFit="1" customWidth="1"/>
    <col min="9741" max="9980" width="8.88671875" style="206"/>
    <col min="9981" max="9981" width="3.88671875" style="206" customWidth="1"/>
    <col min="9982" max="9982" width="3.5546875" style="206" customWidth="1"/>
    <col min="9983" max="9983" width="10.109375" style="206" customWidth="1"/>
    <col min="9984" max="9984" width="13.33203125" style="206" customWidth="1"/>
    <col min="9985" max="9985" width="4.109375" style="206" bestFit="1" customWidth="1"/>
    <col min="9986" max="9986" width="9.109375" style="206" customWidth="1"/>
    <col min="9987" max="9988" width="10.6640625" style="206" customWidth="1"/>
    <col min="9989" max="9989" width="8.5546875" style="206" customWidth="1"/>
    <col min="9990" max="9990" width="9.88671875" style="206" customWidth="1"/>
    <col min="9991" max="9991" width="6.5546875" style="206" customWidth="1"/>
    <col min="9992" max="9995" width="8.88671875" style="206"/>
    <col min="9996" max="9996" width="10.109375" style="206" bestFit="1" customWidth="1"/>
    <col min="9997" max="10236" width="8.88671875" style="206"/>
    <col min="10237" max="10237" width="3.88671875" style="206" customWidth="1"/>
    <col min="10238" max="10238" width="3.5546875" style="206" customWidth="1"/>
    <col min="10239" max="10239" width="10.109375" style="206" customWidth="1"/>
    <col min="10240" max="10240" width="13.33203125" style="206" customWidth="1"/>
    <col min="10241" max="10241" width="4.109375" style="206" bestFit="1" customWidth="1"/>
    <col min="10242" max="10242" width="9.109375" style="206" customWidth="1"/>
    <col min="10243" max="10244" width="10.6640625" style="206" customWidth="1"/>
    <col min="10245" max="10245" width="8.5546875" style="206" customWidth="1"/>
    <col min="10246" max="10246" width="9.88671875" style="206" customWidth="1"/>
    <col min="10247" max="10247" width="6.5546875" style="206" customWidth="1"/>
    <col min="10248" max="10251" width="8.88671875" style="206"/>
    <col min="10252" max="10252" width="10.109375" style="206" bestFit="1" customWidth="1"/>
    <col min="10253" max="10492" width="8.88671875" style="206"/>
    <col min="10493" max="10493" width="3.88671875" style="206" customWidth="1"/>
    <col min="10494" max="10494" width="3.5546875" style="206" customWidth="1"/>
    <col min="10495" max="10495" width="10.109375" style="206" customWidth="1"/>
    <col min="10496" max="10496" width="13.33203125" style="206" customWidth="1"/>
    <col min="10497" max="10497" width="4.109375" style="206" bestFit="1" customWidth="1"/>
    <col min="10498" max="10498" width="9.109375" style="206" customWidth="1"/>
    <col min="10499" max="10500" width="10.6640625" style="206" customWidth="1"/>
    <col min="10501" max="10501" width="8.5546875" style="206" customWidth="1"/>
    <col min="10502" max="10502" width="9.88671875" style="206" customWidth="1"/>
    <col min="10503" max="10503" width="6.5546875" style="206" customWidth="1"/>
    <col min="10504" max="10507" width="8.88671875" style="206"/>
    <col min="10508" max="10508" width="10.109375" style="206" bestFit="1" customWidth="1"/>
    <col min="10509" max="10748" width="8.88671875" style="206"/>
    <col min="10749" max="10749" width="3.88671875" style="206" customWidth="1"/>
    <col min="10750" max="10750" width="3.5546875" style="206" customWidth="1"/>
    <col min="10751" max="10751" width="10.109375" style="206" customWidth="1"/>
    <col min="10752" max="10752" width="13.33203125" style="206" customWidth="1"/>
    <col min="10753" max="10753" width="4.109375" style="206" bestFit="1" customWidth="1"/>
    <col min="10754" max="10754" width="9.109375" style="206" customWidth="1"/>
    <col min="10755" max="10756" width="10.6640625" style="206" customWidth="1"/>
    <col min="10757" max="10757" width="8.5546875" style="206" customWidth="1"/>
    <col min="10758" max="10758" width="9.88671875" style="206" customWidth="1"/>
    <col min="10759" max="10759" width="6.5546875" style="206" customWidth="1"/>
    <col min="10760" max="10763" width="8.88671875" style="206"/>
    <col min="10764" max="10764" width="10.109375" style="206" bestFit="1" customWidth="1"/>
    <col min="10765" max="11004" width="8.88671875" style="206"/>
    <col min="11005" max="11005" width="3.88671875" style="206" customWidth="1"/>
    <col min="11006" max="11006" width="3.5546875" style="206" customWidth="1"/>
    <col min="11007" max="11007" width="10.109375" style="206" customWidth="1"/>
    <col min="11008" max="11008" width="13.33203125" style="206" customWidth="1"/>
    <col min="11009" max="11009" width="4.109375" style="206" bestFit="1" customWidth="1"/>
    <col min="11010" max="11010" width="9.109375" style="206" customWidth="1"/>
    <col min="11011" max="11012" width="10.6640625" style="206" customWidth="1"/>
    <col min="11013" max="11013" width="8.5546875" style="206" customWidth="1"/>
    <col min="11014" max="11014" width="9.88671875" style="206" customWidth="1"/>
    <col min="11015" max="11015" width="6.5546875" style="206" customWidth="1"/>
    <col min="11016" max="11019" width="8.88671875" style="206"/>
    <col min="11020" max="11020" width="10.109375" style="206" bestFit="1" customWidth="1"/>
    <col min="11021" max="11260" width="8.88671875" style="206"/>
    <col min="11261" max="11261" width="3.88671875" style="206" customWidth="1"/>
    <col min="11262" max="11262" width="3.5546875" style="206" customWidth="1"/>
    <col min="11263" max="11263" width="10.109375" style="206" customWidth="1"/>
    <col min="11264" max="11264" width="13.33203125" style="206" customWidth="1"/>
    <col min="11265" max="11265" width="4.109375" style="206" bestFit="1" customWidth="1"/>
    <col min="11266" max="11266" width="9.109375" style="206" customWidth="1"/>
    <col min="11267" max="11268" width="10.6640625" style="206" customWidth="1"/>
    <col min="11269" max="11269" width="8.5546875" style="206" customWidth="1"/>
    <col min="11270" max="11270" width="9.88671875" style="206" customWidth="1"/>
    <col min="11271" max="11271" width="6.5546875" style="206" customWidth="1"/>
    <col min="11272" max="11275" width="8.88671875" style="206"/>
    <col min="11276" max="11276" width="10.109375" style="206" bestFit="1" customWidth="1"/>
    <col min="11277" max="11516" width="8.88671875" style="206"/>
    <col min="11517" max="11517" width="3.88671875" style="206" customWidth="1"/>
    <col min="11518" max="11518" width="3.5546875" style="206" customWidth="1"/>
    <col min="11519" max="11519" width="10.109375" style="206" customWidth="1"/>
    <col min="11520" max="11520" width="13.33203125" style="206" customWidth="1"/>
    <col min="11521" max="11521" width="4.109375" style="206" bestFit="1" customWidth="1"/>
    <col min="11522" max="11522" width="9.109375" style="206" customWidth="1"/>
    <col min="11523" max="11524" width="10.6640625" style="206" customWidth="1"/>
    <col min="11525" max="11525" width="8.5546875" style="206" customWidth="1"/>
    <col min="11526" max="11526" width="9.88671875" style="206" customWidth="1"/>
    <col min="11527" max="11527" width="6.5546875" style="206" customWidth="1"/>
    <col min="11528" max="11531" width="8.88671875" style="206"/>
    <col min="11532" max="11532" width="10.109375" style="206" bestFit="1" customWidth="1"/>
    <col min="11533" max="11772" width="8.88671875" style="206"/>
    <col min="11773" max="11773" width="3.88671875" style="206" customWidth="1"/>
    <col min="11774" max="11774" width="3.5546875" style="206" customWidth="1"/>
    <col min="11775" max="11775" width="10.109375" style="206" customWidth="1"/>
    <col min="11776" max="11776" width="13.33203125" style="206" customWidth="1"/>
    <col min="11777" max="11777" width="4.109375" style="206" bestFit="1" customWidth="1"/>
    <col min="11778" max="11778" width="9.109375" style="206" customWidth="1"/>
    <col min="11779" max="11780" width="10.6640625" style="206" customWidth="1"/>
    <col min="11781" max="11781" width="8.5546875" style="206" customWidth="1"/>
    <col min="11782" max="11782" width="9.88671875" style="206" customWidth="1"/>
    <col min="11783" max="11783" width="6.5546875" style="206" customWidth="1"/>
    <col min="11784" max="11787" width="8.88671875" style="206"/>
    <col min="11788" max="11788" width="10.109375" style="206" bestFit="1" customWidth="1"/>
    <col min="11789" max="12028" width="8.88671875" style="206"/>
    <col min="12029" max="12029" width="3.88671875" style="206" customWidth="1"/>
    <col min="12030" max="12030" width="3.5546875" style="206" customWidth="1"/>
    <col min="12031" max="12031" width="10.109375" style="206" customWidth="1"/>
    <col min="12032" max="12032" width="13.33203125" style="206" customWidth="1"/>
    <col min="12033" max="12033" width="4.109375" style="206" bestFit="1" customWidth="1"/>
    <col min="12034" max="12034" width="9.109375" style="206" customWidth="1"/>
    <col min="12035" max="12036" width="10.6640625" style="206" customWidth="1"/>
    <col min="12037" max="12037" width="8.5546875" style="206" customWidth="1"/>
    <col min="12038" max="12038" width="9.88671875" style="206" customWidth="1"/>
    <col min="12039" max="12039" width="6.5546875" style="206" customWidth="1"/>
    <col min="12040" max="12043" width="8.88671875" style="206"/>
    <col min="12044" max="12044" width="10.109375" style="206" bestFit="1" customWidth="1"/>
    <col min="12045" max="12284" width="8.88671875" style="206"/>
    <col min="12285" max="12285" width="3.88671875" style="206" customWidth="1"/>
    <col min="12286" max="12286" width="3.5546875" style="206" customWidth="1"/>
    <col min="12287" max="12287" width="10.109375" style="206" customWidth="1"/>
    <col min="12288" max="12288" width="13.33203125" style="206" customWidth="1"/>
    <col min="12289" max="12289" width="4.109375" style="206" bestFit="1" customWidth="1"/>
    <col min="12290" max="12290" width="9.109375" style="206" customWidth="1"/>
    <col min="12291" max="12292" width="10.6640625" style="206" customWidth="1"/>
    <col min="12293" max="12293" width="8.5546875" style="206" customWidth="1"/>
    <col min="12294" max="12294" width="9.88671875" style="206" customWidth="1"/>
    <col min="12295" max="12295" width="6.5546875" style="206" customWidth="1"/>
    <col min="12296" max="12299" width="8.88671875" style="206"/>
    <col min="12300" max="12300" width="10.109375" style="206" bestFit="1" customWidth="1"/>
    <col min="12301" max="12540" width="8.88671875" style="206"/>
    <col min="12541" max="12541" width="3.88671875" style="206" customWidth="1"/>
    <col min="12542" max="12542" width="3.5546875" style="206" customWidth="1"/>
    <col min="12543" max="12543" width="10.109375" style="206" customWidth="1"/>
    <col min="12544" max="12544" width="13.33203125" style="206" customWidth="1"/>
    <col min="12545" max="12545" width="4.109375" style="206" bestFit="1" customWidth="1"/>
    <col min="12546" max="12546" width="9.109375" style="206" customWidth="1"/>
    <col min="12547" max="12548" width="10.6640625" style="206" customWidth="1"/>
    <col min="12549" max="12549" width="8.5546875" style="206" customWidth="1"/>
    <col min="12550" max="12550" width="9.88671875" style="206" customWidth="1"/>
    <col min="12551" max="12551" width="6.5546875" style="206" customWidth="1"/>
    <col min="12552" max="12555" width="8.88671875" style="206"/>
    <col min="12556" max="12556" width="10.109375" style="206" bestFit="1" customWidth="1"/>
    <col min="12557" max="12796" width="8.88671875" style="206"/>
    <col min="12797" max="12797" width="3.88671875" style="206" customWidth="1"/>
    <col min="12798" max="12798" width="3.5546875" style="206" customWidth="1"/>
    <col min="12799" max="12799" width="10.109375" style="206" customWidth="1"/>
    <col min="12800" max="12800" width="13.33203125" style="206" customWidth="1"/>
    <col min="12801" max="12801" width="4.109375" style="206" bestFit="1" customWidth="1"/>
    <col min="12802" max="12802" width="9.109375" style="206" customWidth="1"/>
    <col min="12803" max="12804" width="10.6640625" style="206" customWidth="1"/>
    <col min="12805" max="12805" width="8.5546875" style="206" customWidth="1"/>
    <col min="12806" max="12806" width="9.88671875" style="206" customWidth="1"/>
    <col min="12807" max="12807" width="6.5546875" style="206" customWidth="1"/>
    <col min="12808" max="12811" width="8.88671875" style="206"/>
    <col min="12812" max="12812" width="10.109375" style="206" bestFit="1" customWidth="1"/>
    <col min="12813" max="13052" width="8.88671875" style="206"/>
    <col min="13053" max="13053" width="3.88671875" style="206" customWidth="1"/>
    <col min="13054" max="13054" width="3.5546875" style="206" customWidth="1"/>
    <col min="13055" max="13055" width="10.109375" style="206" customWidth="1"/>
    <col min="13056" max="13056" width="13.33203125" style="206" customWidth="1"/>
    <col min="13057" max="13057" width="4.109375" style="206" bestFit="1" customWidth="1"/>
    <col min="13058" max="13058" width="9.109375" style="206" customWidth="1"/>
    <col min="13059" max="13060" width="10.6640625" style="206" customWidth="1"/>
    <col min="13061" max="13061" width="8.5546875" style="206" customWidth="1"/>
    <col min="13062" max="13062" width="9.88671875" style="206" customWidth="1"/>
    <col min="13063" max="13063" width="6.5546875" style="206" customWidth="1"/>
    <col min="13064" max="13067" width="8.88671875" style="206"/>
    <col min="13068" max="13068" width="10.109375" style="206" bestFit="1" customWidth="1"/>
    <col min="13069" max="13308" width="8.88671875" style="206"/>
    <col min="13309" max="13309" width="3.88671875" style="206" customWidth="1"/>
    <col min="13310" max="13310" width="3.5546875" style="206" customWidth="1"/>
    <col min="13311" max="13311" width="10.109375" style="206" customWidth="1"/>
    <col min="13312" max="13312" width="13.33203125" style="206" customWidth="1"/>
    <col min="13313" max="13313" width="4.109375" style="206" bestFit="1" customWidth="1"/>
    <col min="13314" max="13314" width="9.109375" style="206" customWidth="1"/>
    <col min="13315" max="13316" width="10.6640625" style="206" customWidth="1"/>
    <col min="13317" max="13317" width="8.5546875" style="206" customWidth="1"/>
    <col min="13318" max="13318" width="9.88671875" style="206" customWidth="1"/>
    <col min="13319" max="13319" width="6.5546875" style="206" customWidth="1"/>
    <col min="13320" max="13323" width="8.88671875" style="206"/>
    <col min="13324" max="13324" width="10.109375" style="206" bestFit="1" customWidth="1"/>
    <col min="13325" max="13564" width="8.88671875" style="206"/>
    <col min="13565" max="13565" width="3.88671875" style="206" customWidth="1"/>
    <col min="13566" max="13566" width="3.5546875" style="206" customWidth="1"/>
    <col min="13567" max="13567" width="10.109375" style="206" customWidth="1"/>
    <col min="13568" max="13568" width="13.33203125" style="206" customWidth="1"/>
    <col min="13569" max="13569" width="4.109375" style="206" bestFit="1" customWidth="1"/>
    <col min="13570" max="13570" width="9.109375" style="206" customWidth="1"/>
    <col min="13571" max="13572" width="10.6640625" style="206" customWidth="1"/>
    <col min="13573" max="13573" width="8.5546875" style="206" customWidth="1"/>
    <col min="13574" max="13574" width="9.88671875" style="206" customWidth="1"/>
    <col min="13575" max="13575" width="6.5546875" style="206" customWidth="1"/>
    <col min="13576" max="13579" width="8.88671875" style="206"/>
    <col min="13580" max="13580" width="10.109375" style="206" bestFit="1" customWidth="1"/>
    <col min="13581" max="13820" width="8.88671875" style="206"/>
    <col min="13821" max="13821" width="3.88671875" style="206" customWidth="1"/>
    <col min="13822" max="13822" width="3.5546875" style="206" customWidth="1"/>
    <col min="13823" max="13823" width="10.109375" style="206" customWidth="1"/>
    <col min="13824" max="13824" width="13.33203125" style="206" customWidth="1"/>
    <col min="13825" max="13825" width="4.109375" style="206" bestFit="1" customWidth="1"/>
    <col min="13826" max="13826" width="9.109375" style="206" customWidth="1"/>
    <col min="13827" max="13828" width="10.6640625" style="206" customWidth="1"/>
    <col min="13829" max="13829" width="8.5546875" style="206" customWidth="1"/>
    <col min="13830" max="13830" width="9.88671875" style="206" customWidth="1"/>
    <col min="13831" max="13831" width="6.5546875" style="206" customWidth="1"/>
    <col min="13832" max="13835" width="8.88671875" style="206"/>
    <col min="13836" max="13836" width="10.109375" style="206" bestFit="1" customWidth="1"/>
    <col min="13837" max="14076" width="8.88671875" style="206"/>
    <col min="14077" max="14077" width="3.88671875" style="206" customWidth="1"/>
    <col min="14078" max="14078" width="3.5546875" style="206" customWidth="1"/>
    <col min="14079" max="14079" width="10.109375" style="206" customWidth="1"/>
    <col min="14080" max="14080" width="13.33203125" style="206" customWidth="1"/>
    <col min="14081" max="14081" width="4.109375" style="206" bestFit="1" customWidth="1"/>
    <col min="14082" max="14082" width="9.109375" style="206" customWidth="1"/>
    <col min="14083" max="14084" width="10.6640625" style="206" customWidth="1"/>
    <col min="14085" max="14085" width="8.5546875" style="206" customWidth="1"/>
    <col min="14086" max="14086" width="9.88671875" style="206" customWidth="1"/>
    <col min="14087" max="14087" width="6.5546875" style="206" customWidth="1"/>
    <col min="14088" max="14091" width="8.88671875" style="206"/>
    <col min="14092" max="14092" width="10.109375" style="206" bestFit="1" customWidth="1"/>
    <col min="14093" max="14332" width="8.88671875" style="206"/>
    <col min="14333" max="14333" width="3.88671875" style="206" customWidth="1"/>
    <col min="14334" max="14334" width="3.5546875" style="206" customWidth="1"/>
    <col min="14335" max="14335" width="10.109375" style="206" customWidth="1"/>
    <col min="14336" max="14336" width="13.33203125" style="206" customWidth="1"/>
    <col min="14337" max="14337" width="4.109375" style="206" bestFit="1" customWidth="1"/>
    <col min="14338" max="14338" width="9.109375" style="206" customWidth="1"/>
    <col min="14339" max="14340" width="10.6640625" style="206" customWidth="1"/>
    <col min="14341" max="14341" width="8.5546875" style="206" customWidth="1"/>
    <col min="14342" max="14342" width="9.88671875" style="206" customWidth="1"/>
    <col min="14343" max="14343" width="6.5546875" style="206" customWidth="1"/>
    <col min="14344" max="14347" width="8.88671875" style="206"/>
    <col min="14348" max="14348" width="10.109375" style="206" bestFit="1" customWidth="1"/>
    <col min="14349" max="14588" width="8.88671875" style="206"/>
    <col min="14589" max="14589" width="3.88671875" style="206" customWidth="1"/>
    <col min="14590" max="14590" width="3.5546875" style="206" customWidth="1"/>
    <col min="14591" max="14591" width="10.109375" style="206" customWidth="1"/>
    <col min="14592" max="14592" width="13.33203125" style="206" customWidth="1"/>
    <col min="14593" max="14593" width="4.109375" style="206" bestFit="1" customWidth="1"/>
    <col min="14594" max="14594" width="9.109375" style="206" customWidth="1"/>
    <col min="14595" max="14596" width="10.6640625" style="206" customWidth="1"/>
    <col min="14597" max="14597" width="8.5546875" style="206" customWidth="1"/>
    <col min="14598" max="14598" width="9.88671875" style="206" customWidth="1"/>
    <col min="14599" max="14599" width="6.5546875" style="206" customWidth="1"/>
    <col min="14600" max="14603" width="8.88671875" style="206"/>
    <col min="14604" max="14604" width="10.109375" style="206" bestFit="1" customWidth="1"/>
    <col min="14605" max="14844" width="8.88671875" style="206"/>
    <col min="14845" max="14845" width="3.88671875" style="206" customWidth="1"/>
    <col min="14846" max="14846" width="3.5546875" style="206" customWidth="1"/>
    <col min="14847" max="14847" width="10.109375" style="206" customWidth="1"/>
    <col min="14848" max="14848" width="13.33203125" style="206" customWidth="1"/>
    <col min="14849" max="14849" width="4.109375" style="206" bestFit="1" customWidth="1"/>
    <col min="14850" max="14850" width="9.109375" style="206" customWidth="1"/>
    <col min="14851" max="14852" width="10.6640625" style="206" customWidth="1"/>
    <col min="14853" max="14853" width="8.5546875" style="206" customWidth="1"/>
    <col min="14854" max="14854" width="9.88671875" style="206" customWidth="1"/>
    <col min="14855" max="14855" width="6.5546875" style="206" customWidth="1"/>
    <col min="14856" max="14859" width="8.88671875" style="206"/>
    <col min="14860" max="14860" width="10.109375" style="206" bestFit="1" customWidth="1"/>
    <col min="14861" max="15100" width="8.88671875" style="206"/>
    <col min="15101" max="15101" width="3.88671875" style="206" customWidth="1"/>
    <col min="15102" max="15102" width="3.5546875" style="206" customWidth="1"/>
    <col min="15103" max="15103" width="10.109375" style="206" customWidth="1"/>
    <col min="15104" max="15104" width="13.33203125" style="206" customWidth="1"/>
    <col min="15105" max="15105" width="4.109375" style="206" bestFit="1" customWidth="1"/>
    <col min="15106" max="15106" width="9.109375" style="206" customWidth="1"/>
    <col min="15107" max="15108" width="10.6640625" style="206" customWidth="1"/>
    <col min="15109" max="15109" width="8.5546875" style="206" customWidth="1"/>
    <col min="15110" max="15110" width="9.88671875" style="206" customWidth="1"/>
    <col min="15111" max="15111" width="6.5546875" style="206" customWidth="1"/>
    <col min="15112" max="15115" width="8.88671875" style="206"/>
    <col min="15116" max="15116" width="10.109375" style="206" bestFit="1" customWidth="1"/>
    <col min="15117" max="15356" width="8.88671875" style="206"/>
    <col min="15357" max="15357" width="3.88671875" style="206" customWidth="1"/>
    <col min="15358" max="15358" width="3.5546875" style="206" customWidth="1"/>
    <col min="15359" max="15359" width="10.109375" style="206" customWidth="1"/>
    <col min="15360" max="15360" width="13.33203125" style="206" customWidth="1"/>
    <col min="15361" max="15361" width="4.109375" style="206" bestFit="1" customWidth="1"/>
    <col min="15362" max="15362" width="9.109375" style="206" customWidth="1"/>
    <col min="15363" max="15364" width="10.6640625" style="206" customWidth="1"/>
    <col min="15365" max="15365" width="8.5546875" style="206" customWidth="1"/>
    <col min="15366" max="15366" width="9.88671875" style="206" customWidth="1"/>
    <col min="15367" max="15367" width="6.5546875" style="206" customWidth="1"/>
    <col min="15368" max="15371" width="8.88671875" style="206"/>
    <col min="15372" max="15372" width="10.109375" style="206" bestFit="1" customWidth="1"/>
    <col min="15373" max="15612" width="8.88671875" style="206"/>
    <col min="15613" max="15613" width="3.88671875" style="206" customWidth="1"/>
    <col min="15614" max="15614" width="3.5546875" style="206" customWidth="1"/>
    <col min="15615" max="15615" width="10.109375" style="206" customWidth="1"/>
    <col min="15616" max="15616" width="13.33203125" style="206" customWidth="1"/>
    <col min="15617" max="15617" width="4.109375" style="206" bestFit="1" customWidth="1"/>
    <col min="15618" max="15618" width="9.109375" style="206" customWidth="1"/>
    <col min="15619" max="15620" width="10.6640625" style="206" customWidth="1"/>
    <col min="15621" max="15621" width="8.5546875" style="206" customWidth="1"/>
    <col min="15622" max="15622" width="9.88671875" style="206" customWidth="1"/>
    <col min="15623" max="15623" width="6.5546875" style="206" customWidth="1"/>
    <col min="15624" max="15627" width="8.88671875" style="206"/>
    <col min="15628" max="15628" width="10.109375" style="206" bestFit="1" customWidth="1"/>
    <col min="15629" max="15868" width="8.88671875" style="206"/>
    <col min="15869" max="15869" width="3.88671875" style="206" customWidth="1"/>
    <col min="15870" max="15870" width="3.5546875" style="206" customWidth="1"/>
    <col min="15871" max="15871" width="10.109375" style="206" customWidth="1"/>
    <col min="15872" max="15872" width="13.33203125" style="206" customWidth="1"/>
    <col min="15873" max="15873" width="4.109375" style="206" bestFit="1" customWidth="1"/>
    <col min="15874" max="15874" width="9.109375" style="206" customWidth="1"/>
    <col min="15875" max="15876" width="10.6640625" style="206" customWidth="1"/>
    <col min="15877" max="15877" width="8.5546875" style="206" customWidth="1"/>
    <col min="15878" max="15878" width="9.88671875" style="206" customWidth="1"/>
    <col min="15879" max="15879" width="6.5546875" style="206" customWidth="1"/>
    <col min="15880" max="15883" width="8.88671875" style="206"/>
    <col min="15884" max="15884" width="10.109375" style="206" bestFit="1" customWidth="1"/>
    <col min="15885" max="16124" width="8.88671875" style="206"/>
    <col min="16125" max="16125" width="3.88671875" style="206" customWidth="1"/>
    <col min="16126" max="16126" width="3.5546875" style="206" customWidth="1"/>
    <col min="16127" max="16127" width="10.109375" style="206" customWidth="1"/>
    <col min="16128" max="16128" width="13.33203125" style="206" customWidth="1"/>
    <col min="16129" max="16129" width="4.109375" style="206" bestFit="1" customWidth="1"/>
    <col min="16130" max="16130" width="9.109375" style="206" customWidth="1"/>
    <col min="16131" max="16132" width="10.6640625" style="206" customWidth="1"/>
    <col min="16133" max="16133" width="8.5546875" style="206" customWidth="1"/>
    <col min="16134" max="16134" width="9.88671875" style="206" customWidth="1"/>
    <col min="16135" max="16135" width="6.5546875" style="206" customWidth="1"/>
    <col min="16136" max="16139" width="8.88671875" style="206"/>
    <col min="16140" max="16140" width="10.109375" style="206" bestFit="1" customWidth="1"/>
    <col min="16141" max="16384" width="8.88671875" style="206"/>
  </cols>
  <sheetData>
    <row r="1" spans="1:13" s="206" customFormat="1" ht="21.9" customHeight="1" x14ac:dyDescent="0.25">
      <c r="A1" s="237" t="s">
        <v>804</v>
      </c>
      <c r="B1" s="238"/>
      <c r="C1" s="238"/>
      <c r="D1" s="238"/>
      <c r="E1" s="238"/>
      <c r="F1" s="238"/>
      <c r="G1" s="238"/>
      <c r="H1" s="238"/>
      <c r="I1" s="239"/>
    </row>
    <row r="2" spans="1:13" s="206" customFormat="1" ht="5.0999999999999996" customHeight="1" x14ac:dyDescent="0.25">
      <c r="A2" s="187"/>
      <c r="B2" s="187"/>
    </row>
    <row r="3" spans="1:13" s="445" customFormat="1" ht="13.5" customHeight="1" x14ac:dyDescent="0.25">
      <c r="A3" s="510" t="s">
        <v>486</v>
      </c>
      <c r="B3" s="508" t="s">
        <v>508</v>
      </c>
      <c r="C3" s="508"/>
      <c r="D3" s="509"/>
      <c r="E3" s="509"/>
    </row>
    <row r="4" spans="1:13" s="549" customFormat="1" ht="14.1" customHeight="1" x14ac:dyDescent="0.25">
      <c r="A4" s="546" t="s">
        <v>33</v>
      </c>
      <c r="B4" s="547" t="s">
        <v>794</v>
      </c>
      <c r="C4" s="547"/>
      <c r="D4" s="547"/>
      <c r="E4" s="547"/>
      <c r="F4" s="547"/>
      <c r="G4" s="547"/>
      <c r="H4" s="547"/>
      <c r="I4" s="548"/>
    </row>
    <row r="5" spans="1:13" s="206" customFormat="1" ht="14.1" customHeight="1" x14ac:dyDescent="0.25">
      <c r="A5" s="550" t="s">
        <v>50</v>
      </c>
      <c r="B5" s="551"/>
      <c r="C5" s="552"/>
      <c r="D5" s="564" t="s">
        <v>5</v>
      </c>
      <c r="E5" s="565" t="s">
        <v>512</v>
      </c>
      <c r="F5" s="565"/>
      <c r="G5" s="566" t="s">
        <v>6</v>
      </c>
      <c r="H5" s="566"/>
      <c r="I5" s="566"/>
    </row>
    <row r="6" spans="1:13" s="206" customFormat="1" ht="14.1" customHeight="1" x14ac:dyDescent="0.25">
      <c r="A6" s="679"/>
      <c r="B6" s="491" t="s">
        <v>237</v>
      </c>
      <c r="C6" s="351" t="s">
        <v>795</v>
      </c>
      <c r="D6" s="680" t="s">
        <v>5</v>
      </c>
      <c r="E6" s="681">
        <f>'(3)Invest.'!F34</f>
        <v>0</v>
      </c>
      <c r="F6" s="681"/>
      <c r="G6" s="682" t="s">
        <v>801</v>
      </c>
      <c r="H6" s="682"/>
      <c r="I6" s="683"/>
    </row>
    <row r="7" spans="1:13" s="206" customFormat="1" ht="14.1" customHeight="1" x14ac:dyDescent="0.25">
      <c r="A7" s="684"/>
      <c r="B7" s="315" t="s">
        <v>238</v>
      </c>
      <c r="C7" s="316" t="s">
        <v>796</v>
      </c>
      <c r="D7" s="318" t="s">
        <v>799</v>
      </c>
      <c r="E7" s="685">
        <f>'(3)Invest.'!F35</f>
        <v>0</v>
      </c>
      <c r="F7" s="685"/>
      <c r="G7" s="686" t="s">
        <v>801</v>
      </c>
      <c r="H7" s="686"/>
      <c r="I7" s="687"/>
    </row>
    <row r="8" spans="1:13" s="206" customFormat="1" ht="14.1" customHeight="1" x14ac:dyDescent="0.25">
      <c r="A8" s="684"/>
      <c r="B8" s="315" t="s">
        <v>239</v>
      </c>
      <c r="C8" s="316" t="s">
        <v>797</v>
      </c>
      <c r="D8" s="318" t="s">
        <v>800</v>
      </c>
      <c r="E8" s="685">
        <f>'(3)Invest.'!F36</f>
        <v>0</v>
      </c>
      <c r="F8" s="685"/>
      <c r="G8" s="686" t="s">
        <v>801</v>
      </c>
      <c r="H8" s="686"/>
      <c r="I8" s="687"/>
      <c r="L8" s="560"/>
      <c r="M8" s="561"/>
    </row>
    <row r="9" spans="1:13" s="206" customFormat="1" ht="14.1" customHeight="1" x14ac:dyDescent="0.25">
      <c r="A9" s="684"/>
      <c r="B9" s="315" t="s">
        <v>240</v>
      </c>
      <c r="C9" s="316" t="s">
        <v>798</v>
      </c>
      <c r="D9" s="318" t="s">
        <v>800</v>
      </c>
      <c r="E9" s="685">
        <f>'(3)Invest.'!F37</f>
        <v>0</v>
      </c>
      <c r="F9" s="685"/>
      <c r="G9" s="686" t="s">
        <v>801</v>
      </c>
      <c r="H9" s="686"/>
      <c r="I9" s="687"/>
      <c r="L9" s="560"/>
      <c r="M9" s="561"/>
    </row>
    <row r="10" spans="1:13" s="206" customFormat="1" ht="14.1" customHeight="1" x14ac:dyDescent="0.25">
      <c r="A10" s="684"/>
      <c r="B10" s="315" t="s">
        <v>283</v>
      </c>
      <c r="C10" s="316" t="s">
        <v>481</v>
      </c>
      <c r="D10" s="318" t="s">
        <v>5</v>
      </c>
      <c r="E10" s="685">
        <f>SUM('(3)Invest.'!F38:F41)</f>
        <v>0</v>
      </c>
      <c r="F10" s="685"/>
      <c r="G10" s="686" t="s">
        <v>801</v>
      </c>
      <c r="H10" s="686"/>
      <c r="I10" s="687"/>
      <c r="L10" s="560"/>
      <c r="M10" s="561"/>
    </row>
    <row r="11" spans="1:13" s="206" customFormat="1" ht="14.1" customHeight="1" x14ac:dyDescent="0.25">
      <c r="A11" s="688"/>
      <c r="B11" s="322" t="s">
        <v>284</v>
      </c>
      <c r="C11" s="358" t="s">
        <v>308</v>
      </c>
      <c r="D11" s="325" t="s">
        <v>5</v>
      </c>
      <c r="E11" s="689">
        <f>'(3)Invest.'!F31</f>
        <v>0</v>
      </c>
      <c r="F11" s="689"/>
      <c r="G11" s="690" t="s">
        <v>801</v>
      </c>
      <c r="H11" s="690"/>
      <c r="I11" s="691"/>
      <c r="L11" s="560"/>
      <c r="M11" s="561"/>
    </row>
    <row r="12" spans="1:13" s="206" customFormat="1" ht="5.0999999999999996" customHeight="1" x14ac:dyDescent="0.25">
      <c r="D12" s="274"/>
      <c r="E12" s="187"/>
      <c r="F12" s="249"/>
      <c r="G12" s="249"/>
      <c r="H12" s="563"/>
      <c r="I12" s="563"/>
      <c r="L12" s="560"/>
      <c r="M12" s="561"/>
    </row>
    <row r="13" spans="1:13" s="445" customFormat="1" ht="13.5" customHeight="1" x14ac:dyDescent="0.25">
      <c r="A13" s="510" t="s">
        <v>487</v>
      </c>
      <c r="B13" s="508" t="s">
        <v>514</v>
      </c>
      <c r="C13" s="508"/>
      <c r="D13" s="509"/>
      <c r="E13" s="509"/>
    </row>
    <row r="14" spans="1:13" s="206" customFormat="1" ht="14.1" customHeight="1" x14ac:dyDescent="0.25">
      <c r="A14" s="546" t="s">
        <v>33</v>
      </c>
      <c r="B14" s="547" t="s">
        <v>241</v>
      </c>
      <c r="C14" s="547"/>
      <c r="D14" s="547"/>
      <c r="E14" s="547"/>
      <c r="F14" s="547"/>
      <c r="G14" s="547"/>
      <c r="H14" s="547"/>
      <c r="I14" s="548"/>
    </row>
    <row r="15" spans="1:13" s="206" customFormat="1" ht="14.1" customHeight="1" x14ac:dyDescent="0.25">
      <c r="A15" s="577" t="s">
        <v>44</v>
      </c>
      <c r="B15" s="578"/>
      <c r="C15" s="579"/>
      <c r="D15" s="580" t="s">
        <v>200</v>
      </c>
      <c r="E15" s="581" t="s">
        <v>8</v>
      </c>
      <c r="F15" s="582"/>
      <c r="G15" s="580" t="s">
        <v>515</v>
      </c>
      <c r="H15" s="580" t="s">
        <v>802</v>
      </c>
      <c r="I15" s="580" t="s">
        <v>803</v>
      </c>
    </row>
    <row r="16" spans="1:13" s="206" customFormat="1" ht="14.1" customHeight="1" x14ac:dyDescent="0.25">
      <c r="A16" s="583"/>
      <c r="B16" s="584"/>
      <c r="C16" s="585"/>
      <c r="D16" s="586"/>
      <c r="E16" s="587" t="s">
        <v>12</v>
      </c>
      <c r="F16" s="587" t="s">
        <v>15</v>
      </c>
      <c r="G16" s="586"/>
      <c r="H16" s="586"/>
      <c r="I16" s="586"/>
    </row>
    <row r="17" spans="1:26" s="206" customFormat="1" ht="14.1" customHeight="1" x14ac:dyDescent="0.25">
      <c r="A17" s="679"/>
      <c r="B17" s="309" t="s">
        <v>237</v>
      </c>
      <c r="C17" s="310" t="str">
        <f t="shared" ref="C17:C22" si="0">C6</f>
        <v>Sinalização Vertical (placa)</v>
      </c>
      <c r="D17" s="312" t="s">
        <v>201</v>
      </c>
      <c r="E17" s="692">
        <v>0.01</v>
      </c>
      <c r="F17" s="693">
        <f t="shared" ref="F17:F22" si="1">E17/12</f>
        <v>8.3333333333333339E-4</v>
      </c>
      <c r="G17" s="312" t="str">
        <f>D6</f>
        <v>Unidade</v>
      </c>
      <c r="H17" s="694">
        <f t="shared" ref="H17:H22" si="2">E6*E17</f>
        <v>0</v>
      </c>
      <c r="I17" s="695">
        <f t="shared" ref="I17:I22" si="3">E6*F17</f>
        <v>0</v>
      </c>
    </row>
    <row r="18" spans="1:26" s="206" customFormat="1" ht="14.1" customHeight="1" x14ac:dyDescent="0.25">
      <c r="A18" s="684"/>
      <c r="B18" s="315" t="s">
        <v>238</v>
      </c>
      <c r="C18" s="316" t="str">
        <f t="shared" si="0"/>
        <v>Sinalização Horizontal - Legenda (m²)</v>
      </c>
      <c r="D18" s="318" t="s">
        <v>201</v>
      </c>
      <c r="E18" s="696">
        <v>0.05</v>
      </c>
      <c r="F18" s="697">
        <f t="shared" si="1"/>
        <v>4.1666666666666666E-3</v>
      </c>
      <c r="G18" s="318" t="str">
        <f>D7</f>
        <v>m²</v>
      </c>
      <c r="H18" s="698">
        <f t="shared" si="2"/>
        <v>0</v>
      </c>
      <c r="I18" s="699">
        <f t="shared" si="3"/>
        <v>0</v>
      </c>
    </row>
    <row r="19" spans="1:26" s="206" customFormat="1" ht="14.1" customHeight="1" x14ac:dyDescent="0.25">
      <c r="A19" s="684"/>
      <c r="B19" s="315" t="s">
        <v>239</v>
      </c>
      <c r="C19" s="316" t="str">
        <f t="shared" si="0"/>
        <v>Sinalização Horizontal - Bordo (m)</v>
      </c>
      <c r="D19" s="318" t="s">
        <v>201</v>
      </c>
      <c r="E19" s="700">
        <v>0.05</v>
      </c>
      <c r="F19" s="697">
        <f t="shared" si="1"/>
        <v>4.1666666666666666E-3</v>
      </c>
      <c r="G19" s="318" t="str">
        <f>D8</f>
        <v>m</v>
      </c>
      <c r="H19" s="698">
        <f t="shared" si="2"/>
        <v>0</v>
      </c>
      <c r="I19" s="699">
        <f t="shared" si="3"/>
        <v>0</v>
      </c>
    </row>
    <row r="20" spans="1:26" s="206" customFormat="1" ht="14.1" customHeight="1" x14ac:dyDescent="0.25">
      <c r="A20" s="684"/>
      <c r="B20" s="315" t="s">
        <v>240</v>
      </c>
      <c r="C20" s="316" t="str">
        <f t="shared" si="0"/>
        <v>Sinalização Horizontal - Ciclovia (m)</v>
      </c>
      <c r="D20" s="318" t="s">
        <v>201</v>
      </c>
      <c r="E20" s="700">
        <v>0.05</v>
      </c>
      <c r="F20" s="697">
        <f t="shared" si="1"/>
        <v>4.1666666666666666E-3</v>
      </c>
      <c r="G20" s="318" t="str">
        <f>D9</f>
        <v>m</v>
      </c>
      <c r="H20" s="698">
        <f t="shared" si="2"/>
        <v>0</v>
      </c>
      <c r="I20" s="699">
        <f t="shared" si="3"/>
        <v>0</v>
      </c>
    </row>
    <row r="21" spans="1:26" s="206" customFormat="1" ht="14.1" customHeight="1" x14ac:dyDescent="0.25">
      <c r="A21" s="684"/>
      <c r="B21" s="315" t="s">
        <v>283</v>
      </c>
      <c r="C21" s="316" t="str">
        <f t="shared" si="0"/>
        <v>Demais Sinalizações</v>
      </c>
      <c r="D21" s="318" t="s">
        <v>201</v>
      </c>
      <c r="E21" s="700">
        <v>0.05</v>
      </c>
      <c r="F21" s="697">
        <f t="shared" si="1"/>
        <v>4.1666666666666666E-3</v>
      </c>
      <c r="G21" s="318" t="str">
        <f>D10</f>
        <v>Unidade</v>
      </c>
      <c r="H21" s="698">
        <f t="shared" si="2"/>
        <v>0</v>
      </c>
      <c r="I21" s="699">
        <f t="shared" si="3"/>
        <v>0</v>
      </c>
    </row>
    <row r="22" spans="1:26" s="206" customFormat="1" ht="14.1" customHeight="1" x14ac:dyDescent="0.25">
      <c r="A22" s="688"/>
      <c r="B22" s="322" t="s">
        <v>284</v>
      </c>
      <c r="C22" s="358" t="str">
        <f t="shared" si="0"/>
        <v>Equipamentos Eletrônicos, Parquímetros, TI e Comunicação</v>
      </c>
      <c r="D22" s="325" t="str">
        <f>D21</f>
        <v>Rateio Mensal</v>
      </c>
      <c r="E22" s="701">
        <f>E21</f>
        <v>0.05</v>
      </c>
      <c r="F22" s="702">
        <f t="shared" si="1"/>
        <v>4.1666666666666666E-3</v>
      </c>
      <c r="G22" s="325" t="s">
        <v>5</v>
      </c>
      <c r="H22" s="703">
        <f t="shared" si="2"/>
        <v>0</v>
      </c>
      <c r="I22" s="704">
        <f t="shared" si="3"/>
        <v>0</v>
      </c>
    </row>
    <row r="25" spans="1:26" s="168" customFormat="1" ht="13.5" customHeight="1" x14ac:dyDescent="0.25">
      <c r="B25" s="164"/>
      <c r="C25" s="165" t="s">
        <v>946</v>
      </c>
      <c r="D25" s="166" t="str">
        <f>'(2)Ins.'!D109</f>
        <v>Inserir Data</v>
      </c>
      <c r="E25" s="167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26" s="168" customFormat="1" ht="13.5" customHeight="1" x14ac:dyDescent="0.25">
      <c r="D26" s="167"/>
      <c r="E26" s="167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26" s="206" customFormat="1" ht="14.1" customHeight="1" x14ac:dyDescent="0.25">
      <c r="E27" s="187"/>
    </row>
    <row r="28" spans="1:26" s="206" customFormat="1" ht="14.1" customHeight="1" x14ac:dyDescent="0.25">
      <c r="E28" s="187"/>
    </row>
    <row r="29" spans="1:26" s="206" customFormat="1" ht="14.1" customHeight="1" x14ac:dyDescent="0.25">
      <c r="E29" s="187"/>
    </row>
    <row r="30" spans="1:26" s="206" customFormat="1" ht="14.1" customHeight="1" x14ac:dyDescent="0.25">
      <c r="E30" s="187"/>
    </row>
    <row r="31" spans="1:26" s="206" customFormat="1" ht="14.1" customHeight="1" x14ac:dyDescent="0.25">
      <c r="E31" s="187"/>
    </row>
    <row r="32" spans="1:26" s="206" customFormat="1" ht="14.1" customHeight="1" x14ac:dyDescent="0.25">
      <c r="E32" s="187"/>
    </row>
    <row r="33" spans="1:26" s="206" customFormat="1" ht="14.1" customHeight="1" x14ac:dyDescent="0.25">
      <c r="E33" s="187"/>
    </row>
    <row r="34" spans="1:26" s="206" customFormat="1" ht="14.1" customHeight="1" x14ac:dyDescent="0.25">
      <c r="E34" s="187"/>
    </row>
    <row r="35" spans="1:26" s="206" customFormat="1" ht="14.1" customHeight="1" x14ac:dyDescent="0.25">
      <c r="E35" s="187"/>
    </row>
    <row r="36" spans="1:26" s="206" customFormat="1" ht="14.1" customHeight="1" x14ac:dyDescent="0.25">
      <c r="E36" s="187"/>
    </row>
    <row r="37" spans="1:26" s="206" customFormat="1" ht="14.1" customHeight="1" x14ac:dyDescent="0.25">
      <c r="E37" s="187"/>
    </row>
    <row r="38" spans="1:26" s="206" customFormat="1" ht="14.1" customHeight="1" x14ac:dyDescent="0.25">
      <c r="E38" s="187"/>
    </row>
    <row r="39" spans="1:26" s="206" customFormat="1" ht="14.1" customHeight="1" x14ac:dyDescent="0.25">
      <c r="E39" s="187"/>
    </row>
    <row r="40" spans="1:26" s="168" customFormat="1" ht="13.5" customHeight="1" x14ac:dyDescent="0.25">
      <c r="A40" s="164"/>
      <c r="B40" s="167"/>
      <c r="C40" s="169"/>
      <c r="D40" s="167"/>
      <c r="E40" s="167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spans="1:26" s="168" customFormat="1" ht="13.5" customHeight="1" x14ac:dyDescent="0.25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spans="1:26" s="168" customFormat="1" ht="13.5" customHeight="1" x14ac:dyDescent="0.25">
      <c r="A42" s="164"/>
      <c r="B42" s="164"/>
      <c r="C42" s="198" t="str">
        <f>'(2)Ins.'!D125</f>
        <v>Razão Social da Licitante</v>
      </c>
      <c r="D42" s="198"/>
      <c r="E42" s="198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spans="1:26" s="168" customFormat="1" ht="13.5" customHeight="1" x14ac:dyDescent="0.25">
      <c r="A43" s="164"/>
      <c r="B43" s="167"/>
      <c r="C43" s="169"/>
      <c r="D43" s="167"/>
      <c r="E43" s="167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spans="1:26" s="168" customFormat="1" ht="13.5" customHeight="1" x14ac:dyDescent="0.25">
      <c r="A44" s="164"/>
      <c r="B44" s="164"/>
      <c r="C44" s="172" t="s">
        <v>947</v>
      </c>
      <c r="D44" s="171" t="str">
        <f>'(2)Ins.'!E127</f>
        <v>inserir nº dias</v>
      </c>
      <c r="E44" s="173" t="s">
        <v>948</v>
      </c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</sheetData>
  <sheetProtection algorithmName="SHA-512" hashValue="oLBwE1eDokxr4CYYUYIbzSSFGM6YrDaxyp8XIjTLFs8xWvth4oshjibQunzlR6EvfKPSXkf3D4aaMYWoxIL0LQ==" saltValue="PWrD+AzGwqR1KsV4JSODLg==" spinCount="100000" sheet="1" formatCells="0" formatColumns="0" formatRows="0" insertColumns="0" insertRows="0" insertHyperlinks="0" deleteColumns="0" deleteRows="0" selectLockedCells="1" sort="0" autoFilter="0" pivotTables="0"/>
  <mergeCells count="23">
    <mergeCell ref="C42:E42"/>
    <mergeCell ref="E7:F7"/>
    <mergeCell ref="G7:I7"/>
    <mergeCell ref="A1:I1"/>
    <mergeCell ref="A5:C5"/>
    <mergeCell ref="E5:F5"/>
    <mergeCell ref="G5:I5"/>
    <mergeCell ref="E6:F6"/>
    <mergeCell ref="G6:I6"/>
    <mergeCell ref="E8:F8"/>
    <mergeCell ref="G8:I8"/>
    <mergeCell ref="E9:F9"/>
    <mergeCell ref="G9:I9"/>
    <mergeCell ref="E10:F10"/>
    <mergeCell ref="G10:I10"/>
    <mergeCell ref="G11:I11"/>
    <mergeCell ref="A15:C16"/>
    <mergeCell ref="D15:D16"/>
    <mergeCell ref="E15:F15"/>
    <mergeCell ref="G15:G16"/>
    <mergeCell ref="H15:H16"/>
    <mergeCell ref="I15:I16"/>
    <mergeCell ref="E11:F11"/>
  </mergeCells>
  <printOptions horizontalCentered="1"/>
  <pageMargins left="1.1811023622047245" right="0.78740157480314965" top="1.1811023622047245" bottom="0.78740157480314965" header="0.59055118110236227" footer="0.31496062992125984"/>
  <pageSetup paperSize="9" scale="69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9 - Composição da Despesa com Sinalização e Equipamentos Eletrônicos&amp;R&amp;"Calibri,Negrito"&amp;9Pág.: &amp;P de 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6"/>
  <dimension ref="A1:AA133"/>
  <sheetViews>
    <sheetView showGridLines="0" zoomScaleNormal="100" workbookViewId="0">
      <selection sqref="A1:K1"/>
    </sheetView>
  </sheetViews>
  <sheetFormatPr defaultRowHeight="14.1" customHeight="1" x14ac:dyDescent="0.25"/>
  <cols>
    <col min="1" max="1" width="3.33203125" style="200" customWidth="1"/>
    <col min="2" max="2" width="3.33203125" style="207" customWidth="1"/>
    <col min="3" max="3" width="40.44140625" style="200" customWidth="1"/>
    <col min="4" max="4" width="6.109375" style="200" bestFit="1" customWidth="1"/>
    <col min="5" max="5" width="7" style="208" bestFit="1" customWidth="1"/>
    <col min="6" max="6" width="11" style="208" bestFit="1" customWidth="1"/>
    <col min="7" max="7" width="6.33203125" style="208" bestFit="1" customWidth="1"/>
    <col min="8" max="8" width="11" style="208" bestFit="1" customWidth="1"/>
    <col min="9" max="9" width="11.44140625" style="208" customWidth="1"/>
    <col min="10" max="10" width="11.88671875" style="208" bestFit="1" customWidth="1"/>
    <col min="11" max="11" width="12.109375" style="208" bestFit="1" customWidth="1"/>
    <col min="12" max="12" width="9.6640625" style="208" bestFit="1" customWidth="1"/>
    <col min="13" max="13" width="12.33203125" style="208" bestFit="1" customWidth="1"/>
    <col min="14" max="255" width="9.109375" style="208"/>
    <col min="256" max="256" width="2.6640625" style="208" customWidth="1"/>
    <col min="257" max="257" width="6" style="208" customWidth="1"/>
    <col min="258" max="258" width="50.109375" style="208" bestFit="1" customWidth="1"/>
    <col min="259" max="259" width="9.109375" style="208" bestFit="1" customWidth="1"/>
    <col min="260" max="260" width="6.88671875" style="208" bestFit="1" customWidth="1"/>
    <col min="261" max="261" width="10.44140625" style="208" bestFit="1" customWidth="1"/>
    <col min="262" max="262" width="10.5546875" style="208" bestFit="1" customWidth="1"/>
    <col min="263" max="263" width="11.33203125" style="208" bestFit="1" customWidth="1"/>
    <col min="264" max="511" width="9.109375" style="208"/>
    <col min="512" max="512" width="2.6640625" style="208" customWidth="1"/>
    <col min="513" max="513" width="6" style="208" customWidth="1"/>
    <col min="514" max="514" width="50.109375" style="208" bestFit="1" customWidth="1"/>
    <col min="515" max="515" width="9.109375" style="208" bestFit="1" customWidth="1"/>
    <col min="516" max="516" width="6.88671875" style="208" bestFit="1" customWidth="1"/>
    <col min="517" max="517" width="10.44140625" style="208" bestFit="1" customWidth="1"/>
    <col min="518" max="518" width="10.5546875" style="208" bestFit="1" customWidth="1"/>
    <col min="519" max="519" width="11.33203125" style="208" bestFit="1" customWidth="1"/>
    <col min="520" max="767" width="9.109375" style="208"/>
    <col min="768" max="768" width="2.6640625" style="208" customWidth="1"/>
    <col min="769" max="769" width="6" style="208" customWidth="1"/>
    <col min="770" max="770" width="50.109375" style="208" bestFit="1" customWidth="1"/>
    <col min="771" max="771" width="9.109375" style="208" bestFit="1" customWidth="1"/>
    <col min="772" max="772" width="6.88671875" style="208" bestFit="1" customWidth="1"/>
    <col min="773" max="773" width="10.44140625" style="208" bestFit="1" customWidth="1"/>
    <col min="774" max="774" width="10.5546875" style="208" bestFit="1" customWidth="1"/>
    <col min="775" max="775" width="11.33203125" style="208" bestFit="1" customWidth="1"/>
    <col min="776" max="1023" width="9.109375" style="208"/>
    <col min="1024" max="1024" width="2.6640625" style="208" customWidth="1"/>
    <col min="1025" max="1025" width="6" style="208" customWidth="1"/>
    <col min="1026" max="1026" width="50.109375" style="208" bestFit="1" customWidth="1"/>
    <col min="1027" max="1027" width="9.109375" style="208" bestFit="1" customWidth="1"/>
    <col min="1028" max="1028" width="6.88671875" style="208" bestFit="1" customWidth="1"/>
    <col min="1029" max="1029" width="10.44140625" style="208" bestFit="1" customWidth="1"/>
    <col min="1030" max="1030" width="10.5546875" style="208" bestFit="1" customWidth="1"/>
    <col min="1031" max="1031" width="11.33203125" style="208" bestFit="1" customWidth="1"/>
    <col min="1032" max="1279" width="9.109375" style="208"/>
    <col min="1280" max="1280" width="2.6640625" style="208" customWidth="1"/>
    <col min="1281" max="1281" width="6" style="208" customWidth="1"/>
    <col min="1282" max="1282" width="50.109375" style="208" bestFit="1" customWidth="1"/>
    <col min="1283" max="1283" width="9.109375" style="208" bestFit="1" customWidth="1"/>
    <col min="1284" max="1284" width="6.88671875" style="208" bestFit="1" customWidth="1"/>
    <col min="1285" max="1285" width="10.44140625" style="208" bestFit="1" customWidth="1"/>
    <col min="1286" max="1286" width="10.5546875" style="208" bestFit="1" customWidth="1"/>
    <col min="1287" max="1287" width="11.33203125" style="208" bestFit="1" customWidth="1"/>
    <col min="1288" max="1535" width="9.109375" style="208"/>
    <col min="1536" max="1536" width="2.6640625" style="208" customWidth="1"/>
    <col min="1537" max="1537" width="6" style="208" customWidth="1"/>
    <col min="1538" max="1538" width="50.109375" style="208" bestFit="1" customWidth="1"/>
    <col min="1539" max="1539" width="9.109375" style="208" bestFit="1" customWidth="1"/>
    <col min="1540" max="1540" width="6.88671875" style="208" bestFit="1" customWidth="1"/>
    <col min="1541" max="1541" width="10.44140625" style="208" bestFit="1" customWidth="1"/>
    <col min="1542" max="1542" width="10.5546875" style="208" bestFit="1" customWidth="1"/>
    <col min="1543" max="1543" width="11.33203125" style="208" bestFit="1" customWidth="1"/>
    <col min="1544" max="1791" width="9.109375" style="208"/>
    <col min="1792" max="1792" width="2.6640625" style="208" customWidth="1"/>
    <col min="1793" max="1793" width="6" style="208" customWidth="1"/>
    <col min="1794" max="1794" width="50.109375" style="208" bestFit="1" customWidth="1"/>
    <col min="1795" max="1795" width="9.109375" style="208" bestFit="1" customWidth="1"/>
    <col min="1796" max="1796" width="6.88671875" style="208" bestFit="1" customWidth="1"/>
    <col min="1797" max="1797" width="10.44140625" style="208" bestFit="1" customWidth="1"/>
    <col min="1798" max="1798" width="10.5546875" style="208" bestFit="1" customWidth="1"/>
    <col min="1799" max="1799" width="11.33203125" style="208" bestFit="1" customWidth="1"/>
    <col min="1800" max="2047" width="9.109375" style="208"/>
    <col min="2048" max="2048" width="2.6640625" style="208" customWidth="1"/>
    <col min="2049" max="2049" width="6" style="208" customWidth="1"/>
    <col min="2050" max="2050" width="50.109375" style="208" bestFit="1" customWidth="1"/>
    <col min="2051" max="2051" width="9.109375" style="208" bestFit="1" customWidth="1"/>
    <col min="2052" max="2052" width="6.88671875" style="208" bestFit="1" customWidth="1"/>
    <col min="2053" max="2053" width="10.44140625" style="208" bestFit="1" customWidth="1"/>
    <col min="2054" max="2054" width="10.5546875" style="208" bestFit="1" customWidth="1"/>
    <col min="2055" max="2055" width="11.33203125" style="208" bestFit="1" customWidth="1"/>
    <col min="2056" max="2303" width="9.109375" style="208"/>
    <col min="2304" max="2304" width="2.6640625" style="208" customWidth="1"/>
    <col min="2305" max="2305" width="6" style="208" customWidth="1"/>
    <col min="2306" max="2306" width="50.109375" style="208" bestFit="1" customWidth="1"/>
    <col min="2307" max="2307" width="9.109375" style="208" bestFit="1" customWidth="1"/>
    <col min="2308" max="2308" width="6.88671875" style="208" bestFit="1" customWidth="1"/>
    <col min="2309" max="2309" width="10.44140625" style="208" bestFit="1" customWidth="1"/>
    <col min="2310" max="2310" width="10.5546875" style="208" bestFit="1" customWidth="1"/>
    <col min="2311" max="2311" width="11.33203125" style="208" bestFit="1" customWidth="1"/>
    <col min="2312" max="2559" width="9.109375" style="208"/>
    <col min="2560" max="2560" width="2.6640625" style="208" customWidth="1"/>
    <col min="2561" max="2561" width="6" style="208" customWidth="1"/>
    <col min="2562" max="2562" width="50.109375" style="208" bestFit="1" customWidth="1"/>
    <col min="2563" max="2563" width="9.109375" style="208" bestFit="1" customWidth="1"/>
    <col min="2564" max="2564" width="6.88671875" style="208" bestFit="1" customWidth="1"/>
    <col min="2565" max="2565" width="10.44140625" style="208" bestFit="1" customWidth="1"/>
    <col min="2566" max="2566" width="10.5546875" style="208" bestFit="1" customWidth="1"/>
    <col min="2567" max="2567" width="11.33203125" style="208" bestFit="1" customWidth="1"/>
    <col min="2568" max="2815" width="9.109375" style="208"/>
    <col min="2816" max="2816" width="2.6640625" style="208" customWidth="1"/>
    <col min="2817" max="2817" width="6" style="208" customWidth="1"/>
    <col min="2818" max="2818" width="50.109375" style="208" bestFit="1" customWidth="1"/>
    <col min="2819" max="2819" width="9.109375" style="208" bestFit="1" customWidth="1"/>
    <col min="2820" max="2820" width="6.88671875" style="208" bestFit="1" customWidth="1"/>
    <col min="2821" max="2821" width="10.44140625" style="208" bestFit="1" customWidth="1"/>
    <col min="2822" max="2822" width="10.5546875" style="208" bestFit="1" customWidth="1"/>
    <col min="2823" max="2823" width="11.33203125" style="208" bestFit="1" customWidth="1"/>
    <col min="2824" max="3071" width="9.109375" style="208"/>
    <col min="3072" max="3072" width="2.6640625" style="208" customWidth="1"/>
    <col min="3073" max="3073" width="6" style="208" customWidth="1"/>
    <col min="3074" max="3074" width="50.109375" style="208" bestFit="1" customWidth="1"/>
    <col min="3075" max="3075" width="9.109375" style="208" bestFit="1" customWidth="1"/>
    <col min="3076" max="3076" width="6.88671875" style="208" bestFit="1" customWidth="1"/>
    <col min="3077" max="3077" width="10.44140625" style="208" bestFit="1" customWidth="1"/>
    <col min="3078" max="3078" width="10.5546875" style="208" bestFit="1" customWidth="1"/>
    <col min="3079" max="3079" width="11.33203125" style="208" bestFit="1" customWidth="1"/>
    <col min="3080" max="3327" width="9.109375" style="208"/>
    <col min="3328" max="3328" width="2.6640625" style="208" customWidth="1"/>
    <col min="3329" max="3329" width="6" style="208" customWidth="1"/>
    <col min="3330" max="3330" width="50.109375" style="208" bestFit="1" customWidth="1"/>
    <col min="3331" max="3331" width="9.109375" style="208" bestFit="1" customWidth="1"/>
    <col min="3332" max="3332" width="6.88671875" style="208" bestFit="1" customWidth="1"/>
    <col min="3333" max="3333" width="10.44140625" style="208" bestFit="1" customWidth="1"/>
    <col min="3334" max="3334" width="10.5546875" style="208" bestFit="1" customWidth="1"/>
    <col min="3335" max="3335" width="11.33203125" style="208" bestFit="1" customWidth="1"/>
    <col min="3336" max="3583" width="9.109375" style="208"/>
    <col min="3584" max="3584" width="2.6640625" style="208" customWidth="1"/>
    <col min="3585" max="3585" width="6" style="208" customWidth="1"/>
    <col min="3586" max="3586" width="50.109375" style="208" bestFit="1" customWidth="1"/>
    <col min="3587" max="3587" width="9.109375" style="208" bestFit="1" customWidth="1"/>
    <col min="3588" max="3588" width="6.88671875" style="208" bestFit="1" customWidth="1"/>
    <col min="3589" max="3589" width="10.44140625" style="208" bestFit="1" customWidth="1"/>
    <col min="3590" max="3590" width="10.5546875" style="208" bestFit="1" customWidth="1"/>
    <col min="3591" max="3591" width="11.33203125" style="208" bestFit="1" customWidth="1"/>
    <col min="3592" max="3839" width="9.109375" style="208"/>
    <col min="3840" max="3840" width="2.6640625" style="208" customWidth="1"/>
    <col min="3841" max="3841" width="6" style="208" customWidth="1"/>
    <col min="3842" max="3842" width="50.109375" style="208" bestFit="1" customWidth="1"/>
    <col min="3843" max="3843" width="9.109375" style="208" bestFit="1" customWidth="1"/>
    <col min="3844" max="3844" width="6.88671875" style="208" bestFit="1" customWidth="1"/>
    <col min="3845" max="3845" width="10.44140625" style="208" bestFit="1" customWidth="1"/>
    <col min="3846" max="3846" width="10.5546875" style="208" bestFit="1" customWidth="1"/>
    <col min="3847" max="3847" width="11.33203125" style="208" bestFit="1" customWidth="1"/>
    <col min="3848" max="4095" width="9.109375" style="208"/>
    <col min="4096" max="4096" width="2.6640625" style="208" customWidth="1"/>
    <col min="4097" max="4097" width="6" style="208" customWidth="1"/>
    <col min="4098" max="4098" width="50.109375" style="208" bestFit="1" customWidth="1"/>
    <col min="4099" max="4099" width="9.109375" style="208" bestFit="1" customWidth="1"/>
    <col min="4100" max="4100" width="6.88671875" style="208" bestFit="1" customWidth="1"/>
    <col min="4101" max="4101" width="10.44140625" style="208" bestFit="1" customWidth="1"/>
    <col min="4102" max="4102" width="10.5546875" style="208" bestFit="1" customWidth="1"/>
    <col min="4103" max="4103" width="11.33203125" style="208" bestFit="1" customWidth="1"/>
    <col min="4104" max="4351" width="9.109375" style="208"/>
    <col min="4352" max="4352" width="2.6640625" style="208" customWidth="1"/>
    <col min="4353" max="4353" width="6" style="208" customWidth="1"/>
    <col min="4354" max="4354" width="50.109375" style="208" bestFit="1" customWidth="1"/>
    <col min="4355" max="4355" width="9.109375" style="208" bestFit="1" customWidth="1"/>
    <col min="4356" max="4356" width="6.88671875" style="208" bestFit="1" customWidth="1"/>
    <col min="4357" max="4357" width="10.44140625" style="208" bestFit="1" customWidth="1"/>
    <col min="4358" max="4358" width="10.5546875" style="208" bestFit="1" customWidth="1"/>
    <col min="4359" max="4359" width="11.33203125" style="208" bestFit="1" customWidth="1"/>
    <col min="4360" max="4607" width="9.109375" style="208"/>
    <col min="4608" max="4608" width="2.6640625" style="208" customWidth="1"/>
    <col min="4609" max="4609" width="6" style="208" customWidth="1"/>
    <col min="4610" max="4610" width="50.109375" style="208" bestFit="1" customWidth="1"/>
    <col min="4611" max="4611" width="9.109375" style="208" bestFit="1" customWidth="1"/>
    <col min="4612" max="4612" width="6.88671875" style="208" bestFit="1" customWidth="1"/>
    <col min="4613" max="4613" width="10.44140625" style="208" bestFit="1" customWidth="1"/>
    <col min="4614" max="4614" width="10.5546875" style="208" bestFit="1" customWidth="1"/>
    <col min="4615" max="4615" width="11.33203125" style="208" bestFit="1" customWidth="1"/>
    <col min="4616" max="4863" width="9.109375" style="208"/>
    <col min="4864" max="4864" width="2.6640625" style="208" customWidth="1"/>
    <col min="4865" max="4865" width="6" style="208" customWidth="1"/>
    <col min="4866" max="4866" width="50.109375" style="208" bestFit="1" customWidth="1"/>
    <col min="4867" max="4867" width="9.109375" style="208" bestFit="1" customWidth="1"/>
    <col min="4868" max="4868" width="6.88671875" style="208" bestFit="1" customWidth="1"/>
    <col min="4869" max="4869" width="10.44140625" style="208" bestFit="1" customWidth="1"/>
    <col min="4870" max="4870" width="10.5546875" style="208" bestFit="1" customWidth="1"/>
    <col min="4871" max="4871" width="11.33203125" style="208" bestFit="1" customWidth="1"/>
    <col min="4872" max="5119" width="9.109375" style="208"/>
    <col min="5120" max="5120" width="2.6640625" style="208" customWidth="1"/>
    <col min="5121" max="5121" width="6" style="208" customWidth="1"/>
    <col min="5122" max="5122" width="50.109375" style="208" bestFit="1" customWidth="1"/>
    <col min="5123" max="5123" width="9.109375" style="208" bestFit="1" customWidth="1"/>
    <col min="5124" max="5124" width="6.88671875" style="208" bestFit="1" customWidth="1"/>
    <col min="5125" max="5125" width="10.44140625" style="208" bestFit="1" customWidth="1"/>
    <col min="5126" max="5126" width="10.5546875" style="208" bestFit="1" customWidth="1"/>
    <col min="5127" max="5127" width="11.33203125" style="208" bestFit="1" customWidth="1"/>
    <col min="5128" max="5375" width="9.109375" style="208"/>
    <col min="5376" max="5376" width="2.6640625" style="208" customWidth="1"/>
    <col min="5377" max="5377" width="6" style="208" customWidth="1"/>
    <col min="5378" max="5378" width="50.109375" style="208" bestFit="1" customWidth="1"/>
    <col min="5379" max="5379" width="9.109375" style="208" bestFit="1" customWidth="1"/>
    <col min="5380" max="5380" width="6.88671875" style="208" bestFit="1" customWidth="1"/>
    <col min="5381" max="5381" width="10.44140625" style="208" bestFit="1" customWidth="1"/>
    <col min="5382" max="5382" width="10.5546875" style="208" bestFit="1" customWidth="1"/>
    <col min="5383" max="5383" width="11.33203125" style="208" bestFit="1" customWidth="1"/>
    <col min="5384" max="5631" width="9.109375" style="208"/>
    <col min="5632" max="5632" width="2.6640625" style="208" customWidth="1"/>
    <col min="5633" max="5633" width="6" style="208" customWidth="1"/>
    <col min="5634" max="5634" width="50.109375" style="208" bestFit="1" customWidth="1"/>
    <col min="5635" max="5635" width="9.109375" style="208" bestFit="1" customWidth="1"/>
    <col min="5636" max="5636" width="6.88671875" style="208" bestFit="1" customWidth="1"/>
    <col min="5637" max="5637" width="10.44140625" style="208" bestFit="1" customWidth="1"/>
    <col min="5638" max="5638" width="10.5546875" style="208" bestFit="1" customWidth="1"/>
    <col min="5639" max="5639" width="11.33203125" style="208" bestFit="1" customWidth="1"/>
    <col min="5640" max="5887" width="9.109375" style="208"/>
    <col min="5888" max="5888" width="2.6640625" style="208" customWidth="1"/>
    <col min="5889" max="5889" width="6" style="208" customWidth="1"/>
    <col min="5890" max="5890" width="50.109375" style="208" bestFit="1" customWidth="1"/>
    <col min="5891" max="5891" width="9.109375" style="208" bestFit="1" customWidth="1"/>
    <col min="5892" max="5892" width="6.88671875" style="208" bestFit="1" customWidth="1"/>
    <col min="5893" max="5893" width="10.44140625" style="208" bestFit="1" customWidth="1"/>
    <col min="5894" max="5894" width="10.5546875" style="208" bestFit="1" customWidth="1"/>
    <col min="5895" max="5895" width="11.33203125" style="208" bestFit="1" customWidth="1"/>
    <col min="5896" max="6143" width="9.109375" style="208"/>
    <col min="6144" max="6144" width="2.6640625" style="208" customWidth="1"/>
    <col min="6145" max="6145" width="6" style="208" customWidth="1"/>
    <col min="6146" max="6146" width="50.109375" style="208" bestFit="1" customWidth="1"/>
    <col min="6147" max="6147" width="9.109375" style="208" bestFit="1" customWidth="1"/>
    <col min="6148" max="6148" width="6.88671875" style="208" bestFit="1" customWidth="1"/>
    <col min="6149" max="6149" width="10.44140625" style="208" bestFit="1" customWidth="1"/>
    <col min="6150" max="6150" width="10.5546875" style="208" bestFit="1" customWidth="1"/>
    <col min="6151" max="6151" width="11.33203125" style="208" bestFit="1" customWidth="1"/>
    <col min="6152" max="6399" width="9.109375" style="208"/>
    <col min="6400" max="6400" width="2.6640625" style="208" customWidth="1"/>
    <col min="6401" max="6401" width="6" style="208" customWidth="1"/>
    <col min="6402" max="6402" width="50.109375" style="208" bestFit="1" customWidth="1"/>
    <col min="6403" max="6403" width="9.109375" style="208" bestFit="1" customWidth="1"/>
    <col min="6404" max="6404" width="6.88671875" style="208" bestFit="1" customWidth="1"/>
    <col min="6405" max="6405" width="10.44140625" style="208" bestFit="1" customWidth="1"/>
    <col min="6406" max="6406" width="10.5546875" style="208" bestFit="1" customWidth="1"/>
    <col min="6407" max="6407" width="11.33203125" style="208" bestFit="1" customWidth="1"/>
    <col min="6408" max="6655" width="9.109375" style="208"/>
    <col min="6656" max="6656" width="2.6640625" style="208" customWidth="1"/>
    <col min="6657" max="6657" width="6" style="208" customWidth="1"/>
    <col min="6658" max="6658" width="50.109375" style="208" bestFit="1" customWidth="1"/>
    <col min="6659" max="6659" width="9.109375" style="208" bestFit="1" customWidth="1"/>
    <col min="6660" max="6660" width="6.88671875" style="208" bestFit="1" customWidth="1"/>
    <col min="6661" max="6661" width="10.44140625" style="208" bestFit="1" customWidth="1"/>
    <col min="6662" max="6662" width="10.5546875" style="208" bestFit="1" customWidth="1"/>
    <col min="6663" max="6663" width="11.33203125" style="208" bestFit="1" customWidth="1"/>
    <col min="6664" max="6911" width="9.109375" style="208"/>
    <col min="6912" max="6912" width="2.6640625" style="208" customWidth="1"/>
    <col min="6913" max="6913" width="6" style="208" customWidth="1"/>
    <col min="6914" max="6914" width="50.109375" style="208" bestFit="1" customWidth="1"/>
    <col min="6915" max="6915" width="9.109375" style="208" bestFit="1" customWidth="1"/>
    <col min="6916" max="6916" width="6.88671875" style="208" bestFit="1" customWidth="1"/>
    <col min="6917" max="6917" width="10.44140625" style="208" bestFit="1" customWidth="1"/>
    <col min="6918" max="6918" width="10.5546875" style="208" bestFit="1" customWidth="1"/>
    <col min="6919" max="6919" width="11.33203125" style="208" bestFit="1" customWidth="1"/>
    <col min="6920" max="7167" width="9.109375" style="208"/>
    <col min="7168" max="7168" width="2.6640625" style="208" customWidth="1"/>
    <col min="7169" max="7169" width="6" style="208" customWidth="1"/>
    <col min="7170" max="7170" width="50.109375" style="208" bestFit="1" customWidth="1"/>
    <col min="7171" max="7171" width="9.109375" style="208" bestFit="1" customWidth="1"/>
    <col min="7172" max="7172" width="6.88671875" style="208" bestFit="1" customWidth="1"/>
    <col min="7173" max="7173" width="10.44140625" style="208" bestFit="1" customWidth="1"/>
    <col min="7174" max="7174" width="10.5546875" style="208" bestFit="1" customWidth="1"/>
    <col min="7175" max="7175" width="11.33203125" style="208" bestFit="1" customWidth="1"/>
    <col min="7176" max="7423" width="9.109375" style="208"/>
    <col min="7424" max="7424" width="2.6640625" style="208" customWidth="1"/>
    <col min="7425" max="7425" width="6" style="208" customWidth="1"/>
    <col min="7426" max="7426" width="50.109375" style="208" bestFit="1" customWidth="1"/>
    <col min="7427" max="7427" width="9.109375" style="208" bestFit="1" customWidth="1"/>
    <col min="7428" max="7428" width="6.88671875" style="208" bestFit="1" customWidth="1"/>
    <col min="7429" max="7429" width="10.44140625" style="208" bestFit="1" customWidth="1"/>
    <col min="7430" max="7430" width="10.5546875" style="208" bestFit="1" customWidth="1"/>
    <col min="7431" max="7431" width="11.33203125" style="208" bestFit="1" customWidth="1"/>
    <col min="7432" max="7679" width="9.109375" style="208"/>
    <col min="7680" max="7680" width="2.6640625" style="208" customWidth="1"/>
    <col min="7681" max="7681" width="6" style="208" customWidth="1"/>
    <col min="7682" max="7682" width="50.109375" style="208" bestFit="1" customWidth="1"/>
    <col min="7683" max="7683" width="9.109375" style="208" bestFit="1" customWidth="1"/>
    <col min="7684" max="7684" width="6.88671875" style="208" bestFit="1" customWidth="1"/>
    <col min="7685" max="7685" width="10.44140625" style="208" bestFit="1" customWidth="1"/>
    <col min="7686" max="7686" width="10.5546875" style="208" bestFit="1" customWidth="1"/>
    <col min="7687" max="7687" width="11.33203125" style="208" bestFit="1" customWidth="1"/>
    <col min="7688" max="7935" width="9.109375" style="208"/>
    <col min="7936" max="7936" width="2.6640625" style="208" customWidth="1"/>
    <col min="7937" max="7937" width="6" style="208" customWidth="1"/>
    <col min="7938" max="7938" width="50.109375" style="208" bestFit="1" customWidth="1"/>
    <col min="7939" max="7939" width="9.109375" style="208" bestFit="1" customWidth="1"/>
    <col min="7940" max="7940" width="6.88671875" style="208" bestFit="1" customWidth="1"/>
    <col min="7941" max="7941" width="10.44140625" style="208" bestFit="1" customWidth="1"/>
    <col min="7942" max="7942" width="10.5546875" style="208" bestFit="1" customWidth="1"/>
    <col min="7943" max="7943" width="11.33203125" style="208" bestFit="1" customWidth="1"/>
    <col min="7944" max="8191" width="9.109375" style="208"/>
    <col min="8192" max="8192" width="2.6640625" style="208" customWidth="1"/>
    <col min="8193" max="8193" width="6" style="208" customWidth="1"/>
    <col min="8194" max="8194" width="50.109375" style="208" bestFit="1" customWidth="1"/>
    <col min="8195" max="8195" width="9.109375" style="208" bestFit="1" customWidth="1"/>
    <col min="8196" max="8196" width="6.88671875" style="208" bestFit="1" customWidth="1"/>
    <col min="8197" max="8197" width="10.44140625" style="208" bestFit="1" customWidth="1"/>
    <col min="8198" max="8198" width="10.5546875" style="208" bestFit="1" customWidth="1"/>
    <col min="8199" max="8199" width="11.33203125" style="208" bestFit="1" customWidth="1"/>
    <col min="8200" max="8447" width="9.109375" style="208"/>
    <col min="8448" max="8448" width="2.6640625" style="208" customWidth="1"/>
    <col min="8449" max="8449" width="6" style="208" customWidth="1"/>
    <col min="8450" max="8450" width="50.109375" style="208" bestFit="1" customWidth="1"/>
    <col min="8451" max="8451" width="9.109375" style="208" bestFit="1" customWidth="1"/>
    <col min="8452" max="8452" width="6.88671875" style="208" bestFit="1" customWidth="1"/>
    <col min="8453" max="8453" width="10.44140625" style="208" bestFit="1" customWidth="1"/>
    <col min="8454" max="8454" width="10.5546875" style="208" bestFit="1" customWidth="1"/>
    <col min="8455" max="8455" width="11.33203125" style="208" bestFit="1" customWidth="1"/>
    <col min="8456" max="8703" width="9.109375" style="208"/>
    <col min="8704" max="8704" width="2.6640625" style="208" customWidth="1"/>
    <col min="8705" max="8705" width="6" style="208" customWidth="1"/>
    <col min="8706" max="8706" width="50.109375" style="208" bestFit="1" customWidth="1"/>
    <col min="8707" max="8707" width="9.109375" style="208" bestFit="1" customWidth="1"/>
    <col min="8708" max="8708" width="6.88671875" style="208" bestFit="1" customWidth="1"/>
    <col min="8709" max="8709" width="10.44140625" style="208" bestFit="1" customWidth="1"/>
    <col min="8710" max="8710" width="10.5546875" style="208" bestFit="1" customWidth="1"/>
    <col min="8711" max="8711" width="11.33203125" style="208" bestFit="1" customWidth="1"/>
    <col min="8712" max="8959" width="9.109375" style="208"/>
    <col min="8960" max="8960" width="2.6640625" style="208" customWidth="1"/>
    <col min="8961" max="8961" width="6" style="208" customWidth="1"/>
    <col min="8962" max="8962" width="50.109375" style="208" bestFit="1" customWidth="1"/>
    <col min="8963" max="8963" width="9.109375" style="208" bestFit="1" customWidth="1"/>
    <col min="8964" max="8964" width="6.88671875" style="208" bestFit="1" customWidth="1"/>
    <col min="8965" max="8965" width="10.44140625" style="208" bestFit="1" customWidth="1"/>
    <col min="8966" max="8966" width="10.5546875" style="208" bestFit="1" customWidth="1"/>
    <col min="8967" max="8967" width="11.33203125" style="208" bestFit="1" customWidth="1"/>
    <col min="8968" max="9215" width="9.109375" style="208"/>
    <col min="9216" max="9216" width="2.6640625" style="208" customWidth="1"/>
    <col min="9217" max="9217" width="6" style="208" customWidth="1"/>
    <col min="9218" max="9218" width="50.109375" style="208" bestFit="1" customWidth="1"/>
    <col min="9219" max="9219" width="9.109375" style="208" bestFit="1" customWidth="1"/>
    <col min="9220" max="9220" width="6.88671875" style="208" bestFit="1" customWidth="1"/>
    <col min="9221" max="9221" width="10.44140625" style="208" bestFit="1" customWidth="1"/>
    <col min="9222" max="9222" width="10.5546875" style="208" bestFit="1" customWidth="1"/>
    <col min="9223" max="9223" width="11.33203125" style="208" bestFit="1" customWidth="1"/>
    <col min="9224" max="9471" width="9.109375" style="208"/>
    <col min="9472" max="9472" width="2.6640625" style="208" customWidth="1"/>
    <col min="9473" max="9473" width="6" style="208" customWidth="1"/>
    <col min="9474" max="9474" width="50.109375" style="208" bestFit="1" customWidth="1"/>
    <col min="9475" max="9475" width="9.109375" style="208" bestFit="1" customWidth="1"/>
    <col min="9476" max="9476" width="6.88671875" style="208" bestFit="1" customWidth="1"/>
    <col min="9477" max="9477" width="10.44140625" style="208" bestFit="1" customWidth="1"/>
    <col min="9478" max="9478" width="10.5546875" style="208" bestFit="1" customWidth="1"/>
    <col min="9479" max="9479" width="11.33203125" style="208" bestFit="1" customWidth="1"/>
    <col min="9480" max="9727" width="9.109375" style="208"/>
    <col min="9728" max="9728" width="2.6640625" style="208" customWidth="1"/>
    <col min="9729" max="9729" width="6" style="208" customWidth="1"/>
    <col min="9730" max="9730" width="50.109375" style="208" bestFit="1" customWidth="1"/>
    <col min="9731" max="9731" width="9.109375" style="208" bestFit="1" customWidth="1"/>
    <col min="9732" max="9732" width="6.88671875" style="208" bestFit="1" customWidth="1"/>
    <col min="9733" max="9733" width="10.44140625" style="208" bestFit="1" customWidth="1"/>
    <col min="9734" max="9734" width="10.5546875" style="208" bestFit="1" customWidth="1"/>
    <col min="9735" max="9735" width="11.33203125" style="208" bestFit="1" customWidth="1"/>
    <col min="9736" max="9983" width="9.109375" style="208"/>
    <col min="9984" max="9984" width="2.6640625" style="208" customWidth="1"/>
    <col min="9985" max="9985" width="6" style="208" customWidth="1"/>
    <col min="9986" max="9986" width="50.109375" style="208" bestFit="1" customWidth="1"/>
    <col min="9987" max="9987" width="9.109375" style="208" bestFit="1" customWidth="1"/>
    <col min="9988" max="9988" width="6.88671875" style="208" bestFit="1" customWidth="1"/>
    <col min="9989" max="9989" width="10.44140625" style="208" bestFit="1" customWidth="1"/>
    <col min="9990" max="9990" width="10.5546875" style="208" bestFit="1" customWidth="1"/>
    <col min="9991" max="9991" width="11.33203125" style="208" bestFit="1" customWidth="1"/>
    <col min="9992" max="10239" width="9.109375" style="208"/>
    <col min="10240" max="10240" width="2.6640625" style="208" customWidth="1"/>
    <col min="10241" max="10241" width="6" style="208" customWidth="1"/>
    <col min="10242" max="10242" width="50.109375" style="208" bestFit="1" customWidth="1"/>
    <col min="10243" max="10243" width="9.109375" style="208" bestFit="1" customWidth="1"/>
    <col min="10244" max="10244" width="6.88671875" style="208" bestFit="1" customWidth="1"/>
    <col min="10245" max="10245" width="10.44140625" style="208" bestFit="1" customWidth="1"/>
    <col min="10246" max="10246" width="10.5546875" style="208" bestFit="1" customWidth="1"/>
    <col min="10247" max="10247" width="11.33203125" style="208" bestFit="1" customWidth="1"/>
    <col min="10248" max="10495" width="9.109375" style="208"/>
    <col min="10496" max="10496" width="2.6640625" style="208" customWidth="1"/>
    <col min="10497" max="10497" width="6" style="208" customWidth="1"/>
    <col min="10498" max="10498" width="50.109375" style="208" bestFit="1" customWidth="1"/>
    <col min="10499" max="10499" width="9.109375" style="208" bestFit="1" customWidth="1"/>
    <col min="10500" max="10500" width="6.88671875" style="208" bestFit="1" customWidth="1"/>
    <col min="10501" max="10501" width="10.44140625" style="208" bestFit="1" customWidth="1"/>
    <col min="10502" max="10502" width="10.5546875" style="208" bestFit="1" customWidth="1"/>
    <col min="10503" max="10503" width="11.33203125" style="208" bestFit="1" customWidth="1"/>
    <col min="10504" max="10751" width="9.109375" style="208"/>
    <col min="10752" max="10752" width="2.6640625" style="208" customWidth="1"/>
    <col min="10753" max="10753" width="6" style="208" customWidth="1"/>
    <col min="10754" max="10754" width="50.109375" style="208" bestFit="1" customWidth="1"/>
    <col min="10755" max="10755" width="9.109375" style="208" bestFit="1" customWidth="1"/>
    <col min="10756" max="10756" width="6.88671875" style="208" bestFit="1" customWidth="1"/>
    <col min="10757" max="10757" width="10.44140625" style="208" bestFit="1" customWidth="1"/>
    <col min="10758" max="10758" width="10.5546875" style="208" bestFit="1" customWidth="1"/>
    <col min="10759" max="10759" width="11.33203125" style="208" bestFit="1" customWidth="1"/>
    <col min="10760" max="11007" width="9.109375" style="208"/>
    <col min="11008" max="11008" width="2.6640625" style="208" customWidth="1"/>
    <col min="11009" max="11009" width="6" style="208" customWidth="1"/>
    <col min="11010" max="11010" width="50.109375" style="208" bestFit="1" customWidth="1"/>
    <col min="11011" max="11011" width="9.109375" style="208" bestFit="1" customWidth="1"/>
    <col min="11012" max="11012" width="6.88671875" style="208" bestFit="1" customWidth="1"/>
    <col min="11013" max="11013" width="10.44140625" style="208" bestFit="1" customWidth="1"/>
    <col min="11014" max="11014" width="10.5546875" style="208" bestFit="1" customWidth="1"/>
    <col min="11015" max="11015" width="11.33203125" style="208" bestFit="1" customWidth="1"/>
    <col min="11016" max="11263" width="9.109375" style="208"/>
    <col min="11264" max="11264" width="2.6640625" style="208" customWidth="1"/>
    <col min="11265" max="11265" width="6" style="208" customWidth="1"/>
    <col min="11266" max="11266" width="50.109375" style="208" bestFit="1" customWidth="1"/>
    <col min="11267" max="11267" width="9.109375" style="208" bestFit="1" customWidth="1"/>
    <col min="11268" max="11268" width="6.88671875" style="208" bestFit="1" customWidth="1"/>
    <col min="11269" max="11269" width="10.44140625" style="208" bestFit="1" customWidth="1"/>
    <col min="11270" max="11270" width="10.5546875" style="208" bestFit="1" customWidth="1"/>
    <col min="11271" max="11271" width="11.33203125" style="208" bestFit="1" customWidth="1"/>
    <col min="11272" max="11519" width="9.109375" style="208"/>
    <col min="11520" max="11520" width="2.6640625" style="208" customWidth="1"/>
    <col min="11521" max="11521" width="6" style="208" customWidth="1"/>
    <col min="11522" max="11522" width="50.109375" style="208" bestFit="1" customWidth="1"/>
    <col min="11523" max="11523" width="9.109375" style="208" bestFit="1" customWidth="1"/>
    <col min="11524" max="11524" width="6.88671875" style="208" bestFit="1" customWidth="1"/>
    <col min="11525" max="11525" width="10.44140625" style="208" bestFit="1" customWidth="1"/>
    <col min="11526" max="11526" width="10.5546875" style="208" bestFit="1" customWidth="1"/>
    <col min="11527" max="11527" width="11.33203125" style="208" bestFit="1" customWidth="1"/>
    <col min="11528" max="11775" width="9.109375" style="208"/>
    <col min="11776" max="11776" width="2.6640625" style="208" customWidth="1"/>
    <col min="11777" max="11777" width="6" style="208" customWidth="1"/>
    <col min="11778" max="11778" width="50.109375" style="208" bestFit="1" customWidth="1"/>
    <col min="11779" max="11779" width="9.109375" style="208" bestFit="1" customWidth="1"/>
    <col min="11780" max="11780" width="6.88671875" style="208" bestFit="1" customWidth="1"/>
    <col min="11781" max="11781" width="10.44140625" style="208" bestFit="1" customWidth="1"/>
    <col min="11782" max="11782" width="10.5546875" style="208" bestFit="1" customWidth="1"/>
    <col min="11783" max="11783" width="11.33203125" style="208" bestFit="1" customWidth="1"/>
    <col min="11784" max="12031" width="9.109375" style="208"/>
    <col min="12032" max="12032" width="2.6640625" style="208" customWidth="1"/>
    <col min="12033" max="12033" width="6" style="208" customWidth="1"/>
    <col min="12034" max="12034" width="50.109375" style="208" bestFit="1" customWidth="1"/>
    <col min="12035" max="12035" width="9.109375" style="208" bestFit="1" customWidth="1"/>
    <col min="12036" max="12036" width="6.88671875" style="208" bestFit="1" customWidth="1"/>
    <col min="12037" max="12037" width="10.44140625" style="208" bestFit="1" customWidth="1"/>
    <col min="12038" max="12038" width="10.5546875" style="208" bestFit="1" customWidth="1"/>
    <col min="12039" max="12039" width="11.33203125" style="208" bestFit="1" customWidth="1"/>
    <col min="12040" max="12287" width="9.109375" style="208"/>
    <col min="12288" max="12288" width="2.6640625" style="208" customWidth="1"/>
    <col min="12289" max="12289" width="6" style="208" customWidth="1"/>
    <col min="12290" max="12290" width="50.109375" style="208" bestFit="1" customWidth="1"/>
    <col min="12291" max="12291" width="9.109375" style="208" bestFit="1" customWidth="1"/>
    <col min="12292" max="12292" width="6.88671875" style="208" bestFit="1" customWidth="1"/>
    <col min="12293" max="12293" width="10.44140625" style="208" bestFit="1" customWidth="1"/>
    <col min="12294" max="12294" width="10.5546875" style="208" bestFit="1" customWidth="1"/>
    <col min="12295" max="12295" width="11.33203125" style="208" bestFit="1" customWidth="1"/>
    <col min="12296" max="12543" width="9.109375" style="208"/>
    <col min="12544" max="12544" width="2.6640625" style="208" customWidth="1"/>
    <col min="12545" max="12545" width="6" style="208" customWidth="1"/>
    <col min="12546" max="12546" width="50.109375" style="208" bestFit="1" customWidth="1"/>
    <col min="12547" max="12547" width="9.109375" style="208" bestFit="1" customWidth="1"/>
    <col min="12548" max="12548" width="6.88671875" style="208" bestFit="1" customWidth="1"/>
    <col min="12549" max="12549" width="10.44140625" style="208" bestFit="1" customWidth="1"/>
    <col min="12550" max="12550" width="10.5546875" style="208" bestFit="1" customWidth="1"/>
    <col min="12551" max="12551" width="11.33203125" style="208" bestFit="1" customWidth="1"/>
    <col min="12552" max="12799" width="9.109375" style="208"/>
    <col min="12800" max="12800" width="2.6640625" style="208" customWidth="1"/>
    <col min="12801" max="12801" width="6" style="208" customWidth="1"/>
    <col min="12802" max="12802" width="50.109375" style="208" bestFit="1" customWidth="1"/>
    <col min="12803" max="12803" width="9.109375" style="208" bestFit="1" customWidth="1"/>
    <col min="12804" max="12804" width="6.88671875" style="208" bestFit="1" customWidth="1"/>
    <col min="12805" max="12805" width="10.44140625" style="208" bestFit="1" customWidth="1"/>
    <col min="12806" max="12806" width="10.5546875" style="208" bestFit="1" customWidth="1"/>
    <col min="12807" max="12807" width="11.33203125" style="208" bestFit="1" customWidth="1"/>
    <col min="12808" max="13055" width="9.109375" style="208"/>
    <col min="13056" max="13056" width="2.6640625" style="208" customWidth="1"/>
    <col min="13057" max="13057" width="6" style="208" customWidth="1"/>
    <col min="13058" max="13058" width="50.109375" style="208" bestFit="1" customWidth="1"/>
    <col min="13059" max="13059" width="9.109375" style="208" bestFit="1" customWidth="1"/>
    <col min="13060" max="13060" width="6.88671875" style="208" bestFit="1" customWidth="1"/>
    <col min="13061" max="13061" width="10.44140625" style="208" bestFit="1" customWidth="1"/>
    <col min="13062" max="13062" width="10.5546875" style="208" bestFit="1" customWidth="1"/>
    <col min="13063" max="13063" width="11.33203125" style="208" bestFit="1" customWidth="1"/>
    <col min="13064" max="13311" width="9.109375" style="208"/>
    <col min="13312" max="13312" width="2.6640625" style="208" customWidth="1"/>
    <col min="13313" max="13313" width="6" style="208" customWidth="1"/>
    <col min="13314" max="13314" width="50.109375" style="208" bestFit="1" customWidth="1"/>
    <col min="13315" max="13315" width="9.109375" style="208" bestFit="1" customWidth="1"/>
    <col min="13316" max="13316" width="6.88671875" style="208" bestFit="1" customWidth="1"/>
    <col min="13317" max="13317" width="10.44140625" style="208" bestFit="1" customWidth="1"/>
    <col min="13318" max="13318" width="10.5546875" style="208" bestFit="1" customWidth="1"/>
    <col min="13319" max="13319" width="11.33203125" style="208" bestFit="1" customWidth="1"/>
    <col min="13320" max="13567" width="9.109375" style="208"/>
    <col min="13568" max="13568" width="2.6640625" style="208" customWidth="1"/>
    <col min="13569" max="13569" width="6" style="208" customWidth="1"/>
    <col min="13570" max="13570" width="50.109375" style="208" bestFit="1" customWidth="1"/>
    <col min="13571" max="13571" width="9.109375" style="208" bestFit="1" customWidth="1"/>
    <col min="13572" max="13572" width="6.88671875" style="208" bestFit="1" customWidth="1"/>
    <col min="13573" max="13573" width="10.44140625" style="208" bestFit="1" customWidth="1"/>
    <col min="13574" max="13574" width="10.5546875" style="208" bestFit="1" customWidth="1"/>
    <col min="13575" max="13575" width="11.33203125" style="208" bestFit="1" customWidth="1"/>
    <col min="13576" max="13823" width="9.109375" style="208"/>
    <col min="13824" max="13824" width="2.6640625" style="208" customWidth="1"/>
    <col min="13825" max="13825" width="6" style="208" customWidth="1"/>
    <col min="13826" max="13826" width="50.109375" style="208" bestFit="1" customWidth="1"/>
    <col min="13827" max="13827" width="9.109375" style="208" bestFit="1" customWidth="1"/>
    <col min="13828" max="13828" width="6.88671875" style="208" bestFit="1" customWidth="1"/>
    <col min="13829" max="13829" width="10.44140625" style="208" bestFit="1" customWidth="1"/>
    <col min="13830" max="13830" width="10.5546875" style="208" bestFit="1" customWidth="1"/>
    <col min="13831" max="13831" width="11.33203125" style="208" bestFit="1" customWidth="1"/>
    <col min="13832" max="14079" width="9.109375" style="208"/>
    <col min="14080" max="14080" width="2.6640625" style="208" customWidth="1"/>
    <col min="14081" max="14081" width="6" style="208" customWidth="1"/>
    <col min="14082" max="14082" width="50.109375" style="208" bestFit="1" customWidth="1"/>
    <col min="14083" max="14083" width="9.109375" style="208" bestFit="1" customWidth="1"/>
    <col min="14084" max="14084" width="6.88671875" style="208" bestFit="1" customWidth="1"/>
    <col min="14085" max="14085" width="10.44140625" style="208" bestFit="1" customWidth="1"/>
    <col min="14086" max="14086" width="10.5546875" style="208" bestFit="1" customWidth="1"/>
    <col min="14087" max="14087" width="11.33203125" style="208" bestFit="1" customWidth="1"/>
    <col min="14088" max="14335" width="9.109375" style="208"/>
    <col min="14336" max="14336" width="2.6640625" style="208" customWidth="1"/>
    <col min="14337" max="14337" width="6" style="208" customWidth="1"/>
    <col min="14338" max="14338" width="50.109375" style="208" bestFit="1" customWidth="1"/>
    <col min="14339" max="14339" width="9.109375" style="208" bestFit="1" customWidth="1"/>
    <col min="14340" max="14340" width="6.88671875" style="208" bestFit="1" customWidth="1"/>
    <col min="14341" max="14341" width="10.44140625" style="208" bestFit="1" customWidth="1"/>
    <col min="14342" max="14342" width="10.5546875" style="208" bestFit="1" customWidth="1"/>
    <col min="14343" max="14343" width="11.33203125" style="208" bestFit="1" customWidth="1"/>
    <col min="14344" max="14591" width="9.109375" style="208"/>
    <col min="14592" max="14592" width="2.6640625" style="208" customWidth="1"/>
    <col min="14593" max="14593" width="6" style="208" customWidth="1"/>
    <col min="14594" max="14594" width="50.109375" style="208" bestFit="1" customWidth="1"/>
    <col min="14595" max="14595" width="9.109375" style="208" bestFit="1" customWidth="1"/>
    <col min="14596" max="14596" width="6.88671875" style="208" bestFit="1" customWidth="1"/>
    <col min="14597" max="14597" width="10.44140625" style="208" bestFit="1" customWidth="1"/>
    <col min="14598" max="14598" width="10.5546875" style="208" bestFit="1" customWidth="1"/>
    <col min="14599" max="14599" width="11.33203125" style="208" bestFit="1" customWidth="1"/>
    <col min="14600" max="14847" width="9.109375" style="208"/>
    <col min="14848" max="14848" width="2.6640625" style="208" customWidth="1"/>
    <col min="14849" max="14849" width="6" style="208" customWidth="1"/>
    <col min="14850" max="14850" width="50.109375" style="208" bestFit="1" customWidth="1"/>
    <col min="14851" max="14851" width="9.109375" style="208" bestFit="1" customWidth="1"/>
    <col min="14852" max="14852" width="6.88671875" style="208" bestFit="1" customWidth="1"/>
    <col min="14853" max="14853" width="10.44140625" style="208" bestFit="1" customWidth="1"/>
    <col min="14854" max="14854" width="10.5546875" style="208" bestFit="1" customWidth="1"/>
    <col min="14855" max="14855" width="11.33203125" style="208" bestFit="1" customWidth="1"/>
    <col min="14856" max="15103" width="9.109375" style="208"/>
    <col min="15104" max="15104" width="2.6640625" style="208" customWidth="1"/>
    <col min="15105" max="15105" width="6" style="208" customWidth="1"/>
    <col min="15106" max="15106" width="50.109375" style="208" bestFit="1" customWidth="1"/>
    <col min="15107" max="15107" width="9.109375" style="208" bestFit="1" customWidth="1"/>
    <col min="15108" max="15108" width="6.88671875" style="208" bestFit="1" customWidth="1"/>
    <col min="15109" max="15109" width="10.44140625" style="208" bestFit="1" customWidth="1"/>
    <col min="15110" max="15110" width="10.5546875" style="208" bestFit="1" customWidth="1"/>
    <col min="15111" max="15111" width="11.33203125" style="208" bestFit="1" customWidth="1"/>
    <col min="15112" max="15359" width="9.109375" style="208"/>
    <col min="15360" max="15360" width="2.6640625" style="208" customWidth="1"/>
    <col min="15361" max="15361" width="6" style="208" customWidth="1"/>
    <col min="15362" max="15362" width="50.109375" style="208" bestFit="1" customWidth="1"/>
    <col min="15363" max="15363" width="9.109375" style="208" bestFit="1" customWidth="1"/>
    <col min="15364" max="15364" width="6.88671875" style="208" bestFit="1" customWidth="1"/>
    <col min="15365" max="15365" width="10.44140625" style="208" bestFit="1" customWidth="1"/>
    <col min="15366" max="15366" width="10.5546875" style="208" bestFit="1" customWidth="1"/>
    <col min="15367" max="15367" width="11.33203125" style="208" bestFit="1" customWidth="1"/>
    <col min="15368" max="15615" width="9.109375" style="208"/>
    <col min="15616" max="15616" width="2.6640625" style="208" customWidth="1"/>
    <col min="15617" max="15617" width="6" style="208" customWidth="1"/>
    <col min="15618" max="15618" width="50.109375" style="208" bestFit="1" customWidth="1"/>
    <col min="15619" max="15619" width="9.109375" style="208" bestFit="1" customWidth="1"/>
    <col min="15620" max="15620" width="6.88671875" style="208" bestFit="1" customWidth="1"/>
    <col min="15621" max="15621" width="10.44140625" style="208" bestFit="1" customWidth="1"/>
    <col min="15622" max="15622" width="10.5546875" style="208" bestFit="1" customWidth="1"/>
    <col min="15623" max="15623" width="11.33203125" style="208" bestFit="1" customWidth="1"/>
    <col min="15624" max="15871" width="9.109375" style="208"/>
    <col min="15872" max="15872" width="2.6640625" style="208" customWidth="1"/>
    <col min="15873" max="15873" width="6" style="208" customWidth="1"/>
    <col min="15874" max="15874" width="50.109375" style="208" bestFit="1" customWidth="1"/>
    <col min="15875" max="15875" width="9.109375" style="208" bestFit="1" customWidth="1"/>
    <col min="15876" max="15876" width="6.88671875" style="208" bestFit="1" customWidth="1"/>
    <col min="15877" max="15877" width="10.44140625" style="208" bestFit="1" customWidth="1"/>
    <col min="15878" max="15878" width="10.5546875" style="208" bestFit="1" customWidth="1"/>
    <col min="15879" max="15879" width="11.33203125" style="208" bestFit="1" customWidth="1"/>
    <col min="15880" max="16127" width="9.109375" style="208"/>
    <col min="16128" max="16128" width="2.6640625" style="208" customWidth="1"/>
    <col min="16129" max="16129" width="6" style="208" customWidth="1"/>
    <col min="16130" max="16130" width="50.109375" style="208" bestFit="1" customWidth="1"/>
    <col min="16131" max="16131" width="9.109375" style="208" bestFit="1" customWidth="1"/>
    <col min="16132" max="16132" width="6.88671875" style="208" bestFit="1" customWidth="1"/>
    <col min="16133" max="16133" width="10.44140625" style="208" bestFit="1" customWidth="1"/>
    <col min="16134" max="16134" width="10.5546875" style="208" bestFit="1" customWidth="1"/>
    <col min="16135" max="16135" width="11.33203125" style="208" bestFit="1" customWidth="1"/>
    <col min="16136" max="16384" width="9.109375" style="208"/>
  </cols>
  <sheetData>
    <row r="1" spans="1:22" s="208" customFormat="1" ht="21.9" customHeight="1" x14ac:dyDescent="0.25">
      <c r="A1" s="237" t="s">
        <v>805</v>
      </c>
      <c r="B1" s="238"/>
      <c r="C1" s="238"/>
      <c r="D1" s="238"/>
      <c r="E1" s="238"/>
      <c r="F1" s="238"/>
      <c r="G1" s="238"/>
      <c r="H1" s="238"/>
      <c r="I1" s="238"/>
      <c r="J1" s="238"/>
      <c r="K1" s="239"/>
    </row>
    <row r="2" spans="1:22" s="208" customFormat="1" ht="5.0999999999999996" customHeight="1" x14ac:dyDescent="0.25">
      <c r="A2" s="439"/>
      <c r="B2" s="451"/>
      <c r="C2" s="200"/>
      <c r="D2" s="439"/>
    </row>
    <row r="3" spans="1:22" s="445" customFormat="1" ht="14.1" customHeight="1" x14ac:dyDescent="0.25">
      <c r="A3" s="510" t="s">
        <v>486</v>
      </c>
      <c r="B3" s="508" t="s">
        <v>508</v>
      </c>
      <c r="C3" s="508"/>
    </row>
    <row r="4" spans="1:22" s="549" customFormat="1" ht="13.5" customHeight="1" x14ac:dyDescent="0.25">
      <c r="A4" s="546" t="s">
        <v>33</v>
      </c>
      <c r="B4" s="547" t="s">
        <v>525</v>
      </c>
      <c r="C4" s="547"/>
      <c r="D4" s="547"/>
      <c r="E4" s="547"/>
      <c r="F4" s="547"/>
      <c r="G4" s="547"/>
      <c r="H4" s="547"/>
      <c r="I4" s="547"/>
      <c r="J4" s="547"/>
      <c r="K4" s="548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</row>
    <row r="5" spans="1:22" s="206" customFormat="1" ht="14.1" customHeight="1" x14ac:dyDescent="0.25">
      <c r="A5" s="577" t="s">
        <v>50</v>
      </c>
      <c r="B5" s="705"/>
      <c r="C5" s="705"/>
      <c r="D5" s="705"/>
      <c r="E5" s="705"/>
      <c r="F5" s="706"/>
      <c r="G5" s="565" t="s">
        <v>200</v>
      </c>
      <c r="H5" s="565" t="s">
        <v>451</v>
      </c>
      <c r="I5" s="565" t="s">
        <v>527</v>
      </c>
      <c r="J5" s="566" t="s">
        <v>8</v>
      </c>
      <c r="K5" s="566"/>
    </row>
    <row r="6" spans="1:22" s="206" customFormat="1" ht="14.1" customHeight="1" x14ac:dyDescent="0.25">
      <c r="A6" s="707"/>
      <c r="B6" s="708"/>
      <c r="C6" s="708"/>
      <c r="D6" s="708"/>
      <c r="E6" s="708"/>
      <c r="F6" s="709"/>
      <c r="G6" s="565"/>
      <c r="H6" s="566"/>
      <c r="I6" s="566"/>
      <c r="J6" s="564" t="s">
        <v>12</v>
      </c>
      <c r="K6" s="564" t="s">
        <v>15</v>
      </c>
    </row>
    <row r="7" spans="1:22" s="206" customFormat="1" ht="14.1" customHeight="1" x14ac:dyDescent="0.25">
      <c r="A7" s="624"/>
      <c r="B7" s="588" t="s">
        <v>237</v>
      </c>
      <c r="C7" s="625" t="s">
        <v>286</v>
      </c>
      <c r="D7" s="625"/>
      <c r="E7" s="625"/>
      <c r="F7" s="625"/>
      <c r="G7" s="254" t="s">
        <v>215</v>
      </c>
      <c r="H7" s="299">
        <v>10</v>
      </c>
      <c r="I7" s="710">
        <v>0.1</v>
      </c>
      <c r="J7" s="711">
        <f>(100%-I7)/H7</f>
        <v>0.09</v>
      </c>
      <c r="K7" s="712">
        <f t="shared" ref="K7:K12" si="0">J7/12</f>
        <v>7.4999999999999997E-3</v>
      </c>
    </row>
    <row r="8" spans="1:22" s="206" customFormat="1" ht="14.1" customHeight="1" x14ac:dyDescent="0.25">
      <c r="A8" s="627"/>
      <c r="B8" s="591" t="s">
        <v>238</v>
      </c>
      <c r="C8" s="628" t="s">
        <v>649</v>
      </c>
      <c r="D8" s="628"/>
      <c r="E8" s="628"/>
      <c r="F8" s="628"/>
      <c r="G8" s="268" t="s">
        <v>215</v>
      </c>
      <c r="H8" s="300">
        <v>10</v>
      </c>
      <c r="I8" s="713" t="s">
        <v>133</v>
      </c>
      <c r="J8" s="714">
        <f>100%/H8</f>
        <v>0.1</v>
      </c>
      <c r="K8" s="715">
        <f t="shared" si="0"/>
        <v>8.3333333333333332E-3</v>
      </c>
    </row>
    <row r="9" spans="1:22" s="206" customFormat="1" ht="14.1" customHeight="1" x14ac:dyDescent="0.25">
      <c r="A9" s="627"/>
      <c r="B9" s="591" t="s">
        <v>239</v>
      </c>
      <c r="C9" s="628" t="s">
        <v>307</v>
      </c>
      <c r="D9" s="628"/>
      <c r="E9" s="628"/>
      <c r="F9" s="628"/>
      <c r="G9" s="268" t="s">
        <v>215</v>
      </c>
      <c r="H9" s="300">
        <v>5</v>
      </c>
      <c r="I9" s="713" t="s">
        <v>133</v>
      </c>
      <c r="J9" s="714">
        <f>100%/H9</f>
        <v>0.2</v>
      </c>
      <c r="K9" s="715">
        <f t="shared" si="0"/>
        <v>1.6666666666666666E-2</v>
      </c>
    </row>
    <row r="10" spans="1:22" s="206" customFormat="1" ht="14.1" customHeight="1" x14ac:dyDescent="0.25">
      <c r="A10" s="627"/>
      <c r="B10" s="591" t="s">
        <v>240</v>
      </c>
      <c r="C10" s="628" t="s">
        <v>449</v>
      </c>
      <c r="D10" s="628"/>
      <c r="E10" s="628"/>
      <c r="F10" s="628"/>
      <c r="G10" s="268" t="s">
        <v>215</v>
      </c>
      <c r="H10" s="300">
        <v>5</v>
      </c>
      <c r="I10" s="713" t="s">
        <v>133</v>
      </c>
      <c r="J10" s="714">
        <f>100%/H10</f>
        <v>0.2</v>
      </c>
      <c r="K10" s="715">
        <f t="shared" si="0"/>
        <v>1.6666666666666666E-2</v>
      </c>
    </row>
    <row r="11" spans="1:22" s="206" customFormat="1" ht="14.1" customHeight="1" x14ac:dyDescent="0.25">
      <c r="A11" s="627"/>
      <c r="B11" s="591" t="s">
        <v>283</v>
      </c>
      <c r="C11" s="628" t="s">
        <v>450</v>
      </c>
      <c r="D11" s="628"/>
      <c r="E11" s="628"/>
      <c r="F11" s="628"/>
      <c r="G11" s="268" t="s">
        <v>215</v>
      </c>
      <c r="H11" s="300">
        <v>2</v>
      </c>
      <c r="I11" s="713" t="s">
        <v>133</v>
      </c>
      <c r="J11" s="714">
        <f>100%/H11</f>
        <v>0.5</v>
      </c>
      <c r="K11" s="715">
        <f t="shared" si="0"/>
        <v>4.1666666666666664E-2</v>
      </c>
    </row>
    <row r="12" spans="1:22" s="206" customFormat="1" ht="14.1" customHeight="1" x14ac:dyDescent="0.25">
      <c r="A12" s="629"/>
      <c r="B12" s="596" t="s">
        <v>284</v>
      </c>
      <c r="C12" s="630" t="s">
        <v>482</v>
      </c>
      <c r="D12" s="630"/>
      <c r="E12" s="630"/>
      <c r="F12" s="630"/>
      <c r="G12" s="261" t="s">
        <v>215</v>
      </c>
      <c r="H12" s="307">
        <f>H9</f>
        <v>5</v>
      </c>
      <c r="I12" s="716" t="s">
        <v>133</v>
      </c>
      <c r="J12" s="717">
        <f>100%/H12</f>
        <v>0.2</v>
      </c>
      <c r="K12" s="718">
        <f t="shared" si="0"/>
        <v>1.6666666666666666E-2</v>
      </c>
    </row>
    <row r="13" spans="1:22" s="206" customFormat="1" ht="4.5" customHeight="1" x14ac:dyDescent="0.25"/>
    <row r="14" spans="1:22" s="549" customFormat="1" ht="13.5" customHeight="1" x14ac:dyDescent="0.25">
      <c r="A14" s="546" t="s">
        <v>34</v>
      </c>
      <c r="B14" s="547" t="s">
        <v>529</v>
      </c>
      <c r="C14" s="547"/>
      <c r="D14" s="547"/>
      <c r="E14" s="547"/>
      <c r="F14" s="547"/>
      <c r="G14" s="547"/>
      <c r="H14" s="547"/>
      <c r="I14" s="547"/>
      <c r="J14" s="547"/>
      <c r="K14" s="548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</row>
    <row r="15" spans="1:22" s="206" customFormat="1" ht="14.1" customHeight="1" x14ac:dyDescent="0.25">
      <c r="A15" s="719" t="s">
        <v>50</v>
      </c>
      <c r="B15" s="719"/>
      <c r="C15" s="719"/>
      <c r="D15" s="719"/>
      <c r="E15" s="719"/>
      <c r="F15" s="719" t="s">
        <v>5</v>
      </c>
      <c r="G15" s="577" t="s">
        <v>11</v>
      </c>
      <c r="H15" s="705"/>
      <c r="I15" s="706"/>
      <c r="J15" s="719" t="s">
        <v>5</v>
      </c>
      <c r="K15" s="719" t="s">
        <v>526</v>
      </c>
    </row>
    <row r="16" spans="1:22" s="206" customFormat="1" ht="14.1" customHeight="1" x14ac:dyDescent="0.25">
      <c r="A16" s="719"/>
      <c r="B16" s="719"/>
      <c r="C16" s="719"/>
      <c r="D16" s="719"/>
      <c r="E16" s="719"/>
      <c r="F16" s="719"/>
      <c r="G16" s="720"/>
      <c r="H16" s="584"/>
      <c r="I16" s="585"/>
      <c r="J16" s="719"/>
      <c r="K16" s="719"/>
    </row>
    <row r="17" spans="1:22" s="206" customFormat="1" ht="14.1" customHeight="1" x14ac:dyDescent="0.25">
      <c r="A17" s="556"/>
      <c r="B17" s="721" t="s">
        <v>237</v>
      </c>
      <c r="C17" s="722" t="s">
        <v>269</v>
      </c>
      <c r="D17" s="722"/>
      <c r="E17" s="722"/>
      <c r="F17" s="558" t="s">
        <v>13</v>
      </c>
      <c r="G17" s="723">
        <f>'(3)Invest.'!D8</f>
        <v>0</v>
      </c>
      <c r="H17" s="723"/>
      <c r="I17" s="723"/>
      <c r="J17" s="558" t="s">
        <v>35</v>
      </c>
      <c r="K17" s="724">
        <f>'(7)Comp.Veic.Pas'!E38</f>
        <v>0</v>
      </c>
    </row>
    <row r="18" spans="1:22" s="206" customFormat="1" ht="14.1" customHeight="1" x14ac:dyDescent="0.25">
      <c r="A18" s="559"/>
      <c r="B18" s="725" t="s">
        <v>238</v>
      </c>
      <c r="C18" s="726" t="s">
        <v>271</v>
      </c>
      <c r="D18" s="726"/>
      <c r="E18" s="726"/>
      <c r="F18" s="318" t="str">
        <f>F17</f>
        <v>veíc.</v>
      </c>
      <c r="G18" s="727">
        <f>'(3)Invest.'!D9</f>
        <v>0</v>
      </c>
      <c r="H18" s="727"/>
      <c r="I18" s="727"/>
      <c r="J18" s="318" t="str">
        <f>J17</f>
        <v>km/mês</v>
      </c>
      <c r="K18" s="728">
        <f>'(8)Comp.Veic.Util.'!E38</f>
        <v>0</v>
      </c>
    </row>
    <row r="19" spans="1:22" s="206" customFormat="1" ht="14.1" customHeight="1" x14ac:dyDescent="0.25">
      <c r="A19" s="562"/>
      <c r="B19" s="729" t="s">
        <v>239</v>
      </c>
      <c r="C19" s="730" t="s">
        <v>273</v>
      </c>
      <c r="D19" s="730"/>
      <c r="E19" s="730"/>
      <c r="F19" s="325" t="str">
        <f>F18</f>
        <v>veíc.</v>
      </c>
      <c r="G19" s="731">
        <f>'(3)Invest.'!D10</f>
        <v>0</v>
      </c>
      <c r="H19" s="731"/>
      <c r="I19" s="731"/>
      <c r="J19" s="325" t="str">
        <f>J18</f>
        <v>km/mês</v>
      </c>
      <c r="K19" s="732">
        <f>'(9)Comp.Motoc.'!E38</f>
        <v>0</v>
      </c>
    </row>
    <row r="20" spans="1:22" s="206" customFormat="1" ht="5.0999999999999996" customHeight="1" x14ac:dyDescent="0.25"/>
    <row r="21" spans="1:22" s="445" customFormat="1" ht="14.1" customHeight="1" x14ac:dyDescent="0.25">
      <c r="A21" s="510" t="s">
        <v>487</v>
      </c>
      <c r="B21" s="508" t="s">
        <v>514</v>
      </c>
      <c r="C21" s="508"/>
    </row>
    <row r="22" spans="1:22" s="549" customFormat="1" ht="13.5" customHeight="1" x14ac:dyDescent="0.25">
      <c r="A22" s="546" t="s">
        <v>33</v>
      </c>
      <c r="B22" s="547" t="s">
        <v>528</v>
      </c>
      <c r="C22" s="547"/>
      <c r="D22" s="547"/>
      <c r="E22" s="547"/>
      <c r="F22" s="547"/>
      <c r="G22" s="547"/>
      <c r="H22" s="547"/>
      <c r="I22" s="547"/>
      <c r="J22" s="547"/>
      <c r="K22" s="548"/>
      <c r="U22" s="206"/>
      <c r="V22" s="206"/>
    </row>
    <row r="23" spans="1:22" s="208" customFormat="1" ht="5.0999999999999996" customHeight="1" x14ac:dyDescent="0.25">
      <c r="A23" s="200"/>
      <c r="B23" s="207"/>
      <c r="C23" s="200"/>
      <c r="D23" s="202"/>
      <c r="E23" s="200"/>
      <c r="F23" s="200"/>
      <c r="G23" s="200"/>
      <c r="H23" s="200"/>
      <c r="I23" s="200"/>
    </row>
    <row r="24" spans="1:22" s="208" customFormat="1" ht="14.1" customHeight="1" x14ac:dyDescent="0.25">
      <c r="A24" s="450" t="s">
        <v>257</v>
      </c>
      <c r="B24" s="451" t="str">
        <f>C17</f>
        <v>Veículo - Passeio de uso Administrativo</v>
      </c>
      <c r="C24" s="200"/>
      <c r="D24" s="202"/>
      <c r="E24" s="200"/>
      <c r="F24" s="200"/>
      <c r="G24" s="200"/>
      <c r="H24" s="200"/>
      <c r="I24" s="200"/>
      <c r="L24" s="733"/>
    </row>
    <row r="25" spans="1:22" s="206" customFormat="1" ht="14.1" customHeight="1" x14ac:dyDescent="0.25">
      <c r="A25" s="577" t="s">
        <v>44</v>
      </c>
      <c r="B25" s="705"/>
      <c r="C25" s="705"/>
      <c r="D25" s="705"/>
      <c r="E25" s="705"/>
      <c r="F25" s="706"/>
      <c r="G25" s="734" t="s">
        <v>8</v>
      </c>
      <c r="H25" s="734"/>
      <c r="I25" s="719" t="s">
        <v>304</v>
      </c>
      <c r="J25" s="719" t="s">
        <v>463</v>
      </c>
      <c r="K25" s="719" t="s">
        <v>246</v>
      </c>
      <c r="L25" s="733"/>
      <c r="M25" s="208"/>
      <c r="N25" s="208"/>
      <c r="O25" s="208"/>
      <c r="P25" s="208"/>
      <c r="Q25" s="208"/>
      <c r="R25" s="208"/>
      <c r="S25" s="208"/>
      <c r="T25" s="208"/>
    </row>
    <row r="26" spans="1:22" s="206" customFormat="1" ht="14.1" customHeight="1" x14ac:dyDescent="0.25">
      <c r="A26" s="720"/>
      <c r="B26" s="584"/>
      <c r="C26" s="584"/>
      <c r="D26" s="584"/>
      <c r="E26" s="584"/>
      <c r="F26" s="585"/>
      <c r="G26" s="735" t="s">
        <v>12</v>
      </c>
      <c r="H26" s="735" t="s">
        <v>15</v>
      </c>
      <c r="I26" s="719"/>
      <c r="J26" s="719"/>
      <c r="K26" s="719"/>
      <c r="M26" s="208"/>
      <c r="N26" s="208"/>
      <c r="O26" s="208"/>
      <c r="P26" s="208"/>
      <c r="Q26" s="208"/>
      <c r="R26" s="208"/>
      <c r="S26" s="208"/>
      <c r="T26" s="208"/>
    </row>
    <row r="27" spans="1:22" s="206" customFormat="1" ht="14.1" customHeight="1" x14ac:dyDescent="0.25">
      <c r="A27" s="736"/>
      <c r="B27" s="737" t="s">
        <v>237</v>
      </c>
      <c r="C27" s="738" t="str">
        <f>C17</f>
        <v>Veículo - Passeio de uso Administrativo</v>
      </c>
      <c r="D27" s="738"/>
      <c r="E27" s="738"/>
      <c r="F27" s="738"/>
      <c r="G27" s="739">
        <f>J7</f>
        <v>0.09</v>
      </c>
      <c r="H27" s="740">
        <f>K7</f>
        <v>7.4999999999999997E-3</v>
      </c>
      <c r="I27" s="741">
        <f>'(7)Comp.Veic.Pas'!E19</f>
        <v>0</v>
      </c>
      <c r="J27" s="741">
        <f>I27*H27</f>
        <v>0</v>
      </c>
      <c r="K27" s="742">
        <f>IF(K17=0,0,J27/K17)</f>
        <v>0</v>
      </c>
      <c r="L27" s="743"/>
    </row>
    <row r="28" spans="1:22" s="747" customFormat="1" ht="14.1" customHeight="1" x14ac:dyDescent="0.25">
      <c r="A28" s="744" t="s">
        <v>248</v>
      </c>
      <c r="B28" s="745"/>
      <c r="C28" s="745"/>
      <c r="D28" s="745"/>
      <c r="E28" s="745"/>
      <c r="F28" s="745"/>
      <c r="G28" s="745"/>
      <c r="H28" s="745"/>
      <c r="I28" s="745"/>
      <c r="J28" s="745"/>
      <c r="K28" s="746">
        <f>K17</f>
        <v>0</v>
      </c>
    </row>
    <row r="29" spans="1:22" s="747" customFormat="1" ht="14.1" customHeight="1" x14ac:dyDescent="0.25">
      <c r="A29" s="604" t="s">
        <v>729</v>
      </c>
      <c r="B29" s="605"/>
      <c r="C29" s="605"/>
      <c r="D29" s="605"/>
      <c r="E29" s="605"/>
      <c r="F29" s="605"/>
      <c r="G29" s="605"/>
      <c r="H29" s="605"/>
      <c r="I29" s="605"/>
      <c r="J29" s="605"/>
      <c r="K29" s="748">
        <f>G17</f>
        <v>0</v>
      </c>
    </row>
    <row r="30" spans="1:22" s="206" customFormat="1" ht="14.1" customHeight="1" x14ac:dyDescent="0.25">
      <c r="A30" s="606" t="s">
        <v>453</v>
      </c>
      <c r="B30" s="607"/>
      <c r="C30" s="607"/>
      <c r="D30" s="607"/>
      <c r="E30" s="607"/>
      <c r="F30" s="607"/>
      <c r="G30" s="607"/>
      <c r="H30" s="607"/>
      <c r="I30" s="607"/>
      <c r="J30" s="607"/>
      <c r="K30" s="608">
        <f>(($K$27*$K$28)*K29)</f>
        <v>0</v>
      </c>
    </row>
    <row r="31" spans="1:22" s="747" customFormat="1" ht="14.1" customHeight="1" x14ac:dyDescent="0.25">
      <c r="A31" s="604" t="s">
        <v>516</v>
      </c>
      <c r="B31" s="605"/>
      <c r="C31" s="605"/>
      <c r="D31" s="605"/>
      <c r="E31" s="605"/>
      <c r="F31" s="605"/>
      <c r="G31" s="605"/>
      <c r="H31" s="605"/>
      <c r="I31" s="605"/>
      <c r="J31" s="605"/>
      <c r="K31" s="749">
        <v>12</v>
      </c>
    </row>
    <row r="32" spans="1:22" s="206" customFormat="1" ht="14.1" customHeight="1" x14ac:dyDescent="0.25">
      <c r="A32" s="750" t="s">
        <v>485</v>
      </c>
      <c r="B32" s="610"/>
      <c r="C32" s="610"/>
      <c r="D32" s="610"/>
      <c r="E32" s="610"/>
      <c r="F32" s="610"/>
      <c r="G32" s="610"/>
      <c r="H32" s="610"/>
      <c r="I32" s="610"/>
      <c r="J32" s="610"/>
      <c r="K32" s="611">
        <f>K30*K31</f>
        <v>0</v>
      </c>
      <c r="L32" s="743"/>
    </row>
    <row r="33" spans="1:20" s="208" customFormat="1" ht="5.0999999999999996" customHeight="1" x14ac:dyDescent="0.25">
      <c r="A33" s="200"/>
      <c r="B33" s="207"/>
      <c r="C33" s="200"/>
      <c r="D33" s="200"/>
    </row>
    <row r="34" spans="1:20" s="208" customFormat="1" ht="14.1" customHeight="1" x14ac:dyDescent="0.25">
      <c r="A34" s="450" t="s">
        <v>258</v>
      </c>
      <c r="B34" s="451" t="str">
        <f>C18</f>
        <v>Veículo - Utilitário</v>
      </c>
      <c r="C34" s="200"/>
      <c r="D34" s="200"/>
      <c r="L34" s="733"/>
      <c r="M34" s="206"/>
      <c r="N34" s="206"/>
      <c r="O34" s="206"/>
      <c r="P34" s="206"/>
      <c r="Q34" s="206"/>
      <c r="R34" s="206"/>
      <c r="S34" s="206"/>
      <c r="T34" s="206"/>
    </row>
    <row r="35" spans="1:20" s="206" customFormat="1" ht="14.1" customHeight="1" x14ac:dyDescent="0.25">
      <c r="A35" s="577" t="s">
        <v>44</v>
      </c>
      <c r="B35" s="705"/>
      <c r="C35" s="705"/>
      <c r="D35" s="705"/>
      <c r="E35" s="705"/>
      <c r="F35" s="706"/>
      <c r="G35" s="734" t="s">
        <v>8</v>
      </c>
      <c r="H35" s="734"/>
      <c r="I35" s="719" t="s">
        <v>304</v>
      </c>
      <c r="J35" s="719" t="s">
        <v>463</v>
      </c>
      <c r="K35" s="719" t="s">
        <v>246</v>
      </c>
      <c r="L35" s="733"/>
      <c r="M35" s="208"/>
      <c r="N35" s="208"/>
      <c r="O35" s="208"/>
      <c r="P35" s="208"/>
      <c r="Q35" s="208"/>
      <c r="R35" s="208"/>
      <c r="S35" s="208"/>
      <c r="T35" s="208"/>
    </row>
    <row r="36" spans="1:20" s="206" customFormat="1" ht="14.1" customHeight="1" x14ac:dyDescent="0.25">
      <c r="A36" s="720"/>
      <c r="B36" s="584"/>
      <c r="C36" s="584"/>
      <c r="D36" s="584"/>
      <c r="E36" s="584"/>
      <c r="F36" s="585"/>
      <c r="G36" s="735" t="s">
        <v>12</v>
      </c>
      <c r="H36" s="735" t="s">
        <v>15</v>
      </c>
      <c r="I36" s="719"/>
      <c r="J36" s="719"/>
      <c r="K36" s="719"/>
      <c r="M36" s="208"/>
      <c r="N36" s="208"/>
      <c r="O36" s="208"/>
      <c r="P36" s="208"/>
      <c r="Q36" s="208"/>
      <c r="R36" s="208"/>
      <c r="S36" s="208"/>
      <c r="T36" s="208"/>
    </row>
    <row r="37" spans="1:20" s="206" customFormat="1" ht="14.1" customHeight="1" x14ac:dyDescent="0.25">
      <c r="A37" s="751"/>
      <c r="B37" s="752" t="s">
        <v>237</v>
      </c>
      <c r="C37" s="753" t="str">
        <f>C18</f>
        <v>Veículo - Utilitário</v>
      </c>
      <c r="F37" s="754"/>
      <c r="G37" s="755">
        <f>J7</f>
        <v>0.09</v>
      </c>
      <c r="H37" s="756">
        <f>K7</f>
        <v>7.4999999999999997E-3</v>
      </c>
      <c r="I37" s="634">
        <f>'(8)Comp.Veic.Util.'!E19</f>
        <v>0</v>
      </c>
      <c r="J37" s="634">
        <f>I37*H37</f>
        <v>0</v>
      </c>
      <c r="K37" s="623">
        <f>IF(K18=0,0,J37/K18)</f>
        <v>0</v>
      </c>
      <c r="L37" s="743"/>
    </row>
    <row r="38" spans="1:20" s="206" customFormat="1" ht="14.1" customHeight="1" x14ac:dyDescent="0.25">
      <c r="A38" s="744" t="s">
        <v>248</v>
      </c>
      <c r="B38" s="745"/>
      <c r="C38" s="745"/>
      <c r="D38" s="745"/>
      <c r="E38" s="745"/>
      <c r="F38" s="745"/>
      <c r="G38" s="745"/>
      <c r="H38" s="745"/>
      <c r="I38" s="745"/>
      <c r="J38" s="745"/>
      <c r="K38" s="746">
        <f>K18</f>
        <v>0</v>
      </c>
    </row>
    <row r="39" spans="1:20" s="206" customFormat="1" ht="14.1" customHeight="1" x14ac:dyDescent="0.25">
      <c r="A39" s="604" t="s">
        <v>729</v>
      </c>
      <c r="B39" s="605"/>
      <c r="C39" s="605"/>
      <c r="D39" s="605"/>
      <c r="E39" s="605"/>
      <c r="F39" s="605"/>
      <c r="G39" s="605"/>
      <c r="H39" s="605"/>
      <c r="I39" s="605"/>
      <c r="J39" s="605"/>
      <c r="K39" s="748">
        <f>G18</f>
        <v>0</v>
      </c>
    </row>
    <row r="40" spans="1:20" s="206" customFormat="1" ht="14.1" customHeight="1" x14ac:dyDescent="0.25">
      <c r="A40" s="606" t="s">
        <v>453</v>
      </c>
      <c r="B40" s="607"/>
      <c r="C40" s="607"/>
      <c r="D40" s="607"/>
      <c r="E40" s="607"/>
      <c r="F40" s="607"/>
      <c r="G40" s="607"/>
      <c r="H40" s="607"/>
      <c r="I40" s="607"/>
      <c r="J40" s="607"/>
      <c r="K40" s="608">
        <f>($K$37*$K$38)*K39</f>
        <v>0</v>
      </c>
    </row>
    <row r="41" spans="1:20" s="206" customFormat="1" ht="14.1" customHeight="1" x14ac:dyDescent="0.25">
      <c r="A41" s="604" t="s">
        <v>516</v>
      </c>
      <c r="B41" s="605"/>
      <c r="C41" s="605"/>
      <c r="D41" s="605"/>
      <c r="E41" s="605"/>
      <c r="F41" s="605"/>
      <c r="G41" s="605"/>
      <c r="H41" s="605"/>
      <c r="I41" s="605"/>
      <c r="J41" s="605"/>
      <c r="K41" s="749">
        <v>12</v>
      </c>
    </row>
    <row r="42" spans="1:20" s="206" customFormat="1" ht="14.1" customHeight="1" x14ac:dyDescent="0.25">
      <c r="A42" s="750" t="s">
        <v>485</v>
      </c>
      <c r="B42" s="610"/>
      <c r="C42" s="610"/>
      <c r="D42" s="610"/>
      <c r="E42" s="610"/>
      <c r="F42" s="610"/>
      <c r="G42" s="610"/>
      <c r="H42" s="610"/>
      <c r="I42" s="610"/>
      <c r="J42" s="610"/>
      <c r="K42" s="611">
        <f>K40*K41</f>
        <v>0</v>
      </c>
    </row>
    <row r="43" spans="1:20" s="208" customFormat="1" ht="5.0999999999999996" customHeight="1" x14ac:dyDescent="0.25">
      <c r="A43" s="200"/>
      <c r="B43" s="207"/>
      <c r="C43" s="200"/>
      <c r="D43" s="200"/>
    </row>
    <row r="44" spans="1:20" s="208" customFormat="1" ht="14.1" customHeight="1" x14ac:dyDescent="0.25">
      <c r="A44" s="450" t="s">
        <v>259</v>
      </c>
      <c r="B44" s="451" t="str">
        <f>C19</f>
        <v>Veículo - Motocicleta</v>
      </c>
      <c r="C44" s="200"/>
      <c r="D44" s="200"/>
      <c r="L44" s="733"/>
      <c r="M44" s="206"/>
      <c r="N44" s="206"/>
      <c r="O44" s="206"/>
      <c r="P44" s="206"/>
      <c r="Q44" s="206"/>
      <c r="R44" s="206"/>
      <c r="S44" s="206"/>
      <c r="T44" s="206"/>
    </row>
    <row r="45" spans="1:20" s="206" customFormat="1" ht="14.1" customHeight="1" x14ac:dyDescent="0.25">
      <c r="A45" s="577" t="s">
        <v>44</v>
      </c>
      <c r="B45" s="705"/>
      <c r="C45" s="705"/>
      <c r="D45" s="705"/>
      <c r="E45" s="705"/>
      <c r="F45" s="706"/>
      <c r="G45" s="734" t="s">
        <v>8</v>
      </c>
      <c r="H45" s="734"/>
      <c r="I45" s="719" t="s">
        <v>304</v>
      </c>
      <c r="J45" s="719" t="s">
        <v>463</v>
      </c>
      <c r="K45" s="719" t="s">
        <v>246</v>
      </c>
      <c r="L45" s="733"/>
      <c r="M45" s="208"/>
      <c r="N45" s="208"/>
      <c r="O45" s="208"/>
      <c r="P45" s="208"/>
      <c r="Q45" s="208"/>
      <c r="R45" s="208"/>
      <c r="S45" s="208"/>
      <c r="T45" s="208"/>
    </row>
    <row r="46" spans="1:20" s="206" customFormat="1" ht="14.1" customHeight="1" x14ac:dyDescent="0.25">
      <c r="A46" s="720"/>
      <c r="B46" s="584"/>
      <c r="C46" s="584"/>
      <c r="D46" s="584"/>
      <c r="E46" s="584"/>
      <c r="F46" s="585"/>
      <c r="G46" s="735" t="s">
        <v>12</v>
      </c>
      <c r="H46" s="735" t="s">
        <v>15</v>
      </c>
      <c r="I46" s="719"/>
      <c r="J46" s="719"/>
      <c r="K46" s="719"/>
      <c r="M46" s="208"/>
      <c r="N46" s="208"/>
      <c r="O46" s="208"/>
      <c r="P46" s="208"/>
      <c r="Q46" s="208"/>
      <c r="R46" s="208"/>
      <c r="S46" s="208"/>
      <c r="T46" s="208"/>
    </row>
    <row r="47" spans="1:20" s="206" customFormat="1" ht="14.1" customHeight="1" x14ac:dyDescent="0.25">
      <c r="A47" s="751"/>
      <c r="B47" s="752" t="s">
        <v>237</v>
      </c>
      <c r="C47" s="753" t="str">
        <f>C19</f>
        <v>Veículo - Motocicleta</v>
      </c>
      <c r="F47" s="754"/>
      <c r="G47" s="755">
        <f>J7</f>
        <v>0.09</v>
      </c>
      <c r="H47" s="756">
        <f>K7</f>
        <v>7.4999999999999997E-3</v>
      </c>
      <c r="I47" s="634">
        <f>'(9)Comp.Motoc.'!E19</f>
        <v>0</v>
      </c>
      <c r="J47" s="634">
        <f>I47*H47</f>
        <v>0</v>
      </c>
      <c r="K47" s="623">
        <f>IF(K19=0,0,J47/K19)</f>
        <v>0</v>
      </c>
    </row>
    <row r="48" spans="1:20" s="206" customFormat="1" ht="14.1" customHeight="1" x14ac:dyDescent="0.25">
      <c r="A48" s="744" t="s">
        <v>248</v>
      </c>
      <c r="B48" s="745"/>
      <c r="C48" s="745"/>
      <c r="D48" s="745"/>
      <c r="E48" s="745"/>
      <c r="F48" s="745"/>
      <c r="G48" s="745"/>
      <c r="H48" s="745"/>
      <c r="I48" s="745"/>
      <c r="J48" s="745"/>
      <c r="K48" s="746">
        <f>K19</f>
        <v>0</v>
      </c>
    </row>
    <row r="49" spans="1:27" s="206" customFormat="1" ht="14.1" customHeight="1" x14ac:dyDescent="0.25">
      <c r="A49" s="604" t="s">
        <v>729</v>
      </c>
      <c r="B49" s="605"/>
      <c r="C49" s="605"/>
      <c r="D49" s="605"/>
      <c r="E49" s="605"/>
      <c r="F49" s="605"/>
      <c r="G49" s="605"/>
      <c r="H49" s="605"/>
      <c r="I49" s="605"/>
      <c r="J49" s="605"/>
      <c r="K49" s="748">
        <f>G19</f>
        <v>0</v>
      </c>
    </row>
    <row r="50" spans="1:27" s="206" customFormat="1" ht="14.1" customHeight="1" x14ac:dyDescent="0.25">
      <c r="A50" s="606" t="s">
        <v>453</v>
      </c>
      <c r="B50" s="607"/>
      <c r="C50" s="607"/>
      <c r="D50" s="607"/>
      <c r="E50" s="607"/>
      <c r="F50" s="607"/>
      <c r="G50" s="607"/>
      <c r="H50" s="607"/>
      <c r="I50" s="607"/>
      <c r="J50" s="607"/>
      <c r="K50" s="608">
        <f>($K$47*$K$48)*K49</f>
        <v>0</v>
      </c>
    </row>
    <row r="51" spans="1:27" s="206" customFormat="1" ht="14.1" customHeight="1" x14ac:dyDescent="0.25">
      <c r="A51" s="604" t="s">
        <v>516</v>
      </c>
      <c r="B51" s="605"/>
      <c r="C51" s="605"/>
      <c r="D51" s="605"/>
      <c r="E51" s="605"/>
      <c r="F51" s="605"/>
      <c r="G51" s="605"/>
      <c r="H51" s="605"/>
      <c r="I51" s="605"/>
      <c r="J51" s="605"/>
      <c r="K51" s="749">
        <v>12</v>
      </c>
    </row>
    <row r="52" spans="1:27" s="206" customFormat="1" ht="14.1" customHeight="1" x14ac:dyDescent="0.25">
      <c r="A52" s="750" t="s">
        <v>485</v>
      </c>
      <c r="B52" s="610"/>
      <c r="C52" s="610"/>
      <c r="D52" s="610"/>
      <c r="E52" s="610"/>
      <c r="F52" s="610"/>
      <c r="G52" s="610"/>
      <c r="H52" s="610"/>
      <c r="I52" s="610"/>
      <c r="J52" s="610"/>
      <c r="K52" s="611">
        <f>K50*K51</f>
        <v>0</v>
      </c>
    </row>
    <row r="53" spans="1:27" s="208" customFormat="1" ht="5.0999999999999996" customHeight="1" x14ac:dyDescent="0.25">
      <c r="A53" s="200"/>
      <c r="B53" s="207"/>
      <c r="C53" s="200"/>
      <c r="D53" s="200"/>
      <c r="S53" s="206"/>
      <c r="T53" s="206"/>
      <c r="U53" s="206"/>
      <c r="V53" s="206"/>
      <c r="W53" s="206"/>
      <c r="X53" s="206"/>
      <c r="Y53" s="206"/>
      <c r="Z53" s="206"/>
      <c r="AA53" s="206"/>
    </row>
    <row r="54" spans="1:27" s="549" customFormat="1" ht="13.5" customHeight="1" x14ac:dyDescent="0.25">
      <c r="A54" s="546" t="s">
        <v>34</v>
      </c>
      <c r="B54" s="547" t="s">
        <v>452</v>
      </c>
      <c r="C54" s="547"/>
      <c r="D54" s="547"/>
      <c r="E54" s="547"/>
      <c r="F54" s="547"/>
      <c r="G54" s="547"/>
      <c r="H54" s="547"/>
      <c r="I54" s="547"/>
      <c r="J54" s="547"/>
      <c r="K54" s="548"/>
      <c r="L54" s="733"/>
      <c r="M54" s="206"/>
      <c r="N54" s="206"/>
      <c r="O54" s="206"/>
      <c r="P54" s="206"/>
      <c r="Q54" s="206"/>
      <c r="R54" s="208"/>
      <c r="S54" s="206"/>
      <c r="T54" s="206"/>
      <c r="U54" s="206"/>
      <c r="V54" s="206"/>
      <c r="W54" s="206"/>
      <c r="X54" s="206"/>
      <c r="Y54" s="206"/>
      <c r="Z54" s="206"/>
      <c r="AA54" s="206"/>
    </row>
    <row r="55" spans="1:27" s="549" customFormat="1" ht="13.5" customHeight="1" x14ac:dyDescent="0.25">
      <c r="A55" s="577" t="s">
        <v>50</v>
      </c>
      <c r="B55" s="705"/>
      <c r="C55" s="705"/>
      <c r="D55" s="705"/>
      <c r="E55" s="705"/>
      <c r="F55" s="705"/>
      <c r="G55" s="706"/>
      <c r="H55" s="581" t="s">
        <v>8</v>
      </c>
      <c r="I55" s="757"/>
      <c r="J55" s="580" t="s">
        <v>296</v>
      </c>
      <c r="K55" s="580" t="s">
        <v>297</v>
      </c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</row>
    <row r="56" spans="1:27" s="549" customFormat="1" ht="13.5" customHeight="1" x14ac:dyDescent="0.25">
      <c r="A56" s="707"/>
      <c r="B56" s="708"/>
      <c r="C56" s="708"/>
      <c r="D56" s="708"/>
      <c r="E56" s="708"/>
      <c r="F56" s="708"/>
      <c r="G56" s="709"/>
      <c r="H56" s="758"/>
      <c r="I56" s="759"/>
      <c r="J56" s="586"/>
      <c r="K56" s="58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</row>
    <row r="57" spans="1:27" s="206" customFormat="1" ht="14.1" customHeight="1" x14ac:dyDescent="0.25">
      <c r="A57" s="720"/>
      <c r="B57" s="584"/>
      <c r="C57" s="584"/>
      <c r="D57" s="584"/>
      <c r="E57" s="584"/>
      <c r="F57" s="584"/>
      <c r="G57" s="585"/>
      <c r="H57" s="735" t="s">
        <v>12</v>
      </c>
      <c r="I57" s="735" t="s">
        <v>15</v>
      </c>
      <c r="J57" s="616"/>
      <c r="K57" s="616"/>
    </row>
    <row r="58" spans="1:27" s="208" customFormat="1" ht="14.1" customHeight="1" x14ac:dyDescent="0.25">
      <c r="A58" s="760"/>
      <c r="B58" s="761" t="s">
        <v>237</v>
      </c>
      <c r="C58" s="738" t="str">
        <f>'(3)Invest.'!C14</f>
        <v>Máquinas, Equipamentos e Mobiliário</v>
      </c>
      <c r="D58" s="738"/>
      <c r="E58" s="738"/>
      <c r="F58" s="738"/>
      <c r="G58" s="762"/>
      <c r="H58" s="763">
        <f>J8</f>
        <v>0.1</v>
      </c>
      <c r="I58" s="764">
        <f>K8</f>
        <v>8.3333333333333332E-3</v>
      </c>
      <c r="J58" s="765">
        <f>'(3)Invest.'!F15</f>
        <v>0</v>
      </c>
      <c r="K58" s="766">
        <f>J58*$I$58</f>
        <v>0</v>
      </c>
      <c r="P58" s="206"/>
      <c r="Q58" s="206"/>
      <c r="S58" s="206"/>
      <c r="T58" s="206"/>
      <c r="U58" s="206"/>
      <c r="V58" s="206"/>
      <c r="W58" s="206"/>
      <c r="X58" s="206"/>
      <c r="Y58" s="206"/>
      <c r="Z58" s="206"/>
      <c r="AA58" s="206"/>
    </row>
    <row r="59" spans="1:27" s="208" customFormat="1" ht="14.1" customHeight="1" x14ac:dyDescent="0.25">
      <c r="A59" s="601" t="s">
        <v>453</v>
      </c>
      <c r="B59" s="767"/>
      <c r="C59" s="767"/>
      <c r="D59" s="767"/>
      <c r="E59" s="767"/>
      <c r="F59" s="767"/>
      <c r="G59" s="767"/>
      <c r="H59" s="767"/>
      <c r="I59" s="767"/>
      <c r="J59" s="768"/>
      <c r="K59" s="769">
        <f>SUM(K58)</f>
        <v>0</v>
      </c>
      <c r="P59" s="206"/>
      <c r="Q59" s="206"/>
      <c r="S59" s="206"/>
      <c r="T59" s="206"/>
      <c r="U59" s="206"/>
      <c r="V59" s="206"/>
      <c r="W59" s="206"/>
      <c r="X59" s="206"/>
      <c r="Y59" s="206"/>
      <c r="Z59" s="206"/>
      <c r="AA59" s="206"/>
    </row>
    <row r="60" spans="1:27" s="206" customFormat="1" ht="14.1" customHeight="1" x14ac:dyDescent="0.25">
      <c r="A60" s="604" t="s">
        <v>483</v>
      </c>
      <c r="B60" s="605"/>
      <c r="C60" s="605"/>
      <c r="D60" s="605"/>
      <c r="E60" s="605"/>
      <c r="F60" s="605"/>
      <c r="G60" s="605"/>
      <c r="H60" s="605"/>
      <c r="I60" s="605"/>
      <c r="J60" s="770"/>
      <c r="K60" s="771" t="s">
        <v>484</v>
      </c>
    </row>
    <row r="61" spans="1:27" s="208" customFormat="1" ht="14.1" customHeight="1" x14ac:dyDescent="0.25">
      <c r="A61" s="750" t="s">
        <v>485</v>
      </c>
      <c r="B61" s="610"/>
      <c r="C61" s="610"/>
      <c r="D61" s="610"/>
      <c r="E61" s="610"/>
      <c r="F61" s="610"/>
      <c r="G61" s="610"/>
      <c r="H61" s="610"/>
      <c r="I61" s="610"/>
      <c r="J61" s="772"/>
      <c r="K61" s="773">
        <f>K59*K60</f>
        <v>0</v>
      </c>
      <c r="P61" s="206"/>
      <c r="Q61" s="206"/>
      <c r="S61" s="206"/>
      <c r="T61" s="206"/>
      <c r="U61" s="206"/>
      <c r="V61" s="206"/>
      <c r="W61" s="206"/>
      <c r="X61" s="206"/>
      <c r="Y61" s="206"/>
      <c r="Z61" s="206"/>
      <c r="AA61" s="206"/>
    </row>
    <row r="62" spans="1:27" s="208" customFormat="1" ht="5.0999999999999996" customHeight="1" x14ac:dyDescent="0.25">
      <c r="A62" s="200"/>
      <c r="B62" s="207"/>
      <c r="C62" s="200"/>
      <c r="D62" s="200"/>
      <c r="N62" s="206"/>
      <c r="O62" s="206"/>
      <c r="P62" s="206"/>
      <c r="Q62" s="206"/>
      <c r="S62" s="206"/>
      <c r="T62" s="206"/>
      <c r="U62" s="206"/>
      <c r="V62" s="206"/>
      <c r="W62" s="206"/>
      <c r="X62" s="206"/>
      <c r="Y62" s="206"/>
      <c r="Z62" s="206"/>
      <c r="AA62" s="206"/>
    </row>
    <row r="63" spans="1:27" s="549" customFormat="1" ht="13.5" customHeight="1" x14ac:dyDescent="0.25">
      <c r="A63" s="546" t="s">
        <v>36</v>
      </c>
      <c r="B63" s="547" t="str">
        <f>C9</f>
        <v>Depreciação de Equipamentos Eletrônicos, Parquímetros, TI e Comunicação</v>
      </c>
      <c r="C63" s="547"/>
      <c r="D63" s="547"/>
      <c r="E63" s="547"/>
      <c r="F63" s="547"/>
      <c r="G63" s="547"/>
      <c r="H63" s="547"/>
      <c r="I63" s="547"/>
      <c r="J63" s="547"/>
      <c r="K63" s="548"/>
      <c r="L63" s="733"/>
      <c r="M63" s="206"/>
      <c r="N63" s="206"/>
      <c r="O63" s="206"/>
      <c r="P63" s="206"/>
      <c r="Q63" s="206"/>
      <c r="R63" s="208"/>
      <c r="S63" s="206"/>
      <c r="T63" s="206"/>
      <c r="U63" s="206"/>
      <c r="V63" s="206"/>
      <c r="W63" s="206"/>
      <c r="X63" s="206"/>
      <c r="Y63" s="206"/>
      <c r="Z63" s="206"/>
      <c r="AA63" s="206"/>
    </row>
    <row r="64" spans="1:27" s="549" customFormat="1" ht="13.5" customHeight="1" x14ac:dyDescent="0.25">
      <c r="A64" s="577" t="s">
        <v>50</v>
      </c>
      <c r="B64" s="705"/>
      <c r="C64" s="705"/>
      <c r="D64" s="705"/>
      <c r="E64" s="705"/>
      <c r="F64" s="705"/>
      <c r="G64" s="706"/>
      <c r="H64" s="581" t="s">
        <v>8</v>
      </c>
      <c r="I64" s="757"/>
      <c r="J64" s="580" t="s">
        <v>296</v>
      </c>
      <c r="K64" s="580" t="s">
        <v>297</v>
      </c>
      <c r="O64" s="208"/>
      <c r="P64" s="208"/>
      <c r="R64" s="206"/>
      <c r="S64" s="206"/>
      <c r="T64" s="206"/>
      <c r="U64" s="206"/>
      <c r="V64" s="206"/>
      <c r="W64" s="206"/>
      <c r="X64" s="206"/>
      <c r="Y64" s="206"/>
      <c r="Z64" s="206"/>
      <c r="AA64" s="206"/>
    </row>
    <row r="65" spans="1:27" s="549" customFormat="1" ht="13.5" customHeight="1" x14ac:dyDescent="0.25">
      <c r="A65" s="707"/>
      <c r="B65" s="708"/>
      <c r="C65" s="708"/>
      <c r="D65" s="708"/>
      <c r="E65" s="708"/>
      <c r="F65" s="708"/>
      <c r="G65" s="709"/>
      <c r="H65" s="758"/>
      <c r="I65" s="759"/>
      <c r="J65" s="586"/>
      <c r="K65" s="586"/>
      <c r="O65" s="208"/>
      <c r="P65" s="208"/>
      <c r="R65" s="206"/>
      <c r="S65" s="206"/>
      <c r="T65" s="206"/>
      <c r="U65" s="206"/>
      <c r="V65" s="206"/>
      <c r="W65" s="206"/>
      <c r="X65" s="206"/>
      <c r="Y65" s="206"/>
      <c r="Z65" s="206"/>
      <c r="AA65" s="206"/>
    </row>
    <row r="66" spans="1:27" s="206" customFormat="1" ht="14.1" customHeight="1" x14ac:dyDescent="0.25">
      <c r="A66" s="720"/>
      <c r="B66" s="584"/>
      <c r="C66" s="584"/>
      <c r="D66" s="584"/>
      <c r="E66" s="584"/>
      <c r="F66" s="584"/>
      <c r="G66" s="585"/>
      <c r="H66" s="735" t="s">
        <v>12</v>
      </c>
      <c r="I66" s="735" t="s">
        <v>15</v>
      </c>
      <c r="J66" s="616"/>
      <c r="K66" s="616"/>
      <c r="O66" s="208"/>
      <c r="P66" s="208"/>
    </row>
    <row r="67" spans="1:27" s="206" customFormat="1" ht="14.1" customHeight="1" x14ac:dyDescent="0.25">
      <c r="A67" s="774"/>
      <c r="B67" s="379" t="s">
        <v>237</v>
      </c>
      <c r="C67" s="775" t="str">
        <f>'(3)Invest.'!C18</f>
        <v>Parquímetro</v>
      </c>
      <c r="D67" s="775"/>
      <c r="E67" s="775"/>
      <c r="F67" s="775"/>
      <c r="G67" s="776"/>
      <c r="H67" s="777">
        <f>$J$9</f>
        <v>0.2</v>
      </c>
      <c r="I67" s="778">
        <f>$K$9</f>
        <v>1.6666666666666666E-2</v>
      </c>
      <c r="J67" s="779">
        <f>'(3)Invest.'!F18</f>
        <v>0</v>
      </c>
      <c r="K67" s="780">
        <f>J67*$I$67</f>
        <v>0</v>
      </c>
      <c r="M67" s="208"/>
      <c r="O67" s="208"/>
      <c r="P67" s="208"/>
    </row>
    <row r="68" spans="1:27" s="208" customFormat="1" ht="14.1" customHeight="1" x14ac:dyDescent="0.25">
      <c r="A68" s="781"/>
      <c r="B68" s="354" t="s">
        <v>238</v>
      </c>
      <c r="C68" s="782" t="str">
        <f>'(3)Invest.'!C19</f>
        <v>P.O.S. Móvel</v>
      </c>
      <c r="D68" s="782"/>
      <c r="E68" s="782"/>
      <c r="F68" s="782"/>
      <c r="G68" s="783"/>
      <c r="H68" s="784">
        <f>$J$9</f>
        <v>0.2</v>
      </c>
      <c r="I68" s="785">
        <f>$K$9</f>
        <v>1.6666666666666666E-2</v>
      </c>
      <c r="J68" s="779">
        <f>'(3)Invest.'!F19</f>
        <v>0</v>
      </c>
      <c r="K68" s="786">
        <f>J68*$I$68</f>
        <v>0</v>
      </c>
      <c r="N68" s="206"/>
      <c r="S68" s="206"/>
      <c r="T68" s="206"/>
      <c r="U68" s="206"/>
      <c r="V68" s="206"/>
      <c r="W68" s="206"/>
      <c r="X68" s="206"/>
      <c r="Y68" s="206"/>
      <c r="Z68" s="206"/>
      <c r="AA68" s="206"/>
    </row>
    <row r="69" spans="1:27" s="208" customFormat="1" ht="14.1" customHeight="1" x14ac:dyDescent="0.25">
      <c r="A69" s="781"/>
      <c r="B69" s="354" t="s">
        <v>239</v>
      </c>
      <c r="C69" s="782" t="str">
        <f>'(3)Invest.'!C20</f>
        <v>P.O.S. Fixo</v>
      </c>
      <c r="D69" s="782"/>
      <c r="E69" s="782"/>
      <c r="F69" s="782"/>
      <c r="G69" s="783"/>
      <c r="H69" s="784">
        <f t="shared" ref="H69:H79" si="1">$J$9</f>
        <v>0.2</v>
      </c>
      <c r="I69" s="785">
        <f t="shared" ref="I69:I79" si="2">$K$9</f>
        <v>1.6666666666666666E-2</v>
      </c>
      <c r="J69" s="779">
        <f>'(3)Invest.'!F20</f>
        <v>0</v>
      </c>
      <c r="K69" s="786">
        <f>J69*$I$69</f>
        <v>0</v>
      </c>
      <c r="N69" s="206"/>
      <c r="S69" s="206"/>
      <c r="T69" s="206"/>
      <c r="U69" s="206"/>
      <c r="V69" s="206"/>
      <c r="W69" s="206"/>
      <c r="X69" s="206"/>
      <c r="Y69" s="206"/>
      <c r="Z69" s="206"/>
      <c r="AA69" s="206"/>
    </row>
    <row r="70" spans="1:27" s="208" customFormat="1" ht="14.1" customHeight="1" x14ac:dyDescent="0.25">
      <c r="A70" s="781"/>
      <c r="B70" s="354" t="s">
        <v>240</v>
      </c>
      <c r="C70" s="782" t="str">
        <f>'(3)Invest.'!C21</f>
        <v xml:space="preserve">P.D.A. </v>
      </c>
      <c r="D70" s="782"/>
      <c r="E70" s="782"/>
      <c r="F70" s="782"/>
      <c r="G70" s="783"/>
      <c r="H70" s="784">
        <f t="shared" si="1"/>
        <v>0.2</v>
      </c>
      <c r="I70" s="785">
        <f t="shared" si="2"/>
        <v>1.6666666666666666E-2</v>
      </c>
      <c r="J70" s="779">
        <f>'(3)Invest.'!F21</f>
        <v>0</v>
      </c>
      <c r="K70" s="786">
        <f>J70*$I$70</f>
        <v>0</v>
      </c>
      <c r="N70" s="206"/>
      <c r="S70" s="206"/>
      <c r="T70" s="206"/>
      <c r="U70" s="206"/>
      <c r="V70" s="206"/>
      <c r="W70" s="206"/>
      <c r="X70" s="206"/>
      <c r="Y70" s="206"/>
      <c r="Z70" s="206"/>
      <c r="AA70" s="206"/>
    </row>
    <row r="71" spans="1:27" s="208" customFormat="1" ht="14.1" customHeight="1" x14ac:dyDescent="0.25">
      <c r="A71" s="781"/>
      <c r="B71" s="354" t="s">
        <v>283</v>
      </c>
      <c r="C71" s="782" t="str">
        <f>'(3)Invest.'!C22</f>
        <v>Impressora Térmica Portátil</v>
      </c>
      <c r="D71" s="782"/>
      <c r="E71" s="782"/>
      <c r="F71" s="782"/>
      <c r="G71" s="783"/>
      <c r="H71" s="784">
        <f t="shared" si="1"/>
        <v>0.2</v>
      </c>
      <c r="I71" s="785">
        <f t="shared" si="2"/>
        <v>1.6666666666666666E-2</v>
      </c>
      <c r="J71" s="779">
        <f>'(3)Invest.'!F22</f>
        <v>0</v>
      </c>
      <c r="K71" s="786">
        <f>J71*$I$71</f>
        <v>0</v>
      </c>
      <c r="N71" s="206"/>
      <c r="S71" s="206"/>
      <c r="T71" s="206"/>
      <c r="U71" s="206"/>
      <c r="V71" s="206"/>
      <c r="W71" s="206"/>
      <c r="X71" s="206"/>
      <c r="Y71" s="206"/>
      <c r="Z71" s="206"/>
      <c r="AA71" s="206"/>
    </row>
    <row r="72" spans="1:27" s="208" customFormat="1" ht="14.1" customHeight="1" x14ac:dyDescent="0.25">
      <c r="A72" s="781"/>
      <c r="B72" s="354" t="s">
        <v>284</v>
      </c>
      <c r="C72" s="782" t="str">
        <f>'(3)Invest.'!C23</f>
        <v>Computador (CPU + tela 21,5" + teclado + mouse)</v>
      </c>
      <c r="D72" s="782"/>
      <c r="E72" s="782"/>
      <c r="F72" s="782"/>
      <c r="G72" s="783"/>
      <c r="H72" s="784">
        <f t="shared" si="1"/>
        <v>0.2</v>
      </c>
      <c r="I72" s="785">
        <f t="shared" si="2"/>
        <v>1.6666666666666666E-2</v>
      </c>
      <c r="J72" s="779">
        <f>'(3)Invest.'!F23</f>
        <v>0</v>
      </c>
      <c r="K72" s="786">
        <f>J72*$I$72</f>
        <v>0</v>
      </c>
      <c r="N72" s="206"/>
      <c r="S72" s="206"/>
      <c r="T72" s="206"/>
      <c r="U72" s="206"/>
      <c r="V72" s="206"/>
      <c r="W72" s="206"/>
      <c r="X72" s="206"/>
      <c r="Y72" s="206"/>
      <c r="Z72" s="206"/>
      <c r="AA72" s="206"/>
    </row>
    <row r="73" spans="1:27" s="208" customFormat="1" ht="14.1" customHeight="1" x14ac:dyDescent="0.25">
      <c r="A73" s="781"/>
      <c r="B73" s="354" t="s">
        <v>285</v>
      </c>
      <c r="C73" s="782" t="str">
        <f>'(3)Invest.'!C24</f>
        <v>Nobreak (1500VA)</v>
      </c>
      <c r="D73" s="782"/>
      <c r="E73" s="782"/>
      <c r="F73" s="782"/>
      <c r="G73" s="783"/>
      <c r="H73" s="784">
        <f t="shared" si="1"/>
        <v>0.2</v>
      </c>
      <c r="I73" s="785">
        <f t="shared" si="2"/>
        <v>1.6666666666666666E-2</v>
      </c>
      <c r="J73" s="779">
        <f>'(3)Invest.'!F24</f>
        <v>0</v>
      </c>
      <c r="K73" s="786">
        <f>J73*$I$73</f>
        <v>0</v>
      </c>
      <c r="N73" s="206"/>
      <c r="S73" s="206"/>
      <c r="T73" s="206"/>
      <c r="U73" s="206"/>
      <c r="V73" s="206"/>
      <c r="W73" s="206"/>
      <c r="X73" s="206"/>
      <c r="Y73" s="206"/>
      <c r="Z73" s="206"/>
      <c r="AA73" s="206"/>
    </row>
    <row r="74" spans="1:27" s="208" customFormat="1" ht="14.1" customHeight="1" x14ac:dyDescent="0.25">
      <c r="A74" s="781"/>
      <c r="B74" s="354" t="s">
        <v>287</v>
      </c>
      <c r="C74" s="782" t="str">
        <f>'(3)Invest.'!C25</f>
        <v>Estabilizador (600VA)</v>
      </c>
      <c r="D74" s="782"/>
      <c r="E74" s="782"/>
      <c r="F74" s="782"/>
      <c r="G74" s="783"/>
      <c r="H74" s="784">
        <f t="shared" si="1"/>
        <v>0.2</v>
      </c>
      <c r="I74" s="785">
        <f t="shared" si="2"/>
        <v>1.6666666666666666E-2</v>
      </c>
      <c r="J74" s="779">
        <f>'(3)Invest.'!F25</f>
        <v>0</v>
      </c>
      <c r="K74" s="786">
        <f>J74*$I$74</f>
        <v>0</v>
      </c>
      <c r="N74" s="206"/>
      <c r="S74" s="206"/>
      <c r="T74" s="206"/>
      <c r="U74" s="206"/>
      <c r="V74" s="206"/>
      <c r="W74" s="206"/>
      <c r="X74" s="206"/>
      <c r="Y74" s="206"/>
      <c r="Z74" s="206"/>
      <c r="AA74" s="206"/>
    </row>
    <row r="75" spans="1:27" s="208" customFormat="1" ht="14.1" customHeight="1" x14ac:dyDescent="0.25">
      <c r="A75" s="781"/>
      <c r="B75" s="354" t="s">
        <v>288</v>
      </c>
      <c r="C75" s="782" t="str">
        <f>'(3)Invest.'!C26</f>
        <v>Impressora Multifuncional</v>
      </c>
      <c r="D75" s="782"/>
      <c r="E75" s="782"/>
      <c r="F75" s="782"/>
      <c r="G75" s="783"/>
      <c r="H75" s="784">
        <f t="shared" si="1"/>
        <v>0.2</v>
      </c>
      <c r="I75" s="785">
        <f t="shared" si="2"/>
        <v>1.6666666666666666E-2</v>
      </c>
      <c r="J75" s="779">
        <f>'(3)Invest.'!F26</f>
        <v>0</v>
      </c>
      <c r="K75" s="786">
        <f>J75*$I$75</f>
        <v>0</v>
      </c>
      <c r="N75" s="206"/>
      <c r="S75" s="206"/>
      <c r="T75" s="206"/>
      <c r="U75" s="206"/>
      <c r="V75" s="206"/>
      <c r="W75" s="206"/>
      <c r="X75" s="206"/>
      <c r="Y75" s="206"/>
      <c r="Z75" s="206"/>
      <c r="AA75" s="206"/>
    </row>
    <row r="76" spans="1:27" s="208" customFormat="1" ht="14.1" customHeight="1" x14ac:dyDescent="0.25">
      <c r="A76" s="781"/>
      <c r="B76" s="354" t="s">
        <v>289</v>
      </c>
      <c r="C76" s="782" t="str">
        <f>'(3)Invest.'!C27</f>
        <v>Servidor - CPU</v>
      </c>
      <c r="D76" s="782"/>
      <c r="E76" s="782"/>
      <c r="F76" s="782"/>
      <c r="G76" s="783"/>
      <c r="H76" s="784">
        <f t="shared" si="1"/>
        <v>0.2</v>
      </c>
      <c r="I76" s="785">
        <f t="shared" si="2"/>
        <v>1.6666666666666666E-2</v>
      </c>
      <c r="J76" s="779">
        <f>'(3)Invest.'!F27</f>
        <v>0</v>
      </c>
      <c r="K76" s="786">
        <f>J76*$I$78</f>
        <v>0</v>
      </c>
      <c r="N76" s="206"/>
      <c r="S76" s="206"/>
      <c r="T76" s="206"/>
      <c r="U76" s="206"/>
      <c r="V76" s="206"/>
      <c r="W76" s="206"/>
      <c r="X76" s="206"/>
      <c r="Y76" s="206"/>
      <c r="Z76" s="206"/>
      <c r="AA76" s="206"/>
    </row>
    <row r="77" spans="1:27" s="208" customFormat="1" ht="14.1" customHeight="1" x14ac:dyDescent="0.25">
      <c r="A77" s="781"/>
      <c r="B77" s="354" t="s">
        <v>290</v>
      </c>
      <c r="C77" s="782" t="str">
        <f>'(3)Invest.'!C28</f>
        <v>OCR</v>
      </c>
      <c r="D77" s="782"/>
      <c r="E77" s="782"/>
      <c r="F77" s="782"/>
      <c r="G77" s="783"/>
      <c r="H77" s="784">
        <f t="shared" si="1"/>
        <v>0.2</v>
      </c>
      <c r="I77" s="785">
        <f t="shared" si="2"/>
        <v>1.6666666666666666E-2</v>
      </c>
      <c r="J77" s="779">
        <f>'(3)Invest.'!F28</f>
        <v>0</v>
      </c>
      <c r="K77" s="786">
        <f>J77*$I$78</f>
        <v>0</v>
      </c>
      <c r="N77" s="206"/>
      <c r="S77" s="206"/>
      <c r="T77" s="206"/>
      <c r="U77" s="206"/>
      <c r="V77" s="206"/>
      <c r="W77" s="206"/>
      <c r="X77" s="206"/>
      <c r="Y77" s="206"/>
      <c r="Z77" s="206"/>
      <c r="AA77" s="206"/>
    </row>
    <row r="78" spans="1:27" s="208" customFormat="1" ht="14.1" customHeight="1" x14ac:dyDescent="0.25">
      <c r="A78" s="781"/>
      <c r="B78" s="354" t="s">
        <v>291</v>
      </c>
      <c r="C78" s="782" t="str">
        <f>'(3)Invest.'!C29</f>
        <v>Licença de Softwares</v>
      </c>
      <c r="D78" s="782"/>
      <c r="E78" s="782"/>
      <c r="F78" s="782"/>
      <c r="G78" s="783"/>
      <c r="H78" s="784">
        <f t="shared" si="1"/>
        <v>0.2</v>
      </c>
      <c r="I78" s="785">
        <f t="shared" si="2"/>
        <v>1.6666666666666666E-2</v>
      </c>
      <c r="J78" s="779">
        <f>'(3)Invest.'!F29</f>
        <v>0</v>
      </c>
      <c r="K78" s="786">
        <f>J78*$I$78</f>
        <v>0</v>
      </c>
      <c r="N78" s="206"/>
      <c r="S78" s="206"/>
      <c r="T78" s="206"/>
      <c r="U78" s="206"/>
      <c r="V78" s="206"/>
      <c r="W78" s="206"/>
      <c r="X78" s="206"/>
      <c r="Y78" s="206"/>
      <c r="Z78" s="206"/>
      <c r="AA78" s="206"/>
    </row>
    <row r="79" spans="1:27" s="208" customFormat="1" ht="14.1" customHeight="1" x14ac:dyDescent="0.25">
      <c r="A79" s="787"/>
      <c r="B79" s="354" t="s">
        <v>292</v>
      </c>
      <c r="C79" s="788" t="str">
        <f>'(3)Invest.'!C30</f>
        <v>Central Telefônica com gravação</v>
      </c>
      <c r="D79" s="788"/>
      <c r="E79" s="788"/>
      <c r="F79" s="788"/>
      <c r="G79" s="789"/>
      <c r="H79" s="784">
        <f t="shared" si="1"/>
        <v>0.2</v>
      </c>
      <c r="I79" s="785">
        <f t="shared" si="2"/>
        <v>1.6666666666666666E-2</v>
      </c>
      <c r="J79" s="779">
        <f>'(3)Invest.'!F30</f>
        <v>0</v>
      </c>
      <c r="K79" s="790">
        <f>J79*$I$79</f>
        <v>0</v>
      </c>
      <c r="N79" s="206"/>
      <c r="S79" s="206"/>
      <c r="T79" s="206"/>
      <c r="U79" s="206"/>
      <c r="V79" s="206"/>
      <c r="W79" s="206"/>
      <c r="X79" s="206"/>
      <c r="Y79" s="206"/>
      <c r="Z79" s="206"/>
      <c r="AA79" s="206"/>
    </row>
    <row r="80" spans="1:27" s="208" customFormat="1" ht="14.1" customHeight="1" x14ac:dyDescent="0.25">
      <c r="A80" s="601" t="s">
        <v>453</v>
      </c>
      <c r="B80" s="767"/>
      <c r="C80" s="767"/>
      <c r="D80" s="767"/>
      <c r="E80" s="767"/>
      <c r="F80" s="767"/>
      <c r="G80" s="767"/>
      <c r="H80" s="767"/>
      <c r="I80" s="767"/>
      <c r="J80" s="768"/>
      <c r="K80" s="769">
        <f>SUM(K67:K79)</f>
        <v>0</v>
      </c>
      <c r="S80" s="206"/>
      <c r="T80" s="206"/>
      <c r="U80" s="206"/>
      <c r="V80" s="206"/>
      <c r="W80" s="206"/>
      <c r="X80" s="206"/>
      <c r="Y80" s="206"/>
      <c r="Z80" s="206"/>
      <c r="AA80" s="206"/>
    </row>
    <row r="81" spans="1:27" s="206" customFormat="1" ht="14.1" customHeight="1" x14ac:dyDescent="0.25">
      <c r="A81" s="604" t="s">
        <v>483</v>
      </c>
      <c r="B81" s="605"/>
      <c r="C81" s="605"/>
      <c r="D81" s="605"/>
      <c r="E81" s="605"/>
      <c r="F81" s="605"/>
      <c r="G81" s="605"/>
      <c r="H81" s="605"/>
      <c r="I81" s="605"/>
      <c r="J81" s="770"/>
      <c r="K81" s="771" t="s">
        <v>484</v>
      </c>
      <c r="O81" s="208"/>
      <c r="P81" s="208"/>
    </row>
    <row r="82" spans="1:27" s="208" customFormat="1" ht="14.1" customHeight="1" x14ac:dyDescent="0.25">
      <c r="A82" s="750" t="s">
        <v>485</v>
      </c>
      <c r="B82" s="610"/>
      <c r="C82" s="610"/>
      <c r="D82" s="610"/>
      <c r="E82" s="610"/>
      <c r="F82" s="610"/>
      <c r="G82" s="610"/>
      <c r="H82" s="610"/>
      <c r="I82" s="610"/>
      <c r="J82" s="772"/>
      <c r="K82" s="773">
        <f>K80*K81</f>
        <v>0</v>
      </c>
      <c r="S82" s="206"/>
      <c r="T82" s="206"/>
      <c r="U82" s="206"/>
      <c r="V82" s="206"/>
      <c r="W82" s="206"/>
      <c r="X82" s="206"/>
      <c r="Y82" s="206"/>
      <c r="Z82" s="206"/>
      <c r="AA82" s="206"/>
    </row>
    <row r="83" spans="1:27" s="208" customFormat="1" ht="5.0999999999999996" customHeight="1" x14ac:dyDescent="0.25">
      <c r="A83" s="200"/>
      <c r="B83" s="207"/>
      <c r="C83" s="200"/>
      <c r="D83" s="200"/>
      <c r="S83" s="206"/>
      <c r="T83" s="206"/>
      <c r="U83" s="206"/>
      <c r="V83" s="206"/>
      <c r="W83" s="206"/>
      <c r="X83" s="206"/>
      <c r="Y83" s="206"/>
      <c r="Z83" s="206"/>
      <c r="AA83" s="206"/>
    </row>
    <row r="84" spans="1:27" s="549" customFormat="1" ht="13.5" customHeight="1" x14ac:dyDescent="0.25">
      <c r="A84" s="546" t="s">
        <v>37</v>
      </c>
      <c r="B84" s="547" t="str">
        <f>C10</f>
        <v>Depreciação de Sinalização Vertical</v>
      </c>
      <c r="C84" s="547"/>
      <c r="D84" s="547"/>
      <c r="E84" s="547"/>
      <c r="F84" s="547"/>
      <c r="G84" s="547"/>
      <c r="H84" s="547"/>
      <c r="I84" s="547"/>
      <c r="J84" s="547"/>
      <c r="K84" s="548"/>
      <c r="L84" s="733"/>
      <c r="M84" s="206"/>
      <c r="N84" s="206"/>
      <c r="O84" s="206"/>
      <c r="P84" s="206"/>
      <c r="Q84" s="206"/>
      <c r="R84" s="208"/>
      <c r="S84" s="206"/>
      <c r="T84" s="206"/>
      <c r="U84" s="206"/>
      <c r="V84" s="206"/>
      <c r="W84" s="206"/>
      <c r="X84" s="206"/>
      <c r="Y84" s="206"/>
      <c r="Z84" s="206"/>
      <c r="AA84" s="206"/>
    </row>
    <row r="85" spans="1:27" s="549" customFormat="1" ht="13.5" customHeight="1" x14ac:dyDescent="0.25">
      <c r="A85" s="577" t="s">
        <v>50</v>
      </c>
      <c r="B85" s="705"/>
      <c r="C85" s="705"/>
      <c r="D85" s="705"/>
      <c r="E85" s="705"/>
      <c r="F85" s="705"/>
      <c r="G85" s="706"/>
      <c r="H85" s="581" t="s">
        <v>8</v>
      </c>
      <c r="I85" s="757"/>
      <c r="J85" s="580" t="s">
        <v>296</v>
      </c>
      <c r="K85" s="580" t="s">
        <v>297</v>
      </c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</row>
    <row r="86" spans="1:27" s="549" customFormat="1" ht="13.5" customHeight="1" x14ac:dyDescent="0.25">
      <c r="A86" s="707"/>
      <c r="B86" s="708"/>
      <c r="C86" s="708"/>
      <c r="D86" s="708"/>
      <c r="E86" s="708"/>
      <c r="F86" s="708"/>
      <c r="G86" s="709"/>
      <c r="H86" s="758"/>
      <c r="I86" s="759"/>
      <c r="J86" s="586"/>
      <c r="K86" s="58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</row>
    <row r="87" spans="1:27" s="206" customFormat="1" ht="14.1" customHeight="1" x14ac:dyDescent="0.25">
      <c r="A87" s="720"/>
      <c r="B87" s="584"/>
      <c r="C87" s="584"/>
      <c r="D87" s="584"/>
      <c r="E87" s="584"/>
      <c r="F87" s="584"/>
      <c r="G87" s="585"/>
      <c r="H87" s="735" t="s">
        <v>12</v>
      </c>
      <c r="I87" s="735" t="s">
        <v>15</v>
      </c>
      <c r="J87" s="616"/>
      <c r="K87" s="616"/>
    </row>
    <row r="88" spans="1:27" s="206" customFormat="1" ht="14.1" customHeight="1" x14ac:dyDescent="0.25">
      <c r="A88" s="619"/>
      <c r="B88" s="576" t="s">
        <v>237</v>
      </c>
      <c r="C88" s="738" t="str">
        <f>'(3)Invest.'!C34</f>
        <v>Sinalização Vertical (placa)</v>
      </c>
      <c r="D88" s="738"/>
      <c r="E88" s="738"/>
      <c r="F88" s="738"/>
      <c r="G88" s="738"/>
      <c r="H88" s="763">
        <f>J10</f>
        <v>0.2</v>
      </c>
      <c r="I88" s="764">
        <f>K10</f>
        <v>1.6666666666666666E-2</v>
      </c>
      <c r="J88" s="779">
        <f>'(3)Invest.'!F34</f>
        <v>0</v>
      </c>
      <c r="K88" s="791">
        <f>J88*$I$88</f>
        <v>0</v>
      </c>
      <c r="M88" s="208"/>
    </row>
    <row r="89" spans="1:27" s="208" customFormat="1" ht="14.1" customHeight="1" x14ac:dyDescent="0.25">
      <c r="A89" s="601" t="s">
        <v>453</v>
      </c>
      <c r="B89" s="767"/>
      <c r="C89" s="767"/>
      <c r="D89" s="767"/>
      <c r="E89" s="767"/>
      <c r="F89" s="767"/>
      <c r="G89" s="767"/>
      <c r="H89" s="767"/>
      <c r="I89" s="767"/>
      <c r="J89" s="768"/>
      <c r="K89" s="769">
        <f>SUM(K88)</f>
        <v>0</v>
      </c>
      <c r="O89" s="206"/>
      <c r="P89" s="206"/>
      <c r="Q89" s="206"/>
      <c r="S89" s="206"/>
      <c r="T89" s="206"/>
      <c r="U89" s="206"/>
      <c r="V89" s="206"/>
      <c r="W89" s="206"/>
      <c r="X89" s="206"/>
      <c r="Y89" s="206"/>
      <c r="Z89" s="206"/>
      <c r="AA89" s="206"/>
    </row>
    <row r="90" spans="1:27" s="206" customFormat="1" ht="14.1" customHeight="1" x14ac:dyDescent="0.25">
      <c r="A90" s="604" t="s">
        <v>483</v>
      </c>
      <c r="B90" s="605"/>
      <c r="C90" s="605"/>
      <c r="D90" s="605"/>
      <c r="E90" s="605"/>
      <c r="F90" s="605"/>
      <c r="G90" s="605"/>
      <c r="H90" s="605"/>
      <c r="I90" s="605"/>
      <c r="J90" s="770"/>
      <c r="K90" s="771" t="s">
        <v>484</v>
      </c>
    </row>
    <row r="91" spans="1:27" s="208" customFormat="1" ht="14.1" customHeight="1" x14ac:dyDescent="0.25">
      <c r="A91" s="750" t="s">
        <v>485</v>
      </c>
      <c r="B91" s="610"/>
      <c r="C91" s="610"/>
      <c r="D91" s="610"/>
      <c r="E91" s="610"/>
      <c r="F91" s="610"/>
      <c r="G91" s="610"/>
      <c r="H91" s="610"/>
      <c r="I91" s="610"/>
      <c r="J91" s="772"/>
      <c r="K91" s="773">
        <f>K89*K90</f>
        <v>0</v>
      </c>
      <c r="O91" s="206"/>
      <c r="P91" s="206"/>
      <c r="Q91" s="206"/>
      <c r="S91" s="206"/>
      <c r="T91" s="206"/>
      <c r="U91" s="206"/>
      <c r="V91" s="206"/>
      <c r="W91" s="206"/>
      <c r="X91" s="206"/>
      <c r="Y91" s="206"/>
      <c r="Z91" s="206"/>
      <c r="AA91" s="206"/>
    </row>
    <row r="92" spans="1:27" s="208" customFormat="1" ht="5.0999999999999996" customHeight="1" x14ac:dyDescent="0.25">
      <c r="A92" s="200"/>
      <c r="B92" s="207"/>
      <c r="C92" s="200"/>
      <c r="D92" s="200"/>
      <c r="S92" s="206"/>
      <c r="T92" s="206"/>
      <c r="U92" s="206"/>
      <c r="V92" s="206"/>
      <c r="W92" s="206"/>
      <c r="X92" s="206"/>
      <c r="Y92" s="206"/>
      <c r="Z92" s="206"/>
      <c r="AA92" s="206"/>
    </row>
    <row r="93" spans="1:27" s="549" customFormat="1" ht="13.5" customHeight="1" x14ac:dyDescent="0.25">
      <c r="A93" s="546" t="s">
        <v>38</v>
      </c>
      <c r="B93" s="547" t="str">
        <f>C11</f>
        <v>Depreciação de Sinalização Horizontal</v>
      </c>
      <c r="C93" s="547"/>
      <c r="D93" s="547"/>
      <c r="E93" s="547"/>
      <c r="F93" s="547"/>
      <c r="G93" s="547"/>
      <c r="H93" s="547"/>
      <c r="I93" s="547"/>
      <c r="J93" s="547"/>
      <c r="K93" s="548"/>
      <c r="L93" s="733"/>
      <c r="M93" s="206"/>
      <c r="N93" s="206"/>
      <c r="O93" s="206"/>
      <c r="P93" s="206"/>
      <c r="Q93" s="206"/>
      <c r="R93" s="208"/>
      <c r="S93" s="206"/>
      <c r="T93" s="206"/>
      <c r="U93" s="206"/>
      <c r="V93" s="206"/>
      <c r="W93" s="206"/>
      <c r="X93" s="206"/>
      <c r="Y93" s="206"/>
      <c r="Z93" s="206"/>
      <c r="AA93" s="206"/>
    </row>
    <row r="94" spans="1:27" s="549" customFormat="1" ht="13.5" customHeight="1" x14ac:dyDescent="0.25">
      <c r="A94" s="577" t="s">
        <v>50</v>
      </c>
      <c r="B94" s="705"/>
      <c r="C94" s="705"/>
      <c r="D94" s="705"/>
      <c r="E94" s="705"/>
      <c r="F94" s="705"/>
      <c r="G94" s="706"/>
      <c r="H94" s="581" t="s">
        <v>8</v>
      </c>
      <c r="I94" s="757"/>
      <c r="J94" s="580" t="s">
        <v>296</v>
      </c>
      <c r="K94" s="580" t="s">
        <v>297</v>
      </c>
      <c r="O94" s="206"/>
      <c r="P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</row>
    <row r="95" spans="1:27" s="549" customFormat="1" ht="13.5" customHeight="1" x14ac:dyDescent="0.25">
      <c r="A95" s="707"/>
      <c r="B95" s="708"/>
      <c r="C95" s="708"/>
      <c r="D95" s="708"/>
      <c r="E95" s="708"/>
      <c r="F95" s="708"/>
      <c r="G95" s="709"/>
      <c r="H95" s="758"/>
      <c r="I95" s="759"/>
      <c r="J95" s="586"/>
      <c r="K95" s="586"/>
      <c r="O95" s="206"/>
      <c r="P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</row>
    <row r="96" spans="1:27" s="206" customFormat="1" ht="14.1" customHeight="1" x14ac:dyDescent="0.25">
      <c r="A96" s="720"/>
      <c r="B96" s="584"/>
      <c r="C96" s="584"/>
      <c r="D96" s="584"/>
      <c r="E96" s="584"/>
      <c r="F96" s="584"/>
      <c r="G96" s="585"/>
      <c r="H96" s="735" t="s">
        <v>12</v>
      </c>
      <c r="I96" s="735" t="s">
        <v>15</v>
      </c>
      <c r="J96" s="616"/>
      <c r="K96" s="616"/>
    </row>
    <row r="97" spans="1:27" s="206" customFormat="1" ht="14.1" customHeight="1" x14ac:dyDescent="0.25">
      <c r="A97" s="792"/>
      <c r="B97" s="793" t="s">
        <v>237</v>
      </c>
      <c r="C97" s="794" t="str">
        <f>'(3)Invest.'!C35</f>
        <v>Sinalização Horizontal - Legenda (m²)</v>
      </c>
      <c r="D97" s="794"/>
      <c r="E97" s="794"/>
      <c r="F97" s="794"/>
      <c r="G97" s="776"/>
      <c r="H97" s="777">
        <f>J11</f>
        <v>0.5</v>
      </c>
      <c r="I97" s="795">
        <f>K11</f>
        <v>4.1666666666666664E-2</v>
      </c>
      <c r="J97" s="796">
        <f>'(3)Invest.'!F35</f>
        <v>0</v>
      </c>
      <c r="K97" s="791">
        <f>J97*$I$97</f>
        <v>0</v>
      </c>
      <c r="M97" s="208"/>
    </row>
    <row r="98" spans="1:27" s="206" customFormat="1" ht="14.1" customHeight="1" x14ac:dyDescent="0.25">
      <c r="A98" s="559"/>
      <c r="B98" s="725" t="s">
        <v>238</v>
      </c>
      <c r="C98" s="782" t="str">
        <f>'(3)Invest.'!C36</f>
        <v>Sinalização Horizontal - Bordo (m)</v>
      </c>
      <c r="D98" s="782"/>
      <c r="E98" s="782"/>
      <c r="F98" s="782"/>
      <c r="G98" s="783"/>
      <c r="H98" s="784">
        <f>H97</f>
        <v>0.5</v>
      </c>
      <c r="I98" s="797">
        <f>I97</f>
        <v>4.1666666666666664E-2</v>
      </c>
      <c r="J98" s="798">
        <f>'(3)Invest.'!F36</f>
        <v>0</v>
      </c>
      <c r="K98" s="786">
        <f>J98*$I$98</f>
        <v>0</v>
      </c>
      <c r="M98" s="208"/>
    </row>
    <row r="99" spans="1:27" s="206" customFormat="1" ht="14.1" customHeight="1" x14ac:dyDescent="0.25">
      <c r="A99" s="559"/>
      <c r="B99" s="725" t="s">
        <v>239</v>
      </c>
      <c r="C99" s="782" t="str">
        <f>'(3)Invest.'!C37</f>
        <v>Sinalização Horizontal - Ciclovia (m)</v>
      </c>
      <c r="D99" s="782"/>
      <c r="E99" s="782"/>
      <c r="F99" s="782"/>
      <c r="G99" s="783"/>
      <c r="H99" s="784">
        <f>H98</f>
        <v>0.5</v>
      </c>
      <c r="I99" s="797">
        <f>I98</f>
        <v>4.1666666666666664E-2</v>
      </c>
      <c r="J99" s="798">
        <f>'(3)Invest.'!F37</f>
        <v>0</v>
      </c>
      <c r="K99" s="786">
        <f>J99*I99</f>
        <v>0</v>
      </c>
      <c r="M99" s="208"/>
    </row>
    <row r="100" spans="1:27" s="208" customFormat="1" ht="14.1" customHeight="1" x14ac:dyDescent="0.25">
      <c r="A100" s="601" t="s">
        <v>453</v>
      </c>
      <c r="B100" s="767"/>
      <c r="C100" s="767"/>
      <c r="D100" s="767"/>
      <c r="E100" s="767"/>
      <c r="F100" s="767"/>
      <c r="G100" s="767"/>
      <c r="H100" s="767"/>
      <c r="I100" s="767"/>
      <c r="J100" s="768"/>
      <c r="K100" s="769">
        <f>SUM(K97:K99)</f>
        <v>0</v>
      </c>
      <c r="O100" s="206"/>
      <c r="P100" s="206"/>
      <c r="S100" s="206"/>
      <c r="T100" s="206"/>
      <c r="U100" s="206"/>
      <c r="V100" s="206"/>
      <c r="W100" s="206"/>
      <c r="X100" s="206"/>
      <c r="Y100" s="206"/>
      <c r="Z100" s="206"/>
      <c r="AA100" s="206"/>
    </row>
    <row r="101" spans="1:27" s="206" customFormat="1" ht="14.1" customHeight="1" x14ac:dyDescent="0.25">
      <c r="A101" s="604" t="s">
        <v>483</v>
      </c>
      <c r="B101" s="605"/>
      <c r="C101" s="605"/>
      <c r="D101" s="605"/>
      <c r="E101" s="605"/>
      <c r="F101" s="605"/>
      <c r="G101" s="605"/>
      <c r="H101" s="605"/>
      <c r="I101" s="605"/>
      <c r="J101" s="770"/>
      <c r="K101" s="771" t="s">
        <v>484</v>
      </c>
    </row>
    <row r="102" spans="1:27" s="206" customFormat="1" ht="14.1" customHeight="1" x14ac:dyDescent="0.25">
      <c r="A102" s="750" t="s">
        <v>789</v>
      </c>
      <c r="B102" s="610"/>
      <c r="C102" s="610"/>
      <c r="D102" s="610"/>
      <c r="E102" s="610"/>
      <c r="F102" s="610"/>
      <c r="G102" s="610"/>
      <c r="H102" s="610"/>
      <c r="I102" s="610"/>
      <c r="J102" s="772"/>
      <c r="K102" s="773">
        <f>K100*K101</f>
        <v>0</v>
      </c>
    </row>
    <row r="103" spans="1:27" s="208" customFormat="1" ht="5.0999999999999996" customHeight="1" x14ac:dyDescent="0.25">
      <c r="A103" s="200"/>
      <c r="B103" s="207"/>
      <c r="C103" s="200"/>
      <c r="D103" s="200"/>
      <c r="O103" s="206"/>
      <c r="P103" s="206"/>
      <c r="S103" s="206"/>
      <c r="T103" s="206"/>
      <c r="U103" s="206"/>
      <c r="V103" s="206"/>
      <c r="W103" s="206"/>
      <c r="X103" s="206"/>
      <c r="Y103" s="206"/>
      <c r="Z103" s="206"/>
      <c r="AA103" s="206"/>
    </row>
    <row r="104" spans="1:27" s="549" customFormat="1" ht="13.5" customHeight="1" x14ac:dyDescent="0.25">
      <c r="A104" s="546" t="s">
        <v>394</v>
      </c>
      <c r="B104" s="547" t="str">
        <f>C12</f>
        <v>Depreciação das Demais Sinalizações</v>
      </c>
      <c r="C104" s="547"/>
      <c r="D104" s="547"/>
      <c r="E104" s="547"/>
      <c r="F104" s="547"/>
      <c r="G104" s="547"/>
      <c r="H104" s="547"/>
      <c r="I104" s="547"/>
      <c r="J104" s="547"/>
      <c r="K104" s="548"/>
      <c r="L104" s="733"/>
      <c r="M104" s="206"/>
      <c r="N104" s="206"/>
      <c r="O104" s="206"/>
      <c r="P104" s="206"/>
      <c r="Q104" s="206"/>
      <c r="R104" s="208"/>
      <c r="S104" s="206"/>
      <c r="T104" s="206"/>
      <c r="U104" s="206"/>
      <c r="V104" s="206"/>
      <c r="W104" s="206"/>
      <c r="X104" s="206"/>
      <c r="Y104" s="206"/>
      <c r="Z104" s="206"/>
      <c r="AA104" s="206"/>
    </row>
    <row r="105" spans="1:27" s="549" customFormat="1" ht="13.5" customHeight="1" x14ac:dyDescent="0.25">
      <c r="A105" s="577" t="s">
        <v>50</v>
      </c>
      <c r="B105" s="705"/>
      <c r="C105" s="705"/>
      <c r="D105" s="705"/>
      <c r="E105" s="705"/>
      <c r="F105" s="705"/>
      <c r="G105" s="706"/>
      <c r="H105" s="581" t="s">
        <v>8</v>
      </c>
      <c r="I105" s="757"/>
      <c r="J105" s="580" t="s">
        <v>296</v>
      </c>
      <c r="K105" s="580" t="s">
        <v>297</v>
      </c>
      <c r="M105" s="208"/>
      <c r="N105" s="208"/>
      <c r="O105" s="208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</row>
    <row r="106" spans="1:27" s="549" customFormat="1" ht="13.5" customHeight="1" x14ac:dyDescent="0.25">
      <c r="A106" s="707"/>
      <c r="B106" s="708"/>
      <c r="C106" s="708"/>
      <c r="D106" s="708"/>
      <c r="E106" s="708"/>
      <c r="F106" s="708"/>
      <c r="G106" s="709"/>
      <c r="H106" s="758"/>
      <c r="I106" s="759"/>
      <c r="J106" s="586"/>
      <c r="K106" s="586"/>
      <c r="M106" s="208"/>
      <c r="N106" s="208"/>
      <c r="O106" s="208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</row>
    <row r="107" spans="1:27" s="206" customFormat="1" ht="14.1" customHeight="1" x14ac:dyDescent="0.25">
      <c r="A107" s="720"/>
      <c r="B107" s="584"/>
      <c r="C107" s="584"/>
      <c r="D107" s="584"/>
      <c r="E107" s="584"/>
      <c r="F107" s="584"/>
      <c r="G107" s="585"/>
      <c r="H107" s="735" t="s">
        <v>12</v>
      </c>
      <c r="I107" s="735" t="s">
        <v>15</v>
      </c>
      <c r="J107" s="616"/>
      <c r="K107" s="616"/>
      <c r="M107" s="208"/>
      <c r="N107" s="208"/>
      <c r="O107" s="208"/>
    </row>
    <row r="108" spans="1:27" s="206" customFormat="1" ht="14.1" customHeight="1" x14ac:dyDescent="0.25">
      <c r="A108" s="792"/>
      <c r="B108" s="799" t="s">
        <v>237</v>
      </c>
      <c r="C108" s="775" t="str">
        <f>'(3)Invest.'!C38</f>
        <v>Paraciclo</v>
      </c>
      <c r="D108" s="775"/>
      <c r="E108" s="775"/>
      <c r="F108" s="775"/>
      <c r="G108" s="776"/>
      <c r="H108" s="777">
        <f>J12</f>
        <v>0.2</v>
      </c>
      <c r="I108" s="800">
        <f>K12</f>
        <v>1.6666666666666666E-2</v>
      </c>
      <c r="J108" s="791">
        <f>'(3)Invest.'!F38</f>
        <v>0</v>
      </c>
      <c r="K108" s="699">
        <f>J108*I108</f>
        <v>0</v>
      </c>
      <c r="M108" s="208"/>
      <c r="N108" s="208"/>
      <c r="O108" s="208"/>
    </row>
    <row r="109" spans="1:27" s="206" customFormat="1" ht="14.1" customHeight="1" x14ac:dyDescent="0.25">
      <c r="A109" s="559"/>
      <c r="B109" s="725" t="s">
        <v>238</v>
      </c>
      <c r="C109" s="782" t="str">
        <f>'(3)Invest.'!C39</f>
        <v>Cavalete</v>
      </c>
      <c r="D109" s="782"/>
      <c r="E109" s="782"/>
      <c r="F109" s="782"/>
      <c r="G109" s="783"/>
      <c r="H109" s="784">
        <f>H108</f>
        <v>0.2</v>
      </c>
      <c r="I109" s="801">
        <f>I108</f>
        <v>1.6666666666666666E-2</v>
      </c>
      <c r="J109" s="780">
        <f>'(3)Invest.'!F39</f>
        <v>0</v>
      </c>
      <c r="K109" s="699">
        <f>J109*I109</f>
        <v>0</v>
      </c>
      <c r="M109" s="208"/>
      <c r="N109" s="208"/>
      <c r="O109" s="208"/>
    </row>
    <row r="110" spans="1:27" s="206" customFormat="1" ht="14.1" customHeight="1" x14ac:dyDescent="0.25">
      <c r="A110" s="559"/>
      <c r="B110" s="725" t="s">
        <v>239</v>
      </c>
      <c r="C110" s="782" t="str">
        <f>'(3)Invest.'!C40</f>
        <v>Cone de Sinalização</v>
      </c>
      <c r="D110" s="782"/>
      <c r="E110" s="782"/>
      <c r="F110" s="782"/>
      <c r="G110" s="783"/>
      <c r="H110" s="784">
        <f>H108</f>
        <v>0.2</v>
      </c>
      <c r="I110" s="801">
        <f>I108</f>
        <v>1.6666666666666666E-2</v>
      </c>
      <c r="J110" s="780">
        <f>'(3)Invest.'!F40</f>
        <v>0</v>
      </c>
      <c r="K110" s="699">
        <f>J110*I110</f>
        <v>0</v>
      </c>
      <c r="M110" s="208"/>
      <c r="N110" s="208"/>
      <c r="O110" s="208"/>
    </row>
    <row r="111" spans="1:27" s="206" customFormat="1" ht="14.1" customHeight="1" x14ac:dyDescent="0.25">
      <c r="A111" s="562"/>
      <c r="B111" s="729" t="s">
        <v>240</v>
      </c>
      <c r="C111" s="788" t="str">
        <f>'(3)Invest.'!C41</f>
        <v>Giroflex Led</v>
      </c>
      <c r="D111" s="788"/>
      <c r="E111" s="788"/>
      <c r="F111" s="788"/>
      <c r="G111" s="789"/>
      <c r="H111" s="802">
        <f t="shared" ref="H111" si="3">H110</f>
        <v>0.2</v>
      </c>
      <c r="I111" s="803">
        <f t="shared" ref="I111" si="4">I110</f>
        <v>1.6666666666666666E-2</v>
      </c>
      <c r="J111" s="804">
        <f>'(3)Invest.'!F41</f>
        <v>0</v>
      </c>
      <c r="K111" s="699">
        <f>J111*I111</f>
        <v>0</v>
      </c>
      <c r="M111" s="208"/>
      <c r="N111" s="208"/>
      <c r="O111" s="208"/>
    </row>
    <row r="112" spans="1:27" s="208" customFormat="1" ht="14.1" customHeight="1" x14ac:dyDescent="0.25">
      <c r="A112" s="601" t="s">
        <v>453</v>
      </c>
      <c r="B112" s="767"/>
      <c r="C112" s="767"/>
      <c r="D112" s="767"/>
      <c r="E112" s="767"/>
      <c r="F112" s="767"/>
      <c r="G112" s="767"/>
      <c r="H112" s="767"/>
      <c r="I112" s="767"/>
      <c r="J112" s="768"/>
      <c r="K112" s="769">
        <f>SUM(K108:K111)</f>
        <v>0</v>
      </c>
    </row>
    <row r="113" spans="1:25" s="206" customFormat="1" ht="14.1" customHeight="1" x14ac:dyDescent="0.25">
      <c r="A113" s="604" t="s">
        <v>483</v>
      </c>
      <c r="B113" s="605"/>
      <c r="C113" s="605"/>
      <c r="D113" s="605"/>
      <c r="E113" s="605"/>
      <c r="F113" s="605"/>
      <c r="G113" s="605"/>
      <c r="H113" s="605"/>
      <c r="I113" s="605"/>
      <c r="J113" s="770"/>
      <c r="K113" s="771" t="s">
        <v>484</v>
      </c>
      <c r="M113" s="208"/>
      <c r="N113" s="208"/>
      <c r="O113" s="208"/>
    </row>
    <row r="114" spans="1:25" s="208" customFormat="1" ht="14.1" customHeight="1" x14ac:dyDescent="0.25">
      <c r="A114" s="750" t="s">
        <v>485</v>
      </c>
      <c r="B114" s="610"/>
      <c r="C114" s="610"/>
      <c r="D114" s="610"/>
      <c r="E114" s="610"/>
      <c r="F114" s="610"/>
      <c r="G114" s="610"/>
      <c r="H114" s="610"/>
      <c r="I114" s="610"/>
      <c r="J114" s="772"/>
      <c r="K114" s="773">
        <f>K112*K113</f>
        <v>0</v>
      </c>
    </row>
    <row r="117" spans="1:25" s="168" customFormat="1" ht="13.5" customHeight="1" x14ac:dyDescent="0.25">
      <c r="B117" s="164"/>
      <c r="C117" s="165" t="s">
        <v>946</v>
      </c>
      <c r="D117" s="193" t="str">
        <f>'(2)Ins.'!D109</f>
        <v>Inserir Data</v>
      </c>
      <c r="E117" s="193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</row>
    <row r="118" spans="1:25" s="208" customFormat="1" ht="14.1" customHeight="1" x14ac:dyDescent="0.25">
      <c r="A118" s="200"/>
      <c r="B118" s="207"/>
      <c r="C118" s="200"/>
      <c r="D118" s="200"/>
    </row>
    <row r="119" spans="1:25" s="208" customFormat="1" ht="14.1" customHeight="1" x14ac:dyDescent="0.25">
      <c r="A119" s="200"/>
      <c r="B119" s="207"/>
      <c r="C119" s="200"/>
      <c r="D119" s="200"/>
    </row>
    <row r="120" spans="1:25" s="208" customFormat="1" ht="14.1" customHeight="1" x14ac:dyDescent="0.25">
      <c r="A120" s="200"/>
      <c r="B120" s="207"/>
      <c r="C120" s="200"/>
      <c r="D120" s="200"/>
    </row>
    <row r="121" spans="1:25" s="208" customFormat="1" ht="14.1" customHeight="1" x14ac:dyDescent="0.25">
      <c r="A121" s="200"/>
      <c r="B121" s="207"/>
      <c r="C121" s="200"/>
      <c r="D121" s="200"/>
    </row>
    <row r="122" spans="1:25" s="208" customFormat="1" ht="14.1" customHeight="1" x14ac:dyDescent="0.25">
      <c r="A122" s="200"/>
      <c r="B122" s="207"/>
      <c r="C122" s="200"/>
      <c r="D122" s="200"/>
    </row>
    <row r="123" spans="1:25" s="208" customFormat="1" ht="14.1" customHeight="1" x14ac:dyDescent="0.25">
      <c r="A123" s="200"/>
      <c r="B123" s="207"/>
      <c r="C123" s="200"/>
      <c r="D123" s="200"/>
    </row>
    <row r="124" spans="1:25" s="208" customFormat="1" ht="14.1" customHeight="1" x14ac:dyDescent="0.25">
      <c r="A124" s="200"/>
      <c r="B124" s="207"/>
      <c r="C124" s="200"/>
      <c r="D124" s="200"/>
    </row>
    <row r="125" spans="1:25" s="208" customFormat="1" ht="14.1" customHeight="1" x14ac:dyDescent="0.25">
      <c r="A125" s="200"/>
      <c r="B125" s="207"/>
      <c r="C125" s="200"/>
      <c r="D125" s="200"/>
    </row>
    <row r="126" spans="1:25" s="208" customFormat="1" ht="14.1" customHeight="1" x14ac:dyDescent="0.25">
      <c r="A126" s="200"/>
      <c r="B126" s="207"/>
      <c r="C126" s="200"/>
      <c r="D126" s="200"/>
    </row>
    <row r="127" spans="1:25" s="208" customFormat="1" ht="14.1" customHeight="1" x14ac:dyDescent="0.25">
      <c r="A127" s="200"/>
      <c r="B127" s="207"/>
      <c r="C127" s="200"/>
      <c r="D127" s="200"/>
    </row>
    <row r="128" spans="1:25" s="168" customFormat="1" ht="13.5" customHeight="1" x14ac:dyDescent="0.25">
      <c r="D128" s="167"/>
      <c r="E128" s="167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</row>
    <row r="129" spans="1:25" s="168" customFormat="1" ht="13.5" customHeight="1" x14ac:dyDescent="0.25">
      <c r="A129" s="164"/>
      <c r="B129" s="167"/>
      <c r="C129" s="169"/>
      <c r="D129" s="167"/>
      <c r="E129" s="167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</row>
    <row r="130" spans="1:25" s="168" customFormat="1" ht="13.5" customHeight="1" x14ac:dyDescent="0.25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</row>
    <row r="131" spans="1:25" s="168" customFormat="1" ht="13.5" customHeight="1" x14ac:dyDescent="0.25">
      <c r="A131" s="164"/>
      <c r="B131" s="164"/>
      <c r="C131" s="198" t="str">
        <f>'(2)Ins.'!D125</f>
        <v>Razão Social da Licitante</v>
      </c>
      <c r="D131" s="198"/>
      <c r="E131" s="198"/>
      <c r="F131" s="198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</row>
    <row r="132" spans="1:25" s="168" customFormat="1" ht="13.5" customHeight="1" x14ac:dyDescent="0.25">
      <c r="A132" s="164"/>
      <c r="B132" s="167"/>
      <c r="C132" s="169"/>
      <c r="D132" s="167"/>
      <c r="E132" s="167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</row>
    <row r="133" spans="1:25" s="168" customFormat="1" ht="13.5" customHeight="1" x14ac:dyDescent="0.25">
      <c r="A133" s="164"/>
      <c r="B133" s="164"/>
      <c r="C133" s="172" t="s">
        <v>947</v>
      </c>
      <c r="D133" s="198" t="str">
        <f>'(2)Ins.'!E127</f>
        <v>inserir nº dias</v>
      </c>
      <c r="E133" s="198"/>
      <c r="F133" s="173" t="s">
        <v>948</v>
      </c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</row>
  </sheetData>
  <sheetProtection algorithmName="SHA-512" hashValue="sGHGtqn483KZdz+X0Rg7pvTe48x5BmBBluhB04Ls4/I1NUsQgUUMv7eQYaES2SwTYoOEo3NYw7K/N3qDuKYrWA==" saltValue="iuIpt25ZdCseBK+DJQRjSw==" spinCount="100000" sheet="1" formatCells="0" formatColumns="0" formatRows="0" insertColumns="0" insertRows="0" insertHyperlinks="0" deleteColumns="0" deleteRows="0" selectLockedCells="1" sort="0" autoFilter="0" pivotTables="0"/>
  <mergeCells count="105">
    <mergeCell ref="D117:E117"/>
    <mergeCell ref="C131:F131"/>
    <mergeCell ref="D133:E133"/>
    <mergeCell ref="A52:J52"/>
    <mergeCell ref="K45:K46"/>
    <mergeCell ref="A51:J51"/>
    <mergeCell ref="A48:J48"/>
    <mergeCell ref="A50:J50"/>
    <mergeCell ref="G45:H45"/>
    <mergeCell ref="I45:I46"/>
    <mergeCell ref="J45:J46"/>
    <mergeCell ref="A45:F46"/>
    <mergeCell ref="A49:J49"/>
    <mergeCell ref="A39:J39"/>
    <mergeCell ref="A1:K1"/>
    <mergeCell ref="G25:H25"/>
    <mergeCell ref="I25:I26"/>
    <mergeCell ref="J25:J26"/>
    <mergeCell ref="K25:K26"/>
    <mergeCell ref="F15:F16"/>
    <mergeCell ref="J5:K5"/>
    <mergeCell ref="J15:J16"/>
    <mergeCell ref="G5:G6"/>
    <mergeCell ref="H5:H6"/>
    <mergeCell ref="I5:I6"/>
    <mergeCell ref="A5:F6"/>
    <mergeCell ref="A25:F26"/>
    <mergeCell ref="A35:F36"/>
    <mergeCell ref="C27:F27"/>
    <mergeCell ref="G15:I16"/>
    <mergeCell ref="G17:I17"/>
    <mergeCell ref="G18:I18"/>
    <mergeCell ref="G19:I19"/>
    <mergeCell ref="K85:K87"/>
    <mergeCell ref="A89:J89"/>
    <mergeCell ref="A90:J90"/>
    <mergeCell ref="A91:J91"/>
    <mergeCell ref="A85:G87"/>
    <mergeCell ref="C88:G88"/>
    <mergeCell ref="H85:I86"/>
    <mergeCell ref="H64:I65"/>
    <mergeCell ref="A80:J80"/>
    <mergeCell ref="A81:J81"/>
    <mergeCell ref="A82:J82"/>
    <mergeCell ref="C67:G67"/>
    <mergeCell ref="C68:G68"/>
    <mergeCell ref="C69:G69"/>
    <mergeCell ref="C78:G78"/>
    <mergeCell ref="C79:G79"/>
    <mergeCell ref="C77:G77"/>
    <mergeCell ref="K94:K96"/>
    <mergeCell ref="J105:J107"/>
    <mergeCell ref="A94:G96"/>
    <mergeCell ref="C97:G97"/>
    <mergeCell ref="C98:G98"/>
    <mergeCell ref="H94:I95"/>
    <mergeCell ref="K105:K107"/>
    <mergeCell ref="C99:G99"/>
    <mergeCell ref="A100:J100"/>
    <mergeCell ref="A101:J101"/>
    <mergeCell ref="A102:J102"/>
    <mergeCell ref="K55:K57"/>
    <mergeCell ref="J64:J66"/>
    <mergeCell ref="K64:K66"/>
    <mergeCell ref="A64:G66"/>
    <mergeCell ref="A15:E16"/>
    <mergeCell ref="K15:K16"/>
    <mergeCell ref="H55:I56"/>
    <mergeCell ref="A42:J42"/>
    <mergeCell ref="A32:J32"/>
    <mergeCell ref="G35:H35"/>
    <mergeCell ref="I35:I36"/>
    <mergeCell ref="J35:J36"/>
    <mergeCell ref="A29:J29"/>
    <mergeCell ref="A30:J30"/>
    <mergeCell ref="A28:J28"/>
    <mergeCell ref="A31:J31"/>
    <mergeCell ref="K35:K36"/>
    <mergeCell ref="A41:J41"/>
    <mergeCell ref="A38:J38"/>
    <mergeCell ref="A59:J59"/>
    <mergeCell ref="A60:J60"/>
    <mergeCell ref="A61:J61"/>
    <mergeCell ref="A55:G57"/>
    <mergeCell ref="A40:J40"/>
    <mergeCell ref="A113:J113"/>
    <mergeCell ref="A114:J114"/>
    <mergeCell ref="A105:G107"/>
    <mergeCell ref="C108:G108"/>
    <mergeCell ref="C109:G109"/>
    <mergeCell ref="C110:G110"/>
    <mergeCell ref="C111:G111"/>
    <mergeCell ref="H105:I106"/>
    <mergeCell ref="J55:J57"/>
    <mergeCell ref="J94:J96"/>
    <mergeCell ref="J85:J87"/>
    <mergeCell ref="C58:G58"/>
    <mergeCell ref="C70:G70"/>
    <mergeCell ref="C71:G71"/>
    <mergeCell ref="C72:G72"/>
    <mergeCell ref="C73:G73"/>
    <mergeCell ref="C74:G74"/>
    <mergeCell ref="C75:G75"/>
    <mergeCell ref="C76:G76"/>
    <mergeCell ref="A112:J112"/>
  </mergeCells>
  <phoneticPr fontId="105" type="noConversion"/>
  <printOptions horizontalCentered="1"/>
  <pageMargins left="1.1811023622047245" right="0.78740157480314965" top="1.1811023622047245" bottom="0.78740157480314965" header="0.59055118110236227" footer="0.31496062992125984"/>
  <pageSetup paperSize="9" scale="66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11 - Composição da Depreciação de Veículo, Máquina e Equipamento&amp;R&amp;"Calibri,Negrito"&amp;9Pág.: &amp;P de &amp;N</oddFooter>
  </headerFooter>
  <rowBreaks count="1" manualBreakCount="1">
    <brk id="62" max="10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4622F-AD8B-4013-AE07-9304052E73CA}">
  <dimension ref="A1:Z38"/>
  <sheetViews>
    <sheetView showGridLines="0" zoomScaleNormal="100" workbookViewId="0">
      <selection sqref="A1:I1"/>
    </sheetView>
  </sheetViews>
  <sheetFormatPr defaultRowHeight="14.1" customHeight="1" x14ac:dyDescent="0.25"/>
  <cols>
    <col min="1" max="1" width="3.33203125" style="200" customWidth="1"/>
    <col min="2" max="2" width="3.33203125" style="207" customWidth="1"/>
    <col min="3" max="3" width="25.6640625" style="200" customWidth="1"/>
    <col min="4" max="8" width="9.6640625" style="208" customWidth="1"/>
    <col min="9" max="9" width="12.109375" style="208" bestFit="1" customWidth="1"/>
    <col min="10" max="10" width="9.6640625" style="208" bestFit="1" customWidth="1"/>
    <col min="11" max="11" width="12.33203125" style="208" bestFit="1" customWidth="1"/>
    <col min="12" max="253" width="8.88671875" style="208"/>
    <col min="254" max="254" width="2.6640625" style="208" customWidth="1"/>
    <col min="255" max="255" width="6" style="208" customWidth="1"/>
    <col min="256" max="256" width="50.109375" style="208" bestFit="1" customWidth="1"/>
    <col min="257" max="257" width="9.109375" style="208" bestFit="1" customWidth="1"/>
    <col min="258" max="258" width="6.88671875" style="208" bestFit="1" customWidth="1"/>
    <col min="259" max="259" width="10.44140625" style="208" bestFit="1" customWidth="1"/>
    <col min="260" max="260" width="10.5546875" style="208" bestFit="1" customWidth="1"/>
    <col min="261" max="261" width="11.33203125" style="208" bestFit="1" customWidth="1"/>
    <col min="262" max="509" width="8.88671875" style="208"/>
    <col min="510" max="510" width="2.6640625" style="208" customWidth="1"/>
    <col min="511" max="511" width="6" style="208" customWidth="1"/>
    <col min="512" max="512" width="50.109375" style="208" bestFit="1" customWidth="1"/>
    <col min="513" max="513" width="9.109375" style="208" bestFit="1" customWidth="1"/>
    <col min="514" max="514" width="6.88671875" style="208" bestFit="1" customWidth="1"/>
    <col min="515" max="515" width="10.44140625" style="208" bestFit="1" customWidth="1"/>
    <col min="516" max="516" width="10.5546875" style="208" bestFit="1" customWidth="1"/>
    <col min="517" max="517" width="11.33203125" style="208" bestFit="1" customWidth="1"/>
    <col min="518" max="765" width="8.88671875" style="208"/>
    <col min="766" max="766" width="2.6640625" style="208" customWidth="1"/>
    <col min="767" max="767" width="6" style="208" customWidth="1"/>
    <col min="768" max="768" width="50.109375" style="208" bestFit="1" customWidth="1"/>
    <col min="769" max="769" width="9.109375" style="208" bestFit="1" customWidth="1"/>
    <col min="770" max="770" width="6.88671875" style="208" bestFit="1" customWidth="1"/>
    <col min="771" max="771" width="10.44140625" style="208" bestFit="1" customWidth="1"/>
    <col min="772" max="772" width="10.5546875" style="208" bestFit="1" customWidth="1"/>
    <col min="773" max="773" width="11.33203125" style="208" bestFit="1" customWidth="1"/>
    <col min="774" max="1021" width="8.88671875" style="208"/>
    <col min="1022" max="1022" width="2.6640625" style="208" customWidth="1"/>
    <col min="1023" max="1023" width="6" style="208" customWidth="1"/>
    <col min="1024" max="1024" width="50.109375" style="208" bestFit="1" customWidth="1"/>
    <col min="1025" max="1025" width="9.109375" style="208" bestFit="1" customWidth="1"/>
    <col min="1026" max="1026" width="6.88671875" style="208" bestFit="1" customWidth="1"/>
    <col min="1027" max="1027" width="10.44140625" style="208" bestFit="1" customWidth="1"/>
    <col min="1028" max="1028" width="10.5546875" style="208" bestFit="1" customWidth="1"/>
    <col min="1029" max="1029" width="11.33203125" style="208" bestFit="1" customWidth="1"/>
    <col min="1030" max="1277" width="8.88671875" style="208"/>
    <col min="1278" max="1278" width="2.6640625" style="208" customWidth="1"/>
    <col min="1279" max="1279" width="6" style="208" customWidth="1"/>
    <col min="1280" max="1280" width="50.109375" style="208" bestFit="1" customWidth="1"/>
    <col min="1281" max="1281" width="9.109375" style="208" bestFit="1" customWidth="1"/>
    <col min="1282" max="1282" width="6.88671875" style="208" bestFit="1" customWidth="1"/>
    <col min="1283" max="1283" width="10.44140625" style="208" bestFit="1" customWidth="1"/>
    <col min="1284" max="1284" width="10.5546875" style="208" bestFit="1" customWidth="1"/>
    <col min="1285" max="1285" width="11.33203125" style="208" bestFit="1" customWidth="1"/>
    <col min="1286" max="1533" width="8.88671875" style="208"/>
    <col min="1534" max="1534" width="2.6640625" style="208" customWidth="1"/>
    <col min="1535" max="1535" width="6" style="208" customWidth="1"/>
    <col min="1536" max="1536" width="50.109375" style="208" bestFit="1" customWidth="1"/>
    <col min="1537" max="1537" width="9.109375" style="208" bestFit="1" customWidth="1"/>
    <col min="1538" max="1538" width="6.88671875" style="208" bestFit="1" customWidth="1"/>
    <col min="1539" max="1539" width="10.44140625" style="208" bestFit="1" customWidth="1"/>
    <col min="1540" max="1540" width="10.5546875" style="208" bestFit="1" customWidth="1"/>
    <col min="1541" max="1541" width="11.33203125" style="208" bestFit="1" customWidth="1"/>
    <col min="1542" max="1789" width="8.88671875" style="208"/>
    <col min="1790" max="1790" width="2.6640625" style="208" customWidth="1"/>
    <col min="1791" max="1791" width="6" style="208" customWidth="1"/>
    <col min="1792" max="1792" width="50.109375" style="208" bestFit="1" customWidth="1"/>
    <col min="1793" max="1793" width="9.109375" style="208" bestFit="1" customWidth="1"/>
    <col min="1794" max="1794" width="6.88671875" style="208" bestFit="1" customWidth="1"/>
    <col min="1795" max="1795" width="10.44140625" style="208" bestFit="1" customWidth="1"/>
    <col min="1796" max="1796" width="10.5546875" style="208" bestFit="1" customWidth="1"/>
    <col min="1797" max="1797" width="11.33203125" style="208" bestFit="1" customWidth="1"/>
    <col min="1798" max="2045" width="8.88671875" style="208"/>
    <col min="2046" max="2046" width="2.6640625" style="208" customWidth="1"/>
    <col min="2047" max="2047" width="6" style="208" customWidth="1"/>
    <col min="2048" max="2048" width="50.109375" style="208" bestFit="1" customWidth="1"/>
    <col min="2049" max="2049" width="9.109375" style="208" bestFit="1" customWidth="1"/>
    <col min="2050" max="2050" width="6.88671875" style="208" bestFit="1" customWidth="1"/>
    <col min="2051" max="2051" width="10.44140625" style="208" bestFit="1" customWidth="1"/>
    <col min="2052" max="2052" width="10.5546875" style="208" bestFit="1" customWidth="1"/>
    <col min="2053" max="2053" width="11.33203125" style="208" bestFit="1" customWidth="1"/>
    <col min="2054" max="2301" width="8.88671875" style="208"/>
    <col min="2302" max="2302" width="2.6640625" style="208" customWidth="1"/>
    <col min="2303" max="2303" width="6" style="208" customWidth="1"/>
    <col min="2304" max="2304" width="50.109375" style="208" bestFit="1" customWidth="1"/>
    <col min="2305" max="2305" width="9.109375" style="208" bestFit="1" customWidth="1"/>
    <col min="2306" max="2306" width="6.88671875" style="208" bestFit="1" customWidth="1"/>
    <col min="2307" max="2307" width="10.44140625" style="208" bestFit="1" customWidth="1"/>
    <col min="2308" max="2308" width="10.5546875" style="208" bestFit="1" customWidth="1"/>
    <col min="2309" max="2309" width="11.33203125" style="208" bestFit="1" customWidth="1"/>
    <col min="2310" max="2557" width="8.88671875" style="208"/>
    <col min="2558" max="2558" width="2.6640625" style="208" customWidth="1"/>
    <col min="2559" max="2559" width="6" style="208" customWidth="1"/>
    <col min="2560" max="2560" width="50.109375" style="208" bestFit="1" customWidth="1"/>
    <col min="2561" max="2561" width="9.109375" style="208" bestFit="1" customWidth="1"/>
    <col min="2562" max="2562" width="6.88671875" style="208" bestFit="1" customWidth="1"/>
    <col min="2563" max="2563" width="10.44140625" style="208" bestFit="1" customWidth="1"/>
    <col min="2564" max="2564" width="10.5546875" style="208" bestFit="1" customWidth="1"/>
    <col min="2565" max="2565" width="11.33203125" style="208" bestFit="1" customWidth="1"/>
    <col min="2566" max="2813" width="8.88671875" style="208"/>
    <col min="2814" max="2814" width="2.6640625" style="208" customWidth="1"/>
    <col min="2815" max="2815" width="6" style="208" customWidth="1"/>
    <col min="2816" max="2816" width="50.109375" style="208" bestFit="1" customWidth="1"/>
    <col min="2817" max="2817" width="9.109375" style="208" bestFit="1" customWidth="1"/>
    <col min="2818" max="2818" width="6.88671875" style="208" bestFit="1" customWidth="1"/>
    <col min="2819" max="2819" width="10.44140625" style="208" bestFit="1" customWidth="1"/>
    <col min="2820" max="2820" width="10.5546875" style="208" bestFit="1" customWidth="1"/>
    <col min="2821" max="2821" width="11.33203125" style="208" bestFit="1" customWidth="1"/>
    <col min="2822" max="3069" width="8.88671875" style="208"/>
    <col min="3070" max="3070" width="2.6640625" style="208" customWidth="1"/>
    <col min="3071" max="3071" width="6" style="208" customWidth="1"/>
    <col min="3072" max="3072" width="50.109375" style="208" bestFit="1" customWidth="1"/>
    <col min="3073" max="3073" width="9.109375" style="208" bestFit="1" customWidth="1"/>
    <col min="3074" max="3074" width="6.88671875" style="208" bestFit="1" customWidth="1"/>
    <col min="3075" max="3075" width="10.44140625" style="208" bestFit="1" customWidth="1"/>
    <col min="3076" max="3076" width="10.5546875" style="208" bestFit="1" customWidth="1"/>
    <col min="3077" max="3077" width="11.33203125" style="208" bestFit="1" customWidth="1"/>
    <col min="3078" max="3325" width="8.88671875" style="208"/>
    <col min="3326" max="3326" width="2.6640625" style="208" customWidth="1"/>
    <col min="3327" max="3327" width="6" style="208" customWidth="1"/>
    <col min="3328" max="3328" width="50.109375" style="208" bestFit="1" customWidth="1"/>
    <col min="3329" max="3329" width="9.109375" style="208" bestFit="1" customWidth="1"/>
    <col min="3330" max="3330" width="6.88671875" style="208" bestFit="1" customWidth="1"/>
    <col min="3331" max="3331" width="10.44140625" style="208" bestFit="1" customWidth="1"/>
    <col min="3332" max="3332" width="10.5546875" style="208" bestFit="1" customWidth="1"/>
    <col min="3333" max="3333" width="11.33203125" style="208" bestFit="1" customWidth="1"/>
    <col min="3334" max="3581" width="8.88671875" style="208"/>
    <col min="3582" max="3582" width="2.6640625" style="208" customWidth="1"/>
    <col min="3583" max="3583" width="6" style="208" customWidth="1"/>
    <col min="3584" max="3584" width="50.109375" style="208" bestFit="1" customWidth="1"/>
    <col min="3585" max="3585" width="9.109375" style="208" bestFit="1" customWidth="1"/>
    <col min="3586" max="3586" width="6.88671875" style="208" bestFit="1" customWidth="1"/>
    <col min="3587" max="3587" width="10.44140625" style="208" bestFit="1" customWidth="1"/>
    <col min="3588" max="3588" width="10.5546875" style="208" bestFit="1" customWidth="1"/>
    <col min="3589" max="3589" width="11.33203125" style="208" bestFit="1" customWidth="1"/>
    <col min="3590" max="3837" width="8.88671875" style="208"/>
    <col min="3838" max="3838" width="2.6640625" style="208" customWidth="1"/>
    <col min="3839" max="3839" width="6" style="208" customWidth="1"/>
    <col min="3840" max="3840" width="50.109375" style="208" bestFit="1" customWidth="1"/>
    <col min="3841" max="3841" width="9.109375" style="208" bestFit="1" customWidth="1"/>
    <col min="3842" max="3842" width="6.88671875" style="208" bestFit="1" customWidth="1"/>
    <col min="3843" max="3843" width="10.44140625" style="208" bestFit="1" customWidth="1"/>
    <col min="3844" max="3844" width="10.5546875" style="208" bestFit="1" customWidth="1"/>
    <col min="3845" max="3845" width="11.33203125" style="208" bestFit="1" customWidth="1"/>
    <col min="3846" max="4093" width="8.88671875" style="208"/>
    <col min="4094" max="4094" width="2.6640625" style="208" customWidth="1"/>
    <col min="4095" max="4095" width="6" style="208" customWidth="1"/>
    <col min="4096" max="4096" width="50.109375" style="208" bestFit="1" customWidth="1"/>
    <col min="4097" max="4097" width="9.109375" style="208" bestFit="1" customWidth="1"/>
    <col min="4098" max="4098" width="6.88671875" style="208" bestFit="1" customWidth="1"/>
    <col min="4099" max="4099" width="10.44140625" style="208" bestFit="1" customWidth="1"/>
    <col min="4100" max="4100" width="10.5546875" style="208" bestFit="1" customWidth="1"/>
    <col min="4101" max="4101" width="11.33203125" style="208" bestFit="1" customWidth="1"/>
    <col min="4102" max="4349" width="8.88671875" style="208"/>
    <col min="4350" max="4350" width="2.6640625" style="208" customWidth="1"/>
    <col min="4351" max="4351" width="6" style="208" customWidth="1"/>
    <col min="4352" max="4352" width="50.109375" style="208" bestFit="1" customWidth="1"/>
    <col min="4353" max="4353" width="9.109375" style="208" bestFit="1" customWidth="1"/>
    <col min="4354" max="4354" width="6.88671875" style="208" bestFit="1" customWidth="1"/>
    <col min="4355" max="4355" width="10.44140625" style="208" bestFit="1" customWidth="1"/>
    <col min="4356" max="4356" width="10.5546875" style="208" bestFit="1" customWidth="1"/>
    <col min="4357" max="4357" width="11.33203125" style="208" bestFit="1" customWidth="1"/>
    <col min="4358" max="4605" width="8.88671875" style="208"/>
    <col min="4606" max="4606" width="2.6640625" style="208" customWidth="1"/>
    <col min="4607" max="4607" width="6" style="208" customWidth="1"/>
    <col min="4608" max="4608" width="50.109375" style="208" bestFit="1" customWidth="1"/>
    <col min="4609" max="4609" width="9.109375" style="208" bestFit="1" customWidth="1"/>
    <col min="4610" max="4610" width="6.88671875" style="208" bestFit="1" customWidth="1"/>
    <col min="4611" max="4611" width="10.44140625" style="208" bestFit="1" customWidth="1"/>
    <col min="4612" max="4612" width="10.5546875" style="208" bestFit="1" customWidth="1"/>
    <col min="4613" max="4613" width="11.33203125" style="208" bestFit="1" customWidth="1"/>
    <col min="4614" max="4861" width="8.88671875" style="208"/>
    <col min="4862" max="4862" width="2.6640625" style="208" customWidth="1"/>
    <col min="4863" max="4863" width="6" style="208" customWidth="1"/>
    <col min="4864" max="4864" width="50.109375" style="208" bestFit="1" customWidth="1"/>
    <col min="4865" max="4865" width="9.109375" style="208" bestFit="1" customWidth="1"/>
    <col min="4866" max="4866" width="6.88671875" style="208" bestFit="1" customWidth="1"/>
    <col min="4867" max="4867" width="10.44140625" style="208" bestFit="1" customWidth="1"/>
    <col min="4868" max="4868" width="10.5546875" style="208" bestFit="1" customWidth="1"/>
    <col min="4869" max="4869" width="11.33203125" style="208" bestFit="1" customWidth="1"/>
    <col min="4870" max="5117" width="8.88671875" style="208"/>
    <col min="5118" max="5118" width="2.6640625" style="208" customWidth="1"/>
    <col min="5119" max="5119" width="6" style="208" customWidth="1"/>
    <col min="5120" max="5120" width="50.109375" style="208" bestFit="1" customWidth="1"/>
    <col min="5121" max="5121" width="9.109375" style="208" bestFit="1" customWidth="1"/>
    <col min="5122" max="5122" width="6.88671875" style="208" bestFit="1" customWidth="1"/>
    <col min="5123" max="5123" width="10.44140625" style="208" bestFit="1" customWidth="1"/>
    <col min="5124" max="5124" width="10.5546875" style="208" bestFit="1" customWidth="1"/>
    <col min="5125" max="5125" width="11.33203125" style="208" bestFit="1" customWidth="1"/>
    <col min="5126" max="5373" width="8.88671875" style="208"/>
    <col min="5374" max="5374" width="2.6640625" style="208" customWidth="1"/>
    <col min="5375" max="5375" width="6" style="208" customWidth="1"/>
    <col min="5376" max="5376" width="50.109375" style="208" bestFit="1" customWidth="1"/>
    <col min="5377" max="5377" width="9.109375" style="208" bestFit="1" customWidth="1"/>
    <col min="5378" max="5378" width="6.88671875" style="208" bestFit="1" customWidth="1"/>
    <col min="5379" max="5379" width="10.44140625" style="208" bestFit="1" customWidth="1"/>
    <col min="5380" max="5380" width="10.5546875" style="208" bestFit="1" customWidth="1"/>
    <col min="5381" max="5381" width="11.33203125" style="208" bestFit="1" customWidth="1"/>
    <col min="5382" max="5629" width="8.88671875" style="208"/>
    <col min="5630" max="5630" width="2.6640625" style="208" customWidth="1"/>
    <col min="5631" max="5631" width="6" style="208" customWidth="1"/>
    <col min="5632" max="5632" width="50.109375" style="208" bestFit="1" customWidth="1"/>
    <col min="5633" max="5633" width="9.109375" style="208" bestFit="1" customWidth="1"/>
    <col min="5634" max="5634" width="6.88671875" style="208" bestFit="1" customWidth="1"/>
    <col min="5635" max="5635" width="10.44140625" style="208" bestFit="1" customWidth="1"/>
    <col min="5636" max="5636" width="10.5546875" style="208" bestFit="1" customWidth="1"/>
    <col min="5637" max="5637" width="11.33203125" style="208" bestFit="1" customWidth="1"/>
    <col min="5638" max="5885" width="8.88671875" style="208"/>
    <col min="5886" max="5886" width="2.6640625" style="208" customWidth="1"/>
    <col min="5887" max="5887" width="6" style="208" customWidth="1"/>
    <col min="5888" max="5888" width="50.109375" style="208" bestFit="1" customWidth="1"/>
    <col min="5889" max="5889" width="9.109375" style="208" bestFit="1" customWidth="1"/>
    <col min="5890" max="5890" width="6.88671875" style="208" bestFit="1" customWidth="1"/>
    <col min="5891" max="5891" width="10.44140625" style="208" bestFit="1" customWidth="1"/>
    <col min="5892" max="5892" width="10.5546875" style="208" bestFit="1" customWidth="1"/>
    <col min="5893" max="5893" width="11.33203125" style="208" bestFit="1" customWidth="1"/>
    <col min="5894" max="6141" width="8.88671875" style="208"/>
    <col min="6142" max="6142" width="2.6640625" style="208" customWidth="1"/>
    <col min="6143" max="6143" width="6" style="208" customWidth="1"/>
    <col min="6144" max="6144" width="50.109375" style="208" bestFit="1" customWidth="1"/>
    <col min="6145" max="6145" width="9.109375" style="208" bestFit="1" customWidth="1"/>
    <col min="6146" max="6146" width="6.88671875" style="208" bestFit="1" customWidth="1"/>
    <col min="6147" max="6147" width="10.44140625" style="208" bestFit="1" customWidth="1"/>
    <col min="6148" max="6148" width="10.5546875" style="208" bestFit="1" customWidth="1"/>
    <col min="6149" max="6149" width="11.33203125" style="208" bestFit="1" customWidth="1"/>
    <col min="6150" max="6397" width="8.88671875" style="208"/>
    <col min="6398" max="6398" width="2.6640625" style="208" customWidth="1"/>
    <col min="6399" max="6399" width="6" style="208" customWidth="1"/>
    <col min="6400" max="6400" width="50.109375" style="208" bestFit="1" customWidth="1"/>
    <col min="6401" max="6401" width="9.109375" style="208" bestFit="1" customWidth="1"/>
    <col min="6402" max="6402" width="6.88671875" style="208" bestFit="1" customWidth="1"/>
    <col min="6403" max="6403" width="10.44140625" style="208" bestFit="1" customWidth="1"/>
    <col min="6404" max="6404" width="10.5546875" style="208" bestFit="1" customWidth="1"/>
    <col min="6405" max="6405" width="11.33203125" style="208" bestFit="1" customWidth="1"/>
    <col min="6406" max="6653" width="8.88671875" style="208"/>
    <col min="6654" max="6654" width="2.6640625" style="208" customWidth="1"/>
    <col min="6655" max="6655" width="6" style="208" customWidth="1"/>
    <col min="6656" max="6656" width="50.109375" style="208" bestFit="1" customWidth="1"/>
    <col min="6657" max="6657" width="9.109375" style="208" bestFit="1" customWidth="1"/>
    <col min="6658" max="6658" width="6.88671875" style="208" bestFit="1" customWidth="1"/>
    <col min="6659" max="6659" width="10.44140625" style="208" bestFit="1" customWidth="1"/>
    <col min="6660" max="6660" width="10.5546875" style="208" bestFit="1" customWidth="1"/>
    <col min="6661" max="6661" width="11.33203125" style="208" bestFit="1" customWidth="1"/>
    <col min="6662" max="6909" width="8.88671875" style="208"/>
    <col min="6910" max="6910" width="2.6640625" style="208" customWidth="1"/>
    <col min="6911" max="6911" width="6" style="208" customWidth="1"/>
    <col min="6912" max="6912" width="50.109375" style="208" bestFit="1" customWidth="1"/>
    <col min="6913" max="6913" width="9.109375" style="208" bestFit="1" customWidth="1"/>
    <col min="6914" max="6914" width="6.88671875" style="208" bestFit="1" customWidth="1"/>
    <col min="6915" max="6915" width="10.44140625" style="208" bestFit="1" customWidth="1"/>
    <col min="6916" max="6916" width="10.5546875" style="208" bestFit="1" customWidth="1"/>
    <col min="6917" max="6917" width="11.33203125" style="208" bestFit="1" customWidth="1"/>
    <col min="6918" max="7165" width="8.88671875" style="208"/>
    <col min="7166" max="7166" width="2.6640625" style="208" customWidth="1"/>
    <col min="7167" max="7167" width="6" style="208" customWidth="1"/>
    <col min="7168" max="7168" width="50.109375" style="208" bestFit="1" customWidth="1"/>
    <col min="7169" max="7169" width="9.109375" style="208" bestFit="1" customWidth="1"/>
    <col min="7170" max="7170" width="6.88671875" style="208" bestFit="1" customWidth="1"/>
    <col min="7171" max="7171" width="10.44140625" style="208" bestFit="1" customWidth="1"/>
    <col min="7172" max="7172" width="10.5546875" style="208" bestFit="1" customWidth="1"/>
    <col min="7173" max="7173" width="11.33203125" style="208" bestFit="1" customWidth="1"/>
    <col min="7174" max="7421" width="8.88671875" style="208"/>
    <col min="7422" max="7422" width="2.6640625" style="208" customWidth="1"/>
    <col min="7423" max="7423" width="6" style="208" customWidth="1"/>
    <col min="7424" max="7424" width="50.109375" style="208" bestFit="1" customWidth="1"/>
    <col min="7425" max="7425" width="9.109375" style="208" bestFit="1" customWidth="1"/>
    <col min="7426" max="7426" width="6.88671875" style="208" bestFit="1" customWidth="1"/>
    <col min="7427" max="7427" width="10.44140625" style="208" bestFit="1" customWidth="1"/>
    <col min="7428" max="7428" width="10.5546875" style="208" bestFit="1" customWidth="1"/>
    <col min="7429" max="7429" width="11.33203125" style="208" bestFit="1" customWidth="1"/>
    <col min="7430" max="7677" width="8.88671875" style="208"/>
    <col min="7678" max="7678" width="2.6640625" style="208" customWidth="1"/>
    <col min="7679" max="7679" width="6" style="208" customWidth="1"/>
    <col min="7680" max="7680" width="50.109375" style="208" bestFit="1" customWidth="1"/>
    <col min="7681" max="7681" width="9.109375" style="208" bestFit="1" customWidth="1"/>
    <col min="7682" max="7682" width="6.88671875" style="208" bestFit="1" customWidth="1"/>
    <col min="7683" max="7683" width="10.44140625" style="208" bestFit="1" customWidth="1"/>
    <col min="7684" max="7684" width="10.5546875" style="208" bestFit="1" customWidth="1"/>
    <col min="7685" max="7685" width="11.33203125" style="208" bestFit="1" customWidth="1"/>
    <col min="7686" max="7933" width="8.88671875" style="208"/>
    <col min="7934" max="7934" width="2.6640625" style="208" customWidth="1"/>
    <col min="7935" max="7935" width="6" style="208" customWidth="1"/>
    <col min="7936" max="7936" width="50.109375" style="208" bestFit="1" customWidth="1"/>
    <col min="7937" max="7937" width="9.109375" style="208" bestFit="1" customWidth="1"/>
    <col min="7938" max="7938" width="6.88671875" style="208" bestFit="1" customWidth="1"/>
    <col min="7939" max="7939" width="10.44140625" style="208" bestFit="1" customWidth="1"/>
    <col min="7940" max="7940" width="10.5546875" style="208" bestFit="1" customWidth="1"/>
    <col min="7941" max="7941" width="11.33203125" style="208" bestFit="1" customWidth="1"/>
    <col min="7942" max="8189" width="8.88671875" style="208"/>
    <col min="8190" max="8190" width="2.6640625" style="208" customWidth="1"/>
    <col min="8191" max="8191" width="6" style="208" customWidth="1"/>
    <col min="8192" max="8192" width="50.109375" style="208" bestFit="1" customWidth="1"/>
    <col min="8193" max="8193" width="9.109375" style="208" bestFit="1" customWidth="1"/>
    <col min="8194" max="8194" width="6.88671875" style="208" bestFit="1" customWidth="1"/>
    <col min="8195" max="8195" width="10.44140625" style="208" bestFit="1" customWidth="1"/>
    <col min="8196" max="8196" width="10.5546875" style="208" bestFit="1" customWidth="1"/>
    <col min="8197" max="8197" width="11.33203125" style="208" bestFit="1" customWidth="1"/>
    <col min="8198" max="8445" width="8.88671875" style="208"/>
    <col min="8446" max="8446" width="2.6640625" style="208" customWidth="1"/>
    <col min="8447" max="8447" width="6" style="208" customWidth="1"/>
    <col min="8448" max="8448" width="50.109375" style="208" bestFit="1" customWidth="1"/>
    <col min="8449" max="8449" width="9.109375" style="208" bestFit="1" customWidth="1"/>
    <col min="8450" max="8450" width="6.88671875" style="208" bestFit="1" customWidth="1"/>
    <col min="8451" max="8451" width="10.44140625" style="208" bestFit="1" customWidth="1"/>
    <col min="8452" max="8452" width="10.5546875" style="208" bestFit="1" customWidth="1"/>
    <col min="8453" max="8453" width="11.33203125" style="208" bestFit="1" customWidth="1"/>
    <col min="8454" max="8701" width="8.88671875" style="208"/>
    <col min="8702" max="8702" width="2.6640625" style="208" customWidth="1"/>
    <col min="8703" max="8703" width="6" style="208" customWidth="1"/>
    <col min="8704" max="8704" width="50.109375" style="208" bestFit="1" customWidth="1"/>
    <col min="8705" max="8705" width="9.109375" style="208" bestFit="1" customWidth="1"/>
    <col min="8706" max="8706" width="6.88671875" style="208" bestFit="1" customWidth="1"/>
    <col min="8707" max="8707" width="10.44140625" style="208" bestFit="1" customWidth="1"/>
    <col min="8708" max="8708" width="10.5546875" style="208" bestFit="1" customWidth="1"/>
    <col min="8709" max="8709" width="11.33203125" style="208" bestFit="1" customWidth="1"/>
    <col min="8710" max="8957" width="8.88671875" style="208"/>
    <col min="8958" max="8958" width="2.6640625" style="208" customWidth="1"/>
    <col min="8959" max="8959" width="6" style="208" customWidth="1"/>
    <col min="8960" max="8960" width="50.109375" style="208" bestFit="1" customWidth="1"/>
    <col min="8961" max="8961" width="9.109375" style="208" bestFit="1" customWidth="1"/>
    <col min="8962" max="8962" width="6.88671875" style="208" bestFit="1" customWidth="1"/>
    <col min="8963" max="8963" width="10.44140625" style="208" bestFit="1" customWidth="1"/>
    <col min="8964" max="8964" width="10.5546875" style="208" bestFit="1" customWidth="1"/>
    <col min="8965" max="8965" width="11.33203125" style="208" bestFit="1" customWidth="1"/>
    <col min="8966" max="9213" width="8.88671875" style="208"/>
    <col min="9214" max="9214" width="2.6640625" style="208" customWidth="1"/>
    <col min="9215" max="9215" width="6" style="208" customWidth="1"/>
    <col min="9216" max="9216" width="50.109375" style="208" bestFit="1" customWidth="1"/>
    <col min="9217" max="9217" width="9.109375" style="208" bestFit="1" customWidth="1"/>
    <col min="9218" max="9218" width="6.88671875" style="208" bestFit="1" customWidth="1"/>
    <col min="9219" max="9219" width="10.44140625" style="208" bestFit="1" customWidth="1"/>
    <col min="9220" max="9220" width="10.5546875" style="208" bestFit="1" customWidth="1"/>
    <col min="9221" max="9221" width="11.33203125" style="208" bestFit="1" customWidth="1"/>
    <col min="9222" max="9469" width="8.88671875" style="208"/>
    <col min="9470" max="9470" width="2.6640625" style="208" customWidth="1"/>
    <col min="9471" max="9471" width="6" style="208" customWidth="1"/>
    <col min="9472" max="9472" width="50.109375" style="208" bestFit="1" customWidth="1"/>
    <col min="9473" max="9473" width="9.109375" style="208" bestFit="1" customWidth="1"/>
    <col min="9474" max="9474" width="6.88671875" style="208" bestFit="1" customWidth="1"/>
    <col min="9475" max="9475" width="10.44140625" style="208" bestFit="1" customWidth="1"/>
    <col min="9476" max="9476" width="10.5546875" style="208" bestFit="1" customWidth="1"/>
    <col min="9477" max="9477" width="11.33203125" style="208" bestFit="1" customWidth="1"/>
    <col min="9478" max="9725" width="8.88671875" style="208"/>
    <col min="9726" max="9726" width="2.6640625" style="208" customWidth="1"/>
    <col min="9727" max="9727" width="6" style="208" customWidth="1"/>
    <col min="9728" max="9728" width="50.109375" style="208" bestFit="1" customWidth="1"/>
    <col min="9729" max="9729" width="9.109375" style="208" bestFit="1" customWidth="1"/>
    <col min="9730" max="9730" width="6.88671875" style="208" bestFit="1" customWidth="1"/>
    <col min="9731" max="9731" width="10.44140625" style="208" bestFit="1" customWidth="1"/>
    <col min="9732" max="9732" width="10.5546875" style="208" bestFit="1" customWidth="1"/>
    <col min="9733" max="9733" width="11.33203125" style="208" bestFit="1" customWidth="1"/>
    <col min="9734" max="9981" width="8.88671875" style="208"/>
    <col min="9982" max="9982" width="2.6640625" style="208" customWidth="1"/>
    <col min="9983" max="9983" width="6" style="208" customWidth="1"/>
    <col min="9984" max="9984" width="50.109375" style="208" bestFit="1" customWidth="1"/>
    <col min="9985" max="9985" width="9.109375" style="208" bestFit="1" customWidth="1"/>
    <col min="9986" max="9986" width="6.88671875" style="208" bestFit="1" customWidth="1"/>
    <col min="9987" max="9987" width="10.44140625" style="208" bestFit="1" customWidth="1"/>
    <col min="9988" max="9988" width="10.5546875" style="208" bestFit="1" customWidth="1"/>
    <col min="9989" max="9989" width="11.33203125" style="208" bestFit="1" customWidth="1"/>
    <col min="9990" max="10237" width="8.88671875" style="208"/>
    <col min="10238" max="10238" width="2.6640625" style="208" customWidth="1"/>
    <col min="10239" max="10239" width="6" style="208" customWidth="1"/>
    <col min="10240" max="10240" width="50.109375" style="208" bestFit="1" customWidth="1"/>
    <col min="10241" max="10241" width="9.109375" style="208" bestFit="1" customWidth="1"/>
    <col min="10242" max="10242" width="6.88671875" style="208" bestFit="1" customWidth="1"/>
    <col min="10243" max="10243" width="10.44140625" style="208" bestFit="1" customWidth="1"/>
    <col min="10244" max="10244" width="10.5546875" style="208" bestFit="1" customWidth="1"/>
    <col min="10245" max="10245" width="11.33203125" style="208" bestFit="1" customWidth="1"/>
    <col min="10246" max="10493" width="8.88671875" style="208"/>
    <col min="10494" max="10494" width="2.6640625" style="208" customWidth="1"/>
    <col min="10495" max="10495" width="6" style="208" customWidth="1"/>
    <col min="10496" max="10496" width="50.109375" style="208" bestFit="1" customWidth="1"/>
    <col min="10497" max="10497" width="9.109375" style="208" bestFit="1" customWidth="1"/>
    <col min="10498" max="10498" width="6.88671875" style="208" bestFit="1" customWidth="1"/>
    <col min="10499" max="10499" width="10.44140625" style="208" bestFit="1" customWidth="1"/>
    <col min="10500" max="10500" width="10.5546875" style="208" bestFit="1" customWidth="1"/>
    <col min="10501" max="10501" width="11.33203125" style="208" bestFit="1" customWidth="1"/>
    <col min="10502" max="10749" width="8.88671875" style="208"/>
    <col min="10750" max="10750" width="2.6640625" style="208" customWidth="1"/>
    <col min="10751" max="10751" width="6" style="208" customWidth="1"/>
    <col min="10752" max="10752" width="50.109375" style="208" bestFit="1" customWidth="1"/>
    <col min="10753" max="10753" width="9.109375" style="208" bestFit="1" customWidth="1"/>
    <col min="10754" max="10754" width="6.88671875" style="208" bestFit="1" customWidth="1"/>
    <col min="10755" max="10755" width="10.44140625" style="208" bestFit="1" customWidth="1"/>
    <col min="10756" max="10756" width="10.5546875" style="208" bestFit="1" customWidth="1"/>
    <col min="10757" max="10757" width="11.33203125" style="208" bestFit="1" customWidth="1"/>
    <col min="10758" max="11005" width="8.88671875" style="208"/>
    <col min="11006" max="11006" width="2.6640625" style="208" customWidth="1"/>
    <col min="11007" max="11007" width="6" style="208" customWidth="1"/>
    <col min="11008" max="11008" width="50.109375" style="208" bestFit="1" customWidth="1"/>
    <col min="11009" max="11009" width="9.109375" style="208" bestFit="1" customWidth="1"/>
    <col min="11010" max="11010" width="6.88671875" style="208" bestFit="1" customWidth="1"/>
    <col min="11011" max="11011" width="10.44140625" style="208" bestFit="1" customWidth="1"/>
    <col min="11012" max="11012" width="10.5546875" style="208" bestFit="1" customWidth="1"/>
    <col min="11013" max="11013" width="11.33203125" style="208" bestFit="1" customWidth="1"/>
    <col min="11014" max="11261" width="8.88671875" style="208"/>
    <col min="11262" max="11262" width="2.6640625" style="208" customWidth="1"/>
    <col min="11263" max="11263" width="6" style="208" customWidth="1"/>
    <col min="11264" max="11264" width="50.109375" style="208" bestFit="1" customWidth="1"/>
    <col min="11265" max="11265" width="9.109375" style="208" bestFit="1" customWidth="1"/>
    <col min="11266" max="11266" width="6.88671875" style="208" bestFit="1" customWidth="1"/>
    <col min="11267" max="11267" width="10.44140625" style="208" bestFit="1" customWidth="1"/>
    <col min="11268" max="11268" width="10.5546875" style="208" bestFit="1" customWidth="1"/>
    <col min="11269" max="11269" width="11.33203125" style="208" bestFit="1" customWidth="1"/>
    <col min="11270" max="11517" width="8.88671875" style="208"/>
    <col min="11518" max="11518" width="2.6640625" style="208" customWidth="1"/>
    <col min="11519" max="11519" width="6" style="208" customWidth="1"/>
    <col min="11520" max="11520" width="50.109375" style="208" bestFit="1" customWidth="1"/>
    <col min="11521" max="11521" width="9.109375" style="208" bestFit="1" customWidth="1"/>
    <col min="11522" max="11522" width="6.88671875" style="208" bestFit="1" customWidth="1"/>
    <col min="11523" max="11523" width="10.44140625" style="208" bestFit="1" customWidth="1"/>
    <col min="11524" max="11524" width="10.5546875" style="208" bestFit="1" customWidth="1"/>
    <col min="11525" max="11525" width="11.33203125" style="208" bestFit="1" customWidth="1"/>
    <col min="11526" max="11773" width="8.88671875" style="208"/>
    <col min="11774" max="11774" width="2.6640625" style="208" customWidth="1"/>
    <col min="11775" max="11775" width="6" style="208" customWidth="1"/>
    <col min="11776" max="11776" width="50.109375" style="208" bestFit="1" customWidth="1"/>
    <col min="11777" max="11777" width="9.109375" style="208" bestFit="1" customWidth="1"/>
    <col min="11778" max="11778" width="6.88671875" style="208" bestFit="1" customWidth="1"/>
    <col min="11779" max="11779" width="10.44140625" style="208" bestFit="1" customWidth="1"/>
    <col min="11780" max="11780" width="10.5546875" style="208" bestFit="1" customWidth="1"/>
    <col min="11781" max="11781" width="11.33203125" style="208" bestFit="1" customWidth="1"/>
    <col min="11782" max="12029" width="8.88671875" style="208"/>
    <col min="12030" max="12030" width="2.6640625" style="208" customWidth="1"/>
    <col min="12031" max="12031" width="6" style="208" customWidth="1"/>
    <col min="12032" max="12032" width="50.109375" style="208" bestFit="1" customWidth="1"/>
    <col min="12033" max="12033" width="9.109375" style="208" bestFit="1" customWidth="1"/>
    <col min="12034" max="12034" width="6.88671875" style="208" bestFit="1" customWidth="1"/>
    <col min="12035" max="12035" width="10.44140625" style="208" bestFit="1" customWidth="1"/>
    <col min="12036" max="12036" width="10.5546875" style="208" bestFit="1" customWidth="1"/>
    <col min="12037" max="12037" width="11.33203125" style="208" bestFit="1" customWidth="1"/>
    <col min="12038" max="12285" width="8.88671875" style="208"/>
    <col min="12286" max="12286" width="2.6640625" style="208" customWidth="1"/>
    <col min="12287" max="12287" width="6" style="208" customWidth="1"/>
    <col min="12288" max="12288" width="50.109375" style="208" bestFit="1" customWidth="1"/>
    <col min="12289" max="12289" width="9.109375" style="208" bestFit="1" customWidth="1"/>
    <col min="12290" max="12290" width="6.88671875" style="208" bestFit="1" customWidth="1"/>
    <col min="12291" max="12291" width="10.44140625" style="208" bestFit="1" customWidth="1"/>
    <col min="12292" max="12292" width="10.5546875" style="208" bestFit="1" customWidth="1"/>
    <col min="12293" max="12293" width="11.33203125" style="208" bestFit="1" customWidth="1"/>
    <col min="12294" max="12541" width="8.88671875" style="208"/>
    <col min="12542" max="12542" width="2.6640625" style="208" customWidth="1"/>
    <col min="12543" max="12543" width="6" style="208" customWidth="1"/>
    <col min="12544" max="12544" width="50.109375" style="208" bestFit="1" customWidth="1"/>
    <col min="12545" max="12545" width="9.109375" style="208" bestFit="1" customWidth="1"/>
    <col min="12546" max="12546" width="6.88671875" style="208" bestFit="1" customWidth="1"/>
    <col min="12547" max="12547" width="10.44140625" style="208" bestFit="1" customWidth="1"/>
    <col min="12548" max="12548" width="10.5546875" style="208" bestFit="1" customWidth="1"/>
    <col min="12549" max="12549" width="11.33203125" style="208" bestFit="1" customWidth="1"/>
    <col min="12550" max="12797" width="8.88671875" style="208"/>
    <col min="12798" max="12798" width="2.6640625" style="208" customWidth="1"/>
    <col min="12799" max="12799" width="6" style="208" customWidth="1"/>
    <col min="12800" max="12800" width="50.109375" style="208" bestFit="1" customWidth="1"/>
    <col min="12801" max="12801" width="9.109375" style="208" bestFit="1" customWidth="1"/>
    <col min="12802" max="12802" width="6.88671875" style="208" bestFit="1" customWidth="1"/>
    <col min="12803" max="12803" width="10.44140625" style="208" bestFit="1" customWidth="1"/>
    <col min="12804" max="12804" width="10.5546875" style="208" bestFit="1" customWidth="1"/>
    <col min="12805" max="12805" width="11.33203125" style="208" bestFit="1" customWidth="1"/>
    <col min="12806" max="13053" width="8.88671875" style="208"/>
    <col min="13054" max="13054" width="2.6640625" style="208" customWidth="1"/>
    <col min="13055" max="13055" width="6" style="208" customWidth="1"/>
    <col min="13056" max="13056" width="50.109375" style="208" bestFit="1" customWidth="1"/>
    <col min="13057" max="13057" width="9.109375" style="208" bestFit="1" customWidth="1"/>
    <col min="13058" max="13058" width="6.88671875" style="208" bestFit="1" customWidth="1"/>
    <col min="13059" max="13059" width="10.44140625" style="208" bestFit="1" customWidth="1"/>
    <col min="13060" max="13060" width="10.5546875" style="208" bestFit="1" customWidth="1"/>
    <col min="13061" max="13061" width="11.33203125" style="208" bestFit="1" customWidth="1"/>
    <col min="13062" max="13309" width="8.88671875" style="208"/>
    <col min="13310" max="13310" width="2.6640625" style="208" customWidth="1"/>
    <col min="13311" max="13311" width="6" style="208" customWidth="1"/>
    <col min="13312" max="13312" width="50.109375" style="208" bestFit="1" customWidth="1"/>
    <col min="13313" max="13313" width="9.109375" style="208" bestFit="1" customWidth="1"/>
    <col min="13314" max="13314" width="6.88671875" style="208" bestFit="1" customWidth="1"/>
    <col min="13315" max="13315" width="10.44140625" style="208" bestFit="1" customWidth="1"/>
    <col min="13316" max="13316" width="10.5546875" style="208" bestFit="1" customWidth="1"/>
    <col min="13317" max="13317" width="11.33203125" style="208" bestFit="1" customWidth="1"/>
    <col min="13318" max="13565" width="8.88671875" style="208"/>
    <col min="13566" max="13566" width="2.6640625" style="208" customWidth="1"/>
    <col min="13567" max="13567" width="6" style="208" customWidth="1"/>
    <col min="13568" max="13568" width="50.109375" style="208" bestFit="1" customWidth="1"/>
    <col min="13569" max="13569" width="9.109375" style="208" bestFit="1" customWidth="1"/>
    <col min="13570" max="13570" width="6.88671875" style="208" bestFit="1" customWidth="1"/>
    <col min="13571" max="13571" width="10.44140625" style="208" bestFit="1" customWidth="1"/>
    <col min="13572" max="13572" width="10.5546875" style="208" bestFit="1" customWidth="1"/>
    <col min="13573" max="13573" width="11.33203125" style="208" bestFit="1" customWidth="1"/>
    <col min="13574" max="13821" width="8.88671875" style="208"/>
    <col min="13822" max="13822" width="2.6640625" style="208" customWidth="1"/>
    <col min="13823" max="13823" width="6" style="208" customWidth="1"/>
    <col min="13824" max="13824" width="50.109375" style="208" bestFit="1" customWidth="1"/>
    <col min="13825" max="13825" width="9.109375" style="208" bestFit="1" customWidth="1"/>
    <col min="13826" max="13826" width="6.88671875" style="208" bestFit="1" customWidth="1"/>
    <col min="13827" max="13827" width="10.44140625" style="208" bestFit="1" customWidth="1"/>
    <col min="13828" max="13828" width="10.5546875" style="208" bestFit="1" customWidth="1"/>
    <col min="13829" max="13829" width="11.33203125" style="208" bestFit="1" customWidth="1"/>
    <col min="13830" max="14077" width="8.88671875" style="208"/>
    <col min="14078" max="14078" width="2.6640625" style="208" customWidth="1"/>
    <col min="14079" max="14079" width="6" style="208" customWidth="1"/>
    <col min="14080" max="14080" width="50.109375" style="208" bestFit="1" customWidth="1"/>
    <col min="14081" max="14081" width="9.109375" style="208" bestFit="1" customWidth="1"/>
    <col min="14082" max="14082" width="6.88671875" style="208" bestFit="1" customWidth="1"/>
    <col min="14083" max="14083" width="10.44140625" style="208" bestFit="1" customWidth="1"/>
    <col min="14084" max="14084" width="10.5546875" style="208" bestFit="1" customWidth="1"/>
    <col min="14085" max="14085" width="11.33203125" style="208" bestFit="1" customWidth="1"/>
    <col min="14086" max="14333" width="8.88671875" style="208"/>
    <col min="14334" max="14334" width="2.6640625" style="208" customWidth="1"/>
    <col min="14335" max="14335" width="6" style="208" customWidth="1"/>
    <col min="14336" max="14336" width="50.109375" style="208" bestFit="1" customWidth="1"/>
    <col min="14337" max="14337" width="9.109375" style="208" bestFit="1" customWidth="1"/>
    <col min="14338" max="14338" width="6.88671875" style="208" bestFit="1" customWidth="1"/>
    <col min="14339" max="14339" width="10.44140625" style="208" bestFit="1" customWidth="1"/>
    <col min="14340" max="14340" width="10.5546875" style="208" bestFit="1" customWidth="1"/>
    <col min="14341" max="14341" width="11.33203125" style="208" bestFit="1" customWidth="1"/>
    <col min="14342" max="14589" width="8.88671875" style="208"/>
    <col min="14590" max="14590" width="2.6640625" style="208" customWidth="1"/>
    <col min="14591" max="14591" width="6" style="208" customWidth="1"/>
    <col min="14592" max="14592" width="50.109375" style="208" bestFit="1" customWidth="1"/>
    <col min="14593" max="14593" width="9.109375" style="208" bestFit="1" customWidth="1"/>
    <col min="14594" max="14594" width="6.88671875" style="208" bestFit="1" customWidth="1"/>
    <col min="14595" max="14595" width="10.44140625" style="208" bestFit="1" customWidth="1"/>
    <col min="14596" max="14596" width="10.5546875" style="208" bestFit="1" customWidth="1"/>
    <col min="14597" max="14597" width="11.33203125" style="208" bestFit="1" customWidth="1"/>
    <col min="14598" max="14845" width="8.88671875" style="208"/>
    <col min="14846" max="14846" width="2.6640625" style="208" customWidth="1"/>
    <col min="14847" max="14847" width="6" style="208" customWidth="1"/>
    <col min="14848" max="14848" width="50.109375" style="208" bestFit="1" customWidth="1"/>
    <col min="14849" max="14849" width="9.109375" style="208" bestFit="1" customWidth="1"/>
    <col min="14850" max="14850" width="6.88671875" style="208" bestFit="1" customWidth="1"/>
    <col min="14851" max="14851" width="10.44140625" style="208" bestFit="1" customWidth="1"/>
    <col min="14852" max="14852" width="10.5546875" style="208" bestFit="1" customWidth="1"/>
    <col min="14853" max="14853" width="11.33203125" style="208" bestFit="1" customWidth="1"/>
    <col min="14854" max="15101" width="8.88671875" style="208"/>
    <col min="15102" max="15102" width="2.6640625" style="208" customWidth="1"/>
    <col min="15103" max="15103" width="6" style="208" customWidth="1"/>
    <col min="15104" max="15104" width="50.109375" style="208" bestFit="1" customWidth="1"/>
    <col min="15105" max="15105" width="9.109375" style="208" bestFit="1" customWidth="1"/>
    <col min="15106" max="15106" width="6.88671875" style="208" bestFit="1" customWidth="1"/>
    <col min="15107" max="15107" width="10.44140625" style="208" bestFit="1" customWidth="1"/>
    <col min="15108" max="15108" width="10.5546875" style="208" bestFit="1" customWidth="1"/>
    <col min="15109" max="15109" width="11.33203125" style="208" bestFit="1" customWidth="1"/>
    <col min="15110" max="15357" width="8.88671875" style="208"/>
    <col min="15358" max="15358" width="2.6640625" style="208" customWidth="1"/>
    <col min="15359" max="15359" width="6" style="208" customWidth="1"/>
    <col min="15360" max="15360" width="50.109375" style="208" bestFit="1" customWidth="1"/>
    <col min="15361" max="15361" width="9.109375" style="208" bestFit="1" customWidth="1"/>
    <col min="15362" max="15362" width="6.88671875" style="208" bestFit="1" customWidth="1"/>
    <col min="15363" max="15363" width="10.44140625" style="208" bestFit="1" customWidth="1"/>
    <col min="15364" max="15364" width="10.5546875" style="208" bestFit="1" customWidth="1"/>
    <col min="15365" max="15365" width="11.33203125" style="208" bestFit="1" customWidth="1"/>
    <col min="15366" max="15613" width="8.88671875" style="208"/>
    <col min="15614" max="15614" width="2.6640625" style="208" customWidth="1"/>
    <col min="15615" max="15615" width="6" style="208" customWidth="1"/>
    <col min="15616" max="15616" width="50.109375" style="208" bestFit="1" customWidth="1"/>
    <col min="15617" max="15617" width="9.109375" style="208" bestFit="1" customWidth="1"/>
    <col min="15618" max="15618" width="6.88671875" style="208" bestFit="1" customWidth="1"/>
    <col min="15619" max="15619" width="10.44140625" style="208" bestFit="1" customWidth="1"/>
    <col min="15620" max="15620" width="10.5546875" style="208" bestFit="1" customWidth="1"/>
    <col min="15621" max="15621" width="11.33203125" style="208" bestFit="1" customWidth="1"/>
    <col min="15622" max="15869" width="8.88671875" style="208"/>
    <col min="15870" max="15870" width="2.6640625" style="208" customWidth="1"/>
    <col min="15871" max="15871" width="6" style="208" customWidth="1"/>
    <col min="15872" max="15872" width="50.109375" style="208" bestFit="1" customWidth="1"/>
    <col min="15873" max="15873" width="9.109375" style="208" bestFit="1" customWidth="1"/>
    <col min="15874" max="15874" width="6.88671875" style="208" bestFit="1" customWidth="1"/>
    <col min="15875" max="15875" width="10.44140625" style="208" bestFit="1" customWidth="1"/>
    <col min="15876" max="15876" width="10.5546875" style="208" bestFit="1" customWidth="1"/>
    <col min="15877" max="15877" width="11.33203125" style="208" bestFit="1" customWidth="1"/>
    <col min="15878" max="16125" width="8.88671875" style="208"/>
    <col min="16126" max="16126" width="2.6640625" style="208" customWidth="1"/>
    <col min="16127" max="16127" width="6" style="208" customWidth="1"/>
    <col min="16128" max="16128" width="50.109375" style="208" bestFit="1" customWidth="1"/>
    <col min="16129" max="16129" width="9.109375" style="208" bestFit="1" customWidth="1"/>
    <col min="16130" max="16130" width="6.88671875" style="208" bestFit="1" customWidth="1"/>
    <col min="16131" max="16131" width="10.44140625" style="208" bestFit="1" customWidth="1"/>
    <col min="16132" max="16132" width="10.5546875" style="208" bestFit="1" customWidth="1"/>
    <col min="16133" max="16133" width="11.33203125" style="208" bestFit="1" customWidth="1"/>
    <col min="16134" max="16384" width="8.88671875" style="208"/>
  </cols>
  <sheetData>
    <row r="1" spans="1:20" s="208" customFormat="1" ht="21.9" customHeight="1" x14ac:dyDescent="0.25">
      <c r="A1" s="237" t="s">
        <v>893</v>
      </c>
      <c r="B1" s="238"/>
      <c r="C1" s="238"/>
      <c r="D1" s="238"/>
      <c r="E1" s="238"/>
      <c r="F1" s="238"/>
      <c r="G1" s="238"/>
      <c r="H1" s="238"/>
      <c r="I1" s="239"/>
    </row>
    <row r="2" spans="1:20" s="208" customFormat="1" ht="5.0999999999999996" customHeight="1" x14ac:dyDescent="0.25">
      <c r="A2" s="439"/>
      <c r="B2" s="451"/>
      <c r="C2" s="200"/>
    </row>
    <row r="3" spans="1:20" s="445" customFormat="1" ht="14.1" customHeight="1" x14ac:dyDescent="0.25">
      <c r="A3" s="510" t="s">
        <v>486</v>
      </c>
      <c r="B3" s="508" t="s">
        <v>508</v>
      </c>
      <c r="C3" s="508"/>
    </row>
    <row r="4" spans="1:20" s="549" customFormat="1" ht="13.5" customHeight="1" x14ac:dyDescent="0.25">
      <c r="A4" s="546" t="s">
        <v>33</v>
      </c>
      <c r="B4" s="547" t="s">
        <v>860</v>
      </c>
      <c r="C4" s="547"/>
      <c r="D4" s="547"/>
      <c r="E4" s="547"/>
      <c r="F4" s="547"/>
      <c r="G4" s="547"/>
      <c r="H4" s="547"/>
      <c r="I4" s="548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</row>
    <row r="5" spans="1:20" s="206" customFormat="1" ht="30" customHeight="1" x14ac:dyDescent="0.25">
      <c r="A5" s="577" t="s">
        <v>50</v>
      </c>
      <c r="B5" s="705"/>
      <c r="C5" s="705"/>
      <c r="D5" s="564" t="s">
        <v>11</v>
      </c>
      <c r="E5" s="564" t="s">
        <v>862</v>
      </c>
      <c r="F5" s="564" t="s">
        <v>861</v>
      </c>
      <c r="G5" s="564" t="s">
        <v>864</v>
      </c>
      <c r="H5" s="564" t="s">
        <v>867</v>
      </c>
      <c r="I5" s="564" t="s">
        <v>1</v>
      </c>
    </row>
    <row r="6" spans="1:20" s="206" customFormat="1" ht="14.1" customHeight="1" x14ac:dyDescent="0.25">
      <c r="A6" s="792"/>
      <c r="B6" s="799" t="s">
        <v>237</v>
      </c>
      <c r="C6" s="805" t="s">
        <v>890</v>
      </c>
      <c r="D6" s="680">
        <v>1</v>
      </c>
      <c r="E6" s="806">
        <v>6492.82</v>
      </c>
      <c r="F6" s="807">
        <f>'(14)Enc.Soc.'!D51</f>
        <v>0.64300875279775227</v>
      </c>
      <c r="G6" s="808">
        <v>0</v>
      </c>
      <c r="H6" s="809">
        <v>0.2</v>
      </c>
      <c r="I6" s="810">
        <f>(((E6*D6)*(1+F6))+G6)*H6</f>
        <v>2133.5520180680601</v>
      </c>
    </row>
    <row r="7" spans="1:20" s="206" customFormat="1" ht="14.1" customHeight="1" x14ac:dyDescent="0.25">
      <c r="A7" s="559"/>
      <c r="B7" s="725" t="s">
        <v>863</v>
      </c>
      <c r="C7" s="726" t="s">
        <v>869</v>
      </c>
      <c r="D7" s="318">
        <v>1</v>
      </c>
      <c r="E7" s="811">
        <v>6492.82</v>
      </c>
      <c r="F7" s="696">
        <f>'(14)Enc.Soc.'!D51</f>
        <v>0.64300875279775227</v>
      </c>
      <c r="G7" s="812">
        <v>0</v>
      </c>
      <c r="H7" s="813">
        <v>0.2</v>
      </c>
      <c r="I7" s="814">
        <f>(((E7*D7)*(1+F7))+G7)*H7</f>
        <v>2133.5520180680601</v>
      </c>
    </row>
    <row r="8" spans="1:20" s="747" customFormat="1" ht="14.1" customHeight="1" x14ac:dyDescent="0.25">
      <c r="A8" s="744" t="s">
        <v>865</v>
      </c>
      <c r="B8" s="745"/>
      <c r="C8" s="745"/>
      <c r="D8" s="745"/>
      <c r="E8" s="745"/>
      <c r="F8" s="745"/>
      <c r="G8" s="745"/>
      <c r="H8" s="745"/>
      <c r="I8" s="815">
        <f>SUM(I6:I7)</f>
        <v>4267.1040361361202</v>
      </c>
    </row>
    <row r="9" spans="1:20" s="747" customFormat="1" ht="14.1" customHeight="1" x14ac:dyDescent="0.25">
      <c r="A9" s="604" t="s">
        <v>483</v>
      </c>
      <c r="B9" s="605"/>
      <c r="C9" s="605"/>
      <c r="D9" s="605"/>
      <c r="E9" s="605"/>
      <c r="F9" s="605"/>
      <c r="G9" s="605"/>
      <c r="H9" s="605"/>
      <c r="I9" s="748">
        <v>12</v>
      </c>
    </row>
    <row r="10" spans="1:20" s="206" customFormat="1" ht="14.1" customHeight="1" x14ac:dyDescent="0.25">
      <c r="A10" s="606" t="s">
        <v>485</v>
      </c>
      <c r="B10" s="607"/>
      <c r="C10" s="607"/>
      <c r="D10" s="607"/>
      <c r="E10" s="607"/>
      <c r="F10" s="607"/>
      <c r="G10" s="607"/>
      <c r="H10" s="607"/>
      <c r="I10" s="608">
        <f>I8*I9</f>
        <v>51205.248433633446</v>
      </c>
    </row>
    <row r="11" spans="1:20" s="747" customFormat="1" ht="14.1" customHeight="1" x14ac:dyDescent="0.25">
      <c r="A11" s="604" t="s">
        <v>866</v>
      </c>
      <c r="B11" s="605"/>
      <c r="C11" s="605"/>
      <c r="D11" s="605"/>
      <c r="E11" s="605"/>
      <c r="F11" s="605"/>
      <c r="G11" s="605"/>
      <c r="H11" s="605"/>
      <c r="I11" s="749">
        <v>20</v>
      </c>
    </row>
    <row r="12" spans="1:20" s="206" customFormat="1" ht="14.1" customHeight="1" x14ac:dyDescent="0.25">
      <c r="A12" s="750" t="s">
        <v>868</v>
      </c>
      <c r="B12" s="610"/>
      <c r="C12" s="610"/>
      <c r="D12" s="610"/>
      <c r="E12" s="610"/>
      <c r="F12" s="610"/>
      <c r="G12" s="610"/>
      <c r="H12" s="610"/>
      <c r="I12" s="611">
        <f>IF('(19)Fluxo_Caixa'!D147=0,0,I10*I11)</f>
        <v>0</v>
      </c>
      <c r="J12" s="743"/>
    </row>
    <row r="13" spans="1:20" s="208" customFormat="1" ht="14.1" customHeight="1" x14ac:dyDescent="0.25">
      <c r="A13" s="816" t="s">
        <v>891</v>
      </c>
      <c r="B13" s="207"/>
      <c r="C13" s="200"/>
    </row>
    <row r="14" spans="1:20" s="208" customFormat="1" ht="14.1" customHeight="1" x14ac:dyDescent="0.25">
      <c r="A14" s="816" t="s">
        <v>870</v>
      </c>
      <c r="B14" s="207"/>
      <c r="C14" s="200"/>
    </row>
    <row r="15" spans="1:20" s="208" customFormat="1" ht="14.1" customHeight="1" x14ac:dyDescent="0.25">
      <c r="A15" s="816" t="s">
        <v>871</v>
      </c>
      <c r="B15" s="207"/>
      <c r="C15" s="200"/>
    </row>
    <row r="17" spans="1:26" s="168" customFormat="1" ht="13.5" customHeight="1" x14ac:dyDescent="0.25">
      <c r="B17" s="164"/>
      <c r="C17" s="165" t="s">
        <v>946</v>
      </c>
      <c r="D17" s="166" t="str">
        <f>'(2)Ins.'!D109</f>
        <v>Inserir Data</v>
      </c>
      <c r="E17" s="167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</row>
    <row r="18" spans="1:26" s="168" customFormat="1" ht="13.5" customHeight="1" x14ac:dyDescent="0.25">
      <c r="D18" s="167"/>
      <c r="E18" s="167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</row>
    <row r="19" spans="1:26" s="208" customFormat="1" ht="14.1" customHeight="1" x14ac:dyDescent="0.25">
      <c r="A19" s="200"/>
      <c r="B19" s="207"/>
      <c r="C19" s="200"/>
    </row>
    <row r="20" spans="1:26" s="208" customFormat="1" ht="14.1" customHeight="1" x14ac:dyDescent="0.25">
      <c r="A20" s="200"/>
      <c r="B20" s="207"/>
      <c r="C20" s="200"/>
    </row>
    <row r="21" spans="1:26" s="208" customFormat="1" ht="14.1" customHeight="1" x14ac:dyDescent="0.25">
      <c r="A21" s="200"/>
      <c r="B21" s="207"/>
      <c r="C21" s="200"/>
    </row>
    <row r="22" spans="1:26" s="208" customFormat="1" ht="14.1" customHeight="1" x14ac:dyDescent="0.25">
      <c r="A22" s="200"/>
      <c r="B22" s="207"/>
      <c r="C22" s="200"/>
    </row>
    <row r="23" spans="1:26" s="208" customFormat="1" ht="14.1" customHeight="1" x14ac:dyDescent="0.25">
      <c r="A23" s="200"/>
      <c r="B23" s="207"/>
      <c r="C23" s="200"/>
    </row>
    <row r="24" spans="1:26" s="208" customFormat="1" ht="14.1" customHeight="1" x14ac:dyDescent="0.25">
      <c r="A24" s="200"/>
      <c r="B24" s="207"/>
      <c r="C24" s="200"/>
    </row>
    <row r="25" spans="1:26" s="208" customFormat="1" ht="14.1" customHeight="1" x14ac:dyDescent="0.25">
      <c r="A25" s="200"/>
      <c r="B25" s="207"/>
      <c r="C25" s="200"/>
    </row>
    <row r="26" spans="1:26" s="208" customFormat="1" ht="14.1" customHeight="1" x14ac:dyDescent="0.25">
      <c r="A26" s="200"/>
      <c r="B26" s="207"/>
      <c r="C26" s="200"/>
    </row>
    <row r="27" spans="1:26" s="208" customFormat="1" ht="14.1" customHeight="1" x14ac:dyDescent="0.25">
      <c r="A27" s="200"/>
      <c r="B27" s="207"/>
      <c r="C27" s="200"/>
    </row>
    <row r="28" spans="1:26" s="208" customFormat="1" ht="14.1" customHeight="1" x14ac:dyDescent="0.25">
      <c r="A28" s="200"/>
      <c r="B28" s="207"/>
      <c r="C28" s="200"/>
    </row>
    <row r="29" spans="1:26" s="208" customFormat="1" ht="14.1" customHeight="1" x14ac:dyDescent="0.25">
      <c r="A29" s="200"/>
      <c r="B29" s="207"/>
      <c r="C29" s="200"/>
    </row>
    <row r="30" spans="1:26" s="208" customFormat="1" ht="14.1" customHeight="1" x14ac:dyDescent="0.25">
      <c r="A30" s="200"/>
      <c r="B30" s="207"/>
      <c r="C30" s="200"/>
    </row>
    <row r="31" spans="1:26" s="208" customFormat="1" ht="14.1" customHeight="1" x14ac:dyDescent="0.25">
      <c r="A31" s="200"/>
      <c r="B31" s="207"/>
      <c r="C31" s="200"/>
    </row>
    <row r="32" spans="1:26" s="208" customFormat="1" ht="14.1" customHeight="1" x14ac:dyDescent="0.25">
      <c r="A32" s="200"/>
      <c r="B32" s="207"/>
      <c r="C32" s="200"/>
    </row>
    <row r="33" spans="1:26" s="208" customFormat="1" ht="14.1" customHeight="1" x14ac:dyDescent="0.25">
      <c r="A33" s="200"/>
      <c r="B33" s="207"/>
      <c r="C33" s="200"/>
    </row>
    <row r="34" spans="1:26" s="168" customFormat="1" ht="13.5" customHeight="1" x14ac:dyDescent="0.25">
      <c r="A34" s="164"/>
      <c r="B34" s="167"/>
      <c r="C34" s="169"/>
      <c r="D34" s="167"/>
      <c r="E34" s="167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</row>
    <row r="35" spans="1:26" s="168" customFormat="1" ht="13.5" customHeight="1" x14ac:dyDescent="0.25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</row>
    <row r="36" spans="1:26" s="168" customFormat="1" ht="13.5" customHeight="1" x14ac:dyDescent="0.25">
      <c r="A36" s="164"/>
      <c r="B36" s="164"/>
      <c r="C36" s="198" t="str">
        <f>'(2)Ins.'!D125</f>
        <v>Razão Social da Licitante</v>
      </c>
      <c r="D36" s="198"/>
      <c r="E36" s="198"/>
      <c r="F36" s="198"/>
      <c r="G36" s="198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</row>
    <row r="37" spans="1:26" s="168" customFormat="1" ht="13.5" customHeight="1" x14ac:dyDescent="0.25">
      <c r="A37" s="164"/>
      <c r="B37" s="167"/>
      <c r="C37" s="169"/>
      <c r="D37" s="167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</row>
    <row r="38" spans="1:26" s="168" customFormat="1" ht="13.5" customHeight="1" x14ac:dyDescent="0.25">
      <c r="A38" s="164"/>
      <c r="B38" s="164"/>
      <c r="D38" s="172" t="s">
        <v>947</v>
      </c>
      <c r="E38" s="198" t="str">
        <f>'(2)Ins.'!E127</f>
        <v>inserir nº dias</v>
      </c>
      <c r="F38" s="198"/>
      <c r="G38" s="173" t="s">
        <v>948</v>
      </c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</row>
  </sheetData>
  <sheetProtection algorithmName="SHA-512" hashValue="AlUrKrh6WjVuPLgX8B22r0CrRVfux0W4vtzO+3jstIHFhlmVRLDVdT0cHuzi40gNQi/5hSa21giHX6hhwYEdxg==" saltValue="+3L0ObH80ybDZbAWCpAivw==" spinCount="100000" sheet="1" formatCells="0" formatColumns="0" formatRows="0" insertColumns="0" insertRows="0" insertHyperlinks="0" deleteColumns="0" deleteRows="0" selectLockedCells="1" sort="0" autoFilter="0" pivotTables="0"/>
  <mergeCells count="9">
    <mergeCell ref="C36:G36"/>
    <mergeCell ref="E38:F38"/>
    <mergeCell ref="A1:I1"/>
    <mergeCell ref="A5:C5"/>
    <mergeCell ref="A12:H12"/>
    <mergeCell ref="A8:H8"/>
    <mergeCell ref="A9:H9"/>
    <mergeCell ref="A10:H10"/>
    <mergeCell ref="A11:H11"/>
  </mergeCells>
  <printOptions horizontalCentered="1"/>
  <pageMargins left="1.1811023622047245" right="0.78740157480314965" top="1.1811023622047245" bottom="0.78740157480314965" header="0.59055118110236227" footer="0.31496062992125984"/>
  <pageSetup paperSize="9" scale="87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12 - Custos com Fiscalização e Controle do Contrato - Órgão Gestor&amp;R&amp;"Calibri,Negrito"&amp;9Pág.: &amp;P de &amp;N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7"/>
  <dimension ref="A1:Z65"/>
  <sheetViews>
    <sheetView showGridLines="0" zoomScaleNormal="100" workbookViewId="0">
      <selection sqref="A1:K1"/>
    </sheetView>
  </sheetViews>
  <sheetFormatPr defaultColWidth="9.109375" defaultRowHeight="14.1" customHeight="1" x14ac:dyDescent="0.25"/>
  <cols>
    <col min="1" max="1" width="12.44140625" style="206" bestFit="1" customWidth="1"/>
    <col min="2" max="11" width="9" style="206" customWidth="1"/>
    <col min="12" max="12" width="12" style="206" bestFit="1" customWidth="1"/>
    <col min="13" max="16384" width="9.109375" style="206"/>
  </cols>
  <sheetData>
    <row r="1" spans="1:12" s="817" customFormat="1" ht="21.9" customHeight="1" x14ac:dyDescent="0.25">
      <c r="A1" s="237" t="s">
        <v>872</v>
      </c>
      <c r="B1" s="238"/>
      <c r="C1" s="238"/>
      <c r="D1" s="238"/>
      <c r="E1" s="238"/>
      <c r="F1" s="238"/>
      <c r="G1" s="238"/>
      <c r="H1" s="238"/>
      <c r="I1" s="238"/>
      <c r="J1" s="238"/>
      <c r="K1" s="239"/>
    </row>
    <row r="2" spans="1:12" s="819" customFormat="1" ht="5.0999999999999996" customHeight="1" x14ac:dyDescent="0.25">
      <c r="A2" s="818"/>
      <c r="B2" s="818"/>
      <c r="C2" s="818"/>
      <c r="D2" s="818"/>
      <c r="E2" s="818"/>
      <c r="F2" s="818"/>
    </row>
    <row r="3" spans="1:12" ht="14.1" customHeight="1" x14ac:dyDescent="0.25">
      <c r="A3" s="820" t="s">
        <v>269</v>
      </c>
      <c r="B3" s="821"/>
      <c r="C3" s="821"/>
      <c r="D3" s="821"/>
      <c r="E3" s="821"/>
      <c r="F3" s="821"/>
      <c r="G3" s="821"/>
      <c r="H3" s="821"/>
      <c r="I3" s="821"/>
      <c r="J3" s="821"/>
      <c r="K3" s="822"/>
    </row>
    <row r="4" spans="1:12" ht="14.1" customHeight="1" x14ac:dyDescent="0.25">
      <c r="A4" s="823" t="s">
        <v>367</v>
      </c>
      <c r="B4" s="823">
        <v>1</v>
      </c>
      <c r="C4" s="823">
        <v>2</v>
      </c>
      <c r="D4" s="823">
        <v>3</v>
      </c>
      <c r="E4" s="823">
        <v>4</v>
      </c>
      <c r="F4" s="823">
        <v>5</v>
      </c>
      <c r="G4" s="823">
        <v>6</v>
      </c>
      <c r="H4" s="823">
        <v>7</v>
      </c>
      <c r="I4" s="823">
        <v>8</v>
      </c>
      <c r="J4" s="823">
        <v>9</v>
      </c>
      <c r="K4" s="824">
        <v>10</v>
      </c>
    </row>
    <row r="5" spans="1:12" ht="14.1" customHeight="1" x14ac:dyDescent="0.25">
      <c r="A5" s="825">
        <v>1</v>
      </c>
      <c r="B5" s="826">
        <f>'(11)Comp.Deprec.'!K32</f>
        <v>0</v>
      </c>
      <c r="C5" s="826"/>
      <c r="D5" s="826"/>
      <c r="E5" s="826"/>
      <c r="F5" s="826"/>
      <c r="G5" s="826"/>
      <c r="H5" s="826"/>
      <c r="I5" s="826"/>
      <c r="J5" s="826"/>
      <c r="K5" s="827"/>
    </row>
    <row r="6" spans="1:12" ht="14.1" customHeight="1" x14ac:dyDescent="0.25">
      <c r="A6" s="828">
        <v>2</v>
      </c>
      <c r="B6" s="829"/>
      <c r="C6" s="829">
        <f>B5</f>
        <v>0</v>
      </c>
      <c r="D6" s="829"/>
      <c r="E6" s="829"/>
      <c r="F6" s="829"/>
      <c r="G6" s="829"/>
      <c r="H6" s="829"/>
      <c r="I6" s="829"/>
      <c r="J6" s="829"/>
      <c r="K6" s="830"/>
    </row>
    <row r="7" spans="1:12" ht="14.1" customHeight="1" x14ac:dyDescent="0.25">
      <c r="A7" s="828">
        <v>3</v>
      </c>
      <c r="B7" s="829"/>
      <c r="C7" s="829"/>
      <c r="D7" s="829">
        <f>B5</f>
        <v>0</v>
      </c>
      <c r="E7" s="829"/>
      <c r="F7" s="829"/>
      <c r="G7" s="829"/>
      <c r="H7" s="829"/>
      <c r="I7" s="829"/>
      <c r="J7" s="829"/>
      <c r="K7" s="830"/>
    </row>
    <row r="8" spans="1:12" ht="14.1" customHeight="1" x14ac:dyDescent="0.25">
      <c r="A8" s="828">
        <v>4</v>
      </c>
      <c r="B8" s="829"/>
      <c r="C8" s="829"/>
      <c r="D8" s="829"/>
      <c r="E8" s="831">
        <f>D7</f>
        <v>0</v>
      </c>
      <c r="F8" s="829"/>
      <c r="G8" s="829"/>
      <c r="H8" s="829"/>
      <c r="I8" s="829"/>
      <c r="J8" s="829"/>
      <c r="K8" s="830"/>
    </row>
    <row r="9" spans="1:12" ht="14.1" customHeight="1" x14ac:dyDescent="0.25">
      <c r="A9" s="828">
        <v>5</v>
      </c>
      <c r="B9" s="829"/>
      <c r="C9" s="829"/>
      <c r="D9" s="829"/>
      <c r="E9" s="829"/>
      <c r="F9" s="831">
        <f>E8</f>
        <v>0</v>
      </c>
      <c r="G9" s="829"/>
      <c r="H9" s="829"/>
      <c r="I9" s="829"/>
      <c r="J9" s="829"/>
      <c r="K9" s="830"/>
      <c r="L9" s="832"/>
    </row>
    <row r="10" spans="1:12" ht="14.1" customHeight="1" x14ac:dyDescent="0.25">
      <c r="A10" s="828">
        <v>6</v>
      </c>
      <c r="B10" s="829"/>
      <c r="C10" s="829"/>
      <c r="D10" s="829"/>
      <c r="E10" s="829"/>
      <c r="F10" s="829"/>
      <c r="G10" s="831">
        <f>F9</f>
        <v>0</v>
      </c>
      <c r="H10" s="829"/>
      <c r="I10" s="829"/>
      <c r="J10" s="829"/>
      <c r="K10" s="830"/>
    </row>
    <row r="11" spans="1:12" ht="14.1" customHeight="1" x14ac:dyDescent="0.25">
      <c r="A11" s="828">
        <v>7</v>
      </c>
      <c r="B11" s="829"/>
      <c r="C11" s="829"/>
      <c r="D11" s="829"/>
      <c r="E11" s="829"/>
      <c r="F11" s="829"/>
      <c r="G11" s="829"/>
      <c r="H11" s="829">
        <f>G10</f>
        <v>0</v>
      </c>
      <c r="I11" s="829"/>
      <c r="J11" s="829"/>
      <c r="K11" s="830"/>
    </row>
    <row r="12" spans="1:12" ht="14.1" customHeight="1" x14ac:dyDescent="0.25">
      <c r="A12" s="828">
        <v>8</v>
      </c>
      <c r="B12" s="829"/>
      <c r="C12" s="829"/>
      <c r="D12" s="829"/>
      <c r="E12" s="829"/>
      <c r="F12" s="829"/>
      <c r="G12" s="829"/>
      <c r="H12" s="829"/>
      <c r="I12" s="829">
        <f>H11</f>
        <v>0</v>
      </c>
      <c r="J12" s="829"/>
      <c r="K12" s="830"/>
    </row>
    <row r="13" spans="1:12" ht="14.1" customHeight="1" x14ac:dyDescent="0.25">
      <c r="A13" s="828">
        <v>9</v>
      </c>
      <c r="B13" s="829"/>
      <c r="C13" s="829"/>
      <c r="D13" s="829"/>
      <c r="E13" s="829"/>
      <c r="F13" s="829"/>
      <c r="G13" s="829"/>
      <c r="H13" s="829"/>
      <c r="I13" s="829"/>
      <c r="J13" s="829">
        <f>I12</f>
        <v>0</v>
      </c>
      <c r="K13" s="830"/>
    </row>
    <row r="14" spans="1:12" ht="14.1" customHeight="1" x14ac:dyDescent="0.25">
      <c r="A14" s="828">
        <v>10</v>
      </c>
      <c r="B14" s="829"/>
      <c r="C14" s="829"/>
      <c r="D14" s="829"/>
      <c r="E14" s="829"/>
      <c r="F14" s="829"/>
      <c r="G14" s="829"/>
      <c r="H14" s="829"/>
      <c r="I14" s="829"/>
      <c r="J14" s="829"/>
      <c r="K14" s="830">
        <f>J13</f>
        <v>0</v>
      </c>
    </row>
    <row r="15" spans="1:12" ht="14.1" customHeight="1" x14ac:dyDescent="0.25">
      <c r="A15" s="833" t="s">
        <v>1</v>
      </c>
      <c r="B15" s="834">
        <f t="shared" ref="B15:K15" si="0">SUM(B5:B14)</f>
        <v>0</v>
      </c>
      <c r="C15" s="834">
        <f t="shared" si="0"/>
        <v>0</v>
      </c>
      <c r="D15" s="834">
        <f t="shared" si="0"/>
        <v>0</v>
      </c>
      <c r="E15" s="834">
        <f t="shared" si="0"/>
        <v>0</v>
      </c>
      <c r="F15" s="834">
        <f t="shared" si="0"/>
        <v>0</v>
      </c>
      <c r="G15" s="834">
        <f t="shared" si="0"/>
        <v>0</v>
      </c>
      <c r="H15" s="834">
        <f t="shared" si="0"/>
        <v>0</v>
      </c>
      <c r="I15" s="834">
        <f t="shared" si="0"/>
        <v>0</v>
      </c>
      <c r="J15" s="834">
        <f t="shared" si="0"/>
        <v>0</v>
      </c>
      <c r="K15" s="835">
        <f t="shared" si="0"/>
        <v>0</v>
      </c>
    </row>
    <row r="16" spans="1:12" ht="14.1" customHeight="1" x14ac:dyDescent="0.25">
      <c r="B16" s="836"/>
      <c r="C16" s="836"/>
      <c r="D16" s="836"/>
      <c r="E16" s="836"/>
      <c r="F16" s="836"/>
      <c r="G16" s="836"/>
      <c r="H16" s="836"/>
      <c r="I16" s="836"/>
      <c r="J16" s="836"/>
      <c r="K16" s="837">
        <f>SUM(B15:K15)</f>
        <v>0</v>
      </c>
    </row>
    <row r="17" spans="1:12" ht="14.1" customHeight="1" x14ac:dyDescent="0.25">
      <c r="A17" s="838" t="s">
        <v>303</v>
      </c>
      <c r="B17" s="836"/>
      <c r="C17" s="836"/>
      <c r="D17" s="836"/>
      <c r="E17" s="836"/>
      <c r="F17" s="836"/>
      <c r="G17" s="836"/>
      <c r="H17" s="836"/>
      <c r="I17" s="836"/>
      <c r="J17" s="836"/>
      <c r="K17" s="837">
        <f>'(3)Invest.'!E8</f>
        <v>0</v>
      </c>
      <c r="L17" s="636"/>
    </row>
    <row r="18" spans="1:12" ht="14.1" customHeight="1" x14ac:dyDescent="0.25">
      <c r="A18" s="838" t="s">
        <v>302</v>
      </c>
      <c r="B18" s="836"/>
      <c r="C18" s="836"/>
      <c r="D18" s="836"/>
      <c r="E18" s="836"/>
      <c r="F18" s="836"/>
      <c r="G18" s="836"/>
      <c r="H18" s="836"/>
      <c r="I18" s="836"/>
      <c r="J18" s="836"/>
      <c r="K18" s="839">
        <f>K17-K16</f>
        <v>0</v>
      </c>
      <c r="L18" s="636"/>
    </row>
    <row r="19" spans="1:12" ht="5.0999999999999996" customHeight="1" x14ac:dyDescent="0.25"/>
    <row r="20" spans="1:12" ht="14.1" customHeight="1" x14ac:dyDescent="0.25">
      <c r="A20" s="820" t="s">
        <v>271</v>
      </c>
      <c r="B20" s="821"/>
      <c r="C20" s="821"/>
      <c r="D20" s="821"/>
      <c r="E20" s="821"/>
      <c r="F20" s="821"/>
      <c r="G20" s="821"/>
      <c r="H20" s="821"/>
      <c r="I20" s="821"/>
      <c r="J20" s="821"/>
      <c r="K20" s="822"/>
    </row>
    <row r="21" spans="1:12" ht="14.1" customHeight="1" x14ac:dyDescent="0.25">
      <c r="A21" s="823" t="s">
        <v>367</v>
      </c>
      <c r="B21" s="823">
        <v>1</v>
      </c>
      <c r="C21" s="823">
        <v>2</v>
      </c>
      <c r="D21" s="823">
        <v>3</v>
      </c>
      <c r="E21" s="823">
        <v>4</v>
      </c>
      <c r="F21" s="823">
        <v>5</v>
      </c>
      <c r="G21" s="823">
        <v>6</v>
      </c>
      <c r="H21" s="823">
        <v>7</v>
      </c>
      <c r="I21" s="823">
        <v>8</v>
      </c>
      <c r="J21" s="823">
        <v>9</v>
      </c>
      <c r="K21" s="824">
        <v>10</v>
      </c>
    </row>
    <row r="22" spans="1:12" ht="14.1" customHeight="1" x14ac:dyDescent="0.25">
      <c r="A22" s="825">
        <v>1</v>
      </c>
      <c r="B22" s="826">
        <f>'(11)Comp.Deprec.'!K42</f>
        <v>0</v>
      </c>
      <c r="C22" s="826"/>
      <c r="D22" s="826"/>
      <c r="E22" s="826"/>
      <c r="F22" s="826"/>
      <c r="G22" s="826"/>
      <c r="H22" s="826"/>
      <c r="I22" s="826"/>
      <c r="J22" s="826"/>
      <c r="K22" s="827"/>
    </row>
    <row r="23" spans="1:12" ht="14.1" customHeight="1" x14ac:dyDescent="0.25">
      <c r="A23" s="828">
        <v>2</v>
      </c>
      <c r="B23" s="829"/>
      <c r="C23" s="829">
        <f>B22</f>
        <v>0</v>
      </c>
      <c r="D23" s="829"/>
      <c r="E23" s="829"/>
      <c r="F23" s="829"/>
      <c r="G23" s="829"/>
      <c r="H23" s="829"/>
      <c r="I23" s="829"/>
      <c r="J23" s="829"/>
      <c r="K23" s="830"/>
    </row>
    <row r="24" spans="1:12" ht="14.1" customHeight="1" x14ac:dyDescent="0.25">
      <c r="A24" s="828">
        <v>3</v>
      </c>
      <c r="B24" s="829"/>
      <c r="C24" s="829"/>
      <c r="D24" s="829">
        <f>B22</f>
        <v>0</v>
      </c>
      <c r="E24" s="829"/>
      <c r="F24" s="829"/>
      <c r="G24" s="829"/>
      <c r="H24" s="829"/>
      <c r="I24" s="829"/>
      <c r="J24" s="829"/>
      <c r="K24" s="830"/>
    </row>
    <row r="25" spans="1:12" ht="14.1" customHeight="1" x14ac:dyDescent="0.25">
      <c r="A25" s="828">
        <v>4</v>
      </c>
      <c r="B25" s="829"/>
      <c r="C25" s="829"/>
      <c r="D25" s="829"/>
      <c r="E25" s="831">
        <f>D24</f>
        <v>0</v>
      </c>
      <c r="F25" s="829"/>
      <c r="G25" s="829"/>
      <c r="H25" s="829"/>
      <c r="I25" s="829"/>
      <c r="J25" s="829"/>
      <c r="K25" s="830"/>
    </row>
    <row r="26" spans="1:12" ht="14.1" customHeight="1" x14ac:dyDescent="0.25">
      <c r="A26" s="828">
        <v>5</v>
      </c>
      <c r="B26" s="829"/>
      <c r="C26" s="829"/>
      <c r="D26" s="829"/>
      <c r="E26" s="829"/>
      <c r="F26" s="831">
        <f>E25</f>
        <v>0</v>
      </c>
      <c r="G26" s="829"/>
      <c r="H26" s="829"/>
      <c r="I26" s="829"/>
      <c r="J26" s="829"/>
      <c r="K26" s="830"/>
      <c r="L26" s="832"/>
    </row>
    <row r="27" spans="1:12" ht="14.1" customHeight="1" x14ac:dyDescent="0.25">
      <c r="A27" s="828">
        <v>6</v>
      </c>
      <c r="B27" s="829"/>
      <c r="C27" s="829"/>
      <c r="D27" s="829"/>
      <c r="E27" s="829"/>
      <c r="F27" s="829"/>
      <c r="G27" s="831">
        <f>F26</f>
        <v>0</v>
      </c>
      <c r="H27" s="829"/>
      <c r="I27" s="829"/>
      <c r="J27" s="829"/>
      <c r="K27" s="830"/>
    </row>
    <row r="28" spans="1:12" ht="14.1" customHeight="1" x14ac:dyDescent="0.25">
      <c r="A28" s="828">
        <v>7</v>
      </c>
      <c r="B28" s="829"/>
      <c r="C28" s="829"/>
      <c r="D28" s="829"/>
      <c r="E28" s="829"/>
      <c r="F28" s="829"/>
      <c r="G28" s="829"/>
      <c r="H28" s="829">
        <f>G27</f>
        <v>0</v>
      </c>
      <c r="I28" s="829"/>
      <c r="J28" s="829"/>
      <c r="K28" s="830"/>
    </row>
    <row r="29" spans="1:12" ht="14.1" customHeight="1" x14ac:dyDescent="0.25">
      <c r="A29" s="828">
        <v>8</v>
      </c>
      <c r="B29" s="829"/>
      <c r="C29" s="829"/>
      <c r="D29" s="829"/>
      <c r="E29" s="829"/>
      <c r="F29" s="829"/>
      <c r="G29" s="829"/>
      <c r="H29" s="829"/>
      <c r="I29" s="829">
        <f>H28</f>
        <v>0</v>
      </c>
      <c r="J29" s="829"/>
      <c r="K29" s="830"/>
    </row>
    <row r="30" spans="1:12" ht="14.1" customHeight="1" x14ac:dyDescent="0.25">
      <c r="A30" s="828">
        <v>9</v>
      </c>
      <c r="B30" s="829"/>
      <c r="C30" s="829"/>
      <c r="D30" s="829"/>
      <c r="E30" s="829"/>
      <c r="F30" s="829"/>
      <c r="G30" s="829"/>
      <c r="H30" s="829"/>
      <c r="I30" s="829"/>
      <c r="J30" s="829">
        <f>I29</f>
        <v>0</v>
      </c>
      <c r="K30" s="830"/>
    </row>
    <row r="31" spans="1:12" ht="14.1" customHeight="1" x14ac:dyDescent="0.25">
      <c r="A31" s="828">
        <v>10</v>
      </c>
      <c r="B31" s="829"/>
      <c r="C31" s="829"/>
      <c r="D31" s="829"/>
      <c r="E31" s="829"/>
      <c r="F31" s="829"/>
      <c r="G31" s="829"/>
      <c r="H31" s="829"/>
      <c r="I31" s="829"/>
      <c r="J31" s="829"/>
      <c r="K31" s="830">
        <f>J30</f>
        <v>0</v>
      </c>
    </row>
    <row r="32" spans="1:12" ht="14.1" customHeight="1" x14ac:dyDescent="0.25">
      <c r="A32" s="833" t="s">
        <v>1</v>
      </c>
      <c r="B32" s="834">
        <f t="shared" ref="B32:K32" si="1">SUM(B22:B31)</f>
        <v>0</v>
      </c>
      <c r="C32" s="834">
        <f t="shared" si="1"/>
        <v>0</v>
      </c>
      <c r="D32" s="834">
        <f t="shared" si="1"/>
        <v>0</v>
      </c>
      <c r="E32" s="834">
        <f t="shared" si="1"/>
        <v>0</v>
      </c>
      <c r="F32" s="834">
        <f t="shared" si="1"/>
        <v>0</v>
      </c>
      <c r="G32" s="834">
        <f t="shared" si="1"/>
        <v>0</v>
      </c>
      <c r="H32" s="834">
        <f t="shared" si="1"/>
        <v>0</v>
      </c>
      <c r="I32" s="834">
        <f t="shared" si="1"/>
        <v>0</v>
      </c>
      <c r="J32" s="834">
        <f t="shared" si="1"/>
        <v>0</v>
      </c>
      <c r="K32" s="835">
        <f t="shared" si="1"/>
        <v>0</v>
      </c>
    </row>
    <row r="33" spans="1:12" ht="14.1" customHeight="1" x14ac:dyDescent="0.25">
      <c r="B33" s="836"/>
      <c r="C33" s="836"/>
      <c r="D33" s="836"/>
      <c r="E33" s="836"/>
      <c r="F33" s="836"/>
      <c r="G33" s="836"/>
      <c r="H33" s="836"/>
      <c r="I33" s="836"/>
      <c r="J33" s="836"/>
      <c r="K33" s="837">
        <f>SUM(B32:K32)</f>
        <v>0</v>
      </c>
    </row>
    <row r="34" spans="1:12" ht="14.1" customHeight="1" x14ac:dyDescent="0.25">
      <c r="A34" s="838" t="s">
        <v>303</v>
      </c>
      <c r="B34" s="836"/>
      <c r="C34" s="836"/>
      <c r="D34" s="836"/>
      <c r="E34" s="836"/>
      <c r="F34" s="836"/>
      <c r="G34" s="836"/>
      <c r="H34" s="836"/>
      <c r="I34" s="836"/>
      <c r="J34" s="836"/>
      <c r="K34" s="837">
        <f>'(3)Invest.'!F9</f>
        <v>0</v>
      </c>
      <c r="L34" s="636"/>
    </row>
    <row r="35" spans="1:12" ht="14.1" customHeight="1" x14ac:dyDescent="0.25">
      <c r="A35" s="838" t="s">
        <v>302</v>
      </c>
      <c r="B35" s="836"/>
      <c r="C35" s="836"/>
      <c r="D35" s="836"/>
      <c r="E35" s="836"/>
      <c r="F35" s="836"/>
      <c r="G35" s="836"/>
      <c r="H35" s="836"/>
      <c r="I35" s="836"/>
      <c r="J35" s="836"/>
      <c r="K35" s="839">
        <f>K34-K33</f>
        <v>0</v>
      </c>
      <c r="L35" s="636"/>
    </row>
    <row r="36" spans="1:12" ht="5.0999999999999996" customHeight="1" x14ac:dyDescent="0.25"/>
    <row r="37" spans="1:12" ht="14.1" customHeight="1" x14ac:dyDescent="0.25">
      <c r="A37" s="820" t="s">
        <v>273</v>
      </c>
      <c r="B37" s="821"/>
      <c r="C37" s="821"/>
      <c r="D37" s="821"/>
      <c r="E37" s="821"/>
      <c r="F37" s="821"/>
      <c r="G37" s="821"/>
      <c r="H37" s="821"/>
      <c r="I37" s="821"/>
      <c r="J37" s="821"/>
      <c r="K37" s="822"/>
    </row>
    <row r="38" spans="1:12" ht="14.1" customHeight="1" x14ac:dyDescent="0.25">
      <c r="A38" s="823" t="s">
        <v>367</v>
      </c>
      <c r="B38" s="823">
        <v>1</v>
      </c>
      <c r="C38" s="823">
        <v>2</v>
      </c>
      <c r="D38" s="823">
        <v>3</v>
      </c>
      <c r="E38" s="823">
        <v>4</v>
      </c>
      <c r="F38" s="823">
        <v>5</v>
      </c>
      <c r="G38" s="823">
        <v>6</v>
      </c>
      <c r="H38" s="823">
        <v>7</v>
      </c>
      <c r="I38" s="823">
        <v>8</v>
      </c>
      <c r="J38" s="823">
        <v>9</v>
      </c>
      <c r="K38" s="824">
        <v>10</v>
      </c>
    </row>
    <row r="39" spans="1:12" ht="14.1" customHeight="1" x14ac:dyDescent="0.25">
      <c r="A39" s="825">
        <v>1</v>
      </c>
      <c r="B39" s="826">
        <f>'(11)Comp.Deprec.'!K52</f>
        <v>0</v>
      </c>
      <c r="C39" s="826"/>
      <c r="D39" s="826"/>
      <c r="E39" s="826"/>
      <c r="F39" s="826"/>
      <c r="G39" s="826"/>
      <c r="H39" s="826"/>
      <c r="I39" s="826"/>
      <c r="J39" s="826"/>
      <c r="K39" s="827"/>
    </row>
    <row r="40" spans="1:12" ht="14.1" customHeight="1" x14ac:dyDescent="0.25">
      <c r="A40" s="828">
        <v>2</v>
      </c>
      <c r="B40" s="829"/>
      <c r="C40" s="829">
        <f>B39</f>
        <v>0</v>
      </c>
      <c r="D40" s="829"/>
      <c r="E40" s="829"/>
      <c r="F40" s="829"/>
      <c r="G40" s="829"/>
      <c r="H40" s="829"/>
      <c r="I40" s="829"/>
      <c r="J40" s="829"/>
      <c r="K40" s="830"/>
    </row>
    <row r="41" spans="1:12" ht="14.1" customHeight="1" x14ac:dyDescent="0.25">
      <c r="A41" s="828">
        <v>3</v>
      </c>
      <c r="B41" s="829"/>
      <c r="C41" s="829"/>
      <c r="D41" s="829">
        <f>B39</f>
        <v>0</v>
      </c>
      <c r="E41" s="829"/>
      <c r="F41" s="829"/>
      <c r="G41" s="829"/>
      <c r="H41" s="829"/>
      <c r="I41" s="829"/>
      <c r="J41" s="829"/>
      <c r="K41" s="830"/>
    </row>
    <row r="42" spans="1:12" ht="14.1" customHeight="1" x14ac:dyDescent="0.25">
      <c r="A42" s="828">
        <v>4</v>
      </c>
      <c r="B42" s="829"/>
      <c r="C42" s="829"/>
      <c r="D42" s="829"/>
      <c r="E42" s="831">
        <f>D41</f>
        <v>0</v>
      </c>
      <c r="F42" s="829"/>
      <c r="G42" s="829"/>
      <c r="H42" s="829"/>
      <c r="I42" s="829"/>
      <c r="J42" s="829"/>
      <c r="K42" s="830"/>
    </row>
    <row r="43" spans="1:12" ht="14.1" customHeight="1" x14ac:dyDescent="0.25">
      <c r="A43" s="828">
        <v>5</v>
      </c>
      <c r="B43" s="829"/>
      <c r="C43" s="829"/>
      <c r="D43" s="829"/>
      <c r="E43" s="829"/>
      <c r="F43" s="831">
        <f>E42</f>
        <v>0</v>
      </c>
      <c r="G43" s="829"/>
      <c r="H43" s="829"/>
      <c r="I43" s="829"/>
      <c r="J43" s="829"/>
      <c r="K43" s="830"/>
      <c r="L43" s="832"/>
    </row>
    <row r="44" spans="1:12" ht="14.1" customHeight="1" x14ac:dyDescent="0.25">
      <c r="A44" s="828">
        <v>6</v>
      </c>
      <c r="B44" s="829"/>
      <c r="C44" s="829"/>
      <c r="D44" s="829"/>
      <c r="E44" s="829"/>
      <c r="F44" s="829"/>
      <c r="G44" s="831">
        <f>F43</f>
        <v>0</v>
      </c>
      <c r="H44" s="829"/>
      <c r="I44" s="829"/>
      <c r="J44" s="829"/>
      <c r="K44" s="830"/>
    </row>
    <row r="45" spans="1:12" ht="14.1" customHeight="1" x14ac:dyDescent="0.25">
      <c r="A45" s="828">
        <v>7</v>
      </c>
      <c r="B45" s="829"/>
      <c r="C45" s="829"/>
      <c r="D45" s="829"/>
      <c r="E45" s="829"/>
      <c r="F45" s="829"/>
      <c r="G45" s="829"/>
      <c r="H45" s="829">
        <f>G44</f>
        <v>0</v>
      </c>
      <c r="I45" s="829"/>
      <c r="J45" s="829"/>
      <c r="K45" s="830"/>
    </row>
    <row r="46" spans="1:12" ht="14.1" customHeight="1" x14ac:dyDescent="0.25">
      <c r="A46" s="828">
        <v>8</v>
      </c>
      <c r="B46" s="829"/>
      <c r="C46" s="829"/>
      <c r="D46" s="829"/>
      <c r="E46" s="829"/>
      <c r="F46" s="829"/>
      <c r="G46" s="829"/>
      <c r="H46" s="829"/>
      <c r="I46" s="829">
        <f>H45</f>
        <v>0</v>
      </c>
      <c r="J46" s="829"/>
      <c r="K46" s="830"/>
    </row>
    <row r="47" spans="1:12" ht="14.1" customHeight="1" x14ac:dyDescent="0.25">
      <c r="A47" s="828">
        <v>9</v>
      </c>
      <c r="B47" s="829"/>
      <c r="C47" s="829"/>
      <c r="D47" s="829"/>
      <c r="E47" s="829"/>
      <c r="F47" s="829"/>
      <c r="G47" s="829"/>
      <c r="H47" s="829"/>
      <c r="I47" s="829"/>
      <c r="J47" s="829">
        <f>I46</f>
        <v>0</v>
      </c>
      <c r="K47" s="830"/>
    </row>
    <row r="48" spans="1:12" ht="14.1" customHeight="1" x14ac:dyDescent="0.25">
      <c r="A48" s="828">
        <v>10</v>
      </c>
      <c r="B48" s="829"/>
      <c r="C48" s="829"/>
      <c r="D48" s="829"/>
      <c r="E48" s="829"/>
      <c r="F48" s="829"/>
      <c r="G48" s="829"/>
      <c r="H48" s="829"/>
      <c r="I48" s="829"/>
      <c r="J48" s="829"/>
      <c r="K48" s="830">
        <f>J47</f>
        <v>0</v>
      </c>
    </row>
    <row r="49" spans="1:26" ht="14.1" customHeight="1" x14ac:dyDescent="0.25">
      <c r="A49" s="833" t="s">
        <v>1</v>
      </c>
      <c r="B49" s="834">
        <f t="shared" ref="B49:K49" si="2">SUM(B39:B48)</f>
        <v>0</v>
      </c>
      <c r="C49" s="834">
        <f t="shared" si="2"/>
        <v>0</v>
      </c>
      <c r="D49" s="834">
        <f t="shared" si="2"/>
        <v>0</v>
      </c>
      <c r="E49" s="834">
        <f t="shared" si="2"/>
        <v>0</v>
      </c>
      <c r="F49" s="834">
        <f t="shared" si="2"/>
        <v>0</v>
      </c>
      <c r="G49" s="834">
        <f t="shared" si="2"/>
        <v>0</v>
      </c>
      <c r="H49" s="834">
        <f t="shared" si="2"/>
        <v>0</v>
      </c>
      <c r="I49" s="834">
        <f t="shared" si="2"/>
        <v>0</v>
      </c>
      <c r="J49" s="834">
        <f t="shared" si="2"/>
        <v>0</v>
      </c>
      <c r="K49" s="835">
        <f t="shared" si="2"/>
        <v>0</v>
      </c>
    </row>
    <row r="50" spans="1:26" ht="14.1" customHeight="1" x14ac:dyDescent="0.25">
      <c r="B50" s="836"/>
      <c r="C50" s="836"/>
      <c r="D50" s="836"/>
      <c r="E50" s="836"/>
      <c r="F50" s="836"/>
      <c r="G50" s="836"/>
      <c r="H50" s="836"/>
      <c r="I50" s="836"/>
      <c r="J50" s="836"/>
      <c r="K50" s="835">
        <f>SUM(B49:K49)</f>
        <v>0</v>
      </c>
    </row>
    <row r="51" spans="1:26" ht="14.1" customHeight="1" x14ac:dyDescent="0.25">
      <c r="A51" s="838" t="s">
        <v>303</v>
      </c>
      <c r="B51" s="836"/>
      <c r="C51" s="836"/>
      <c r="D51" s="836"/>
      <c r="E51" s="836"/>
      <c r="F51" s="836"/>
      <c r="G51" s="836"/>
      <c r="H51" s="836"/>
      <c r="I51" s="836"/>
      <c r="J51" s="836"/>
      <c r="K51" s="835">
        <f>'(3)Invest.'!F10</f>
        <v>0</v>
      </c>
      <c r="L51" s="636"/>
    </row>
    <row r="52" spans="1:26" ht="14.1" customHeight="1" x14ac:dyDescent="0.25">
      <c r="A52" s="838" t="s">
        <v>302</v>
      </c>
      <c r="B52" s="836"/>
      <c r="C52" s="836"/>
      <c r="D52" s="836"/>
      <c r="E52" s="836"/>
      <c r="F52" s="836"/>
      <c r="G52" s="836"/>
      <c r="H52" s="836"/>
      <c r="I52" s="836"/>
      <c r="J52" s="836"/>
      <c r="K52" s="839">
        <f>K51-K50</f>
        <v>0</v>
      </c>
      <c r="L52" s="636"/>
    </row>
    <row r="54" spans="1:26" s="168" customFormat="1" ht="13.5" customHeight="1" x14ac:dyDescent="0.25">
      <c r="B54" s="164"/>
      <c r="C54" s="165" t="s">
        <v>946</v>
      </c>
      <c r="D54" s="166" t="str">
        <f>'(2)Ins.'!D109</f>
        <v>Inserir Data</v>
      </c>
      <c r="E54" s="167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spans="1:26" s="168" customFormat="1" ht="13.5" customHeight="1" x14ac:dyDescent="0.25">
      <c r="D55" s="167"/>
      <c r="E55" s="167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61" spans="1:26" s="168" customFormat="1" ht="13.5" customHeight="1" x14ac:dyDescent="0.25">
      <c r="A61" s="164"/>
      <c r="B61" s="167"/>
      <c r="C61" s="169"/>
      <c r="D61" s="167"/>
      <c r="E61" s="167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spans="1:26" s="168" customFormat="1" ht="13.5" customHeight="1" x14ac:dyDescent="0.25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spans="1:26" s="168" customFormat="1" ht="13.5" customHeight="1" x14ac:dyDescent="0.25">
      <c r="A63" s="164"/>
      <c r="B63" s="164"/>
      <c r="C63" s="198" t="str">
        <f>'(2)Ins.'!D125</f>
        <v>Razão Social da Licitante</v>
      </c>
      <c r="D63" s="198"/>
      <c r="E63" s="198"/>
      <c r="F63" s="198"/>
      <c r="G63" s="198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spans="1:26" s="168" customFormat="1" ht="13.5" customHeight="1" x14ac:dyDescent="0.25">
      <c r="A64" s="164"/>
      <c r="B64" s="167"/>
      <c r="C64" s="169"/>
      <c r="D64" s="167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spans="1:26" s="168" customFormat="1" ht="13.5" customHeight="1" x14ac:dyDescent="0.25">
      <c r="A65" s="164"/>
      <c r="B65" s="164"/>
      <c r="D65" s="172" t="s">
        <v>947</v>
      </c>
      <c r="E65" s="198" t="str">
        <f>'(2)Ins.'!E127</f>
        <v>inserir nº dias</v>
      </c>
      <c r="F65" s="198"/>
      <c r="G65" s="173" t="s">
        <v>948</v>
      </c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</sheetData>
  <sheetProtection algorithmName="SHA-512" hashValue="LES6ItP8FOem3sA6Dj6DcgWtQ46MZGVIrRUnNZATVd3dkg1jbNN0m2kQ3aMTby/xDzbDcZgO4DyCLe01wW3GFQ==" saltValue="Log0CqFzOVedX2ktJbaV+Q==" spinCount="100000" sheet="1" formatCells="0" formatColumns="0" formatRows="0" insertColumns="0" insertRows="0" insertHyperlinks="0" deleteColumns="0" deleteRows="0" selectLockedCells="1" sort="0" autoFilter="0" pivotTables="0"/>
  <mergeCells count="7">
    <mergeCell ref="C63:G63"/>
    <mergeCell ref="E65:F65"/>
    <mergeCell ref="A3:K3"/>
    <mergeCell ref="A20:K20"/>
    <mergeCell ref="A37:K37"/>
    <mergeCell ref="A2:F2"/>
    <mergeCell ref="A1:K1"/>
  </mergeCells>
  <printOptions horizontalCentered="1"/>
  <pageMargins left="1.1811023622047245" right="0.78740157480314965" top="1.1811023622047245" bottom="0.78740157480314965" header="0.59055118110236227" footer="0.31496062992125984"/>
  <pageSetup paperSize="9" scale="8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13 - Projeção da Depreciação do Veículo&amp;R&amp;"Calibri,Negrito"&amp;9Pág.: &amp;P de &amp;N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2"/>
  <dimension ref="A1:Z70"/>
  <sheetViews>
    <sheetView showGridLines="0" zoomScaleNormal="100" zoomScaleSheetLayoutView="55" workbookViewId="0">
      <selection sqref="A1:L1"/>
    </sheetView>
  </sheetViews>
  <sheetFormatPr defaultColWidth="9.109375" defaultRowHeight="14.1" customHeight="1" x14ac:dyDescent="0.25"/>
  <cols>
    <col min="1" max="1" width="9.109375" style="209"/>
    <col min="2" max="2" width="47.33203125" style="209" customWidth="1"/>
    <col min="3" max="3" width="0" style="209" hidden="1" customWidth="1"/>
    <col min="4" max="4" width="9.5546875" style="209" customWidth="1"/>
    <col min="5" max="5" width="2" style="209" customWidth="1"/>
    <col min="6" max="6" width="20.6640625" style="209" customWidth="1"/>
    <col min="7" max="7" width="7" style="210" customWidth="1"/>
    <col min="8" max="10" width="7" style="209" customWidth="1"/>
    <col min="11" max="11" width="7" style="210" customWidth="1"/>
    <col min="12" max="12" width="7" style="209" customWidth="1"/>
    <col min="13" max="16384" width="9.109375" style="209"/>
  </cols>
  <sheetData>
    <row r="1" spans="1:14" s="840" customFormat="1" ht="21.9" customHeight="1" x14ac:dyDescent="0.25">
      <c r="A1" s="237" t="s">
        <v>873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9"/>
    </row>
    <row r="2" spans="1:14" ht="5.0999999999999996" customHeight="1" x14ac:dyDescent="0.25"/>
    <row r="3" spans="1:14" ht="14.1" customHeight="1" x14ac:dyDescent="0.25">
      <c r="A3" s="841" t="s">
        <v>107</v>
      </c>
      <c r="B3" s="841"/>
      <c r="C3" s="841"/>
      <c r="D3" s="841"/>
      <c r="F3" s="842" t="s">
        <v>108</v>
      </c>
      <c r="G3" s="842"/>
      <c r="H3" s="842"/>
      <c r="I3" s="842"/>
      <c r="J3" s="842"/>
      <c r="K3" s="842"/>
      <c r="L3" s="842"/>
    </row>
    <row r="4" spans="1:14" ht="14.1" customHeight="1" x14ac:dyDescent="0.25">
      <c r="A4" s="843" t="s">
        <v>109</v>
      </c>
      <c r="B4" s="843"/>
      <c r="C4" s="843"/>
      <c r="D4" s="843"/>
      <c r="F4" s="844"/>
      <c r="G4" s="845"/>
      <c r="H4" s="846" t="s">
        <v>110</v>
      </c>
      <c r="I4" s="846"/>
      <c r="J4" s="846" t="s">
        <v>111</v>
      </c>
      <c r="K4" s="846"/>
      <c r="L4" s="847" t="s">
        <v>110</v>
      </c>
    </row>
    <row r="5" spans="1:14" ht="14.1" customHeight="1" x14ac:dyDescent="0.25">
      <c r="A5" s="848"/>
      <c r="B5" s="848"/>
      <c r="C5" s="848"/>
      <c r="D5" s="848"/>
      <c r="F5" s="849" t="s">
        <v>110</v>
      </c>
      <c r="G5" s="850"/>
      <c r="H5" s="850">
        <v>365</v>
      </c>
      <c r="I5" s="850"/>
      <c r="J5" s="851"/>
      <c r="K5" s="850" t="s">
        <v>112</v>
      </c>
      <c r="L5" s="852">
        <v>365</v>
      </c>
    </row>
    <row r="6" spans="1:14" ht="12" x14ac:dyDescent="0.25">
      <c r="A6" s="853" t="s">
        <v>113</v>
      </c>
      <c r="B6" s="853" t="s">
        <v>114</v>
      </c>
      <c r="C6" s="853" t="s">
        <v>115</v>
      </c>
      <c r="D6" s="853" t="s">
        <v>116</v>
      </c>
      <c r="F6" s="849" t="s">
        <v>117</v>
      </c>
      <c r="G6" s="850" t="s">
        <v>112</v>
      </c>
      <c r="H6" s="850">
        <v>52</v>
      </c>
      <c r="I6" s="850" t="s">
        <v>118</v>
      </c>
      <c r="J6" s="850">
        <v>1</v>
      </c>
      <c r="K6" s="850" t="s">
        <v>112</v>
      </c>
      <c r="L6" s="852">
        <f>H6*J6</f>
        <v>52</v>
      </c>
    </row>
    <row r="7" spans="1:14" ht="14.1" customHeight="1" x14ac:dyDescent="0.25">
      <c r="A7" s="841" t="s">
        <v>119</v>
      </c>
      <c r="B7" s="841"/>
      <c r="C7" s="853" t="s">
        <v>3</v>
      </c>
      <c r="D7" s="853" t="s">
        <v>3</v>
      </c>
      <c r="F7" s="849" t="s">
        <v>120</v>
      </c>
      <c r="G7" s="850" t="s">
        <v>112</v>
      </c>
      <c r="H7" s="850">
        <v>11</v>
      </c>
      <c r="I7" s="850" t="s">
        <v>118</v>
      </c>
      <c r="J7" s="850">
        <v>1</v>
      </c>
      <c r="K7" s="850" t="s">
        <v>112</v>
      </c>
      <c r="L7" s="852">
        <f>H7*J7</f>
        <v>11</v>
      </c>
    </row>
    <row r="8" spans="1:14" ht="14.1" customHeight="1" x14ac:dyDescent="0.25">
      <c r="A8" s="854">
        <v>1</v>
      </c>
      <c r="B8" s="855" t="s">
        <v>2</v>
      </c>
      <c r="C8" s="856">
        <v>0.2</v>
      </c>
      <c r="D8" s="856">
        <v>0.2</v>
      </c>
      <c r="F8" s="857" t="s">
        <v>121</v>
      </c>
      <c r="G8" s="858"/>
      <c r="H8" s="858"/>
      <c r="I8" s="858"/>
      <c r="J8" s="859"/>
      <c r="K8" s="858" t="s">
        <v>112</v>
      </c>
      <c r="L8" s="860">
        <f>L5-L6-L7</f>
        <v>302</v>
      </c>
    </row>
    <row r="9" spans="1:14" ht="14.1" customHeight="1" x14ac:dyDescent="0.25">
      <c r="A9" s="861">
        <v>2</v>
      </c>
      <c r="B9" s="862" t="s">
        <v>122</v>
      </c>
      <c r="C9" s="863">
        <v>1.4999999999999999E-2</v>
      </c>
      <c r="D9" s="863">
        <v>1.4999999999999999E-2</v>
      </c>
      <c r="F9" s="864" t="s">
        <v>123</v>
      </c>
    </row>
    <row r="10" spans="1:14" ht="14.1" customHeight="1" x14ac:dyDescent="0.25">
      <c r="A10" s="861">
        <v>3</v>
      </c>
      <c r="B10" s="862" t="s">
        <v>124</v>
      </c>
      <c r="C10" s="863">
        <v>0.01</v>
      </c>
      <c r="D10" s="863">
        <v>0.01</v>
      </c>
      <c r="I10" s="210"/>
    </row>
    <row r="11" spans="1:14" ht="14.1" customHeight="1" x14ac:dyDescent="0.25">
      <c r="A11" s="861">
        <v>4</v>
      </c>
      <c r="B11" s="862" t="s">
        <v>125</v>
      </c>
      <c r="C11" s="863">
        <v>2E-3</v>
      </c>
      <c r="D11" s="863">
        <v>2E-3</v>
      </c>
      <c r="F11" s="842" t="s">
        <v>126</v>
      </c>
      <c r="G11" s="842"/>
      <c r="H11" s="842"/>
      <c r="I11" s="842"/>
      <c r="J11" s="842"/>
      <c r="K11" s="842"/>
      <c r="L11" s="842"/>
    </row>
    <row r="12" spans="1:14" ht="14.1" customHeight="1" x14ac:dyDescent="0.25">
      <c r="A12" s="861">
        <v>5</v>
      </c>
      <c r="B12" s="862" t="s">
        <v>127</v>
      </c>
      <c r="C12" s="863">
        <v>6.0000000000000001E-3</v>
      </c>
      <c r="D12" s="863">
        <v>6.0000000000000001E-3</v>
      </c>
      <c r="F12" s="865"/>
      <c r="G12" s="866"/>
      <c r="H12" s="866" t="s">
        <v>110</v>
      </c>
      <c r="I12" s="866"/>
      <c r="J12" s="866" t="s">
        <v>111</v>
      </c>
      <c r="K12" s="866"/>
      <c r="L12" s="867" t="s">
        <v>110</v>
      </c>
    </row>
    <row r="13" spans="1:14" ht="14.1" customHeight="1" x14ac:dyDescent="0.25">
      <c r="A13" s="861">
        <v>6</v>
      </c>
      <c r="B13" s="862" t="s">
        <v>128</v>
      </c>
      <c r="C13" s="863">
        <v>2.5000000000000001E-2</v>
      </c>
      <c r="D13" s="863">
        <v>2.5000000000000001E-2</v>
      </c>
      <c r="F13" s="849" t="s">
        <v>110</v>
      </c>
      <c r="G13" s="850"/>
      <c r="H13" s="850">
        <f>H5</f>
        <v>365</v>
      </c>
      <c r="I13" s="850"/>
      <c r="J13" s="851"/>
      <c r="K13" s="850" t="s">
        <v>112</v>
      </c>
      <c r="L13" s="852">
        <v>365</v>
      </c>
    </row>
    <row r="14" spans="1:14" ht="14.1" customHeight="1" x14ac:dyDescent="0.25">
      <c r="A14" s="861">
        <v>7</v>
      </c>
      <c r="B14" s="862" t="s">
        <v>129</v>
      </c>
      <c r="C14" s="863">
        <v>0.03</v>
      </c>
      <c r="D14" s="863">
        <v>0.03</v>
      </c>
      <c r="F14" s="849" t="s">
        <v>117</v>
      </c>
      <c r="G14" s="850" t="s">
        <v>112</v>
      </c>
      <c r="H14" s="850">
        <f>H6</f>
        <v>52</v>
      </c>
      <c r="I14" s="850" t="s">
        <v>118</v>
      </c>
      <c r="J14" s="850">
        <v>1</v>
      </c>
      <c r="K14" s="850" t="s">
        <v>112</v>
      </c>
      <c r="L14" s="852">
        <f>H14*J14</f>
        <v>52</v>
      </c>
    </row>
    <row r="15" spans="1:14" ht="14.1" customHeight="1" x14ac:dyDescent="0.25">
      <c r="A15" s="868">
        <v>8</v>
      </c>
      <c r="B15" s="869" t="s">
        <v>130</v>
      </c>
      <c r="C15" s="870">
        <v>8.5000000000000006E-2</v>
      </c>
      <c r="D15" s="870">
        <v>0.08</v>
      </c>
      <c r="F15" s="849" t="s">
        <v>120</v>
      </c>
      <c r="G15" s="850" t="s">
        <v>112</v>
      </c>
      <c r="H15" s="850">
        <f>H7</f>
        <v>11</v>
      </c>
      <c r="I15" s="850" t="s">
        <v>118</v>
      </c>
      <c r="J15" s="850">
        <v>1</v>
      </c>
      <c r="K15" s="850" t="s">
        <v>112</v>
      </c>
      <c r="L15" s="852">
        <f>H15*J15</f>
        <v>11</v>
      </c>
      <c r="N15" s="871" t="s">
        <v>530</v>
      </c>
    </row>
    <row r="16" spans="1:14" ht="14.1" customHeight="1" x14ac:dyDescent="0.25">
      <c r="A16" s="841" t="s">
        <v>131</v>
      </c>
      <c r="B16" s="841"/>
      <c r="C16" s="872">
        <f>SUM(C8:C15)</f>
        <v>0.37300000000000005</v>
      </c>
      <c r="D16" s="872">
        <f>SUM(D8:D15)</f>
        <v>0.36800000000000005</v>
      </c>
      <c r="F16" s="849" t="s">
        <v>132</v>
      </c>
      <c r="G16" s="850" t="s">
        <v>112</v>
      </c>
      <c r="H16" s="850">
        <v>30</v>
      </c>
      <c r="I16" s="850" t="s">
        <v>133</v>
      </c>
      <c r="J16" s="850">
        <v>4</v>
      </c>
      <c r="K16" s="850" t="s">
        <v>112</v>
      </c>
      <c r="L16" s="852">
        <f>H16-J16</f>
        <v>26</v>
      </c>
    </row>
    <row r="17" spans="1:12" ht="14.1" customHeight="1" x14ac:dyDescent="0.25">
      <c r="A17" s="873"/>
      <c r="B17" s="873"/>
      <c r="C17" s="873"/>
      <c r="D17" s="873"/>
      <c r="F17" s="857" t="s">
        <v>134</v>
      </c>
      <c r="G17" s="858"/>
      <c r="H17" s="858"/>
      <c r="I17" s="858"/>
      <c r="J17" s="859"/>
      <c r="K17" s="858" t="s">
        <v>112</v>
      </c>
      <c r="L17" s="874">
        <f>L13-L14-L15-L16</f>
        <v>276</v>
      </c>
    </row>
    <row r="18" spans="1:12" ht="14.1" customHeight="1" x14ac:dyDescent="0.25">
      <c r="A18" s="875" t="s">
        <v>135</v>
      </c>
      <c r="B18" s="875" t="s">
        <v>136</v>
      </c>
      <c r="C18" s="876" t="s">
        <v>115</v>
      </c>
      <c r="D18" s="875" t="s">
        <v>116</v>
      </c>
    </row>
    <row r="19" spans="1:12" ht="14.1" customHeight="1" x14ac:dyDescent="0.25">
      <c r="A19" s="875"/>
      <c r="B19" s="875"/>
      <c r="C19" s="877"/>
      <c r="D19" s="875"/>
      <c r="F19" s="842" t="s">
        <v>137</v>
      </c>
      <c r="G19" s="842"/>
      <c r="H19" s="842"/>
      <c r="I19" s="842"/>
      <c r="J19" s="842"/>
      <c r="K19" s="842"/>
      <c r="L19" s="842"/>
    </row>
    <row r="20" spans="1:12" ht="14.1" customHeight="1" x14ac:dyDescent="0.25">
      <c r="A20" s="878" t="s">
        <v>138</v>
      </c>
      <c r="B20" s="878"/>
      <c r="C20" s="879" t="s">
        <v>3</v>
      </c>
      <c r="D20" s="879" t="s">
        <v>3</v>
      </c>
      <c r="F20" s="849" t="s">
        <v>139</v>
      </c>
      <c r="G20" s="850" t="s">
        <v>112</v>
      </c>
      <c r="H20" s="850">
        <f>J16</f>
        <v>4</v>
      </c>
      <c r="I20" s="850"/>
      <c r="J20" s="851"/>
      <c r="K20" s="850" t="s">
        <v>112</v>
      </c>
      <c r="L20" s="852">
        <v>4</v>
      </c>
    </row>
    <row r="21" spans="1:12" ht="24" customHeight="1" x14ac:dyDescent="0.25">
      <c r="A21" s="854">
        <v>9</v>
      </c>
      <c r="B21" s="855" t="s">
        <v>140</v>
      </c>
      <c r="C21" s="856">
        <f>H14/L17</f>
        <v>0.18840579710144928</v>
      </c>
      <c r="D21" s="856">
        <v>0</v>
      </c>
      <c r="F21" s="849" t="s">
        <v>141</v>
      </c>
      <c r="G21" s="850" t="s">
        <v>112</v>
      </c>
      <c r="H21" s="850">
        <f>H14</f>
        <v>52</v>
      </c>
      <c r="I21" s="850" t="s">
        <v>133</v>
      </c>
      <c r="J21" s="850">
        <f>J16</f>
        <v>4</v>
      </c>
      <c r="K21" s="850" t="s">
        <v>112</v>
      </c>
      <c r="L21" s="852">
        <f>H21-J21</f>
        <v>48</v>
      </c>
    </row>
    <row r="22" spans="1:12" ht="24" customHeight="1" x14ac:dyDescent="0.25">
      <c r="A22" s="861">
        <v>10</v>
      </c>
      <c r="B22" s="862" t="s">
        <v>387</v>
      </c>
      <c r="C22" s="863">
        <f>L16/L17</f>
        <v>9.420289855072464E-2</v>
      </c>
      <c r="D22" s="880">
        <v>0</v>
      </c>
      <c r="F22" s="849" t="s">
        <v>142</v>
      </c>
      <c r="G22" s="850" t="s">
        <v>112</v>
      </c>
      <c r="H22" s="851">
        <v>1</v>
      </c>
      <c r="I22" s="850" t="s">
        <v>143</v>
      </c>
      <c r="J22" s="881">
        <v>3</v>
      </c>
      <c r="K22" s="850"/>
      <c r="L22" s="882"/>
    </row>
    <row r="23" spans="1:12" ht="24" customHeight="1" x14ac:dyDescent="0.25">
      <c r="A23" s="861">
        <v>11</v>
      </c>
      <c r="B23" s="862" t="s">
        <v>144</v>
      </c>
      <c r="C23" s="863">
        <f>H16/(L17*J22)</f>
        <v>3.6231884057971016E-2</v>
      </c>
      <c r="D23" s="863">
        <f>D22/3</f>
        <v>0</v>
      </c>
      <c r="F23" s="849" t="s">
        <v>145</v>
      </c>
      <c r="G23" s="850" t="s">
        <v>112</v>
      </c>
      <c r="H23" s="850">
        <v>11</v>
      </c>
      <c r="I23" s="850" t="s">
        <v>14</v>
      </c>
      <c r="J23" s="851" t="s">
        <v>146</v>
      </c>
      <c r="K23" s="850"/>
      <c r="L23" s="882"/>
    </row>
    <row r="24" spans="1:12" ht="24" customHeight="1" x14ac:dyDescent="0.25">
      <c r="A24" s="861">
        <v>12</v>
      </c>
      <c r="B24" s="862" t="s">
        <v>147</v>
      </c>
      <c r="C24" s="863">
        <f>H15/L17</f>
        <v>3.9855072463768113E-2</v>
      </c>
      <c r="D24" s="863">
        <v>0</v>
      </c>
      <c r="F24" s="849" t="s">
        <v>148</v>
      </c>
      <c r="G24" s="850" t="s">
        <v>112</v>
      </c>
      <c r="H24" s="850">
        <v>1</v>
      </c>
      <c r="I24" s="850" t="s">
        <v>14</v>
      </c>
      <c r="J24" s="851" t="s">
        <v>149</v>
      </c>
      <c r="K24" s="850"/>
      <c r="L24" s="882"/>
    </row>
    <row r="25" spans="1:12" ht="24" customHeight="1" x14ac:dyDescent="0.25">
      <c r="A25" s="861">
        <v>13</v>
      </c>
      <c r="B25" s="862" t="s">
        <v>150</v>
      </c>
      <c r="C25" s="883">
        <f>(L16/L17)*H30*H32</f>
        <v>1.6617391304347823E-3</v>
      </c>
      <c r="D25" s="863">
        <f>H25/(L17+H21+J21)*H39</f>
        <v>3.8403614457831327E-3</v>
      </c>
      <c r="F25" s="849" t="s">
        <v>151</v>
      </c>
      <c r="G25" s="850" t="s">
        <v>112</v>
      </c>
      <c r="H25" s="884">
        <v>15</v>
      </c>
      <c r="I25" s="850" t="s">
        <v>152</v>
      </c>
      <c r="J25" s="850"/>
      <c r="K25" s="850"/>
      <c r="L25" s="852"/>
    </row>
    <row r="26" spans="1:12" ht="24" customHeight="1" x14ac:dyDescent="0.25">
      <c r="A26" s="861">
        <v>14</v>
      </c>
      <c r="B26" s="862" t="s">
        <v>153</v>
      </c>
      <c r="C26" s="883">
        <f>(H28*L16/(L27*L17))*H29</f>
        <v>1.2845849802371542E-4</v>
      </c>
      <c r="D26" s="880">
        <f>1/12</f>
        <v>8.3333333333333329E-2</v>
      </c>
      <c r="F26" s="849" t="s">
        <v>154</v>
      </c>
      <c r="G26" s="850" t="s">
        <v>112</v>
      </c>
      <c r="H26" s="850">
        <v>44</v>
      </c>
      <c r="I26" s="850" t="s">
        <v>155</v>
      </c>
      <c r="J26" s="851"/>
      <c r="K26" s="850"/>
      <c r="L26" s="882"/>
    </row>
    <row r="27" spans="1:12" ht="24" customHeight="1" x14ac:dyDescent="0.25">
      <c r="A27" s="861">
        <v>15</v>
      </c>
      <c r="B27" s="862" t="s">
        <v>156</v>
      </c>
      <c r="C27" s="863" t="e">
        <f>H25/L17*#REF!</f>
        <v>#REF!</v>
      </c>
      <c r="D27" s="863">
        <f>H35/(J35*L17)</f>
        <v>3.6231884057971015E-3</v>
      </c>
      <c r="F27" s="849" t="s">
        <v>157</v>
      </c>
      <c r="G27" s="850" t="s">
        <v>112</v>
      </c>
      <c r="H27" s="850">
        <f>H26</f>
        <v>44</v>
      </c>
      <c r="I27" s="850" t="s">
        <v>143</v>
      </c>
      <c r="J27" s="850">
        <v>6</v>
      </c>
      <c r="K27" s="850" t="s">
        <v>112</v>
      </c>
      <c r="L27" s="885">
        <f>H27/J27</f>
        <v>7.333333333333333</v>
      </c>
    </row>
    <row r="28" spans="1:12" ht="24" customHeight="1" x14ac:dyDescent="0.25">
      <c r="A28" s="861">
        <v>16</v>
      </c>
      <c r="B28" s="862" t="s">
        <v>158</v>
      </c>
      <c r="C28" s="863">
        <f>(H31/L27)/L17</f>
        <v>0.10869565217391304</v>
      </c>
      <c r="D28" s="863">
        <f>H34/(J34*L17)</f>
        <v>4.528985507246377E-3</v>
      </c>
      <c r="F28" s="849" t="s">
        <v>159</v>
      </c>
      <c r="G28" s="850" t="s">
        <v>112</v>
      </c>
      <c r="H28" s="850">
        <v>0.5</v>
      </c>
      <c r="I28" s="850" t="s">
        <v>160</v>
      </c>
      <c r="J28" s="850"/>
      <c r="K28" s="850"/>
      <c r="L28" s="882"/>
    </row>
    <row r="29" spans="1:12" ht="24" customHeight="1" x14ac:dyDescent="0.25">
      <c r="A29" s="861">
        <v>17</v>
      </c>
      <c r="B29" s="862" t="s">
        <v>161</v>
      </c>
      <c r="C29" s="863"/>
      <c r="D29" s="863">
        <v>0</v>
      </c>
      <c r="F29" s="849" t="s">
        <v>162</v>
      </c>
      <c r="G29" s="850" t="s">
        <v>112</v>
      </c>
      <c r="H29" s="886">
        <v>0.02</v>
      </c>
      <c r="I29" s="881" t="s">
        <v>163</v>
      </c>
      <c r="J29" s="850"/>
      <c r="K29" s="850"/>
      <c r="L29" s="882"/>
    </row>
    <row r="30" spans="1:12" ht="14.1" customHeight="1" x14ac:dyDescent="0.25">
      <c r="A30" s="887" t="s">
        <v>131</v>
      </c>
      <c r="B30" s="888"/>
      <c r="C30" s="872" t="e">
        <f>SUM(C21:C29)</f>
        <v>#REF!</v>
      </c>
      <c r="D30" s="872">
        <f>SUM(D21:D29)</f>
        <v>9.5325868692159949E-2</v>
      </c>
      <c r="F30" s="849" t="s">
        <v>164</v>
      </c>
      <c r="G30" s="850" t="s">
        <v>112</v>
      </c>
      <c r="H30" s="886">
        <v>0.98</v>
      </c>
      <c r="I30" s="881" t="s">
        <v>163</v>
      </c>
      <c r="J30" s="851"/>
      <c r="K30" s="850"/>
      <c r="L30" s="882"/>
    </row>
    <row r="31" spans="1:12" ht="14.1" customHeight="1" x14ac:dyDescent="0.25">
      <c r="A31" s="889"/>
      <c r="B31" s="890"/>
      <c r="C31" s="890"/>
      <c r="D31" s="891"/>
      <c r="F31" s="849" t="s">
        <v>115</v>
      </c>
      <c r="G31" s="850" t="s">
        <v>112</v>
      </c>
      <c r="H31" s="850">
        <v>220</v>
      </c>
      <c r="I31" s="850" t="s">
        <v>165</v>
      </c>
      <c r="J31" s="850"/>
      <c r="K31" s="850"/>
      <c r="L31" s="882"/>
    </row>
    <row r="32" spans="1:12" ht="12" x14ac:dyDescent="0.25">
      <c r="A32" s="892" t="s">
        <v>166</v>
      </c>
      <c r="B32" s="893"/>
      <c r="C32" s="893"/>
      <c r="D32" s="888"/>
      <c r="F32" s="849" t="s">
        <v>167</v>
      </c>
      <c r="G32" s="850" t="s">
        <v>112</v>
      </c>
      <c r="H32" s="894">
        <v>1.7999999999999999E-2</v>
      </c>
      <c r="I32" s="850"/>
      <c r="J32" s="851"/>
      <c r="K32" s="850"/>
      <c r="L32" s="882"/>
    </row>
    <row r="33" spans="1:12" ht="14.1" customHeight="1" x14ac:dyDescent="0.25">
      <c r="A33" s="895"/>
      <c r="B33" s="896"/>
      <c r="C33" s="896"/>
      <c r="D33" s="897"/>
      <c r="F33" s="849" t="s">
        <v>116</v>
      </c>
      <c r="G33" s="850" t="s">
        <v>112</v>
      </c>
      <c r="H33" s="850">
        <v>1</v>
      </c>
      <c r="I33" s="850"/>
      <c r="J33" s="850" t="s">
        <v>14</v>
      </c>
      <c r="K33" s="850"/>
      <c r="L33" s="882"/>
    </row>
    <row r="34" spans="1:12" ht="12" x14ac:dyDescent="0.25">
      <c r="A34" s="853" t="s">
        <v>168</v>
      </c>
      <c r="B34" s="853" t="s">
        <v>169</v>
      </c>
      <c r="C34" s="853" t="s">
        <v>115</v>
      </c>
      <c r="D34" s="853" t="s">
        <v>116</v>
      </c>
      <c r="F34" s="849" t="s">
        <v>170</v>
      </c>
      <c r="G34" s="850" t="s">
        <v>112</v>
      </c>
      <c r="H34" s="850">
        <v>5</v>
      </c>
      <c r="I34" s="850" t="s">
        <v>171</v>
      </c>
      <c r="J34" s="850">
        <v>4</v>
      </c>
      <c r="K34" s="850" t="s">
        <v>7</v>
      </c>
      <c r="L34" s="882"/>
    </row>
    <row r="35" spans="1:12" ht="14.1" customHeight="1" x14ac:dyDescent="0.25">
      <c r="A35" s="887" t="s">
        <v>172</v>
      </c>
      <c r="B35" s="898"/>
      <c r="C35" s="853" t="s">
        <v>3</v>
      </c>
      <c r="D35" s="853" t="s">
        <v>3</v>
      </c>
      <c r="F35" s="849" t="s">
        <v>173</v>
      </c>
      <c r="G35" s="850"/>
      <c r="H35" s="850">
        <v>4</v>
      </c>
      <c r="I35" s="850" t="s">
        <v>171</v>
      </c>
      <c r="J35" s="850">
        <v>4</v>
      </c>
      <c r="K35" s="850" t="s">
        <v>7</v>
      </c>
      <c r="L35" s="882"/>
    </row>
    <row r="36" spans="1:12" ht="24" customHeight="1" x14ac:dyDescent="0.25">
      <c r="A36" s="861">
        <v>18</v>
      </c>
      <c r="B36" s="862" t="s">
        <v>174</v>
      </c>
      <c r="C36" s="863"/>
      <c r="D36" s="899">
        <f>(H28*25)/(L27*L17)*H29</f>
        <v>1.2351778656126481E-4</v>
      </c>
      <c r="F36" s="849" t="s">
        <v>175</v>
      </c>
      <c r="G36" s="850" t="s">
        <v>112</v>
      </c>
      <c r="H36" s="886">
        <v>0.95</v>
      </c>
      <c r="I36" s="850"/>
      <c r="J36" s="851"/>
      <c r="K36" s="850"/>
      <c r="L36" s="882"/>
    </row>
    <row r="37" spans="1:12" ht="24" customHeight="1" x14ac:dyDescent="0.25">
      <c r="A37" s="861">
        <v>19</v>
      </c>
      <c r="B37" s="862" t="s">
        <v>176</v>
      </c>
      <c r="C37" s="863"/>
      <c r="D37" s="899">
        <f>(25)/L17*H30</f>
        <v>8.8768115942028977E-2</v>
      </c>
      <c r="F37" s="849" t="s">
        <v>130</v>
      </c>
      <c r="G37" s="850" t="s">
        <v>112</v>
      </c>
      <c r="H37" s="894">
        <v>0.08</v>
      </c>
      <c r="I37" s="850"/>
      <c r="J37" s="851"/>
      <c r="K37" s="850"/>
      <c r="L37" s="882"/>
    </row>
    <row r="38" spans="1:12" ht="24" customHeight="1" x14ac:dyDescent="0.25">
      <c r="A38" s="861">
        <v>20</v>
      </c>
      <c r="B38" s="862" t="s">
        <v>177</v>
      </c>
      <c r="C38" s="863"/>
      <c r="D38" s="863">
        <f>D37+D36</f>
        <v>8.8891633728590241E-2</v>
      </c>
      <c r="F38" s="849" t="s">
        <v>178</v>
      </c>
      <c r="G38" s="850" t="s">
        <v>112</v>
      </c>
      <c r="H38" s="900">
        <v>0.5</v>
      </c>
      <c r="I38" s="850"/>
      <c r="J38" s="851"/>
      <c r="K38" s="850"/>
      <c r="L38" s="882"/>
    </row>
    <row r="39" spans="1:12" ht="24" customHeight="1" x14ac:dyDescent="0.25">
      <c r="A39" s="861">
        <v>21</v>
      </c>
      <c r="B39" s="862" t="s">
        <v>179</v>
      </c>
      <c r="C39" s="863" t="e">
        <f>H38*H37*H36*(1+C30)</f>
        <v>#REF!</v>
      </c>
      <c r="D39" s="863">
        <v>4.8599999999999997E-2</v>
      </c>
      <c r="F39" s="849" t="s">
        <v>180</v>
      </c>
      <c r="G39" s="850" t="s">
        <v>112</v>
      </c>
      <c r="H39" s="894">
        <v>8.5000000000000006E-2</v>
      </c>
      <c r="I39" s="881" t="s">
        <v>181</v>
      </c>
      <c r="J39" s="851"/>
      <c r="K39" s="850"/>
      <c r="L39" s="882"/>
    </row>
    <row r="40" spans="1:12" ht="24" customHeight="1" x14ac:dyDescent="0.25">
      <c r="A40" s="861">
        <v>22</v>
      </c>
      <c r="B40" s="862" t="s">
        <v>182</v>
      </c>
      <c r="C40" s="863">
        <f>H37*(C25+C26)</f>
        <v>1.4321581027667982E-4</v>
      </c>
      <c r="D40" s="863">
        <f>H37*(D38)</f>
        <v>7.1113306982872196E-3</v>
      </c>
      <c r="F40" s="849" t="s">
        <v>183</v>
      </c>
      <c r="G40" s="850" t="s">
        <v>112</v>
      </c>
      <c r="H40" s="901">
        <v>2.5000000000000001E-2</v>
      </c>
      <c r="I40" s="850" t="s">
        <v>184</v>
      </c>
      <c r="J40" s="851"/>
      <c r="K40" s="902">
        <f>H40*H41/12</f>
        <v>9.3749999999999988E-5</v>
      </c>
      <c r="L40" s="903" t="s">
        <v>14</v>
      </c>
    </row>
    <row r="41" spans="1:12" ht="24" customHeight="1" x14ac:dyDescent="0.25">
      <c r="A41" s="861">
        <v>23</v>
      </c>
      <c r="B41" s="862" t="s">
        <v>185</v>
      </c>
      <c r="C41" s="863">
        <v>0</v>
      </c>
      <c r="D41" s="904">
        <v>0</v>
      </c>
      <c r="F41" s="849" t="s">
        <v>186</v>
      </c>
      <c r="G41" s="850" t="s">
        <v>112</v>
      </c>
      <c r="H41" s="894">
        <v>4.4999999999999998E-2</v>
      </c>
      <c r="I41" s="850" t="s">
        <v>184</v>
      </c>
      <c r="J41" s="851"/>
      <c r="K41" s="850"/>
      <c r="L41" s="882"/>
    </row>
    <row r="42" spans="1:12" ht="24" customHeight="1" x14ac:dyDescent="0.25">
      <c r="A42" s="861">
        <v>24</v>
      </c>
      <c r="B42" s="862" t="s">
        <v>187</v>
      </c>
      <c r="C42" s="863">
        <v>0</v>
      </c>
      <c r="D42" s="863">
        <v>0</v>
      </c>
      <c r="F42" s="849" t="s">
        <v>188</v>
      </c>
      <c r="G42" s="850" t="s">
        <v>112</v>
      </c>
      <c r="H42" s="850">
        <v>120</v>
      </c>
      <c r="I42" s="850" t="s">
        <v>152</v>
      </c>
      <c r="J42" s="850">
        <v>4</v>
      </c>
      <c r="K42" s="850" t="s">
        <v>7</v>
      </c>
      <c r="L42" s="882"/>
    </row>
    <row r="43" spans="1:12" ht="24" customHeight="1" x14ac:dyDescent="0.25">
      <c r="A43" s="861">
        <v>25</v>
      </c>
      <c r="B43" s="862" t="s">
        <v>189</v>
      </c>
      <c r="C43" s="863">
        <v>0</v>
      </c>
      <c r="D43" s="863">
        <v>0</v>
      </c>
      <c r="F43" s="857" t="s">
        <v>190</v>
      </c>
      <c r="G43" s="858" t="s">
        <v>112</v>
      </c>
      <c r="H43" s="905">
        <v>0.03</v>
      </c>
      <c r="I43" s="906" t="s">
        <v>163</v>
      </c>
      <c r="J43" s="859"/>
      <c r="K43" s="858"/>
      <c r="L43" s="907"/>
    </row>
    <row r="44" spans="1:12" ht="24" customHeight="1" x14ac:dyDescent="0.25">
      <c r="A44" s="861">
        <v>26</v>
      </c>
      <c r="B44" s="862" t="s">
        <v>191</v>
      </c>
      <c r="C44" s="863">
        <v>0</v>
      </c>
      <c r="D44" s="863">
        <v>0</v>
      </c>
      <c r="F44" s="908" t="s">
        <v>192</v>
      </c>
    </row>
    <row r="45" spans="1:12" ht="24" customHeight="1" x14ac:dyDescent="0.25">
      <c r="A45" s="909">
        <v>27</v>
      </c>
      <c r="B45" s="910" t="s">
        <v>193</v>
      </c>
      <c r="C45" s="911">
        <v>0</v>
      </c>
      <c r="D45" s="911">
        <v>0</v>
      </c>
    </row>
    <row r="46" spans="1:12" ht="14.1" customHeight="1" x14ac:dyDescent="0.25">
      <c r="A46" s="887" t="s">
        <v>131</v>
      </c>
      <c r="B46" s="898"/>
      <c r="C46" s="872" t="e">
        <f>SUM(C39:C45)</f>
        <v>#REF!</v>
      </c>
      <c r="D46" s="872">
        <f>SUM(D38:D45)</f>
        <v>0.14460296442687748</v>
      </c>
    </row>
    <row r="47" spans="1:12" ht="14.1" customHeight="1" x14ac:dyDescent="0.25">
      <c r="A47" s="896"/>
      <c r="B47" s="912"/>
      <c r="C47" s="912"/>
      <c r="D47" s="912"/>
    </row>
    <row r="48" spans="1:12" ht="14.1" customHeight="1" x14ac:dyDescent="0.25">
      <c r="A48" s="853" t="s">
        <v>194</v>
      </c>
      <c r="B48" s="853" t="s">
        <v>195</v>
      </c>
      <c r="C48" s="853" t="s">
        <v>3</v>
      </c>
      <c r="D48" s="853" t="s">
        <v>3</v>
      </c>
    </row>
    <row r="49" spans="1:26" ht="14.1" customHeight="1" x14ac:dyDescent="0.25">
      <c r="A49" s="913">
        <v>28</v>
      </c>
      <c r="B49" s="914" t="s">
        <v>195</v>
      </c>
      <c r="C49" s="915" t="e">
        <f>C16*C30</f>
        <v>#REF!</v>
      </c>
      <c r="D49" s="872">
        <f>D16*D30</f>
        <v>3.5079919678714863E-2</v>
      </c>
      <c r="E49" s="916"/>
    </row>
    <row r="50" spans="1:26" ht="14.1" customHeight="1" x14ac:dyDescent="0.25">
      <c r="A50" s="917"/>
      <c r="B50" s="917"/>
      <c r="C50" s="917"/>
      <c r="D50" s="917"/>
      <c r="E50" s="916"/>
    </row>
    <row r="51" spans="1:26" s="840" customFormat="1" ht="21.9" customHeight="1" x14ac:dyDescent="0.25">
      <c r="A51" s="918" t="s">
        <v>196</v>
      </c>
      <c r="B51" s="919"/>
      <c r="C51" s="920" t="e">
        <f>(C16+C30+C46+C49)</f>
        <v>#REF!</v>
      </c>
      <c r="D51" s="921">
        <f>(D16+D30+D46+D49)</f>
        <v>0.64300875279775227</v>
      </c>
      <c r="E51" s="922"/>
      <c r="G51" s="923"/>
      <c r="K51" s="923"/>
    </row>
    <row r="52" spans="1:26" ht="14.1" customHeight="1" x14ac:dyDescent="0.25">
      <c r="A52" s="924" t="s">
        <v>197</v>
      </c>
      <c r="B52" s="925"/>
      <c r="C52" s="925"/>
      <c r="D52" s="926"/>
      <c r="E52" s="916"/>
    </row>
    <row r="53" spans="1:26" ht="14.1" customHeight="1" x14ac:dyDescent="0.25">
      <c r="A53" s="927" t="s">
        <v>198</v>
      </c>
      <c r="B53" s="928"/>
      <c r="C53" s="928"/>
      <c r="D53" s="929"/>
    </row>
    <row r="54" spans="1:26" ht="14.1" customHeight="1" x14ac:dyDescent="0.25">
      <c r="A54" s="930" t="s">
        <v>199</v>
      </c>
      <c r="B54" s="931"/>
      <c r="C54" s="931"/>
      <c r="D54" s="932"/>
    </row>
    <row r="56" spans="1:26" s="168" customFormat="1" ht="13.5" customHeight="1" x14ac:dyDescent="0.25">
      <c r="B56" s="165" t="s">
        <v>946</v>
      </c>
      <c r="C56" s="165" t="s">
        <v>946</v>
      </c>
      <c r="D56" s="166" t="str">
        <f>'(2)Ins.'!D109</f>
        <v>Inserir Data</v>
      </c>
      <c r="E56" s="167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s="168" customFormat="1" ht="13.5" customHeight="1" x14ac:dyDescent="0.25">
      <c r="D57" s="167"/>
      <c r="E57" s="167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66" spans="1:26" s="168" customFormat="1" ht="13.5" customHeight="1" x14ac:dyDescent="0.25">
      <c r="A66" s="164"/>
      <c r="B66" s="167"/>
      <c r="C66" s="169"/>
      <c r="D66" s="167"/>
      <c r="E66" s="167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spans="1:26" s="168" customFormat="1" ht="13.5" customHeight="1" x14ac:dyDescent="0.25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spans="1:26" s="168" customFormat="1" ht="13.5" customHeight="1" x14ac:dyDescent="0.25">
      <c r="A68" s="164"/>
      <c r="B68" s="164"/>
      <c r="C68" s="198" t="str">
        <f>'(2)Ins.'!D125</f>
        <v>Razão Social da Licitante</v>
      </c>
      <c r="D68" s="198"/>
      <c r="E68" s="198"/>
      <c r="F68" s="198"/>
      <c r="G68" s="198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spans="1:26" s="168" customFormat="1" ht="13.5" customHeight="1" x14ac:dyDescent="0.25">
      <c r="A69" s="164"/>
      <c r="B69" s="167"/>
      <c r="C69" s="169"/>
      <c r="D69" s="167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spans="1:26" s="168" customFormat="1" ht="13.5" customHeight="1" x14ac:dyDescent="0.25">
      <c r="A70" s="164"/>
      <c r="B70" s="164"/>
      <c r="D70" s="172" t="s">
        <v>947</v>
      </c>
      <c r="E70" s="198" t="str">
        <f>'(2)Ins.'!E127</f>
        <v>inserir nº dias</v>
      </c>
      <c r="F70" s="198"/>
      <c r="G70" s="173" t="s">
        <v>948</v>
      </c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</sheetData>
  <sheetProtection algorithmName="SHA-512" hashValue="6ej4XDyUx4bhREDBUw5jXpM6LnVx46t5NJSrkY6VZ7/ig1oDzX0ip2RphpSO5R/rpwilVsqGnq23JrYSOAlAlw==" saltValue="CO9//OeYjW33Sk2vpRbROw==" spinCount="100000" sheet="1" formatCells="0" formatColumns="0" formatRows="0" insertColumns="0" insertRows="0" insertHyperlinks="0" deleteColumns="0" deleteRows="0" selectLockedCells="1" sort="0" autoFilter="0" pivotTables="0"/>
  <mergeCells count="24">
    <mergeCell ref="C68:G68"/>
    <mergeCell ref="E70:F70"/>
    <mergeCell ref="A7:B7"/>
    <mergeCell ref="A1:L1"/>
    <mergeCell ref="A3:D3"/>
    <mergeCell ref="F3:L3"/>
    <mergeCell ref="A4:D4"/>
    <mergeCell ref="A5:D5"/>
    <mergeCell ref="F11:L11"/>
    <mergeCell ref="A16:B16"/>
    <mergeCell ref="A18:A19"/>
    <mergeCell ref="B18:B19"/>
    <mergeCell ref="D18:D19"/>
    <mergeCell ref="F19:L19"/>
    <mergeCell ref="A51:B51"/>
    <mergeCell ref="A52:D52"/>
    <mergeCell ref="A53:D53"/>
    <mergeCell ref="A54:D54"/>
    <mergeCell ref="A20:B20"/>
    <mergeCell ref="A30:B30"/>
    <mergeCell ref="A32:D32"/>
    <mergeCell ref="A35:B35"/>
    <mergeCell ref="A46:B46"/>
    <mergeCell ref="A50:D50"/>
  </mergeCells>
  <printOptions horizontalCentered="1"/>
  <pageMargins left="1.1811023622047245" right="0.78740157480314965" top="1.1811023622047245" bottom="0.78740157480314965" header="0.59055118110236227" footer="0.31496062992125984"/>
  <pageSetup paperSize="9" scale="62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14 - Encargos Sociais&amp;R&amp;"Calibri,Negrito"&amp;9Pág.: &amp;P de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3"/>
  <dimension ref="A1:Z164"/>
  <sheetViews>
    <sheetView showGridLines="0" zoomScaleNormal="100" zoomScaleSheetLayoutView="40" zoomScalePageLayoutView="55" workbookViewId="0">
      <selection sqref="A1:J1"/>
    </sheetView>
  </sheetViews>
  <sheetFormatPr defaultColWidth="9.44140625" defaultRowHeight="14.1" customHeight="1" x14ac:dyDescent="0.25"/>
  <cols>
    <col min="1" max="1" width="4.33203125" style="1065" customWidth="1"/>
    <col min="2" max="3" width="4.44140625" style="201" customWidth="1"/>
    <col min="4" max="4" width="51.44140625" style="472" customWidth="1"/>
    <col min="5" max="5" width="8.6640625" style="472" customWidth="1"/>
    <col min="6" max="6" width="11.6640625" style="472" customWidth="1"/>
    <col min="7" max="7" width="8.88671875" style="1066" bestFit="1" customWidth="1"/>
    <col min="8" max="8" width="8.6640625" style="472" customWidth="1"/>
    <col min="9" max="9" width="13.6640625" style="1065" customWidth="1"/>
    <col min="10" max="10" width="10.6640625" style="1067" customWidth="1"/>
    <col min="11" max="11" width="9.109375" style="201" customWidth="1"/>
    <col min="12" max="12" width="11.109375" style="201" bestFit="1" customWidth="1"/>
    <col min="13" max="241" width="9.109375" style="201" customWidth="1"/>
    <col min="242" max="242" width="10.109375" style="201" customWidth="1"/>
    <col min="243" max="243" width="6.88671875" style="201" customWidth="1"/>
    <col min="244" max="244" width="32.6640625" style="201" bestFit="1" customWidth="1"/>
    <col min="245" max="245" width="9.44140625" style="201"/>
    <col min="246" max="246" width="6.6640625" style="201" customWidth="1"/>
    <col min="247" max="247" width="7.6640625" style="201" customWidth="1"/>
    <col min="248" max="248" width="36.88671875" style="201" customWidth="1"/>
    <col min="249" max="249" width="11.88671875" style="201" bestFit="1" customWidth="1"/>
    <col min="250" max="250" width="10.5546875" style="201" bestFit="1" customWidth="1"/>
    <col min="251" max="251" width="7.109375" style="201" bestFit="1" customWidth="1"/>
    <col min="252" max="252" width="6.88671875" style="201" bestFit="1" customWidth="1"/>
    <col min="253" max="253" width="7.6640625" style="201" bestFit="1" customWidth="1"/>
    <col min="254" max="254" width="13.33203125" style="201" bestFit="1" customWidth="1"/>
    <col min="255" max="255" width="8.5546875" style="201" bestFit="1" customWidth="1"/>
    <col min="256" max="256" width="7.33203125" style="201" bestFit="1" customWidth="1"/>
    <col min="257" max="257" width="14.33203125" style="201" bestFit="1" customWidth="1"/>
    <col min="258" max="497" width="9.109375" style="201" customWidth="1"/>
    <col min="498" max="498" width="10.109375" style="201" customWidth="1"/>
    <col min="499" max="499" width="6.88671875" style="201" customWidth="1"/>
    <col min="500" max="500" width="32.6640625" style="201" bestFit="1" customWidth="1"/>
    <col min="501" max="501" width="9.44140625" style="201"/>
    <col min="502" max="502" width="6.6640625" style="201" customWidth="1"/>
    <col min="503" max="503" width="7.6640625" style="201" customWidth="1"/>
    <col min="504" max="504" width="36.88671875" style="201" customWidth="1"/>
    <col min="505" max="505" width="11.88671875" style="201" bestFit="1" customWidth="1"/>
    <col min="506" max="506" width="10.5546875" style="201" bestFit="1" customWidth="1"/>
    <col min="507" max="507" width="7.109375" style="201" bestFit="1" customWidth="1"/>
    <col min="508" max="508" width="6.88671875" style="201" bestFit="1" customWidth="1"/>
    <col min="509" max="509" width="7.6640625" style="201" bestFit="1" customWidth="1"/>
    <col min="510" max="510" width="13.33203125" style="201" bestFit="1" customWidth="1"/>
    <col min="511" max="511" width="8.5546875" style="201" bestFit="1" customWidth="1"/>
    <col min="512" max="512" width="7.33203125" style="201" bestFit="1" customWidth="1"/>
    <col min="513" max="513" width="14.33203125" style="201" bestFit="1" customWidth="1"/>
    <col min="514" max="753" width="9.109375" style="201" customWidth="1"/>
    <col min="754" max="754" width="10.109375" style="201" customWidth="1"/>
    <col min="755" max="755" width="6.88671875" style="201" customWidth="1"/>
    <col min="756" max="756" width="32.6640625" style="201" bestFit="1" customWidth="1"/>
    <col min="757" max="757" width="9.44140625" style="201"/>
    <col min="758" max="758" width="6.6640625" style="201" customWidth="1"/>
    <col min="759" max="759" width="7.6640625" style="201" customWidth="1"/>
    <col min="760" max="760" width="36.88671875" style="201" customWidth="1"/>
    <col min="761" max="761" width="11.88671875" style="201" bestFit="1" customWidth="1"/>
    <col min="762" max="762" width="10.5546875" style="201" bestFit="1" customWidth="1"/>
    <col min="763" max="763" width="7.109375" style="201" bestFit="1" customWidth="1"/>
    <col min="764" max="764" width="6.88671875" style="201" bestFit="1" customWidth="1"/>
    <col min="765" max="765" width="7.6640625" style="201" bestFit="1" customWidth="1"/>
    <col min="766" max="766" width="13.33203125" style="201" bestFit="1" customWidth="1"/>
    <col min="767" max="767" width="8.5546875" style="201" bestFit="1" customWidth="1"/>
    <col min="768" max="768" width="7.33203125" style="201" bestFit="1" customWidth="1"/>
    <col min="769" max="769" width="14.33203125" style="201" bestFit="1" customWidth="1"/>
    <col min="770" max="1009" width="9.109375" style="201" customWidth="1"/>
    <col min="1010" max="1010" width="10.109375" style="201" customWidth="1"/>
    <col min="1011" max="1011" width="6.88671875" style="201" customWidth="1"/>
    <col min="1012" max="1012" width="32.6640625" style="201" bestFit="1" customWidth="1"/>
    <col min="1013" max="1013" width="9.44140625" style="201"/>
    <col min="1014" max="1014" width="6.6640625" style="201" customWidth="1"/>
    <col min="1015" max="1015" width="7.6640625" style="201" customWidth="1"/>
    <col min="1016" max="1016" width="36.88671875" style="201" customWidth="1"/>
    <col min="1017" max="1017" width="11.88671875" style="201" bestFit="1" customWidth="1"/>
    <col min="1018" max="1018" width="10.5546875" style="201" bestFit="1" customWidth="1"/>
    <col min="1019" max="1019" width="7.109375" style="201" bestFit="1" customWidth="1"/>
    <col min="1020" max="1020" width="6.88671875" style="201" bestFit="1" customWidth="1"/>
    <col min="1021" max="1021" width="7.6640625" style="201" bestFit="1" customWidth="1"/>
    <col min="1022" max="1022" width="13.33203125" style="201" bestFit="1" customWidth="1"/>
    <col min="1023" max="1023" width="8.5546875" style="201" bestFit="1" customWidth="1"/>
    <col min="1024" max="1024" width="7.33203125" style="201" bestFit="1" customWidth="1"/>
    <col min="1025" max="1025" width="14.33203125" style="201" bestFit="1" customWidth="1"/>
    <col min="1026" max="1265" width="9.109375" style="201" customWidth="1"/>
    <col min="1266" max="1266" width="10.109375" style="201" customWidth="1"/>
    <col min="1267" max="1267" width="6.88671875" style="201" customWidth="1"/>
    <col min="1268" max="1268" width="32.6640625" style="201" bestFit="1" customWidth="1"/>
    <col min="1269" max="1269" width="9.44140625" style="201"/>
    <col min="1270" max="1270" width="6.6640625" style="201" customWidth="1"/>
    <col min="1271" max="1271" width="7.6640625" style="201" customWidth="1"/>
    <col min="1272" max="1272" width="36.88671875" style="201" customWidth="1"/>
    <col min="1273" max="1273" width="11.88671875" style="201" bestFit="1" customWidth="1"/>
    <col min="1274" max="1274" width="10.5546875" style="201" bestFit="1" customWidth="1"/>
    <col min="1275" max="1275" width="7.109375" style="201" bestFit="1" customWidth="1"/>
    <col min="1276" max="1276" width="6.88671875" style="201" bestFit="1" customWidth="1"/>
    <col min="1277" max="1277" width="7.6640625" style="201" bestFit="1" customWidth="1"/>
    <col min="1278" max="1278" width="13.33203125" style="201" bestFit="1" customWidth="1"/>
    <col min="1279" max="1279" width="8.5546875" style="201" bestFit="1" customWidth="1"/>
    <col min="1280" max="1280" width="7.33203125" style="201" bestFit="1" customWidth="1"/>
    <col min="1281" max="1281" width="14.33203125" style="201" bestFit="1" customWidth="1"/>
    <col min="1282" max="1521" width="9.109375" style="201" customWidth="1"/>
    <col min="1522" max="1522" width="10.109375" style="201" customWidth="1"/>
    <col min="1523" max="1523" width="6.88671875" style="201" customWidth="1"/>
    <col min="1524" max="1524" width="32.6640625" style="201" bestFit="1" customWidth="1"/>
    <col min="1525" max="1525" width="9.44140625" style="201"/>
    <col min="1526" max="1526" width="6.6640625" style="201" customWidth="1"/>
    <col min="1527" max="1527" width="7.6640625" style="201" customWidth="1"/>
    <col min="1528" max="1528" width="36.88671875" style="201" customWidth="1"/>
    <col min="1529" max="1529" width="11.88671875" style="201" bestFit="1" customWidth="1"/>
    <col min="1530" max="1530" width="10.5546875" style="201" bestFit="1" customWidth="1"/>
    <col min="1531" max="1531" width="7.109375" style="201" bestFit="1" customWidth="1"/>
    <col min="1532" max="1532" width="6.88671875" style="201" bestFit="1" customWidth="1"/>
    <col min="1533" max="1533" width="7.6640625" style="201" bestFit="1" customWidth="1"/>
    <col min="1534" max="1534" width="13.33203125" style="201" bestFit="1" customWidth="1"/>
    <col min="1535" max="1535" width="8.5546875" style="201" bestFit="1" customWidth="1"/>
    <col min="1536" max="1536" width="7.33203125" style="201" bestFit="1" customWidth="1"/>
    <col min="1537" max="1537" width="14.33203125" style="201" bestFit="1" customWidth="1"/>
    <col min="1538" max="1777" width="9.109375" style="201" customWidth="1"/>
    <col min="1778" max="1778" width="10.109375" style="201" customWidth="1"/>
    <col min="1779" max="1779" width="6.88671875" style="201" customWidth="1"/>
    <col min="1780" max="1780" width="32.6640625" style="201" bestFit="1" customWidth="1"/>
    <col min="1781" max="1781" width="9.44140625" style="201"/>
    <col min="1782" max="1782" width="6.6640625" style="201" customWidth="1"/>
    <col min="1783" max="1783" width="7.6640625" style="201" customWidth="1"/>
    <col min="1784" max="1784" width="36.88671875" style="201" customWidth="1"/>
    <col min="1785" max="1785" width="11.88671875" style="201" bestFit="1" customWidth="1"/>
    <col min="1786" max="1786" width="10.5546875" style="201" bestFit="1" customWidth="1"/>
    <col min="1787" max="1787" width="7.109375" style="201" bestFit="1" customWidth="1"/>
    <col min="1788" max="1788" width="6.88671875" style="201" bestFit="1" customWidth="1"/>
    <col min="1789" max="1789" width="7.6640625" style="201" bestFit="1" customWidth="1"/>
    <col min="1790" max="1790" width="13.33203125" style="201" bestFit="1" customWidth="1"/>
    <col min="1791" max="1791" width="8.5546875" style="201" bestFit="1" customWidth="1"/>
    <col min="1792" max="1792" width="7.33203125" style="201" bestFit="1" customWidth="1"/>
    <col min="1793" max="1793" width="14.33203125" style="201" bestFit="1" customWidth="1"/>
    <col min="1794" max="2033" width="9.109375" style="201" customWidth="1"/>
    <col min="2034" max="2034" width="10.109375" style="201" customWidth="1"/>
    <col min="2035" max="2035" width="6.88671875" style="201" customWidth="1"/>
    <col min="2036" max="2036" width="32.6640625" style="201" bestFit="1" customWidth="1"/>
    <col min="2037" max="2037" width="9.44140625" style="201"/>
    <col min="2038" max="2038" width="6.6640625" style="201" customWidth="1"/>
    <col min="2039" max="2039" width="7.6640625" style="201" customWidth="1"/>
    <col min="2040" max="2040" width="36.88671875" style="201" customWidth="1"/>
    <col min="2041" max="2041" width="11.88671875" style="201" bestFit="1" customWidth="1"/>
    <col min="2042" max="2042" width="10.5546875" style="201" bestFit="1" customWidth="1"/>
    <col min="2043" max="2043" width="7.109375" style="201" bestFit="1" customWidth="1"/>
    <col min="2044" max="2044" width="6.88671875" style="201" bestFit="1" customWidth="1"/>
    <col min="2045" max="2045" width="7.6640625" style="201" bestFit="1" customWidth="1"/>
    <col min="2046" max="2046" width="13.33203125" style="201" bestFit="1" customWidth="1"/>
    <col min="2047" max="2047" width="8.5546875" style="201" bestFit="1" customWidth="1"/>
    <col min="2048" max="2048" width="7.33203125" style="201" bestFit="1" customWidth="1"/>
    <col min="2049" max="2049" width="14.33203125" style="201" bestFit="1" customWidth="1"/>
    <col min="2050" max="2289" width="9.109375" style="201" customWidth="1"/>
    <col min="2290" max="2290" width="10.109375" style="201" customWidth="1"/>
    <col min="2291" max="2291" width="6.88671875" style="201" customWidth="1"/>
    <col min="2292" max="2292" width="32.6640625" style="201" bestFit="1" customWidth="1"/>
    <col min="2293" max="2293" width="9.44140625" style="201"/>
    <col min="2294" max="2294" width="6.6640625" style="201" customWidth="1"/>
    <col min="2295" max="2295" width="7.6640625" style="201" customWidth="1"/>
    <col min="2296" max="2296" width="36.88671875" style="201" customWidth="1"/>
    <col min="2297" max="2297" width="11.88671875" style="201" bestFit="1" customWidth="1"/>
    <col min="2298" max="2298" width="10.5546875" style="201" bestFit="1" customWidth="1"/>
    <col min="2299" max="2299" width="7.109375" style="201" bestFit="1" customWidth="1"/>
    <col min="2300" max="2300" width="6.88671875" style="201" bestFit="1" customWidth="1"/>
    <col min="2301" max="2301" width="7.6640625" style="201" bestFit="1" customWidth="1"/>
    <col min="2302" max="2302" width="13.33203125" style="201" bestFit="1" customWidth="1"/>
    <col min="2303" max="2303" width="8.5546875" style="201" bestFit="1" customWidth="1"/>
    <col min="2304" max="2304" width="7.33203125" style="201" bestFit="1" customWidth="1"/>
    <col min="2305" max="2305" width="14.33203125" style="201" bestFit="1" customWidth="1"/>
    <col min="2306" max="2545" width="9.109375" style="201" customWidth="1"/>
    <col min="2546" max="2546" width="10.109375" style="201" customWidth="1"/>
    <col min="2547" max="2547" width="6.88671875" style="201" customWidth="1"/>
    <col min="2548" max="2548" width="32.6640625" style="201" bestFit="1" customWidth="1"/>
    <col min="2549" max="2549" width="9.44140625" style="201"/>
    <col min="2550" max="2550" width="6.6640625" style="201" customWidth="1"/>
    <col min="2551" max="2551" width="7.6640625" style="201" customWidth="1"/>
    <col min="2552" max="2552" width="36.88671875" style="201" customWidth="1"/>
    <col min="2553" max="2553" width="11.88671875" style="201" bestFit="1" customWidth="1"/>
    <col min="2554" max="2554" width="10.5546875" style="201" bestFit="1" customWidth="1"/>
    <col min="2555" max="2555" width="7.109375" style="201" bestFit="1" customWidth="1"/>
    <col min="2556" max="2556" width="6.88671875" style="201" bestFit="1" customWidth="1"/>
    <col min="2557" max="2557" width="7.6640625" style="201" bestFit="1" customWidth="1"/>
    <col min="2558" max="2558" width="13.33203125" style="201" bestFit="1" customWidth="1"/>
    <col min="2559" max="2559" width="8.5546875" style="201" bestFit="1" customWidth="1"/>
    <col min="2560" max="2560" width="7.33203125" style="201" bestFit="1" customWidth="1"/>
    <col min="2561" max="2561" width="14.33203125" style="201" bestFit="1" customWidth="1"/>
    <col min="2562" max="2801" width="9.109375" style="201" customWidth="1"/>
    <col min="2802" max="2802" width="10.109375" style="201" customWidth="1"/>
    <col min="2803" max="2803" width="6.88671875" style="201" customWidth="1"/>
    <col min="2804" max="2804" width="32.6640625" style="201" bestFit="1" customWidth="1"/>
    <col min="2805" max="2805" width="9.44140625" style="201"/>
    <col min="2806" max="2806" width="6.6640625" style="201" customWidth="1"/>
    <col min="2807" max="2807" width="7.6640625" style="201" customWidth="1"/>
    <col min="2808" max="2808" width="36.88671875" style="201" customWidth="1"/>
    <col min="2809" max="2809" width="11.88671875" style="201" bestFit="1" customWidth="1"/>
    <col min="2810" max="2810" width="10.5546875" style="201" bestFit="1" customWidth="1"/>
    <col min="2811" max="2811" width="7.109375" style="201" bestFit="1" customWidth="1"/>
    <col min="2812" max="2812" width="6.88671875" style="201" bestFit="1" customWidth="1"/>
    <col min="2813" max="2813" width="7.6640625" style="201" bestFit="1" customWidth="1"/>
    <col min="2814" max="2814" width="13.33203125" style="201" bestFit="1" customWidth="1"/>
    <col min="2815" max="2815" width="8.5546875" style="201" bestFit="1" customWidth="1"/>
    <col min="2816" max="2816" width="7.33203125" style="201" bestFit="1" customWidth="1"/>
    <col min="2817" max="2817" width="14.33203125" style="201" bestFit="1" customWidth="1"/>
    <col min="2818" max="3057" width="9.109375" style="201" customWidth="1"/>
    <col min="3058" max="3058" width="10.109375" style="201" customWidth="1"/>
    <col min="3059" max="3059" width="6.88671875" style="201" customWidth="1"/>
    <col min="3060" max="3060" width="32.6640625" style="201" bestFit="1" customWidth="1"/>
    <col min="3061" max="3061" width="9.44140625" style="201"/>
    <col min="3062" max="3062" width="6.6640625" style="201" customWidth="1"/>
    <col min="3063" max="3063" width="7.6640625" style="201" customWidth="1"/>
    <col min="3064" max="3064" width="36.88671875" style="201" customWidth="1"/>
    <col min="3065" max="3065" width="11.88671875" style="201" bestFit="1" customWidth="1"/>
    <col min="3066" max="3066" width="10.5546875" style="201" bestFit="1" customWidth="1"/>
    <col min="3067" max="3067" width="7.109375" style="201" bestFit="1" customWidth="1"/>
    <col min="3068" max="3068" width="6.88671875" style="201" bestFit="1" customWidth="1"/>
    <col min="3069" max="3069" width="7.6640625" style="201" bestFit="1" customWidth="1"/>
    <col min="3070" max="3070" width="13.33203125" style="201" bestFit="1" customWidth="1"/>
    <col min="3071" max="3071" width="8.5546875" style="201" bestFit="1" customWidth="1"/>
    <col min="3072" max="3072" width="7.33203125" style="201" bestFit="1" customWidth="1"/>
    <col min="3073" max="3073" width="14.33203125" style="201" bestFit="1" customWidth="1"/>
    <col min="3074" max="3313" width="9.109375" style="201" customWidth="1"/>
    <col min="3314" max="3314" width="10.109375" style="201" customWidth="1"/>
    <col min="3315" max="3315" width="6.88671875" style="201" customWidth="1"/>
    <col min="3316" max="3316" width="32.6640625" style="201" bestFit="1" customWidth="1"/>
    <col min="3317" max="3317" width="9.44140625" style="201"/>
    <col min="3318" max="3318" width="6.6640625" style="201" customWidth="1"/>
    <col min="3319" max="3319" width="7.6640625" style="201" customWidth="1"/>
    <col min="3320" max="3320" width="36.88671875" style="201" customWidth="1"/>
    <col min="3321" max="3321" width="11.88671875" style="201" bestFit="1" customWidth="1"/>
    <col min="3322" max="3322" width="10.5546875" style="201" bestFit="1" customWidth="1"/>
    <col min="3323" max="3323" width="7.109375" style="201" bestFit="1" customWidth="1"/>
    <col min="3324" max="3324" width="6.88671875" style="201" bestFit="1" customWidth="1"/>
    <col min="3325" max="3325" width="7.6640625" style="201" bestFit="1" customWidth="1"/>
    <col min="3326" max="3326" width="13.33203125" style="201" bestFit="1" customWidth="1"/>
    <col min="3327" max="3327" width="8.5546875" style="201" bestFit="1" customWidth="1"/>
    <col min="3328" max="3328" width="7.33203125" style="201" bestFit="1" customWidth="1"/>
    <col min="3329" max="3329" width="14.33203125" style="201" bestFit="1" customWidth="1"/>
    <col min="3330" max="3569" width="9.109375" style="201" customWidth="1"/>
    <col min="3570" max="3570" width="10.109375" style="201" customWidth="1"/>
    <col min="3571" max="3571" width="6.88671875" style="201" customWidth="1"/>
    <col min="3572" max="3572" width="32.6640625" style="201" bestFit="1" customWidth="1"/>
    <col min="3573" max="3573" width="9.44140625" style="201"/>
    <col min="3574" max="3574" width="6.6640625" style="201" customWidth="1"/>
    <col min="3575" max="3575" width="7.6640625" style="201" customWidth="1"/>
    <col min="3576" max="3576" width="36.88671875" style="201" customWidth="1"/>
    <col min="3577" max="3577" width="11.88671875" style="201" bestFit="1" customWidth="1"/>
    <col min="3578" max="3578" width="10.5546875" style="201" bestFit="1" customWidth="1"/>
    <col min="3579" max="3579" width="7.109375" style="201" bestFit="1" customWidth="1"/>
    <col min="3580" max="3580" width="6.88671875" style="201" bestFit="1" customWidth="1"/>
    <col min="3581" max="3581" width="7.6640625" style="201" bestFit="1" customWidth="1"/>
    <col min="3582" max="3582" width="13.33203125" style="201" bestFit="1" customWidth="1"/>
    <col min="3583" max="3583" width="8.5546875" style="201" bestFit="1" customWidth="1"/>
    <col min="3584" max="3584" width="7.33203125" style="201" bestFit="1" customWidth="1"/>
    <col min="3585" max="3585" width="14.33203125" style="201" bestFit="1" customWidth="1"/>
    <col min="3586" max="3825" width="9.109375" style="201" customWidth="1"/>
    <col min="3826" max="3826" width="10.109375" style="201" customWidth="1"/>
    <col min="3827" max="3827" width="6.88671875" style="201" customWidth="1"/>
    <col min="3828" max="3828" width="32.6640625" style="201" bestFit="1" customWidth="1"/>
    <col min="3829" max="3829" width="9.44140625" style="201"/>
    <col min="3830" max="3830" width="6.6640625" style="201" customWidth="1"/>
    <col min="3831" max="3831" width="7.6640625" style="201" customWidth="1"/>
    <col min="3832" max="3832" width="36.88671875" style="201" customWidth="1"/>
    <col min="3833" max="3833" width="11.88671875" style="201" bestFit="1" customWidth="1"/>
    <col min="3834" max="3834" width="10.5546875" style="201" bestFit="1" customWidth="1"/>
    <col min="3835" max="3835" width="7.109375" style="201" bestFit="1" customWidth="1"/>
    <col min="3836" max="3836" width="6.88671875" style="201" bestFit="1" customWidth="1"/>
    <col min="3837" max="3837" width="7.6640625" style="201" bestFit="1" customWidth="1"/>
    <col min="3838" max="3838" width="13.33203125" style="201" bestFit="1" customWidth="1"/>
    <col min="3839" max="3839" width="8.5546875" style="201" bestFit="1" customWidth="1"/>
    <col min="3840" max="3840" width="7.33203125" style="201" bestFit="1" customWidth="1"/>
    <col min="3841" max="3841" width="14.33203125" style="201" bestFit="1" customWidth="1"/>
    <col min="3842" max="4081" width="9.109375" style="201" customWidth="1"/>
    <col min="4082" max="4082" width="10.109375" style="201" customWidth="1"/>
    <col min="4083" max="4083" width="6.88671875" style="201" customWidth="1"/>
    <col min="4084" max="4084" width="32.6640625" style="201" bestFit="1" customWidth="1"/>
    <col min="4085" max="4085" width="9.44140625" style="201"/>
    <col min="4086" max="4086" width="6.6640625" style="201" customWidth="1"/>
    <col min="4087" max="4087" width="7.6640625" style="201" customWidth="1"/>
    <col min="4088" max="4088" width="36.88671875" style="201" customWidth="1"/>
    <col min="4089" max="4089" width="11.88671875" style="201" bestFit="1" customWidth="1"/>
    <col min="4090" max="4090" width="10.5546875" style="201" bestFit="1" customWidth="1"/>
    <col min="4091" max="4091" width="7.109375" style="201" bestFit="1" customWidth="1"/>
    <col min="4092" max="4092" width="6.88671875" style="201" bestFit="1" customWidth="1"/>
    <col min="4093" max="4093" width="7.6640625" style="201" bestFit="1" customWidth="1"/>
    <col min="4094" max="4094" width="13.33203125" style="201" bestFit="1" customWidth="1"/>
    <col min="4095" max="4095" width="8.5546875" style="201" bestFit="1" customWidth="1"/>
    <col min="4096" max="4096" width="7.33203125" style="201" bestFit="1" customWidth="1"/>
    <col min="4097" max="4097" width="14.33203125" style="201" bestFit="1" customWidth="1"/>
    <col min="4098" max="4337" width="9.109375" style="201" customWidth="1"/>
    <col min="4338" max="4338" width="10.109375" style="201" customWidth="1"/>
    <col min="4339" max="4339" width="6.88671875" style="201" customWidth="1"/>
    <col min="4340" max="4340" width="32.6640625" style="201" bestFit="1" customWidth="1"/>
    <col min="4341" max="4341" width="9.44140625" style="201"/>
    <col min="4342" max="4342" width="6.6640625" style="201" customWidth="1"/>
    <col min="4343" max="4343" width="7.6640625" style="201" customWidth="1"/>
    <col min="4344" max="4344" width="36.88671875" style="201" customWidth="1"/>
    <col min="4345" max="4345" width="11.88671875" style="201" bestFit="1" customWidth="1"/>
    <col min="4346" max="4346" width="10.5546875" style="201" bestFit="1" customWidth="1"/>
    <col min="4347" max="4347" width="7.109375" style="201" bestFit="1" customWidth="1"/>
    <col min="4348" max="4348" width="6.88671875" style="201" bestFit="1" customWidth="1"/>
    <col min="4349" max="4349" width="7.6640625" style="201" bestFit="1" customWidth="1"/>
    <col min="4350" max="4350" width="13.33203125" style="201" bestFit="1" customWidth="1"/>
    <col min="4351" max="4351" width="8.5546875" style="201" bestFit="1" customWidth="1"/>
    <col min="4352" max="4352" width="7.33203125" style="201" bestFit="1" customWidth="1"/>
    <col min="4353" max="4353" width="14.33203125" style="201" bestFit="1" customWidth="1"/>
    <col min="4354" max="4593" width="9.109375" style="201" customWidth="1"/>
    <col min="4594" max="4594" width="10.109375" style="201" customWidth="1"/>
    <col min="4595" max="4595" width="6.88671875" style="201" customWidth="1"/>
    <col min="4596" max="4596" width="32.6640625" style="201" bestFit="1" customWidth="1"/>
    <col min="4597" max="4597" width="9.44140625" style="201"/>
    <col min="4598" max="4598" width="6.6640625" style="201" customWidth="1"/>
    <col min="4599" max="4599" width="7.6640625" style="201" customWidth="1"/>
    <col min="4600" max="4600" width="36.88671875" style="201" customWidth="1"/>
    <col min="4601" max="4601" width="11.88671875" style="201" bestFit="1" customWidth="1"/>
    <col min="4602" max="4602" width="10.5546875" style="201" bestFit="1" customWidth="1"/>
    <col min="4603" max="4603" width="7.109375" style="201" bestFit="1" customWidth="1"/>
    <col min="4604" max="4604" width="6.88671875" style="201" bestFit="1" customWidth="1"/>
    <col min="4605" max="4605" width="7.6640625" style="201" bestFit="1" customWidth="1"/>
    <col min="4606" max="4606" width="13.33203125" style="201" bestFit="1" customWidth="1"/>
    <col min="4607" max="4607" width="8.5546875" style="201" bestFit="1" customWidth="1"/>
    <col min="4608" max="4608" width="7.33203125" style="201" bestFit="1" customWidth="1"/>
    <col min="4609" max="4609" width="14.33203125" style="201" bestFit="1" customWidth="1"/>
    <col min="4610" max="4849" width="9.109375" style="201" customWidth="1"/>
    <col min="4850" max="4850" width="10.109375" style="201" customWidth="1"/>
    <col min="4851" max="4851" width="6.88671875" style="201" customWidth="1"/>
    <col min="4852" max="4852" width="32.6640625" style="201" bestFit="1" customWidth="1"/>
    <col min="4853" max="4853" width="9.44140625" style="201"/>
    <col min="4854" max="4854" width="6.6640625" style="201" customWidth="1"/>
    <col min="4855" max="4855" width="7.6640625" style="201" customWidth="1"/>
    <col min="4856" max="4856" width="36.88671875" style="201" customWidth="1"/>
    <col min="4857" max="4857" width="11.88671875" style="201" bestFit="1" customWidth="1"/>
    <col min="4858" max="4858" width="10.5546875" style="201" bestFit="1" customWidth="1"/>
    <col min="4859" max="4859" width="7.109375" style="201" bestFit="1" customWidth="1"/>
    <col min="4860" max="4860" width="6.88671875" style="201" bestFit="1" customWidth="1"/>
    <col min="4861" max="4861" width="7.6640625" style="201" bestFit="1" customWidth="1"/>
    <col min="4862" max="4862" width="13.33203125" style="201" bestFit="1" customWidth="1"/>
    <col min="4863" max="4863" width="8.5546875" style="201" bestFit="1" customWidth="1"/>
    <col min="4864" max="4864" width="7.33203125" style="201" bestFit="1" customWidth="1"/>
    <col min="4865" max="4865" width="14.33203125" style="201" bestFit="1" customWidth="1"/>
    <col min="4866" max="5105" width="9.109375" style="201" customWidth="1"/>
    <col min="5106" max="5106" width="10.109375" style="201" customWidth="1"/>
    <col min="5107" max="5107" width="6.88671875" style="201" customWidth="1"/>
    <col min="5108" max="5108" width="32.6640625" style="201" bestFit="1" customWidth="1"/>
    <col min="5109" max="5109" width="9.44140625" style="201"/>
    <col min="5110" max="5110" width="6.6640625" style="201" customWidth="1"/>
    <col min="5111" max="5111" width="7.6640625" style="201" customWidth="1"/>
    <col min="5112" max="5112" width="36.88671875" style="201" customWidth="1"/>
    <col min="5113" max="5113" width="11.88671875" style="201" bestFit="1" customWidth="1"/>
    <col min="5114" max="5114" width="10.5546875" style="201" bestFit="1" customWidth="1"/>
    <col min="5115" max="5115" width="7.109375" style="201" bestFit="1" customWidth="1"/>
    <col min="5116" max="5116" width="6.88671875" style="201" bestFit="1" customWidth="1"/>
    <col min="5117" max="5117" width="7.6640625" style="201" bestFit="1" customWidth="1"/>
    <col min="5118" max="5118" width="13.33203125" style="201" bestFit="1" customWidth="1"/>
    <col min="5119" max="5119" width="8.5546875" style="201" bestFit="1" customWidth="1"/>
    <col min="5120" max="5120" width="7.33203125" style="201" bestFit="1" customWidth="1"/>
    <col min="5121" max="5121" width="14.33203125" style="201" bestFit="1" customWidth="1"/>
    <col min="5122" max="5361" width="9.109375" style="201" customWidth="1"/>
    <col min="5362" max="5362" width="10.109375" style="201" customWidth="1"/>
    <col min="5363" max="5363" width="6.88671875" style="201" customWidth="1"/>
    <col min="5364" max="5364" width="32.6640625" style="201" bestFit="1" customWidth="1"/>
    <col min="5365" max="5365" width="9.44140625" style="201"/>
    <col min="5366" max="5366" width="6.6640625" style="201" customWidth="1"/>
    <col min="5367" max="5367" width="7.6640625" style="201" customWidth="1"/>
    <col min="5368" max="5368" width="36.88671875" style="201" customWidth="1"/>
    <col min="5369" max="5369" width="11.88671875" style="201" bestFit="1" customWidth="1"/>
    <col min="5370" max="5370" width="10.5546875" style="201" bestFit="1" customWidth="1"/>
    <col min="5371" max="5371" width="7.109375" style="201" bestFit="1" customWidth="1"/>
    <col min="5372" max="5372" width="6.88671875" style="201" bestFit="1" customWidth="1"/>
    <col min="5373" max="5373" width="7.6640625" style="201" bestFit="1" customWidth="1"/>
    <col min="5374" max="5374" width="13.33203125" style="201" bestFit="1" customWidth="1"/>
    <col min="5375" max="5375" width="8.5546875" style="201" bestFit="1" customWidth="1"/>
    <col min="5376" max="5376" width="7.33203125" style="201" bestFit="1" customWidth="1"/>
    <col min="5377" max="5377" width="14.33203125" style="201" bestFit="1" customWidth="1"/>
    <col min="5378" max="5617" width="9.109375" style="201" customWidth="1"/>
    <col min="5618" max="5618" width="10.109375" style="201" customWidth="1"/>
    <col min="5619" max="5619" width="6.88671875" style="201" customWidth="1"/>
    <col min="5620" max="5620" width="32.6640625" style="201" bestFit="1" customWidth="1"/>
    <col min="5621" max="5621" width="9.44140625" style="201"/>
    <col min="5622" max="5622" width="6.6640625" style="201" customWidth="1"/>
    <col min="5623" max="5623" width="7.6640625" style="201" customWidth="1"/>
    <col min="5624" max="5624" width="36.88671875" style="201" customWidth="1"/>
    <col min="5625" max="5625" width="11.88671875" style="201" bestFit="1" customWidth="1"/>
    <col min="5626" max="5626" width="10.5546875" style="201" bestFit="1" customWidth="1"/>
    <col min="5627" max="5627" width="7.109375" style="201" bestFit="1" customWidth="1"/>
    <col min="5628" max="5628" width="6.88671875" style="201" bestFit="1" customWidth="1"/>
    <col min="5629" max="5629" width="7.6640625" style="201" bestFit="1" customWidth="1"/>
    <col min="5630" max="5630" width="13.33203125" style="201" bestFit="1" customWidth="1"/>
    <col min="5631" max="5631" width="8.5546875" style="201" bestFit="1" customWidth="1"/>
    <col min="5632" max="5632" width="7.33203125" style="201" bestFit="1" customWidth="1"/>
    <col min="5633" max="5633" width="14.33203125" style="201" bestFit="1" customWidth="1"/>
    <col min="5634" max="5873" width="9.109375" style="201" customWidth="1"/>
    <col min="5874" max="5874" width="10.109375" style="201" customWidth="1"/>
    <col min="5875" max="5875" width="6.88671875" style="201" customWidth="1"/>
    <col min="5876" max="5876" width="32.6640625" style="201" bestFit="1" customWidth="1"/>
    <col min="5877" max="5877" width="9.44140625" style="201"/>
    <col min="5878" max="5878" width="6.6640625" style="201" customWidth="1"/>
    <col min="5879" max="5879" width="7.6640625" style="201" customWidth="1"/>
    <col min="5880" max="5880" width="36.88671875" style="201" customWidth="1"/>
    <col min="5881" max="5881" width="11.88671875" style="201" bestFit="1" customWidth="1"/>
    <col min="5882" max="5882" width="10.5546875" style="201" bestFit="1" customWidth="1"/>
    <col min="5883" max="5883" width="7.109375" style="201" bestFit="1" customWidth="1"/>
    <col min="5884" max="5884" width="6.88671875" style="201" bestFit="1" customWidth="1"/>
    <col min="5885" max="5885" width="7.6640625" style="201" bestFit="1" customWidth="1"/>
    <col min="5886" max="5886" width="13.33203125" style="201" bestFit="1" customWidth="1"/>
    <col min="5887" max="5887" width="8.5546875" style="201" bestFit="1" customWidth="1"/>
    <col min="5888" max="5888" width="7.33203125" style="201" bestFit="1" customWidth="1"/>
    <col min="5889" max="5889" width="14.33203125" style="201" bestFit="1" customWidth="1"/>
    <col min="5890" max="6129" width="9.109375" style="201" customWidth="1"/>
    <col min="6130" max="6130" width="10.109375" style="201" customWidth="1"/>
    <col min="6131" max="6131" width="6.88671875" style="201" customWidth="1"/>
    <col min="6132" max="6132" width="32.6640625" style="201" bestFit="1" customWidth="1"/>
    <col min="6133" max="6133" width="9.44140625" style="201"/>
    <col min="6134" max="6134" width="6.6640625" style="201" customWidth="1"/>
    <col min="6135" max="6135" width="7.6640625" style="201" customWidth="1"/>
    <col min="6136" max="6136" width="36.88671875" style="201" customWidth="1"/>
    <col min="6137" max="6137" width="11.88671875" style="201" bestFit="1" customWidth="1"/>
    <col min="6138" max="6138" width="10.5546875" style="201" bestFit="1" customWidth="1"/>
    <col min="6139" max="6139" width="7.109375" style="201" bestFit="1" customWidth="1"/>
    <col min="6140" max="6140" width="6.88671875" style="201" bestFit="1" customWidth="1"/>
    <col min="6141" max="6141" width="7.6640625" style="201" bestFit="1" customWidth="1"/>
    <col min="6142" max="6142" width="13.33203125" style="201" bestFit="1" customWidth="1"/>
    <col min="6143" max="6143" width="8.5546875" style="201" bestFit="1" customWidth="1"/>
    <col min="6144" max="6144" width="7.33203125" style="201" bestFit="1" customWidth="1"/>
    <col min="6145" max="6145" width="14.33203125" style="201" bestFit="1" customWidth="1"/>
    <col min="6146" max="6385" width="9.109375" style="201" customWidth="1"/>
    <col min="6386" max="6386" width="10.109375" style="201" customWidth="1"/>
    <col min="6387" max="6387" width="6.88671875" style="201" customWidth="1"/>
    <col min="6388" max="6388" width="32.6640625" style="201" bestFit="1" customWidth="1"/>
    <col min="6389" max="6389" width="9.44140625" style="201"/>
    <col min="6390" max="6390" width="6.6640625" style="201" customWidth="1"/>
    <col min="6391" max="6391" width="7.6640625" style="201" customWidth="1"/>
    <col min="6392" max="6392" width="36.88671875" style="201" customWidth="1"/>
    <col min="6393" max="6393" width="11.88671875" style="201" bestFit="1" customWidth="1"/>
    <col min="6394" max="6394" width="10.5546875" style="201" bestFit="1" customWidth="1"/>
    <col min="6395" max="6395" width="7.109375" style="201" bestFit="1" customWidth="1"/>
    <col min="6396" max="6396" width="6.88671875" style="201" bestFit="1" customWidth="1"/>
    <col min="6397" max="6397" width="7.6640625" style="201" bestFit="1" customWidth="1"/>
    <col min="6398" max="6398" width="13.33203125" style="201" bestFit="1" customWidth="1"/>
    <col min="6399" max="6399" width="8.5546875" style="201" bestFit="1" customWidth="1"/>
    <col min="6400" max="6400" width="7.33203125" style="201" bestFit="1" customWidth="1"/>
    <col min="6401" max="6401" width="14.33203125" style="201" bestFit="1" customWidth="1"/>
    <col min="6402" max="6641" width="9.109375" style="201" customWidth="1"/>
    <col min="6642" max="6642" width="10.109375" style="201" customWidth="1"/>
    <col min="6643" max="6643" width="6.88671875" style="201" customWidth="1"/>
    <col min="6644" max="6644" width="32.6640625" style="201" bestFit="1" customWidth="1"/>
    <col min="6645" max="6645" width="9.44140625" style="201"/>
    <col min="6646" max="6646" width="6.6640625" style="201" customWidth="1"/>
    <col min="6647" max="6647" width="7.6640625" style="201" customWidth="1"/>
    <col min="6648" max="6648" width="36.88671875" style="201" customWidth="1"/>
    <col min="6649" max="6649" width="11.88671875" style="201" bestFit="1" customWidth="1"/>
    <col min="6650" max="6650" width="10.5546875" style="201" bestFit="1" customWidth="1"/>
    <col min="6651" max="6651" width="7.109375" style="201" bestFit="1" customWidth="1"/>
    <col min="6652" max="6652" width="6.88671875" style="201" bestFit="1" customWidth="1"/>
    <col min="6653" max="6653" width="7.6640625" style="201" bestFit="1" customWidth="1"/>
    <col min="6654" max="6654" width="13.33203125" style="201" bestFit="1" customWidth="1"/>
    <col min="6655" max="6655" width="8.5546875" style="201" bestFit="1" customWidth="1"/>
    <col min="6656" max="6656" width="7.33203125" style="201" bestFit="1" customWidth="1"/>
    <col min="6657" max="6657" width="14.33203125" style="201" bestFit="1" customWidth="1"/>
    <col min="6658" max="6897" width="9.109375" style="201" customWidth="1"/>
    <col min="6898" max="6898" width="10.109375" style="201" customWidth="1"/>
    <col min="6899" max="6899" width="6.88671875" style="201" customWidth="1"/>
    <col min="6900" max="6900" width="32.6640625" style="201" bestFit="1" customWidth="1"/>
    <col min="6901" max="6901" width="9.44140625" style="201"/>
    <col min="6902" max="6902" width="6.6640625" style="201" customWidth="1"/>
    <col min="6903" max="6903" width="7.6640625" style="201" customWidth="1"/>
    <col min="6904" max="6904" width="36.88671875" style="201" customWidth="1"/>
    <col min="6905" max="6905" width="11.88671875" style="201" bestFit="1" customWidth="1"/>
    <col min="6906" max="6906" width="10.5546875" style="201" bestFit="1" customWidth="1"/>
    <col min="6907" max="6907" width="7.109375" style="201" bestFit="1" customWidth="1"/>
    <col min="6908" max="6908" width="6.88671875" style="201" bestFit="1" customWidth="1"/>
    <col min="6909" max="6909" width="7.6640625" style="201" bestFit="1" customWidth="1"/>
    <col min="6910" max="6910" width="13.33203125" style="201" bestFit="1" customWidth="1"/>
    <col min="6911" max="6911" width="8.5546875" style="201" bestFit="1" customWidth="1"/>
    <col min="6912" max="6912" width="7.33203125" style="201" bestFit="1" customWidth="1"/>
    <col min="6913" max="6913" width="14.33203125" style="201" bestFit="1" customWidth="1"/>
    <col min="6914" max="7153" width="9.109375" style="201" customWidth="1"/>
    <col min="7154" max="7154" width="10.109375" style="201" customWidth="1"/>
    <col min="7155" max="7155" width="6.88671875" style="201" customWidth="1"/>
    <col min="7156" max="7156" width="32.6640625" style="201" bestFit="1" customWidth="1"/>
    <col min="7157" max="7157" width="9.44140625" style="201"/>
    <col min="7158" max="7158" width="6.6640625" style="201" customWidth="1"/>
    <col min="7159" max="7159" width="7.6640625" style="201" customWidth="1"/>
    <col min="7160" max="7160" width="36.88671875" style="201" customWidth="1"/>
    <col min="7161" max="7161" width="11.88671875" style="201" bestFit="1" customWidth="1"/>
    <col min="7162" max="7162" width="10.5546875" style="201" bestFit="1" customWidth="1"/>
    <col min="7163" max="7163" width="7.109375" style="201" bestFit="1" customWidth="1"/>
    <col min="7164" max="7164" width="6.88671875" style="201" bestFit="1" customWidth="1"/>
    <col min="7165" max="7165" width="7.6640625" style="201" bestFit="1" customWidth="1"/>
    <col min="7166" max="7166" width="13.33203125" style="201" bestFit="1" customWidth="1"/>
    <col min="7167" max="7167" width="8.5546875" style="201" bestFit="1" customWidth="1"/>
    <col min="7168" max="7168" width="7.33203125" style="201" bestFit="1" customWidth="1"/>
    <col min="7169" max="7169" width="14.33203125" style="201" bestFit="1" customWidth="1"/>
    <col min="7170" max="7409" width="9.109375" style="201" customWidth="1"/>
    <col min="7410" max="7410" width="10.109375" style="201" customWidth="1"/>
    <col min="7411" max="7411" width="6.88671875" style="201" customWidth="1"/>
    <col min="7412" max="7412" width="32.6640625" style="201" bestFit="1" customWidth="1"/>
    <col min="7413" max="7413" width="9.44140625" style="201"/>
    <col min="7414" max="7414" width="6.6640625" style="201" customWidth="1"/>
    <col min="7415" max="7415" width="7.6640625" style="201" customWidth="1"/>
    <col min="7416" max="7416" width="36.88671875" style="201" customWidth="1"/>
    <col min="7417" max="7417" width="11.88671875" style="201" bestFit="1" customWidth="1"/>
    <col min="7418" max="7418" width="10.5546875" style="201" bestFit="1" customWidth="1"/>
    <col min="7419" max="7419" width="7.109375" style="201" bestFit="1" customWidth="1"/>
    <col min="7420" max="7420" width="6.88671875" style="201" bestFit="1" customWidth="1"/>
    <col min="7421" max="7421" width="7.6640625" style="201" bestFit="1" customWidth="1"/>
    <col min="7422" max="7422" width="13.33203125" style="201" bestFit="1" customWidth="1"/>
    <col min="7423" max="7423" width="8.5546875" style="201" bestFit="1" customWidth="1"/>
    <col min="7424" max="7424" width="7.33203125" style="201" bestFit="1" customWidth="1"/>
    <col min="7425" max="7425" width="14.33203125" style="201" bestFit="1" customWidth="1"/>
    <col min="7426" max="7665" width="9.109375" style="201" customWidth="1"/>
    <col min="7666" max="7666" width="10.109375" style="201" customWidth="1"/>
    <col min="7667" max="7667" width="6.88671875" style="201" customWidth="1"/>
    <col min="7668" max="7668" width="32.6640625" style="201" bestFit="1" customWidth="1"/>
    <col min="7669" max="7669" width="9.44140625" style="201"/>
    <col min="7670" max="7670" width="6.6640625" style="201" customWidth="1"/>
    <col min="7671" max="7671" width="7.6640625" style="201" customWidth="1"/>
    <col min="7672" max="7672" width="36.88671875" style="201" customWidth="1"/>
    <col min="7673" max="7673" width="11.88671875" style="201" bestFit="1" customWidth="1"/>
    <col min="7674" max="7674" width="10.5546875" style="201" bestFit="1" customWidth="1"/>
    <col min="7675" max="7675" width="7.109375" style="201" bestFit="1" customWidth="1"/>
    <col min="7676" max="7676" width="6.88671875" style="201" bestFit="1" customWidth="1"/>
    <col min="7677" max="7677" width="7.6640625" style="201" bestFit="1" customWidth="1"/>
    <col min="7678" max="7678" width="13.33203125" style="201" bestFit="1" customWidth="1"/>
    <col min="7679" max="7679" width="8.5546875" style="201" bestFit="1" customWidth="1"/>
    <col min="7680" max="7680" width="7.33203125" style="201" bestFit="1" customWidth="1"/>
    <col min="7681" max="7681" width="14.33203125" style="201" bestFit="1" customWidth="1"/>
    <col min="7682" max="7921" width="9.109375" style="201" customWidth="1"/>
    <col min="7922" max="7922" width="10.109375" style="201" customWidth="1"/>
    <col min="7923" max="7923" width="6.88671875" style="201" customWidth="1"/>
    <col min="7924" max="7924" width="32.6640625" style="201" bestFit="1" customWidth="1"/>
    <col min="7925" max="7925" width="9.44140625" style="201"/>
    <col min="7926" max="7926" width="6.6640625" style="201" customWidth="1"/>
    <col min="7927" max="7927" width="7.6640625" style="201" customWidth="1"/>
    <col min="7928" max="7928" width="36.88671875" style="201" customWidth="1"/>
    <col min="7929" max="7929" width="11.88671875" style="201" bestFit="1" customWidth="1"/>
    <col min="7930" max="7930" width="10.5546875" style="201" bestFit="1" customWidth="1"/>
    <col min="7931" max="7931" width="7.109375" style="201" bestFit="1" customWidth="1"/>
    <col min="7932" max="7932" width="6.88671875" style="201" bestFit="1" customWidth="1"/>
    <col min="7933" max="7933" width="7.6640625" style="201" bestFit="1" customWidth="1"/>
    <col min="7934" max="7934" width="13.33203125" style="201" bestFit="1" customWidth="1"/>
    <col min="7935" max="7935" width="8.5546875" style="201" bestFit="1" customWidth="1"/>
    <col min="7936" max="7936" width="7.33203125" style="201" bestFit="1" customWidth="1"/>
    <col min="7937" max="7937" width="14.33203125" style="201" bestFit="1" customWidth="1"/>
    <col min="7938" max="8177" width="9.109375" style="201" customWidth="1"/>
    <col min="8178" max="8178" width="10.109375" style="201" customWidth="1"/>
    <col min="8179" max="8179" width="6.88671875" style="201" customWidth="1"/>
    <col min="8180" max="8180" width="32.6640625" style="201" bestFit="1" customWidth="1"/>
    <col min="8181" max="8181" width="9.44140625" style="201"/>
    <col min="8182" max="8182" width="6.6640625" style="201" customWidth="1"/>
    <col min="8183" max="8183" width="7.6640625" style="201" customWidth="1"/>
    <col min="8184" max="8184" width="36.88671875" style="201" customWidth="1"/>
    <col min="8185" max="8185" width="11.88671875" style="201" bestFit="1" customWidth="1"/>
    <col min="8186" max="8186" width="10.5546875" style="201" bestFit="1" customWidth="1"/>
    <col min="8187" max="8187" width="7.109375" style="201" bestFit="1" customWidth="1"/>
    <col min="8188" max="8188" width="6.88671875" style="201" bestFit="1" customWidth="1"/>
    <col min="8189" max="8189" width="7.6640625" style="201" bestFit="1" customWidth="1"/>
    <col min="8190" max="8190" width="13.33203125" style="201" bestFit="1" customWidth="1"/>
    <col min="8191" max="8191" width="8.5546875" style="201" bestFit="1" customWidth="1"/>
    <col min="8192" max="8192" width="7.33203125" style="201" bestFit="1" customWidth="1"/>
    <col min="8193" max="8193" width="14.33203125" style="201" bestFit="1" customWidth="1"/>
    <col min="8194" max="8433" width="9.109375" style="201" customWidth="1"/>
    <col min="8434" max="8434" width="10.109375" style="201" customWidth="1"/>
    <col min="8435" max="8435" width="6.88671875" style="201" customWidth="1"/>
    <col min="8436" max="8436" width="32.6640625" style="201" bestFit="1" customWidth="1"/>
    <col min="8437" max="8437" width="9.44140625" style="201"/>
    <col min="8438" max="8438" width="6.6640625" style="201" customWidth="1"/>
    <col min="8439" max="8439" width="7.6640625" style="201" customWidth="1"/>
    <col min="8440" max="8440" width="36.88671875" style="201" customWidth="1"/>
    <col min="8441" max="8441" width="11.88671875" style="201" bestFit="1" customWidth="1"/>
    <col min="8442" max="8442" width="10.5546875" style="201" bestFit="1" customWidth="1"/>
    <col min="8443" max="8443" width="7.109375" style="201" bestFit="1" customWidth="1"/>
    <col min="8444" max="8444" width="6.88671875" style="201" bestFit="1" customWidth="1"/>
    <col min="8445" max="8445" width="7.6640625" style="201" bestFit="1" customWidth="1"/>
    <col min="8446" max="8446" width="13.33203125" style="201" bestFit="1" customWidth="1"/>
    <col min="8447" max="8447" width="8.5546875" style="201" bestFit="1" customWidth="1"/>
    <col min="8448" max="8448" width="7.33203125" style="201" bestFit="1" customWidth="1"/>
    <col min="8449" max="8449" width="14.33203125" style="201" bestFit="1" customWidth="1"/>
    <col min="8450" max="8689" width="9.109375" style="201" customWidth="1"/>
    <col min="8690" max="8690" width="10.109375" style="201" customWidth="1"/>
    <col min="8691" max="8691" width="6.88671875" style="201" customWidth="1"/>
    <col min="8692" max="8692" width="32.6640625" style="201" bestFit="1" customWidth="1"/>
    <col min="8693" max="8693" width="9.44140625" style="201"/>
    <col min="8694" max="8694" width="6.6640625" style="201" customWidth="1"/>
    <col min="8695" max="8695" width="7.6640625" style="201" customWidth="1"/>
    <col min="8696" max="8696" width="36.88671875" style="201" customWidth="1"/>
    <col min="8697" max="8697" width="11.88671875" style="201" bestFit="1" customWidth="1"/>
    <col min="8698" max="8698" width="10.5546875" style="201" bestFit="1" customWidth="1"/>
    <col min="8699" max="8699" width="7.109375" style="201" bestFit="1" customWidth="1"/>
    <col min="8700" max="8700" width="6.88671875" style="201" bestFit="1" customWidth="1"/>
    <col min="8701" max="8701" width="7.6640625" style="201" bestFit="1" customWidth="1"/>
    <col min="8702" max="8702" width="13.33203125" style="201" bestFit="1" customWidth="1"/>
    <col min="8703" max="8703" width="8.5546875" style="201" bestFit="1" customWidth="1"/>
    <col min="8704" max="8704" width="7.33203125" style="201" bestFit="1" customWidth="1"/>
    <col min="8705" max="8705" width="14.33203125" style="201" bestFit="1" customWidth="1"/>
    <col min="8706" max="8945" width="9.109375" style="201" customWidth="1"/>
    <col min="8946" max="8946" width="10.109375" style="201" customWidth="1"/>
    <col min="8947" max="8947" width="6.88671875" style="201" customWidth="1"/>
    <col min="8948" max="8948" width="32.6640625" style="201" bestFit="1" customWidth="1"/>
    <col min="8949" max="8949" width="9.44140625" style="201"/>
    <col min="8950" max="8950" width="6.6640625" style="201" customWidth="1"/>
    <col min="8951" max="8951" width="7.6640625" style="201" customWidth="1"/>
    <col min="8952" max="8952" width="36.88671875" style="201" customWidth="1"/>
    <col min="8953" max="8953" width="11.88671875" style="201" bestFit="1" customWidth="1"/>
    <col min="8954" max="8954" width="10.5546875" style="201" bestFit="1" customWidth="1"/>
    <col min="8955" max="8955" width="7.109375" style="201" bestFit="1" customWidth="1"/>
    <col min="8956" max="8956" width="6.88671875" style="201" bestFit="1" customWidth="1"/>
    <col min="8957" max="8957" width="7.6640625" style="201" bestFit="1" customWidth="1"/>
    <col min="8958" max="8958" width="13.33203125" style="201" bestFit="1" customWidth="1"/>
    <col min="8959" max="8959" width="8.5546875" style="201" bestFit="1" customWidth="1"/>
    <col min="8960" max="8960" width="7.33203125" style="201" bestFit="1" customWidth="1"/>
    <col min="8961" max="8961" width="14.33203125" style="201" bestFit="1" customWidth="1"/>
    <col min="8962" max="9201" width="9.109375" style="201" customWidth="1"/>
    <col min="9202" max="9202" width="10.109375" style="201" customWidth="1"/>
    <col min="9203" max="9203" width="6.88671875" style="201" customWidth="1"/>
    <col min="9204" max="9204" width="32.6640625" style="201" bestFit="1" customWidth="1"/>
    <col min="9205" max="9205" width="9.44140625" style="201"/>
    <col min="9206" max="9206" width="6.6640625" style="201" customWidth="1"/>
    <col min="9207" max="9207" width="7.6640625" style="201" customWidth="1"/>
    <col min="9208" max="9208" width="36.88671875" style="201" customWidth="1"/>
    <col min="9209" max="9209" width="11.88671875" style="201" bestFit="1" customWidth="1"/>
    <col min="9210" max="9210" width="10.5546875" style="201" bestFit="1" customWidth="1"/>
    <col min="9211" max="9211" width="7.109375" style="201" bestFit="1" customWidth="1"/>
    <col min="9212" max="9212" width="6.88671875" style="201" bestFit="1" customWidth="1"/>
    <col min="9213" max="9213" width="7.6640625" style="201" bestFit="1" customWidth="1"/>
    <col min="9214" max="9214" width="13.33203125" style="201" bestFit="1" customWidth="1"/>
    <col min="9215" max="9215" width="8.5546875" style="201" bestFit="1" customWidth="1"/>
    <col min="9216" max="9216" width="7.33203125" style="201" bestFit="1" customWidth="1"/>
    <col min="9217" max="9217" width="14.33203125" style="201" bestFit="1" customWidth="1"/>
    <col min="9218" max="9457" width="9.109375" style="201" customWidth="1"/>
    <col min="9458" max="9458" width="10.109375" style="201" customWidth="1"/>
    <col min="9459" max="9459" width="6.88671875" style="201" customWidth="1"/>
    <col min="9460" max="9460" width="32.6640625" style="201" bestFit="1" customWidth="1"/>
    <col min="9461" max="9461" width="9.44140625" style="201"/>
    <col min="9462" max="9462" width="6.6640625" style="201" customWidth="1"/>
    <col min="9463" max="9463" width="7.6640625" style="201" customWidth="1"/>
    <col min="9464" max="9464" width="36.88671875" style="201" customWidth="1"/>
    <col min="9465" max="9465" width="11.88671875" style="201" bestFit="1" customWidth="1"/>
    <col min="9466" max="9466" width="10.5546875" style="201" bestFit="1" customWidth="1"/>
    <col min="9467" max="9467" width="7.109375" style="201" bestFit="1" customWidth="1"/>
    <col min="9468" max="9468" width="6.88671875" style="201" bestFit="1" customWidth="1"/>
    <col min="9469" max="9469" width="7.6640625" style="201" bestFit="1" customWidth="1"/>
    <col min="9470" max="9470" width="13.33203125" style="201" bestFit="1" customWidth="1"/>
    <col min="9471" max="9471" width="8.5546875" style="201" bestFit="1" customWidth="1"/>
    <col min="9472" max="9472" width="7.33203125" style="201" bestFit="1" customWidth="1"/>
    <col min="9473" max="9473" width="14.33203125" style="201" bestFit="1" customWidth="1"/>
    <col min="9474" max="9713" width="9.109375" style="201" customWidth="1"/>
    <col min="9714" max="9714" width="10.109375" style="201" customWidth="1"/>
    <col min="9715" max="9715" width="6.88671875" style="201" customWidth="1"/>
    <col min="9716" max="9716" width="32.6640625" style="201" bestFit="1" customWidth="1"/>
    <col min="9717" max="9717" width="9.44140625" style="201"/>
    <col min="9718" max="9718" width="6.6640625" style="201" customWidth="1"/>
    <col min="9719" max="9719" width="7.6640625" style="201" customWidth="1"/>
    <col min="9720" max="9720" width="36.88671875" style="201" customWidth="1"/>
    <col min="9721" max="9721" width="11.88671875" style="201" bestFit="1" customWidth="1"/>
    <col min="9722" max="9722" width="10.5546875" style="201" bestFit="1" customWidth="1"/>
    <col min="9723" max="9723" width="7.109375" style="201" bestFit="1" customWidth="1"/>
    <col min="9724" max="9724" width="6.88671875" style="201" bestFit="1" customWidth="1"/>
    <col min="9725" max="9725" width="7.6640625" style="201" bestFit="1" customWidth="1"/>
    <col min="9726" max="9726" width="13.33203125" style="201" bestFit="1" customWidth="1"/>
    <col min="9727" max="9727" width="8.5546875" style="201" bestFit="1" customWidth="1"/>
    <col min="9728" max="9728" width="7.33203125" style="201" bestFit="1" customWidth="1"/>
    <col min="9729" max="9729" width="14.33203125" style="201" bestFit="1" customWidth="1"/>
    <col min="9730" max="9969" width="9.109375" style="201" customWidth="1"/>
    <col min="9970" max="9970" width="10.109375" style="201" customWidth="1"/>
    <col min="9971" max="9971" width="6.88671875" style="201" customWidth="1"/>
    <col min="9972" max="9972" width="32.6640625" style="201" bestFit="1" customWidth="1"/>
    <col min="9973" max="9973" width="9.44140625" style="201"/>
    <col min="9974" max="9974" width="6.6640625" style="201" customWidth="1"/>
    <col min="9975" max="9975" width="7.6640625" style="201" customWidth="1"/>
    <col min="9976" max="9976" width="36.88671875" style="201" customWidth="1"/>
    <col min="9977" max="9977" width="11.88671875" style="201" bestFit="1" customWidth="1"/>
    <col min="9978" max="9978" width="10.5546875" style="201" bestFit="1" customWidth="1"/>
    <col min="9979" max="9979" width="7.109375" style="201" bestFit="1" customWidth="1"/>
    <col min="9980" max="9980" width="6.88671875" style="201" bestFit="1" customWidth="1"/>
    <col min="9981" max="9981" width="7.6640625" style="201" bestFit="1" customWidth="1"/>
    <col min="9982" max="9982" width="13.33203125" style="201" bestFit="1" customWidth="1"/>
    <col min="9983" max="9983" width="8.5546875" style="201" bestFit="1" customWidth="1"/>
    <col min="9984" max="9984" width="7.33203125" style="201" bestFit="1" customWidth="1"/>
    <col min="9985" max="9985" width="14.33203125" style="201" bestFit="1" customWidth="1"/>
    <col min="9986" max="10225" width="9.109375" style="201" customWidth="1"/>
    <col min="10226" max="10226" width="10.109375" style="201" customWidth="1"/>
    <col min="10227" max="10227" width="6.88671875" style="201" customWidth="1"/>
    <col min="10228" max="10228" width="32.6640625" style="201" bestFit="1" customWidth="1"/>
    <col min="10229" max="10229" width="9.44140625" style="201"/>
    <col min="10230" max="10230" width="6.6640625" style="201" customWidth="1"/>
    <col min="10231" max="10231" width="7.6640625" style="201" customWidth="1"/>
    <col min="10232" max="10232" width="36.88671875" style="201" customWidth="1"/>
    <col min="10233" max="10233" width="11.88671875" style="201" bestFit="1" customWidth="1"/>
    <col min="10234" max="10234" width="10.5546875" style="201" bestFit="1" customWidth="1"/>
    <col min="10235" max="10235" width="7.109375" style="201" bestFit="1" customWidth="1"/>
    <col min="10236" max="10236" width="6.88671875" style="201" bestFit="1" customWidth="1"/>
    <col min="10237" max="10237" width="7.6640625" style="201" bestFit="1" customWidth="1"/>
    <col min="10238" max="10238" width="13.33203125" style="201" bestFit="1" customWidth="1"/>
    <col min="10239" max="10239" width="8.5546875" style="201" bestFit="1" customWidth="1"/>
    <col min="10240" max="10240" width="7.33203125" style="201" bestFit="1" customWidth="1"/>
    <col min="10241" max="10241" width="14.33203125" style="201" bestFit="1" customWidth="1"/>
    <col min="10242" max="10481" width="9.109375" style="201" customWidth="1"/>
    <col min="10482" max="10482" width="10.109375" style="201" customWidth="1"/>
    <col min="10483" max="10483" width="6.88671875" style="201" customWidth="1"/>
    <col min="10484" max="10484" width="32.6640625" style="201" bestFit="1" customWidth="1"/>
    <col min="10485" max="10485" width="9.44140625" style="201"/>
    <col min="10486" max="10486" width="6.6640625" style="201" customWidth="1"/>
    <col min="10487" max="10487" width="7.6640625" style="201" customWidth="1"/>
    <col min="10488" max="10488" width="36.88671875" style="201" customWidth="1"/>
    <col min="10489" max="10489" width="11.88671875" style="201" bestFit="1" customWidth="1"/>
    <col min="10490" max="10490" width="10.5546875" style="201" bestFit="1" customWidth="1"/>
    <col min="10491" max="10491" width="7.109375" style="201" bestFit="1" customWidth="1"/>
    <col min="10492" max="10492" width="6.88671875" style="201" bestFit="1" customWidth="1"/>
    <col min="10493" max="10493" width="7.6640625" style="201" bestFit="1" customWidth="1"/>
    <col min="10494" max="10494" width="13.33203125" style="201" bestFit="1" customWidth="1"/>
    <col min="10495" max="10495" width="8.5546875" style="201" bestFit="1" customWidth="1"/>
    <col min="10496" max="10496" width="7.33203125" style="201" bestFit="1" customWidth="1"/>
    <col min="10497" max="10497" width="14.33203125" style="201" bestFit="1" customWidth="1"/>
    <col min="10498" max="10737" width="9.109375" style="201" customWidth="1"/>
    <col min="10738" max="10738" width="10.109375" style="201" customWidth="1"/>
    <col min="10739" max="10739" width="6.88671875" style="201" customWidth="1"/>
    <col min="10740" max="10740" width="32.6640625" style="201" bestFit="1" customWidth="1"/>
    <col min="10741" max="10741" width="9.44140625" style="201"/>
    <col min="10742" max="10742" width="6.6640625" style="201" customWidth="1"/>
    <col min="10743" max="10743" width="7.6640625" style="201" customWidth="1"/>
    <col min="10744" max="10744" width="36.88671875" style="201" customWidth="1"/>
    <col min="10745" max="10745" width="11.88671875" style="201" bestFit="1" customWidth="1"/>
    <col min="10746" max="10746" width="10.5546875" style="201" bestFit="1" customWidth="1"/>
    <col min="10747" max="10747" width="7.109375" style="201" bestFit="1" customWidth="1"/>
    <col min="10748" max="10748" width="6.88671875" style="201" bestFit="1" customWidth="1"/>
    <col min="10749" max="10749" width="7.6640625" style="201" bestFit="1" customWidth="1"/>
    <col min="10750" max="10750" width="13.33203125" style="201" bestFit="1" customWidth="1"/>
    <col min="10751" max="10751" width="8.5546875" style="201" bestFit="1" customWidth="1"/>
    <col min="10752" max="10752" width="7.33203125" style="201" bestFit="1" customWidth="1"/>
    <col min="10753" max="10753" width="14.33203125" style="201" bestFit="1" customWidth="1"/>
    <col min="10754" max="10993" width="9.109375" style="201" customWidth="1"/>
    <col min="10994" max="10994" width="10.109375" style="201" customWidth="1"/>
    <col min="10995" max="10995" width="6.88671875" style="201" customWidth="1"/>
    <col min="10996" max="10996" width="32.6640625" style="201" bestFit="1" customWidth="1"/>
    <col min="10997" max="10997" width="9.44140625" style="201"/>
    <col min="10998" max="10998" width="6.6640625" style="201" customWidth="1"/>
    <col min="10999" max="10999" width="7.6640625" style="201" customWidth="1"/>
    <col min="11000" max="11000" width="36.88671875" style="201" customWidth="1"/>
    <col min="11001" max="11001" width="11.88671875" style="201" bestFit="1" customWidth="1"/>
    <col min="11002" max="11002" width="10.5546875" style="201" bestFit="1" customWidth="1"/>
    <col min="11003" max="11003" width="7.109375" style="201" bestFit="1" customWidth="1"/>
    <col min="11004" max="11004" width="6.88671875" style="201" bestFit="1" customWidth="1"/>
    <col min="11005" max="11005" width="7.6640625" style="201" bestFit="1" customWidth="1"/>
    <col min="11006" max="11006" width="13.33203125" style="201" bestFit="1" customWidth="1"/>
    <col min="11007" max="11007" width="8.5546875" style="201" bestFit="1" customWidth="1"/>
    <col min="11008" max="11008" width="7.33203125" style="201" bestFit="1" customWidth="1"/>
    <col min="11009" max="11009" width="14.33203125" style="201" bestFit="1" customWidth="1"/>
    <col min="11010" max="11249" width="9.109375" style="201" customWidth="1"/>
    <col min="11250" max="11250" width="10.109375" style="201" customWidth="1"/>
    <col min="11251" max="11251" width="6.88671875" style="201" customWidth="1"/>
    <col min="11252" max="11252" width="32.6640625" style="201" bestFit="1" customWidth="1"/>
    <col min="11253" max="11253" width="9.44140625" style="201"/>
    <col min="11254" max="11254" width="6.6640625" style="201" customWidth="1"/>
    <col min="11255" max="11255" width="7.6640625" style="201" customWidth="1"/>
    <col min="11256" max="11256" width="36.88671875" style="201" customWidth="1"/>
    <col min="11257" max="11257" width="11.88671875" style="201" bestFit="1" customWidth="1"/>
    <col min="11258" max="11258" width="10.5546875" style="201" bestFit="1" customWidth="1"/>
    <col min="11259" max="11259" width="7.109375" style="201" bestFit="1" customWidth="1"/>
    <col min="11260" max="11260" width="6.88671875" style="201" bestFit="1" customWidth="1"/>
    <col min="11261" max="11261" width="7.6640625" style="201" bestFit="1" customWidth="1"/>
    <col min="11262" max="11262" width="13.33203125" style="201" bestFit="1" customWidth="1"/>
    <col min="11263" max="11263" width="8.5546875" style="201" bestFit="1" customWidth="1"/>
    <col min="11264" max="11264" width="7.33203125" style="201" bestFit="1" customWidth="1"/>
    <col min="11265" max="11265" width="14.33203125" style="201" bestFit="1" customWidth="1"/>
    <col min="11266" max="11505" width="9.109375" style="201" customWidth="1"/>
    <col min="11506" max="11506" width="10.109375" style="201" customWidth="1"/>
    <col min="11507" max="11507" width="6.88671875" style="201" customWidth="1"/>
    <col min="11508" max="11508" width="32.6640625" style="201" bestFit="1" customWidth="1"/>
    <col min="11509" max="11509" width="9.44140625" style="201"/>
    <col min="11510" max="11510" width="6.6640625" style="201" customWidth="1"/>
    <col min="11511" max="11511" width="7.6640625" style="201" customWidth="1"/>
    <col min="11512" max="11512" width="36.88671875" style="201" customWidth="1"/>
    <col min="11513" max="11513" width="11.88671875" style="201" bestFit="1" customWidth="1"/>
    <col min="11514" max="11514" width="10.5546875" style="201" bestFit="1" customWidth="1"/>
    <col min="11515" max="11515" width="7.109375" style="201" bestFit="1" customWidth="1"/>
    <col min="11516" max="11516" width="6.88671875" style="201" bestFit="1" customWidth="1"/>
    <col min="11517" max="11517" width="7.6640625" style="201" bestFit="1" customWidth="1"/>
    <col min="11518" max="11518" width="13.33203125" style="201" bestFit="1" customWidth="1"/>
    <col min="11519" max="11519" width="8.5546875" style="201" bestFit="1" customWidth="1"/>
    <col min="11520" max="11520" width="7.33203125" style="201" bestFit="1" customWidth="1"/>
    <col min="11521" max="11521" width="14.33203125" style="201" bestFit="1" customWidth="1"/>
    <col min="11522" max="11761" width="9.109375" style="201" customWidth="1"/>
    <col min="11762" max="11762" width="10.109375" style="201" customWidth="1"/>
    <col min="11763" max="11763" width="6.88671875" style="201" customWidth="1"/>
    <col min="11764" max="11764" width="32.6640625" style="201" bestFit="1" customWidth="1"/>
    <col min="11765" max="11765" width="9.44140625" style="201"/>
    <col min="11766" max="11766" width="6.6640625" style="201" customWidth="1"/>
    <col min="11767" max="11767" width="7.6640625" style="201" customWidth="1"/>
    <col min="11768" max="11768" width="36.88671875" style="201" customWidth="1"/>
    <col min="11769" max="11769" width="11.88671875" style="201" bestFit="1" customWidth="1"/>
    <col min="11770" max="11770" width="10.5546875" style="201" bestFit="1" customWidth="1"/>
    <col min="11771" max="11771" width="7.109375" style="201" bestFit="1" customWidth="1"/>
    <col min="11772" max="11772" width="6.88671875" style="201" bestFit="1" customWidth="1"/>
    <col min="11773" max="11773" width="7.6640625" style="201" bestFit="1" customWidth="1"/>
    <col min="11774" max="11774" width="13.33203125" style="201" bestFit="1" customWidth="1"/>
    <col min="11775" max="11775" width="8.5546875" style="201" bestFit="1" customWidth="1"/>
    <col min="11776" max="11776" width="7.33203125" style="201" bestFit="1" customWidth="1"/>
    <col min="11777" max="11777" width="14.33203125" style="201" bestFit="1" customWidth="1"/>
    <col min="11778" max="12017" width="9.109375" style="201" customWidth="1"/>
    <col min="12018" max="12018" width="10.109375" style="201" customWidth="1"/>
    <col min="12019" max="12019" width="6.88671875" style="201" customWidth="1"/>
    <col min="12020" max="12020" width="32.6640625" style="201" bestFit="1" customWidth="1"/>
    <col min="12021" max="12021" width="9.44140625" style="201"/>
    <col min="12022" max="12022" width="6.6640625" style="201" customWidth="1"/>
    <col min="12023" max="12023" width="7.6640625" style="201" customWidth="1"/>
    <col min="12024" max="12024" width="36.88671875" style="201" customWidth="1"/>
    <col min="12025" max="12025" width="11.88671875" style="201" bestFit="1" customWidth="1"/>
    <col min="12026" max="12026" width="10.5546875" style="201" bestFit="1" customWidth="1"/>
    <col min="12027" max="12027" width="7.109375" style="201" bestFit="1" customWidth="1"/>
    <col min="12028" max="12028" width="6.88671875" style="201" bestFit="1" customWidth="1"/>
    <col min="12029" max="12029" width="7.6640625" style="201" bestFit="1" customWidth="1"/>
    <col min="12030" max="12030" width="13.33203125" style="201" bestFit="1" customWidth="1"/>
    <col min="12031" max="12031" width="8.5546875" style="201" bestFit="1" customWidth="1"/>
    <col min="12032" max="12032" width="7.33203125" style="201" bestFit="1" customWidth="1"/>
    <col min="12033" max="12033" width="14.33203125" style="201" bestFit="1" customWidth="1"/>
    <col min="12034" max="12273" width="9.109375" style="201" customWidth="1"/>
    <col min="12274" max="12274" width="10.109375" style="201" customWidth="1"/>
    <col min="12275" max="12275" width="6.88671875" style="201" customWidth="1"/>
    <col min="12276" max="12276" width="32.6640625" style="201" bestFit="1" customWidth="1"/>
    <col min="12277" max="12277" width="9.44140625" style="201"/>
    <col min="12278" max="12278" width="6.6640625" style="201" customWidth="1"/>
    <col min="12279" max="12279" width="7.6640625" style="201" customWidth="1"/>
    <col min="12280" max="12280" width="36.88671875" style="201" customWidth="1"/>
    <col min="12281" max="12281" width="11.88671875" style="201" bestFit="1" customWidth="1"/>
    <col min="12282" max="12282" width="10.5546875" style="201" bestFit="1" customWidth="1"/>
    <col min="12283" max="12283" width="7.109375" style="201" bestFit="1" customWidth="1"/>
    <col min="12284" max="12284" width="6.88671875" style="201" bestFit="1" customWidth="1"/>
    <col min="12285" max="12285" width="7.6640625" style="201" bestFit="1" customWidth="1"/>
    <col min="12286" max="12286" width="13.33203125" style="201" bestFit="1" customWidth="1"/>
    <col min="12287" max="12287" width="8.5546875" style="201" bestFit="1" customWidth="1"/>
    <col min="12288" max="12288" width="7.33203125" style="201" bestFit="1" customWidth="1"/>
    <col min="12289" max="12289" width="14.33203125" style="201" bestFit="1" customWidth="1"/>
    <col min="12290" max="12529" width="9.109375" style="201" customWidth="1"/>
    <col min="12530" max="12530" width="10.109375" style="201" customWidth="1"/>
    <col min="12531" max="12531" width="6.88671875" style="201" customWidth="1"/>
    <col min="12532" max="12532" width="32.6640625" style="201" bestFit="1" customWidth="1"/>
    <col min="12533" max="12533" width="9.44140625" style="201"/>
    <col min="12534" max="12534" width="6.6640625" style="201" customWidth="1"/>
    <col min="12535" max="12535" width="7.6640625" style="201" customWidth="1"/>
    <col min="12536" max="12536" width="36.88671875" style="201" customWidth="1"/>
    <col min="12537" max="12537" width="11.88671875" style="201" bestFit="1" customWidth="1"/>
    <col min="12538" max="12538" width="10.5546875" style="201" bestFit="1" customWidth="1"/>
    <col min="12539" max="12539" width="7.109375" style="201" bestFit="1" customWidth="1"/>
    <col min="12540" max="12540" width="6.88671875" style="201" bestFit="1" customWidth="1"/>
    <col min="12541" max="12541" width="7.6640625" style="201" bestFit="1" customWidth="1"/>
    <col min="12542" max="12542" width="13.33203125" style="201" bestFit="1" customWidth="1"/>
    <col min="12543" max="12543" width="8.5546875" style="201" bestFit="1" customWidth="1"/>
    <col min="12544" max="12544" width="7.33203125" style="201" bestFit="1" customWidth="1"/>
    <col min="12545" max="12545" width="14.33203125" style="201" bestFit="1" customWidth="1"/>
    <col min="12546" max="12785" width="9.109375" style="201" customWidth="1"/>
    <col min="12786" max="12786" width="10.109375" style="201" customWidth="1"/>
    <col min="12787" max="12787" width="6.88671875" style="201" customWidth="1"/>
    <col min="12788" max="12788" width="32.6640625" style="201" bestFit="1" customWidth="1"/>
    <col min="12789" max="12789" width="9.44140625" style="201"/>
    <col min="12790" max="12790" width="6.6640625" style="201" customWidth="1"/>
    <col min="12791" max="12791" width="7.6640625" style="201" customWidth="1"/>
    <col min="12792" max="12792" width="36.88671875" style="201" customWidth="1"/>
    <col min="12793" max="12793" width="11.88671875" style="201" bestFit="1" customWidth="1"/>
    <col min="12794" max="12794" width="10.5546875" style="201" bestFit="1" customWidth="1"/>
    <col min="12795" max="12795" width="7.109375" style="201" bestFit="1" customWidth="1"/>
    <col min="12796" max="12796" width="6.88671875" style="201" bestFit="1" customWidth="1"/>
    <col min="12797" max="12797" width="7.6640625" style="201" bestFit="1" customWidth="1"/>
    <col min="12798" max="12798" width="13.33203125" style="201" bestFit="1" customWidth="1"/>
    <col min="12799" max="12799" width="8.5546875" style="201" bestFit="1" customWidth="1"/>
    <col min="12800" max="12800" width="7.33203125" style="201" bestFit="1" customWidth="1"/>
    <col min="12801" max="12801" width="14.33203125" style="201" bestFit="1" customWidth="1"/>
    <col min="12802" max="13041" width="9.109375" style="201" customWidth="1"/>
    <col min="13042" max="13042" width="10.109375" style="201" customWidth="1"/>
    <col min="13043" max="13043" width="6.88671875" style="201" customWidth="1"/>
    <col min="13044" max="13044" width="32.6640625" style="201" bestFit="1" customWidth="1"/>
    <col min="13045" max="13045" width="9.44140625" style="201"/>
    <col min="13046" max="13046" width="6.6640625" style="201" customWidth="1"/>
    <col min="13047" max="13047" width="7.6640625" style="201" customWidth="1"/>
    <col min="13048" max="13048" width="36.88671875" style="201" customWidth="1"/>
    <col min="13049" max="13049" width="11.88671875" style="201" bestFit="1" customWidth="1"/>
    <col min="13050" max="13050" width="10.5546875" style="201" bestFit="1" customWidth="1"/>
    <col min="13051" max="13051" width="7.109375" style="201" bestFit="1" customWidth="1"/>
    <col min="13052" max="13052" width="6.88671875" style="201" bestFit="1" customWidth="1"/>
    <col min="13053" max="13053" width="7.6640625" style="201" bestFit="1" customWidth="1"/>
    <col min="13054" max="13054" width="13.33203125" style="201" bestFit="1" customWidth="1"/>
    <col min="13055" max="13055" width="8.5546875" style="201" bestFit="1" customWidth="1"/>
    <col min="13056" max="13056" width="7.33203125" style="201" bestFit="1" customWidth="1"/>
    <col min="13057" max="13057" width="14.33203125" style="201" bestFit="1" customWidth="1"/>
    <col min="13058" max="13297" width="9.109375" style="201" customWidth="1"/>
    <col min="13298" max="13298" width="10.109375" style="201" customWidth="1"/>
    <col min="13299" max="13299" width="6.88671875" style="201" customWidth="1"/>
    <col min="13300" max="13300" width="32.6640625" style="201" bestFit="1" customWidth="1"/>
    <col min="13301" max="13301" width="9.44140625" style="201"/>
    <col min="13302" max="13302" width="6.6640625" style="201" customWidth="1"/>
    <col min="13303" max="13303" width="7.6640625" style="201" customWidth="1"/>
    <col min="13304" max="13304" width="36.88671875" style="201" customWidth="1"/>
    <col min="13305" max="13305" width="11.88671875" style="201" bestFit="1" customWidth="1"/>
    <col min="13306" max="13306" width="10.5546875" style="201" bestFit="1" customWidth="1"/>
    <col min="13307" max="13307" width="7.109375" style="201" bestFit="1" customWidth="1"/>
    <col min="13308" max="13308" width="6.88671875" style="201" bestFit="1" customWidth="1"/>
    <col min="13309" max="13309" width="7.6640625" style="201" bestFit="1" customWidth="1"/>
    <col min="13310" max="13310" width="13.33203125" style="201" bestFit="1" customWidth="1"/>
    <col min="13311" max="13311" width="8.5546875" style="201" bestFit="1" customWidth="1"/>
    <col min="13312" max="13312" width="7.33203125" style="201" bestFit="1" customWidth="1"/>
    <col min="13313" max="13313" width="14.33203125" style="201" bestFit="1" customWidth="1"/>
    <col min="13314" max="13553" width="9.109375" style="201" customWidth="1"/>
    <col min="13554" max="13554" width="10.109375" style="201" customWidth="1"/>
    <col min="13555" max="13555" width="6.88671875" style="201" customWidth="1"/>
    <col min="13556" max="13556" width="32.6640625" style="201" bestFit="1" customWidth="1"/>
    <col min="13557" max="13557" width="9.44140625" style="201"/>
    <col min="13558" max="13558" width="6.6640625" style="201" customWidth="1"/>
    <col min="13559" max="13559" width="7.6640625" style="201" customWidth="1"/>
    <col min="13560" max="13560" width="36.88671875" style="201" customWidth="1"/>
    <col min="13561" max="13561" width="11.88671875" style="201" bestFit="1" customWidth="1"/>
    <col min="13562" max="13562" width="10.5546875" style="201" bestFit="1" customWidth="1"/>
    <col min="13563" max="13563" width="7.109375" style="201" bestFit="1" customWidth="1"/>
    <col min="13564" max="13564" width="6.88671875" style="201" bestFit="1" customWidth="1"/>
    <col min="13565" max="13565" width="7.6640625" style="201" bestFit="1" customWidth="1"/>
    <col min="13566" max="13566" width="13.33203125" style="201" bestFit="1" customWidth="1"/>
    <col min="13567" max="13567" width="8.5546875" style="201" bestFit="1" customWidth="1"/>
    <col min="13568" max="13568" width="7.33203125" style="201" bestFit="1" customWidth="1"/>
    <col min="13569" max="13569" width="14.33203125" style="201" bestFit="1" customWidth="1"/>
    <col min="13570" max="13809" width="9.109375" style="201" customWidth="1"/>
    <col min="13810" max="13810" width="10.109375" style="201" customWidth="1"/>
    <col min="13811" max="13811" width="6.88671875" style="201" customWidth="1"/>
    <col min="13812" max="13812" width="32.6640625" style="201" bestFit="1" customWidth="1"/>
    <col min="13813" max="13813" width="9.44140625" style="201"/>
    <col min="13814" max="13814" width="6.6640625" style="201" customWidth="1"/>
    <col min="13815" max="13815" width="7.6640625" style="201" customWidth="1"/>
    <col min="13816" max="13816" width="36.88671875" style="201" customWidth="1"/>
    <col min="13817" max="13817" width="11.88671875" style="201" bestFit="1" customWidth="1"/>
    <col min="13818" max="13818" width="10.5546875" style="201" bestFit="1" customWidth="1"/>
    <col min="13819" max="13819" width="7.109375" style="201" bestFit="1" customWidth="1"/>
    <col min="13820" max="13820" width="6.88671875" style="201" bestFit="1" customWidth="1"/>
    <col min="13821" max="13821" width="7.6640625" style="201" bestFit="1" customWidth="1"/>
    <col min="13822" max="13822" width="13.33203125" style="201" bestFit="1" customWidth="1"/>
    <col min="13823" max="13823" width="8.5546875" style="201" bestFit="1" customWidth="1"/>
    <col min="13824" max="13824" width="7.33203125" style="201" bestFit="1" customWidth="1"/>
    <col min="13825" max="13825" width="14.33203125" style="201" bestFit="1" customWidth="1"/>
    <col min="13826" max="14065" width="9.109375" style="201" customWidth="1"/>
    <col min="14066" max="14066" width="10.109375" style="201" customWidth="1"/>
    <col min="14067" max="14067" width="6.88671875" style="201" customWidth="1"/>
    <col min="14068" max="14068" width="32.6640625" style="201" bestFit="1" customWidth="1"/>
    <col min="14069" max="14069" width="9.44140625" style="201"/>
    <col min="14070" max="14070" width="6.6640625" style="201" customWidth="1"/>
    <col min="14071" max="14071" width="7.6640625" style="201" customWidth="1"/>
    <col min="14072" max="14072" width="36.88671875" style="201" customWidth="1"/>
    <col min="14073" max="14073" width="11.88671875" style="201" bestFit="1" customWidth="1"/>
    <col min="14074" max="14074" width="10.5546875" style="201" bestFit="1" customWidth="1"/>
    <col min="14075" max="14075" width="7.109375" style="201" bestFit="1" customWidth="1"/>
    <col min="14076" max="14076" width="6.88671875" style="201" bestFit="1" customWidth="1"/>
    <col min="14077" max="14077" width="7.6640625" style="201" bestFit="1" customWidth="1"/>
    <col min="14078" max="14078" width="13.33203125" style="201" bestFit="1" customWidth="1"/>
    <col min="14079" max="14079" width="8.5546875" style="201" bestFit="1" customWidth="1"/>
    <col min="14080" max="14080" width="7.33203125" style="201" bestFit="1" customWidth="1"/>
    <col min="14081" max="14081" width="14.33203125" style="201" bestFit="1" customWidth="1"/>
    <col min="14082" max="14321" width="9.109375" style="201" customWidth="1"/>
    <col min="14322" max="14322" width="10.109375" style="201" customWidth="1"/>
    <col min="14323" max="14323" width="6.88671875" style="201" customWidth="1"/>
    <col min="14324" max="14324" width="32.6640625" style="201" bestFit="1" customWidth="1"/>
    <col min="14325" max="14325" width="9.44140625" style="201"/>
    <col min="14326" max="14326" width="6.6640625" style="201" customWidth="1"/>
    <col min="14327" max="14327" width="7.6640625" style="201" customWidth="1"/>
    <col min="14328" max="14328" width="36.88671875" style="201" customWidth="1"/>
    <col min="14329" max="14329" width="11.88671875" style="201" bestFit="1" customWidth="1"/>
    <col min="14330" max="14330" width="10.5546875" style="201" bestFit="1" customWidth="1"/>
    <col min="14331" max="14331" width="7.109375" style="201" bestFit="1" customWidth="1"/>
    <col min="14332" max="14332" width="6.88671875" style="201" bestFit="1" customWidth="1"/>
    <col min="14333" max="14333" width="7.6640625" style="201" bestFit="1" customWidth="1"/>
    <col min="14334" max="14334" width="13.33203125" style="201" bestFit="1" customWidth="1"/>
    <col min="14335" max="14335" width="8.5546875" style="201" bestFit="1" customWidth="1"/>
    <col min="14336" max="14336" width="7.33203125" style="201" bestFit="1" customWidth="1"/>
    <col min="14337" max="14337" width="14.33203125" style="201" bestFit="1" customWidth="1"/>
    <col min="14338" max="14577" width="9.109375" style="201" customWidth="1"/>
    <col min="14578" max="14578" width="10.109375" style="201" customWidth="1"/>
    <col min="14579" max="14579" width="6.88671875" style="201" customWidth="1"/>
    <col min="14580" max="14580" width="32.6640625" style="201" bestFit="1" customWidth="1"/>
    <col min="14581" max="14581" width="9.44140625" style="201"/>
    <col min="14582" max="14582" width="6.6640625" style="201" customWidth="1"/>
    <col min="14583" max="14583" width="7.6640625" style="201" customWidth="1"/>
    <col min="14584" max="14584" width="36.88671875" style="201" customWidth="1"/>
    <col min="14585" max="14585" width="11.88671875" style="201" bestFit="1" customWidth="1"/>
    <col min="14586" max="14586" width="10.5546875" style="201" bestFit="1" customWidth="1"/>
    <col min="14587" max="14587" width="7.109375" style="201" bestFit="1" customWidth="1"/>
    <col min="14588" max="14588" width="6.88671875" style="201" bestFit="1" customWidth="1"/>
    <col min="14589" max="14589" width="7.6640625" style="201" bestFit="1" customWidth="1"/>
    <col min="14590" max="14590" width="13.33203125" style="201" bestFit="1" customWidth="1"/>
    <col min="14591" max="14591" width="8.5546875" style="201" bestFit="1" customWidth="1"/>
    <col min="14592" max="14592" width="7.33203125" style="201" bestFit="1" customWidth="1"/>
    <col min="14593" max="14593" width="14.33203125" style="201" bestFit="1" customWidth="1"/>
    <col min="14594" max="14833" width="9.109375" style="201" customWidth="1"/>
    <col min="14834" max="14834" width="10.109375" style="201" customWidth="1"/>
    <col min="14835" max="14835" width="6.88671875" style="201" customWidth="1"/>
    <col min="14836" max="14836" width="32.6640625" style="201" bestFit="1" customWidth="1"/>
    <col min="14837" max="14837" width="9.44140625" style="201"/>
    <col min="14838" max="14838" width="6.6640625" style="201" customWidth="1"/>
    <col min="14839" max="14839" width="7.6640625" style="201" customWidth="1"/>
    <col min="14840" max="14840" width="36.88671875" style="201" customWidth="1"/>
    <col min="14841" max="14841" width="11.88671875" style="201" bestFit="1" customWidth="1"/>
    <col min="14842" max="14842" width="10.5546875" style="201" bestFit="1" customWidth="1"/>
    <col min="14843" max="14843" width="7.109375" style="201" bestFit="1" customWidth="1"/>
    <col min="14844" max="14844" width="6.88671875" style="201" bestFit="1" customWidth="1"/>
    <col min="14845" max="14845" width="7.6640625" style="201" bestFit="1" customWidth="1"/>
    <col min="14846" max="14846" width="13.33203125" style="201" bestFit="1" customWidth="1"/>
    <col min="14847" max="14847" width="8.5546875" style="201" bestFit="1" customWidth="1"/>
    <col min="14848" max="14848" width="7.33203125" style="201" bestFit="1" customWidth="1"/>
    <col min="14849" max="14849" width="14.33203125" style="201" bestFit="1" customWidth="1"/>
    <col min="14850" max="15089" width="9.109375" style="201" customWidth="1"/>
    <col min="15090" max="15090" width="10.109375" style="201" customWidth="1"/>
    <col min="15091" max="15091" width="6.88671875" style="201" customWidth="1"/>
    <col min="15092" max="15092" width="32.6640625" style="201" bestFit="1" customWidth="1"/>
    <col min="15093" max="15093" width="9.44140625" style="201"/>
    <col min="15094" max="15094" width="6.6640625" style="201" customWidth="1"/>
    <col min="15095" max="15095" width="7.6640625" style="201" customWidth="1"/>
    <col min="15096" max="15096" width="36.88671875" style="201" customWidth="1"/>
    <col min="15097" max="15097" width="11.88671875" style="201" bestFit="1" customWidth="1"/>
    <col min="15098" max="15098" width="10.5546875" style="201" bestFit="1" customWidth="1"/>
    <col min="15099" max="15099" width="7.109375" style="201" bestFit="1" customWidth="1"/>
    <col min="15100" max="15100" width="6.88671875" style="201" bestFit="1" customWidth="1"/>
    <col min="15101" max="15101" width="7.6640625" style="201" bestFit="1" customWidth="1"/>
    <col min="15102" max="15102" width="13.33203125" style="201" bestFit="1" customWidth="1"/>
    <col min="15103" max="15103" width="8.5546875" style="201" bestFit="1" customWidth="1"/>
    <col min="15104" max="15104" width="7.33203125" style="201" bestFit="1" customWidth="1"/>
    <col min="15105" max="15105" width="14.33203125" style="201" bestFit="1" customWidth="1"/>
    <col min="15106" max="15345" width="9.109375" style="201" customWidth="1"/>
    <col min="15346" max="15346" width="10.109375" style="201" customWidth="1"/>
    <col min="15347" max="15347" width="6.88671875" style="201" customWidth="1"/>
    <col min="15348" max="15348" width="32.6640625" style="201" bestFit="1" customWidth="1"/>
    <col min="15349" max="15349" width="9.44140625" style="201"/>
    <col min="15350" max="15350" width="6.6640625" style="201" customWidth="1"/>
    <col min="15351" max="15351" width="7.6640625" style="201" customWidth="1"/>
    <col min="15352" max="15352" width="36.88671875" style="201" customWidth="1"/>
    <col min="15353" max="15353" width="11.88671875" style="201" bestFit="1" customWidth="1"/>
    <col min="15354" max="15354" width="10.5546875" style="201" bestFit="1" customWidth="1"/>
    <col min="15355" max="15355" width="7.109375" style="201" bestFit="1" customWidth="1"/>
    <col min="15356" max="15356" width="6.88671875" style="201" bestFit="1" customWidth="1"/>
    <col min="15357" max="15357" width="7.6640625" style="201" bestFit="1" customWidth="1"/>
    <col min="15358" max="15358" width="13.33203125" style="201" bestFit="1" customWidth="1"/>
    <col min="15359" max="15359" width="8.5546875" style="201" bestFit="1" customWidth="1"/>
    <col min="15360" max="15360" width="7.33203125" style="201" bestFit="1" customWidth="1"/>
    <col min="15361" max="15361" width="14.33203125" style="201" bestFit="1" customWidth="1"/>
    <col min="15362" max="15601" width="9.109375" style="201" customWidth="1"/>
    <col min="15602" max="15602" width="10.109375" style="201" customWidth="1"/>
    <col min="15603" max="15603" width="6.88671875" style="201" customWidth="1"/>
    <col min="15604" max="15604" width="32.6640625" style="201" bestFit="1" customWidth="1"/>
    <col min="15605" max="15605" width="9.44140625" style="201"/>
    <col min="15606" max="15606" width="6.6640625" style="201" customWidth="1"/>
    <col min="15607" max="15607" width="7.6640625" style="201" customWidth="1"/>
    <col min="15608" max="15608" width="36.88671875" style="201" customWidth="1"/>
    <col min="15609" max="15609" width="11.88671875" style="201" bestFit="1" customWidth="1"/>
    <col min="15610" max="15610" width="10.5546875" style="201" bestFit="1" customWidth="1"/>
    <col min="15611" max="15611" width="7.109375" style="201" bestFit="1" customWidth="1"/>
    <col min="15612" max="15612" width="6.88671875" style="201" bestFit="1" customWidth="1"/>
    <col min="15613" max="15613" width="7.6640625" style="201" bestFit="1" customWidth="1"/>
    <col min="15614" max="15614" width="13.33203125" style="201" bestFit="1" customWidth="1"/>
    <col min="15615" max="15615" width="8.5546875" style="201" bestFit="1" customWidth="1"/>
    <col min="15616" max="15616" width="7.33203125" style="201" bestFit="1" customWidth="1"/>
    <col min="15617" max="15617" width="14.33203125" style="201" bestFit="1" customWidth="1"/>
    <col min="15618" max="15857" width="9.109375" style="201" customWidth="1"/>
    <col min="15858" max="15858" width="10.109375" style="201" customWidth="1"/>
    <col min="15859" max="15859" width="6.88671875" style="201" customWidth="1"/>
    <col min="15860" max="15860" width="32.6640625" style="201" bestFit="1" customWidth="1"/>
    <col min="15861" max="15861" width="9.44140625" style="201"/>
    <col min="15862" max="15862" width="6.6640625" style="201" customWidth="1"/>
    <col min="15863" max="15863" width="7.6640625" style="201" customWidth="1"/>
    <col min="15864" max="15864" width="36.88671875" style="201" customWidth="1"/>
    <col min="15865" max="15865" width="11.88671875" style="201" bestFit="1" customWidth="1"/>
    <col min="15866" max="15866" width="10.5546875" style="201" bestFit="1" customWidth="1"/>
    <col min="15867" max="15867" width="7.109375" style="201" bestFit="1" customWidth="1"/>
    <col min="15868" max="15868" width="6.88671875" style="201" bestFit="1" customWidth="1"/>
    <col min="15869" max="15869" width="7.6640625" style="201" bestFit="1" customWidth="1"/>
    <col min="15870" max="15870" width="13.33203125" style="201" bestFit="1" customWidth="1"/>
    <col min="15871" max="15871" width="8.5546875" style="201" bestFit="1" customWidth="1"/>
    <col min="15872" max="15872" width="7.33203125" style="201" bestFit="1" customWidth="1"/>
    <col min="15873" max="15873" width="14.33203125" style="201" bestFit="1" customWidth="1"/>
    <col min="15874" max="16113" width="9.109375" style="201" customWidth="1"/>
    <col min="16114" max="16114" width="10.109375" style="201" customWidth="1"/>
    <col min="16115" max="16115" width="6.88671875" style="201" customWidth="1"/>
    <col min="16116" max="16116" width="32.6640625" style="201" bestFit="1" customWidth="1"/>
    <col min="16117" max="16117" width="9.44140625" style="201"/>
    <col min="16118" max="16118" width="6.6640625" style="201" customWidth="1"/>
    <col min="16119" max="16119" width="7.6640625" style="201" customWidth="1"/>
    <col min="16120" max="16120" width="36.88671875" style="201" customWidth="1"/>
    <col min="16121" max="16121" width="11.88671875" style="201" bestFit="1" customWidth="1"/>
    <col min="16122" max="16122" width="10.5546875" style="201" bestFit="1" customWidth="1"/>
    <col min="16123" max="16123" width="7.109375" style="201" bestFit="1" customWidth="1"/>
    <col min="16124" max="16124" width="6.88671875" style="201" bestFit="1" customWidth="1"/>
    <col min="16125" max="16125" width="7.6640625" style="201" bestFit="1" customWidth="1"/>
    <col min="16126" max="16126" width="13.33203125" style="201" bestFit="1" customWidth="1"/>
    <col min="16127" max="16127" width="8.5546875" style="201" bestFit="1" customWidth="1"/>
    <col min="16128" max="16128" width="7.33203125" style="201" bestFit="1" customWidth="1"/>
    <col min="16129" max="16129" width="14.33203125" style="201" bestFit="1" customWidth="1"/>
    <col min="16130" max="16369" width="9.109375" style="201" customWidth="1"/>
    <col min="16370" max="16370" width="10.109375" style="201" customWidth="1"/>
    <col min="16371" max="16371" width="6.88671875" style="201" customWidth="1"/>
    <col min="16372" max="16372" width="32.6640625" style="201" bestFit="1" customWidth="1"/>
    <col min="16373" max="16384" width="9.44140625" style="201"/>
  </cols>
  <sheetData>
    <row r="1" spans="1:13" s="935" customFormat="1" ht="21.9" customHeight="1" x14ac:dyDescent="0.25">
      <c r="A1" s="237" t="s">
        <v>922</v>
      </c>
      <c r="B1" s="238"/>
      <c r="C1" s="238"/>
      <c r="D1" s="238"/>
      <c r="E1" s="933"/>
      <c r="F1" s="933"/>
      <c r="G1" s="933"/>
      <c r="H1" s="238"/>
      <c r="I1" s="238"/>
      <c r="J1" s="239"/>
      <c r="K1" s="934"/>
    </row>
    <row r="2" spans="1:13" s="942" customFormat="1" ht="5.0999999999999996" customHeight="1" x14ac:dyDescent="0.25">
      <c r="A2" s="936"/>
      <c r="B2" s="937"/>
      <c r="C2" s="937"/>
      <c r="D2" s="938"/>
      <c r="E2" s="938"/>
      <c r="F2" s="938"/>
      <c r="G2" s="939"/>
      <c r="H2" s="938"/>
      <c r="I2" s="940"/>
      <c r="J2" s="941"/>
    </row>
    <row r="3" spans="1:13" s="201" customFormat="1" ht="14.1" customHeight="1" x14ac:dyDescent="0.25">
      <c r="A3" s="943" t="s">
        <v>697</v>
      </c>
      <c r="B3" s="944"/>
      <c r="C3" s="944"/>
      <c r="D3" s="944"/>
      <c r="E3" s="945"/>
      <c r="F3" s="946" t="s">
        <v>15</v>
      </c>
      <c r="G3" s="947" t="s">
        <v>16</v>
      </c>
      <c r="H3" s="945"/>
      <c r="I3" s="946" t="s">
        <v>12</v>
      </c>
      <c r="J3" s="948" t="s">
        <v>462</v>
      </c>
    </row>
    <row r="4" spans="1:13" s="201" customFormat="1" ht="14.1" customHeight="1" x14ac:dyDescent="0.25">
      <c r="A4" s="949" t="s">
        <v>33</v>
      </c>
      <c r="B4" s="950" t="s">
        <v>426</v>
      </c>
      <c r="C4" s="950"/>
      <c r="D4" s="950"/>
      <c r="E4" s="951" t="s">
        <v>18</v>
      </c>
      <c r="F4" s="952">
        <f>F5+F8+F16</f>
        <v>0</v>
      </c>
      <c r="G4" s="953"/>
      <c r="H4" s="951" t="s">
        <v>19</v>
      </c>
      <c r="I4" s="952">
        <f>I5+I8+I16</f>
        <v>0</v>
      </c>
      <c r="J4" s="954">
        <f>J5+J8+J16</f>
        <v>0</v>
      </c>
      <c r="L4" s="516"/>
      <c r="M4" s="516"/>
    </row>
    <row r="5" spans="1:13" s="963" customFormat="1" ht="14.1" customHeight="1" x14ac:dyDescent="0.25">
      <c r="A5" s="955"/>
      <c r="B5" s="956" t="s">
        <v>257</v>
      </c>
      <c r="C5" s="957" t="str">
        <f>'(4)Comp.Pessoal'!B6</f>
        <v>Pessoal Operacional</v>
      </c>
      <c r="D5" s="958"/>
      <c r="E5" s="959" t="str">
        <f t="shared" ref="E5" si="0">E4</f>
        <v>R$/mês</v>
      </c>
      <c r="F5" s="960">
        <f>SUM(F6:F7)</f>
        <v>0</v>
      </c>
      <c r="G5" s="961"/>
      <c r="H5" s="959" t="str">
        <f t="shared" ref="H5:H45" si="1">H4</f>
        <v>R$/ano</v>
      </c>
      <c r="I5" s="960">
        <f>SUM(I6:I7)</f>
        <v>0</v>
      </c>
      <c r="J5" s="962">
        <f>SUM(J6:J7)</f>
        <v>0</v>
      </c>
    </row>
    <row r="6" spans="1:13" s="965" customFormat="1" ht="14.1" customHeight="1" x14ac:dyDescent="0.25">
      <c r="A6" s="964"/>
      <c r="C6" s="966" t="s">
        <v>237</v>
      </c>
      <c r="D6" s="967" t="str">
        <f>'(4)Comp.Pessoal'!C7</f>
        <v>Supervisor</v>
      </c>
      <c r="E6" s="968" t="str">
        <f t="shared" ref="E6" si="2">E5</f>
        <v>R$/mês</v>
      </c>
      <c r="F6" s="969">
        <f>'(4)Comp.Pessoal'!G7</f>
        <v>0</v>
      </c>
      <c r="G6" s="970">
        <v>12</v>
      </c>
      <c r="H6" s="968" t="str">
        <f t="shared" si="1"/>
        <v>R$/ano</v>
      </c>
      <c r="I6" s="969">
        <f>F6*G6</f>
        <v>0</v>
      </c>
      <c r="J6" s="971">
        <f>I6/$I$132</f>
        <v>0</v>
      </c>
    </row>
    <row r="7" spans="1:13" s="965" customFormat="1" ht="14.1" customHeight="1" x14ac:dyDescent="0.25">
      <c r="A7" s="972"/>
      <c r="B7" s="973"/>
      <c r="C7" s="974" t="s">
        <v>238</v>
      </c>
      <c r="D7" s="975" t="str">
        <f>'(4)Comp.Pessoal'!C8</f>
        <v>Monitor</v>
      </c>
      <c r="E7" s="976" t="str">
        <f t="shared" ref="E7" si="3">E6</f>
        <v>R$/mês</v>
      </c>
      <c r="F7" s="969">
        <f>'(4)Comp.Pessoal'!G8</f>
        <v>0</v>
      </c>
      <c r="G7" s="977">
        <f>G6</f>
        <v>12</v>
      </c>
      <c r="H7" s="976" t="str">
        <f t="shared" si="1"/>
        <v>R$/ano</v>
      </c>
      <c r="I7" s="969">
        <f>F7*G7</f>
        <v>0</v>
      </c>
      <c r="J7" s="978">
        <f>I7/$I$132</f>
        <v>0</v>
      </c>
    </row>
    <row r="8" spans="1:13" s="963" customFormat="1" ht="14.1" customHeight="1" x14ac:dyDescent="0.25">
      <c r="A8" s="955"/>
      <c r="B8" s="956" t="s">
        <v>258</v>
      </c>
      <c r="C8" s="979" t="str">
        <f>'(4)Comp.Pessoal'!B11</f>
        <v>Pessoal Administrativo</v>
      </c>
      <c r="D8" s="957"/>
      <c r="E8" s="959" t="str">
        <f t="shared" ref="E8" si="4">E7</f>
        <v>R$/mês</v>
      </c>
      <c r="F8" s="960">
        <f>SUM(F9:F15)</f>
        <v>0</v>
      </c>
      <c r="G8" s="961"/>
      <c r="H8" s="959" t="str">
        <f t="shared" si="1"/>
        <v>R$/ano</v>
      </c>
      <c r="I8" s="960">
        <f>SUM(I9:I15)</f>
        <v>0</v>
      </c>
      <c r="J8" s="962">
        <f>SUM(J9:J15)</f>
        <v>0</v>
      </c>
    </row>
    <row r="9" spans="1:13" s="967" customFormat="1" ht="14.1" customHeight="1" x14ac:dyDescent="0.25">
      <c r="A9" s="980"/>
      <c r="C9" s="966" t="s">
        <v>237</v>
      </c>
      <c r="D9" s="967" t="str">
        <f>'(4)Comp.Pessoal'!C12</f>
        <v>Diretoria</v>
      </c>
      <c r="E9" s="968" t="str">
        <f t="shared" ref="E9" si="5">E8</f>
        <v>R$/mês</v>
      </c>
      <c r="F9" s="969">
        <f>'(4)Comp.Pessoal'!G12</f>
        <v>0</v>
      </c>
      <c r="G9" s="970">
        <f>G7</f>
        <v>12</v>
      </c>
      <c r="H9" s="968" t="str">
        <f t="shared" si="1"/>
        <v>R$/ano</v>
      </c>
      <c r="I9" s="969">
        <f t="shared" ref="I9:I15" si="6">F9*G9</f>
        <v>0</v>
      </c>
      <c r="J9" s="971">
        <f t="shared" ref="J9:J15" si="7">I9/$I$132</f>
        <v>0</v>
      </c>
    </row>
    <row r="10" spans="1:13" s="967" customFormat="1" ht="14.1" customHeight="1" x14ac:dyDescent="0.25">
      <c r="A10" s="980"/>
      <c r="C10" s="966" t="s">
        <v>238</v>
      </c>
      <c r="D10" s="967" t="str">
        <f>'(4)Comp.Pessoal'!C13</f>
        <v>Gerente Administrativo e Financeiro</v>
      </c>
      <c r="E10" s="968" t="str">
        <f t="shared" ref="E10" si="8">E9</f>
        <v>R$/mês</v>
      </c>
      <c r="F10" s="969">
        <f>'(4)Comp.Pessoal'!G13</f>
        <v>0</v>
      </c>
      <c r="G10" s="970">
        <f>G9</f>
        <v>12</v>
      </c>
      <c r="H10" s="968" t="str">
        <f t="shared" si="1"/>
        <v>R$/ano</v>
      </c>
      <c r="I10" s="969">
        <f t="shared" si="6"/>
        <v>0</v>
      </c>
      <c r="J10" s="971">
        <f t="shared" si="7"/>
        <v>0</v>
      </c>
    </row>
    <row r="11" spans="1:13" s="967" customFormat="1" ht="14.1" customHeight="1" x14ac:dyDescent="0.25">
      <c r="A11" s="980"/>
      <c r="C11" s="966" t="s">
        <v>239</v>
      </c>
      <c r="D11" s="967" t="str">
        <f>'(4)Comp.Pessoal'!C14</f>
        <v>Assistente Administrativo - Financeiro</v>
      </c>
      <c r="E11" s="968" t="str">
        <f t="shared" ref="E11" si="9">E10</f>
        <v>R$/mês</v>
      </c>
      <c r="F11" s="969">
        <f>'(4)Comp.Pessoal'!G14</f>
        <v>0</v>
      </c>
      <c r="G11" s="970">
        <f t="shared" ref="G11:G15" si="10">G10</f>
        <v>12</v>
      </c>
      <c r="H11" s="968" t="str">
        <f t="shared" si="1"/>
        <v>R$/ano</v>
      </c>
      <c r="I11" s="969">
        <f t="shared" si="6"/>
        <v>0</v>
      </c>
      <c r="J11" s="971">
        <f t="shared" si="7"/>
        <v>0</v>
      </c>
    </row>
    <row r="12" spans="1:13" s="967" customFormat="1" ht="14.1" customHeight="1" x14ac:dyDescent="0.25">
      <c r="A12" s="980"/>
      <c r="C12" s="966" t="s">
        <v>240</v>
      </c>
      <c r="D12" s="967" t="str">
        <f>'(4)Comp.Pessoal'!C15</f>
        <v>Assistente Administrativo - Comercial</v>
      </c>
      <c r="E12" s="968" t="str">
        <f t="shared" ref="E12" si="11">E11</f>
        <v>R$/mês</v>
      </c>
      <c r="F12" s="969">
        <f>'(4)Comp.Pessoal'!G15</f>
        <v>0</v>
      </c>
      <c r="G12" s="970">
        <f t="shared" si="10"/>
        <v>12</v>
      </c>
      <c r="H12" s="968" t="str">
        <f t="shared" si="1"/>
        <v>R$/ano</v>
      </c>
      <c r="I12" s="969">
        <f t="shared" si="6"/>
        <v>0</v>
      </c>
      <c r="J12" s="971">
        <f t="shared" si="7"/>
        <v>0</v>
      </c>
    </row>
    <row r="13" spans="1:13" s="967" customFormat="1" ht="14.1" customHeight="1" x14ac:dyDescent="0.25">
      <c r="A13" s="980"/>
      <c r="C13" s="966" t="s">
        <v>283</v>
      </c>
      <c r="D13" s="967" t="str">
        <f>'(4)Comp.Pessoal'!C16</f>
        <v>Auxiliar Administrativo</v>
      </c>
      <c r="E13" s="968" t="str">
        <f t="shared" ref="E13" si="12">E12</f>
        <v>R$/mês</v>
      </c>
      <c r="F13" s="969">
        <f>'(4)Comp.Pessoal'!G16</f>
        <v>0</v>
      </c>
      <c r="G13" s="970">
        <f t="shared" si="10"/>
        <v>12</v>
      </c>
      <c r="H13" s="968" t="str">
        <f t="shared" si="1"/>
        <v>R$/ano</v>
      </c>
      <c r="I13" s="969">
        <f t="shared" si="6"/>
        <v>0</v>
      </c>
      <c r="J13" s="971">
        <f t="shared" si="7"/>
        <v>0</v>
      </c>
    </row>
    <row r="14" spans="1:13" s="967" customFormat="1" ht="14.1" customHeight="1" x14ac:dyDescent="0.25">
      <c r="A14" s="980"/>
      <c r="C14" s="966" t="s">
        <v>284</v>
      </c>
      <c r="D14" s="967" t="str">
        <f>'(4)Comp.Pessoal'!C17</f>
        <v>Atendente</v>
      </c>
      <c r="E14" s="968" t="str">
        <f t="shared" ref="E14" si="13">E13</f>
        <v>R$/mês</v>
      </c>
      <c r="F14" s="969">
        <f>'(4)Comp.Pessoal'!G17</f>
        <v>0</v>
      </c>
      <c r="G14" s="970">
        <f t="shared" si="10"/>
        <v>12</v>
      </c>
      <c r="H14" s="968" t="str">
        <f t="shared" si="1"/>
        <v>R$/ano</v>
      </c>
      <c r="I14" s="969">
        <f t="shared" si="6"/>
        <v>0</v>
      </c>
      <c r="J14" s="971">
        <f t="shared" si="7"/>
        <v>0</v>
      </c>
    </row>
    <row r="15" spans="1:13" s="967" customFormat="1" ht="14.1" customHeight="1" x14ac:dyDescent="0.25">
      <c r="A15" s="981"/>
      <c r="B15" s="975"/>
      <c r="C15" s="966" t="s">
        <v>285</v>
      </c>
      <c r="D15" s="975" t="str">
        <f>'(4)Comp.Pessoal'!C18</f>
        <v>Telefonista</v>
      </c>
      <c r="E15" s="976" t="str">
        <f>E14</f>
        <v>R$/mês</v>
      </c>
      <c r="F15" s="969">
        <f>'(4)Comp.Pessoal'!G18</f>
        <v>0</v>
      </c>
      <c r="G15" s="970">
        <f t="shared" si="10"/>
        <v>12</v>
      </c>
      <c r="H15" s="976" t="str">
        <f>H14</f>
        <v>R$/ano</v>
      </c>
      <c r="I15" s="969">
        <f t="shared" si="6"/>
        <v>0</v>
      </c>
      <c r="J15" s="978">
        <f t="shared" si="7"/>
        <v>0</v>
      </c>
    </row>
    <row r="16" spans="1:13" s="963" customFormat="1" ht="14.1" customHeight="1" x14ac:dyDescent="0.25">
      <c r="A16" s="955"/>
      <c r="B16" s="956" t="s">
        <v>259</v>
      </c>
      <c r="C16" s="979" t="str">
        <f>'(4)Comp.Pessoal'!B21</f>
        <v>Pessoal de Manutenção</v>
      </c>
      <c r="D16" s="957"/>
      <c r="E16" s="959" t="str">
        <f>E14</f>
        <v>R$/mês</v>
      </c>
      <c r="F16" s="960">
        <f>SUM(F17:F19)</f>
        <v>0</v>
      </c>
      <c r="G16" s="961"/>
      <c r="H16" s="959" t="str">
        <f>H14</f>
        <v>R$/ano</v>
      </c>
      <c r="I16" s="960">
        <f>SUM(I17:I19)</f>
        <v>0</v>
      </c>
      <c r="J16" s="962">
        <f>SUM(J17:J19)</f>
        <v>0</v>
      </c>
    </row>
    <row r="17" spans="1:13" s="967" customFormat="1" ht="14.1" customHeight="1" x14ac:dyDescent="0.25">
      <c r="A17" s="980"/>
      <c r="C17" s="966" t="s">
        <v>237</v>
      </c>
      <c r="D17" s="967" t="str">
        <f>'(4)Comp.Pessoal'!C22</f>
        <v>Técnico em TI</v>
      </c>
      <c r="E17" s="968" t="str">
        <f t="shared" ref="E17" si="14">E16</f>
        <v>R$/mês</v>
      </c>
      <c r="F17" s="969">
        <f>'(4)Comp.Pessoal'!G22</f>
        <v>0</v>
      </c>
      <c r="G17" s="970">
        <f>G15</f>
        <v>12</v>
      </c>
      <c r="H17" s="968" t="str">
        <f t="shared" si="1"/>
        <v>R$/ano</v>
      </c>
      <c r="I17" s="969">
        <f>F17*G17</f>
        <v>0</v>
      </c>
      <c r="J17" s="971">
        <f>I17/$I$132</f>
        <v>0</v>
      </c>
    </row>
    <row r="18" spans="1:13" s="967" customFormat="1" ht="14.1" customHeight="1" x14ac:dyDescent="0.25">
      <c r="A18" s="980"/>
      <c r="C18" s="966" t="s">
        <v>238</v>
      </c>
      <c r="D18" s="967" t="str">
        <f>'(4)Comp.Pessoal'!C23</f>
        <v>Técnico em Manutenção</v>
      </c>
      <c r="E18" s="968" t="str">
        <f t="shared" ref="E18" si="15">E17</f>
        <v>R$/mês</v>
      </c>
      <c r="F18" s="969">
        <f>'(4)Comp.Pessoal'!G23</f>
        <v>0</v>
      </c>
      <c r="G18" s="970">
        <f>G17</f>
        <v>12</v>
      </c>
      <c r="H18" s="968" t="str">
        <f t="shared" si="1"/>
        <v>R$/ano</v>
      </c>
      <c r="I18" s="969">
        <f t="shared" ref="I18:I19" si="16">F18*G18</f>
        <v>0</v>
      </c>
      <c r="J18" s="971">
        <f>I18/$I$132</f>
        <v>0</v>
      </c>
    </row>
    <row r="19" spans="1:13" s="967" customFormat="1" ht="14.1" customHeight="1" x14ac:dyDescent="0.25">
      <c r="A19" s="981"/>
      <c r="B19" s="975"/>
      <c r="C19" s="966" t="s">
        <v>239</v>
      </c>
      <c r="D19" s="967" t="str">
        <f>'(4)Comp.Pessoal'!C24</f>
        <v>Serviços Gerais</v>
      </c>
      <c r="E19" s="976" t="str">
        <f t="shared" ref="E19" si="17">E18</f>
        <v>R$/mês</v>
      </c>
      <c r="F19" s="969">
        <f>'(4)Comp.Pessoal'!G24</f>
        <v>0</v>
      </c>
      <c r="G19" s="970">
        <f>G18</f>
        <v>12</v>
      </c>
      <c r="H19" s="976" t="str">
        <f t="shared" si="1"/>
        <v>R$/ano</v>
      </c>
      <c r="I19" s="969">
        <f t="shared" si="16"/>
        <v>0</v>
      </c>
      <c r="J19" s="978">
        <f>I19/$I$132</f>
        <v>0</v>
      </c>
    </row>
    <row r="20" spans="1:13" s="201" customFormat="1" ht="14.1" customHeight="1" x14ac:dyDescent="0.25">
      <c r="A20" s="949" t="s">
        <v>34</v>
      </c>
      <c r="B20" s="950" t="s">
        <v>458</v>
      </c>
      <c r="C20" s="950"/>
      <c r="D20" s="950"/>
      <c r="E20" s="951" t="str">
        <f t="shared" ref="E20" si="18">E19</f>
        <v>R$/mês</v>
      </c>
      <c r="F20" s="982">
        <f>F21+F25+F29+F33+F37+F46</f>
        <v>0</v>
      </c>
      <c r="G20" s="953"/>
      <c r="H20" s="951" t="str">
        <f t="shared" si="1"/>
        <v>R$/ano</v>
      </c>
      <c r="I20" s="982">
        <f>I21+I25+I29+I33+I37+I46</f>
        <v>0</v>
      </c>
      <c r="J20" s="954">
        <f>J21+J25+J29+J33+J37+J46</f>
        <v>0</v>
      </c>
      <c r="L20" s="516"/>
      <c r="M20" s="516"/>
    </row>
    <row r="21" spans="1:13" s="963" customFormat="1" ht="14.1" customHeight="1" x14ac:dyDescent="0.25">
      <c r="A21" s="955"/>
      <c r="B21" s="956" t="s">
        <v>260</v>
      </c>
      <c r="C21" s="957" t="str">
        <f>'(5)Comp.Benef.'!B6</f>
        <v>Auxílio Alimentação</v>
      </c>
      <c r="D21" s="956"/>
      <c r="E21" s="959" t="str">
        <f t="shared" ref="E21" si="19">E20</f>
        <v>R$/mês</v>
      </c>
      <c r="F21" s="960">
        <f>SUM(F22:F24)</f>
        <v>0</v>
      </c>
      <c r="G21" s="961"/>
      <c r="H21" s="959" t="str">
        <f t="shared" si="1"/>
        <v>R$/ano</v>
      </c>
      <c r="I21" s="960">
        <f>SUM(I22:I24)</f>
        <v>0</v>
      </c>
      <c r="J21" s="962">
        <f>SUM(J22:J24)</f>
        <v>0</v>
      </c>
    </row>
    <row r="22" spans="1:13" s="967" customFormat="1" ht="14.1" customHeight="1" x14ac:dyDescent="0.25">
      <c r="A22" s="980"/>
      <c r="C22" s="966" t="s">
        <v>237</v>
      </c>
      <c r="D22" s="967" t="str">
        <f>'(5)Comp.Benef.'!C7</f>
        <v>Pessoal Operacional</v>
      </c>
      <c r="E22" s="968" t="str">
        <f t="shared" ref="E22" si="20">E21</f>
        <v>R$/mês</v>
      </c>
      <c r="F22" s="969">
        <f>'(5)Comp.Benef.'!G7</f>
        <v>0</v>
      </c>
      <c r="G22" s="970">
        <f>G19</f>
        <v>12</v>
      </c>
      <c r="H22" s="968" t="str">
        <f t="shared" si="1"/>
        <v>R$/ano</v>
      </c>
      <c r="I22" s="969">
        <f t="shared" ref="I22:I24" si="21">F22*G22</f>
        <v>0</v>
      </c>
      <c r="J22" s="971">
        <f>I22/$I$132</f>
        <v>0</v>
      </c>
    </row>
    <row r="23" spans="1:13" s="967" customFormat="1" ht="14.1" customHeight="1" x14ac:dyDescent="0.25">
      <c r="A23" s="980"/>
      <c r="C23" s="966" t="s">
        <v>238</v>
      </c>
      <c r="D23" s="967" t="str">
        <f>'(5)Comp.Benef.'!C8</f>
        <v>Pessoal Administrativo</v>
      </c>
      <c r="E23" s="968" t="str">
        <f t="shared" ref="E23" si="22">E22</f>
        <v>R$/mês</v>
      </c>
      <c r="F23" s="969">
        <f>'(5)Comp.Benef.'!G8</f>
        <v>0</v>
      </c>
      <c r="G23" s="970">
        <f>G22</f>
        <v>12</v>
      </c>
      <c r="H23" s="968" t="str">
        <f t="shared" si="1"/>
        <v>R$/ano</v>
      </c>
      <c r="I23" s="969">
        <f t="shared" si="21"/>
        <v>0</v>
      </c>
      <c r="J23" s="971">
        <f>I23/$I$132</f>
        <v>0</v>
      </c>
    </row>
    <row r="24" spans="1:13" s="967" customFormat="1" ht="14.1" customHeight="1" x14ac:dyDescent="0.25">
      <c r="A24" s="981"/>
      <c r="B24" s="975"/>
      <c r="C24" s="974" t="s">
        <v>239</v>
      </c>
      <c r="D24" s="967" t="str">
        <f>'(5)Comp.Benef.'!C9</f>
        <v>Pessoal de Manutenção</v>
      </c>
      <c r="E24" s="976" t="str">
        <f t="shared" ref="E24" si="23">E23</f>
        <v>R$/mês</v>
      </c>
      <c r="F24" s="969">
        <f>'(5)Comp.Benef.'!G9</f>
        <v>0</v>
      </c>
      <c r="G24" s="970">
        <f>G23</f>
        <v>12</v>
      </c>
      <c r="H24" s="976" t="str">
        <f t="shared" si="1"/>
        <v>R$/ano</v>
      </c>
      <c r="I24" s="969">
        <f t="shared" si="21"/>
        <v>0</v>
      </c>
      <c r="J24" s="978">
        <f>I24/$I$132</f>
        <v>0</v>
      </c>
    </row>
    <row r="25" spans="1:13" s="963" customFormat="1" ht="14.1" customHeight="1" x14ac:dyDescent="0.25">
      <c r="A25" s="955"/>
      <c r="B25" s="956" t="s">
        <v>261</v>
      </c>
      <c r="C25" s="957" t="str">
        <f>'(5)Comp.Benef.'!B12</f>
        <v>Vale Transporte</v>
      </c>
      <c r="D25" s="956"/>
      <c r="E25" s="959" t="str">
        <f t="shared" ref="E25" si="24">E24</f>
        <v>R$/mês</v>
      </c>
      <c r="F25" s="960">
        <f>SUM(F26:F28)</f>
        <v>0</v>
      </c>
      <c r="G25" s="961"/>
      <c r="H25" s="959" t="str">
        <f t="shared" si="1"/>
        <v>R$/ano</v>
      </c>
      <c r="I25" s="960">
        <f>SUM(I26:I28)</f>
        <v>0</v>
      </c>
      <c r="J25" s="962">
        <f>SUM(J26:J28)</f>
        <v>0</v>
      </c>
    </row>
    <row r="26" spans="1:13" s="967" customFormat="1" ht="14.1" customHeight="1" x14ac:dyDescent="0.25">
      <c r="A26" s="980"/>
      <c r="C26" s="966" t="s">
        <v>237</v>
      </c>
      <c r="D26" s="967" t="str">
        <f>'(5)Comp.Benef.'!C13</f>
        <v>Pessoal Operacional</v>
      </c>
      <c r="E26" s="968" t="str">
        <f t="shared" ref="E26" si="25">E25</f>
        <v>R$/mês</v>
      </c>
      <c r="F26" s="969">
        <f>'(5)Comp.Benef.'!G13</f>
        <v>0</v>
      </c>
      <c r="G26" s="970">
        <f>G24</f>
        <v>12</v>
      </c>
      <c r="H26" s="968" t="str">
        <f t="shared" si="1"/>
        <v>R$/ano</v>
      </c>
      <c r="I26" s="969">
        <f t="shared" ref="I26:I28" si="26">F26*G26</f>
        <v>0</v>
      </c>
      <c r="J26" s="971">
        <f>I26/$I$132</f>
        <v>0</v>
      </c>
    </row>
    <row r="27" spans="1:13" s="967" customFormat="1" ht="14.1" customHeight="1" x14ac:dyDescent="0.25">
      <c r="A27" s="980"/>
      <c r="C27" s="966" t="s">
        <v>238</v>
      </c>
      <c r="D27" s="967" t="str">
        <f>'(5)Comp.Benef.'!C14</f>
        <v>Pessoal Administrativo</v>
      </c>
      <c r="E27" s="968" t="str">
        <f t="shared" ref="E27" si="27">E26</f>
        <v>R$/mês</v>
      </c>
      <c r="F27" s="969">
        <f>'(5)Comp.Benef.'!G14</f>
        <v>0</v>
      </c>
      <c r="G27" s="970">
        <f>G26</f>
        <v>12</v>
      </c>
      <c r="H27" s="968" t="str">
        <f t="shared" si="1"/>
        <v>R$/ano</v>
      </c>
      <c r="I27" s="969">
        <f t="shared" si="26"/>
        <v>0</v>
      </c>
      <c r="J27" s="971">
        <f>I27/$I$132</f>
        <v>0</v>
      </c>
    </row>
    <row r="28" spans="1:13" s="967" customFormat="1" ht="14.1" customHeight="1" x14ac:dyDescent="0.25">
      <c r="A28" s="981"/>
      <c r="B28" s="975"/>
      <c r="C28" s="974" t="s">
        <v>239</v>
      </c>
      <c r="D28" s="967" t="str">
        <f>'(5)Comp.Benef.'!C15</f>
        <v>Pessoal de Manutenção</v>
      </c>
      <c r="E28" s="976" t="str">
        <f t="shared" ref="E28" si="28">E27</f>
        <v>R$/mês</v>
      </c>
      <c r="F28" s="969">
        <f>'(5)Comp.Benef.'!G15</f>
        <v>0</v>
      </c>
      <c r="G28" s="970">
        <f>G27</f>
        <v>12</v>
      </c>
      <c r="H28" s="976" t="str">
        <f t="shared" si="1"/>
        <v>R$/ano</v>
      </c>
      <c r="I28" s="969">
        <f t="shared" si="26"/>
        <v>0</v>
      </c>
      <c r="J28" s="971">
        <f>I28/$I$132</f>
        <v>0</v>
      </c>
    </row>
    <row r="29" spans="1:13" s="963" customFormat="1" ht="14.1" customHeight="1" x14ac:dyDescent="0.25">
      <c r="A29" s="955"/>
      <c r="B29" s="956" t="s">
        <v>262</v>
      </c>
      <c r="C29" s="957" t="str">
        <f>'(5)Comp.Benef.'!B18</f>
        <v>Assistência Médica e Hospitalar</v>
      </c>
      <c r="D29" s="956"/>
      <c r="E29" s="959" t="str">
        <f t="shared" ref="E29" si="29">E28</f>
        <v>R$/mês</v>
      </c>
      <c r="F29" s="960">
        <f>SUM(F30:F32)</f>
        <v>0</v>
      </c>
      <c r="G29" s="961"/>
      <c r="H29" s="959" t="str">
        <f t="shared" si="1"/>
        <v>R$/ano</v>
      </c>
      <c r="I29" s="960">
        <f>SUM(I30:I32)</f>
        <v>0</v>
      </c>
      <c r="J29" s="962">
        <f>SUM(J30:J32)</f>
        <v>0</v>
      </c>
    </row>
    <row r="30" spans="1:13" s="967" customFormat="1" ht="14.1" customHeight="1" x14ac:dyDescent="0.25">
      <c r="A30" s="980"/>
      <c r="C30" s="966" t="s">
        <v>237</v>
      </c>
      <c r="D30" s="967" t="str">
        <f>'(5)Comp.Benef.'!C19</f>
        <v>Pessoal Operacional</v>
      </c>
      <c r="E30" s="968" t="str">
        <f t="shared" ref="E30" si="30">E29</f>
        <v>R$/mês</v>
      </c>
      <c r="F30" s="969">
        <f>'(5)Comp.Benef.'!G19</f>
        <v>0</v>
      </c>
      <c r="G30" s="970">
        <f>G28</f>
        <v>12</v>
      </c>
      <c r="H30" s="968" t="str">
        <f t="shared" si="1"/>
        <v>R$/ano</v>
      </c>
      <c r="I30" s="969">
        <f t="shared" ref="I30:I32" si="31">F30*G30</f>
        <v>0</v>
      </c>
      <c r="J30" s="971">
        <f>I30/$I$132</f>
        <v>0</v>
      </c>
    </row>
    <row r="31" spans="1:13" s="967" customFormat="1" ht="14.1" customHeight="1" x14ac:dyDescent="0.25">
      <c r="A31" s="980"/>
      <c r="C31" s="966" t="s">
        <v>238</v>
      </c>
      <c r="D31" s="967" t="str">
        <f>'(5)Comp.Benef.'!C20</f>
        <v>Pessoal Administrativo</v>
      </c>
      <c r="E31" s="968" t="str">
        <f t="shared" ref="E31" si="32">E30</f>
        <v>R$/mês</v>
      </c>
      <c r="F31" s="969">
        <f>'(5)Comp.Benef.'!G20</f>
        <v>0</v>
      </c>
      <c r="G31" s="970">
        <f>G30</f>
        <v>12</v>
      </c>
      <c r="H31" s="968" t="str">
        <f t="shared" si="1"/>
        <v>R$/ano</v>
      </c>
      <c r="I31" s="969">
        <f t="shared" si="31"/>
        <v>0</v>
      </c>
      <c r="J31" s="971">
        <f>I31/$I$132</f>
        <v>0</v>
      </c>
    </row>
    <row r="32" spans="1:13" s="967" customFormat="1" ht="14.1" customHeight="1" x14ac:dyDescent="0.25">
      <c r="A32" s="981"/>
      <c r="B32" s="975"/>
      <c r="C32" s="974" t="s">
        <v>239</v>
      </c>
      <c r="D32" s="967" t="str">
        <f>'(5)Comp.Benef.'!C21</f>
        <v>Pessoal de Manutenção</v>
      </c>
      <c r="E32" s="976" t="str">
        <f t="shared" ref="E32" si="33">E31</f>
        <v>R$/mês</v>
      </c>
      <c r="F32" s="969">
        <f>'(5)Comp.Benef.'!G21</f>
        <v>0</v>
      </c>
      <c r="G32" s="970">
        <f>G31</f>
        <v>12</v>
      </c>
      <c r="H32" s="976" t="str">
        <f t="shared" si="1"/>
        <v>R$/ano</v>
      </c>
      <c r="I32" s="969">
        <f t="shared" si="31"/>
        <v>0</v>
      </c>
      <c r="J32" s="971">
        <f>I32/$I$132</f>
        <v>0</v>
      </c>
    </row>
    <row r="33" spans="1:13" s="963" customFormat="1" ht="14.1" customHeight="1" x14ac:dyDescent="0.25">
      <c r="A33" s="955"/>
      <c r="B33" s="956" t="s">
        <v>263</v>
      </c>
      <c r="C33" s="957" t="str">
        <f>'(5)Comp.Benef.'!B24</f>
        <v>Seguro de Vida, Invalidez e Funeral</v>
      </c>
      <c r="D33" s="956"/>
      <c r="E33" s="959" t="str">
        <f t="shared" ref="E33" si="34">E32</f>
        <v>R$/mês</v>
      </c>
      <c r="F33" s="960">
        <f>SUM(F34:F36)</f>
        <v>0</v>
      </c>
      <c r="G33" s="961"/>
      <c r="H33" s="959" t="str">
        <f t="shared" si="1"/>
        <v>R$/ano</v>
      </c>
      <c r="I33" s="960">
        <f>SUM(I34:I36)</f>
        <v>0</v>
      </c>
      <c r="J33" s="962">
        <f>SUM(J34:J36)</f>
        <v>0</v>
      </c>
    </row>
    <row r="34" spans="1:13" s="967" customFormat="1" ht="14.1" customHeight="1" x14ac:dyDescent="0.25">
      <c r="A34" s="980"/>
      <c r="C34" s="966" t="s">
        <v>237</v>
      </c>
      <c r="D34" s="967" t="str">
        <f>'(5)Comp.Benef.'!C25</f>
        <v>Pessoal Operacional</v>
      </c>
      <c r="E34" s="968" t="str">
        <f t="shared" ref="E34" si="35">E33</f>
        <v>R$/mês</v>
      </c>
      <c r="F34" s="969">
        <f>'(5)Comp.Benef.'!G25</f>
        <v>0</v>
      </c>
      <c r="G34" s="970">
        <f>G32</f>
        <v>12</v>
      </c>
      <c r="H34" s="968" t="str">
        <f t="shared" si="1"/>
        <v>R$/ano</v>
      </c>
      <c r="I34" s="969">
        <f t="shared" ref="I34:I36" si="36">F34*G34</f>
        <v>0</v>
      </c>
      <c r="J34" s="971">
        <f>I34/$I$132</f>
        <v>0</v>
      </c>
    </row>
    <row r="35" spans="1:13" s="967" customFormat="1" ht="14.1" customHeight="1" x14ac:dyDescent="0.25">
      <c r="A35" s="980"/>
      <c r="C35" s="966" t="s">
        <v>238</v>
      </c>
      <c r="D35" s="967" t="str">
        <f>'(5)Comp.Benef.'!C26</f>
        <v>Pessoal Administrativo</v>
      </c>
      <c r="E35" s="968" t="str">
        <f t="shared" ref="E35" si="37">E34</f>
        <v>R$/mês</v>
      </c>
      <c r="F35" s="969">
        <f>'(5)Comp.Benef.'!G26</f>
        <v>0</v>
      </c>
      <c r="G35" s="970">
        <f>G34</f>
        <v>12</v>
      </c>
      <c r="H35" s="968" t="str">
        <f t="shared" si="1"/>
        <v>R$/ano</v>
      </c>
      <c r="I35" s="969">
        <f t="shared" si="36"/>
        <v>0</v>
      </c>
      <c r="J35" s="971">
        <f>I35/$I$132</f>
        <v>0</v>
      </c>
    </row>
    <row r="36" spans="1:13" s="967" customFormat="1" ht="14.1" customHeight="1" x14ac:dyDescent="0.25">
      <c r="A36" s="981"/>
      <c r="B36" s="975"/>
      <c r="C36" s="974" t="s">
        <v>239</v>
      </c>
      <c r="D36" s="967" t="str">
        <f>'(5)Comp.Benef.'!C27</f>
        <v>Pessoal de Manutenção</v>
      </c>
      <c r="E36" s="976" t="str">
        <f t="shared" ref="E36" si="38">E35</f>
        <v>R$/mês</v>
      </c>
      <c r="F36" s="969">
        <f>'(5)Comp.Benef.'!G27</f>
        <v>0</v>
      </c>
      <c r="G36" s="970">
        <f>G35</f>
        <v>12</v>
      </c>
      <c r="H36" s="976" t="str">
        <f t="shared" si="1"/>
        <v>R$/ano</v>
      </c>
      <c r="I36" s="969">
        <f t="shared" si="36"/>
        <v>0</v>
      </c>
      <c r="J36" s="971">
        <f>I36/$I$132</f>
        <v>0</v>
      </c>
    </row>
    <row r="37" spans="1:13" s="963" customFormat="1" ht="14.1" customHeight="1" x14ac:dyDescent="0.25">
      <c r="A37" s="955"/>
      <c r="B37" s="956" t="s">
        <v>264</v>
      </c>
      <c r="C37" s="957" t="str">
        <f>'(5)Comp.Benef.'!B34</f>
        <v>Uniforme</v>
      </c>
      <c r="D37" s="956"/>
      <c r="E37" s="959" t="str">
        <f t="shared" ref="E37" si="39">E36</f>
        <v>R$/mês</v>
      </c>
      <c r="F37" s="960">
        <f>SUM(F38:F45)</f>
        <v>0</v>
      </c>
      <c r="G37" s="961"/>
      <c r="H37" s="959" t="str">
        <f t="shared" si="1"/>
        <v>R$/ano</v>
      </c>
      <c r="I37" s="960">
        <f>SUM(I38:I45)</f>
        <v>0</v>
      </c>
      <c r="J37" s="962">
        <f>SUM(J38:J45)</f>
        <v>0</v>
      </c>
    </row>
    <row r="38" spans="1:13" s="967" customFormat="1" ht="14.1" customHeight="1" x14ac:dyDescent="0.25">
      <c r="A38" s="980"/>
      <c r="C38" s="966" t="s">
        <v>237</v>
      </c>
      <c r="D38" s="967" t="str">
        <f>'(5)Comp.Benef.'!C35</f>
        <v>Calça</v>
      </c>
      <c r="E38" s="968" t="str">
        <f t="shared" ref="E38" si="40">E37</f>
        <v>R$/mês</v>
      </c>
      <c r="F38" s="969">
        <f>'(5)Comp.Benef.'!G35</f>
        <v>0</v>
      </c>
      <c r="G38" s="970">
        <f>G36</f>
        <v>12</v>
      </c>
      <c r="H38" s="968" t="str">
        <f t="shared" si="1"/>
        <v>R$/ano</v>
      </c>
      <c r="I38" s="969">
        <f t="shared" ref="I38:I45" si="41">F38*G38</f>
        <v>0</v>
      </c>
      <c r="J38" s="971">
        <f t="shared" ref="J38:J45" si="42">I38/$I$132</f>
        <v>0</v>
      </c>
    </row>
    <row r="39" spans="1:13" s="967" customFormat="1" ht="14.1" customHeight="1" x14ac:dyDescent="0.25">
      <c r="A39" s="980"/>
      <c r="C39" s="966" t="s">
        <v>238</v>
      </c>
      <c r="D39" s="967" t="str">
        <f>'(5)Comp.Benef.'!C36</f>
        <v>Camisa</v>
      </c>
      <c r="E39" s="968" t="str">
        <f t="shared" ref="E39" si="43">E38</f>
        <v>R$/mês</v>
      </c>
      <c r="F39" s="969">
        <f>'(5)Comp.Benef.'!G36</f>
        <v>0</v>
      </c>
      <c r="G39" s="970">
        <f>G38</f>
        <v>12</v>
      </c>
      <c r="H39" s="968" t="str">
        <f t="shared" si="1"/>
        <v>R$/ano</v>
      </c>
      <c r="I39" s="969">
        <f t="shared" si="41"/>
        <v>0</v>
      </c>
      <c r="J39" s="971">
        <f t="shared" si="42"/>
        <v>0</v>
      </c>
    </row>
    <row r="40" spans="1:13" s="967" customFormat="1" ht="14.1" customHeight="1" x14ac:dyDescent="0.25">
      <c r="A40" s="980"/>
      <c r="C40" s="966" t="s">
        <v>239</v>
      </c>
      <c r="D40" s="967" t="str">
        <f>'(5)Comp.Benef.'!C37</f>
        <v>Par de Sapatos</v>
      </c>
      <c r="E40" s="968" t="str">
        <f t="shared" ref="E40" si="44">E39</f>
        <v>R$/mês</v>
      </c>
      <c r="F40" s="969">
        <f>'(5)Comp.Benef.'!G37</f>
        <v>0</v>
      </c>
      <c r="G40" s="970">
        <f t="shared" ref="G40:G45" si="45">G39</f>
        <v>12</v>
      </c>
      <c r="H40" s="968" t="str">
        <f t="shared" si="1"/>
        <v>R$/ano</v>
      </c>
      <c r="I40" s="969">
        <f t="shared" si="41"/>
        <v>0</v>
      </c>
      <c r="J40" s="971">
        <f t="shared" si="42"/>
        <v>0</v>
      </c>
    </row>
    <row r="41" spans="1:13" s="967" customFormat="1" ht="14.1" customHeight="1" x14ac:dyDescent="0.25">
      <c r="A41" s="980"/>
      <c r="C41" s="966" t="s">
        <v>240</v>
      </c>
      <c r="D41" s="967" t="str">
        <f>'(5)Comp.Benef.'!C38</f>
        <v>Colete</v>
      </c>
      <c r="E41" s="968" t="str">
        <f t="shared" ref="E41" si="46">E40</f>
        <v>R$/mês</v>
      </c>
      <c r="F41" s="969">
        <f>'(5)Comp.Benef.'!G38</f>
        <v>0</v>
      </c>
      <c r="G41" s="970">
        <f t="shared" si="45"/>
        <v>12</v>
      </c>
      <c r="H41" s="968" t="str">
        <f t="shared" si="1"/>
        <v>R$/ano</v>
      </c>
      <c r="I41" s="969">
        <f t="shared" si="41"/>
        <v>0</v>
      </c>
      <c r="J41" s="971">
        <f t="shared" si="42"/>
        <v>0</v>
      </c>
    </row>
    <row r="42" spans="1:13" s="967" customFormat="1" ht="14.1" customHeight="1" x14ac:dyDescent="0.25">
      <c r="A42" s="980"/>
      <c r="C42" s="966" t="s">
        <v>283</v>
      </c>
      <c r="D42" s="967" t="str">
        <f>'(5)Comp.Benef.'!C39</f>
        <v>Bota</v>
      </c>
      <c r="E42" s="968" t="str">
        <f t="shared" ref="E42" si="47">E41</f>
        <v>R$/mês</v>
      </c>
      <c r="F42" s="969">
        <f>'(5)Comp.Benef.'!G39</f>
        <v>0</v>
      </c>
      <c r="G42" s="970">
        <f t="shared" si="45"/>
        <v>12</v>
      </c>
      <c r="H42" s="968" t="str">
        <f t="shared" si="1"/>
        <v>R$/ano</v>
      </c>
      <c r="I42" s="969">
        <f t="shared" si="41"/>
        <v>0</v>
      </c>
      <c r="J42" s="971">
        <f t="shared" si="42"/>
        <v>0</v>
      </c>
    </row>
    <row r="43" spans="1:13" s="967" customFormat="1" ht="14.1" customHeight="1" x14ac:dyDescent="0.25">
      <c r="A43" s="980"/>
      <c r="C43" s="966" t="s">
        <v>284</v>
      </c>
      <c r="D43" s="967" t="str">
        <f>'(5)Comp.Benef.'!C40</f>
        <v>Capa de Chuva</v>
      </c>
      <c r="E43" s="968" t="str">
        <f t="shared" ref="E43" si="48">E42</f>
        <v>R$/mês</v>
      </c>
      <c r="F43" s="969">
        <f>'(5)Comp.Benef.'!G40</f>
        <v>0</v>
      </c>
      <c r="G43" s="970">
        <f t="shared" si="45"/>
        <v>12</v>
      </c>
      <c r="H43" s="968" t="str">
        <f t="shared" si="1"/>
        <v>R$/ano</v>
      </c>
      <c r="I43" s="969">
        <f t="shared" si="41"/>
        <v>0</v>
      </c>
      <c r="J43" s="971">
        <f t="shared" si="42"/>
        <v>0</v>
      </c>
    </row>
    <row r="44" spans="1:13" s="967" customFormat="1" ht="14.1" customHeight="1" x14ac:dyDescent="0.25">
      <c r="A44" s="980"/>
      <c r="C44" s="966" t="s">
        <v>285</v>
      </c>
      <c r="D44" s="967" t="str">
        <f>'(5)Comp.Benef.'!C41</f>
        <v>Boné</v>
      </c>
      <c r="E44" s="968" t="str">
        <f t="shared" ref="E44" si="49">E43</f>
        <v>R$/mês</v>
      </c>
      <c r="F44" s="969">
        <f>'(5)Comp.Benef.'!G41</f>
        <v>0</v>
      </c>
      <c r="G44" s="970">
        <f t="shared" si="45"/>
        <v>12</v>
      </c>
      <c r="H44" s="968" t="str">
        <f t="shared" si="1"/>
        <v>R$/ano</v>
      </c>
      <c r="I44" s="969">
        <f t="shared" si="41"/>
        <v>0</v>
      </c>
      <c r="J44" s="971">
        <f t="shared" si="42"/>
        <v>0</v>
      </c>
    </row>
    <row r="45" spans="1:13" s="967" customFormat="1" ht="14.1" customHeight="1" x14ac:dyDescent="0.25">
      <c r="A45" s="980"/>
      <c r="C45" s="966" t="s">
        <v>287</v>
      </c>
      <c r="D45" s="967" t="str">
        <f>'(5)Comp.Benef.'!C42</f>
        <v>Jaqueta</v>
      </c>
      <c r="E45" s="968" t="str">
        <f t="shared" ref="E45" si="50">E44</f>
        <v>R$/mês</v>
      </c>
      <c r="F45" s="969">
        <f>'(5)Comp.Benef.'!G42</f>
        <v>0</v>
      </c>
      <c r="G45" s="970">
        <f t="shared" si="45"/>
        <v>12</v>
      </c>
      <c r="H45" s="968" t="str">
        <f t="shared" si="1"/>
        <v>R$/ano</v>
      </c>
      <c r="I45" s="969">
        <f t="shared" si="41"/>
        <v>0</v>
      </c>
      <c r="J45" s="971">
        <f t="shared" si="42"/>
        <v>0</v>
      </c>
    </row>
    <row r="46" spans="1:13" s="963" customFormat="1" ht="14.1" customHeight="1" x14ac:dyDescent="0.25">
      <c r="A46" s="955"/>
      <c r="B46" s="956" t="s">
        <v>448</v>
      </c>
      <c r="C46" s="957" t="str">
        <f>'(5)Comp.Benef.'!B45</f>
        <v>EPI</v>
      </c>
      <c r="D46" s="956"/>
      <c r="E46" s="959" t="str">
        <f>E44</f>
        <v>R$/mês</v>
      </c>
      <c r="F46" s="960">
        <f>SUM(F47)</f>
        <v>0</v>
      </c>
      <c r="G46" s="961"/>
      <c r="H46" s="959" t="str">
        <f>H44</f>
        <v>R$/ano</v>
      </c>
      <c r="I46" s="960">
        <f>SUM(I47)</f>
        <v>0</v>
      </c>
      <c r="J46" s="962">
        <f>SUM(J47)</f>
        <v>0</v>
      </c>
    </row>
    <row r="47" spans="1:13" s="967" customFormat="1" ht="14.1" customHeight="1" x14ac:dyDescent="0.25">
      <c r="A47" s="981"/>
      <c r="B47" s="975"/>
      <c r="C47" s="966" t="s">
        <v>237</v>
      </c>
      <c r="D47" s="975" t="str">
        <f>'(5)Comp.Benef.'!C46</f>
        <v>Protetor Solar FPS 50 (120ml)</v>
      </c>
      <c r="E47" s="976" t="str">
        <f>E44</f>
        <v>R$/mês</v>
      </c>
      <c r="F47" s="969">
        <f>'(5)Comp.Benef.'!G46</f>
        <v>0</v>
      </c>
      <c r="G47" s="977">
        <f>G45</f>
        <v>12</v>
      </c>
      <c r="H47" s="976" t="str">
        <f>H44</f>
        <v>R$/ano</v>
      </c>
      <c r="I47" s="969">
        <f t="shared" ref="I47" si="51">F47*G47</f>
        <v>0</v>
      </c>
      <c r="J47" s="978">
        <f>I47/$I$132</f>
        <v>0</v>
      </c>
    </row>
    <row r="48" spans="1:13" s="201" customFormat="1" ht="14.1" customHeight="1" x14ac:dyDescent="0.25">
      <c r="A48" s="949" t="s">
        <v>36</v>
      </c>
      <c r="B48" s="950" t="s">
        <v>23</v>
      </c>
      <c r="C48" s="950"/>
      <c r="D48" s="950"/>
      <c r="E48" s="951" t="str">
        <f>E47</f>
        <v>R$/mês</v>
      </c>
      <c r="F48" s="982">
        <f>F49+F63+F72</f>
        <v>0</v>
      </c>
      <c r="G48" s="953"/>
      <c r="H48" s="951" t="str">
        <f>H47</f>
        <v>R$/ano</v>
      </c>
      <c r="I48" s="982">
        <f>I49+I63+I72</f>
        <v>0</v>
      </c>
      <c r="J48" s="954">
        <f>J49+J63+J72</f>
        <v>0</v>
      </c>
      <c r="L48" s="516"/>
      <c r="M48" s="516"/>
    </row>
    <row r="49" spans="1:10" s="963" customFormat="1" ht="14.1" customHeight="1" x14ac:dyDescent="0.25">
      <c r="A49" s="955"/>
      <c r="B49" s="956" t="s">
        <v>265</v>
      </c>
      <c r="C49" s="957" t="str">
        <f>'(6)Comp.Desp.G'!B5</f>
        <v>Administrativas</v>
      </c>
      <c r="D49" s="956"/>
      <c r="E49" s="959" t="str">
        <f>E48</f>
        <v>R$/mês</v>
      </c>
      <c r="F49" s="960">
        <f>SUM(F50:F62)</f>
        <v>0</v>
      </c>
      <c r="G49" s="961"/>
      <c r="H49" s="959" t="str">
        <f>H48</f>
        <v>R$/ano</v>
      </c>
      <c r="I49" s="960">
        <f>SUM(I50:I62)</f>
        <v>0</v>
      </c>
      <c r="J49" s="962">
        <f>SUM(J50:J62)</f>
        <v>0</v>
      </c>
    </row>
    <row r="50" spans="1:10" s="967" customFormat="1" ht="14.1" customHeight="1" x14ac:dyDescent="0.25">
      <c r="A50" s="980"/>
      <c r="C50" s="966" t="s">
        <v>237</v>
      </c>
      <c r="D50" s="967" t="str">
        <f>'(6)Comp.Desp.G'!C6</f>
        <v>Aluguel de Instalações, Venda e Comercial</v>
      </c>
      <c r="E50" s="968" t="str">
        <f t="shared" ref="E50" si="52">E49</f>
        <v>R$/mês</v>
      </c>
      <c r="F50" s="969">
        <f>'(6)Comp.Desp.G'!F6</f>
        <v>0</v>
      </c>
      <c r="G50" s="970">
        <v>12</v>
      </c>
      <c r="H50" s="968" t="str">
        <f t="shared" ref="H50:H61" si="53">H49</f>
        <v>R$/ano</v>
      </c>
      <c r="I50" s="969">
        <f t="shared" ref="I50:I62" si="54">F50*G50</f>
        <v>0</v>
      </c>
      <c r="J50" s="971">
        <f t="shared" ref="J50:J59" si="55">I50/$I$132</f>
        <v>0</v>
      </c>
    </row>
    <row r="51" spans="1:10" s="967" customFormat="1" ht="14.1" customHeight="1" x14ac:dyDescent="0.25">
      <c r="A51" s="980"/>
      <c r="C51" s="966" t="s">
        <v>238</v>
      </c>
      <c r="D51" s="967" t="str">
        <f>'(6)Comp.Desp.G'!C7</f>
        <v>Telefone Fixo</v>
      </c>
      <c r="E51" s="968" t="str">
        <f t="shared" ref="E51" si="56">E50</f>
        <v>R$/mês</v>
      </c>
      <c r="F51" s="969">
        <f>'(6)Comp.Desp.G'!F7</f>
        <v>0</v>
      </c>
      <c r="G51" s="970">
        <f>G50</f>
        <v>12</v>
      </c>
      <c r="H51" s="968" t="str">
        <f t="shared" si="53"/>
        <v>R$/ano</v>
      </c>
      <c r="I51" s="969">
        <f t="shared" si="54"/>
        <v>0</v>
      </c>
      <c r="J51" s="971">
        <f t="shared" si="55"/>
        <v>0</v>
      </c>
    </row>
    <row r="52" spans="1:10" s="967" customFormat="1" ht="14.1" customHeight="1" x14ac:dyDescent="0.25">
      <c r="A52" s="980"/>
      <c r="C52" s="966" t="s">
        <v>239</v>
      </c>
      <c r="D52" s="967" t="str">
        <f>'(6)Comp.Desp.G'!C8</f>
        <v>Internet (P.O.S - Chip)</v>
      </c>
      <c r="E52" s="968" t="str">
        <f t="shared" ref="E52" si="57">E51</f>
        <v>R$/mês</v>
      </c>
      <c r="F52" s="969">
        <f>'(6)Comp.Desp.G'!F8</f>
        <v>0</v>
      </c>
      <c r="G52" s="970">
        <f t="shared" ref="G52:G61" si="58">G51</f>
        <v>12</v>
      </c>
      <c r="H52" s="968" t="str">
        <f t="shared" si="53"/>
        <v>R$/ano</v>
      </c>
      <c r="I52" s="969">
        <f t="shared" si="54"/>
        <v>0</v>
      </c>
      <c r="J52" s="971">
        <f t="shared" si="55"/>
        <v>0</v>
      </c>
    </row>
    <row r="53" spans="1:10" s="967" customFormat="1" ht="14.1" customHeight="1" x14ac:dyDescent="0.25">
      <c r="A53" s="980"/>
      <c r="C53" s="966" t="s">
        <v>240</v>
      </c>
      <c r="D53" s="967" t="str">
        <f>'(6)Comp.Desp.G'!C9</f>
        <v>Energia Elétrica</v>
      </c>
      <c r="E53" s="968" t="str">
        <f t="shared" ref="E53" si="59">E52</f>
        <v>R$/mês</v>
      </c>
      <c r="F53" s="969">
        <f>'(6)Comp.Desp.G'!F9</f>
        <v>0</v>
      </c>
      <c r="G53" s="970">
        <f t="shared" si="58"/>
        <v>12</v>
      </c>
      <c r="H53" s="968" t="str">
        <f t="shared" si="53"/>
        <v>R$/ano</v>
      </c>
      <c r="I53" s="969">
        <f t="shared" si="54"/>
        <v>0</v>
      </c>
      <c r="J53" s="971">
        <f t="shared" si="55"/>
        <v>0</v>
      </c>
    </row>
    <row r="54" spans="1:10" s="967" customFormat="1" ht="14.1" customHeight="1" x14ac:dyDescent="0.25">
      <c r="A54" s="980"/>
      <c r="C54" s="966" t="s">
        <v>283</v>
      </c>
      <c r="D54" s="967" t="str">
        <f>'(6)Comp.Desp.G'!C10</f>
        <v>Água e Esgoto</v>
      </c>
      <c r="E54" s="968" t="str">
        <f t="shared" ref="E54" si="60">E53</f>
        <v>R$/mês</v>
      </c>
      <c r="F54" s="969">
        <f>'(6)Comp.Desp.G'!F10</f>
        <v>0</v>
      </c>
      <c r="G54" s="970">
        <f t="shared" si="58"/>
        <v>12</v>
      </c>
      <c r="H54" s="968" t="str">
        <f t="shared" si="53"/>
        <v>R$/ano</v>
      </c>
      <c r="I54" s="969">
        <f t="shared" si="54"/>
        <v>0</v>
      </c>
      <c r="J54" s="971">
        <f t="shared" si="55"/>
        <v>0</v>
      </c>
    </row>
    <row r="55" spans="1:10" s="967" customFormat="1" ht="14.1" customHeight="1" x14ac:dyDescent="0.25">
      <c r="A55" s="980"/>
      <c r="C55" s="966" t="s">
        <v>284</v>
      </c>
      <c r="D55" s="967" t="str">
        <f>'(6)Comp.Desp.G'!C11</f>
        <v>Propaganda e Publicidade</v>
      </c>
      <c r="E55" s="968" t="str">
        <f t="shared" ref="E55" si="61">E54</f>
        <v>R$/mês</v>
      </c>
      <c r="F55" s="969">
        <f>'(6)Comp.Desp.G'!F11</f>
        <v>0</v>
      </c>
      <c r="G55" s="970">
        <f t="shared" si="58"/>
        <v>12</v>
      </c>
      <c r="H55" s="968" t="str">
        <f t="shared" si="53"/>
        <v>R$/ano</v>
      </c>
      <c r="I55" s="969">
        <f t="shared" si="54"/>
        <v>0</v>
      </c>
      <c r="J55" s="971">
        <f t="shared" si="55"/>
        <v>0</v>
      </c>
    </row>
    <row r="56" spans="1:10" s="967" customFormat="1" ht="14.1" customHeight="1" x14ac:dyDescent="0.25">
      <c r="A56" s="980"/>
      <c r="C56" s="966" t="s">
        <v>285</v>
      </c>
      <c r="D56" s="967" t="str">
        <f>'(6)Comp.Desp.G'!C12</f>
        <v>Seguro Patrimonial</v>
      </c>
      <c r="E56" s="968" t="str">
        <f t="shared" ref="E56" si="62">E55</f>
        <v>R$/mês</v>
      </c>
      <c r="F56" s="969">
        <f>'(6)Comp.Desp.G'!F12</f>
        <v>0</v>
      </c>
      <c r="G56" s="970">
        <f t="shared" si="58"/>
        <v>12</v>
      </c>
      <c r="H56" s="968" t="str">
        <f t="shared" si="53"/>
        <v>R$/ano</v>
      </c>
      <c r="I56" s="969">
        <f t="shared" si="54"/>
        <v>0</v>
      </c>
      <c r="J56" s="971">
        <f t="shared" si="55"/>
        <v>0</v>
      </c>
    </row>
    <row r="57" spans="1:10" s="967" customFormat="1" ht="14.1" customHeight="1" x14ac:dyDescent="0.25">
      <c r="A57" s="980"/>
      <c r="C57" s="966" t="s">
        <v>287</v>
      </c>
      <c r="D57" s="967" t="str">
        <f>'(6)Comp.Desp.G'!C13</f>
        <v>Material de Expediente (bobina, talonário, etc.)</v>
      </c>
      <c r="E57" s="968" t="str">
        <f t="shared" ref="E57" si="63">E56</f>
        <v>R$/mês</v>
      </c>
      <c r="F57" s="969">
        <f>'(6)Comp.Desp.G'!F13</f>
        <v>0</v>
      </c>
      <c r="G57" s="970">
        <f t="shared" si="58"/>
        <v>12</v>
      </c>
      <c r="H57" s="968" t="str">
        <f t="shared" si="53"/>
        <v>R$/ano</v>
      </c>
      <c r="I57" s="969">
        <f t="shared" si="54"/>
        <v>0</v>
      </c>
      <c r="J57" s="971">
        <f t="shared" si="55"/>
        <v>0</v>
      </c>
    </row>
    <row r="58" spans="1:10" s="967" customFormat="1" ht="14.1" customHeight="1" x14ac:dyDescent="0.25">
      <c r="A58" s="980"/>
      <c r="C58" s="966" t="s">
        <v>288</v>
      </c>
      <c r="D58" s="967" t="str">
        <f>'(6)Comp.Desp.G'!C14</f>
        <v>Material de Limpeza e Conservação</v>
      </c>
      <c r="E58" s="968" t="str">
        <f t="shared" ref="E58" si="64">E57</f>
        <v>R$/mês</v>
      </c>
      <c r="F58" s="969">
        <f>'(6)Comp.Desp.G'!F14</f>
        <v>0</v>
      </c>
      <c r="G58" s="970">
        <f t="shared" si="58"/>
        <v>12</v>
      </c>
      <c r="H58" s="968" t="str">
        <f t="shared" si="53"/>
        <v>R$/ano</v>
      </c>
      <c r="I58" s="969">
        <f t="shared" si="54"/>
        <v>0</v>
      </c>
      <c r="J58" s="971">
        <f t="shared" si="55"/>
        <v>0</v>
      </c>
    </row>
    <row r="59" spans="1:10" s="967" customFormat="1" ht="14.1" customHeight="1" x14ac:dyDescent="0.25">
      <c r="A59" s="980"/>
      <c r="C59" s="966" t="s">
        <v>289</v>
      </c>
      <c r="D59" s="967" t="str">
        <f>'(6)Comp.Desp.G'!C15</f>
        <v>Assinatura: livro/jornal/revista</v>
      </c>
      <c r="E59" s="968" t="str">
        <f t="shared" ref="E59:E61" si="65">E58</f>
        <v>R$/mês</v>
      </c>
      <c r="F59" s="969">
        <f>'(6)Comp.Desp.G'!F15</f>
        <v>0</v>
      </c>
      <c r="G59" s="970">
        <f t="shared" si="58"/>
        <v>12</v>
      </c>
      <c r="H59" s="968" t="str">
        <f t="shared" si="53"/>
        <v>R$/ano</v>
      </c>
      <c r="I59" s="969">
        <f t="shared" si="54"/>
        <v>0</v>
      </c>
      <c r="J59" s="971">
        <f t="shared" si="55"/>
        <v>0</v>
      </c>
    </row>
    <row r="60" spans="1:10" s="967" customFormat="1" ht="14.1" customHeight="1" x14ac:dyDescent="0.25">
      <c r="A60" s="980"/>
      <c r="C60" s="966" t="s">
        <v>290</v>
      </c>
      <c r="D60" s="967" t="str">
        <f>'(6)Comp.Desp.G'!C16</f>
        <v>Garantia de Contrato</v>
      </c>
      <c r="E60" s="968" t="str">
        <f t="shared" si="65"/>
        <v>R$/mês</v>
      </c>
      <c r="F60" s="969">
        <f>'(6)Comp.Desp.G'!F16</f>
        <v>0</v>
      </c>
      <c r="G60" s="970">
        <f t="shared" si="58"/>
        <v>12</v>
      </c>
      <c r="H60" s="968" t="str">
        <f t="shared" si="53"/>
        <v>R$/ano</v>
      </c>
      <c r="I60" s="969">
        <f t="shared" ref="I60:I61" si="66">F60*G60</f>
        <v>0</v>
      </c>
      <c r="J60" s="971">
        <f>I60/$I$132</f>
        <v>0</v>
      </c>
    </row>
    <row r="61" spans="1:10" s="967" customFormat="1" ht="14.1" customHeight="1" x14ac:dyDescent="0.25">
      <c r="A61" s="980"/>
      <c r="C61" s="966" t="s">
        <v>291</v>
      </c>
      <c r="D61" s="967" t="str">
        <f>'(6)Comp.Desp.G'!C17</f>
        <v>Custos Regulatórios</v>
      </c>
      <c r="E61" s="968" t="str">
        <f t="shared" si="65"/>
        <v>R$/mês</v>
      </c>
      <c r="F61" s="969">
        <f>'(6)Comp.Desp.G'!F17</f>
        <v>0</v>
      </c>
      <c r="G61" s="970">
        <f t="shared" si="58"/>
        <v>12</v>
      </c>
      <c r="H61" s="968" t="str">
        <f t="shared" si="53"/>
        <v>R$/ano</v>
      </c>
      <c r="I61" s="969">
        <f t="shared" si="66"/>
        <v>0</v>
      </c>
      <c r="J61" s="971">
        <f>I61/$I$132</f>
        <v>0</v>
      </c>
    </row>
    <row r="62" spans="1:10" s="967" customFormat="1" ht="14.1" customHeight="1" x14ac:dyDescent="0.25">
      <c r="A62" s="980"/>
      <c r="C62" s="966" t="s">
        <v>292</v>
      </c>
      <c r="D62" s="967" t="str">
        <f>'(6)Comp.Desp.G'!C18</f>
        <v>Outras despesas</v>
      </c>
      <c r="E62" s="968" t="str">
        <f t="shared" ref="E62" si="67">E59</f>
        <v>R$/mês</v>
      </c>
      <c r="F62" s="969">
        <f>'(6)Comp.Desp.G'!F18</f>
        <v>0</v>
      </c>
      <c r="G62" s="970">
        <f>G59</f>
        <v>12</v>
      </c>
      <c r="H62" s="968" t="str">
        <f>H59</f>
        <v>R$/ano</v>
      </c>
      <c r="I62" s="969">
        <f t="shared" si="54"/>
        <v>0</v>
      </c>
      <c r="J62" s="971">
        <f>I62/$I$132</f>
        <v>0</v>
      </c>
    </row>
    <row r="63" spans="1:10" s="963" customFormat="1" ht="14.1" customHeight="1" x14ac:dyDescent="0.25">
      <c r="A63" s="955"/>
      <c r="B63" s="983" t="s">
        <v>266</v>
      </c>
      <c r="C63" s="984" t="str">
        <f>'(6)Comp.Desp.G'!B23</f>
        <v>Serviço de Terceiro:</v>
      </c>
      <c r="D63" s="983"/>
      <c r="E63" s="985" t="str">
        <f>E62</f>
        <v>R$/mês</v>
      </c>
      <c r="F63" s="986">
        <f>SUM(F64:F71)</f>
        <v>0</v>
      </c>
      <c r="G63" s="987"/>
      <c r="H63" s="985" t="str">
        <f>H62</f>
        <v>R$/ano</v>
      </c>
      <c r="I63" s="986">
        <f>SUM(I64:I71)</f>
        <v>0</v>
      </c>
      <c r="J63" s="988">
        <f>SUM(J64:J71)</f>
        <v>0</v>
      </c>
    </row>
    <row r="64" spans="1:10" s="967" customFormat="1" ht="14.1" customHeight="1" x14ac:dyDescent="0.25">
      <c r="A64" s="980"/>
      <c r="C64" s="966" t="s">
        <v>237</v>
      </c>
      <c r="D64" s="967" t="str">
        <f>'(6)Comp.Desp.G'!C24</f>
        <v>Honorários Advocatícios</v>
      </c>
      <c r="E64" s="968" t="str">
        <f t="shared" ref="E64" si="68">E63</f>
        <v>R$/mês</v>
      </c>
      <c r="F64" s="969">
        <f>'(6)Comp.Desp.G'!F24</f>
        <v>0</v>
      </c>
      <c r="G64" s="970">
        <f>G62</f>
        <v>12</v>
      </c>
      <c r="H64" s="968" t="str">
        <f t="shared" ref="H64:H70" si="69">H63</f>
        <v>R$/ano</v>
      </c>
      <c r="I64" s="969">
        <f t="shared" ref="I64:I71" si="70">F64*G64</f>
        <v>0</v>
      </c>
      <c r="J64" s="971">
        <f t="shared" ref="J64:J71" si="71">I64/$I$132</f>
        <v>0</v>
      </c>
    </row>
    <row r="65" spans="1:10" s="967" customFormat="1" ht="14.1" customHeight="1" x14ac:dyDescent="0.25">
      <c r="A65" s="980"/>
      <c r="C65" s="966" t="s">
        <v>238</v>
      </c>
      <c r="D65" s="967" t="str">
        <f>'(6)Comp.Desp.G'!C25</f>
        <v>Honorários Contábeis</v>
      </c>
      <c r="E65" s="968" t="str">
        <f t="shared" ref="E65" si="72">E64</f>
        <v>R$/mês</v>
      </c>
      <c r="F65" s="969">
        <f>'(6)Comp.Desp.G'!F25</f>
        <v>0</v>
      </c>
      <c r="G65" s="970">
        <f>G64</f>
        <v>12</v>
      </c>
      <c r="H65" s="968" t="str">
        <f t="shared" si="69"/>
        <v>R$/ano</v>
      </c>
      <c r="I65" s="969">
        <f t="shared" si="70"/>
        <v>0</v>
      </c>
      <c r="J65" s="971">
        <f t="shared" si="71"/>
        <v>0</v>
      </c>
    </row>
    <row r="66" spans="1:10" s="967" customFormat="1" ht="14.1" customHeight="1" x14ac:dyDescent="0.25">
      <c r="A66" s="980"/>
      <c r="C66" s="966" t="s">
        <v>239</v>
      </c>
      <c r="D66" s="967" t="str">
        <f>'(6)Comp.Desp.G'!C26</f>
        <v>Mão-de-obra especializada</v>
      </c>
      <c r="E66" s="968" t="str">
        <f t="shared" ref="E66" si="73">E65</f>
        <v>R$/mês</v>
      </c>
      <c r="F66" s="969">
        <f>'(6)Comp.Desp.G'!F26</f>
        <v>0</v>
      </c>
      <c r="G66" s="970">
        <f t="shared" ref="G66:G70" si="74">G65</f>
        <v>12</v>
      </c>
      <c r="H66" s="968" t="str">
        <f t="shared" si="69"/>
        <v>R$/ano</v>
      </c>
      <c r="I66" s="969">
        <f t="shared" si="70"/>
        <v>0</v>
      </c>
      <c r="J66" s="971">
        <f t="shared" si="71"/>
        <v>0</v>
      </c>
    </row>
    <row r="67" spans="1:10" s="967" customFormat="1" ht="14.1" customHeight="1" x14ac:dyDescent="0.25">
      <c r="A67" s="980"/>
      <c r="C67" s="966" t="s">
        <v>240</v>
      </c>
      <c r="D67" s="967" t="str">
        <f>'(6)Comp.Desp.G'!C27</f>
        <v>Exames médico - admissional e dimensional</v>
      </c>
      <c r="E67" s="968" t="str">
        <f t="shared" ref="E67" si="75">E66</f>
        <v>R$/mês</v>
      </c>
      <c r="F67" s="969">
        <f>'(6)Comp.Desp.G'!F27</f>
        <v>0</v>
      </c>
      <c r="G67" s="970">
        <f t="shared" si="74"/>
        <v>12</v>
      </c>
      <c r="H67" s="968" t="str">
        <f t="shared" si="69"/>
        <v>R$/ano</v>
      </c>
      <c r="I67" s="969">
        <f t="shared" si="70"/>
        <v>0</v>
      </c>
      <c r="J67" s="971">
        <f t="shared" si="71"/>
        <v>0</v>
      </c>
    </row>
    <row r="68" spans="1:10" s="967" customFormat="1" ht="14.1" customHeight="1" x14ac:dyDescent="0.25">
      <c r="A68" s="980"/>
      <c r="C68" s="966" t="s">
        <v>283</v>
      </c>
      <c r="D68" s="967" t="str">
        <f>'(6)Comp.Desp.G'!C28</f>
        <v>Laudo de segurança do trabalho</v>
      </c>
      <c r="E68" s="968" t="str">
        <f t="shared" ref="E68" si="76">E67</f>
        <v>R$/mês</v>
      </c>
      <c r="F68" s="969">
        <f>'(6)Comp.Desp.G'!F28</f>
        <v>0</v>
      </c>
      <c r="G68" s="970">
        <f t="shared" si="74"/>
        <v>12</v>
      </c>
      <c r="H68" s="968" t="str">
        <f t="shared" si="69"/>
        <v>R$/ano</v>
      </c>
      <c r="I68" s="969">
        <f t="shared" si="70"/>
        <v>0</v>
      </c>
      <c r="J68" s="971">
        <f t="shared" si="71"/>
        <v>0</v>
      </c>
    </row>
    <row r="69" spans="1:10" s="967" customFormat="1" ht="14.1" customHeight="1" x14ac:dyDescent="0.25">
      <c r="A69" s="980"/>
      <c r="C69" s="966" t="s">
        <v>284</v>
      </c>
      <c r="D69" s="967" t="str">
        <f>'(6)Comp.Desp.G'!C29</f>
        <v>Vigilância Patrimonial</v>
      </c>
      <c r="E69" s="968" t="str">
        <f t="shared" ref="E69:E70" si="77">E68</f>
        <v>R$/mês</v>
      </c>
      <c r="F69" s="969">
        <f>'(6)Comp.Desp.G'!F29</f>
        <v>0</v>
      </c>
      <c r="G69" s="970">
        <f t="shared" si="74"/>
        <v>12</v>
      </c>
      <c r="H69" s="968" t="str">
        <f t="shared" si="69"/>
        <v>R$/ano</v>
      </c>
      <c r="I69" s="969">
        <f t="shared" si="70"/>
        <v>0</v>
      </c>
      <c r="J69" s="971">
        <f t="shared" si="71"/>
        <v>0</v>
      </c>
    </row>
    <row r="70" spans="1:10" s="967" customFormat="1" ht="14.1" customHeight="1" x14ac:dyDescent="0.25">
      <c r="A70" s="980"/>
      <c r="C70" s="966" t="s">
        <v>285</v>
      </c>
      <c r="D70" s="967" t="str">
        <f>'(6)Comp.Desp.G'!C30</f>
        <v>Despesa Comercial</v>
      </c>
      <c r="E70" s="968" t="str">
        <f t="shared" si="77"/>
        <v>R$/mês</v>
      </c>
      <c r="F70" s="969">
        <f>'(6)Comp.Desp.G'!F30</f>
        <v>0</v>
      </c>
      <c r="G70" s="970">
        <f t="shared" si="74"/>
        <v>12</v>
      </c>
      <c r="H70" s="968" t="str">
        <f t="shared" si="69"/>
        <v>R$/ano</v>
      </c>
      <c r="I70" s="969">
        <f t="shared" si="70"/>
        <v>0</v>
      </c>
      <c r="J70" s="971">
        <f t="shared" si="71"/>
        <v>0</v>
      </c>
    </row>
    <row r="71" spans="1:10" s="967" customFormat="1" ht="14.1" customHeight="1" x14ac:dyDescent="0.25">
      <c r="A71" s="989"/>
      <c r="B71" s="975"/>
      <c r="C71" s="974" t="s">
        <v>287</v>
      </c>
      <c r="D71" s="975" t="str">
        <f>'(6)Comp.Desp.G'!C31</f>
        <v>Transporte de Valores</v>
      </c>
      <c r="E71" s="976" t="str">
        <f t="shared" ref="E71" si="78">E69</f>
        <v>R$/mês</v>
      </c>
      <c r="F71" s="990">
        <f>'(6)Comp.Desp.G'!F31</f>
        <v>0</v>
      </c>
      <c r="G71" s="977">
        <f>G69</f>
        <v>12</v>
      </c>
      <c r="H71" s="976" t="str">
        <f>H69</f>
        <v>R$/ano</v>
      </c>
      <c r="I71" s="990">
        <f t="shared" si="70"/>
        <v>0</v>
      </c>
      <c r="J71" s="978">
        <f t="shared" si="71"/>
        <v>0</v>
      </c>
    </row>
    <row r="72" spans="1:10" s="963" customFormat="1" ht="14.1" customHeight="1" x14ac:dyDescent="0.25">
      <c r="A72" s="991"/>
      <c r="B72" s="992" t="s">
        <v>267</v>
      </c>
      <c r="C72" s="993" t="str">
        <f>'(6)Comp.Desp.G'!B36</f>
        <v>Operacionais:</v>
      </c>
      <c r="D72" s="992"/>
      <c r="E72" s="994" t="str">
        <f>E71</f>
        <v>R$/mês</v>
      </c>
      <c r="F72" s="995">
        <f>SUM(F73:F85)</f>
        <v>0</v>
      </c>
      <c r="G72" s="961"/>
      <c r="H72" s="994" t="str">
        <f>H71</f>
        <v>R$/ano</v>
      </c>
      <c r="I72" s="995">
        <f>SUM(I73:I85)</f>
        <v>0</v>
      </c>
      <c r="J72" s="996">
        <f>SUM(J73:J85)</f>
        <v>0</v>
      </c>
    </row>
    <row r="73" spans="1:10" s="967" customFormat="1" ht="14.1" customHeight="1" x14ac:dyDescent="0.25">
      <c r="A73" s="980"/>
      <c r="C73" s="966" t="s">
        <v>237</v>
      </c>
      <c r="D73" s="967" t="str">
        <f>'(6)Comp.Desp.G'!C37</f>
        <v>Manutenção de Equipamentos e Hardware</v>
      </c>
      <c r="E73" s="968" t="str">
        <f t="shared" ref="E73" si="79">E72</f>
        <v>R$/mês</v>
      </c>
      <c r="F73" s="969">
        <f>'(6)Comp.Desp.G'!F37</f>
        <v>0</v>
      </c>
      <c r="G73" s="970">
        <f>G71</f>
        <v>12</v>
      </c>
      <c r="H73" s="968" t="str">
        <f t="shared" ref="H73:H85" si="80">H72</f>
        <v>R$/ano</v>
      </c>
      <c r="I73" s="969">
        <f t="shared" ref="I73:I84" si="81">F73*G73</f>
        <v>0</v>
      </c>
      <c r="J73" s="971">
        <f t="shared" ref="J73:J85" si="82">I73/$I$132</f>
        <v>0</v>
      </c>
    </row>
    <row r="74" spans="1:10" s="967" customFormat="1" ht="14.1" customHeight="1" x14ac:dyDescent="0.25">
      <c r="A74" s="980"/>
      <c r="C74" s="966" t="s">
        <v>238</v>
      </c>
      <c r="D74" s="967" t="str">
        <f>'(6)Comp.Desp.G'!C38</f>
        <v>Manutenção Software</v>
      </c>
      <c r="E74" s="968" t="str">
        <f t="shared" ref="E74" si="83">E73</f>
        <v>R$/mês</v>
      </c>
      <c r="F74" s="969">
        <f>'(6)Comp.Desp.G'!F38</f>
        <v>0</v>
      </c>
      <c r="G74" s="970">
        <f>G73</f>
        <v>12</v>
      </c>
      <c r="H74" s="968" t="str">
        <f t="shared" si="80"/>
        <v>R$/ano</v>
      </c>
      <c r="I74" s="969">
        <f t="shared" si="81"/>
        <v>0</v>
      </c>
      <c r="J74" s="971">
        <f t="shared" si="82"/>
        <v>0</v>
      </c>
    </row>
    <row r="75" spans="1:10" s="967" customFormat="1" ht="14.1" customHeight="1" x14ac:dyDescent="0.25">
      <c r="A75" s="980"/>
      <c r="C75" s="966" t="s">
        <v>239</v>
      </c>
      <c r="D75" s="967" t="str">
        <f>'(6)Comp.Desp.G'!C39</f>
        <v>Manutenção Infraestrutura de TI</v>
      </c>
      <c r="E75" s="968" t="str">
        <f t="shared" ref="E75" si="84">E74</f>
        <v>R$/mês</v>
      </c>
      <c r="F75" s="969">
        <f>'(6)Comp.Desp.G'!F39</f>
        <v>0</v>
      </c>
      <c r="G75" s="970">
        <f t="shared" ref="G75:G85" si="85">G74</f>
        <v>12</v>
      </c>
      <c r="H75" s="968" t="str">
        <f t="shared" si="80"/>
        <v>R$/ano</v>
      </c>
      <c r="I75" s="969">
        <f t="shared" si="81"/>
        <v>0</v>
      </c>
      <c r="J75" s="971">
        <f t="shared" si="82"/>
        <v>0</v>
      </c>
    </row>
    <row r="76" spans="1:10" s="967" customFormat="1" ht="14.1" customHeight="1" x14ac:dyDescent="0.25">
      <c r="A76" s="980"/>
      <c r="C76" s="966" t="s">
        <v>240</v>
      </c>
      <c r="D76" s="967" t="str">
        <f>'(6)Comp.Desp.G'!C40</f>
        <v>Manutenção do Sistemas Informatizados e Data Center</v>
      </c>
      <c r="E76" s="968" t="str">
        <f t="shared" ref="E76" si="86">E75</f>
        <v>R$/mês</v>
      </c>
      <c r="F76" s="969">
        <f>'(6)Comp.Desp.G'!F40</f>
        <v>0</v>
      </c>
      <c r="G76" s="970">
        <f t="shared" si="85"/>
        <v>12</v>
      </c>
      <c r="H76" s="968" t="str">
        <f t="shared" si="80"/>
        <v>R$/ano</v>
      </c>
      <c r="I76" s="969">
        <f t="shared" si="81"/>
        <v>0</v>
      </c>
      <c r="J76" s="971">
        <f t="shared" si="82"/>
        <v>0</v>
      </c>
    </row>
    <row r="77" spans="1:10" s="967" customFormat="1" ht="14.1" customHeight="1" x14ac:dyDescent="0.25">
      <c r="A77" s="980"/>
      <c r="C77" s="966" t="s">
        <v>283</v>
      </c>
      <c r="D77" s="967" t="str">
        <f>'(6)Comp.Desp.G'!C41</f>
        <v>Manutenção da Central de Controle Operacional - CCO</v>
      </c>
      <c r="E77" s="968" t="str">
        <f t="shared" ref="E77" si="87">E76</f>
        <v>R$/mês</v>
      </c>
      <c r="F77" s="969">
        <f>'(6)Comp.Desp.G'!F41</f>
        <v>0</v>
      </c>
      <c r="G77" s="970">
        <f t="shared" si="85"/>
        <v>12</v>
      </c>
      <c r="H77" s="968" t="str">
        <f t="shared" si="80"/>
        <v>R$/ano</v>
      </c>
      <c r="I77" s="969">
        <f t="shared" si="81"/>
        <v>0</v>
      </c>
      <c r="J77" s="971">
        <f t="shared" si="82"/>
        <v>0</v>
      </c>
    </row>
    <row r="78" spans="1:10" s="967" customFormat="1" ht="14.1" customHeight="1" x14ac:dyDescent="0.25">
      <c r="A78" s="980"/>
      <c r="C78" s="966" t="s">
        <v>284</v>
      </c>
      <c r="D78" s="967" t="str">
        <f>'(6)Comp.Desp.G'!C42</f>
        <v>Manutenção e Reposição de Sinalização Vertical</v>
      </c>
      <c r="E78" s="968" t="str">
        <f t="shared" ref="E78" si="88">E77</f>
        <v>R$/mês</v>
      </c>
      <c r="F78" s="969">
        <f>'(6)Comp.Desp.G'!F42</f>
        <v>0</v>
      </c>
      <c r="G78" s="970">
        <f t="shared" si="85"/>
        <v>12</v>
      </c>
      <c r="H78" s="968" t="str">
        <f t="shared" si="80"/>
        <v>R$/ano</v>
      </c>
      <c r="I78" s="969">
        <f t="shared" si="81"/>
        <v>0</v>
      </c>
      <c r="J78" s="971">
        <f t="shared" si="82"/>
        <v>0</v>
      </c>
    </row>
    <row r="79" spans="1:10" s="967" customFormat="1" ht="14.1" customHeight="1" x14ac:dyDescent="0.25">
      <c r="A79" s="980"/>
      <c r="C79" s="966" t="s">
        <v>285</v>
      </c>
      <c r="D79" s="967" t="str">
        <f>'(6)Comp.Desp.G'!C43</f>
        <v>Manutenção e Reposição de Sinalização Horizontal - Legenda</v>
      </c>
      <c r="E79" s="968" t="str">
        <f t="shared" ref="E79" si="89">E78</f>
        <v>R$/mês</v>
      </c>
      <c r="F79" s="969">
        <f>'(6)Comp.Desp.G'!F43</f>
        <v>0</v>
      </c>
      <c r="G79" s="970">
        <f t="shared" si="85"/>
        <v>12</v>
      </c>
      <c r="H79" s="968" t="str">
        <f t="shared" si="80"/>
        <v>R$/ano</v>
      </c>
      <c r="I79" s="969">
        <f t="shared" si="81"/>
        <v>0</v>
      </c>
      <c r="J79" s="971">
        <f t="shared" si="82"/>
        <v>0</v>
      </c>
    </row>
    <row r="80" spans="1:10" s="967" customFormat="1" ht="14.1" customHeight="1" x14ac:dyDescent="0.25">
      <c r="A80" s="980"/>
      <c r="C80" s="966" t="s">
        <v>287</v>
      </c>
      <c r="D80" s="967" t="str">
        <f>'(6)Comp.Desp.G'!C44</f>
        <v>Manutenção e Reposição de Sinalização Horizontal - Bordo</v>
      </c>
      <c r="E80" s="968" t="str">
        <f t="shared" ref="E80" si="90">E79</f>
        <v>R$/mês</v>
      </c>
      <c r="F80" s="969">
        <f>'(6)Comp.Desp.G'!F44</f>
        <v>0</v>
      </c>
      <c r="G80" s="970">
        <f t="shared" si="85"/>
        <v>12</v>
      </c>
      <c r="H80" s="968" t="str">
        <f t="shared" si="80"/>
        <v>R$/ano</v>
      </c>
      <c r="I80" s="969">
        <f t="shared" si="81"/>
        <v>0</v>
      </c>
      <c r="J80" s="971">
        <f t="shared" si="82"/>
        <v>0</v>
      </c>
    </row>
    <row r="81" spans="1:13" s="967" customFormat="1" ht="14.1" customHeight="1" x14ac:dyDescent="0.25">
      <c r="A81" s="980"/>
      <c r="C81" s="966" t="s">
        <v>288</v>
      </c>
      <c r="D81" s="967" t="str">
        <f>'(6)Comp.Desp.G'!C45</f>
        <v>Homologação do Talonário Eletrônico</v>
      </c>
      <c r="E81" s="968" t="str">
        <f t="shared" ref="E81" si="91">E80</f>
        <v>R$/mês</v>
      </c>
      <c r="F81" s="969">
        <f>'(6)Comp.Desp.G'!F45</f>
        <v>0</v>
      </c>
      <c r="G81" s="970">
        <f t="shared" si="85"/>
        <v>12</v>
      </c>
      <c r="H81" s="968" t="str">
        <f t="shared" si="80"/>
        <v>R$/ano</v>
      </c>
      <c r="I81" s="969">
        <f t="shared" si="81"/>
        <v>0</v>
      </c>
      <c r="J81" s="971">
        <f t="shared" si="82"/>
        <v>0</v>
      </c>
    </row>
    <row r="82" spans="1:13" s="967" customFormat="1" ht="14.1" customHeight="1" x14ac:dyDescent="0.25">
      <c r="A82" s="980"/>
      <c r="C82" s="966" t="s">
        <v>289</v>
      </c>
      <c r="D82" s="967" t="str">
        <f>'(6)Comp.Desp.G'!C46</f>
        <v>Hospedagem - Armazenamento na Nuvem</v>
      </c>
      <c r="E82" s="968" t="str">
        <f t="shared" ref="E82" si="92">E81</f>
        <v>R$/mês</v>
      </c>
      <c r="F82" s="969">
        <f>'(6)Comp.Desp.G'!F46</f>
        <v>0</v>
      </c>
      <c r="G82" s="970">
        <f t="shared" si="85"/>
        <v>12</v>
      </c>
      <c r="H82" s="968" t="str">
        <f t="shared" si="80"/>
        <v>R$/ano</v>
      </c>
      <c r="I82" s="969">
        <f t="shared" si="81"/>
        <v>0</v>
      </c>
      <c r="J82" s="971">
        <f t="shared" si="82"/>
        <v>0</v>
      </c>
    </row>
    <row r="83" spans="1:13" s="967" customFormat="1" ht="14.1" customHeight="1" x14ac:dyDescent="0.25">
      <c r="A83" s="980"/>
      <c r="C83" s="966" t="s">
        <v>290</v>
      </c>
      <c r="D83" s="967" t="str">
        <f>'(6)Comp.Desp.G'!C47</f>
        <v>Bobina - Parquímetro</v>
      </c>
      <c r="E83" s="968" t="str">
        <f t="shared" ref="E83" si="93">E82</f>
        <v>R$/mês</v>
      </c>
      <c r="F83" s="969">
        <f>'(6)Comp.Desp.G'!F47</f>
        <v>0</v>
      </c>
      <c r="G83" s="970">
        <f t="shared" si="85"/>
        <v>12</v>
      </c>
      <c r="H83" s="968" t="str">
        <f t="shared" si="80"/>
        <v>R$/ano</v>
      </c>
      <c r="I83" s="969">
        <f t="shared" si="81"/>
        <v>0</v>
      </c>
      <c r="J83" s="971">
        <f t="shared" si="82"/>
        <v>0</v>
      </c>
    </row>
    <row r="84" spans="1:13" s="967" customFormat="1" ht="14.1" customHeight="1" x14ac:dyDescent="0.25">
      <c r="A84" s="980"/>
      <c r="C84" s="966" t="s">
        <v>291</v>
      </c>
      <c r="D84" s="967" t="str">
        <f>'(6)Comp.Desp.G'!C48</f>
        <v>Bobina - P.O.S.</v>
      </c>
      <c r="E84" s="968" t="str">
        <f t="shared" ref="E84:E85" si="94">E83</f>
        <v>R$/mês</v>
      </c>
      <c r="F84" s="969">
        <f>'(6)Comp.Desp.G'!F48</f>
        <v>0</v>
      </c>
      <c r="G84" s="970">
        <f t="shared" si="85"/>
        <v>12</v>
      </c>
      <c r="H84" s="968" t="str">
        <f t="shared" si="80"/>
        <v>R$/ano</v>
      </c>
      <c r="I84" s="969">
        <f t="shared" si="81"/>
        <v>0</v>
      </c>
      <c r="J84" s="971">
        <f t="shared" si="82"/>
        <v>0</v>
      </c>
    </row>
    <row r="85" spans="1:13" s="967" customFormat="1" ht="14.1" customHeight="1" x14ac:dyDescent="0.25">
      <c r="A85" s="980"/>
      <c r="C85" s="966" t="s">
        <v>292</v>
      </c>
      <c r="D85" s="967" t="str">
        <f>'(6)Comp.Desp.G'!C49</f>
        <v>Licença de Softwares</v>
      </c>
      <c r="E85" s="968" t="str">
        <f t="shared" si="94"/>
        <v>R$/mês</v>
      </c>
      <c r="F85" s="969">
        <f>'(6)Comp.Desp.G'!F49</f>
        <v>0</v>
      </c>
      <c r="G85" s="970">
        <f t="shared" si="85"/>
        <v>12</v>
      </c>
      <c r="H85" s="968" t="str">
        <f t="shared" si="80"/>
        <v>R$/ano</v>
      </c>
      <c r="I85" s="969">
        <f t="shared" ref="I85" si="95">F85*G85</f>
        <v>0</v>
      </c>
      <c r="J85" s="971">
        <f t="shared" si="82"/>
        <v>0</v>
      </c>
    </row>
    <row r="86" spans="1:13" s="201" customFormat="1" ht="14.1" customHeight="1" x14ac:dyDescent="0.25">
      <c r="A86" s="949" t="s">
        <v>37</v>
      </c>
      <c r="B86" s="950" t="s">
        <v>274</v>
      </c>
      <c r="C86" s="950"/>
      <c r="D86" s="950"/>
      <c r="E86" s="951" t="str">
        <f>E82</f>
        <v>R$/mês</v>
      </c>
      <c r="F86" s="982">
        <f>F87+F90+F93</f>
        <v>0</v>
      </c>
      <c r="G86" s="953"/>
      <c r="H86" s="951" t="str">
        <f>H82</f>
        <v>R$/ano</v>
      </c>
      <c r="I86" s="982">
        <f>I87+I90+I93</f>
        <v>0</v>
      </c>
      <c r="J86" s="954">
        <f>J87+J90+J93</f>
        <v>0</v>
      </c>
      <c r="K86" s="967"/>
      <c r="L86" s="516"/>
      <c r="M86" s="516"/>
    </row>
    <row r="87" spans="1:13" s="963" customFormat="1" ht="14.1" customHeight="1" x14ac:dyDescent="0.25">
      <c r="A87" s="955"/>
      <c r="B87" s="956" t="s">
        <v>268</v>
      </c>
      <c r="C87" s="957" t="s">
        <v>269</v>
      </c>
      <c r="D87" s="956"/>
      <c r="E87" s="959" t="str">
        <f>E86</f>
        <v>R$/mês</v>
      </c>
      <c r="F87" s="960">
        <f>SUM(F88:F89)</f>
        <v>0</v>
      </c>
      <c r="G87" s="961"/>
      <c r="H87" s="959" t="str">
        <f>H86</f>
        <v>R$/ano</v>
      </c>
      <c r="I87" s="960">
        <f>SUM(I88:I89)</f>
        <v>0</v>
      </c>
      <c r="J87" s="962">
        <f>SUM(J88:J89)</f>
        <v>0</v>
      </c>
      <c r="K87" s="967"/>
    </row>
    <row r="88" spans="1:13" s="967" customFormat="1" ht="14.1" customHeight="1" x14ac:dyDescent="0.25">
      <c r="A88" s="980"/>
      <c r="C88" s="966" t="s">
        <v>237</v>
      </c>
      <c r="D88" s="967" t="s">
        <v>241</v>
      </c>
      <c r="E88" s="968" t="str">
        <f>E86</f>
        <v>R$/mês</v>
      </c>
      <c r="F88" s="969">
        <f>'(7)Comp.Veic.Pas'!J51</f>
        <v>0</v>
      </c>
      <c r="G88" s="970">
        <f>G47</f>
        <v>12</v>
      </c>
      <c r="H88" s="968" t="str">
        <f>H86</f>
        <v>R$/ano</v>
      </c>
      <c r="I88" s="969">
        <f t="shared" ref="I88:I89" si="96">F88*G88</f>
        <v>0</v>
      </c>
      <c r="J88" s="971">
        <f>I88/$I$132</f>
        <v>0</v>
      </c>
    </row>
    <row r="89" spans="1:13" s="967" customFormat="1" ht="14.1" customHeight="1" x14ac:dyDescent="0.25">
      <c r="A89" s="981"/>
      <c r="B89" s="975"/>
      <c r="C89" s="966" t="s">
        <v>238</v>
      </c>
      <c r="D89" s="975" t="s">
        <v>17</v>
      </c>
      <c r="E89" s="976" t="str">
        <f t="shared" ref="E89" si="97">E88</f>
        <v>R$/mês</v>
      </c>
      <c r="F89" s="969">
        <f>'(7)Comp.Veic.Pas'!J80</f>
        <v>0</v>
      </c>
      <c r="G89" s="977">
        <f>G88</f>
        <v>12</v>
      </c>
      <c r="H89" s="976" t="str">
        <f t="shared" ref="H89" si="98">H88</f>
        <v>R$/ano</v>
      </c>
      <c r="I89" s="969">
        <f t="shared" si="96"/>
        <v>0</v>
      </c>
      <c r="J89" s="971">
        <f>I89/$I$132</f>
        <v>0</v>
      </c>
    </row>
    <row r="90" spans="1:13" s="963" customFormat="1" ht="14.1" customHeight="1" x14ac:dyDescent="0.25">
      <c r="A90" s="955"/>
      <c r="B90" s="956" t="s">
        <v>270</v>
      </c>
      <c r="C90" s="957" t="s">
        <v>271</v>
      </c>
      <c r="D90" s="956"/>
      <c r="E90" s="959" t="str">
        <f>E89</f>
        <v>R$/mês</v>
      </c>
      <c r="F90" s="960">
        <f>SUM(F91:F92)</f>
        <v>0</v>
      </c>
      <c r="G90" s="961"/>
      <c r="H90" s="959" t="str">
        <f>H89</f>
        <v>R$/ano</v>
      </c>
      <c r="I90" s="960">
        <f>SUM(I91:I92)</f>
        <v>0</v>
      </c>
      <c r="J90" s="962">
        <f>SUM(J91:J92)</f>
        <v>0</v>
      </c>
    </row>
    <row r="91" spans="1:13" s="967" customFormat="1" ht="14.1" customHeight="1" x14ac:dyDescent="0.25">
      <c r="A91" s="980"/>
      <c r="C91" s="966" t="s">
        <v>237</v>
      </c>
      <c r="D91" s="967" t="s">
        <v>241</v>
      </c>
      <c r="E91" s="968" t="str">
        <f>E89</f>
        <v>R$/mês</v>
      </c>
      <c r="F91" s="969">
        <f>'(8)Comp.Veic.Util.'!J51</f>
        <v>0</v>
      </c>
      <c r="G91" s="970">
        <f>G89</f>
        <v>12</v>
      </c>
      <c r="H91" s="968" t="str">
        <f>H89</f>
        <v>R$/ano</v>
      </c>
      <c r="I91" s="969">
        <f t="shared" ref="I91:I92" si="99">F91*G91</f>
        <v>0</v>
      </c>
      <c r="J91" s="971">
        <f>I91/$I$132</f>
        <v>0</v>
      </c>
    </row>
    <row r="92" spans="1:13" s="967" customFormat="1" ht="14.1" customHeight="1" x14ac:dyDescent="0.25">
      <c r="A92" s="981"/>
      <c r="B92" s="975"/>
      <c r="C92" s="966" t="s">
        <v>238</v>
      </c>
      <c r="D92" s="975" t="s">
        <v>17</v>
      </c>
      <c r="E92" s="976" t="str">
        <f t="shared" ref="E92" si="100">E91</f>
        <v>R$/mês</v>
      </c>
      <c r="F92" s="969">
        <f>'(8)Comp.Veic.Util.'!J80</f>
        <v>0</v>
      </c>
      <c r="G92" s="977">
        <f>G91</f>
        <v>12</v>
      </c>
      <c r="H92" s="976" t="str">
        <f t="shared" ref="H92" si="101">H91</f>
        <v>R$/ano</v>
      </c>
      <c r="I92" s="969">
        <f t="shared" si="99"/>
        <v>0</v>
      </c>
      <c r="J92" s="971">
        <f>I92/$I$132</f>
        <v>0</v>
      </c>
    </row>
    <row r="93" spans="1:13" s="963" customFormat="1" ht="14.1" customHeight="1" x14ac:dyDescent="0.25">
      <c r="A93" s="955"/>
      <c r="B93" s="956" t="s">
        <v>272</v>
      </c>
      <c r="C93" s="957" t="s">
        <v>273</v>
      </c>
      <c r="D93" s="956"/>
      <c r="E93" s="959" t="str">
        <f>E92</f>
        <v>R$/mês</v>
      </c>
      <c r="F93" s="960">
        <f>SUM(F94:F95)</f>
        <v>0</v>
      </c>
      <c r="G93" s="961"/>
      <c r="H93" s="959" t="str">
        <f>H92</f>
        <v>R$/ano</v>
      </c>
      <c r="I93" s="960">
        <f>SUM(I94:I95)</f>
        <v>0</v>
      </c>
      <c r="J93" s="962">
        <f>SUM(J94:J95)</f>
        <v>0</v>
      </c>
    </row>
    <row r="94" spans="1:13" s="967" customFormat="1" ht="14.1" customHeight="1" x14ac:dyDescent="0.25">
      <c r="A94" s="980"/>
      <c r="C94" s="966" t="s">
        <v>237</v>
      </c>
      <c r="D94" s="967" t="s">
        <v>241</v>
      </c>
      <c r="E94" s="968" t="str">
        <f>E92</f>
        <v>R$/mês</v>
      </c>
      <c r="F94" s="969">
        <f>'(9)Comp.Motoc.'!J51</f>
        <v>0</v>
      </c>
      <c r="G94" s="970">
        <f>G92</f>
        <v>12</v>
      </c>
      <c r="H94" s="968" t="str">
        <f>H92</f>
        <v>R$/ano</v>
      </c>
      <c r="I94" s="969">
        <f t="shared" ref="I94:I95" si="102">F94*G94</f>
        <v>0</v>
      </c>
      <c r="J94" s="971">
        <f>I94/$I$132</f>
        <v>0</v>
      </c>
    </row>
    <row r="95" spans="1:13" s="967" customFormat="1" ht="14.1" customHeight="1" x14ac:dyDescent="0.25">
      <c r="A95" s="981"/>
      <c r="B95" s="975"/>
      <c r="C95" s="966" t="s">
        <v>238</v>
      </c>
      <c r="D95" s="975" t="s">
        <v>17</v>
      </c>
      <c r="E95" s="976" t="str">
        <f t="shared" ref="E95" si="103">E94</f>
        <v>R$/mês</v>
      </c>
      <c r="F95" s="969">
        <f>'(9)Comp.Motoc.'!J80</f>
        <v>0</v>
      </c>
      <c r="G95" s="977">
        <f>G94</f>
        <v>12</v>
      </c>
      <c r="H95" s="976" t="str">
        <f t="shared" ref="H95" si="104">H94</f>
        <v>R$/ano</v>
      </c>
      <c r="I95" s="969">
        <f t="shared" si="102"/>
        <v>0</v>
      </c>
      <c r="J95" s="978">
        <f>I95/$I$132</f>
        <v>0</v>
      </c>
    </row>
    <row r="96" spans="1:13" s="201" customFormat="1" ht="14.1" customHeight="1" x14ac:dyDescent="0.25">
      <c r="A96" s="949" t="s">
        <v>38</v>
      </c>
      <c r="B96" s="950" t="s">
        <v>808</v>
      </c>
      <c r="C96" s="950"/>
      <c r="D96" s="950"/>
      <c r="E96" s="951" t="str">
        <f>E75</f>
        <v>R$/mês</v>
      </c>
      <c r="F96" s="982">
        <f>F97+F99+F101+F103+F105+F107</f>
        <v>0</v>
      </c>
      <c r="G96" s="953"/>
      <c r="H96" s="951" t="str">
        <f>H75</f>
        <v>R$/ano</v>
      </c>
      <c r="I96" s="982">
        <f>I97+I99+I101+I103+I105+I107</f>
        <v>0</v>
      </c>
      <c r="J96" s="954">
        <f>J97+J99+J101+J103+J105+J107</f>
        <v>0</v>
      </c>
      <c r="K96" s="967"/>
      <c r="L96" s="516"/>
      <c r="M96" s="516"/>
    </row>
    <row r="97" spans="1:13" s="201" customFormat="1" ht="14.1" customHeight="1" x14ac:dyDescent="0.25">
      <c r="A97" s="955"/>
      <c r="B97" s="956" t="s">
        <v>276</v>
      </c>
      <c r="C97" s="957" t="str">
        <f>'(10)Comp.Sinaliz.'!C17</f>
        <v>Sinalização Vertical (placa)</v>
      </c>
      <c r="D97" s="956"/>
      <c r="E97" s="959" t="str">
        <f>E96</f>
        <v>R$/mês</v>
      </c>
      <c r="F97" s="960">
        <f>SUM(F98:F98)</f>
        <v>0</v>
      </c>
      <c r="G97" s="961"/>
      <c r="H97" s="959" t="str">
        <f>H96</f>
        <v>R$/ano</v>
      </c>
      <c r="I97" s="960">
        <f>SUM(I98:I98)</f>
        <v>0</v>
      </c>
      <c r="J97" s="962">
        <f>SUM(J98:J98)</f>
        <v>0</v>
      </c>
    </row>
    <row r="98" spans="1:13" s="201" customFormat="1" ht="14.1" customHeight="1" x14ac:dyDescent="0.25">
      <c r="A98" s="980"/>
      <c r="B98" s="967"/>
      <c r="C98" s="966" t="s">
        <v>237</v>
      </c>
      <c r="D98" s="967" t="s">
        <v>305</v>
      </c>
      <c r="E98" s="968" t="str">
        <f>E96</f>
        <v>R$/mês</v>
      </c>
      <c r="F98" s="969">
        <f>'(10)Comp.Sinaliz.'!I17</f>
        <v>0</v>
      </c>
      <c r="G98" s="970">
        <f>G75</f>
        <v>12</v>
      </c>
      <c r="H98" s="968" t="str">
        <f>H96</f>
        <v>R$/ano</v>
      </c>
      <c r="I98" s="969">
        <f t="shared" ref="I98" si="105">F98*G98</f>
        <v>0</v>
      </c>
      <c r="J98" s="971">
        <f>I98/$I$132</f>
        <v>0</v>
      </c>
    </row>
    <row r="99" spans="1:13" s="201" customFormat="1" ht="14.1" customHeight="1" x14ac:dyDescent="0.25">
      <c r="A99" s="955"/>
      <c r="B99" s="956" t="s">
        <v>277</v>
      </c>
      <c r="C99" s="957" t="str">
        <f>'(10)Comp.Sinaliz.'!C18</f>
        <v>Sinalização Horizontal - Legenda (m²)</v>
      </c>
      <c r="D99" s="956"/>
      <c r="E99" s="959" t="str">
        <f t="shared" ref="E99:E108" si="106">E98</f>
        <v>R$/mês</v>
      </c>
      <c r="F99" s="960">
        <f>SUM(F100:F100)</f>
        <v>0</v>
      </c>
      <c r="G99" s="961"/>
      <c r="H99" s="959" t="str">
        <f t="shared" ref="H99:H108" si="107">H98</f>
        <v>R$/ano</v>
      </c>
      <c r="I99" s="960">
        <f>SUM(I100:I100)</f>
        <v>0</v>
      </c>
      <c r="J99" s="962">
        <f>SUM(J100:J100)</f>
        <v>0</v>
      </c>
    </row>
    <row r="100" spans="1:13" s="201" customFormat="1" ht="14.1" customHeight="1" x14ac:dyDescent="0.25">
      <c r="A100" s="980"/>
      <c r="B100" s="967"/>
      <c r="C100" s="966" t="s">
        <v>237</v>
      </c>
      <c r="D100" s="967" t="s">
        <v>305</v>
      </c>
      <c r="E100" s="968" t="str">
        <f t="shared" si="106"/>
        <v>R$/mês</v>
      </c>
      <c r="F100" s="969">
        <f>'(10)Comp.Sinaliz.'!I18</f>
        <v>0</v>
      </c>
      <c r="G100" s="970">
        <f>G98</f>
        <v>12</v>
      </c>
      <c r="H100" s="968" t="str">
        <f t="shared" si="107"/>
        <v>R$/ano</v>
      </c>
      <c r="I100" s="969">
        <f t="shared" ref="I100" si="108">F100*G100</f>
        <v>0</v>
      </c>
      <c r="J100" s="971">
        <f>I100/$I$132</f>
        <v>0</v>
      </c>
    </row>
    <row r="101" spans="1:13" s="201" customFormat="1" ht="14.1" customHeight="1" x14ac:dyDescent="0.25">
      <c r="A101" s="955"/>
      <c r="B101" s="956" t="s">
        <v>281</v>
      </c>
      <c r="C101" s="957" t="str">
        <f>'(10)Comp.Sinaliz.'!C19</f>
        <v>Sinalização Horizontal - Bordo (m)</v>
      </c>
      <c r="D101" s="956"/>
      <c r="E101" s="959" t="str">
        <f t="shared" si="106"/>
        <v>R$/mês</v>
      </c>
      <c r="F101" s="960">
        <f>SUM(F102:F102)</f>
        <v>0</v>
      </c>
      <c r="G101" s="961"/>
      <c r="H101" s="959" t="str">
        <f t="shared" si="107"/>
        <v>R$/ano</v>
      </c>
      <c r="I101" s="960">
        <f>SUM(I102:I102)</f>
        <v>0</v>
      </c>
      <c r="J101" s="962">
        <f>SUM(J102:J102)</f>
        <v>0</v>
      </c>
    </row>
    <row r="102" spans="1:13" s="201" customFormat="1" ht="14.1" customHeight="1" x14ac:dyDescent="0.25">
      <c r="A102" s="980"/>
      <c r="B102" s="967"/>
      <c r="C102" s="966" t="s">
        <v>237</v>
      </c>
      <c r="D102" s="967" t="s">
        <v>305</v>
      </c>
      <c r="E102" s="968" t="str">
        <f t="shared" si="106"/>
        <v>R$/mês</v>
      </c>
      <c r="F102" s="969">
        <f>'(10)Comp.Sinaliz.'!I19</f>
        <v>0</v>
      </c>
      <c r="G102" s="970">
        <f>G100</f>
        <v>12</v>
      </c>
      <c r="H102" s="968" t="str">
        <f t="shared" si="107"/>
        <v>R$/ano</v>
      </c>
      <c r="I102" s="969">
        <f t="shared" ref="I102" si="109">F102*G102</f>
        <v>0</v>
      </c>
      <c r="J102" s="971">
        <f>I102/$I$132</f>
        <v>0</v>
      </c>
    </row>
    <row r="103" spans="1:13" s="201" customFormat="1" ht="14.1" customHeight="1" x14ac:dyDescent="0.25">
      <c r="A103" s="955"/>
      <c r="B103" s="956" t="s">
        <v>454</v>
      </c>
      <c r="C103" s="957" t="str">
        <f>'(10)Comp.Sinaliz.'!C20</f>
        <v>Sinalização Horizontal - Ciclovia (m)</v>
      </c>
      <c r="D103" s="956"/>
      <c r="E103" s="959" t="str">
        <f t="shared" si="106"/>
        <v>R$/mês</v>
      </c>
      <c r="F103" s="960">
        <f>SUM(F104:F104)</f>
        <v>0</v>
      </c>
      <c r="G103" s="961"/>
      <c r="H103" s="959" t="str">
        <f t="shared" si="107"/>
        <v>R$/ano</v>
      </c>
      <c r="I103" s="960">
        <f>SUM(I104:I104)</f>
        <v>0</v>
      </c>
      <c r="J103" s="962">
        <f>SUM(J104:J104)</f>
        <v>0</v>
      </c>
    </row>
    <row r="104" spans="1:13" s="201" customFormat="1" ht="14.1" customHeight="1" x14ac:dyDescent="0.25">
      <c r="A104" s="980"/>
      <c r="B104" s="967"/>
      <c r="C104" s="966" t="s">
        <v>237</v>
      </c>
      <c r="D104" s="967" t="s">
        <v>305</v>
      </c>
      <c r="E104" s="968" t="str">
        <f t="shared" si="106"/>
        <v>R$/mês</v>
      </c>
      <c r="F104" s="969">
        <f>'(10)Comp.Sinaliz.'!I20</f>
        <v>0</v>
      </c>
      <c r="G104" s="970">
        <f>G102</f>
        <v>12</v>
      </c>
      <c r="H104" s="968" t="str">
        <f t="shared" si="107"/>
        <v>R$/ano</v>
      </c>
      <c r="I104" s="969">
        <f t="shared" ref="I104" si="110">F104*G104</f>
        <v>0</v>
      </c>
      <c r="J104" s="971">
        <f>I104/$I$132</f>
        <v>0</v>
      </c>
    </row>
    <row r="105" spans="1:13" s="201" customFormat="1" ht="14.1" customHeight="1" x14ac:dyDescent="0.25">
      <c r="A105" s="955"/>
      <c r="B105" s="956" t="s">
        <v>455</v>
      </c>
      <c r="C105" s="957" t="str">
        <f>'(10)Comp.Sinaliz.'!C21</f>
        <v>Demais Sinalizações</v>
      </c>
      <c r="D105" s="956"/>
      <c r="E105" s="959" t="str">
        <f t="shared" si="106"/>
        <v>R$/mês</v>
      </c>
      <c r="F105" s="960">
        <f>SUM(F106:F106)</f>
        <v>0</v>
      </c>
      <c r="G105" s="961"/>
      <c r="H105" s="959" t="str">
        <f t="shared" si="107"/>
        <v>R$/ano</v>
      </c>
      <c r="I105" s="960">
        <f>SUM(I106:I106)</f>
        <v>0</v>
      </c>
      <c r="J105" s="962">
        <f>SUM(J106:J106)</f>
        <v>0</v>
      </c>
    </row>
    <row r="106" spans="1:13" s="201" customFormat="1" ht="14.1" customHeight="1" x14ac:dyDescent="0.25">
      <c r="A106" s="980"/>
      <c r="B106" s="967"/>
      <c r="C106" s="966" t="s">
        <v>237</v>
      </c>
      <c r="D106" s="967" t="s">
        <v>305</v>
      </c>
      <c r="E106" s="968" t="str">
        <f t="shared" si="106"/>
        <v>R$/mês</v>
      </c>
      <c r="F106" s="969">
        <f>'(10)Comp.Sinaliz.'!I21</f>
        <v>0</v>
      </c>
      <c r="G106" s="970">
        <f>G104</f>
        <v>12</v>
      </c>
      <c r="H106" s="968" t="str">
        <f t="shared" si="107"/>
        <v>R$/ano</v>
      </c>
      <c r="I106" s="969">
        <f t="shared" ref="I106" si="111">F106*G106</f>
        <v>0</v>
      </c>
      <c r="J106" s="971">
        <f>I106/$I$132</f>
        <v>0</v>
      </c>
    </row>
    <row r="107" spans="1:13" s="201" customFormat="1" ht="14.1" customHeight="1" x14ac:dyDescent="0.25">
      <c r="A107" s="955"/>
      <c r="B107" s="956" t="s">
        <v>456</v>
      </c>
      <c r="C107" s="957" t="str">
        <f>'(10)Comp.Sinaliz.'!C22</f>
        <v>Equipamentos Eletrônicos, Parquímetros, TI e Comunicação</v>
      </c>
      <c r="D107" s="956"/>
      <c r="E107" s="959" t="str">
        <f t="shared" si="106"/>
        <v>R$/mês</v>
      </c>
      <c r="F107" s="960">
        <f>SUM(F108:F108)</f>
        <v>0</v>
      </c>
      <c r="G107" s="961"/>
      <c r="H107" s="959" t="str">
        <f t="shared" si="107"/>
        <v>R$/ano</v>
      </c>
      <c r="I107" s="960">
        <f>SUM(I108:I108)</f>
        <v>0</v>
      </c>
      <c r="J107" s="962">
        <f>SUM(J108:J108)</f>
        <v>0</v>
      </c>
    </row>
    <row r="108" spans="1:13" s="201" customFormat="1" ht="14.1" customHeight="1" x14ac:dyDescent="0.25">
      <c r="A108" s="980"/>
      <c r="B108" s="967"/>
      <c r="C108" s="966" t="s">
        <v>237</v>
      </c>
      <c r="D108" s="967" t="s">
        <v>305</v>
      </c>
      <c r="E108" s="968" t="str">
        <f t="shared" si="106"/>
        <v>R$/mês</v>
      </c>
      <c r="F108" s="969">
        <f>'(10)Comp.Sinaliz.'!I22</f>
        <v>0</v>
      </c>
      <c r="G108" s="970">
        <f>G106</f>
        <v>12</v>
      </c>
      <c r="H108" s="968" t="str">
        <f t="shared" si="107"/>
        <v>R$/ano</v>
      </c>
      <c r="I108" s="969">
        <f t="shared" ref="I108" si="112">F108*G108</f>
        <v>0</v>
      </c>
      <c r="J108" s="971">
        <f>I108/$I$132</f>
        <v>0</v>
      </c>
    </row>
    <row r="109" spans="1:13" s="201" customFormat="1" ht="14.1" customHeight="1" x14ac:dyDescent="0.25">
      <c r="A109" s="949" t="s">
        <v>394</v>
      </c>
      <c r="B109" s="950" t="s">
        <v>651</v>
      </c>
      <c r="C109" s="950"/>
      <c r="D109" s="950"/>
      <c r="E109" s="951" t="str">
        <f>E95</f>
        <v>R$/mês</v>
      </c>
      <c r="F109" s="982">
        <f>F110+F112+F114+F116+F118+F120+F122+F124</f>
        <v>0</v>
      </c>
      <c r="G109" s="953"/>
      <c r="H109" s="951" t="str">
        <f>H95</f>
        <v>R$/ano</v>
      </c>
      <c r="I109" s="982">
        <f>I110+I112+I114+I116+I118+I120+I122+I124</f>
        <v>0</v>
      </c>
      <c r="J109" s="954">
        <f>J110+J112+J114+J116+J118+J120+J122+J124</f>
        <v>0</v>
      </c>
      <c r="K109" s="967"/>
      <c r="L109" s="516"/>
      <c r="M109" s="516"/>
    </row>
    <row r="110" spans="1:13" s="963" customFormat="1" ht="14.1" customHeight="1" x14ac:dyDescent="0.25">
      <c r="A110" s="955"/>
      <c r="B110" s="956" t="s">
        <v>809</v>
      </c>
      <c r="C110" s="957" t="s">
        <v>269</v>
      </c>
      <c r="D110" s="956"/>
      <c r="E110" s="959" t="str">
        <f>E109</f>
        <v>R$/mês</v>
      </c>
      <c r="F110" s="960">
        <f>SUM(F111:F111)</f>
        <v>0</v>
      </c>
      <c r="G110" s="961"/>
      <c r="H110" s="959" t="str">
        <f>H109</f>
        <v>R$/ano</v>
      </c>
      <c r="I110" s="960">
        <f>SUM(I111:I111)</f>
        <v>0</v>
      </c>
      <c r="J110" s="962">
        <f>SUM(J111:J111)</f>
        <v>0</v>
      </c>
      <c r="K110" s="997"/>
    </row>
    <row r="111" spans="1:13" s="967" customFormat="1" ht="14.1" customHeight="1" x14ac:dyDescent="0.25">
      <c r="A111" s="980"/>
      <c r="C111" s="966" t="s">
        <v>237</v>
      </c>
      <c r="D111" s="967" t="s">
        <v>305</v>
      </c>
      <c r="E111" s="968" t="str">
        <f>E109</f>
        <v>R$/mês</v>
      </c>
      <c r="F111" s="969">
        <f>'(11)Comp.Deprec.'!K30</f>
        <v>0</v>
      </c>
      <c r="G111" s="970">
        <f>G95</f>
        <v>12</v>
      </c>
      <c r="H111" s="968" t="str">
        <f>H109</f>
        <v>R$/ano</v>
      </c>
      <c r="I111" s="969">
        <f t="shared" ref="I111" si="113">F111*G111</f>
        <v>0</v>
      </c>
      <c r="J111" s="971">
        <f>I111/$I$132</f>
        <v>0</v>
      </c>
    </row>
    <row r="112" spans="1:13" s="963" customFormat="1" ht="14.1" customHeight="1" x14ac:dyDescent="0.25">
      <c r="A112" s="955"/>
      <c r="B112" s="956" t="s">
        <v>810</v>
      </c>
      <c r="C112" s="957" t="s">
        <v>271</v>
      </c>
      <c r="D112" s="956"/>
      <c r="E112" s="959" t="str">
        <f t="shared" ref="E112" si="114">E111</f>
        <v>R$/mês</v>
      </c>
      <c r="F112" s="960">
        <f>SUM(F113:F113)</f>
        <v>0</v>
      </c>
      <c r="G112" s="961"/>
      <c r="H112" s="959" t="str">
        <f t="shared" ref="H112:H125" si="115">H111</f>
        <v>R$/ano</v>
      </c>
      <c r="I112" s="960">
        <f>SUM(I113:I113)</f>
        <v>0</v>
      </c>
      <c r="J112" s="962">
        <f>SUM(J113:J113)</f>
        <v>0</v>
      </c>
    </row>
    <row r="113" spans="1:13" s="967" customFormat="1" ht="14.1" customHeight="1" x14ac:dyDescent="0.25">
      <c r="A113" s="980"/>
      <c r="C113" s="966" t="s">
        <v>237</v>
      </c>
      <c r="D113" s="967" t="s">
        <v>305</v>
      </c>
      <c r="E113" s="968" t="str">
        <f t="shared" ref="E113" si="116">E112</f>
        <v>R$/mês</v>
      </c>
      <c r="F113" s="969">
        <f>'(11)Comp.Deprec.'!K40</f>
        <v>0</v>
      </c>
      <c r="G113" s="970">
        <f>G111</f>
        <v>12</v>
      </c>
      <c r="H113" s="968" t="str">
        <f t="shared" si="115"/>
        <v>R$/ano</v>
      </c>
      <c r="I113" s="969">
        <f t="shared" ref="I113" si="117">F113*G113</f>
        <v>0</v>
      </c>
      <c r="J113" s="971">
        <f>I113/$I$132</f>
        <v>0</v>
      </c>
    </row>
    <row r="114" spans="1:13" s="963" customFormat="1" ht="14.1" customHeight="1" x14ac:dyDescent="0.25">
      <c r="A114" s="955"/>
      <c r="B114" s="956" t="s">
        <v>811</v>
      </c>
      <c r="C114" s="957" t="s">
        <v>273</v>
      </c>
      <c r="D114" s="956"/>
      <c r="E114" s="959" t="str">
        <f t="shared" ref="E114" si="118">E113</f>
        <v>R$/mês</v>
      </c>
      <c r="F114" s="960">
        <f>SUM(F115:F115)</f>
        <v>0</v>
      </c>
      <c r="G114" s="961"/>
      <c r="H114" s="959" t="str">
        <f t="shared" si="115"/>
        <v>R$/ano</v>
      </c>
      <c r="I114" s="960">
        <f>SUM(I115:I115)</f>
        <v>0</v>
      </c>
      <c r="J114" s="962">
        <f>SUM(J115:J115)</f>
        <v>0</v>
      </c>
    </row>
    <row r="115" spans="1:13" s="967" customFormat="1" ht="14.1" customHeight="1" x14ac:dyDescent="0.25">
      <c r="A115" s="980"/>
      <c r="C115" s="966" t="s">
        <v>237</v>
      </c>
      <c r="D115" s="967" t="s">
        <v>305</v>
      </c>
      <c r="E115" s="968" t="str">
        <f t="shared" ref="E115" si="119">E114</f>
        <v>R$/mês</v>
      </c>
      <c r="F115" s="969">
        <f>'(11)Comp.Deprec.'!K50</f>
        <v>0</v>
      </c>
      <c r="G115" s="970">
        <f>G113</f>
        <v>12</v>
      </c>
      <c r="H115" s="968" t="str">
        <f t="shared" si="115"/>
        <v>R$/ano</v>
      </c>
      <c r="I115" s="969">
        <f t="shared" ref="I115" si="120">F115*G115</f>
        <v>0</v>
      </c>
      <c r="J115" s="971">
        <f>I115/$I$132</f>
        <v>0</v>
      </c>
    </row>
    <row r="116" spans="1:13" s="963" customFormat="1" ht="14.1" customHeight="1" x14ac:dyDescent="0.25">
      <c r="A116" s="955"/>
      <c r="B116" s="956" t="s">
        <v>812</v>
      </c>
      <c r="C116" s="957" t="str">
        <f>'(11)Comp.Deprec.'!C58</f>
        <v>Máquinas, Equipamentos e Mobiliário</v>
      </c>
      <c r="D116" s="956"/>
      <c r="E116" s="959" t="str">
        <f t="shared" ref="E116" si="121">E115</f>
        <v>R$/mês</v>
      </c>
      <c r="F116" s="960">
        <f>SUM(F117:F117)</f>
        <v>0</v>
      </c>
      <c r="G116" s="961"/>
      <c r="H116" s="959" t="str">
        <f t="shared" si="115"/>
        <v>R$/ano</v>
      </c>
      <c r="I116" s="960">
        <f>SUM(I117:I117)</f>
        <v>0</v>
      </c>
      <c r="J116" s="962">
        <f>SUM(J117:J117)</f>
        <v>0</v>
      </c>
    </row>
    <row r="117" spans="1:13" s="967" customFormat="1" ht="14.1" customHeight="1" x14ac:dyDescent="0.25">
      <c r="A117" s="980"/>
      <c r="C117" s="966" t="s">
        <v>237</v>
      </c>
      <c r="D117" s="967" t="s">
        <v>305</v>
      </c>
      <c r="E117" s="968" t="str">
        <f t="shared" ref="E117" si="122">E116</f>
        <v>R$/mês</v>
      </c>
      <c r="F117" s="969">
        <f>'(11)Comp.Deprec.'!K59</f>
        <v>0</v>
      </c>
      <c r="G117" s="970">
        <f>G115</f>
        <v>12</v>
      </c>
      <c r="H117" s="968" t="str">
        <f t="shared" si="115"/>
        <v>R$/ano</v>
      </c>
      <c r="I117" s="969">
        <f t="shared" ref="I117" si="123">F117*G117</f>
        <v>0</v>
      </c>
      <c r="J117" s="971">
        <f>I117/$I$132</f>
        <v>0</v>
      </c>
    </row>
    <row r="118" spans="1:13" s="963" customFormat="1" ht="14.1" customHeight="1" x14ac:dyDescent="0.25">
      <c r="A118" s="955"/>
      <c r="B118" s="956" t="s">
        <v>813</v>
      </c>
      <c r="C118" s="957" t="s">
        <v>308</v>
      </c>
      <c r="D118" s="956"/>
      <c r="E118" s="959" t="str">
        <f t="shared" ref="E118" si="124">E117</f>
        <v>R$/mês</v>
      </c>
      <c r="F118" s="960">
        <f>SUM(F119:F119)</f>
        <v>0</v>
      </c>
      <c r="G118" s="961"/>
      <c r="H118" s="959" t="str">
        <f t="shared" si="115"/>
        <v>R$/ano</v>
      </c>
      <c r="I118" s="960">
        <f>SUM(I119:I119)</f>
        <v>0</v>
      </c>
      <c r="J118" s="962">
        <f>SUM(J119:J119)</f>
        <v>0</v>
      </c>
    </row>
    <row r="119" spans="1:13" s="967" customFormat="1" ht="14.1" customHeight="1" x14ac:dyDescent="0.25">
      <c r="A119" s="980"/>
      <c r="C119" s="966" t="s">
        <v>237</v>
      </c>
      <c r="D119" s="967" t="s">
        <v>305</v>
      </c>
      <c r="E119" s="968" t="str">
        <f t="shared" ref="E119" si="125">E118</f>
        <v>R$/mês</v>
      </c>
      <c r="F119" s="969">
        <f>'(11)Comp.Deprec.'!K80</f>
        <v>0</v>
      </c>
      <c r="G119" s="970">
        <f>G117</f>
        <v>12</v>
      </c>
      <c r="H119" s="968" t="str">
        <f t="shared" si="115"/>
        <v>R$/ano</v>
      </c>
      <c r="I119" s="969">
        <f t="shared" ref="I119" si="126">F119*G119</f>
        <v>0</v>
      </c>
      <c r="J119" s="971">
        <f>I119/$I$132</f>
        <v>0</v>
      </c>
    </row>
    <row r="120" spans="1:13" s="963" customFormat="1" ht="14.1" customHeight="1" x14ac:dyDescent="0.25">
      <c r="A120" s="955"/>
      <c r="B120" s="956" t="s">
        <v>814</v>
      </c>
      <c r="C120" s="957" t="s">
        <v>397</v>
      </c>
      <c r="D120" s="956"/>
      <c r="E120" s="959" t="str">
        <f t="shared" ref="E120" si="127">E119</f>
        <v>R$/mês</v>
      </c>
      <c r="F120" s="960">
        <f>SUM(F121:F121)</f>
        <v>0</v>
      </c>
      <c r="G120" s="961"/>
      <c r="H120" s="959" t="str">
        <f t="shared" si="115"/>
        <v>R$/ano</v>
      </c>
      <c r="I120" s="960">
        <f>SUM(I121:I121)</f>
        <v>0</v>
      </c>
      <c r="J120" s="962">
        <f>SUM(J121:J121)</f>
        <v>0</v>
      </c>
    </row>
    <row r="121" spans="1:13" s="967" customFormat="1" ht="14.1" customHeight="1" x14ac:dyDescent="0.25">
      <c r="A121" s="980"/>
      <c r="C121" s="966" t="s">
        <v>237</v>
      </c>
      <c r="D121" s="967" t="s">
        <v>305</v>
      </c>
      <c r="E121" s="968" t="str">
        <f t="shared" ref="E121" si="128">E120</f>
        <v>R$/mês</v>
      </c>
      <c r="F121" s="969">
        <f>'(11)Comp.Deprec.'!K89</f>
        <v>0</v>
      </c>
      <c r="G121" s="970">
        <f>G119</f>
        <v>12</v>
      </c>
      <c r="H121" s="968" t="str">
        <f t="shared" si="115"/>
        <v>R$/ano</v>
      </c>
      <c r="I121" s="969">
        <f t="shared" ref="I121" si="129">F121*G121</f>
        <v>0</v>
      </c>
      <c r="J121" s="971">
        <f>I121/$I$132</f>
        <v>0</v>
      </c>
    </row>
    <row r="122" spans="1:13" s="963" customFormat="1" ht="14.1" customHeight="1" x14ac:dyDescent="0.25">
      <c r="A122" s="955"/>
      <c r="B122" s="956" t="s">
        <v>815</v>
      </c>
      <c r="C122" s="957" t="s">
        <v>306</v>
      </c>
      <c r="D122" s="956"/>
      <c r="E122" s="959" t="str">
        <f t="shared" ref="E122" si="130">E121</f>
        <v>R$/mês</v>
      </c>
      <c r="F122" s="960">
        <f>SUM(F123:F123)</f>
        <v>0</v>
      </c>
      <c r="G122" s="961"/>
      <c r="H122" s="959" t="str">
        <f t="shared" si="115"/>
        <v>R$/ano</v>
      </c>
      <c r="I122" s="960">
        <f>SUM(I123:I123)</f>
        <v>0</v>
      </c>
      <c r="J122" s="962">
        <f>SUM(J123:J123)</f>
        <v>0</v>
      </c>
    </row>
    <row r="123" spans="1:13" s="967" customFormat="1" ht="14.1" customHeight="1" x14ac:dyDescent="0.25">
      <c r="A123" s="980"/>
      <c r="C123" s="966" t="s">
        <v>237</v>
      </c>
      <c r="D123" s="967" t="s">
        <v>305</v>
      </c>
      <c r="E123" s="968" t="str">
        <f t="shared" ref="E123" si="131">E122</f>
        <v>R$/mês</v>
      </c>
      <c r="F123" s="969">
        <f>'(11)Comp.Deprec.'!K100</f>
        <v>0</v>
      </c>
      <c r="G123" s="970">
        <f>G121</f>
        <v>12</v>
      </c>
      <c r="H123" s="968" t="str">
        <f t="shared" si="115"/>
        <v>R$/ano</v>
      </c>
      <c r="I123" s="969">
        <f t="shared" ref="I123" si="132">F123*G123</f>
        <v>0</v>
      </c>
      <c r="J123" s="971">
        <f>I123/$I$132</f>
        <v>0</v>
      </c>
    </row>
    <row r="124" spans="1:13" s="963" customFormat="1" ht="14.1" customHeight="1" x14ac:dyDescent="0.25">
      <c r="A124" s="955"/>
      <c r="B124" s="956" t="s">
        <v>816</v>
      </c>
      <c r="C124" s="957" t="s">
        <v>481</v>
      </c>
      <c r="D124" s="956"/>
      <c r="E124" s="959" t="str">
        <f t="shared" ref="E124" si="133">E123</f>
        <v>R$/mês</v>
      </c>
      <c r="F124" s="960">
        <f>SUM(F125:F125)</f>
        <v>0</v>
      </c>
      <c r="G124" s="961"/>
      <c r="H124" s="959" t="str">
        <f t="shared" si="115"/>
        <v>R$/ano</v>
      </c>
      <c r="I124" s="960">
        <f>SUM(I125:I125)</f>
        <v>0</v>
      </c>
      <c r="J124" s="962">
        <f>SUM(J125:J125)</f>
        <v>0</v>
      </c>
    </row>
    <row r="125" spans="1:13" s="967" customFormat="1" ht="14.1" customHeight="1" x14ac:dyDescent="0.25">
      <c r="A125" s="980"/>
      <c r="C125" s="966" t="s">
        <v>237</v>
      </c>
      <c r="D125" s="967" t="s">
        <v>305</v>
      </c>
      <c r="E125" s="968" t="str">
        <f t="shared" ref="E125" si="134">E124</f>
        <v>R$/mês</v>
      </c>
      <c r="F125" s="969">
        <f>'(11)Comp.Deprec.'!K112</f>
        <v>0</v>
      </c>
      <c r="G125" s="970">
        <f>G123</f>
        <v>12</v>
      </c>
      <c r="H125" s="968" t="str">
        <f t="shared" si="115"/>
        <v>R$/ano</v>
      </c>
      <c r="I125" s="969">
        <f t="shared" ref="I125" si="135">F125*G125</f>
        <v>0</v>
      </c>
      <c r="J125" s="971">
        <f>I125/$I$132</f>
        <v>0</v>
      </c>
    </row>
    <row r="126" spans="1:13" s="201" customFormat="1" ht="14.1" customHeight="1" x14ac:dyDescent="0.25">
      <c r="A126" s="949" t="s">
        <v>406</v>
      </c>
      <c r="B126" s="950" t="s">
        <v>613</v>
      </c>
      <c r="C126" s="950"/>
      <c r="D126" s="950"/>
      <c r="E126" s="951" t="str">
        <f>E95</f>
        <v>R$/mês</v>
      </c>
      <c r="F126" s="982">
        <f>SUM(F127:F129)</f>
        <v>4900.3106625</v>
      </c>
      <c r="G126" s="953"/>
      <c r="H126" s="951" t="str">
        <f>H95</f>
        <v>R$/ano</v>
      </c>
      <c r="I126" s="982">
        <f>SUM(I127:I129)</f>
        <v>58803.72795</v>
      </c>
      <c r="J126" s="954">
        <f>SUM(J127:J129)</f>
        <v>0.91349999999999987</v>
      </c>
      <c r="L126" s="516"/>
      <c r="M126" s="516"/>
    </row>
    <row r="127" spans="1:13" s="965" customFormat="1" ht="14.1" customHeight="1" x14ac:dyDescent="0.25">
      <c r="A127" s="998"/>
      <c r="C127" s="999" t="s">
        <v>237</v>
      </c>
      <c r="D127" s="1000" t="s">
        <v>388</v>
      </c>
      <c r="E127" s="1001" t="str">
        <f>E126</f>
        <v>R$/mês</v>
      </c>
      <c r="F127" s="969">
        <f>'(19)Fluxo_Caixa'!G74/G127</f>
        <v>980.06213250000008</v>
      </c>
      <c r="G127" s="1002">
        <f>G125</f>
        <v>12</v>
      </c>
      <c r="H127" s="1001" t="str">
        <f>H126</f>
        <v>R$/ano</v>
      </c>
      <c r="I127" s="969">
        <f t="shared" ref="I127:I129" si="136">F127*G127</f>
        <v>11760.74559</v>
      </c>
      <c r="J127" s="971">
        <f>I127/$I$132</f>
        <v>0.18269999999999997</v>
      </c>
    </row>
    <row r="128" spans="1:13" s="965" customFormat="1" ht="14.1" customHeight="1" x14ac:dyDescent="0.25">
      <c r="A128" s="1003"/>
      <c r="C128" s="966" t="s">
        <v>238</v>
      </c>
      <c r="D128" s="965" t="s">
        <v>389</v>
      </c>
      <c r="E128" s="968" t="str">
        <f>E126</f>
        <v>R$/mês</v>
      </c>
      <c r="F128" s="969">
        <f>'(19)Fluxo_Caixa'!G75/G128</f>
        <v>980.06213250000008</v>
      </c>
      <c r="G128" s="970">
        <f>G127</f>
        <v>12</v>
      </c>
      <c r="H128" s="968" t="str">
        <f>H126</f>
        <v>R$/ano</v>
      </c>
      <c r="I128" s="969">
        <f t="shared" si="136"/>
        <v>11760.74559</v>
      </c>
      <c r="J128" s="971">
        <f>I128/$I$132</f>
        <v>0.18269999999999997</v>
      </c>
    </row>
    <row r="129" spans="1:13" s="965" customFormat="1" ht="14.1" customHeight="1" x14ac:dyDescent="0.25">
      <c r="A129" s="1004"/>
      <c r="C129" s="974" t="s">
        <v>239</v>
      </c>
      <c r="D129" s="973" t="s">
        <v>390</v>
      </c>
      <c r="E129" s="976" t="str">
        <f t="shared" ref="E129" si="137">E128</f>
        <v>R$/mês</v>
      </c>
      <c r="F129" s="969">
        <f>'(19)Fluxo_Caixa'!G76/G129</f>
        <v>2940.1863974999997</v>
      </c>
      <c r="G129" s="977">
        <f>G128</f>
        <v>12</v>
      </c>
      <c r="H129" s="976" t="str">
        <f t="shared" ref="H129" si="138">H128</f>
        <v>R$/ano</v>
      </c>
      <c r="I129" s="969">
        <f t="shared" si="136"/>
        <v>35282.236769999996</v>
      </c>
      <c r="J129" s="971">
        <f>I129/$I$132</f>
        <v>0.54809999999999992</v>
      </c>
    </row>
    <row r="130" spans="1:13" s="201" customFormat="1" ht="14.1" customHeight="1" x14ac:dyDescent="0.25">
      <c r="A130" s="1005"/>
      <c r="B130" s="1006" t="s">
        <v>26</v>
      </c>
      <c r="C130" s="1007"/>
      <c r="D130" s="1008"/>
      <c r="E130" s="1009" t="str">
        <f>E95</f>
        <v>R$/mês</v>
      </c>
      <c r="F130" s="1010">
        <f>F4+F20+F48+F86+F109+F126+F96</f>
        <v>4900.3106625</v>
      </c>
      <c r="G130" s="947"/>
      <c r="H130" s="1009" t="str">
        <f>H95</f>
        <v>R$/ano</v>
      </c>
      <c r="I130" s="1010">
        <f>I4+I20+I48+I86+I96+I109+I126</f>
        <v>58803.72795</v>
      </c>
      <c r="J130" s="1011">
        <f>J4+J20+J48+J86+J109+J126+J96</f>
        <v>0.91349999999999987</v>
      </c>
      <c r="L130" s="516"/>
      <c r="M130" s="516"/>
    </row>
    <row r="131" spans="1:13" s="1018" customFormat="1" ht="14.1" customHeight="1" x14ac:dyDescent="0.25">
      <c r="A131" s="1012" t="s">
        <v>588</v>
      </c>
      <c r="B131" s="1013"/>
      <c r="C131" s="1013"/>
      <c r="D131" s="1014">
        <f>'(19)Fluxo_Caixa'!D20</f>
        <v>8.6500000000000007E-2</v>
      </c>
      <c r="E131" s="1015" t="str">
        <f>E130</f>
        <v>R$/mês</v>
      </c>
      <c r="F131" s="1016">
        <f>(F130/(1-D131))-F130</f>
        <v>464.01409119458185</v>
      </c>
      <c r="G131" s="970">
        <f>G129</f>
        <v>12</v>
      </c>
      <c r="H131" s="1015" t="str">
        <f>H130</f>
        <v>R$/ano</v>
      </c>
      <c r="I131" s="969">
        <f t="shared" ref="I131" si="139">F131*G131</f>
        <v>5568.1690943349822</v>
      </c>
      <c r="J131" s="1017">
        <f>I131/$I$132</f>
        <v>8.6500000000000091E-2</v>
      </c>
    </row>
    <row r="132" spans="1:13" s="437" customFormat="1" ht="21.9" customHeight="1" x14ac:dyDescent="0.25">
      <c r="A132" s="1019" t="s">
        <v>27</v>
      </c>
      <c r="B132" s="1020"/>
      <c r="C132" s="1021"/>
      <c r="D132" s="1022"/>
      <c r="E132" s="1023" t="str">
        <f>E131</f>
        <v>R$/mês</v>
      </c>
      <c r="F132" s="1024">
        <f>F130+F131</f>
        <v>5364.3247536945819</v>
      </c>
      <c r="G132" s="1025"/>
      <c r="H132" s="1023" t="str">
        <f>H131</f>
        <v>R$/ano</v>
      </c>
      <c r="I132" s="1024">
        <f>I130+I131</f>
        <v>64371.897044334983</v>
      </c>
      <c r="J132" s="1026">
        <f>J130+J131</f>
        <v>1</v>
      </c>
      <c r="L132" s="516"/>
    </row>
    <row r="134" spans="1:13" s="201" customFormat="1" ht="14.1" customHeight="1" x14ac:dyDescent="0.25">
      <c r="A134" s="1027" t="s">
        <v>28</v>
      </c>
      <c r="B134" s="1027"/>
      <c r="C134" s="1027"/>
      <c r="D134" s="1027"/>
      <c r="E134" s="1027"/>
      <c r="F134" s="1027"/>
      <c r="G134" s="1027"/>
      <c r="H134" s="1027"/>
      <c r="I134" s="1027"/>
      <c r="J134" s="1027"/>
    </row>
    <row r="135" spans="1:13" s="201" customFormat="1" ht="14.1" customHeight="1" x14ac:dyDescent="0.25">
      <c r="A135" s="1028" t="s">
        <v>45</v>
      </c>
      <c r="B135" s="1029" t="s">
        <v>44</v>
      </c>
      <c r="C135" s="1030"/>
      <c r="D135" s="1030"/>
      <c r="E135" s="1030"/>
      <c r="F135" s="1031"/>
      <c r="G135" s="1032" t="s">
        <v>18</v>
      </c>
      <c r="H135" s="1033"/>
      <c r="I135" s="1028" t="s">
        <v>19</v>
      </c>
      <c r="J135" s="1028" t="s">
        <v>462</v>
      </c>
    </row>
    <row r="136" spans="1:13" s="201" customFormat="1" ht="14.1" customHeight="1" x14ac:dyDescent="0.25">
      <c r="A136" s="1034" t="s">
        <v>29</v>
      </c>
      <c r="B136" s="1035" t="s">
        <v>459</v>
      </c>
      <c r="C136" s="1036"/>
      <c r="D136" s="1036"/>
      <c r="E136" s="1037"/>
      <c r="F136" s="1038"/>
      <c r="G136" s="1039">
        <f>F4</f>
        <v>0</v>
      </c>
      <c r="H136" s="1040"/>
      <c r="I136" s="1041">
        <f>I4</f>
        <v>0</v>
      </c>
      <c r="J136" s="1042">
        <f t="shared" ref="J136:J141" si="140">I136/$I$142</f>
        <v>0</v>
      </c>
    </row>
    <row r="137" spans="1:13" s="201" customFormat="1" ht="14.1" customHeight="1" x14ac:dyDescent="0.25">
      <c r="A137" s="1043" t="s">
        <v>30</v>
      </c>
      <c r="B137" s="1044" t="s">
        <v>460</v>
      </c>
      <c r="C137" s="1045"/>
      <c r="D137" s="1045"/>
      <c r="E137" s="1046"/>
      <c r="F137" s="1047"/>
      <c r="G137" s="1048">
        <f>F20</f>
        <v>0</v>
      </c>
      <c r="H137" s="1049"/>
      <c r="I137" s="1050">
        <f>I20</f>
        <v>0</v>
      </c>
      <c r="J137" s="1051">
        <f t="shared" si="140"/>
        <v>0</v>
      </c>
    </row>
    <row r="138" spans="1:13" s="201" customFormat="1" ht="14.1" customHeight="1" x14ac:dyDescent="0.25">
      <c r="A138" s="1043" t="s">
        <v>31</v>
      </c>
      <c r="B138" s="1044" t="s">
        <v>275</v>
      </c>
      <c r="C138" s="1045"/>
      <c r="D138" s="1045"/>
      <c r="E138" s="1046"/>
      <c r="F138" s="1047"/>
      <c r="G138" s="1048">
        <f>F48</f>
        <v>0</v>
      </c>
      <c r="H138" s="1049"/>
      <c r="I138" s="1050">
        <f>I48</f>
        <v>0</v>
      </c>
      <c r="J138" s="1051">
        <f t="shared" si="140"/>
        <v>0</v>
      </c>
    </row>
    <row r="139" spans="1:13" s="201" customFormat="1" ht="14.1" customHeight="1" x14ac:dyDescent="0.25">
      <c r="A139" s="1043" t="s">
        <v>32</v>
      </c>
      <c r="B139" s="201" t="s">
        <v>841</v>
      </c>
      <c r="D139" s="472"/>
      <c r="E139" s="472"/>
      <c r="F139" s="472"/>
      <c r="G139" s="1048">
        <f>F96+F86</f>
        <v>0</v>
      </c>
      <c r="H139" s="1049"/>
      <c r="I139" s="1052">
        <f>I96+I86</f>
        <v>0</v>
      </c>
      <c r="J139" s="1051">
        <f t="shared" si="140"/>
        <v>0</v>
      </c>
    </row>
    <row r="140" spans="1:13" s="201" customFormat="1" ht="14.1" customHeight="1" x14ac:dyDescent="0.25">
      <c r="A140" s="1043" t="s">
        <v>282</v>
      </c>
      <c r="B140" s="1044" t="s">
        <v>461</v>
      </c>
      <c r="C140" s="1045"/>
      <c r="D140" s="1045"/>
      <c r="E140" s="1046"/>
      <c r="F140" s="1047"/>
      <c r="G140" s="1048">
        <f>F109</f>
        <v>0</v>
      </c>
      <c r="H140" s="1049"/>
      <c r="I140" s="1050">
        <f>I109</f>
        <v>0</v>
      </c>
      <c r="J140" s="1051">
        <f t="shared" si="140"/>
        <v>0</v>
      </c>
    </row>
    <row r="141" spans="1:13" s="201" customFormat="1" ht="14.1" customHeight="1" x14ac:dyDescent="0.25">
      <c r="A141" s="1043" t="s">
        <v>457</v>
      </c>
      <c r="B141" s="1053" t="s">
        <v>612</v>
      </c>
      <c r="C141" s="1054"/>
      <c r="D141" s="1054"/>
      <c r="E141" s="1055"/>
      <c r="F141" s="1056"/>
      <c r="G141" s="1057">
        <f>F126</f>
        <v>4900.3106625</v>
      </c>
      <c r="H141" s="1058"/>
      <c r="I141" s="1059">
        <f>I126</f>
        <v>58803.72795</v>
      </c>
      <c r="J141" s="1060">
        <f t="shared" si="140"/>
        <v>1</v>
      </c>
    </row>
    <row r="142" spans="1:13" s="201" customFormat="1" ht="14.1" customHeight="1" x14ac:dyDescent="0.25">
      <c r="A142" s="1032" t="s">
        <v>1</v>
      </c>
      <c r="B142" s="1061"/>
      <c r="C142" s="1061"/>
      <c r="D142" s="1061"/>
      <c r="E142" s="1061"/>
      <c r="F142" s="1061"/>
      <c r="G142" s="1062">
        <f>SUM(G136:G141)</f>
        <v>4900.3106625</v>
      </c>
      <c r="H142" s="1062"/>
      <c r="I142" s="1063">
        <f>SUM(I136:I141)</f>
        <v>58803.72795</v>
      </c>
      <c r="J142" s="1064">
        <f>SUM(J136:J141)</f>
        <v>1</v>
      </c>
    </row>
    <row r="143" spans="1:13" s="201" customFormat="1" ht="14.1" customHeight="1" x14ac:dyDescent="0.25">
      <c r="A143" s="1065"/>
      <c r="D143" s="472"/>
      <c r="E143" s="472"/>
      <c r="F143" s="472"/>
      <c r="G143" s="1066"/>
      <c r="H143" s="472"/>
    </row>
    <row r="144" spans="1:13" s="201" customFormat="1" ht="14.1" customHeight="1" x14ac:dyDescent="0.25">
      <c r="A144" s="1065"/>
      <c r="G144" s="1066"/>
    </row>
    <row r="145" spans="1:26" s="201" customFormat="1" ht="14.1" customHeight="1" x14ac:dyDescent="0.25">
      <c r="A145" s="1065"/>
      <c r="G145" s="1066"/>
    </row>
    <row r="146" spans="1:26" s="201" customFormat="1" ht="14.1" customHeight="1" x14ac:dyDescent="0.25">
      <c r="A146" s="1065"/>
      <c r="G146" s="1066"/>
    </row>
    <row r="147" spans="1:26" s="201" customFormat="1" ht="14.1" customHeight="1" x14ac:dyDescent="0.25">
      <c r="A147" s="1065"/>
      <c r="G147" s="1066"/>
    </row>
    <row r="148" spans="1:26" s="201" customFormat="1" ht="14.1" customHeight="1" x14ac:dyDescent="0.25">
      <c r="A148" s="1065"/>
      <c r="G148" s="1066"/>
    </row>
    <row r="149" spans="1:26" s="201" customFormat="1" ht="14.1" customHeight="1" x14ac:dyDescent="0.25">
      <c r="A149" s="1065"/>
      <c r="G149" s="1066"/>
    </row>
    <row r="158" spans="1:26" s="168" customFormat="1" ht="13.5" customHeight="1" x14ac:dyDescent="0.25">
      <c r="B158" s="164"/>
      <c r="C158" s="165" t="s">
        <v>946</v>
      </c>
      <c r="D158" s="166" t="str">
        <f>'(2)Ins.'!$D$109</f>
        <v>Inserir Data</v>
      </c>
      <c r="E158" s="167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spans="1:26" s="168" customFormat="1" ht="13.5" customHeight="1" x14ac:dyDescent="0.25">
      <c r="D159" s="167"/>
      <c r="E159" s="167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spans="1:26" s="168" customFormat="1" ht="13.2" customHeight="1" x14ac:dyDescent="0.25">
      <c r="A160" s="164"/>
      <c r="B160" s="167"/>
      <c r="C160" s="169"/>
      <c r="D160" s="167"/>
      <c r="E160" s="167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spans="1:26" s="168" customFormat="1" ht="13.5" customHeight="1" x14ac:dyDescent="0.25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spans="1:26" s="168" customFormat="1" ht="13.5" customHeight="1" x14ac:dyDescent="0.25">
      <c r="A162" s="164"/>
      <c r="B162" s="164"/>
      <c r="C162" s="198" t="str">
        <f>'(2)Ins.'!$D$125</f>
        <v>Razão Social da Licitante</v>
      </c>
      <c r="D162" s="198"/>
      <c r="E162" s="198"/>
      <c r="F162" s="198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spans="1:26" s="168" customFormat="1" ht="13.5" customHeight="1" x14ac:dyDescent="0.25">
      <c r="A163" s="164"/>
      <c r="B163" s="167"/>
      <c r="C163" s="169"/>
      <c r="D163" s="167"/>
      <c r="E163" s="167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spans="1:26" s="168" customFormat="1" ht="13.5" customHeight="1" x14ac:dyDescent="0.25">
      <c r="A164" s="164"/>
      <c r="B164" s="164"/>
      <c r="D164" s="172" t="s">
        <v>947</v>
      </c>
      <c r="E164" s="198" t="str">
        <f>'(2)Ins.'!$E$127</f>
        <v>inserir nº dias</v>
      </c>
      <c r="F164" s="198"/>
      <c r="G164" s="173" t="s">
        <v>948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</sheetData>
  <sheetProtection algorithmName="SHA-512" hashValue="mLCWIme5VYZOFjf120EcAv007M/3vlhN2LCem8Wg6w901hAIEXymgVC8DwHzKsa+WZAikswwA02jxO8V232eSQ==" saltValue="U4/NKuPLfl4Uuo5LuLv+rQ==" spinCount="100000" sheet="1" formatCells="0" formatColumns="0" formatRows="0" insertColumns="0" insertRows="0" insertHyperlinks="0" deleteColumns="0" deleteRows="0" selectLockedCells="1" sort="0" autoFilter="0" pivotTables="0"/>
  <mergeCells count="16">
    <mergeCell ref="C162:F162"/>
    <mergeCell ref="E164:F164"/>
    <mergeCell ref="A1:J1"/>
    <mergeCell ref="A3:D3"/>
    <mergeCell ref="A131:C131"/>
    <mergeCell ref="A134:J134"/>
    <mergeCell ref="G138:H138"/>
    <mergeCell ref="G137:H137"/>
    <mergeCell ref="G136:H136"/>
    <mergeCell ref="B135:F135"/>
    <mergeCell ref="G142:H142"/>
    <mergeCell ref="G135:H135"/>
    <mergeCell ref="A142:F142"/>
    <mergeCell ref="G140:H140"/>
    <mergeCell ref="G141:H141"/>
    <mergeCell ref="G139:H139"/>
  </mergeCells>
  <phoneticPr fontId="105" type="noConversion"/>
  <printOptions horizontalCentered="1"/>
  <pageMargins left="1.1811023622047245" right="0.78740157480314965" top="1.1811023622047245" bottom="0.78740157480314965" header="0.59055118110236227" footer="0.31496062992125984"/>
  <pageSetup paperSize="9" scale="64" firstPageNumber="0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15 - Orçamento Anual do Custo do Serviço - Ano 01&amp;R&amp;"Calibri,Negrito"&amp;9Pág.: &amp;P de &amp;N</oddFooter>
  </headerFooter>
  <rowBreaks count="1" manualBreakCount="1">
    <brk id="83" max="9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7258F-8002-4272-B385-61E3CBDC7041}">
  <dimension ref="A1:Z164"/>
  <sheetViews>
    <sheetView showGridLines="0" zoomScaleNormal="100" zoomScaleSheetLayoutView="40" zoomScalePageLayoutView="55" workbookViewId="0">
      <selection sqref="A1:J1"/>
    </sheetView>
  </sheetViews>
  <sheetFormatPr defaultColWidth="9.44140625" defaultRowHeight="14.1" customHeight="1" x14ac:dyDescent="0.25"/>
  <cols>
    <col min="1" max="1" width="4.33203125" style="1065" customWidth="1"/>
    <col min="2" max="3" width="4.44140625" style="201" customWidth="1"/>
    <col min="4" max="4" width="51.44140625" style="472" customWidth="1"/>
    <col min="5" max="5" width="8.6640625" style="472" customWidth="1"/>
    <col min="6" max="6" width="11.6640625" style="472" customWidth="1"/>
    <col min="7" max="7" width="8.88671875" style="1066" bestFit="1" customWidth="1"/>
    <col min="8" max="8" width="8.6640625" style="472" customWidth="1"/>
    <col min="9" max="9" width="13.6640625" style="1065" customWidth="1"/>
    <col min="10" max="10" width="10.6640625" style="1067" customWidth="1"/>
    <col min="11" max="11" width="9.109375" style="201" customWidth="1"/>
    <col min="12" max="12" width="11.109375" style="201" bestFit="1" customWidth="1"/>
    <col min="13" max="241" width="9.109375" style="201" customWidth="1"/>
    <col min="242" max="242" width="10.109375" style="201" customWidth="1"/>
    <col min="243" max="243" width="6.88671875" style="201" customWidth="1"/>
    <col min="244" max="244" width="32.6640625" style="201" bestFit="1" customWidth="1"/>
    <col min="245" max="245" width="9.44140625" style="201"/>
    <col min="246" max="246" width="6.6640625" style="201" customWidth="1"/>
    <col min="247" max="247" width="7.6640625" style="201" customWidth="1"/>
    <col min="248" max="248" width="36.88671875" style="201" customWidth="1"/>
    <col min="249" max="249" width="11.88671875" style="201" bestFit="1" customWidth="1"/>
    <col min="250" max="250" width="10.5546875" style="201" bestFit="1" customWidth="1"/>
    <col min="251" max="251" width="7.109375" style="201" bestFit="1" customWidth="1"/>
    <col min="252" max="252" width="6.88671875" style="201" bestFit="1" customWidth="1"/>
    <col min="253" max="253" width="7.6640625" style="201" bestFit="1" customWidth="1"/>
    <col min="254" max="254" width="13.33203125" style="201" bestFit="1" customWidth="1"/>
    <col min="255" max="255" width="8.5546875" style="201" bestFit="1" customWidth="1"/>
    <col min="256" max="256" width="7.33203125" style="201" bestFit="1" customWidth="1"/>
    <col min="257" max="257" width="14.33203125" style="201" bestFit="1" customWidth="1"/>
    <col min="258" max="497" width="9.109375" style="201" customWidth="1"/>
    <col min="498" max="498" width="10.109375" style="201" customWidth="1"/>
    <col min="499" max="499" width="6.88671875" style="201" customWidth="1"/>
    <col min="500" max="500" width="32.6640625" style="201" bestFit="1" customWidth="1"/>
    <col min="501" max="501" width="9.44140625" style="201"/>
    <col min="502" max="502" width="6.6640625" style="201" customWidth="1"/>
    <col min="503" max="503" width="7.6640625" style="201" customWidth="1"/>
    <col min="504" max="504" width="36.88671875" style="201" customWidth="1"/>
    <col min="505" max="505" width="11.88671875" style="201" bestFit="1" customWidth="1"/>
    <col min="506" max="506" width="10.5546875" style="201" bestFit="1" customWidth="1"/>
    <col min="507" max="507" width="7.109375" style="201" bestFit="1" customWidth="1"/>
    <col min="508" max="508" width="6.88671875" style="201" bestFit="1" customWidth="1"/>
    <col min="509" max="509" width="7.6640625" style="201" bestFit="1" customWidth="1"/>
    <col min="510" max="510" width="13.33203125" style="201" bestFit="1" customWidth="1"/>
    <col min="511" max="511" width="8.5546875" style="201" bestFit="1" customWidth="1"/>
    <col min="512" max="512" width="7.33203125" style="201" bestFit="1" customWidth="1"/>
    <col min="513" max="513" width="14.33203125" style="201" bestFit="1" customWidth="1"/>
    <col min="514" max="753" width="9.109375" style="201" customWidth="1"/>
    <col min="754" max="754" width="10.109375" style="201" customWidth="1"/>
    <col min="755" max="755" width="6.88671875" style="201" customWidth="1"/>
    <col min="756" max="756" width="32.6640625" style="201" bestFit="1" customWidth="1"/>
    <col min="757" max="757" width="9.44140625" style="201"/>
    <col min="758" max="758" width="6.6640625" style="201" customWidth="1"/>
    <col min="759" max="759" width="7.6640625" style="201" customWidth="1"/>
    <col min="760" max="760" width="36.88671875" style="201" customWidth="1"/>
    <col min="761" max="761" width="11.88671875" style="201" bestFit="1" customWidth="1"/>
    <col min="762" max="762" width="10.5546875" style="201" bestFit="1" customWidth="1"/>
    <col min="763" max="763" width="7.109375" style="201" bestFit="1" customWidth="1"/>
    <col min="764" max="764" width="6.88671875" style="201" bestFit="1" customWidth="1"/>
    <col min="765" max="765" width="7.6640625" style="201" bestFit="1" customWidth="1"/>
    <col min="766" max="766" width="13.33203125" style="201" bestFit="1" customWidth="1"/>
    <col min="767" max="767" width="8.5546875" style="201" bestFit="1" customWidth="1"/>
    <col min="768" max="768" width="7.33203125" style="201" bestFit="1" customWidth="1"/>
    <col min="769" max="769" width="14.33203125" style="201" bestFit="1" customWidth="1"/>
    <col min="770" max="1009" width="9.109375" style="201" customWidth="1"/>
    <col min="1010" max="1010" width="10.109375" style="201" customWidth="1"/>
    <col min="1011" max="1011" width="6.88671875" style="201" customWidth="1"/>
    <col min="1012" max="1012" width="32.6640625" style="201" bestFit="1" customWidth="1"/>
    <col min="1013" max="1013" width="9.44140625" style="201"/>
    <col min="1014" max="1014" width="6.6640625" style="201" customWidth="1"/>
    <col min="1015" max="1015" width="7.6640625" style="201" customWidth="1"/>
    <col min="1016" max="1016" width="36.88671875" style="201" customWidth="1"/>
    <col min="1017" max="1017" width="11.88671875" style="201" bestFit="1" customWidth="1"/>
    <col min="1018" max="1018" width="10.5546875" style="201" bestFit="1" customWidth="1"/>
    <col min="1019" max="1019" width="7.109375" style="201" bestFit="1" customWidth="1"/>
    <col min="1020" max="1020" width="6.88671875" style="201" bestFit="1" customWidth="1"/>
    <col min="1021" max="1021" width="7.6640625" style="201" bestFit="1" customWidth="1"/>
    <col min="1022" max="1022" width="13.33203125" style="201" bestFit="1" customWidth="1"/>
    <col min="1023" max="1023" width="8.5546875" style="201" bestFit="1" customWidth="1"/>
    <col min="1024" max="1024" width="7.33203125" style="201" bestFit="1" customWidth="1"/>
    <col min="1025" max="1025" width="14.33203125" style="201" bestFit="1" customWidth="1"/>
    <col min="1026" max="1265" width="9.109375" style="201" customWidth="1"/>
    <col min="1266" max="1266" width="10.109375" style="201" customWidth="1"/>
    <col min="1267" max="1267" width="6.88671875" style="201" customWidth="1"/>
    <col min="1268" max="1268" width="32.6640625" style="201" bestFit="1" customWidth="1"/>
    <col min="1269" max="1269" width="9.44140625" style="201"/>
    <col min="1270" max="1270" width="6.6640625" style="201" customWidth="1"/>
    <col min="1271" max="1271" width="7.6640625" style="201" customWidth="1"/>
    <col min="1272" max="1272" width="36.88671875" style="201" customWidth="1"/>
    <col min="1273" max="1273" width="11.88671875" style="201" bestFit="1" customWidth="1"/>
    <col min="1274" max="1274" width="10.5546875" style="201" bestFit="1" customWidth="1"/>
    <col min="1275" max="1275" width="7.109375" style="201" bestFit="1" customWidth="1"/>
    <col min="1276" max="1276" width="6.88671875" style="201" bestFit="1" customWidth="1"/>
    <col min="1277" max="1277" width="7.6640625" style="201" bestFit="1" customWidth="1"/>
    <col min="1278" max="1278" width="13.33203125" style="201" bestFit="1" customWidth="1"/>
    <col min="1279" max="1279" width="8.5546875" style="201" bestFit="1" customWidth="1"/>
    <col min="1280" max="1280" width="7.33203125" style="201" bestFit="1" customWidth="1"/>
    <col min="1281" max="1281" width="14.33203125" style="201" bestFit="1" customWidth="1"/>
    <col min="1282" max="1521" width="9.109375" style="201" customWidth="1"/>
    <col min="1522" max="1522" width="10.109375" style="201" customWidth="1"/>
    <col min="1523" max="1523" width="6.88671875" style="201" customWidth="1"/>
    <col min="1524" max="1524" width="32.6640625" style="201" bestFit="1" customWidth="1"/>
    <col min="1525" max="1525" width="9.44140625" style="201"/>
    <col min="1526" max="1526" width="6.6640625" style="201" customWidth="1"/>
    <col min="1527" max="1527" width="7.6640625" style="201" customWidth="1"/>
    <col min="1528" max="1528" width="36.88671875" style="201" customWidth="1"/>
    <col min="1529" max="1529" width="11.88671875" style="201" bestFit="1" customWidth="1"/>
    <col min="1530" max="1530" width="10.5546875" style="201" bestFit="1" customWidth="1"/>
    <col min="1531" max="1531" width="7.109375" style="201" bestFit="1" customWidth="1"/>
    <col min="1532" max="1532" width="6.88671875" style="201" bestFit="1" customWidth="1"/>
    <col min="1533" max="1533" width="7.6640625" style="201" bestFit="1" customWidth="1"/>
    <col min="1534" max="1534" width="13.33203125" style="201" bestFit="1" customWidth="1"/>
    <col min="1535" max="1535" width="8.5546875" style="201" bestFit="1" customWidth="1"/>
    <col min="1536" max="1536" width="7.33203125" style="201" bestFit="1" customWidth="1"/>
    <col min="1537" max="1537" width="14.33203125" style="201" bestFit="1" customWidth="1"/>
    <col min="1538" max="1777" width="9.109375" style="201" customWidth="1"/>
    <col min="1778" max="1778" width="10.109375" style="201" customWidth="1"/>
    <col min="1779" max="1779" width="6.88671875" style="201" customWidth="1"/>
    <col min="1780" max="1780" width="32.6640625" style="201" bestFit="1" customWidth="1"/>
    <col min="1781" max="1781" width="9.44140625" style="201"/>
    <col min="1782" max="1782" width="6.6640625" style="201" customWidth="1"/>
    <col min="1783" max="1783" width="7.6640625" style="201" customWidth="1"/>
    <col min="1784" max="1784" width="36.88671875" style="201" customWidth="1"/>
    <col min="1785" max="1785" width="11.88671875" style="201" bestFit="1" customWidth="1"/>
    <col min="1786" max="1786" width="10.5546875" style="201" bestFit="1" customWidth="1"/>
    <col min="1787" max="1787" width="7.109375" style="201" bestFit="1" customWidth="1"/>
    <col min="1788" max="1788" width="6.88671875" style="201" bestFit="1" customWidth="1"/>
    <col min="1789" max="1789" width="7.6640625" style="201" bestFit="1" customWidth="1"/>
    <col min="1790" max="1790" width="13.33203125" style="201" bestFit="1" customWidth="1"/>
    <col min="1791" max="1791" width="8.5546875" style="201" bestFit="1" customWidth="1"/>
    <col min="1792" max="1792" width="7.33203125" style="201" bestFit="1" customWidth="1"/>
    <col min="1793" max="1793" width="14.33203125" style="201" bestFit="1" customWidth="1"/>
    <col min="1794" max="2033" width="9.109375" style="201" customWidth="1"/>
    <col min="2034" max="2034" width="10.109375" style="201" customWidth="1"/>
    <col min="2035" max="2035" width="6.88671875" style="201" customWidth="1"/>
    <col min="2036" max="2036" width="32.6640625" style="201" bestFit="1" customWidth="1"/>
    <col min="2037" max="2037" width="9.44140625" style="201"/>
    <col min="2038" max="2038" width="6.6640625" style="201" customWidth="1"/>
    <col min="2039" max="2039" width="7.6640625" style="201" customWidth="1"/>
    <col min="2040" max="2040" width="36.88671875" style="201" customWidth="1"/>
    <col min="2041" max="2041" width="11.88671875" style="201" bestFit="1" customWidth="1"/>
    <col min="2042" max="2042" width="10.5546875" style="201" bestFit="1" customWidth="1"/>
    <col min="2043" max="2043" width="7.109375" style="201" bestFit="1" customWidth="1"/>
    <col min="2044" max="2044" width="6.88671875" style="201" bestFit="1" customWidth="1"/>
    <col min="2045" max="2045" width="7.6640625" style="201" bestFit="1" customWidth="1"/>
    <col min="2046" max="2046" width="13.33203125" style="201" bestFit="1" customWidth="1"/>
    <col min="2047" max="2047" width="8.5546875" style="201" bestFit="1" customWidth="1"/>
    <col min="2048" max="2048" width="7.33203125" style="201" bestFit="1" customWidth="1"/>
    <col min="2049" max="2049" width="14.33203125" style="201" bestFit="1" customWidth="1"/>
    <col min="2050" max="2289" width="9.109375" style="201" customWidth="1"/>
    <col min="2290" max="2290" width="10.109375" style="201" customWidth="1"/>
    <col min="2291" max="2291" width="6.88671875" style="201" customWidth="1"/>
    <col min="2292" max="2292" width="32.6640625" style="201" bestFit="1" customWidth="1"/>
    <col min="2293" max="2293" width="9.44140625" style="201"/>
    <col min="2294" max="2294" width="6.6640625" style="201" customWidth="1"/>
    <col min="2295" max="2295" width="7.6640625" style="201" customWidth="1"/>
    <col min="2296" max="2296" width="36.88671875" style="201" customWidth="1"/>
    <col min="2297" max="2297" width="11.88671875" style="201" bestFit="1" customWidth="1"/>
    <col min="2298" max="2298" width="10.5546875" style="201" bestFit="1" customWidth="1"/>
    <col min="2299" max="2299" width="7.109375" style="201" bestFit="1" customWidth="1"/>
    <col min="2300" max="2300" width="6.88671875" style="201" bestFit="1" customWidth="1"/>
    <col min="2301" max="2301" width="7.6640625" style="201" bestFit="1" customWidth="1"/>
    <col min="2302" max="2302" width="13.33203125" style="201" bestFit="1" customWidth="1"/>
    <col min="2303" max="2303" width="8.5546875" style="201" bestFit="1" customWidth="1"/>
    <col min="2304" max="2304" width="7.33203125" style="201" bestFit="1" customWidth="1"/>
    <col min="2305" max="2305" width="14.33203125" style="201" bestFit="1" customWidth="1"/>
    <col min="2306" max="2545" width="9.109375" style="201" customWidth="1"/>
    <col min="2546" max="2546" width="10.109375" style="201" customWidth="1"/>
    <col min="2547" max="2547" width="6.88671875" style="201" customWidth="1"/>
    <col min="2548" max="2548" width="32.6640625" style="201" bestFit="1" customWidth="1"/>
    <col min="2549" max="2549" width="9.44140625" style="201"/>
    <col min="2550" max="2550" width="6.6640625" style="201" customWidth="1"/>
    <col min="2551" max="2551" width="7.6640625" style="201" customWidth="1"/>
    <col min="2552" max="2552" width="36.88671875" style="201" customWidth="1"/>
    <col min="2553" max="2553" width="11.88671875" style="201" bestFit="1" customWidth="1"/>
    <col min="2554" max="2554" width="10.5546875" style="201" bestFit="1" customWidth="1"/>
    <col min="2555" max="2555" width="7.109375" style="201" bestFit="1" customWidth="1"/>
    <col min="2556" max="2556" width="6.88671875" style="201" bestFit="1" customWidth="1"/>
    <col min="2557" max="2557" width="7.6640625" style="201" bestFit="1" customWidth="1"/>
    <col min="2558" max="2558" width="13.33203125" style="201" bestFit="1" customWidth="1"/>
    <col min="2559" max="2559" width="8.5546875" style="201" bestFit="1" customWidth="1"/>
    <col min="2560" max="2560" width="7.33203125" style="201" bestFit="1" customWidth="1"/>
    <col min="2561" max="2561" width="14.33203125" style="201" bestFit="1" customWidth="1"/>
    <col min="2562" max="2801" width="9.109375" style="201" customWidth="1"/>
    <col min="2802" max="2802" width="10.109375" style="201" customWidth="1"/>
    <col min="2803" max="2803" width="6.88671875" style="201" customWidth="1"/>
    <col min="2804" max="2804" width="32.6640625" style="201" bestFit="1" customWidth="1"/>
    <col min="2805" max="2805" width="9.44140625" style="201"/>
    <col min="2806" max="2806" width="6.6640625" style="201" customWidth="1"/>
    <col min="2807" max="2807" width="7.6640625" style="201" customWidth="1"/>
    <col min="2808" max="2808" width="36.88671875" style="201" customWidth="1"/>
    <col min="2809" max="2809" width="11.88671875" style="201" bestFit="1" customWidth="1"/>
    <col min="2810" max="2810" width="10.5546875" style="201" bestFit="1" customWidth="1"/>
    <col min="2811" max="2811" width="7.109375" style="201" bestFit="1" customWidth="1"/>
    <col min="2812" max="2812" width="6.88671875" style="201" bestFit="1" customWidth="1"/>
    <col min="2813" max="2813" width="7.6640625" style="201" bestFit="1" customWidth="1"/>
    <col min="2814" max="2814" width="13.33203125" style="201" bestFit="1" customWidth="1"/>
    <col min="2815" max="2815" width="8.5546875" style="201" bestFit="1" customWidth="1"/>
    <col min="2816" max="2816" width="7.33203125" style="201" bestFit="1" customWidth="1"/>
    <col min="2817" max="2817" width="14.33203125" style="201" bestFit="1" customWidth="1"/>
    <col min="2818" max="3057" width="9.109375" style="201" customWidth="1"/>
    <col min="3058" max="3058" width="10.109375" style="201" customWidth="1"/>
    <col min="3059" max="3059" width="6.88671875" style="201" customWidth="1"/>
    <col min="3060" max="3060" width="32.6640625" style="201" bestFit="1" customWidth="1"/>
    <col min="3061" max="3061" width="9.44140625" style="201"/>
    <col min="3062" max="3062" width="6.6640625" style="201" customWidth="1"/>
    <col min="3063" max="3063" width="7.6640625" style="201" customWidth="1"/>
    <col min="3064" max="3064" width="36.88671875" style="201" customWidth="1"/>
    <col min="3065" max="3065" width="11.88671875" style="201" bestFit="1" customWidth="1"/>
    <col min="3066" max="3066" width="10.5546875" style="201" bestFit="1" customWidth="1"/>
    <col min="3067" max="3067" width="7.109375" style="201" bestFit="1" customWidth="1"/>
    <col min="3068" max="3068" width="6.88671875" style="201" bestFit="1" customWidth="1"/>
    <col min="3069" max="3069" width="7.6640625" style="201" bestFit="1" customWidth="1"/>
    <col min="3070" max="3070" width="13.33203125" style="201" bestFit="1" customWidth="1"/>
    <col min="3071" max="3071" width="8.5546875" style="201" bestFit="1" customWidth="1"/>
    <col min="3072" max="3072" width="7.33203125" style="201" bestFit="1" customWidth="1"/>
    <col min="3073" max="3073" width="14.33203125" style="201" bestFit="1" customWidth="1"/>
    <col min="3074" max="3313" width="9.109375" style="201" customWidth="1"/>
    <col min="3314" max="3314" width="10.109375" style="201" customWidth="1"/>
    <col min="3315" max="3315" width="6.88671875" style="201" customWidth="1"/>
    <col min="3316" max="3316" width="32.6640625" style="201" bestFit="1" customWidth="1"/>
    <col min="3317" max="3317" width="9.44140625" style="201"/>
    <col min="3318" max="3318" width="6.6640625" style="201" customWidth="1"/>
    <col min="3319" max="3319" width="7.6640625" style="201" customWidth="1"/>
    <col min="3320" max="3320" width="36.88671875" style="201" customWidth="1"/>
    <col min="3321" max="3321" width="11.88671875" style="201" bestFit="1" customWidth="1"/>
    <col min="3322" max="3322" width="10.5546875" style="201" bestFit="1" customWidth="1"/>
    <col min="3323" max="3323" width="7.109375" style="201" bestFit="1" customWidth="1"/>
    <col min="3324" max="3324" width="6.88671875" style="201" bestFit="1" customWidth="1"/>
    <col min="3325" max="3325" width="7.6640625" style="201" bestFit="1" customWidth="1"/>
    <col min="3326" max="3326" width="13.33203125" style="201" bestFit="1" customWidth="1"/>
    <col min="3327" max="3327" width="8.5546875" style="201" bestFit="1" customWidth="1"/>
    <col min="3328" max="3328" width="7.33203125" style="201" bestFit="1" customWidth="1"/>
    <col min="3329" max="3329" width="14.33203125" style="201" bestFit="1" customWidth="1"/>
    <col min="3330" max="3569" width="9.109375" style="201" customWidth="1"/>
    <col min="3570" max="3570" width="10.109375" style="201" customWidth="1"/>
    <col min="3571" max="3571" width="6.88671875" style="201" customWidth="1"/>
    <col min="3572" max="3572" width="32.6640625" style="201" bestFit="1" customWidth="1"/>
    <col min="3573" max="3573" width="9.44140625" style="201"/>
    <col min="3574" max="3574" width="6.6640625" style="201" customWidth="1"/>
    <col min="3575" max="3575" width="7.6640625" style="201" customWidth="1"/>
    <col min="3576" max="3576" width="36.88671875" style="201" customWidth="1"/>
    <col min="3577" max="3577" width="11.88671875" style="201" bestFit="1" customWidth="1"/>
    <col min="3578" max="3578" width="10.5546875" style="201" bestFit="1" customWidth="1"/>
    <col min="3579" max="3579" width="7.109375" style="201" bestFit="1" customWidth="1"/>
    <col min="3580" max="3580" width="6.88671875" style="201" bestFit="1" customWidth="1"/>
    <col min="3581" max="3581" width="7.6640625" style="201" bestFit="1" customWidth="1"/>
    <col min="3582" max="3582" width="13.33203125" style="201" bestFit="1" customWidth="1"/>
    <col min="3583" max="3583" width="8.5546875" style="201" bestFit="1" customWidth="1"/>
    <col min="3584" max="3584" width="7.33203125" style="201" bestFit="1" customWidth="1"/>
    <col min="3585" max="3585" width="14.33203125" style="201" bestFit="1" customWidth="1"/>
    <col min="3586" max="3825" width="9.109375" style="201" customWidth="1"/>
    <col min="3826" max="3826" width="10.109375" style="201" customWidth="1"/>
    <col min="3827" max="3827" width="6.88671875" style="201" customWidth="1"/>
    <col min="3828" max="3828" width="32.6640625" style="201" bestFit="1" customWidth="1"/>
    <col min="3829" max="3829" width="9.44140625" style="201"/>
    <col min="3830" max="3830" width="6.6640625" style="201" customWidth="1"/>
    <col min="3831" max="3831" width="7.6640625" style="201" customWidth="1"/>
    <col min="3832" max="3832" width="36.88671875" style="201" customWidth="1"/>
    <col min="3833" max="3833" width="11.88671875" style="201" bestFit="1" customWidth="1"/>
    <col min="3834" max="3834" width="10.5546875" style="201" bestFit="1" customWidth="1"/>
    <col min="3835" max="3835" width="7.109375" style="201" bestFit="1" customWidth="1"/>
    <col min="3836" max="3836" width="6.88671875" style="201" bestFit="1" customWidth="1"/>
    <col min="3837" max="3837" width="7.6640625" style="201" bestFit="1" customWidth="1"/>
    <col min="3838" max="3838" width="13.33203125" style="201" bestFit="1" customWidth="1"/>
    <col min="3839" max="3839" width="8.5546875" style="201" bestFit="1" customWidth="1"/>
    <col min="3840" max="3840" width="7.33203125" style="201" bestFit="1" customWidth="1"/>
    <col min="3841" max="3841" width="14.33203125" style="201" bestFit="1" customWidth="1"/>
    <col min="3842" max="4081" width="9.109375" style="201" customWidth="1"/>
    <col min="4082" max="4082" width="10.109375" style="201" customWidth="1"/>
    <col min="4083" max="4083" width="6.88671875" style="201" customWidth="1"/>
    <col min="4084" max="4084" width="32.6640625" style="201" bestFit="1" customWidth="1"/>
    <col min="4085" max="4085" width="9.44140625" style="201"/>
    <col min="4086" max="4086" width="6.6640625" style="201" customWidth="1"/>
    <col min="4087" max="4087" width="7.6640625" style="201" customWidth="1"/>
    <col min="4088" max="4088" width="36.88671875" style="201" customWidth="1"/>
    <col min="4089" max="4089" width="11.88671875" style="201" bestFit="1" customWidth="1"/>
    <col min="4090" max="4090" width="10.5546875" style="201" bestFit="1" customWidth="1"/>
    <col min="4091" max="4091" width="7.109375" style="201" bestFit="1" customWidth="1"/>
    <col min="4092" max="4092" width="6.88671875" style="201" bestFit="1" customWidth="1"/>
    <col min="4093" max="4093" width="7.6640625" style="201" bestFit="1" customWidth="1"/>
    <col min="4094" max="4094" width="13.33203125" style="201" bestFit="1" customWidth="1"/>
    <col min="4095" max="4095" width="8.5546875" style="201" bestFit="1" customWidth="1"/>
    <col min="4096" max="4096" width="7.33203125" style="201" bestFit="1" customWidth="1"/>
    <col min="4097" max="4097" width="14.33203125" style="201" bestFit="1" customWidth="1"/>
    <col min="4098" max="4337" width="9.109375" style="201" customWidth="1"/>
    <col min="4338" max="4338" width="10.109375" style="201" customWidth="1"/>
    <col min="4339" max="4339" width="6.88671875" style="201" customWidth="1"/>
    <col min="4340" max="4340" width="32.6640625" style="201" bestFit="1" customWidth="1"/>
    <col min="4341" max="4341" width="9.44140625" style="201"/>
    <col min="4342" max="4342" width="6.6640625" style="201" customWidth="1"/>
    <col min="4343" max="4343" width="7.6640625" style="201" customWidth="1"/>
    <col min="4344" max="4344" width="36.88671875" style="201" customWidth="1"/>
    <col min="4345" max="4345" width="11.88671875" style="201" bestFit="1" customWidth="1"/>
    <col min="4346" max="4346" width="10.5546875" style="201" bestFit="1" customWidth="1"/>
    <col min="4347" max="4347" width="7.109375" style="201" bestFit="1" customWidth="1"/>
    <col min="4348" max="4348" width="6.88671875" style="201" bestFit="1" customWidth="1"/>
    <col min="4349" max="4349" width="7.6640625" style="201" bestFit="1" customWidth="1"/>
    <col min="4350" max="4350" width="13.33203125" style="201" bestFit="1" customWidth="1"/>
    <col min="4351" max="4351" width="8.5546875" style="201" bestFit="1" customWidth="1"/>
    <col min="4352" max="4352" width="7.33203125" style="201" bestFit="1" customWidth="1"/>
    <col min="4353" max="4353" width="14.33203125" style="201" bestFit="1" customWidth="1"/>
    <col min="4354" max="4593" width="9.109375" style="201" customWidth="1"/>
    <col min="4594" max="4594" width="10.109375" style="201" customWidth="1"/>
    <col min="4595" max="4595" width="6.88671875" style="201" customWidth="1"/>
    <col min="4596" max="4596" width="32.6640625" style="201" bestFit="1" customWidth="1"/>
    <col min="4597" max="4597" width="9.44140625" style="201"/>
    <col min="4598" max="4598" width="6.6640625" style="201" customWidth="1"/>
    <col min="4599" max="4599" width="7.6640625" style="201" customWidth="1"/>
    <col min="4600" max="4600" width="36.88671875" style="201" customWidth="1"/>
    <col min="4601" max="4601" width="11.88671875" style="201" bestFit="1" customWidth="1"/>
    <col min="4602" max="4602" width="10.5546875" style="201" bestFit="1" customWidth="1"/>
    <col min="4603" max="4603" width="7.109375" style="201" bestFit="1" customWidth="1"/>
    <col min="4604" max="4604" width="6.88671875" style="201" bestFit="1" customWidth="1"/>
    <col min="4605" max="4605" width="7.6640625" style="201" bestFit="1" customWidth="1"/>
    <col min="4606" max="4606" width="13.33203125" style="201" bestFit="1" customWidth="1"/>
    <col min="4607" max="4607" width="8.5546875" style="201" bestFit="1" customWidth="1"/>
    <col min="4608" max="4608" width="7.33203125" style="201" bestFit="1" customWidth="1"/>
    <col min="4609" max="4609" width="14.33203125" style="201" bestFit="1" customWidth="1"/>
    <col min="4610" max="4849" width="9.109375" style="201" customWidth="1"/>
    <col min="4850" max="4850" width="10.109375" style="201" customWidth="1"/>
    <col min="4851" max="4851" width="6.88671875" style="201" customWidth="1"/>
    <col min="4852" max="4852" width="32.6640625" style="201" bestFit="1" customWidth="1"/>
    <col min="4853" max="4853" width="9.44140625" style="201"/>
    <col min="4854" max="4854" width="6.6640625" style="201" customWidth="1"/>
    <col min="4855" max="4855" width="7.6640625" style="201" customWidth="1"/>
    <col min="4856" max="4856" width="36.88671875" style="201" customWidth="1"/>
    <col min="4857" max="4857" width="11.88671875" style="201" bestFit="1" customWidth="1"/>
    <col min="4858" max="4858" width="10.5546875" style="201" bestFit="1" customWidth="1"/>
    <col min="4859" max="4859" width="7.109375" style="201" bestFit="1" customWidth="1"/>
    <col min="4860" max="4860" width="6.88671875" style="201" bestFit="1" customWidth="1"/>
    <col min="4861" max="4861" width="7.6640625" style="201" bestFit="1" customWidth="1"/>
    <col min="4862" max="4862" width="13.33203125" style="201" bestFit="1" customWidth="1"/>
    <col min="4863" max="4863" width="8.5546875" style="201" bestFit="1" customWidth="1"/>
    <col min="4864" max="4864" width="7.33203125" style="201" bestFit="1" customWidth="1"/>
    <col min="4865" max="4865" width="14.33203125" style="201" bestFit="1" customWidth="1"/>
    <col min="4866" max="5105" width="9.109375" style="201" customWidth="1"/>
    <col min="5106" max="5106" width="10.109375" style="201" customWidth="1"/>
    <col min="5107" max="5107" width="6.88671875" style="201" customWidth="1"/>
    <col min="5108" max="5108" width="32.6640625" style="201" bestFit="1" customWidth="1"/>
    <col min="5109" max="5109" width="9.44140625" style="201"/>
    <col min="5110" max="5110" width="6.6640625" style="201" customWidth="1"/>
    <col min="5111" max="5111" width="7.6640625" style="201" customWidth="1"/>
    <col min="5112" max="5112" width="36.88671875" style="201" customWidth="1"/>
    <col min="5113" max="5113" width="11.88671875" style="201" bestFit="1" customWidth="1"/>
    <col min="5114" max="5114" width="10.5546875" style="201" bestFit="1" customWidth="1"/>
    <col min="5115" max="5115" width="7.109375" style="201" bestFit="1" customWidth="1"/>
    <col min="5116" max="5116" width="6.88671875" style="201" bestFit="1" customWidth="1"/>
    <col min="5117" max="5117" width="7.6640625" style="201" bestFit="1" customWidth="1"/>
    <col min="5118" max="5118" width="13.33203125" style="201" bestFit="1" customWidth="1"/>
    <col min="5119" max="5119" width="8.5546875" style="201" bestFit="1" customWidth="1"/>
    <col min="5120" max="5120" width="7.33203125" style="201" bestFit="1" customWidth="1"/>
    <col min="5121" max="5121" width="14.33203125" style="201" bestFit="1" customWidth="1"/>
    <col min="5122" max="5361" width="9.109375" style="201" customWidth="1"/>
    <col min="5362" max="5362" width="10.109375" style="201" customWidth="1"/>
    <col min="5363" max="5363" width="6.88671875" style="201" customWidth="1"/>
    <col min="5364" max="5364" width="32.6640625" style="201" bestFit="1" customWidth="1"/>
    <col min="5365" max="5365" width="9.44140625" style="201"/>
    <col min="5366" max="5366" width="6.6640625" style="201" customWidth="1"/>
    <col min="5367" max="5367" width="7.6640625" style="201" customWidth="1"/>
    <col min="5368" max="5368" width="36.88671875" style="201" customWidth="1"/>
    <col min="5369" max="5369" width="11.88671875" style="201" bestFit="1" customWidth="1"/>
    <col min="5370" max="5370" width="10.5546875" style="201" bestFit="1" customWidth="1"/>
    <col min="5371" max="5371" width="7.109375" style="201" bestFit="1" customWidth="1"/>
    <col min="5372" max="5372" width="6.88671875" style="201" bestFit="1" customWidth="1"/>
    <col min="5373" max="5373" width="7.6640625" style="201" bestFit="1" customWidth="1"/>
    <col min="5374" max="5374" width="13.33203125" style="201" bestFit="1" customWidth="1"/>
    <col min="5375" max="5375" width="8.5546875" style="201" bestFit="1" customWidth="1"/>
    <col min="5376" max="5376" width="7.33203125" style="201" bestFit="1" customWidth="1"/>
    <col min="5377" max="5377" width="14.33203125" style="201" bestFit="1" customWidth="1"/>
    <col min="5378" max="5617" width="9.109375" style="201" customWidth="1"/>
    <col min="5618" max="5618" width="10.109375" style="201" customWidth="1"/>
    <col min="5619" max="5619" width="6.88671875" style="201" customWidth="1"/>
    <col min="5620" max="5620" width="32.6640625" style="201" bestFit="1" customWidth="1"/>
    <col min="5621" max="5621" width="9.44140625" style="201"/>
    <col min="5622" max="5622" width="6.6640625" style="201" customWidth="1"/>
    <col min="5623" max="5623" width="7.6640625" style="201" customWidth="1"/>
    <col min="5624" max="5624" width="36.88671875" style="201" customWidth="1"/>
    <col min="5625" max="5625" width="11.88671875" style="201" bestFit="1" customWidth="1"/>
    <col min="5626" max="5626" width="10.5546875" style="201" bestFit="1" customWidth="1"/>
    <col min="5627" max="5627" width="7.109375" style="201" bestFit="1" customWidth="1"/>
    <col min="5628" max="5628" width="6.88671875" style="201" bestFit="1" customWidth="1"/>
    <col min="5629" max="5629" width="7.6640625" style="201" bestFit="1" customWidth="1"/>
    <col min="5630" max="5630" width="13.33203125" style="201" bestFit="1" customWidth="1"/>
    <col min="5631" max="5631" width="8.5546875" style="201" bestFit="1" customWidth="1"/>
    <col min="5632" max="5632" width="7.33203125" style="201" bestFit="1" customWidth="1"/>
    <col min="5633" max="5633" width="14.33203125" style="201" bestFit="1" customWidth="1"/>
    <col min="5634" max="5873" width="9.109375" style="201" customWidth="1"/>
    <col min="5874" max="5874" width="10.109375" style="201" customWidth="1"/>
    <col min="5875" max="5875" width="6.88671875" style="201" customWidth="1"/>
    <col min="5876" max="5876" width="32.6640625" style="201" bestFit="1" customWidth="1"/>
    <col min="5877" max="5877" width="9.44140625" style="201"/>
    <col min="5878" max="5878" width="6.6640625" style="201" customWidth="1"/>
    <col min="5879" max="5879" width="7.6640625" style="201" customWidth="1"/>
    <col min="5880" max="5880" width="36.88671875" style="201" customWidth="1"/>
    <col min="5881" max="5881" width="11.88671875" style="201" bestFit="1" customWidth="1"/>
    <col min="5882" max="5882" width="10.5546875" style="201" bestFit="1" customWidth="1"/>
    <col min="5883" max="5883" width="7.109375" style="201" bestFit="1" customWidth="1"/>
    <col min="5884" max="5884" width="6.88671875" style="201" bestFit="1" customWidth="1"/>
    <col min="5885" max="5885" width="7.6640625" style="201" bestFit="1" customWidth="1"/>
    <col min="5886" max="5886" width="13.33203125" style="201" bestFit="1" customWidth="1"/>
    <col min="5887" max="5887" width="8.5546875" style="201" bestFit="1" customWidth="1"/>
    <col min="5888" max="5888" width="7.33203125" style="201" bestFit="1" customWidth="1"/>
    <col min="5889" max="5889" width="14.33203125" style="201" bestFit="1" customWidth="1"/>
    <col min="5890" max="6129" width="9.109375" style="201" customWidth="1"/>
    <col min="6130" max="6130" width="10.109375" style="201" customWidth="1"/>
    <col min="6131" max="6131" width="6.88671875" style="201" customWidth="1"/>
    <col min="6132" max="6132" width="32.6640625" style="201" bestFit="1" customWidth="1"/>
    <col min="6133" max="6133" width="9.44140625" style="201"/>
    <col min="6134" max="6134" width="6.6640625" style="201" customWidth="1"/>
    <col min="6135" max="6135" width="7.6640625" style="201" customWidth="1"/>
    <col min="6136" max="6136" width="36.88671875" style="201" customWidth="1"/>
    <col min="6137" max="6137" width="11.88671875" style="201" bestFit="1" customWidth="1"/>
    <col min="6138" max="6138" width="10.5546875" style="201" bestFit="1" customWidth="1"/>
    <col min="6139" max="6139" width="7.109375" style="201" bestFit="1" customWidth="1"/>
    <col min="6140" max="6140" width="6.88671875" style="201" bestFit="1" customWidth="1"/>
    <col min="6141" max="6141" width="7.6640625" style="201" bestFit="1" customWidth="1"/>
    <col min="6142" max="6142" width="13.33203125" style="201" bestFit="1" customWidth="1"/>
    <col min="6143" max="6143" width="8.5546875" style="201" bestFit="1" customWidth="1"/>
    <col min="6144" max="6144" width="7.33203125" style="201" bestFit="1" customWidth="1"/>
    <col min="6145" max="6145" width="14.33203125" style="201" bestFit="1" customWidth="1"/>
    <col min="6146" max="6385" width="9.109375" style="201" customWidth="1"/>
    <col min="6386" max="6386" width="10.109375" style="201" customWidth="1"/>
    <col min="6387" max="6387" width="6.88671875" style="201" customWidth="1"/>
    <col min="6388" max="6388" width="32.6640625" style="201" bestFit="1" customWidth="1"/>
    <col min="6389" max="6389" width="9.44140625" style="201"/>
    <col min="6390" max="6390" width="6.6640625" style="201" customWidth="1"/>
    <col min="6391" max="6391" width="7.6640625" style="201" customWidth="1"/>
    <col min="6392" max="6392" width="36.88671875" style="201" customWidth="1"/>
    <col min="6393" max="6393" width="11.88671875" style="201" bestFit="1" customWidth="1"/>
    <col min="6394" max="6394" width="10.5546875" style="201" bestFit="1" customWidth="1"/>
    <col min="6395" max="6395" width="7.109375" style="201" bestFit="1" customWidth="1"/>
    <col min="6396" max="6396" width="6.88671875" style="201" bestFit="1" customWidth="1"/>
    <col min="6397" max="6397" width="7.6640625" style="201" bestFit="1" customWidth="1"/>
    <col min="6398" max="6398" width="13.33203125" style="201" bestFit="1" customWidth="1"/>
    <col min="6399" max="6399" width="8.5546875" style="201" bestFit="1" customWidth="1"/>
    <col min="6400" max="6400" width="7.33203125" style="201" bestFit="1" customWidth="1"/>
    <col min="6401" max="6401" width="14.33203125" style="201" bestFit="1" customWidth="1"/>
    <col min="6402" max="6641" width="9.109375" style="201" customWidth="1"/>
    <col min="6642" max="6642" width="10.109375" style="201" customWidth="1"/>
    <col min="6643" max="6643" width="6.88671875" style="201" customWidth="1"/>
    <col min="6644" max="6644" width="32.6640625" style="201" bestFit="1" customWidth="1"/>
    <col min="6645" max="6645" width="9.44140625" style="201"/>
    <col min="6646" max="6646" width="6.6640625" style="201" customWidth="1"/>
    <col min="6647" max="6647" width="7.6640625" style="201" customWidth="1"/>
    <col min="6648" max="6648" width="36.88671875" style="201" customWidth="1"/>
    <col min="6649" max="6649" width="11.88671875" style="201" bestFit="1" customWidth="1"/>
    <col min="6650" max="6650" width="10.5546875" style="201" bestFit="1" customWidth="1"/>
    <col min="6651" max="6651" width="7.109375" style="201" bestFit="1" customWidth="1"/>
    <col min="6652" max="6652" width="6.88671875" style="201" bestFit="1" customWidth="1"/>
    <col min="6653" max="6653" width="7.6640625" style="201" bestFit="1" customWidth="1"/>
    <col min="6654" max="6654" width="13.33203125" style="201" bestFit="1" customWidth="1"/>
    <col min="6655" max="6655" width="8.5546875" style="201" bestFit="1" customWidth="1"/>
    <col min="6656" max="6656" width="7.33203125" style="201" bestFit="1" customWidth="1"/>
    <col min="6657" max="6657" width="14.33203125" style="201" bestFit="1" customWidth="1"/>
    <col min="6658" max="6897" width="9.109375" style="201" customWidth="1"/>
    <col min="6898" max="6898" width="10.109375" style="201" customWidth="1"/>
    <col min="6899" max="6899" width="6.88671875" style="201" customWidth="1"/>
    <col min="6900" max="6900" width="32.6640625" style="201" bestFit="1" customWidth="1"/>
    <col min="6901" max="6901" width="9.44140625" style="201"/>
    <col min="6902" max="6902" width="6.6640625" style="201" customWidth="1"/>
    <col min="6903" max="6903" width="7.6640625" style="201" customWidth="1"/>
    <col min="6904" max="6904" width="36.88671875" style="201" customWidth="1"/>
    <col min="6905" max="6905" width="11.88671875" style="201" bestFit="1" customWidth="1"/>
    <col min="6906" max="6906" width="10.5546875" style="201" bestFit="1" customWidth="1"/>
    <col min="6907" max="6907" width="7.109375" style="201" bestFit="1" customWidth="1"/>
    <col min="6908" max="6908" width="6.88671875" style="201" bestFit="1" customWidth="1"/>
    <col min="6909" max="6909" width="7.6640625" style="201" bestFit="1" customWidth="1"/>
    <col min="6910" max="6910" width="13.33203125" style="201" bestFit="1" customWidth="1"/>
    <col min="6911" max="6911" width="8.5546875" style="201" bestFit="1" customWidth="1"/>
    <col min="6912" max="6912" width="7.33203125" style="201" bestFit="1" customWidth="1"/>
    <col min="6913" max="6913" width="14.33203125" style="201" bestFit="1" customWidth="1"/>
    <col min="6914" max="7153" width="9.109375" style="201" customWidth="1"/>
    <col min="7154" max="7154" width="10.109375" style="201" customWidth="1"/>
    <col min="7155" max="7155" width="6.88671875" style="201" customWidth="1"/>
    <col min="7156" max="7156" width="32.6640625" style="201" bestFit="1" customWidth="1"/>
    <col min="7157" max="7157" width="9.44140625" style="201"/>
    <col min="7158" max="7158" width="6.6640625" style="201" customWidth="1"/>
    <col min="7159" max="7159" width="7.6640625" style="201" customWidth="1"/>
    <col min="7160" max="7160" width="36.88671875" style="201" customWidth="1"/>
    <col min="7161" max="7161" width="11.88671875" style="201" bestFit="1" customWidth="1"/>
    <col min="7162" max="7162" width="10.5546875" style="201" bestFit="1" customWidth="1"/>
    <col min="7163" max="7163" width="7.109375" style="201" bestFit="1" customWidth="1"/>
    <col min="7164" max="7164" width="6.88671875" style="201" bestFit="1" customWidth="1"/>
    <col min="7165" max="7165" width="7.6640625" style="201" bestFit="1" customWidth="1"/>
    <col min="7166" max="7166" width="13.33203125" style="201" bestFit="1" customWidth="1"/>
    <col min="7167" max="7167" width="8.5546875" style="201" bestFit="1" customWidth="1"/>
    <col min="7168" max="7168" width="7.33203125" style="201" bestFit="1" customWidth="1"/>
    <col min="7169" max="7169" width="14.33203125" style="201" bestFit="1" customWidth="1"/>
    <col min="7170" max="7409" width="9.109375" style="201" customWidth="1"/>
    <col min="7410" max="7410" width="10.109375" style="201" customWidth="1"/>
    <col min="7411" max="7411" width="6.88671875" style="201" customWidth="1"/>
    <col min="7412" max="7412" width="32.6640625" style="201" bestFit="1" customWidth="1"/>
    <col min="7413" max="7413" width="9.44140625" style="201"/>
    <col min="7414" max="7414" width="6.6640625" style="201" customWidth="1"/>
    <col min="7415" max="7415" width="7.6640625" style="201" customWidth="1"/>
    <col min="7416" max="7416" width="36.88671875" style="201" customWidth="1"/>
    <col min="7417" max="7417" width="11.88671875" style="201" bestFit="1" customWidth="1"/>
    <col min="7418" max="7418" width="10.5546875" style="201" bestFit="1" customWidth="1"/>
    <col min="7419" max="7419" width="7.109375" style="201" bestFit="1" customWidth="1"/>
    <col min="7420" max="7420" width="6.88671875" style="201" bestFit="1" customWidth="1"/>
    <col min="7421" max="7421" width="7.6640625" style="201" bestFit="1" customWidth="1"/>
    <col min="7422" max="7422" width="13.33203125" style="201" bestFit="1" customWidth="1"/>
    <col min="7423" max="7423" width="8.5546875" style="201" bestFit="1" customWidth="1"/>
    <col min="7424" max="7424" width="7.33203125" style="201" bestFit="1" customWidth="1"/>
    <col min="7425" max="7425" width="14.33203125" style="201" bestFit="1" customWidth="1"/>
    <col min="7426" max="7665" width="9.109375" style="201" customWidth="1"/>
    <col min="7666" max="7666" width="10.109375" style="201" customWidth="1"/>
    <col min="7667" max="7667" width="6.88671875" style="201" customWidth="1"/>
    <col min="7668" max="7668" width="32.6640625" style="201" bestFit="1" customWidth="1"/>
    <col min="7669" max="7669" width="9.44140625" style="201"/>
    <col min="7670" max="7670" width="6.6640625" style="201" customWidth="1"/>
    <col min="7671" max="7671" width="7.6640625" style="201" customWidth="1"/>
    <col min="7672" max="7672" width="36.88671875" style="201" customWidth="1"/>
    <col min="7673" max="7673" width="11.88671875" style="201" bestFit="1" customWidth="1"/>
    <col min="7674" max="7674" width="10.5546875" style="201" bestFit="1" customWidth="1"/>
    <col min="7675" max="7675" width="7.109375" style="201" bestFit="1" customWidth="1"/>
    <col min="7676" max="7676" width="6.88671875" style="201" bestFit="1" customWidth="1"/>
    <col min="7677" max="7677" width="7.6640625" style="201" bestFit="1" customWidth="1"/>
    <col min="7678" max="7678" width="13.33203125" style="201" bestFit="1" customWidth="1"/>
    <col min="7679" max="7679" width="8.5546875" style="201" bestFit="1" customWidth="1"/>
    <col min="7680" max="7680" width="7.33203125" style="201" bestFit="1" customWidth="1"/>
    <col min="7681" max="7681" width="14.33203125" style="201" bestFit="1" customWidth="1"/>
    <col min="7682" max="7921" width="9.109375" style="201" customWidth="1"/>
    <col min="7922" max="7922" width="10.109375" style="201" customWidth="1"/>
    <col min="7923" max="7923" width="6.88671875" style="201" customWidth="1"/>
    <col min="7924" max="7924" width="32.6640625" style="201" bestFit="1" customWidth="1"/>
    <col min="7925" max="7925" width="9.44140625" style="201"/>
    <col min="7926" max="7926" width="6.6640625" style="201" customWidth="1"/>
    <col min="7927" max="7927" width="7.6640625" style="201" customWidth="1"/>
    <col min="7928" max="7928" width="36.88671875" style="201" customWidth="1"/>
    <col min="7929" max="7929" width="11.88671875" style="201" bestFit="1" customWidth="1"/>
    <col min="7930" max="7930" width="10.5546875" style="201" bestFit="1" customWidth="1"/>
    <col min="7931" max="7931" width="7.109375" style="201" bestFit="1" customWidth="1"/>
    <col min="7932" max="7932" width="6.88671875" style="201" bestFit="1" customWidth="1"/>
    <col min="7933" max="7933" width="7.6640625" style="201" bestFit="1" customWidth="1"/>
    <col min="7934" max="7934" width="13.33203125" style="201" bestFit="1" customWidth="1"/>
    <col min="7935" max="7935" width="8.5546875" style="201" bestFit="1" customWidth="1"/>
    <col min="7936" max="7936" width="7.33203125" style="201" bestFit="1" customWidth="1"/>
    <col min="7937" max="7937" width="14.33203125" style="201" bestFit="1" customWidth="1"/>
    <col min="7938" max="8177" width="9.109375" style="201" customWidth="1"/>
    <col min="8178" max="8178" width="10.109375" style="201" customWidth="1"/>
    <col min="8179" max="8179" width="6.88671875" style="201" customWidth="1"/>
    <col min="8180" max="8180" width="32.6640625" style="201" bestFit="1" customWidth="1"/>
    <col min="8181" max="8181" width="9.44140625" style="201"/>
    <col min="8182" max="8182" width="6.6640625" style="201" customWidth="1"/>
    <col min="8183" max="8183" width="7.6640625" style="201" customWidth="1"/>
    <col min="8184" max="8184" width="36.88671875" style="201" customWidth="1"/>
    <col min="8185" max="8185" width="11.88671875" style="201" bestFit="1" customWidth="1"/>
    <col min="8186" max="8186" width="10.5546875" style="201" bestFit="1" customWidth="1"/>
    <col min="8187" max="8187" width="7.109375" style="201" bestFit="1" customWidth="1"/>
    <col min="8188" max="8188" width="6.88671875" style="201" bestFit="1" customWidth="1"/>
    <col min="8189" max="8189" width="7.6640625" style="201" bestFit="1" customWidth="1"/>
    <col min="8190" max="8190" width="13.33203125" style="201" bestFit="1" customWidth="1"/>
    <col min="8191" max="8191" width="8.5546875" style="201" bestFit="1" customWidth="1"/>
    <col min="8192" max="8192" width="7.33203125" style="201" bestFit="1" customWidth="1"/>
    <col min="8193" max="8193" width="14.33203125" style="201" bestFit="1" customWidth="1"/>
    <col min="8194" max="8433" width="9.109375" style="201" customWidth="1"/>
    <col min="8434" max="8434" width="10.109375" style="201" customWidth="1"/>
    <col min="8435" max="8435" width="6.88671875" style="201" customWidth="1"/>
    <col min="8436" max="8436" width="32.6640625" style="201" bestFit="1" customWidth="1"/>
    <col min="8437" max="8437" width="9.44140625" style="201"/>
    <col min="8438" max="8438" width="6.6640625" style="201" customWidth="1"/>
    <col min="8439" max="8439" width="7.6640625" style="201" customWidth="1"/>
    <col min="8440" max="8440" width="36.88671875" style="201" customWidth="1"/>
    <col min="8441" max="8441" width="11.88671875" style="201" bestFit="1" customWidth="1"/>
    <col min="8442" max="8442" width="10.5546875" style="201" bestFit="1" customWidth="1"/>
    <col min="8443" max="8443" width="7.109375" style="201" bestFit="1" customWidth="1"/>
    <col min="8444" max="8444" width="6.88671875" style="201" bestFit="1" customWidth="1"/>
    <col min="8445" max="8445" width="7.6640625" style="201" bestFit="1" customWidth="1"/>
    <col min="8446" max="8446" width="13.33203125" style="201" bestFit="1" customWidth="1"/>
    <col min="8447" max="8447" width="8.5546875" style="201" bestFit="1" customWidth="1"/>
    <col min="8448" max="8448" width="7.33203125" style="201" bestFit="1" customWidth="1"/>
    <col min="8449" max="8449" width="14.33203125" style="201" bestFit="1" customWidth="1"/>
    <col min="8450" max="8689" width="9.109375" style="201" customWidth="1"/>
    <col min="8690" max="8690" width="10.109375" style="201" customWidth="1"/>
    <col min="8691" max="8691" width="6.88671875" style="201" customWidth="1"/>
    <col min="8692" max="8692" width="32.6640625" style="201" bestFit="1" customWidth="1"/>
    <col min="8693" max="8693" width="9.44140625" style="201"/>
    <col min="8694" max="8694" width="6.6640625" style="201" customWidth="1"/>
    <col min="8695" max="8695" width="7.6640625" style="201" customWidth="1"/>
    <col min="8696" max="8696" width="36.88671875" style="201" customWidth="1"/>
    <col min="8697" max="8697" width="11.88671875" style="201" bestFit="1" customWidth="1"/>
    <col min="8698" max="8698" width="10.5546875" style="201" bestFit="1" customWidth="1"/>
    <col min="8699" max="8699" width="7.109375" style="201" bestFit="1" customWidth="1"/>
    <col min="8700" max="8700" width="6.88671875" style="201" bestFit="1" customWidth="1"/>
    <col min="8701" max="8701" width="7.6640625" style="201" bestFit="1" customWidth="1"/>
    <col min="8702" max="8702" width="13.33203125" style="201" bestFit="1" customWidth="1"/>
    <col min="8703" max="8703" width="8.5546875" style="201" bestFit="1" customWidth="1"/>
    <col min="8704" max="8704" width="7.33203125" style="201" bestFit="1" customWidth="1"/>
    <col min="8705" max="8705" width="14.33203125" style="201" bestFit="1" customWidth="1"/>
    <col min="8706" max="8945" width="9.109375" style="201" customWidth="1"/>
    <col min="8946" max="8946" width="10.109375" style="201" customWidth="1"/>
    <col min="8947" max="8947" width="6.88671875" style="201" customWidth="1"/>
    <col min="8948" max="8948" width="32.6640625" style="201" bestFit="1" customWidth="1"/>
    <col min="8949" max="8949" width="9.44140625" style="201"/>
    <col min="8950" max="8950" width="6.6640625" style="201" customWidth="1"/>
    <col min="8951" max="8951" width="7.6640625" style="201" customWidth="1"/>
    <col min="8952" max="8952" width="36.88671875" style="201" customWidth="1"/>
    <col min="8953" max="8953" width="11.88671875" style="201" bestFit="1" customWidth="1"/>
    <col min="8954" max="8954" width="10.5546875" style="201" bestFit="1" customWidth="1"/>
    <col min="8955" max="8955" width="7.109375" style="201" bestFit="1" customWidth="1"/>
    <col min="8956" max="8956" width="6.88671875" style="201" bestFit="1" customWidth="1"/>
    <col min="8957" max="8957" width="7.6640625" style="201" bestFit="1" customWidth="1"/>
    <col min="8958" max="8958" width="13.33203125" style="201" bestFit="1" customWidth="1"/>
    <col min="8959" max="8959" width="8.5546875" style="201" bestFit="1" customWidth="1"/>
    <col min="8960" max="8960" width="7.33203125" style="201" bestFit="1" customWidth="1"/>
    <col min="8961" max="8961" width="14.33203125" style="201" bestFit="1" customWidth="1"/>
    <col min="8962" max="9201" width="9.109375" style="201" customWidth="1"/>
    <col min="9202" max="9202" width="10.109375" style="201" customWidth="1"/>
    <col min="9203" max="9203" width="6.88671875" style="201" customWidth="1"/>
    <col min="9204" max="9204" width="32.6640625" style="201" bestFit="1" customWidth="1"/>
    <col min="9205" max="9205" width="9.44140625" style="201"/>
    <col min="9206" max="9206" width="6.6640625" style="201" customWidth="1"/>
    <col min="9207" max="9207" width="7.6640625" style="201" customWidth="1"/>
    <col min="9208" max="9208" width="36.88671875" style="201" customWidth="1"/>
    <col min="9209" max="9209" width="11.88671875" style="201" bestFit="1" customWidth="1"/>
    <col min="9210" max="9210" width="10.5546875" style="201" bestFit="1" customWidth="1"/>
    <col min="9211" max="9211" width="7.109375" style="201" bestFit="1" customWidth="1"/>
    <col min="9212" max="9212" width="6.88671875" style="201" bestFit="1" customWidth="1"/>
    <col min="9213" max="9213" width="7.6640625" style="201" bestFit="1" customWidth="1"/>
    <col min="9214" max="9214" width="13.33203125" style="201" bestFit="1" customWidth="1"/>
    <col min="9215" max="9215" width="8.5546875" style="201" bestFit="1" customWidth="1"/>
    <col min="9216" max="9216" width="7.33203125" style="201" bestFit="1" customWidth="1"/>
    <col min="9217" max="9217" width="14.33203125" style="201" bestFit="1" customWidth="1"/>
    <col min="9218" max="9457" width="9.109375" style="201" customWidth="1"/>
    <col min="9458" max="9458" width="10.109375" style="201" customWidth="1"/>
    <col min="9459" max="9459" width="6.88671875" style="201" customWidth="1"/>
    <col min="9460" max="9460" width="32.6640625" style="201" bestFit="1" customWidth="1"/>
    <col min="9461" max="9461" width="9.44140625" style="201"/>
    <col min="9462" max="9462" width="6.6640625" style="201" customWidth="1"/>
    <col min="9463" max="9463" width="7.6640625" style="201" customWidth="1"/>
    <col min="9464" max="9464" width="36.88671875" style="201" customWidth="1"/>
    <col min="9465" max="9465" width="11.88671875" style="201" bestFit="1" customWidth="1"/>
    <col min="9466" max="9466" width="10.5546875" style="201" bestFit="1" customWidth="1"/>
    <col min="9467" max="9467" width="7.109375" style="201" bestFit="1" customWidth="1"/>
    <col min="9468" max="9468" width="6.88671875" style="201" bestFit="1" customWidth="1"/>
    <col min="9469" max="9469" width="7.6640625" style="201" bestFit="1" customWidth="1"/>
    <col min="9470" max="9470" width="13.33203125" style="201" bestFit="1" customWidth="1"/>
    <col min="9471" max="9471" width="8.5546875" style="201" bestFit="1" customWidth="1"/>
    <col min="9472" max="9472" width="7.33203125" style="201" bestFit="1" customWidth="1"/>
    <col min="9473" max="9473" width="14.33203125" style="201" bestFit="1" customWidth="1"/>
    <col min="9474" max="9713" width="9.109375" style="201" customWidth="1"/>
    <col min="9714" max="9714" width="10.109375" style="201" customWidth="1"/>
    <col min="9715" max="9715" width="6.88671875" style="201" customWidth="1"/>
    <col min="9716" max="9716" width="32.6640625" style="201" bestFit="1" customWidth="1"/>
    <col min="9717" max="9717" width="9.44140625" style="201"/>
    <col min="9718" max="9718" width="6.6640625" style="201" customWidth="1"/>
    <col min="9719" max="9719" width="7.6640625" style="201" customWidth="1"/>
    <col min="9720" max="9720" width="36.88671875" style="201" customWidth="1"/>
    <col min="9721" max="9721" width="11.88671875" style="201" bestFit="1" customWidth="1"/>
    <col min="9722" max="9722" width="10.5546875" style="201" bestFit="1" customWidth="1"/>
    <col min="9723" max="9723" width="7.109375" style="201" bestFit="1" customWidth="1"/>
    <col min="9724" max="9724" width="6.88671875" style="201" bestFit="1" customWidth="1"/>
    <col min="9725" max="9725" width="7.6640625" style="201" bestFit="1" customWidth="1"/>
    <col min="9726" max="9726" width="13.33203125" style="201" bestFit="1" customWidth="1"/>
    <col min="9727" max="9727" width="8.5546875" style="201" bestFit="1" customWidth="1"/>
    <col min="9728" max="9728" width="7.33203125" style="201" bestFit="1" customWidth="1"/>
    <col min="9729" max="9729" width="14.33203125" style="201" bestFit="1" customWidth="1"/>
    <col min="9730" max="9969" width="9.109375" style="201" customWidth="1"/>
    <col min="9970" max="9970" width="10.109375" style="201" customWidth="1"/>
    <col min="9971" max="9971" width="6.88671875" style="201" customWidth="1"/>
    <col min="9972" max="9972" width="32.6640625" style="201" bestFit="1" customWidth="1"/>
    <col min="9973" max="9973" width="9.44140625" style="201"/>
    <col min="9974" max="9974" width="6.6640625" style="201" customWidth="1"/>
    <col min="9975" max="9975" width="7.6640625" style="201" customWidth="1"/>
    <col min="9976" max="9976" width="36.88671875" style="201" customWidth="1"/>
    <col min="9977" max="9977" width="11.88671875" style="201" bestFit="1" customWidth="1"/>
    <col min="9978" max="9978" width="10.5546875" style="201" bestFit="1" customWidth="1"/>
    <col min="9979" max="9979" width="7.109375" style="201" bestFit="1" customWidth="1"/>
    <col min="9980" max="9980" width="6.88671875" style="201" bestFit="1" customWidth="1"/>
    <col min="9981" max="9981" width="7.6640625" style="201" bestFit="1" customWidth="1"/>
    <col min="9982" max="9982" width="13.33203125" style="201" bestFit="1" customWidth="1"/>
    <col min="9983" max="9983" width="8.5546875" style="201" bestFit="1" customWidth="1"/>
    <col min="9984" max="9984" width="7.33203125" style="201" bestFit="1" customWidth="1"/>
    <col min="9985" max="9985" width="14.33203125" style="201" bestFit="1" customWidth="1"/>
    <col min="9986" max="10225" width="9.109375" style="201" customWidth="1"/>
    <col min="10226" max="10226" width="10.109375" style="201" customWidth="1"/>
    <col min="10227" max="10227" width="6.88671875" style="201" customWidth="1"/>
    <col min="10228" max="10228" width="32.6640625" style="201" bestFit="1" customWidth="1"/>
    <col min="10229" max="10229" width="9.44140625" style="201"/>
    <col min="10230" max="10230" width="6.6640625" style="201" customWidth="1"/>
    <col min="10231" max="10231" width="7.6640625" style="201" customWidth="1"/>
    <col min="10232" max="10232" width="36.88671875" style="201" customWidth="1"/>
    <col min="10233" max="10233" width="11.88671875" style="201" bestFit="1" customWidth="1"/>
    <col min="10234" max="10234" width="10.5546875" style="201" bestFit="1" customWidth="1"/>
    <col min="10235" max="10235" width="7.109375" style="201" bestFit="1" customWidth="1"/>
    <col min="10236" max="10236" width="6.88671875" style="201" bestFit="1" customWidth="1"/>
    <col min="10237" max="10237" width="7.6640625" style="201" bestFit="1" customWidth="1"/>
    <col min="10238" max="10238" width="13.33203125" style="201" bestFit="1" customWidth="1"/>
    <col min="10239" max="10239" width="8.5546875" style="201" bestFit="1" customWidth="1"/>
    <col min="10240" max="10240" width="7.33203125" style="201" bestFit="1" customWidth="1"/>
    <col min="10241" max="10241" width="14.33203125" style="201" bestFit="1" customWidth="1"/>
    <col min="10242" max="10481" width="9.109375" style="201" customWidth="1"/>
    <col min="10482" max="10482" width="10.109375" style="201" customWidth="1"/>
    <col min="10483" max="10483" width="6.88671875" style="201" customWidth="1"/>
    <col min="10484" max="10484" width="32.6640625" style="201" bestFit="1" customWidth="1"/>
    <col min="10485" max="10485" width="9.44140625" style="201"/>
    <col min="10486" max="10486" width="6.6640625" style="201" customWidth="1"/>
    <col min="10487" max="10487" width="7.6640625" style="201" customWidth="1"/>
    <col min="10488" max="10488" width="36.88671875" style="201" customWidth="1"/>
    <col min="10489" max="10489" width="11.88671875" style="201" bestFit="1" customWidth="1"/>
    <col min="10490" max="10490" width="10.5546875" style="201" bestFit="1" customWidth="1"/>
    <col min="10491" max="10491" width="7.109375" style="201" bestFit="1" customWidth="1"/>
    <col min="10492" max="10492" width="6.88671875" style="201" bestFit="1" customWidth="1"/>
    <col min="10493" max="10493" width="7.6640625" style="201" bestFit="1" customWidth="1"/>
    <col min="10494" max="10494" width="13.33203125" style="201" bestFit="1" customWidth="1"/>
    <col min="10495" max="10495" width="8.5546875" style="201" bestFit="1" customWidth="1"/>
    <col min="10496" max="10496" width="7.33203125" style="201" bestFit="1" customWidth="1"/>
    <col min="10497" max="10497" width="14.33203125" style="201" bestFit="1" customWidth="1"/>
    <col min="10498" max="10737" width="9.109375" style="201" customWidth="1"/>
    <col min="10738" max="10738" width="10.109375" style="201" customWidth="1"/>
    <col min="10739" max="10739" width="6.88671875" style="201" customWidth="1"/>
    <col min="10740" max="10740" width="32.6640625" style="201" bestFit="1" customWidth="1"/>
    <col min="10741" max="10741" width="9.44140625" style="201"/>
    <col min="10742" max="10742" width="6.6640625" style="201" customWidth="1"/>
    <col min="10743" max="10743" width="7.6640625" style="201" customWidth="1"/>
    <col min="10744" max="10744" width="36.88671875" style="201" customWidth="1"/>
    <col min="10745" max="10745" width="11.88671875" style="201" bestFit="1" customWidth="1"/>
    <col min="10746" max="10746" width="10.5546875" style="201" bestFit="1" customWidth="1"/>
    <col min="10747" max="10747" width="7.109375" style="201" bestFit="1" customWidth="1"/>
    <col min="10748" max="10748" width="6.88671875" style="201" bestFit="1" customWidth="1"/>
    <col min="10749" max="10749" width="7.6640625" style="201" bestFit="1" customWidth="1"/>
    <col min="10750" max="10750" width="13.33203125" style="201" bestFit="1" customWidth="1"/>
    <col min="10751" max="10751" width="8.5546875" style="201" bestFit="1" customWidth="1"/>
    <col min="10752" max="10752" width="7.33203125" style="201" bestFit="1" customWidth="1"/>
    <col min="10753" max="10753" width="14.33203125" style="201" bestFit="1" customWidth="1"/>
    <col min="10754" max="10993" width="9.109375" style="201" customWidth="1"/>
    <col min="10994" max="10994" width="10.109375" style="201" customWidth="1"/>
    <col min="10995" max="10995" width="6.88671875" style="201" customWidth="1"/>
    <col min="10996" max="10996" width="32.6640625" style="201" bestFit="1" customWidth="1"/>
    <col min="10997" max="10997" width="9.44140625" style="201"/>
    <col min="10998" max="10998" width="6.6640625" style="201" customWidth="1"/>
    <col min="10999" max="10999" width="7.6640625" style="201" customWidth="1"/>
    <col min="11000" max="11000" width="36.88671875" style="201" customWidth="1"/>
    <col min="11001" max="11001" width="11.88671875" style="201" bestFit="1" customWidth="1"/>
    <col min="11002" max="11002" width="10.5546875" style="201" bestFit="1" customWidth="1"/>
    <col min="11003" max="11003" width="7.109375" style="201" bestFit="1" customWidth="1"/>
    <col min="11004" max="11004" width="6.88671875" style="201" bestFit="1" customWidth="1"/>
    <col min="11005" max="11005" width="7.6640625" style="201" bestFit="1" customWidth="1"/>
    <col min="11006" max="11006" width="13.33203125" style="201" bestFit="1" customWidth="1"/>
    <col min="11007" max="11007" width="8.5546875" style="201" bestFit="1" customWidth="1"/>
    <col min="11008" max="11008" width="7.33203125" style="201" bestFit="1" customWidth="1"/>
    <col min="11009" max="11009" width="14.33203125" style="201" bestFit="1" customWidth="1"/>
    <col min="11010" max="11249" width="9.109375" style="201" customWidth="1"/>
    <col min="11250" max="11250" width="10.109375" style="201" customWidth="1"/>
    <col min="11251" max="11251" width="6.88671875" style="201" customWidth="1"/>
    <col min="11252" max="11252" width="32.6640625" style="201" bestFit="1" customWidth="1"/>
    <col min="11253" max="11253" width="9.44140625" style="201"/>
    <col min="11254" max="11254" width="6.6640625" style="201" customWidth="1"/>
    <col min="11255" max="11255" width="7.6640625" style="201" customWidth="1"/>
    <col min="11256" max="11256" width="36.88671875" style="201" customWidth="1"/>
    <col min="11257" max="11257" width="11.88671875" style="201" bestFit="1" customWidth="1"/>
    <col min="11258" max="11258" width="10.5546875" style="201" bestFit="1" customWidth="1"/>
    <col min="11259" max="11259" width="7.109375" style="201" bestFit="1" customWidth="1"/>
    <col min="11260" max="11260" width="6.88671875" style="201" bestFit="1" customWidth="1"/>
    <col min="11261" max="11261" width="7.6640625" style="201" bestFit="1" customWidth="1"/>
    <col min="11262" max="11262" width="13.33203125" style="201" bestFit="1" customWidth="1"/>
    <col min="11263" max="11263" width="8.5546875" style="201" bestFit="1" customWidth="1"/>
    <col min="11264" max="11264" width="7.33203125" style="201" bestFit="1" customWidth="1"/>
    <col min="11265" max="11265" width="14.33203125" style="201" bestFit="1" customWidth="1"/>
    <col min="11266" max="11505" width="9.109375" style="201" customWidth="1"/>
    <col min="11506" max="11506" width="10.109375" style="201" customWidth="1"/>
    <col min="11507" max="11507" width="6.88671875" style="201" customWidth="1"/>
    <col min="11508" max="11508" width="32.6640625" style="201" bestFit="1" customWidth="1"/>
    <col min="11509" max="11509" width="9.44140625" style="201"/>
    <col min="11510" max="11510" width="6.6640625" style="201" customWidth="1"/>
    <col min="11511" max="11511" width="7.6640625" style="201" customWidth="1"/>
    <col min="11512" max="11512" width="36.88671875" style="201" customWidth="1"/>
    <col min="11513" max="11513" width="11.88671875" style="201" bestFit="1" customWidth="1"/>
    <col min="11514" max="11514" width="10.5546875" style="201" bestFit="1" customWidth="1"/>
    <col min="11515" max="11515" width="7.109375" style="201" bestFit="1" customWidth="1"/>
    <col min="11516" max="11516" width="6.88671875" style="201" bestFit="1" customWidth="1"/>
    <col min="11517" max="11517" width="7.6640625" style="201" bestFit="1" customWidth="1"/>
    <col min="11518" max="11518" width="13.33203125" style="201" bestFit="1" customWidth="1"/>
    <col min="11519" max="11519" width="8.5546875" style="201" bestFit="1" customWidth="1"/>
    <col min="11520" max="11520" width="7.33203125" style="201" bestFit="1" customWidth="1"/>
    <col min="11521" max="11521" width="14.33203125" style="201" bestFit="1" customWidth="1"/>
    <col min="11522" max="11761" width="9.109375" style="201" customWidth="1"/>
    <col min="11762" max="11762" width="10.109375" style="201" customWidth="1"/>
    <col min="11763" max="11763" width="6.88671875" style="201" customWidth="1"/>
    <col min="11764" max="11764" width="32.6640625" style="201" bestFit="1" customWidth="1"/>
    <col min="11765" max="11765" width="9.44140625" style="201"/>
    <col min="11766" max="11766" width="6.6640625" style="201" customWidth="1"/>
    <col min="11767" max="11767" width="7.6640625" style="201" customWidth="1"/>
    <col min="11768" max="11768" width="36.88671875" style="201" customWidth="1"/>
    <col min="11769" max="11769" width="11.88671875" style="201" bestFit="1" customWidth="1"/>
    <col min="11770" max="11770" width="10.5546875" style="201" bestFit="1" customWidth="1"/>
    <col min="11771" max="11771" width="7.109375" style="201" bestFit="1" customWidth="1"/>
    <col min="11772" max="11772" width="6.88671875" style="201" bestFit="1" customWidth="1"/>
    <col min="11773" max="11773" width="7.6640625" style="201" bestFit="1" customWidth="1"/>
    <col min="11774" max="11774" width="13.33203125" style="201" bestFit="1" customWidth="1"/>
    <col min="11775" max="11775" width="8.5546875" style="201" bestFit="1" customWidth="1"/>
    <col min="11776" max="11776" width="7.33203125" style="201" bestFit="1" customWidth="1"/>
    <col min="11777" max="11777" width="14.33203125" style="201" bestFit="1" customWidth="1"/>
    <col min="11778" max="12017" width="9.109375" style="201" customWidth="1"/>
    <col min="12018" max="12018" width="10.109375" style="201" customWidth="1"/>
    <col min="12019" max="12019" width="6.88671875" style="201" customWidth="1"/>
    <col min="12020" max="12020" width="32.6640625" style="201" bestFit="1" customWidth="1"/>
    <col min="12021" max="12021" width="9.44140625" style="201"/>
    <col min="12022" max="12022" width="6.6640625" style="201" customWidth="1"/>
    <col min="12023" max="12023" width="7.6640625" style="201" customWidth="1"/>
    <col min="12024" max="12024" width="36.88671875" style="201" customWidth="1"/>
    <col min="12025" max="12025" width="11.88671875" style="201" bestFit="1" customWidth="1"/>
    <col min="12026" max="12026" width="10.5546875" style="201" bestFit="1" customWidth="1"/>
    <col min="12027" max="12027" width="7.109375" style="201" bestFit="1" customWidth="1"/>
    <col min="12028" max="12028" width="6.88671875" style="201" bestFit="1" customWidth="1"/>
    <col min="12029" max="12029" width="7.6640625" style="201" bestFit="1" customWidth="1"/>
    <col min="12030" max="12030" width="13.33203125" style="201" bestFit="1" customWidth="1"/>
    <col min="12031" max="12031" width="8.5546875" style="201" bestFit="1" customWidth="1"/>
    <col min="12032" max="12032" width="7.33203125" style="201" bestFit="1" customWidth="1"/>
    <col min="12033" max="12033" width="14.33203125" style="201" bestFit="1" customWidth="1"/>
    <col min="12034" max="12273" width="9.109375" style="201" customWidth="1"/>
    <col min="12274" max="12274" width="10.109375" style="201" customWidth="1"/>
    <col min="12275" max="12275" width="6.88671875" style="201" customWidth="1"/>
    <col min="12276" max="12276" width="32.6640625" style="201" bestFit="1" customWidth="1"/>
    <col min="12277" max="12277" width="9.44140625" style="201"/>
    <col min="12278" max="12278" width="6.6640625" style="201" customWidth="1"/>
    <col min="12279" max="12279" width="7.6640625" style="201" customWidth="1"/>
    <col min="12280" max="12280" width="36.88671875" style="201" customWidth="1"/>
    <col min="12281" max="12281" width="11.88671875" style="201" bestFit="1" customWidth="1"/>
    <col min="12282" max="12282" width="10.5546875" style="201" bestFit="1" customWidth="1"/>
    <col min="12283" max="12283" width="7.109375" style="201" bestFit="1" customWidth="1"/>
    <col min="12284" max="12284" width="6.88671875" style="201" bestFit="1" customWidth="1"/>
    <col min="12285" max="12285" width="7.6640625" style="201" bestFit="1" customWidth="1"/>
    <col min="12286" max="12286" width="13.33203125" style="201" bestFit="1" customWidth="1"/>
    <col min="12287" max="12287" width="8.5546875" style="201" bestFit="1" customWidth="1"/>
    <col min="12288" max="12288" width="7.33203125" style="201" bestFit="1" customWidth="1"/>
    <col min="12289" max="12289" width="14.33203125" style="201" bestFit="1" customWidth="1"/>
    <col min="12290" max="12529" width="9.109375" style="201" customWidth="1"/>
    <col min="12530" max="12530" width="10.109375" style="201" customWidth="1"/>
    <col min="12531" max="12531" width="6.88671875" style="201" customWidth="1"/>
    <col min="12532" max="12532" width="32.6640625" style="201" bestFit="1" customWidth="1"/>
    <col min="12533" max="12533" width="9.44140625" style="201"/>
    <col min="12534" max="12534" width="6.6640625" style="201" customWidth="1"/>
    <col min="12535" max="12535" width="7.6640625" style="201" customWidth="1"/>
    <col min="12536" max="12536" width="36.88671875" style="201" customWidth="1"/>
    <col min="12537" max="12537" width="11.88671875" style="201" bestFit="1" customWidth="1"/>
    <col min="12538" max="12538" width="10.5546875" style="201" bestFit="1" customWidth="1"/>
    <col min="12539" max="12539" width="7.109375" style="201" bestFit="1" customWidth="1"/>
    <col min="12540" max="12540" width="6.88671875" style="201" bestFit="1" customWidth="1"/>
    <col min="12541" max="12541" width="7.6640625" style="201" bestFit="1" customWidth="1"/>
    <col min="12542" max="12542" width="13.33203125" style="201" bestFit="1" customWidth="1"/>
    <col min="12543" max="12543" width="8.5546875" style="201" bestFit="1" customWidth="1"/>
    <col min="12544" max="12544" width="7.33203125" style="201" bestFit="1" customWidth="1"/>
    <col min="12545" max="12545" width="14.33203125" style="201" bestFit="1" customWidth="1"/>
    <col min="12546" max="12785" width="9.109375" style="201" customWidth="1"/>
    <col min="12786" max="12786" width="10.109375" style="201" customWidth="1"/>
    <col min="12787" max="12787" width="6.88671875" style="201" customWidth="1"/>
    <col min="12788" max="12788" width="32.6640625" style="201" bestFit="1" customWidth="1"/>
    <col min="12789" max="12789" width="9.44140625" style="201"/>
    <col min="12790" max="12790" width="6.6640625" style="201" customWidth="1"/>
    <col min="12791" max="12791" width="7.6640625" style="201" customWidth="1"/>
    <col min="12792" max="12792" width="36.88671875" style="201" customWidth="1"/>
    <col min="12793" max="12793" width="11.88671875" style="201" bestFit="1" customWidth="1"/>
    <col min="12794" max="12794" width="10.5546875" style="201" bestFit="1" customWidth="1"/>
    <col min="12795" max="12795" width="7.109375" style="201" bestFit="1" customWidth="1"/>
    <col min="12796" max="12796" width="6.88671875" style="201" bestFit="1" customWidth="1"/>
    <col min="12797" max="12797" width="7.6640625" style="201" bestFit="1" customWidth="1"/>
    <col min="12798" max="12798" width="13.33203125" style="201" bestFit="1" customWidth="1"/>
    <col min="12799" max="12799" width="8.5546875" style="201" bestFit="1" customWidth="1"/>
    <col min="12800" max="12800" width="7.33203125" style="201" bestFit="1" customWidth="1"/>
    <col min="12801" max="12801" width="14.33203125" style="201" bestFit="1" customWidth="1"/>
    <col min="12802" max="13041" width="9.109375" style="201" customWidth="1"/>
    <col min="13042" max="13042" width="10.109375" style="201" customWidth="1"/>
    <col min="13043" max="13043" width="6.88671875" style="201" customWidth="1"/>
    <col min="13044" max="13044" width="32.6640625" style="201" bestFit="1" customWidth="1"/>
    <col min="13045" max="13045" width="9.44140625" style="201"/>
    <col min="13046" max="13046" width="6.6640625" style="201" customWidth="1"/>
    <col min="13047" max="13047" width="7.6640625" style="201" customWidth="1"/>
    <col min="13048" max="13048" width="36.88671875" style="201" customWidth="1"/>
    <col min="13049" max="13049" width="11.88671875" style="201" bestFit="1" customWidth="1"/>
    <col min="13050" max="13050" width="10.5546875" style="201" bestFit="1" customWidth="1"/>
    <col min="13051" max="13051" width="7.109375" style="201" bestFit="1" customWidth="1"/>
    <col min="13052" max="13052" width="6.88671875" style="201" bestFit="1" customWidth="1"/>
    <col min="13053" max="13053" width="7.6640625" style="201" bestFit="1" customWidth="1"/>
    <col min="13054" max="13054" width="13.33203125" style="201" bestFit="1" customWidth="1"/>
    <col min="13055" max="13055" width="8.5546875" style="201" bestFit="1" customWidth="1"/>
    <col min="13056" max="13056" width="7.33203125" style="201" bestFit="1" customWidth="1"/>
    <col min="13057" max="13057" width="14.33203125" style="201" bestFit="1" customWidth="1"/>
    <col min="13058" max="13297" width="9.109375" style="201" customWidth="1"/>
    <col min="13298" max="13298" width="10.109375" style="201" customWidth="1"/>
    <col min="13299" max="13299" width="6.88671875" style="201" customWidth="1"/>
    <col min="13300" max="13300" width="32.6640625" style="201" bestFit="1" customWidth="1"/>
    <col min="13301" max="13301" width="9.44140625" style="201"/>
    <col min="13302" max="13302" width="6.6640625" style="201" customWidth="1"/>
    <col min="13303" max="13303" width="7.6640625" style="201" customWidth="1"/>
    <col min="13304" max="13304" width="36.88671875" style="201" customWidth="1"/>
    <col min="13305" max="13305" width="11.88671875" style="201" bestFit="1" customWidth="1"/>
    <col min="13306" max="13306" width="10.5546875" style="201" bestFit="1" customWidth="1"/>
    <col min="13307" max="13307" width="7.109375" style="201" bestFit="1" customWidth="1"/>
    <col min="13308" max="13308" width="6.88671875" style="201" bestFit="1" customWidth="1"/>
    <col min="13309" max="13309" width="7.6640625" style="201" bestFit="1" customWidth="1"/>
    <col min="13310" max="13310" width="13.33203125" style="201" bestFit="1" customWidth="1"/>
    <col min="13311" max="13311" width="8.5546875" style="201" bestFit="1" customWidth="1"/>
    <col min="13312" max="13312" width="7.33203125" style="201" bestFit="1" customWidth="1"/>
    <col min="13313" max="13313" width="14.33203125" style="201" bestFit="1" customWidth="1"/>
    <col min="13314" max="13553" width="9.109375" style="201" customWidth="1"/>
    <col min="13554" max="13554" width="10.109375" style="201" customWidth="1"/>
    <col min="13555" max="13555" width="6.88671875" style="201" customWidth="1"/>
    <col min="13556" max="13556" width="32.6640625" style="201" bestFit="1" customWidth="1"/>
    <col min="13557" max="13557" width="9.44140625" style="201"/>
    <col min="13558" max="13558" width="6.6640625" style="201" customWidth="1"/>
    <col min="13559" max="13559" width="7.6640625" style="201" customWidth="1"/>
    <col min="13560" max="13560" width="36.88671875" style="201" customWidth="1"/>
    <col min="13561" max="13561" width="11.88671875" style="201" bestFit="1" customWidth="1"/>
    <col min="13562" max="13562" width="10.5546875" style="201" bestFit="1" customWidth="1"/>
    <col min="13563" max="13563" width="7.109375" style="201" bestFit="1" customWidth="1"/>
    <col min="13564" max="13564" width="6.88671875" style="201" bestFit="1" customWidth="1"/>
    <col min="13565" max="13565" width="7.6640625" style="201" bestFit="1" customWidth="1"/>
    <col min="13566" max="13566" width="13.33203125" style="201" bestFit="1" customWidth="1"/>
    <col min="13567" max="13567" width="8.5546875" style="201" bestFit="1" customWidth="1"/>
    <col min="13568" max="13568" width="7.33203125" style="201" bestFit="1" customWidth="1"/>
    <col min="13569" max="13569" width="14.33203125" style="201" bestFit="1" customWidth="1"/>
    <col min="13570" max="13809" width="9.109375" style="201" customWidth="1"/>
    <col min="13810" max="13810" width="10.109375" style="201" customWidth="1"/>
    <col min="13811" max="13811" width="6.88671875" style="201" customWidth="1"/>
    <col min="13812" max="13812" width="32.6640625" style="201" bestFit="1" customWidth="1"/>
    <col min="13813" max="13813" width="9.44140625" style="201"/>
    <col min="13814" max="13814" width="6.6640625" style="201" customWidth="1"/>
    <col min="13815" max="13815" width="7.6640625" style="201" customWidth="1"/>
    <col min="13816" max="13816" width="36.88671875" style="201" customWidth="1"/>
    <col min="13817" max="13817" width="11.88671875" style="201" bestFit="1" customWidth="1"/>
    <col min="13818" max="13818" width="10.5546875" style="201" bestFit="1" customWidth="1"/>
    <col min="13819" max="13819" width="7.109375" style="201" bestFit="1" customWidth="1"/>
    <col min="13820" max="13820" width="6.88671875" style="201" bestFit="1" customWidth="1"/>
    <col min="13821" max="13821" width="7.6640625" style="201" bestFit="1" customWidth="1"/>
    <col min="13822" max="13822" width="13.33203125" style="201" bestFit="1" customWidth="1"/>
    <col min="13823" max="13823" width="8.5546875" style="201" bestFit="1" customWidth="1"/>
    <col min="13824" max="13824" width="7.33203125" style="201" bestFit="1" customWidth="1"/>
    <col min="13825" max="13825" width="14.33203125" style="201" bestFit="1" customWidth="1"/>
    <col min="13826" max="14065" width="9.109375" style="201" customWidth="1"/>
    <col min="14066" max="14066" width="10.109375" style="201" customWidth="1"/>
    <col min="14067" max="14067" width="6.88671875" style="201" customWidth="1"/>
    <col min="14068" max="14068" width="32.6640625" style="201" bestFit="1" customWidth="1"/>
    <col min="14069" max="14069" width="9.44140625" style="201"/>
    <col min="14070" max="14070" width="6.6640625" style="201" customWidth="1"/>
    <col min="14071" max="14071" width="7.6640625" style="201" customWidth="1"/>
    <col min="14072" max="14072" width="36.88671875" style="201" customWidth="1"/>
    <col min="14073" max="14073" width="11.88671875" style="201" bestFit="1" customWidth="1"/>
    <col min="14074" max="14074" width="10.5546875" style="201" bestFit="1" customWidth="1"/>
    <col min="14075" max="14075" width="7.109375" style="201" bestFit="1" customWidth="1"/>
    <col min="14076" max="14076" width="6.88671875" style="201" bestFit="1" customWidth="1"/>
    <col min="14077" max="14077" width="7.6640625" style="201" bestFit="1" customWidth="1"/>
    <col min="14078" max="14078" width="13.33203125" style="201" bestFit="1" customWidth="1"/>
    <col min="14079" max="14079" width="8.5546875" style="201" bestFit="1" customWidth="1"/>
    <col min="14080" max="14080" width="7.33203125" style="201" bestFit="1" customWidth="1"/>
    <col min="14081" max="14081" width="14.33203125" style="201" bestFit="1" customWidth="1"/>
    <col min="14082" max="14321" width="9.109375" style="201" customWidth="1"/>
    <col min="14322" max="14322" width="10.109375" style="201" customWidth="1"/>
    <col min="14323" max="14323" width="6.88671875" style="201" customWidth="1"/>
    <col min="14324" max="14324" width="32.6640625" style="201" bestFit="1" customWidth="1"/>
    <col min="14325" max="14325" width="9.44140625" style="201"/>
    <col min="14326" max="14326" width="6.6640625" style="201" customWidth="1"/>
    <col min="14327" max="14327" width="7.6640625" style="201" customWidth="1"/>
    <col min="14328" max="14328" width="36.88671875" style="201" customWidth="1"/>
    <col min="14329" max="14329" width="11.88671875" style="201" bestFit="1" customWidth="1"/>
    <col min="14330" max="14330" width="10.5546875" style="201" bestFit="1" customWidth="1"/>
    <col min="14331" max="14331" width="7.109375" style="201" bestFit="1" customWidth="1"/>
    <col min="14332" max="14332" width="6.88671875" style="201" bestFit="1" customWidth="1"/>
    <col min="14333" max="14333" width="7.6640625" style="201" bestFit="1" customWidth="1"/>
    <col min="14334" max="14334" width="13.33203125" style="201" bestFit="1" customWidth="1"/>
    <col min="14335" max="14335" width="8.5546875" style="201" bestFit="1" customWidth="1"/>
    <col min="14336" max="14336" width="7.33203125" style="201" bestFit="1" customWidth="1"/>
    <col min="14337" max="14337" width="14.33203125" style="201" bestFit="1" customWidth="1"/>
    <col min="14338" max="14577" width="9.109375" style="201" customWidth="1"/>
    <col min="14578" max="14578" width="10.109375" style="201" customWidth="1"/>
    <col min="14579" max="14579" width="6.88671875" style="201" customWidth="1"/>
    <col min="14580" max="14580" width="32.6640625" style="201" bestFit="1" customWidth="1"/>
    <col min="14581" max="14581" width="9.44140625" style="201"/>
    <col min="14582" max="14582" width="6.6640625" style="201" customWidth="1"/>
    <col min="14583" max="14583" width="7.6640625" style="201" customWidth="1"/>
    <col min="14584" max="14584" width="36.88671875" style="201" customWidth="1"/>
    <col min="14585" max="14585" width="11.88671875" style="201" bestFit="1" customWidth="1"/>
    <col min="14586" max="14586" width="10.5546875" style="201" bestFit="1" customWidth="1"/>
    <col min="14587" max="14587" width="7.109375" style="201" bestFit="1" customWidth="1"/>
    <col min="14588" max="14588" width="6.88671875" style="201" bestFit="1" customWidth="1"/>
    <col min="14589" max="14589" width="7.6640625" style="201" bestFit="1" customWidth="1"/>
    <col min="14590" max="14590" width="13.33203125" style="201" bestFit="1" customWidth="1"/>
    <col min="14591" max="14591" width="8.5546875" style="201" bestFit="1" customWidth="1"/>
    <col min="14592" max="14592" width="7.33203125" style="201" bestFit="1" customWidth="1"/>
    <col min="14593" max="14593" width="14.33203125" style="201" bestFit="1" customWidth="1"/>
    <col min="14594" max="14833" width="9.109375" style="201" customWidth="1"/>
    <col min="14834" max="14834" width="10.109375" style="201" customWidth="1"/>
    <col min="14835" max="14835" width="6.88671875" style="201" customWidth="1"/>
    <col min="14836" max="14836" width="32.6640625" style="201" bestFit="1" customWidth="1"/>
    <col min="14837" max="14837" width="9.44140625" style="201"/>
    <col min="14838" max="14838" width="6.6640625" style="201" customWidth="1"/>
    <col min="14839" max="14839" width="7.6640625" style="201" customWidth="1"/>
    <col min="14840" max="14840" width="36.88671875" style="201" customWidth="1"/>
    <col min="14841" max="14841" width="11.88671875" style="201" bestFit="1" customWidth="1"/>
    <col min="14842" max="14842" width="10.5546875" style="201" bestFit="1" customWidth="1"/>
    <col min="14843" max="14843" width="7.109375" style="201" bestFit="1" customWidth="1"/>
    <col min="14844" max="14844" width="6.88671875" style="201" bestFit="1" customWidth="1"/>
    <col min="14845" max="14845" width="7.6640625" style="201" bestFit="1" customWidth="1"/>
    <col min="14846" max="14846" width="13.33203125" style="201" bestFit="1" customWidth="1"/>
    <col min="14847" max="14847" width="8.5546875" style="201" bestFit="1" customWidth="1"/>
    <col min="14848" max="14848" width="7.33203125" style="201" bestFit="1" customWidth="1"/>
    <col min="14849" max="14849" width="14.33203125" style="201" bestFit="1" customWidth="1"/>
    <col min="14850" max="15089" width="9.109375" style="201" customWidth="1"/>
    <col min="15090" max="15090" width="10.109375" style="201" customWidth="1"/>
    <col min="15091" max="15091" width="6.88671875" style="201" customWidth="1"/>
    <col min="15092" max="15092" width="32.6640625" style="201" bestFit="1" customWidth="1"/>
    <col min="15093" max="15093" width="9.44140625" style="201"/>
    <col min="15094" max="15094" width="6.6640625" style="201" customWidth="1"/>
    <col min="15095" max="15095" width="7.6640625" style="201" customWidth="1"/>
    <col min="15096" max="15096" width="36.88671875" style="201" customWidth="1"/>
    <col min="15097" max="15097" width="11.88671875" style="201" bestFit="1" customWidth="1"/>
    <col min="15098" max="15098" width="10.5546875" style="201" bestFit="1" customWidth="1"/>
    <col min="15099" max="15099" width="7.109375" style="201" bestFit="1" customWidth="1"/>
    <col min="15100" max="15100" width="6.88671875" style="201" bestFit="1" customWidth="1"/>
    <col min="15101" max="15101" width="7.6640625" style="201" bestFit="1" customWidth="1"/>
    <col min="15102" max="15102" width="13.33203125" style="201" bestFit="1" customWidth="1"/>
    <col min="15103" max="15103" width="8.5546875" style="201" bestFit="1" customWidth="1"/>
    <col min="15104" max="15104" width="7.33203125" style="201" bestFit="1" customWidth="1"/>
    <col min="15105" max="15105" width="14.33203125" style="201" bestFit="1" customWidth="1"/>
    <col min="15106" max="15345" width="9.109375" style="201" customWidth="1"/>
    <col min="15346" max="15346" width="10.109375" style="201" customWidth="1"/>
    <col min="15347" max="15347" width="6.88671875" style="201" customWidth="1"/>
    <col min="15348" max="15348" width="32.6640625" style="201" bestFit="1" customWidth="1"/>
    <col min="15349" max="15349" width="9.44140625" style="201"/>
    <col min="15350" max="15350" width="6.6640625" style="201" customWidth="1"/>
    <col min="15351" max="15351" width="7.6640625" style="201" customWidth="1"/>
    <col min="15352" max="15352" width="36.88671875" style="201" customWidth="1"/>
    <col min="15353" max="15353" width="11.88671875" style="201" bestFit="1" customWidth="1"/>
    <col min="15354" max="15354" width="10.5546875" style="201" bestFit="1" customWidth="1"/>
    <col min="15355" max="15355" width="7.109375" style="201" bestFit="1" customWidth="1"/>
    <col min="15356" max="15356" width="6.88671875" style="201" bestFit="1" customWidth="1"/>
    <col min="15357" max="15357" width="7.6640625" style="201" bestFit="1" customWidth="1"/>
    <col min="15358" max="15358" width="13.33203125" style="201" bestFit="1" customWidth="1"/>
    <col min="15359" max="15359" width="8.5546875" style="201" bestFit="1" customWidth="1"/>
    <col min="15360" max="15360" width="7.33203125" style="201" bestFit="1" customWidth="1"/>
    <col min="15361" max="15361" width="14.33203125" style="201" bestFit="1" customWidth="1"/>
    <col min="15362" max="15601" width="9.109375" style="201" customWidth="1"/>
    <col min="15602" max="15602" width="10.109375" style="201" customWidth="1"/>
    <col min="15603" max="15603" width="6.88671875" style="201" customWidth="1"/>
    <col min="15604" max="15604" width="32.6640625" style="201" bestFit="1" customWidth="1"/>
    <col min="15605" max="15605" width="9.44140625" style="201"/>
    <col min="15606" max="15606" width="6.6640625" style="201" customWidth="1"/>
    <col min="15607" max="15607" width="7.6640625" style="201" customWidth="1"/>
    <col min="15608" max="15608" width="36.88671875" style="201" customWidth="1"/>
    <col min="15609" max="15609" width="11.88671875" style="201" bestFit="1" customWidth="1"/>
    <col min="15610" max="15610" width="10.5546875" style="201" bestFit="1" customWidth="1"/>
    <col min="15611" max="15611" width="7.109375" style="201" bestFit="1" customWidth="1"/>
    <col min="15612" max="15612" width="6.88671875" style="201" bestFit="1" customWidth="1"/>
    <col min="15613" max="15613" width="7.6640625" style="201" bestFit="1" customWidth="1"/>
    <col min="15614" max="15614" width="13.33203125" style="201" bestFit="1" customWidth="1"/>
    <col min="15615" max="15615" width="8.5546875" style="201" bestFit="1" customWidth="1"/>
    <col min="15616" max="15616" width="7.33203125" style="201" bestFit="1" customWidth="1"/>
    <col min="15617" max="15617" width="14.33203125" style="201" bestFit="1" customWidth="1"/>
    <col min="15618" max="15857" width="9.109375" style="201" customWidth="1"/>
    <col min="15858" max="15858" width="10.109375" style="201" customWidth="1"/>
    <col min="15859" max="15859" width="6.88671875" style="201" customWidth="1"/>
    <col min="15860" max="15860" width="32.6640625" style="201" bestFit="1" customWidth="1"/>
    <col min="15861" max="15861" width="9.44140625" style="201"/>
    <col min="15862" max="15862" width="6.6640625" style="201" customWidth="1"/>
    <col min="15863" max="15863" width="7.6640625" style="201" customWidth="1"/>
    <col min="15864" max="15864" width="36.88671875" style="201" customWidth="1"/>
    <col min="15865" max="15865" width="11.88671875" style="201" bestFit="1" customWidth="1"/>
    <col min="15866" max="15866" width="10.5546875" style="201" bestFit="1" customWidth="1"/>
    <col min="15867" max="15867" width="7.109375" style="201" bestFit="1" customWidth="1"/>
    <col min="15868" max="15868" width="6.88671875" style="201" bestFit="1" customWidth="1"/>
    <col min="15869" max="15869" width="7.6640625" style="201" bestFit="1" customWidth="1"/>
    <col min="15870" max="15870" width="13.33203125" style="201" bestFit="1" customWidth="1"/>
    <col min="15871" max="15871" width="8.5546875" style="201" bestFit="1" customWidth="1"/>
    <col min="15872" max="15872" width="7.33203125" style="201" bestFit="1" customWidth="1"/>
    <col min="15873" max="15873" width="14.33203125" style="201" bestFit="1" customWidth="1"/>
    <col min="15874" max="16113" width="9.109375" style="201" customWidth="1"/>
    <col min="16114" max="16114" width="10.109375" style="201" customWidth="1"/>
    <col min="16115" max="16115" width="6.88671875" style="201" customWidth="1"/>
    <col min="16116" max="16116" width="32.6640625" style="201" bestFit="1" customWidth="1"/>
    <col min="16117" max="16117" width="9.44140625" style="201"/>
    <col min="16118" max="16118" width="6.6640625" style="201" customWidth="1"/>
    <col min="16119" max="16119" width="7.6640625" style="201" customWidth="1"/>
    <col min="16120" max="16120" width="36.88671875" style="201" customWidth="1"/>
    <col min="16121" max="16121" width="11.88671875" style="201" bestFit="1" customWidth="1"/>
    <col min="16122" max="16122" width="10.5546875" style="201" bestFit="1" customWidth="1"/>
    <col min="16123" max="16123" width="7.109375" style="201" bestFit="1" customWidth="1"/>
    <col min="16124" max="16124" width="6.88671875" style="201" bestFit="1" customWidth="1"/>
    <col min="16125" max="16125" width="7.6640625" style="201" bestFit="1" customWidth="1"/>
    <col min="16126" max="16126" width="13.33203125" style="201" bestFit="1" customWidth="1"/>
    <col min="16127" max="16127" width="8.5546875" style="201" bestFit="1" customWidth="1"/>
    <col min="16128" max="16128" width="7.33203125" style="201" bestFit="1" customWidth="1"/>
    <col min="16129" max="16129" width="14.33203125" style="201" bestFit="1" customWidth="1"/>
    <col min="16130" max="16369" width="9.109375" style="201" customWidth="1"/>
    <col min="16370" max="16370" width="10.109375" style="201" customWidth="1"/>
    <col min="16371" max="16371" width="6.88671875" style="201" customWidth="1"/>
    <col min="16372" max="16372" width="32.6640625" style="201" bestFit="1" customWidth="1"/>
    <col min="16373" max="16384" width="9.44140625" style="201"/>
  </cols>
  <sheetData>
    <row r="1" spans="1:13" s="935" customFormat="1" ht="21.9" customHeight="1" x14ac:dyDescent="0.25">
      <c r="A1" s="237" t="s">
        <v>923</v>
      </c>
      <c r="B1" s="238"/>
      <c r="C1" s="238"/>
      <c r="D1" s="238"/>
      <c r="E1" s="933"/>
      <c r="F1" s="933"/>
      <c r="G1" s="933"/>
      <c r="H1" s="238"/>
      <c r="I1" s="238"/>
      <c r="J1" s="239"/>
      <c r="K1" s="934"/>
    </row>
    <row r="2" spans="1:13" s="942" customFormat="1" ht="5.0999999999999996" customHeight="1" x14ac:dyDescent="0.25">
      <c r="A2" s="936"/>
      <c r="B2" s="937"/>
      <c r="C2" s="937"/>
      <c r="D2" s="938"/>
      <c r="E2" s="938"/>
      <c r="F2" s="938"/>
      <c r="G2" s="939"/>
      <c r="H2" s="938"/>
      <c r="I2" s="940"/>
      <c r="J2" s="941"/>
    </row>
    <row r="3" spans="1:13" s="201" customFormat="1" ht="14.1" customHeight="1" x14ac:dyDescent="0.25">
      <c r="A3" s="943" t="s">
        <v>697</v>
      </c>
      <c r="B3" s="944"/>
      <c r="C3" s="944"/>
      <c r="D3" s="944"/>
      <c r="E3" s="945"/>
      <c r="F3" s="946" t="s">
        <v>15</v>
      </c>
      <c r="G3" s="947" t="s">
        <v>16</v>
      </c>
      <c r="H3" s="945"/>
      <c r="I3" s="946" t="s">
        <v>12</v>
      </c>
      <c r="J3" s="948" t="s">
        <v>462</v>
      </c>
    </row>
    <row r="4" spans="1:13" s="201" customFormat="1" ht="14.1" customHeight="1" x14ac:dyDescent="0.25">
      <c r="A4" s="949" t="s">
        <v>33</v>
      </c>
      <c r="B4" s="950" t="s">
        <v>426</v>
      </c>
      <c r="C4" s="950"/>
      <c r="D4" s="950"/>
      <c r="E4" s="951" t="s">
        <v>18</v>
      </c>
      <c r="F4" s="952">
        <f>F5+F8+F16</f>
        <v>0</v>
      </c>
      <c r="G4" s="953"/>
      <c r="H4" s="951" t="s">
        <v>19</v>
      </c>
      <c r="I4" s="952">
        <f>I5+I8+I16</f>
        <v>0</v>
      </c>
      <c r="J4" s="954">
        <f>J5+J8+J16</f>
        <v>0</v>
      </c>
      <c r="L4" s="516"/>
      <c r="M4" s="516"/>
    </row>
    <row r="5" spans="1:13" s="963" customFormat="1" ht="14.1" customHeight="1" x14ac:dyDescent="0.25">
      <c r="A5" s="955"/>
      <c r="B5" s="956" t="s">
        <v>257</v>
      </c>
      <c r="C5" s="957" t="str">
        <f>'(4)Comp.Pessoal'!B6</f>
        <v>Pessoal Operacional</v>
      </c>
      <c r="D5" s="958"/>
      <c r="E5" s="959" t="str">
        <f t="shared" ref="E5:E14" si="0">E4</f>
        <v>R$/mês</v>
      </c>
      <c r="F5" s="960">
        <f>SUM(F6:F7)</f>
        <v>0</v>
      </c>
      <c r="G5" s="961"/>
      <c r="H5" s="959" t="str">
        <f t="shared" ref="H5:H45" si="1">H4</f>
        <v>R$/ano</v>
      </c>
      <c r="I5" s="960">
        <f>SUM(I6:I7)</f>
        <v>0</v>
      </c>
      <c r="J5" s="962">
        <f>SUM(J6:J7)</f>
        <v>0</v>
      </c>
    </row>
    <row r="6" spans="1:13" s="965" customFormat="1" ht="14.1" customHeight="1" x14ac:dyDescent="0.25">
      <c r="A6" s="964"/>
      <c r="C6" s="966" t="s">
        <v>237</v>
      </c>
      <c r="D6" s="967" t="str">
        <f>'(4)Comp.Pessoal'!C7</f>
        <v>Supervisor</v>
      </c>
      <c r="E6" s="968" t="str">
        <f t="shared" si="0"/>
        <v>R$/mês</v>
      </c>
      <c r="F6" s="969">
        <f>'(4)Comp.Pessoal'!I7</f>
        <v>0</v>
      </c>
      <c r="G6" s="970">
        <v>12</v>
      </c>
      <c r="H6" s="968" t="str">
        <f t="shared" si="1"/>
        <v>R$/ano</v>
      </c>
      <c r="I6" s="969">
        <f>F6*G6</f>
        <v>0</v>
      </c>
      <c r="J6" s="971">
        <f>I6/$I$132</f>
        <v>0</v>
      </c>
    </row>
    <row r="7" spans="1:13" s="965" customFormat="1" ht="14.1" customHeight="1" x14ac:dyDescent="0.25">
      <c r="A7" s="972"/>
      <c r="B7" s="973"/>
      <c r="C7" s="974" t="s">
        <v>238</v>
      </c>
      <c r="D7" s="975" t="str">
        <f>'(4)Comp.Pessoal'!C8</f>
        <v>Monitor</v>
      </c>
      <c r="E7" s="976" t="str">
        <f t="shared" si="0"/>
        <v>R$/mês</v>
      </c>
      <c r="F7" s="969">
        <f>'(4)Comp.Pessoal'!I8</f>
        <v>0</v>
      </c>
      <c r="G7" s="977">
        <f>G6</f>
        <v>12</v>
      </c>
      <c r="H7" s="976" t="str">
        <f t="shared" si="1"/>
        <v>R$/ano</v>
      </c>
      <c r="I7" s="969">
        <f>F7*G7</f>
        <v>0</v>
      </c>
      <c r="J7" s="978">
        <f>I7/$I$132</f>
        <v>0</v>
      </c>
    </row>
    <row r="8" spans="1:13" s="963" customFormat="1" ht="14.1" customHeight="1" x14ac:dyDescent="0.25">
      <c r="A8" s="955"/>
      <c r="B8" s="956" t="s">
        <v>258</v>
      </c>
      <c r="C8" s="979" t="str">
        <f>'(4)Comp.Pessoal'!B11</f>
        <v>Pessoal Administrativo</v>
      </c>
      <c r="D8" s="957"/>
      <c r="E8" s="959" t="str">
        <f t="shared" si="0"/>
        <v>R$/mês</v>
      </c>
      <c r="F8" s="960">
        <f>SUM(F9:F15)</f>
        <v>0</v>
      </c>
      <c r="G8" s="961"/>
      <c r="H8" s="959" t="str">
        <f t="shared" si="1"/>
        <v>R$/ano</v>
      </c>
      <c r="I8" s="960">
        <f>SUM(I9:I15)</f>
        <v>0</v>
      </c>
      <c r="J8" s="962">
        <f>SUM(J9:J15)</f>
        <v>0</v>
      </c>
    </row>
    <row r="9" spans="1:13" s="967" customFormat="1" ht="14.1" customHeight="1" x14ac:dyDescent="0.25">
      <c r="A9" s="980"/>
      <c r="C9" s="966" t="s">
        <v>237</v>
      </c>
      <c r="D9" s="967" t="str">
        <f>'(4)Comp.Pessoal'!C12</f>
        <v>Diretoria</v>
      </c>
      <c r="E9" s="968" t="str">
        <f t="shared" si="0"/>
        <v>R$/mês</v>
      </c>
      <c r="F9" s="969">
        <f>'(4)Comp.Pessoal'!I12</f>
        <v>0</v>
      </c>
      <c r="G9" s="970">
        <f>G7</f>
        <v>12</v>
      </c>
      <c r="H9" s="968" t="str">
        <f t="shared" si="1"/>
        <v>R$/ano</v>
      </c>
      <c r="I9" s="969">
        <f t="shared" ref="I9:I15" si="2">F9*G9</f>
        <v>0</v>
      </c>
      <c r="J9" s="971">
        <f t="shared" ref="J9:J15" si="3">I9/$I$132</f>
        <v>0</v>
      </c>
    </row>
    <row r="10" spans="1:13" s="967" customFormat="1" ht="14.1" customHeight="1" x14ac:dyDescent="0.25">
      <c r="A10" s="980"/>
      <c r="C10" s="966" t="s">
        <v>238</v>
      </c>
      <c r="D10" s="967" t="str">
        <f>'(4)Comp.Pessoal'!C13</f>
        <v>Gerente Administrativo e Financeiro</v>
      </c>
      <c r="E10" s="968" t="str">
        <f t="shared" si="0"/>
        <v>R$/mês</v>
      </c>
      <c r="F10" s="969">
        <f>'(4)Comp.Pessoal'!I13</f>
        <v>0</v>
      </c>
      <c r="G10" s="970">
        <f>G9</f>
        <v>12</v>
      </c>
      <c r="H10" s="968" t="str">
        <f t="shared" si="1"/>
        <v>R$/ano</v>
      </c>
      <c r="I10" s="969">
        <f t="shared" si="2"/>
        <v>0</v>
      </c>
      <c r="J10" s="971">
        <f t="shared" si="3"/>
        <v>0</v>
      </c>
    </row>
    <row r="11" spans="1:13" s="967" customFormat="1" ht="14.1" customHeight="1" x14ac:dyDescent="0.25">
      <c r="A11" s="980"/>
      <c r="C11" s="966" t="s">
        <v>239</v>
      </c>
      <c r="D11" s="967" t="str">
        <f>'(4)Comp.Pessoal'!C14</f>
        <v>Assistente Administrativo - Financeiro</v>
      </c>
      <c r="E11" s="968" t="str">
        <f t="shared" si="0"/>
        <v>R$/mês</v>
      </c>
      <c r="F11" s="969">
        <f>'(4)Comp.Pessoal'!I14</f>
        <v>0</v>
      </c>
      <c r="G11" s="970">
        <f t="shared" ref="G11:G15" si="4">G10</f>
        <v>12</v>
      </c>
      <c r="H11" s="968" t="str">
        <f t="shared" si="1"/>
        <v>R$/ano</v>
      </c>
      <c r="I11" s="969">
        <f t="shared" si="2"/>
        <v>0</v>
      </c>
      <c r="J11" s="971">
        <f t="shared" si="3"/>
        <v>0</v>
      </c>
    </row>
    <row r="12" spans="1:13" s="967" customFormat="1" ht="14.1" customHeight="1" x14ac:dyDescent="0.25">
      <c r="A12" s="980"/>
      <c r="C12" s="966" t="s">
        <v>240</v>
      </c>
      <c r="D12" s="967" t="str">
        <f>'(4)Comp.Pessoal'!C15</f>
        <v>Assistente Administrativo - Comercial</v>
      </c>
      <c r="E12" s="968" t="str">
        <f t="shared" si="0"/>
        <v>R$/mês</v>
      </c>
      <c r="F12" s="969">
        <f>'(4)Comp.Pessoal'!I15</f>
        <v>0</v>
      </c>
      <c r="G12" s="970">
        <f t="shared" si="4"/>
        <v>12</v>
      </c>
      <c r="H12" s="968" t="str">
        <f t="shared" si="1"/>
        <v>R$/ano</v>
      </c>
      <c r="I12" s="969">
        <f t="shared" si="2"/>
        <v>0</v>
      </c>
      <c r="J12" s="971">
        <f t="shared" si="3"/>
        <v>0</v>
      </c>
    </row>
    <row r="13" spans="1:13" s="967" customFormat="1" ht="14.1" customHeight="1" x14ac:dyDescent="0.25">
      <c r="A13" s="980"/>
      <c r="C13" s="966" t="s">
        <v>283</v>
      </c>
      <c r="D13" s="967" t="str">
        <f>'(4)Comp.Pessoal'!C16</f>
        <v>Auxiliar Administrativo</v>
      </c>
      <c r="E13" s="968" t="str">
        <f t="shared" si="0"/>
        <v>R$/mês</v>
      </c>
      <c r="F13" s="969">
        <f>'(4)Comp.Pessoal'!I16</f>
        <v>0</v>
      </c>
      <c r="G13" s="970">
        <f t="shared" si="4"/>
        <v>12</v>
      </c>
      <c r="H13" s="968" t="str">
        <f t="shared" si="1"/>
        <v>R$/ano</v>
      </c>
      <c r="I13" s="969">
        <f t="shared" si="2"/>
        <v>0</v>
      </c>
      <c r="J13" s="971">
        <f t="shared" si="3"/>
        <v>0</v>
      </c>
    </row>
    <row r="14" spans="1:13" s="967" customFormat="1" ht="14.1" customHeight="1" x14ac:dyDescent="0.25">
      <c r="A14" s="980"/>
      <c r="C14" s="966" t="s">
        <v>284</v>
      </c>
      <c r="D14" s="967" t="str">
        <f>'(4)Comp.Pessoal'!C17</f>
        <v>Atendente</v>
      </c>
      <c r="E14" s="968" t="str">
        <f t="shared" si="0"/>
        <v>R$/mês</v>
      </c>
      <c r="F14" s="969">
        <f>'(4)Comp.Pessoal'!I17</f>
        <v>0</v>
      </c>
      <c r="G14" s="970">
        <f t="shared" si="4"/>
        <v>12</v>
      </c>
      <c r="H14" s="968" t="str">
        <f t="shared" si="1"/>
        <v>R$/ano</v>
      </c>
      <c r="I14" s="969">
        <f t="shared" si="2"/>
        <v>0</v>
      </c>
      <c r="J14" s="971">
        <f t="shared" si="3"/>
        <v>0</v>
      </c>
    </row>
    <row r="15" spans="1:13" s="967" customFormat="1" ht="14.1" customHeight="1" x14ac:dyDescent="0.25">
      <c r="A15" s="981"/>
      <c r="B15" s="975"/>
      <c r="C15" s="966" t="s">
        <v>285</v>
      </c>
      <c r="D15" s="975" t="str">
        <f>'(4)Comp.Pessoal'!C18</f>
        <v>Telefonista</v>
      </c>
      <c r="E15" s="976" t="str">
        <f>E14</f>
        <v>R$/mês</v>
      </c>
      <c r="F15" s="969">
        <f>'(4)Comp.Pessoal'!I18</f>
        <v>0</v>
      </c>
      <c r="G15" s="970">
        <f t="shared" si="4"/>
        <v>12</v>
      </c>
      <c r="H15" s="976" t="str">
        <f>H14</f>
        <v>R$/ano</v>
      </c>
      <c r="I15" s="969">
        <f t="shared" si="2"/>
        <v>0</v>
      </c>
      <c r="J15" s="978">
        <f t="shared" si="3"/>
        <v>0</v>
      </c>
    </row>
    <row r="16" spans="1:13" s="963" customFormat="1" ht="14.1" customHeight="1" x14ac:dyDescent="0.25">
      <c r="A16" s="955"/>
      <c r="B16" s="956" t="s">
        <v>259</v>
      </c>
      <c r="C16" s="979" t="str">
        <f>'(4)Comp.Pessoal'!B21</f>
        <v>Pessoal de Manutenção</v>
      </c>
      <c r="D16" s="957"/>
      <c r="E16" s="959" t="str">
        <f>E14</f>
        <v>R$/mês</v>
      </c>
      <c r="F16" s="960">
        <f>SUM(F17:F19)</f>
        <v>0</v>
      </c>
      <c r="G16" s="961"/>
      <c r="H16" s="959" t="str">
        <f>H14</f>
        <v>R$/ano</v>
      </c>
      <c r="I16" s="960">
        <f>SUM(I17:I19)</f>
        <v>0</v>
      </c>
      <c r="J16" s="962">
        <f>SUM(J17:J19)</f>
        <v>0</v>
      </c>
    </row>
    <row r="17" spans="1:13" s="967" customFormat="1" ht="14.1" customHeight="1" x14ac:dyDescent="0.25">
      <c r="A17" s="980"/>
      <c r="C17" s="966" t="s">
        <v>237</v>
      </c>
      <c r="D17" s="967" t="str">
        <f>'(4)Comp.Pessoal'!C22</f>
        <v>Técnico em TI</v>
      </c>
      <c r="E17" s="968" t="str">
        <f t="shared" ref="E17:E45" si="5">E16</f>
        <v>R$/mês</v>
      </c>
      <c r="F17" s="969">
        <f>'(4)Comp.Pessoal'!I22</f>
        <v>0</v>
      </c>
      <c r="G17" s="970">
        <f>G15</f>
        <v>12</v>
      </c>
      <c r="H17" s="968" t="str">
        <f t="shared" si="1"/>
        <v>R$/ano</v>
      </c>
      <c r="I17" s="969">
        <f>F17*G17</f>
        <v>0</v>
      </c>
      <c r="J17" s="971">
        <f>I17/$I$132</f>
        <v>0</v>
      </c>
    </row>
    <row r="18" spans="1:13" s="967" customFormat="1" ht="14.1" customHeight="1" x14ac:dyDescent="0.25">
      <c r="A18" s="980"/>
      <c r="C18" s="966" t="s">
        <v>238</v>
      </c>
      <c r="D18" s="967" t="str">
        <f>'(4)Comp.Pessoal'!C23</f>
        <v>Técnico em Manutenção</v>
      </c>
      <c r="E18" s="968" t="str">
        <f t="shared" si="5"/>
        <v>R$/mês</v>
      </c>
      <c r="F18" s="969">
        <f>'(4)Comp.Pessoal'!I23</f>
        <v>0</v>
      </c>
      <c r="G18" s="970">
        <f>G17</f>
        <v>12</v>
      </c>
      <c r="H18" s="968" t="str">
        <f t="shared" si="1"/>
        <v>R$/ano</v>
      </c>
      <c r="I18" s="969">
        <f t="shared" ref="I18:I19" si="6">F18*G18</f>
        <v>0</v>
      </c>
      <c r="J18" s="971">
        <f>I18/$I$132</f>
        <v>0</v>
      </c>
    </row>
    <row r="19" spans="1:13" s="967" customFormat="1" ht="14.1" customHeight="1" x14ac:dyDescent="0.25">
      <c r="A19" s="981"/>
      <c r="B19" s="975"/>
      <c r="C19" s="966" t="s">
        <v>239</v>
      </c>
      <c r="D19" s="967" t="str">
        <f>'(4)Comp.Pessoal'!C24</f>
        <v>Serviços Gerais</v>
      </c>
      <c r="E19" s="976" t="str">
        <f t="shared" si="5"/>
        <v>R$/mês</v>
      </c>
      <c r="F19" s="969">
        <f>'(4)Comp.Pessoal'!I24</f>
        <v>0</v>
      </c>
      <c r="G19" s="970">
        <f>G18</f>
        <v>12</v>
      </c>
      <c r="H19" s="976" t="str">
        <f t="shared" si="1"/>
        <v>R$/ano</v>
      </c>
      <c r="I19" s="969">
        <f t="shared" si="6"/>
        <v>0</v>
      </c>
      <c r="J19" s="978">
        <f>I19/$I$132</f>
        <v>0</v>
      </c>
    </row>
    <row r="20" spans="1:13" s="201" customFormat="1" ht="14.1" customHeight="1" x14ac:dyDescent="0.25">
      <c r="A20" s="949" t="s">
        <v>34</v>
      </c>
      <c r="B20" s="950" t="s">
        <v>458</v>
      </c>
      <c r="C20" s="950"/>
      <c r="D20" s="950"/>
      <c r="E20" s="951" t="str">
        <f t="shared" si="5"/>
        <v>R$/mês</v>
      </c>
      <c r="F20" s="982">
        <f>F21+F25+F29+F33+F37+F46</f>
        <v>0</v>
      </c>
      <c r="G20" s="953"/>
      <c r="H20" s="951" t="str">
        <f t="shared" si="1"/>
        <v>R$/ano</v>
      </c>
      <c r="I20" s="982">
        <f>I21+I25+I29+I33+I37+I46</f>
        <v>0</v>
      </c>
      <c r="J20" s="954">
        <f>J21+J25+J29+J33+J37+J46</f>
        <v>0</v>
      </c>
      <c r="L20" s="516"/>
      <c r="M20" s="516"/>
    </row>
    <row r="21" spans="1:13" s="963" customFormat="1" ht="14.1" customHeight="1" x14ac:dyDescent="0.25">
      <c r="A21" s="955"/>
      <c r="B21" s="956" t="s">
        <v>260</v>
      </c>
      <c r="C21" s="957" t="str">
        <f>'(5)Comp.Benef.'!B6</f>
        <v>Auxílio Alimentação</v>
      </c>
      <c r="D21" s="956"/>
      <c r="E21" s="959" t="str">
        <f t="shared" si="5"/>
        <v>R$/mês</v>
      </c>
      <c r="F21" s="960">
        <f>SUM(F22:F24)</f>
        <v>0</v>
      </c>
      <c r="G21" s="961"/>
      <c r="H21" s="959" t="str">
        <f t="shared" si="1"/>
        <v>R$/ano</v>
      </c>
      <c r="I21" s="960">
        <f>SUM(I22:I24)</f>
        <v>0</v>
      </c>
      <c r="J21" s="962">
        <f>SUM(J22:J24)</f>
        <v>0</v>
      </c>
    </row>
    <row r="22" spans="1:13" s="967" customFormat="1" ht="14.1" customHeight="1" x14ac:dyDescent="0.25">
      <c r="A22" s="980"/>
      <c r="C22" s="966" t="s">
        <v>237</v>
      </c>
      <c r="D22" s="967" t="str">
        <f>'(5)Comp.Benef.'!C7</f>
        <v>Pessoal Operacional</v>
      </c>
      <c r="E22" s="968" t="str">
        <f t="shared" si="5"/>
        <v>R$/mês</v>
      </c>
      <c r="F22" s="969">
        <f>'(5)Comp.Benef.'!I7</f>
        <v>0</v>
      </c>
      <c r="G22" s="970">
        <f>G19</f>
        <v>12</v>
      </c>
      <c r="H22" s="968" t="str">
        <f t="shared" si="1"/>
        <v>R$/ano</v>
      </c>
      <c r="I22" s="969">
        <f t="shared" ref="I22:I24" si="7">F22*G22</f>
        <v>0</v>
      </c>
      <c r="J22" s="971">
        <f>I22/$I$132</f>
        <v>0</v>
      </c>
    </row>
    <row r="23" spans="1:13" s="967" customFormat="1" ht="14.1" customHeight="1" x14ac:dyDescent="0.25">
      <c r="A23" s="980"/>
      <c r="C23" s="966" t="s">
        <v>238</v>
      </c>
      <c r="D23" s="967" t="str">
        <f>'(5)Comp.Benef.'!C8</f>
        <v>Pessoal Administrativo</v>
      </c>
      <c r="E23" s="968" t="str">
        <f t="shared" si="5"/>
        <v>R$/mês</v>
      </c>
      <c r="F23" s="969">
        <f>'(5)Comp.Benef.'!I8</f>
        <v>0</v>
      </c>
      <c r="G23" s="970">
        <f>G22</f>
        <v>12</v>
      </c>
      <c r="H23" s="968" t="str">
        <f t="shared" si="1"/>
        <v>R$/ano</v>
      </c>
      <c r="I23" s="969">
        <f t="shared" si="7"/>
        <v>0</v>
      </c>
      <c r="J23" s="971">
        <f>I23/$I$132</f>
        <v>0</v>
      </c>
    </row>
    <row r="24" spans="1:13" s="967" customFormat="1" ht="14.1" customHeight="1" x14ac:dyDescent="0.25">
      <c r="A24" s="981"/>
      <c r="B24" s="975"/>
      <c r="C24" s="974" t="s">
        <v>239</v>
      </c>
      <c r="D24" s="967" t="str">
        <f>'(5)Comp.Benef.'!C9</f>
        <v>Pessoal de Manutenção</v>
      </c>
      <c r="E24" s="976" t="str">
        <f t="shared" si="5"/>
        <v>R$/mês</v>
      </c>
      <c r="F24" s="969">
        <f>'(5)Comp.Benef.'!I9</f>
        <v>0</v>
      </c>
      <c r="G24" s="970">
        <f>G23</f>
        <v>12</v>
      </c>
      <c r="H24" s="976" t="str">
        <f t="shared" si="1"/>
        <v>R$/ano</v>
      </c>
      <c r="I24" s="969">
        <f t="shared" si="7"/>
        <v>0</v>
      </c>
      <c r="J24" s="978">
        <f>I24/$I$132</f>
        <v>0</v>
      </c>
    </row>
    <row r="25" spans="1:13" s="963" customFormat="1" ht="14.1" customHeight="1" x14ac:dyDescent="0.25">
      <c r="A25" s="955"/>
      <c r="B25" s="956" t="s">
        <v>261</v>
      </c>
      <c r="C25" s="957" t="str">
        <f>'(5)Comp.Benef.'!B12</f>
        <v>Vale Transporte</v>
      </c>
      <c r="D25" s="956"/>
      <c r="E25" s="959" t="str">
        <f t="shared" si="5"/>
        <v>R$/mês</v>
      </c>
      <c r="F25" s="960">
        <f>SUM(F26:F28)</f>
        <v>0</v>
      </c>
      <c r="G25" s="961"/>
      <c r="H25" s="959" t="str">
        <f t="shared" si="1"/>
        <v>R$/ano</v>
      </c>
      <c r="I25" s="960">
        <f>SUM(I26:I28)</f>
        <v>0</v>
      </c>
      <c r="J25" s="962">
        <f>SUM(J26:J28)</f>
        <v>0</v>
      </c>
    </row>
    <row r="26" spans="1:13" s="967" customFormat="1" ht="14.1" customHeight="1" x14ac:dyDescent="0.25">
      <c r="A26" s="980"/>
      <c r="C26" s="966" t="s">
        <v>237</v>
      </c>
      <c r="D26" s="967" t="str">
        <f>'(5)Comp.Benef.'!C13</f>
        <v>Pessoal Operacional</v>
      </c>
      <c r="E26" s="968" t="str">
        <f t="shared" si="5"/>
        <v>R$/mês</v>
      </c>
      <c r="F26" s="969">
        <f>'(5)Comp.Benef.'!I13</f>
        <v>0</v>
      </c>
      <c r="G26" s="970">
        <f>G24</f>
        <v>12</v>
      </c>
      <c r="H26" s="968" t="str">
        <f t="shared" si="1"/>
        <v>R$/ano</v>
      </c>
      <c r="I26" s="969">
        <f t="shared" ref="I26:I28" si="8">F26*G26</f>
        <v>0</v>
      </c>
      <c r="J26" s="971">
        <f>I26/$I$132</f>
        <v>0</v>
      </c>
    </row>
    <row r="27" spans="1:13" s="967" customFormat="1" ht="14.1" customHeight="1" x14ac:dyDescent="0.25">
      <c r="A27" s="980"/>
      <c r="C27" s="966" t="s">
        <v>238</v>
      </c>
      <c r="D27" s="967" t="str">
        <f>'(5)Comp.Benef.'!C14</f>
        <v>Pessoal Administrativo</v>
      </c>
      <c r="E27" s="968" t="str">
        <f t="shared" si="5"/>
        <v>R$/mês</v>
      </c>
      <c r="F27" s="969">
        <f>'(5)Comp.Benef.'!I14</f>
        <v>0</v>
      </c>
      <c r="G27" s="970">
        <f>G26</f>
        <v>12</v>
      </c>
      <c r="H27" s="968" t="str">
        <f t="shared" si="1"/>
        <v>R$/ano</v>
      </c>
      <c r="I27" s="969">
        <f t="shared" si="8"/>
        <v>0</v>
      </c>
      <c r="J27" s="971">
        <f>I27/$I$132</f>
        <v>0</v>
      </c>
    </row>
    <row r="28" spans="1:13" s="967" customFormat="1" ht="14.1" customHeight="1" x14ac:dyDescent="0.25">
      <c r="A28" s="981"/>
      <c r="B28" s="975"/>
      <c r="C28" s="974" t="s">
        <v>239</v>
      </c>
      <c r="D28" s="967" t="str">
        <f>'(5)Comp.Benef.'!C15</f>
        <v>Pessoal de Manutenção</v>
      </c>
      <c r="E28" s="976" t="str">
        <f t="shared" si="5"/>
        <v>R$/mês</v>
      </c>
      <c r="F28" s="969">
        <f>'(5)Comp.Benef.'!I15</f>
        <v>0</v>
      </c>
      <c r="G28" s="970">
        <f>G27</f>
        <v>12</v>
      </c>
      <c r="H28" s="976" t="str">
        <f t="shared" si="1"/>
        <v>R$/ano</v>
      </c>
      <c r="I28" s="969">
        <f t="shared" si="8"/>
        <v>0</v>
      </c>
      <c r="J28" s="971">
        <f>I28/$I$132</f>
        <v>0</v>
      </c>
    </row>
    <row r="29" spans="1:13" s="963" customFormat="1" ht="14.1" customHeight="1" x14ac:dyDescent="0.25">
      <c r="A29" s="955"/>
      <c r="B29" s="956" t="s">
        <v>262</v>
      </c>
      <c r="C29" s="957" t="str">
        <f>'(5)Comp.Benef.'!B18</f>
        <v>Assistência Médica e Hospitalar</v>
      </c>
      <c r="D29" s="956"/>
      <c r="E29" s="959" t="str">
        <f t="shared" si="5"/>
        <v>R$/mês</v>
      </c>
      <c r="F29" s="960">
        <f>SUM(F30:F32)</f>
        <v>0</v>
      </c>
      <c r="G29" s="961"/>
      <c r="H29" s="959" t="str">
        <f t="shared" si="1"/>
        <v>R$/ano</v>
      </c>
      <c r="I29" s="960">
        <f>SUM(I30:I32)</f>
        <v>0</v>
      </c>
      <c r="J29" s="962">
        <f>SUM(J30:J32)</f>
        <v>0</v>
      </c>
    </row>
    <row r="30" spans="1:13" s="967" customFormat="1" ht="14.1" customHeight="1" x14ac:dyDescent="0.25">
      <c r="A30" s="980"/>
      <c r="C30" s="966" t="s">
        <v>237</v>
      </c>
      <c r="D30" s="967" t="str">
        <f>'(5)Comp.Benef.'!C19</f>
        <v>Pessoal Operacional</v>
      </c>
      <c r="E30" s="968" t="str">
        <f t="shared" si="5"/>
        <v>R$/mês</v>
      </c>
      <c r="F30" s="969">
        <f>'(5)Comp.Benef.'!I19</f>
        <v>0</v>
      </c>
      <c r="G30" s="970">
        <f>G28</f>
        <v>12</v>
      </c>
      <c r="H30" s="968" t="str">
        <f t="shared" si="1"/>
        <v>R$/ano</v>
      </c>
      <c r="I30" s="969">
        <f t="shared" ref="I30:I32" si="9">F30*G30</f>
        <v>0</v>
      </c>
      <c r="J30" s="971">
        <f>I30/$I$132</f>
        <v>0</v>
      </c>
    </row>
    <row r="31" spans="1:13" s="967" customFormat="1" ht="14.1" customHeight="1" x14ac:dyDescent="0.25">
      <c r="A31" s="980"/>
      <c r="C31" s="966" t="s">
        <v>238</v>
      </c>
      <c r="D31" s="967" t="str">
        <f>'(5)Comp.Benef.'!C20</f>
        <v>Pessoal Administrativo</v>
      </c>
      <c r="E31" s="968" t="str">
        <f t="shared" si="5"/>
        <v>R$/mês</v>
      </c>
      <c r="F31" s="969">
        <f>'(5)Comp.Benef.'!I20</f>
        <v>0</v>
      </c>
      <c r="G31" s="970">
        <f>G30</f>
        <v>12</v>
      </c>
      <c r="H31" s="968" t="str">
        <f t="shared" si="1"/>
        <v>R$/ano</v>
      </c>
      <c r="I31" s="969">
        <f t="shared" si="9"/>
        <v>0</v>
      </c>
      <c r="J31" s="971">
        <f>I31/$I$132</f>
        <v>0</v>
      </c>
    </row>
    <row r="32" spans="1:13" s="967" customFormat="1" ht="14.1" customHeight="1" x14ac:dyDescent="0.25">
      <c r="A32" s="981"/>
      <c r="B32" s="975"/>
      <c r="C32" s="974" t="s">
        <v>239</v>
      </c>
      <c r="D32" s="967" t="str">
        <f>'(5)Comp.Benef.'!C21</f>
        <v>Pessoal de Manutenção</v>
      </c>
      <c r="E32" s="976" t="str">
        <f t="shared" si="5"/>
        <v>R$/mês</v>
      </c>
      <c r="F32" s="969">
        <f>'(5)Comp.Benef.'!I21</f>
        <v>0</v>
      </c>
      <c r="G32" s="970">
        <f>G31</f>
        <v>12</v>
      </c>
      <c r="H32" s="976" t="str">
        <f t="shared" si="1"/>
        <v>R$/ano</v>
      </c>
      <c r="I32" s="969">
        <f t="shared" si="9"/>
        <v>0</v>
      </c>
      <c r="J32" s="971">
        <f>I32/$I$132</f>
        <v>0</v>
      </c>
    </row>
    <row r="33" spans="1:13" s="963" customFormat="1" ht="14.1" customHeight="1" x14ac:dyDescent="0.25">
      <c r="A33" s="955"/>
      <c r="B33" s="956" t="s">
        <v>263</v>
      </c>
      <c r="C33" s="957" t="str">
        <f>'(5)Comp.Benef.'!B24</f>
        <v>Seguro de Vida, Invalidez e Funeral</v>
      </c>
      <c r="D33" s="956"/>
      <c r="E33" s="959" t="str">
        <f t="shared" si="5"/>
        <v>R$/mês</v>
      </c>
      <c r="F33" s="960">
        <f>SUM(F34:F36)</f>
        <v>0</v>
      </c>
      <c r="G33" s="961"/>
      <c r="H33" s="959" t="str">
        <f t="shared" si="1"/>
        <v>R$/ano</v>
      </c>
      <c r="I33" s="960">
        <f>SUM(I34:I36)</f>
        <v>0</v>
      </c>
      <c r="J33" s="962">
        <f>SUM(J34:J36)</f>
        <v>0</v>
      </c>
    </row>
    <row r="34" spans="1:13" s="967" customFormat="1" ht="14.1" customHeight="1" x14ac:dyDescent="0.25">
      <c r="A34" s="980"/>
      <c r="C34" s="966" t="s">
        <v>237</v>
      </c>
      <c r="D34" s="967" t="str">
        <f>'(5)Comp.Benef.'!C25</f>
        <v>Pessoal Operacional</v>
      </c>
      <c r="E34" s="968" t="str">
        <f t="shared" si="5"/>
        <v>R$/mês</v>
      </c>
      <c r="F34" s="969">
        <f>'(5)Comp.Benef.'!I25</f>
        <v>0</v>
      </c>
      <c r="G34" s="970">
        <f>G32</f>
        <v>12</v>
      </c>
      <c r="H34" s="968" t="str">
        <f t="shared" si="1"/>
        <v>R$/ano</v>
      </c>
      <c r="I34" s="969">
        <f t="shared" ref="I34:I36" si="10">F34*G34</f>
        <v>0</v>
      </c>
      <c r="J34" s="971">
        <f>I34/$I$132</f>
        <v>0</v>
      </c>
    </row>
    <row r="35" spans="1:13" s="967" customFormat="1" ht="14.1" customHeight="1" x14ac:dyDescent="0.25">
      <c r="A35" s="980"/>
      <c r="C35" s="966" t="s">
        <v>238</v>
      </c>
      <c r="D35" s="967" t="str">
        <f>'(5)Comp.Benef.'!C26</f>
        <v>Pessoal Administrativo</v>
      </c>
      <c r="E35" s="968" t="str">
        <f t="shared" si="5"/>
        <v>R$/mês</v>
      </c>
      <c r="F35" s="969">
        <f>'(5)Comp.Benef.'!I26</f>
        <v>0</v>
      </c>
      <c r="G35" s="970">
        <f>G34</f>
        <v>12</v>
      </c>
      <c r="H35" s="968" t="str">
        <f t="shared" si="1"/>
        <v>R$/ano</v>
      </c>
      <c r="I35" s="969">
        <f t="shared" si="10"/>
        <v>0</v>
      </c>
      <c r="J35" s="971">
        <f>I35/$I$132</f>
        <v>0</v>
      </c>
    </row>
    <row r="36" spans="1:13" s="967" customFormat="1" ht="14.1" customHeight="1" x14ac:dyDescent="0.25">
      <c r="A36" s="981"/>
      <c r="B36" s="975"/>
      <c r="C36" s="974" t="s">
        <v>239</v>
      </c>
      <c r="D36" s="967" t="str">
        <f>'(5)Comp.Benef.'!C27</f>
        <v>Pessoal de Manutenção</v>
      </c>
      <c r="E36" s="976" t="str">
        <f t="shared" si="5"/>
        <v>R$/mês</v>
      </c>
      <c r="F36" s="969">
        <f>'(5)Comp.Benef.'!I27</f>
        <v>0</v>
      </c>
      <c r="G36" s="970">
        <f>G35</f>
        <v>12</v>
      </c>
      <c r="H36" s="976" t="str">
        <f t="shared" si="1"/>
        <v>R$/ano</v>
      </c>
      <c r="I36" s="969">
        <f t="shared" si="10"/>
        <v>0</v>
      </c>
      <c r="J36" s="971">
        <f>I36/$I$132</f>
        <v>0</v>
      </c>
    </row>
    <row r="37" spans="1:13" s="963" customFormat="1" ht="14.1" customHeight="1" x14ac:dyDescent="0.25">
      <c r="A37" s="955"/>
      <c r="B37" s="956" t="s">
        <v>264</v>
      </c>
      <c r="C37" s="957" t="str">
        <f>'(5)Comp.Benef.'!B34</f>
        <v>Uniforme</v>
      </c>
      <c r="D37" s="956"/>
      <c r="E37" s="959" t="str">
        <f t="shared" si="5"/>
        <v>R$/mês</v>
      </c>
      <c r="F37" s="960">
        <f>SUM(F38:F45)</f>
        <v>0</v>
      </c>
      <c r="G37" s="961"/>
      <c r="H37" s="959" t="str">
        <f t="shared" si="1"/>
        <v>R$/ano</v>
      </c>
      <c r="I37" s="960">
        <f>SUM(I38:I45)</f>
        <v>0</v>
      </c>
      <c r="J37" s="962">
        <f>SUM(J38:J45)</f>
        <v>0</v>
      </c>
    </row>
    <row r="38" spans="1:13" s="967" customFormat="1" ht="14.1" customHeight="1" x14ac:dyDescent="0.25">
      <c r="A38" s="980"/>
      <c r="C38" s="966" t="s">
        <v>237</v>
      </c>
      <c r="D38" s="967" t="str">
        <f>'(5)Comp.Benef.'!C35</f>
        <v>Calça</v>
      </c>
      <c r="E38" s="968" t="str">
        <f t="shared" si="5"/>
        <v>R$/mês</v>
      </c>
      <c r="F38" s="969">
        <f>'(5)Comp.Benef.'!I35</f>
        <v>0</v>
      </c>
      <c r="G38" s="970">
        <f>G36</f>
        <v>12</v>
      </c>
      <c r="H38" s="968" t="str">
        <f t="shared" si="1"/>
        <v>R$/ano</v>
      </c>
      <c r="I38" s="969">
        <f t="shared" ref="I38:I45" si="11">F38*G38</f>
        <v>0</v>
      </c>
      <c r="J38" s="971">
        <f t="shared" ref="J38:J45" si="12">I38/$I$132</f>
        <v>0</v>
      </c>
    </row>
    <row r="39" spans="1:13" s="967" customFormat="1" ht="14.1" customHeight="1" x14ac:dyDescent="0.25">
      <c r="A39" s="980"/>
      <c r="C39" s="966" t="s">
        <v>238</v>
      </c>
      <c r="D39" s="967" t="str">
        <f>'(5)Comp.Benef.'!C36</f>
        <v>Camisa</v>
      </c>
      <c r="E39" s="968" t="str">
        <f t="shared" si="5"/>
        <v>R$/mês</v>
      </c>
      <c r="F39" s="969">
        <f>'(5)Comp.Benef.'!I36</f>
        <v>0</v>
      </c>
      <c r="G39" s="970">
        <f>G38</f>
        <v>12</v>
      </c>
      <c r="H39" s="968" t="str">
        <f t="shared" si="1"/>
        <v>R$/ano</v>
      </c>
      <c r="I39" s="969">
        <f t="shared" si="11"/>
        <v>0</v>
      </c>
      <c r="J39" s="971">
        <f t="shared" si="12"/>
        <v>0</v>
      </c>
    </row>
    <row r="40" spans="1:13" s="967" customFormat="1" ht="14.1" customHeight="1" x14ac:dyDescent="0.25">
      <c r="A40" s="980"/>
      <c r="C40" s="966" t="s">
        <v>239</v>
      </c>
      <c r="D40" s="967" t="str">
        <f>'(5)Comp.Benef.'!C37</f>
        <v>Par de Sapatos</v>
      </c>
      <c r="E40" s="968" t="str">
        <f t="shared" si="5"/>
        <v>R$/mês</v>
      </c>
      <c r="F40" s="969">
        <f>'(5)Comp.Benef.'!I37</f>
        <v>0</v>
      </c>
      <c r="G40" s="970">
        <f t="shared" ref="G40:G45" si="13">G39</f>
        <v>12</v>
      </c>
      <c r="H40" s="968" t="str">
        <f t="shared" si="1"/>
        <v>R$/ano</v>
      </c>
      <c r="I40" s="969">
        <f t="shared" si="11"/>
        <v>0</v>
      </c>
      <c r="J40" s="971">
        <f t="shared" si="12"/>
        <v>0</v>
      </c>
    </row>
    <row r="41" spans="1:13" s="967" customFormat="1" ht="14.1" customHeight="1" x14ac:dyDescent="0.25">
      <c r="A41" s="980"/>
      <c r="C41" s="966" t="s">
        <v>240</v>
      </c>
      <c r="D41" s="967" t="str">
        <f>'(5)Comp.Benef.'!C38</f>
        <v>Colete</v>
      </c>
      <c r="E41" s="968" t="str">
        <f t="shared" si="5"/>
        <v>R$/mês</v>
      </c>
      <c r="F41" s="969">
        <f>'(5)Comp.Benef.'!I38</f>
        <v>0</v>
      </c>
      <c r="G41" s="970">
        <f t="shared" si="13"/>
        <v>12</v>
      </c>
      <c r="H41" s="968" t="str">
        <f t="shared" si="1"/>
        <v>R$/ano</v>
      </c>
      <c r="I41" s="969">
        <f t="shared" si="11"/>
        <v>0</v>
      </c>
      <c r="J41" s="971">
        <f t="shared" si="12"/>
        <v>0</v>
      </c>
    </row>
    <row r="42" spans="1:13" s="967" customFormat="1" ht="14.1" customHeight="1" x14ac:dyDescent="0.25">
      <c r="A42" s="980"/>
      <c r="C42" s="966" t="s">
        <v>283</v>
      </c>
      <c r="D42" s="967" t="str">
        <f>'(5)Comp.Benef.'!C39</f>
        <v>Bota</v>
      </c>
      <c r="E42" s="968" t="str">
        <f t="shared" si="5"/>
        <v>R$/mês</v>
      </c>
      <c r="F42" s="969">
        <f>'(5)Comp.Benef.'!I39</f>
        <v>0</v>
      </c>
      <c r="G42" s="970">
        <f t="shared" si="13"/>
        <v>12</v>
      </c>
      <c r="H42" s="968" t="str">
        <f t="shared" si="1"/>
        <v>R$/ano</v>
      </c>
      <c r="I42" s="969">
        <f t="shared" si="11"/>
        <v>0</v>
      </c>
      <c r="J42" s="971">
        <f t="shared" si="12"/>
        <v>0</v>
      </c>
    </row>
    <row r="43" spans="1:13" s="967" customFormat="1" ht="14.1" customHeight="1" x14ac:dyDescent="0.25">
      <c r="A43" s="980"/>
      <c r="C43" s="966" t="s">
        <v>284</v>
      </c>
      <c r="D43" s="967" t="str">
        <f>'(5)Comp.Benef.'!C40</f>
        <v>Capa de Chuva</v>
      </c>
      <c r="E43" s="968" t="str">
        <f t="shared" si="5"/>
        <v>R$/mês</v>
      </c>
      <c r="F43" s="969">
        <f>'(5)Comp.Benef.'!I40</f>
        <v>0</v>
      </c>
      <c r="G43" s="970">
        <f t="shared" si="13"/>
        <v>12</v>
      </c>
      <c r="H43" s="968" t="str">
        <f t="shared" si="1"/>
        <v>R$/ano</v>
      </c>
      <c r="I43" s="969">
        <f t="shared" si="11"/>
        <v>0</v>
      </c>
      <c r="J43" s="971">
        <f t="shared" si="12"/>
        <v>0</v>
      </c>
    </row>
    <row r="44" spans="1:13" s="967" customFormat="1" ht="14.1" customHeight="1" x14ac:dyDescent="0.25">
      <c r="A44" s="980"/>
      <c r="C44" s="966" t="s">
        <v>285</v>
      </c>
      <c r="D44" s="967" t="str">
        <f>'(5)Comp.Benef.'!C41</f>
        <v>Boné</v>
      </c>
      <c r="E44" s="968" t="str">
        <f t="shared" si="5"/>
        <v>R$/mês</v>
      </c>
      <c r="F44" s="969">
        <f>'(5)Comp.Benef.'!I41</f>
        <v>0</v>
      </c>
      <c r="G44" s="970">
        <f t="shared" si="13"/>
        <v>12</v>
      </c>
      <c r="H44" s="968" t="str">
        <f t="shared" si="1"/>
        <v>R$/ano</v>
      </c>
      <c r="I44" s="969">
        <f t="shared" si="11"/>
        <v>0</v>
      </c>
      <c r="J44" s="971">
        <f t="shared" si="12"/>
        <v>0</v>
      </c>
    </row>
    <row r="45" spans="1:13" s="967" customFormat="1" ht="14.1" customHeight="1" x14ac:dyDescent="0.25">
      <c r="A45" s="980"/>
      <c r="C45" s="966" t="s">
        <v>287</v>
      </c>
      <c r="D45" s="967" t="str">
        <f>'(5)Comp.Benef.'!C42</f>
        <v>Jaqueta</v>
      </c>
      <c r="E45" s="968" t="str">
        <f t="shared" si="5"/>
        <v>R$/mês</v>
      </c>
      <c r="F45" s="969">
        <f>'(5)Comp.Benef.'!I42</f>
        <v>0</v>
      </c>
      <c r="G45" s="970">
        <f t="shared" si="13"/>
        <v>12</v>
      </c>
      <c r="H45" s="968" t="str">
        <f t="shared" si="1"/>
        <v>R$/ano</v>
      </c>
      <c r="I45" s="969">
        <f t="shared" si="11"/>
        <v>0</v>
      </c>
      <c r="J45" s="971">
        <f t="shared" si="12"/>
        <v>0</v>
      </c>
    </row>
    <row r="46" spans="1:13" s="963" customFormat="1" ht="14.1" customHeight="1" x14ac:dyDescent="0.25">
      <c r="A46" s="955"/>
      <c r="B46" s="956" t="s">
        <v>448</v>
      </c>
      <c r="C46" s="957" t="str">
        <f>'(5)Comp.Benef.'!B45</f>
        <v>EPI</v>
      </c>
      <c r="D46" s="956"/>
      <c r="E46" s="959" t="str">
        <f>E44</f>
        <v>R$/mês</v>
      </c>
      <c r="F46" s="960">
        <f>SUM(F47)</f>
        <v>0</v>
      </c>
      <c r="G46" s="961"/>
      <c r="H46" s="959" t="str">
        <f>H44</f>
        <v>R$/ano</v>
      </c>
      <c r="I46" s="960">
        <f>SUM(I47)</f>
        <v>0</v>
      </c>
      <c r="J46" s="962">
        <f>SUM(J47)</f>
        <v>0</v>
      </c>
    </row>
    <row r="47" spans="1:13" s="967" customFormat="1" ht="14.1" customHeight="1" x14ac:dyDescent="0.25">
      <c r="A47" s="981"/>
      <c r="B47" s="975"/>
      <c r="C47" s="966" t="s">
        <v>237</v>
      </c>
      <c r="D47" s="975" t="str">
        <f>'(5)Comp.Benef.'!C46</f>
        <v>Protetor Solar FPS 50 (120ml)</v>
      </c>
      <c r="E47" s="976" t="str">
        <f>E44</f>
        <v>R$/mês</v>
      </c>
      <c r="F47" s="969">
        <f>'(5)Comp.Benef.'!I46</f>
        <v>0</v>
      </c>
      <c r="G47" s="977">
        <f>G45</f>
        <v>12</v>
      </c>
      <c r="H47" s="976" t="str">
        <f>H44</f>
        <v>R$/ano</v>
      </c>
      <c r="I47" s="969">
        <f t="shared" ref="I47" si="14">F47*G47</f>
        <v>0</v>
      </c>
      <c r="J47" s="978">
        <f>I47/$I$132</f>
        <v>0</v>
      </c>
    </row>
    <row r="48" spans="1:13" s="201" customFormat="1" ht="14.1" customHeight="1" x14ac:dyDescent="0.25">
      <c r="A48" s="949" t="s">
        <v>36</v>
      </c>
      <c r="B48" s="950" t="s">
        <v>23</v>
      </c>
      <c r="C48" s="950"/>
      <c r="D48" s="950"/>
      <c r="E48" s="951" t="str">
        <f>E47</f>
        <v>R$/mês</v>
      </c>
      <c r="F48" s="982">
        <f>F49+F63+F72</f>
        <v>0</v>
      </c>
      <c r="G48" s="953"/>
      <c r="H48" s="951" t="str">
        <f>H47</f>
        <v>R$/ano</v>
      </c>
      <c r="I48" s="982">
        <f>I49+I63+I72</f>
        <v>0</v>
      </c>
      <c r="J48" s="954">
        <f>J49+J63+J72</f>
        <v>0</v>
      </c>
      <c r="L48" s="516"/>
      <c r="M48" s="516"/>
    </row>
    <row r="49" spans="1:10" s="963" customFormat="1" ht="14.1" customHeight="1" x14ac:dyDescent="0.25">
      <c r="A49" s="955"/>
      <c r="B49" s="956" t="s">
        <v>265</v>
      </c>
      <c r="C49" s="957" t="str">
        <f>'(6)Comp.Desp.G'!B5</f>
        <v>Administrativas</v>
      </c>
      <c r="D49" s="956"/>
      <c r="E49" s="959" t="str">
        <f>E48</f>
        <v>R$/mês</v>
      </c>
      <c r="F49" s="960">
        <f>SUM(F50:F62)</f>
        <v>0</v>
      </c>
      <c r="G49" s="961"/>
      <c r="H49" s="959" t="str">
        <f>H48</f>
        <v>R$/ano</v>
      </c>
      <c r="I49" s="960">
        <f>SUM(I50:I62)</f>
        <v>0</v>
      </c>
      <c r="J49" s="962">
        <f>SUM(J50:J62)</f>
        <v>0</v>
      </c>
    </row>
    <row r="50" spans="1:10" s="967" customFormat="1" ht="14.1" customHeight="1" x14ac:dyDescent="0.25">
      <c r="A50" s="980"/>
      <c r="C50" s="966" t="s">
        <v>237</v>
      </c>
      <c r="D50" s="967" t="str">
        <f>'(6)Comp.Desp.G'!C6</f>
        <v>Aluguel de Instalações, Venda e Comercial</v>
      </c>
      <c r="E50" s="968" t="str">
        <f t="shared" ref="E50:E61" si="15">E49</f>
        <v>R$/mês</v>
      </c>
      <c r="F50" s="969">
        <f>'(6)Comp.Desp.G'!F6</f>
        <v>0</v>
      </c>
      <c r="G50" s="970">
        <v>12</v>
      </c>
      <c r="H50" s="968" t="str">
        <f t="shared" ref="H50:H61" si="16">H49</f>
        <v>R$/ano</v>
      </c>
      <c r="I50" s="969">
        <f t="shared" ref="I50:I62" si="17">F50*G50</f>
        <v>0</v>
      </c>
      <c r="J50" s="971">
        <f t="shared" ref="J50:J59" si="18">I50/$I$132</f>
        <v>0</v>
      </c>
    </row>
    <row r="51" spans="1:10" s="967" customFormat="1" ht="14.1" customHeight="1" x14ac:dyDescent="0.25">
      <c r="A51" s="980"/>
      <c r="C51" s="966" t="s">
        <v>238</v>
      </c>
      <c r="D51" s="967" t="str">
        <f>'(6)Comp.Desp.G'!C7</f>
        <v>Telefone Fixo</v>
      </c>
      <c r="E51" s="968" t="str">
        <f t="shared" si="15"/>
        <v>R$/mês</v>
      </c>
      <c r="F51" s="969">
        <f>'(6)Comp.Desp.G'!F7</f>
        <v>0</v>
      </c>
      <c r="G51" s="970">
        <f>G50</f>
        <v>12</v>
      </c>
      <c r="H51" s="968" t="str">
        <f t="shared" si="16"/>
        <v>R$/ano</v>
      </c>
      <c r="I51" s="969">
        <f t="shared" si="17"/>
        <v>0</v>
      </c>
      <c r="J51" s="971">
        <f t="shared" si="18"/>
        <v>0</v>
      </c>
    </row>
    <row r="52" spans="1:10" s="967" customFormat="1" ht="14.1" customHeight="1" x14ac:dyDescent="0.25">
      <c r="A52" s="980"/>
      <c r="C52" s="966" t="s">
        <v>239</v>
      </c>
      <c r="D52" s="967" t="str">
        <f>'(6)Comp.Desp.G'!C8</f>
        <v>Internet (P.O.S - Chip)</v>
      </c>
      <c r="E52" s="968" t="str">
        <f t="shared" si="15"/>
        <v>R$/mês</v>
      </c>
      <c r="F52" s="969">
        <f>'(6)Comp.Desp.G'!F8</f>
        <v>0</v>
      </c>
      <c r="G52" s="970">
        <f t="shared" ref="G52:G61" si="19">G51</f>
        <v>12</v>
      </c>
      <c r="H52" s="968" t="str">
        <f t="shared" si="16"/>
        <v>R$/ano</v>
      </c>
      <c r="I52" s="969">
        <f t="shared" si="17"/>
        <v>0</v>
      </c>
      <c r="J52" s="971">
        <f t="shared" si="18"/>
        <v>0</v>
      </c>
    </row>
    <row r="53" spans="1:10" s="967" customFormat="1" ht="14.1" customHeight="1" x14ac:dyDescent="0.25">
      <c r="A53" s="980"/>
      <c r="C53" s="966" t="s">
        <v>240</v>
      </c>
      <c r="D53" s="967" t="str">
        <f>'(6)Comp.Desp.G'!C9</f>
        <v>Energia Elétrica</v>
      </c>
      <c r="E53" s="968" t="str">
        <f t="shared" si="15"/>
        <v>R$/mês</v>
      </c>
      <c r="F53" s="969">
        <f>'(6)Comp.Desp.G'!F9</f>
        <v>0</v>
      </c>
      <c r="G53" s="970">
        <f t="shared" si="19"/>
        <v>12</v>
      </c>
      <c r="H53" s="968" t="str">
        <f t="shared" si="16"/>
        <v>R$/ano</v>
      </c>
      <c r="I53" s="969">
        <f t="shared" si="17"/>
        <v>0</v>
      </c>
      <c r="J53" s="971">
        <f t="shared" si="18"/>
        <v>0</v>
      </c>
    </row>
    <row r="54" spans="1:10" s="967" customFormat="1" ht="14.1" customHeight="1" x14ac:dyDescent="0.25">
      <c r="A54" s="980"/>
      <c r="C54" s="966" t="s">
        <v>283</v>
      </c>
      <c r="D54" s="967" t="str">
        <f>'(6)Comp.Desp.G'!C10</f>
        <v>Água e Esgoto</v>
      </c>
      <c r="E54" s="968" t="str">
        <f t="shared" si="15"/>
        <v>R$/mês</v>
      </c>
      <c r="F54" s="969">
        <f>'(6)Comp.Desp.G'!F10</f>
        <v>0</v>
      </c>
      <c r="G54" s="970">
        <f t="shared" si="19"/>
        <v>12</v>
      </c>
      <c r="H54" s="968" t="str">
        <f t="shared" si="16"/>
        <v>R$/ano</v>
      </c>
      <c r="I54" s="969">
        <f t="shared" si="17"/>
        <v>0</v>
      </c>
      <c r="J54" s="971">
        <f t="shared" si="18"/>
        <v>0</v>
      </c>
    </row>
    <row r="55" spans="1:10" s="967" customFormat="1" ht="14.1" customHeight="1" x14ac:dyDescent="0.25">
      <c r="A55" s="980"/>
      <c r="C55" s="966" t="s">
        <v>284</v>
      </c>
      <c r="D55" s="967" t="str">
        <f>'(6)Comp.Desp.G'!C11</f>
        <v>Propaganda e Publicidade</v>
      </c>
      <c r="E55" s="968" t="str">
        <f t="shared" si="15"/>
        <v>R$/mês</v>
      </c>
      <c r="F55" s="969">
        <f>'(6)Comp.Desp.G'!F11</f>
        <v>0</v>
      </c>
      <c r="G55" s="970">
        <f t="shared" si="19"/>
        <v>12</v>
      </c>
      <c r="H55" s="968" t="str">
        <f t="shared" si="16"/>
        <v>R$/ano</v>
      </c>
      <c r="I55" s="969">
        <f t="shared" si="17"/>
        <v>0</v>
      </c>
      <c r="J55" s="971">
        <f t="shared" si="18"/>
        <v>0</v>
      </c>
    </row>
    <row r="56" spans="1:10" s="967" customFormat="1" ht="14.1" customHeight="1" x14ac:dyDescent="0.25">
      <c r="A56" s="980"/>
      <c r="C56" s="966" t="s">
        <v>285</v>
      </c>
      <c r="D56" s="967" t="str">
        <f>'(6)Comp.Desp.G'!C12</f>
        <v>Seguro Patrimonial</v>
      </c>
      <c r="E56" s="968" t="str">
        <f t="shared" si="15"/>
        <v>R$/mês</v>
      </c>
      <c r="F56" s="969">
        <f>'(6)Comp.Desp.G'!F12</f>
        <v>0</v>
      </c>
      <c r="G56" s="970">
        <f t="shared" si="19"/>
        <v>12</v>
      </c>
      <c r="H56" s="968" t="str">
        <f t="shared" si="16"/>
        <v>R$/ano</v>
      </c>
      <c r="I56" s="969">
        <f t="shared" si="17"/>
        <v>0</v>
      </c>
      <c r="J56" s="971">
        <f t="shared" si="18"/>
        <v>0</v>
      </c>
    </row>
    <row r="57" spans="1:10" s="967" customFormat="1" ht="14.1" customHeight="1" x14ac:dyDescent="0.25">
      <c r="A57" s="980"/>
      <c r="C57" s="966" t="s">
        <v>287</v>
      </c>
      <c r="D57" s="967" t="str">
        <f>'(6)Comp.Desp.G'!C13</f>
        <v>Material de Expediente (bobina, talonário, etc.)</v>
      </c>
      <c r="E57" s="968" t="str">
        <f t="shared" si="15"/>
        <v>R$/mês</v>
      </c>
      <c r="F57" s="969">
        <f>'(6)Comp.Desp.G'!F13</f>
        <v>0</v>
      </c>
      <c r="G57" s="970">
        <f t="shared" si="19"/>
        <v>12</v>
      </c>
      <c r="H57" s="968" t="str">
        <f t="shared" si="16"/>
        <v>R$/ano</v>
      </c>
      <c r="I57" s="969">
        <f t="shared" si="17"/>
        <v>0</v>
      </c>
      <c r="J57" s="971">
        <f t="shared" si="18"/>
        <v>0</v>
      </c>
    </row>
    <row r="58" spans="1:10" s="967" customFormat="1" ht="14.1" customHeight="1" x14ac:dyDescent="0.25">
      <c r="A58" s="980"/>
      <c r="C58" s="966" t="s">
        <v>288</v>
      </c>
      <c r="D58" s="967" t="str">
        <f>'(6)Comp.Desp.G'!C14</f>
        <v>Material de Limpeza e Conservação</v>
      </c>
      <c r="E58" s="968" t="str">
        <f t="shared" si="15"/>
        <v>R$/mês</v>
      </c>
      <c r="F58" s="969">
        <f>'(6)Comp.Desp.G'!F14</f>
        <v>0</v>
      </c>
      <c r="G58" s="970">
        <f t="shared" si="19"/>
        <v>12</v>
      </c>
      <c r="H58" s="968" t="str">
        <f t="shared" si="16"/>
        <v>R$/ano</v>
      </c>
      <c r="I58" s="969">
        <f t="shared" si="17"/>
        <v>0</v>
      </c>
      <c r="J58" s="971">
        <f t="shared" si="18"/>
        <v>0</v>
      </c>
    </row>
    <row r="59" spans="1:10" s="967" customFormat="1" ht="14.1" customHeight="1" x14ac:dyDescent="0.25">
      <c r="A59" s="980"/>
      <c r="C59" s="966" t="s">
        <v>289</v>
      </c>
      <c r="D59" s="967" t="str">
        <f>'(6)Comp.Desp.G'!C15</f>
        <v>Assinatura: livro/jornal/revista</v>
      </c>
      <c r="E59" s="968" t="str">
        <f t="shared" si="15"/>
        <v>R$/mês</v>
      </c>
      <c r="F59" s="969">
        <f>'(6)Comp.Desp.G'!F15</f>
        <v>0</v>
      </c>
      <c r="G59" s="970">
        <f t="shared" si="19"/>
        <v>12</v>
      </c>
      <c r="H59" s="968" t="str">
        <f t="shared" si="16"/>
        <v>R$/ano</v>
      </c>
      <c r="I59" s="969">
        <f t="shared" si="17"/>
        <v>0</v>
      </c>
      <c r="J59" s="971">
        <f t="shared" si="18"/>
        <v>0</v>
      </c>
    </row>
    <row r="60" spans="1:10" s="967" customFormat="1" ht="14.1" customHeight="1" x14ac:dyDescent="0.25">
      <c r="A60" s="980"/>
      <c r="C60" s="966" t="s">
        <v>290</v>
      </c>
      <c r="D60" s="967" t="str">
        <f>'(6)Comp.Desp.G'!C16</f>
        <v>Garantia de Contrato</v>
      </c>
      <c r="E60" s="968" t="str">
        <f t="shared" si="15"/>
        <v>R$/mês</v>
      </c>
      <c r="F60" s="969">
        <f>'(6)Comp.Desp.G'!F16</f>
        <v>0</v>
      </c>
      <c r="G60" s="970">
        <f t="shared" si="19"/>
        <v>12</v>
      </c>
      <c r="H60" s="968" t="str">
        <f t="shared" si="16"/>
        <v>R$/ano</v>
      </c>
      <c r="I60" s="969">
        <f t="shared" si="17"/>
        <v>0</v>
      </c>
      <c r="J60" s="971">
        <f>I60/$I$132</f>
        <v>0</v>
      </c>
    </row>
    <row r="61" spans="1:10" s="967" customFormat="1" ht="14.1" customHeight="1" x14ac:dyDescent="0.25">
      <c r="A61" s="980"/>
      <c r="C61" s="966" t="s">
        <v>291</v>
      </c>
      <c r="D61" s="967" t="str">
        <f>'(6)Comp.Desp.G'!C17</f>
        <v>Custos Regulatórios</v>
      </c>
      <c r="E61" s="968" t="str">
        <f t="shared" si="15"/>
        <v>R$/mês</v>
      </c>
      <c r="F61" s="969">
        <f>'(6)Comp.Desp.G'!F17</f>
        <v>0</v>
      </c>
      <c r="G61" s="970">
        <f t="shared" si="19"/>
        <v>12</v>
      </c>
      <c r="H61" s="968" t="str">
        <f t="shared" si="16"/>
        <v>R$/ano</v>
      </c>
      <c r="I61" s="969">
        <f t="shared" si="17"/>
        <v>0</v>
      </c>
      <c r="J61" s="971">
        <f>I61/$I$132</f>
        <v>0</v>
      </c>
    </row>
    <row r="62" spans="1:10" s="967" customFormat="1" ht="14.1" customHeight="1" x14ac:dyDescent="0.25">
      <c r="A62" s="980"/>
      <c r="C62" s="966" t="s">
        <v>292</v>
      </c>
      <c r="D62" s="967" t="str">
        <f>'(6)Comp.Desp.G'!C18</f>
        <v>Outras despesas</v>
      </c>
      <c r="E62" s="968" t="str">
        <f t="shared" ref="E62" si="20">E59</f>
        <v>R$/mês</v>
      </c>
      <c r="F62" s="969">
        <f>'(6)Comp.Desp.G'!F18</f>
        <v>0</v>
      </c>
      <c r="G62" s="970">
        <f>G59</f>
        <v>12</v>
      </c>
      <c r="H62" s="968" t="str">
        <f>H59</f>
        <v>R$/ano</v>
      </c>
      <c r="I62" s="969">
        <f t="shared" si="17"/>
        <v>0</v>
      </c>
      <c r="J62" s="971">
        <f>I62/$I$132</f>
        <v>0</v>
      </c>
    </row>
    <row r="63" spans="1:10" s="963" customFormat="1" ht="14.1" customHeight="1" x14ac:dyDescent="0.25">
      <c r="A63" s="955"/>
      <c r="B63" s="983" t="s">
        <v>266</v>
      </c>
      <c r="C63" s="984" t="str">
        <f>'(6)Comp.Desp.G'!B23</f>
        <v>Serviço de Terceiro:</v>
      </c>
      <c r="D63" s="983"/>
      <c r="E63" s="985" t="str">
        <f>E62</f>
        <v>R$/mês</v>
      </c>
      <c r="F63" s="986">
        <f>SUM(F64:F71)</f>
        <v>0</v>
      </c>
      <c r="G63" s="987"/>
      <c r="H63" s="985" t="str">
        <f>H62</f>
        <v>R$/ano</v>
      </c>
      <c r="I63" s="986">
        <f>SUM(I64:I71)</f>
        <v>0</v>
      </c>
      <c r="J63" s="988">
        <f>SUM(J64:J71)</f>
        <v>0</v>
      </c>
    </row>
    <row r="64" spans="1:10" s="967" customFormat="1" ht="14.1" customHeight="1" x14ac:dyDescent="0.25">
      <c r="A64" s="980"/>
      <c r="C64" s="966" t="s">
        <v>237</v>
      </c>
      <c r="D64" s="967" t="str">
        <f>'(6)Comp.Desp.G'!C24</f>
        <v>Honorários Advocatícios</v>
      </c>
      <c r="E64" s="968" t="str">
        <f t="shared" ref="E64:E70" si="21">E63</f>
        <v>R$/mês</v>
      </c>
      <c r="F64" s="969">
        <f>'(6)Comp.Desp.G'!F24</f>
        <v>0</v>
      </c>
      <c r="G64" s="970">
        <f>G62</f>
        <v>12</v>
      </c>
      <c r="H64" s="968" t="str">
        <f t="shared" ref="H64:H70" si="22">H63</f>
        <v>R$/ano</v>
      </c>
      <c r="I64" s="969">
        <f t="shared" ref="I64:I71" si="23">F64*G64</f>
        <v>0</v>
      </c>
      <c r="J64" s="971">
        <f t="shared" ref="J64:J71" si="24">I64/$I$132</f>
        <v>0</v>
      </c>
    </row>
    <row r="65" spans="1:10" s="967" customFormat="1" ht="14.1" customHeight="1" x14ac:dyDescent="0.25">
      <c r="A65" s="980"/>
      <c r="C65" s="966" t="s">
        <v>238</v>
      </c>
      <c r="D65" s="967" t="str">
        <f>'(6)Comp.Desp.G'!C25</f>
        <v>Honorários Contábeis</v>
      </c>
      <c r="E65" s="968" t="str">
        <f t="shared" si="21"/>
        <v>R$/mês</v>
      </c>
      <c r="F65" s="969">
        <f>'(6)Comp.Desp.G'!F25</f>
        <v>0</v>
      </c>
      <c r="G65" s="970">
        <f>G64</f>
        <v>12</v>
      </c>
      <c r="H65" s="968" t="str">
        <f t="shared" si="22"/>
        <v>R$/ano</v>
      </c>
      <c r="I65" s="969">
        <f t="shared" si="23"/>
        <v>0</v>
      </c>
      <c r="J65" s="971">
        <f t="shared" si="24"/>
        <v>0</v>
      </c>
    </row>
    <row r="66" spans="1:10" s="967" customFormat="1" ht="14.1" customHeight="1" x14ac:dyDescent="0.25">
      <c r="A66" s="980"/>
      <c r="C66" s="966" t="s">
        <v>239</v>
      </c>
      <c r="D66" s="967" t="str">
        <f>'(6)Comp.Desp.G'!C26</f>
        <v>Mão-de-obra especializada</v>
      </c>
      <c r="E66" s="968" t="str">
        <f t="shared" si="21"/>
        <v>R$/mês</v>
      </c>
      <c r="F66" s="969">
        <f>'(6)Comp.Desp.G'!F26</f>
        <v>0</v>
      </c>
      <c r="G66" s="970">
        <f t="shared" ref="G66:G70" si="25">G65</f>
        <v>12</v>
      </c>
      <c r="H66" s="968" t="str">
        <f t="shared" si="22"/>
        <v>R$/ano</v>
      </c>
      <c r="I66" s="969">
        <f t="shared" si="23"/>
        <v>0</v>
      </c>
      <c r="J66" s="971">
        <f t="shared" si="24"/>
        <v>0</v>
      </c>
    </row>
    <row r="67" spans="1:10" s="967" customFormat="1" ht="14.1" customHeight="1" x14ac:dyDescent="0.25">
      <c r="A67" s="980"/>
      <c r="C67" s="966" t="s">
        <v>240</v>
      </c>
      <c r="D67" s="967" t="str">
        <f>'(6)Comp.Desp.G'!C27</f>
        <v>Exames médico - admissional e dimensional</v>
      </c>
      <c r="E67" s="968" t="str">
        <f t="shared" si="21"/>
        <v>R$/mês</v>
      </c>
      <c r="F67" s="969">
        <f>'(6)Comp.Desp.G'!F27</f>
        <v>0</v>
      </c>
      <c r="G67" s="970">
        <f t="shared" si="25"/>
        <v>12</v>
      </c>
      <c r="H67" s="968" t="str">
        <f t="shared" si="22"/>
        <v>R$/ano</v>
      </c>
      <c r="I67" s="969">
        <f t="shared" si="23"/>
        <v>0</v>
      </c>
      <c r="J67" s="971">
        <f t="shared" si="24"/>
        <v>0</v>
      </c>
    </row>
    <row r="68" spans="1:10" s="967" customFormat="1" ht="14.1" customHeight="1" x14ac:dyDescent="0.25">
      <c r="A68" s="980"/>
      <c r="C68" s="966" t="s">
        <v>283</v>
      </c>
      <c r="D68" s="967" t="str">
        <f>'(6)Comp.Desp.G'!C28</f>
        <v>Laudo de segurança do trabalho</v>
      </c>
      <c r="E68" s="968" t="str">
        <f t="shared" si="21"/>
        <v>R$/mês</v>
      </c>
      <c r="F68" s="969">
        <f>'(6)Comp.Desp.G'!F28</f>
        <v>0</v>
      </c>
      <c r="G68" s="970">
        <f t="shared" si="25"/>
        <v>12</v>
      </c>
      <c r="H68" s="968" t="str">
        <f t="shared" si="22"/>
        <v>R$/ano</v>
      </c>
      <c r="I68" s="969">
        <f t="shared" si="23"/>
        <v>0</v>
      </c>
      <c r="J68" s="971">
        <f t="shared" si="24"/>
        <v>0</v>
      </c>
    </row>
    <row r="69" spans="1:10" s="967" customFormat="1" ht="14.1" customHeight="1" x14ac:dyDescent="0.25">
      <c r="A69" s="980"/>
      <c r="C69" s="966" t="s">
        <v>284</v>
      </c>
      <c r="D69" s="967" t="str">
        <f>'(6)Comp.Desp.G'!C29</f>
        <v>Vigilância Patrimonial</v>
      </c>
      <c r="E69" s="968" t="str">
        <f t="shared" si="21"/>
        <v>R$/mês</v>
      </c>
      <c r="F69" s="969">
        <f>'(6)Comp.Desp.G'!F29</f>
        <v>0</v>
      </c>
      <c r="G69" s="970">
        <f t="shared" si="25"/>
        <v>12</v>
      </c>
      <c r="H69" s="968" t="str">
        <f t="shared" si="22"/>
        <v>R$/ano</v>
      </c>
      <c r="I69" s="969">
        <f t="shared" si="23"/>
        <v>0</v>
      </c>
      <c r="J69" s="971">
        <f t="shared" si="24"/>
        <v>0</v>
      </c>
    </row>
    <row r="70" spans="1:10" s="967" customFormat="1" ht="14.1" customHeight="1" x14ac:dyDescent="0.25">
      <c r="A70" s="980"/>
      <c r="C70" s="966" t="s">
        <v>285</v>
      </c>
      <c r="D70" s="967" t="str">
        <f>'(6)Comp.Desp.G'!C30</f>
        <v>Despesa Comercial</v>
      </c>
      <c r="E70" s="968" t="str">
        <f t="shared" si="21"/>
        <v>R$/mês</v>
      </c>
      <c r="F70" s="969">
        <f>'(6)Comp.Desp.G'!F30</f>
        <v>0</v>
      </c>
      <c r="G70" s="970">
        <f t="shared" si="25"/>
        <v>12</v>
      </c>
      <c r="H70" s="968" t="str">
        <f t="shared" si="22"/>
        <v>R$/ano</v>
      </c>
      <c r="I70" s="969">
        <f t="shared" si="23"/>
        <v>0</v>
      </c>
      <c r="J70" s="971">
        <f t="shared" si="24"/>
        <v>0</v>
      </c>
    </row>
    <row r="71" spans="1:10" s="967" customFormat="1" ht="14.1" customHeight="1" x14ac:dyDescent="0.25">
      <c r="A71" s="989"/>
      <c r="B71" s="975"/>
      <c r="C71" s="974" t="s">
        <v>287</v>
      </c>
      <c r="D71" s="975" t="str">
        <f>'(6)Comp.Desp.G'!C31</f>
        <v>Transporte de Valores</v>
      </c>
      <c r="E71" s="976" t="str">
        <f t="shared" ref="E71" si="26">E69</f>
        <v>R$/mês</v>
      </c>
      <c r="F71" s="990">
        <f>'(6)Comp.Desp.G'!F31</f>
        <v>0</v>
      </c>
      <c r="G71" s="977">
        <f>G69</f>
        <v>12</v>
      </c>
      <c r="H71" s="976" t="str">
        <f>H69</f>
        <v>R$/ano</v>
      </c>
      <c r="I71" s="990">
        <f t="shared" si="23"/>
        <v>0</v>
      </c>
      <c r="J71" s="978">
        <f t="shared" si="24"/>
        <v>0</v>
      </c>
    </row>
    <row r="72" spans="1:10" s="963" customFormat="1" ht="14.1" customHeight="1" x14ac:dyDescent="0.25">
      <c r="A72" s="991"/>
      <c r="B72" s="992" t="s">
        <v>267</v>
      </c>
      <c r="C72" s="993" t="str">
        <f>'(6)Comp.Desp.G'!B36</f>
        <v>Operacionais:</v>
      </c>
      <c r="D72" s="992"/>
      <c r="E72" s="994" t="str">
        <f>E71</f>
        <v>R$/mês</v>
      </c>
      <c r="F72" s="995">
        <f>SUM(F73:F85)</f>
        <v>0</v>
      </c>
      <c r="G72" s="961"/>
      <c r="H72" s="994" t="str">
        <f>H71</f>
        <v>R$/ano</v>
      </c>
      <c r="I72" s="995">
        <f>SUM(I73:I85)</f>
        <v>0</v>
      </c>
      <c r="J72" s="996">
        <f>SUM(J73:J85)</f>
        <v>0</v>
      </c>
    </row>
    <row r="73" spans="1:10" s="967" customFormat="1" ht="14.1" customHeight="1" x14ac:dyDescent="0.25">
      <c r="A73" s="980"/>
      <c r="C73" s="966" t="s">
        <v>237</v>
      </c>
      <c r="D73" s="967" t="str">
        <f>'(6)Comp.Desp.G'!C37</f>
        <v>Manutenção de Equipamentos e Hardware</v>
      </c>
      <c r="E73" s="968" t="str">
        <f t="shared" ref="E73:E85" si="27">E72</f>
        <v>R$/mês</v>
      </c>
      <c r="F73" s="969">
        <f>'(6)Comp.Desp.G'!F37</f>
        <v>0</v>
      </c>
      <c r="G73" s="970">
        <f>G71</f>
        <v>12</v>
      </c>
      <c r="H73" s="968" t="str">
        <f t="shared" ref="H73:H85" si="28">H72</f>
        <v>R$/ano</v>
      </c>
      <c r="I73" s="969">
        <f t="shared" ref="I73:I85" si="29">F73*G73</f>
        <v>0</v>
      </c>
      <c r="J73" s="971">
        <f t="shared" ref="J73:J85" si="30">I73/$I$132</f>
        <v>0</v>
      </c>
    </row>
    <row r="74" spans="1:10" s="967" customFormat="1" ht="14.1" customHeight="1" x14ac:dyDescent="0.25">
      <c r="A74" s="980"/>
      <c r="C74" s="966" t="s">
        <v>238</v>
      </c>
      <c r="D74" s="967" t="str">
        <f>'(6)Comp.Desp.G'!C38</f>
        <v>Manutenção Software</v>
      </c>
      <c r="E74" s="968" t="str">
        <f t="shared" si="27"/>
        <v>R$/mês</v>
      </c>
      <c r="F74" s="969">
        <f>'(6)Comp.Desp.G'!F38</f>
        <v>0</v>
      </c>
      <c r="G74" s="970">
        <f>G73</f>
        <v>12</v>
      </c>
      <c r="H74" s="968" t="str">
        <f t="shared" si="28"/>
        <v>R$/ano</v>
      </c>
      <c r="I74" s="969">
        <f t="shared" si="29"/>
        <v>0</v>
      </c>
      <c r="J74" s="971">
        <f t="shared" si="30"/>
        <v>0</v>
      </c>
    </row>
    <row r="75" spans="1:10" s="967" customFormat="1" ht="14.1" customHeight="1" x14ac:dyDescent="0.25">
      <c r="A75" s="980"/>
      <c r="C75" s="966" t="s">
        <v>239</v>
      </c>
      <c r="D75" s="967" t="str">
        <f>'(6)Comp.Desp.G'!C39</f>
        <v>Manutenção Infraestrutura de TI</v>
      </c>
      <c r="E75" s="968" t="str">
        <f t="shared" si="27"/>
        <v>R$/mês</v>
      </c>
      <c r="F75" s="969">
        <f>'(6)Comp.Desp.G'!F39</f>
        <v>0</v>
      </c>
      <c r="G75" s="970">
        <f t="shared" ref="G75:G85" si="31">G74</f>
        <v>12</v>
      </c>
      <c r="H75" s="968" t="str">
        <f t="shared" si="28"/>
        <v>R$/ano</v>
      </c>
      <c r="I75" s="969">
        <f t="shared" si="29"/>
        <v>0</v>
      </c>
      <c r="J75" s="971">
        <f t="shared" si="30"/>
        <v>0</v>
      </c>
    </row>
    <row r="76" spans="1:10" s="967" customFormat="1" ht="14.1" customHeight="1" x14ac:dyDescent="0.25">
      <c r="A76" s="980"/>
      <c r="C76" s="966" t="s">
        <v>240</v>
      </c>
      <c r="D76" s="967" t="str">
        <f>'(6)Comp.Desp.G'!C40</f>
        <v>Manutenção do Sistemas Informatizados e Data Center</v>
      </c>
      <c r="E76" s="968" t="str">
        <f t="shared" si="27"/>
        <v>R$/mês</v>
      </c>
      <c r="F76" s="969">
        <f>'(6)Comp.Desp.G'!F40</f>
        <v>0</v>
      </c>
      <c r="G76" s="970">
        <f t="shared" si="31"/>
        <v>12</v>
      </c>
      <c r="H76" s="968" t="str">
        <f t="shared" si="28"/>
        <v>R$/ano</v>
      </c>
      <c r="I76" s="969">
        <f t="shared" si="29"/>
        <v>0</v>
      </c>
      <c r="J76" s="971">
        <f t="shared" si="30"/>
        <v>0</v>
      </c>
    </row>
    <row r="77" spans="1:10" s="967" customFormat="1" ht="14.1" customHeight="1" x14ac:dyDescent="0.25">
      <c r="A77" s="980"/>
      <c r="C77" s="966" t="s">
        <v>283</v>
      </c>
      <c r="D77" s="967" t="str">
        <f>'(6)Comp.Desp.G'!C41</f>
        <v>Manutenção da Central de Controle Operacional - CCO</v>
      </c>
      <c r="E77" s="968" t="str">
        <f t="shared" si="27"/>
        <v>R$/mês</v>
      </c>
      <c r="F77" s="969">
        <f>'(6)Comp.Desp.G'!F41</f>
        <v>0</v>
      </c>
      <c r="G77" s="970">
        <f t="shared" si="31"/>
        <v>12</v>
      </c>
      <c r="H77" s="968" t="str">
        <f t="shared" si="28"/>
        <v>R$/ano</v>
      </c>
      <c r="I77" s="969">
        <f t="shared" si="29"/>
        <v>0</v>
      </c>
      <c r="J77" s="971">
        <f t="shared" si="30"/>
        <v>0</v>
      </c>
    </row>
    <row r="78" spans="1:10" s="967" customFormat="1" ht="14.1" customHeight="1" x14ac:dyDescent="0.25">
      <c r="A78" s="980"/>
      <c r="C78" s="966" t="s">
        <v>284</v>
      </c>
      <c r="D78" s="967" t="str">
        <f>'(6)Comp.Desp.G'!C42</f>
        <v>Manutenção e Reposição de Sinalização Vertical</v>
      </c>
      <c r="E78" s="968" t="str">
        <f t="shared" si="27"/>
        <v>R$/mês</v>
      </c>
      <c r="F78" s="969">
        <f>'(6)Comp.Desp.G'!F42</f>
        <v>0</v>
      </c>
      <c r="G78" s="970">
        <f t="shared" si="31"/>
        <v>12</v>
      </c>
      <c r="H78" s="968" t="str">
        <f t="shared" si="28"/>
        <v>R$/ano</v>
      </c>
      <c r="I78" s="969">
        <f t="shared" si="29"/>
        <v>0</v>
      </c>
      <c r="J78" s="971">
        <f t="shared" si="30"/>
        <v>0</v>
      </c>
    </row>
    <row r="79" spans="1:10" s="967" customFormat="1" ht="14.1" customHeight="1" x14ac:dyDescent="0.25">
      <c r="A79" s="980"/>
      <c r="C79" s="966" t="s">
        <v>285</v>
      </c>
      <c r="D79" s="967" t="str">
        <f>'(6)Comp.Desp.G'!C43</f>
        <v>Manutenção e Reposição de Sinalização Horizontal - Legenda</v>
      </c>
      <c r="E79" s="968" t="str">
        <f t="shared" si="27"/>
        <v>R$/mês</v>
      </c>
      <c r="F79" s="969">
        <f>'(6)Comp.Desp.G'!F43</f>
        <v>0</v>
      </c>
      <c r="G79" s="970">
        <f t="shared" si="31"/>
        <v>12</v>
      </c>
      <c r="H79" s="968" t="str">
        <f t="shared" si="28"/>
        <v>R$/ano</v>
      </c>
      <c r="I79" s="969">
        <f t="shared" si="29"/>
        <v>0</v>
      </c>
      <c r="J79" s="971">
        <f t="shared" si="30"/>
        <v>0</v>
      </c>
    </row>
    <row r="80" spans="1:10" s="967" customFormat="1" ht="14.1" customHeight="1" x14ac:dyDescent="0.25">
      <c r="A80" s="980"/>
      <c r="C80" s="966" t="s">
        <v>287</v>
      </c>
      <c r="D80" s="967" t="str">
        <f>'(6)Comp.Desp.G'!C44</f>
        <v>Manutenção e Reposição de Sinalização Horizontal - Bordo</v>
      </c>
      <c r="E80" s="968" t="str">
        <f t="shared" si="27"/>
        <v>R$/mês</v>
      </c>
      <c r="F80" s="969">
        <f>'(6)Comp.Desp.G'!F44</f>
        <v>0</v>
      </c>
      <c r="G80" s="970">
        <f t="shared" si="31"/>
        <v>12</v>
      </c>
      <c r="H80" s="968" t="str">
        <f t="shared" si="28"/>
        <v>R$/ano</v>
      </c>
      <c r="I80" s="969">
        <f t="shared" si="29"/>
        <v>0</v>
      </c>
      <c r="J80" s="971">
        <f t="shared" si="30"/>
        <v>0</v>
      </c>
    </row>
    <row r="81" spans="1:13" s="967" customFormat="1" ht="14.1" customHeight="1" x14ac:dyDescent="0.25">
      <c r="A81" s="980"/>
      <c r="C81" s="966" t="s">
        <v>288</v>
      </c>
      <c r="D81" s="967" t="str">
        <f>'(6)Comp.Desp.G'!C45</f>
        <v>Homologação do Talonário Eletrônico</v>
      </c>
      <c r="E81" s="968" t="str">
        <f t="shared" si="27"/>
        <v>R$/mês</v>
      </c>
      <c r="F81" s="969">
        <f>'(6)Comp.Desp.G'!F45</f>
        <v>0</v>
      </c>
      <c r="G81" s="970">
        <f t="shared" si="31"/>
        <v>12</v>
      </c>
      <c r="H81" s="968" t="str">
        <f t="shared" si="28"/>
        <v>R$/ano</v>
      </c>
      <c r="I81" s="969">
        <f t="shared" si="29"/>
        <v>0</v>
      </c>
      <c r="J81" s="971">
        <f t="shared" si="30"/>
        <v>0</v>
      </c>
    </row>
    <row r="82" spans="1:13" s="967" customFormat="1" ht="14.1" customHeight="1" x14ac:dyDescent="0.25">
      <c r="A82" s="980"/>
      <c r="C82" s="966" t="s">
        <v>289</v>
      </c>
      <c r="D82" s="967" t="str">
        <f>'(6)Comp.Desp.G'!C46</f>
        <v>Hospedagem - Armazenamento na Nuvem</v>
      </c>
      <c r="E82" s="968" t="str">
        <f t="shared" si="27"/>
        <v>R$/mês</v>
      </c>
      <c r="F82" s="969">
        <f>'(6)Comp.Desp.G'!F46</f>
        <v>0</v>
      </c>
      <c r="G82" s="970">
        <f t="shared" si="31"/>
        <v>12</v>
      </c>
      <c r="H82" s="968" t="str">
        <f t="shared" si="28"/>
        <v>R$/ano</v>
      </c>
      <c r="I82" s="969">
        <f t="shared" si="29"/>
        <v>0</v>
      </c>
      <c r="J82" s="971">
        <f t="shared" si="30"/>
        <v>0</v>
      </c>
    </row>
    <row r="83" spans="1:13" s="967" customFormat="1" ht="14.1" customHeight="1" x14ac:dyDescent="0.25">
      <c r="A83" s="980"/>
      <c r="C83" s="966" t="s">
        <v>290</v>
      </c>
      <c r="D83" s="967" t="str">
        <f>'(6)Comp.Desp.G'!C47</f>
        <v>Bobina - Parquímetro</v>
      </c>
      <c r="E83" s="968" t="str">
        <f t="shared" si="27"/>
        <v>R$/mês</v>
      </c>
      <c r="F83" s="969">
        <f>'(6)Comp.Desp.G'!F47</f>
        <v>0</v>
      </c>
      <c r="G83" s="970">
        <f t="shared" si="31"/>
        <v>12</v>
      </c>
      <c r="H83" s="968" t="str">
        <f t="shared" si="28"/>
        <v>R$/ano</v>
      </c>
      <c r="I83" s="969">
        <f t="shared" si="29"/>
        <v>0</v>
      </c>
      <c r="J83" s="971">
        <f t="shared" si="30"/>
        <v>0</v>
      </c>
    </row>
    <row r="84" spans="1:13" s="967" customFormat="1" ht="14.1" customHeight="1" x14ac:dyDescent="0.25">
      <c r="A84" s="980"/>
      <c r="C84" s="966" t="s">
        <v>291</v>
      </c>
      <c r="D84" s="967" t="str">
        <f>'(6)Comp.Desp.G'!C48</f>
        <v>Bobina - P.O.S.</v>
      </c>
      <c r="E84" s="968" t="str">
        <f t="shared" si="27"/>
        <v>R$/mês</v>
      </c>
      <c r="F84" s="969">
        <f>'(6)Comp.Desp.G'!F48</f>
        <v>0</v>
      </c>
      <c r="G84" s="970">
        <f t="shared" si="31"/>
        <v>12</v>
      </c>
      <c r="H84" s="968" t="str">
        <f t="shared" si="28"/>
        <v>R$/ano</v>
      </c>
      <c r="I84" s="969">
        <f t="shared" si="29"/>
        <v>0</v>
      </c>
      <c r="J84" s="971">
        <f t="shared" si="30"/>
        <v>0</v>
      </c>
    </row>
    <row r="85" spans="1:13" s="967" customFormat="1" ht="14.1" customHeight="1" x14ac:dyDescent="0.25">
      <c r="A85" s="980"/>
      <c r="C85" s="966" t="s">
        <v>292</v>
      </c>
      <c r="D85" s="967" t="str">
        <f>'(6)Comp.Desp.G'!C49</f>
        <v>Licença de Softwares</v>
      </c>
      <c r="E85" s="968" t="str">
        <f t="shared" si="27"/>
        <v>R$/mês</v>
      </c>
      <c r="F85" s="969">
        <f>'(6)Comp.Desp.G'!F49</f>
        <v>0</v>
      </c>
      <c r="G85" s="970">
        <f t="shared" si="31"/>
        <v>12</v>
      </c>
      <c r="H85" s="968" t="str">
        <f t="shared" si="28"/>
        <v>R$/ano</v>
      </c>
      <c r="I85" s="969">
        <f t="shared" si="29"/>
        <v>0</v>
      </c>
      <c r="J85" s="971">
        <f t="shared" si="30"/>
        <v>0</v>
      </c>
    </row>
    <row r="86" spans="1:13" s="201" customFormat="1" ht="14.1" customHeight="1" x14ac:dyDescent="0.25">
      <c r="A86" s="949" t="s">
        <v>37</v>
      </c>
      <c r="B86" s="950" t="s">
        <v>274</v>
      </c>
      <c r="C86" s="950"/>
      <c r="D86" s="950"/>
      <c r="E86" s="951" t="str">
        <f>E82</f>
        <v>R$/mês</v>
      </c>
      <c r="F86" s="982">
        <f>F87+F90+F93</f>
        <v>0</v>
      </c>
      <c r="G86" s="953"/>
      <c r="H86" s="951" t="str">
        <f>H82</f>
        <v>R$/ano</v>
      </c>
      <c r="I86" s="982">
        <f>I87+I90+I93</f>
        <v>0</v>
      </c>
      <c r="J86" s="954">
        <f>J87+J90+J93</f>
        <v>0</v>
      </c>
      <c r="K86" s="967"/>
      <c r="L86" s="516"/>
      <c r="M86" s="516"/>
    </row>
    <row r="87" spans="1:13" s="963" customFormat="1" ht="14.1" customHeight="1" x14ac:dyDescent="0.25">
      <c r="A87" s="955"/>
      <c r="B87" s="956" t="s">
        <v>268</v>
      </c>
      <c r="C87" s="957" t="s">
        <v>269</v>
      </c>
      <c r="D87" s="956"/>
      <c r="E87" s="959" t="str">
        <f>E86</f>
        <v>R$/mês</v>
      </c>
      <c r="F87" s="960">
        <f>SUM(F88:F89)</f>
        <v>0</v>
      </c>
      <c r="G87" s="961"/>
      <c r="H87" s="959" t="str">
        <f>H86</f>
        <v>R$/ano</v>
      </c>
      <c r="I87" s="960">
        <f>SUM(I88:I89)</f>
        <v>0</v>
      </c>
      <c r="J87" s="962">
        <f>SUM(J88:J89)</f>
        <v>0</v>
      </c>
      <c r="K87" s="967"/>
    </row>
    <row r="88" spans="1:13" s="967" customFormat="1" ht="14.1" customHeight="1" x14ac:dyDescent="0.25">
      <c r="A88" s="980"/>
      <c r="C88" s="966" t="s">
        <v>237</v>
      </c>
      <c r="D88" s="967" t="s">
        <v>241</v>
      </c>
      <c r="E88" s="968" t="str">
        <f>E86</f>
        <v>R$/mês</v>
      </c>
      <c r="F88" s="969">
        <f>'(7)Comp.Veic.Pas'!J51</f>
        <v>0</v>
      </c>
      <c r="G88" s="970">
        <f>G47</f>
        <v>12</v>
      </c>
      <c r="H88" s="968" t="str">
        <f>H86</f>
        <v>R$/ano</v>
      </c>
      <c r="I88" s="969">
        <f t="shared" ref="I88:I89" si="32">F88*G88</f>
        <v>0</v>
      </c>
      <c r="J88" s="971">
        <f>I88/$I$132</f>
        <v>0</v>
      </c>
    </row>
    <row r="89" spans="1:13" s="967" customFormat="1" ht="14.1" customHeight="1" x14ac:dyDescent="0.25">
      <c r="A89" s="981"/>
      <c r="B89" s="975"/>
      <c r="C89" s="966" t="s">
        <v>238</v>
      </c>
      <c r="D89" s="975" t="s">
        <v>17</v>
      </c>
      <c r="E89" s="976" t="str">
        <f t="shared" ref="E89" si="33">E88</f>
        <v>R$/mês</v>
      </c>
      <c r="F89" s="969">
        <f>'(7)Comp.Veic.Pas'!J80</f>
        <v>0</v>
      </c>
      <c r="G89" s="977">
        <f>G88</f>
        <v>12</v>
      </c>
      <c r="H89" s="976" t="str">
        <f t="shared" ref="H89" si="34">H88</f>
        <v>R$/ano</v>
      </c>
      <c r="I89" s="969">
        <f t="shared" si="32"/>
        <v>0</v>
      </c>
      <c r="J89" s="971">
        <f>I89/$I$132</f>
        <v>0</v>
      </c>
    </row>
    <row r="90" spans="1:13" s="963" customFormat="1" ht="14.1" customHeight="1" x14ac:dyDescent="0.25">
      <c r="A90" s="955"/>
      <c r="B90" s="956" t="s">
        <v>270</v>
      </c>
      <c r="C90" s="957" t="s">
        <v>271</v>
      </c>
      <c r="D90" s="956"/>
      <c r="E90" s="959" t="str">
        <f>E89</f>
        <v>R$/mês</v>
      </c>
      <c r="F90" s="960">
        <f>SUM(F91:F92)</f>
        <v>0</v>
      </c>
      <c r="G90" s="961"/>
      <c r="H90" s="959" t="str">
        <f>H89</f>
        <v>R$/ano</v>
      </c>
      <c r="I90" s="960">
        <f>SUM(I91:I92)</f>
        <v>0</v>
      </c>
      <c r="J90" s="962">
        <f>SUM(J91:J92)</f>
        <v>0</v>
      </c>
    </row>
    <row r="91" spans="1:13" s="967" customFormat="1" ht="14.1" customHeight="1" x14ac:dyDescent="0.25">
      <c r="A91" s="980"/>
      <c r="C91" s="966" t="s">
        <v>237</v>
      </c>
      <c r="D91" s="967" t="s">
        <v>241</v>
      </c>
      <c r="E91" s="968" t="str">
        <f>E89</f>
        <v>R$/mês</v>
      </c>
      <c r="F91" s="969">
        <f>'(8)Comp.Veic.Util.'!J51</f>
        <v>0</v>
      </c>
      <c r="G91" s="970">
        <f>G89</f>
        <v>12</v>
      </c>
      <c r="H91" s="968" t="str">
        <f>H89</f>
        <v>R$/ano</v>
      </c>
      <c r="I91" s="969">
        <f t="shared" ref="I91:I92" si="35">F91*G91</f>
        <v>0</v>
      </c>
      <c r="J91" s="971">
        <f>I91/$I$132</f>
        <v>0</v>
      </c>
    </row>
    <row r="92" spans="1:13" s="967" customFormat="1" ht="14.1" customHeight="1" x14ac:dyDescent="0.25">
      <c r="A92" s="981"/>
      <c r="B92" s="975"/>
      <c r="C92" s="966" t="s">
        <v>238</v>
      </c>
      <c r="D92" s="975" t="s">
        <v>17</v>
      </c>
      <c r="E92" s="976" t="str">
        <f t="shared" ref="E92" si="36">E91</f>
        <v>R$/mês</v>
      </c>
      <c r="F92" s="969">
        <f>'(8)Comp.Veic.Util.'!J80</f>
        <v>0</v>
      </c>
      <c r="G92" s="977">
        <f>G91</f>
        <v>12</v>
      </c>
      <c r="H92" s="976" t="str">
        <f t="shared" ref="H92" si="37">H91</f>
        <v>R$/ano</v>
      </c>
      <c r="I92" s="969">
        <f t="shared" si="35"/>
        <v>0</v>
      </c>
      <c r="J92" s="971">
        <f>I92/$I$132</f>
        <v>0</v>
      </c>
    </row>
    <row r="93" spans="1:13" s="963" customFormat="1" ht="14.1" customHeight="1" x14ac:dyDescent="0.25">
      <c r="A93" s="955"/>
      <c r="B93" s="956" t="s">
        <v>272</v>
      </c>
      <c r="C93" s="957" t="s">
        <v>273</v>
      </c>
      <c r="D93" s="956"/>
      <c r="E93" s="959" t="str">
        <f>E92</f>
        <v>R$/mês</v>
      </c>
      <c r="F93" s="960">
        <f>SUM(F94:F95)</f>
        <v>0</v>
      </c>
      <c r="G93" s="961"/>
      <c r="H93" s="959" t="str">
        <f>H92</f>
        <v>R$/ano</v>
      </c>
      <c r="I93" s="960">
        <f>SUM(I94:I95)</f>
        <v>0</v>
      </c>
      <c r="J93" s="962">
        <f>SUM(J94:J95)</f>
        <v>0</v>
      </c>
    </row>
    <row r="94" spans="1:13" s="967" customFormat="1" ht="14.1" customHeight="1" x14ac:dyDescent="0.25">
      <c r="A94" s="980"/>
      <c r="C94" s="966" t="s">
        <v>237</v>
      </c>
      <c r="D94" s="967" t="s">
        <v>241</v>
      </c>
      <c r="E94" s="968" t="str">
        <f>E92</f>
        <v>R$/mês</v>
      </c>
      <c r="F94" s="969">
        <f>'(9)Comp.Motoc.'!J51</f>
        <v>0</v>
      </c>
      <c r="G94" s="970">
        <f>G92</f>
        <v>12</v>
      </c>
      <c r="H94" s="968" t="str">
        <f>H92</f>
        <v>R$/ano</v>
      </c>
      <c r="I94" s="969">
        <f t="shared" ref="I94:I95" si="38">F94*G94</f>
        <v>0</v>
      </c>
      <c r="J94" s="971">
        <f>I94/$I$132</f>
        <v>0</v>
      </c>
    </row>
    <row r="95" spans="1:13" s="967" customFormat="1" ht="14.1" customHeight="1" x14ac:dyDescent="0.25">
      <c r="A95" s="981"/>
      <c r="B95" s="975"/>
      <c r="C95" s="966" t="s">
        <v>238</v>
      </c>
      <c r="D95" s="975" t="s">
        <v>17</v>
      </c>
      <c r="E95" s="976" t="str">
        <f t="shared" ref="E95" si="39">E94</f>
        <v>R$/mês</v>
      </c>
      <c r="F95" s="969">
        <f>'(9)Comp.Motoc.'!J80</f>
        <v>0</v>
      </c>
      <c r="G95" s="977">
        <f>G94</f>
        <v>12</v>
      </c>
      <c r="H95" s="976" t="str">
        <f t="shared" ref="H95" si="40">H94</f>
        <v>R$/ano</v>
      </c>
      <c r="I95" s="969">
        <f t="shared" si="38"/>
        <v>0</v>
      </c>
      <c r="J95" s="978">
        <f>I95/$I$132</f>
        <v>0</v>
      </c>
    </row>
    <row r="96" spans="1:13" s="201" customFormat="1" ht="14.1" customHeight="1" x14ac:dyDescent="0.25">
      <c r="A96" s="949" t="s">
        <v>38</v>
      </c>
      <c r="B96" s="950" t="s">
        <v>808</v>
      </c>
      <c r="C96" s="950"/>
      <c r="D96" s="950"/>
      <c r="E96" s="951" t="str">
        <f>E75</f>
        <v>R$/mês</v>
      </c>
      <c r="F96" s="982">
        <f>F97+F99+F101+F103+F105+F107</f>
        <v>0</v>
      </c>
      <c r="G96" s="953"/>
      <c r="H96" s="951" t="str">
        <f>H75</f>
        <v>R$/ano</v>
      </c>
      <c r="I96" s="982">
        <f>I97+I99+I101+I103+I105+I107</f>
        <v>0</v>
      </c>
      <c r="J96" s="954">
        <f>J97+J99+J101+J103+J105+J107</f>
        <v>0</v>
      </c>
      <c r="K96" s="967"/>
      <c r="L96" s="516"/>
      <c r="M96" s="516"/>
    </row>
    <row r="97" spans="1:13" s="201" customFormat="1" ht="14.1" customHeight="1" x14ac:dyDescent="0.25">
      <c r="A97" s="955"/>
      <c r="B97" s="956" t="s">
        <v>276</v>
      </c>
      <c r="C97" s="957" t="str">
        <f>'(10)Comp.Sinaliz.'!C17</f>
        <v>Sinalização Vertical (placa)</v>
      </c>
      <c r="D97" s="956"/>
      <c r="E97" s="959" t="str">
        <f>E96</f>
        <v>R$/mês</v>
      </c>
      <c r="F97" s="960">
        <f>SUM(F98:F98)</f>
        <v>0</v>
      </c>
      <c r="G97" s="961"/>
      <c r="H97" s="959" t="str">
        <f>H96</f>
        <v>R$/ano</v>
      </c>
      <c r="I97" s="960">
        <f>SUM(I98:I98)</f>
        <v>0</v>
      </c>
      <c r="J97" s="962">
        <f>SUM(J98:J98)</f>
        <v>0</v>
      </c>
    </row>
    <row r="98" spans="1:13" s="201" customFormat="1" ht="14.1" customHeight="1" x14ac:dyDescent="0.25">
      <c r="A98" s="980"/>
      <c r="B98" s="967"/>
      <c r="C98" s="966" t="s">
        <v>237</v>
      </c>
      <c r="D98" s="967" t="s">
        <v>305</v>
      </c>
      <c r="E98" s="968" t="str">
        <f>E96</f>
        <v>R$/mês</v>
      </c>
      <c r="F98" s="969">
        <f>'(10)Comp.Sinaliz.'!I17</f>
        <v>0</v>
      </c>
      <c r="G98" s="970">
        <f>G75</f>
        <v>12</v>
      </c>
      <c r="H98" s="968" t="str">
        <f>H96</f>
        <v>R$/ano</v>
      </c>
      <c r="I98" s="969">
        <f t="shared" ref="I98" si="41">F98*G98</f>
        <v>0</v>
      </c>
      <c r="J98" s="971">
        <f>I98/$I$132</f>
        <v>0</v>
      </c>
    </row>
    <row r="99" spans="1:13" s="201" customFormat="1" ht="14.1" customHeight="1" x14ac:dyDescent="0.25">
      <c r="A99" s="955"/>
      <c r="B99" s="956" t="s">
        <v>277</v>
      </c>
      <c r="C99" s="957" t="str">
        <f>'(10)Comp.Sinaliz.'!C18</f>
        <v>Sinalização Horizontal - Legenda (m²)</v>
      </c>
      <c r="D99" s="956"/>
      <c r="E99" s="959" t="str">
        <f t="shared" ref="E99:E108" si="42">E98</f>
        <v>R$/mês</v>
      </c>
      <c r="F99" s="960">
        <f>SUM(F100:F100)</f>
        <v>0</v>
      </c>
      <c r="G99" s="961"/>
      <c r="H99" s="959" t="str">
        <f t="shared" ref="H99:H108" si="43">H98</f>
        <v>R$/ano</v>
      </c>
      <c r="I99" s="960">
        <f>SUM(I100:I100)</f>
        <v>0</v>
      </c>
      <c r="J99" s="962">
        <f>SUM(J100:J100)</f>
        <v>0</v>
      </c>
    </row>
    <row r="100" spans="1:13" s="201" customFormat="1" ht="14.1" customHeight="1" x14ac:dyDescent="0.25">
      <c r="A100" s="980"/>
      <c r="B100" s="967"/>
      <c r="C100" s="966" t="s">
        <v>237</v>
      </c>
      <c r="D100" s="967" t="s">
        <v>305</v>
      </c>
      <c r="E100" s="968" t="str">
        <f t="shared" si="42"/>
        <v>R$/mês</v>
      </c>
      <c r="F100" s="969">
        <f>'(10)Comp.Sinaliz.'!I18</f>
        <v>0</v>
      </c>
      <c r="G100" s="970">
        <f>G98</f>
        <v>12</v>
      </c>
      <c r="H100" s="968" t="str">
        <f t="shared" si="43"/>
        <v>R$/ano</v>
      </c>
      <c r="I100" s="969">
        <f t="shared" ref="I100" si="44">F100*G100</f>
        <v>0</v>
      </c>
      <c r="J100" s="971">
        <f>I100/$I$132</f>
        <v>0</v>
      </c>
    </row>
    <row r="101" spans="1:13" s="201" customFormat="1" ht="14.1" customHeight="1" x14ac:dyDescent="0.25">
      <c r="A101" s="955"/>
      <c r="B101" s="956" t="s">
        <v>281</v>
      </c>
      <c r="C101" s="957" t="str">
        <f>'(10)Comp.Sinaliz.'!C19</f>
        <v>Sinalização Horizontal - Bordo (m)</v>
      </c>
      <c r="D101" s="956"/>
      <c r="E101" s="959" t="str">
        <f t="shared" si="42"/>
        <v>R$/mês</v>
      </c>
      <c r="F101" s="960">
        <f>SUM(F102:F102)</f>
        <v>0</v>
      </c>
      <c r="G101" s="961"/>
      <c r="H101" s="959" t="str">
        <f t="shared" si="43"/>
        <v>R$/ano</v>
      </c>
      <c r="I101" s="960">
        <f>SUM(I102:I102)</f>
        <v>0</v>
      </c>
      <c r="J101" s="962">
        <f>SUM(J102:J102)</f>
        <v>0</v>
      </c>
    </row>
    <row r="102" spans="1:13" s="201" customFormat="1" ht="14.1" customHeight="1" x14ac:dyDescent="0.25">
      <c r="A102" s="980"/>
      <c r="B102" s="967"/>
      <c r="C102" s="966" t="s">
        <v>237</v>
      </c>
      <c r="D102" s="967" t="s">
        <v>305</v>
      </c>
      <c r="E102" s="968" t="str">
        <f t="shared" si="42"/>
        <v>R$/mês</v>
      </c>
      <c r="F102" s="969">
        <f>'(10)Comp.Sinaliz.'!I19</f>
        <v>0</v>
      </c>
      <c r="G102" s="970">
        <f>G100</f>
        <v>12</v>
      </c>
      <c r="H102" s="968" t="str">
        <f t="shared" si="43"/>
        <v>R$/ano</v>
      </c>
      <c r="I102" s="969">
        <f t="shared" ref="I102" si="45">F102*G102</f>
        <v>0</v>
      </c>
      <c r="J102" s="971">
        <f>I102/$I$132</f>
        <v>0</v>
      </c>
    </row>
    <row r="103" spans="1:13" s="201" customFormat="1" ht="14.1" customHeight="1" x14ac:dyDescent="0.25">
      <c r="A103" s="955"/>
      <c r="B103" s="956" t="s">
        <v>454</v>
      </c>
      <c r="C103" s="957" t="str">
        <f>'(10)Comp.Sinaliz.'!C20</f>
        <v>Sinalização Horizontal - Ciclovia (m)</v>
      </c>
      <c r="D103" s="956"/>
      <c r="E103" s="959" t="str">
        <f t="shared" si="42"/>
        <v>R$/mês</v>
      </c>
      <c r="F103" s="960">
        <f>SUM(F104:F104)</f>
        <v>0</v>
      </c>
      <c r="G103" s="961"/>
      <c r="H103" s="959" t="str">
        <f t="shared" si="43"/>
        <v>R$/ano</v>
      </c>
      <c r="I103" s="960">
        <f>SUM(I104:I104)</f>
        <v>0</v>
      </c>
      <c r="J103" s="962">
        <f>SUM(J104:J104)</f>
        <v>0</v>
      </c>
    </row>
    <row r="104" spans="1:13" s="201" customFormat="1" ht="14.1" customHeight="1" x14ac:dyDescent="0.25">
      <c r="A104" s="980"/>
      <c r="B104" s="967"/>
      <c r="C104" s="966" t="s">
        <v>237</v>
      </c>
      <c r="D104" s="967" t="s">
        <v>305</v>
      </c>
      <c r="E104" s="968" t="str">
        <f t="shared" si="42"/>
        <v>R$/mês</v>
      </c>
      <c r="F104" s="969">
        <f>'(10)Comp.Sinaliz.'!I20</f>
        <v>0</v>
      </c>
      <c r="G104" s="970">
        <f>G102</f>
        <v>12</v>
      </c>
      <c r="H104" s="968" t="str">
        <f t="shared" si="43"/>
        <v>R$/ano</v>
      </c>
      <c r="I104" s="969">
        <f t="shared" ref="I104" si="46">F104*G104</f>
        <v>0</v>
      </c>
      <c r="J104" s="971">
        <f>I104/$I$132</f>
        <v>0</v>
      </c>
    </row>
    <row r="105" spans="1:13" s="201" customFormat="1" ht="14.1" customHeight="1" x14ac:dyDescent="0.25">
      <c r="A105" s="955"/>
      <c r="B105" s="956" t="s">
        <v>455</v>
      </c>
      <c r="C105" s="957" t="str">
        <f>'(10)Comp.Sinaliz.'!C21</f>
        <v>Demais Sinalizações</v>
      </c>
      <c r="D105" s="956"/>
      <c r="E105" s="959" t="str">
        <f t="shared" si="42"/>
        <v>R$/mês</v>
      </c>
      <c r="F105" s="960">
        <f>SUM(F106:F106)</f>
        <v>0</v>
      </c>
      <c r="G105" s="961"/>
      <c r="H105" s="959" t="str">
        <f t="shared" si="43"/>
        <v>R$/ano</v>
      </c>
      <c r="I105" s="960">
        <f>SUM(I106:I106)</f>
        <v>0</v>
      </c>
      <c r="J105" s="962">
        <f>SUM(J106:J106)</f>
        <v>0</v>
      </c>
    </row>
    <row r="106" spans="1:13" s="201" customFormat="1" ht="14.1" customHeight="1" x14ac:dyDescent="0.25">
      <c r="A106" s="980"/>
      <c r="B106" s="967"/>
      <c r="C106" s="966" t="s">
        <v>237</v>
      </c>
      <c r="D106" s="967" t="s">
        <v>305</v>
      </c>
      <c r="E106" s="968" t="str">
        <f t="shared" si="42"/>
        <v>R$/mês</v>
      </c>
      <c r="F106" s="969">
        <f>'(10)Comp.Sinaliz.'!I21</f>
        <v>0</v>
      </c>
      <c r="G106" s="970">
        <f>G104</f>
        <v>12</v>
      </c>
      <c r="H106" s="968" t="str">
        <f t="shared" si="43"/>
        <v>R$/ano</v>
      </c>
      <c r="I106" s="969">
        <f t="shared" ref="I106" si="47">F106*G106</f>
        <v>0</v>
      </c>
      <c r="J106" s="971">
        <f>I106/$I$132</f>
        <v>0</v>
      </c>
    </row>
    <row r="107" spans="1:13" s="201" customFormat="1" ht="14.1" customHeight="1" x14ac:dyDescent="0.25">
      <c r="A107" s="955"/>
      <c r="B107" s="956" t="s">
        <v>456</v>
      </c>
      <c r="C107" s="957" t="str">
        <f>'(10)Comp.Sinaliz.'!C22</f>
        <v>Equipamentos Eletrônicos, Parquímetros, TI e Comunicação</v>
      </c>
      <c r="D107" s="956"/>
      <c r="E107" s="959" t="str">
        <f t="shared" si="42"/>
        <v>R$/mês</v>
      </c>
      <c r="F107" s="960">
        <f>SUM(F108:F108)</f>
        <v>0</v>
      </c>
      <c r="G107" s="961"/>
      <c r="H107" s="959" t="str">
        <f t="shared" si="43"/>
        <v>R$/ano</v>
      </c>
      <c r="I107" s="960">
        <f>SUM(I108:I108)</f>
        <v>0</v>
      </c>
      <c r="J107" s="962">
        <f>SUM(J108:J108)</f>
        <v>0</v>
      </c>
    </row>
    <row r="108" spans="1:13" s="201" customFormat="1" ht="14.1" customHeight="1" x14ac:dyDescent="0.25">
      <c r="A108" s="980"/>
      <c r="B108" s="967"/>
      <c r="C108" s="966" t="s">
        <v>237</v>
      </c>
      <c r="D108" s="967" t="s">
        <v>305</v>
      </c>
      <c r="E108" s="968" t="str">
        <f t="shared" si="42"/>
        <v>R$/mês</v>
      </c>
      <c r="F108" s="969">
        <f>'(10)Comp.Sinaliz.'!I22</f>
        <v>0</v>
      </c>
      <c r="G108" s="970">
        <f>G106</f>
        <v>12</v>
      </c>
      <c r="H108" s="968" t="str">
        <f t="shared" si="43"/>
        <v>R$/ano</v>
      </c>
      <c r="I108" s="969">
        <f t="shared" ref="I108" si="48">F108*G108</f>
        <v>0</v>
      </c>
      <c r="J108" s="971">
        <f>I108/$I$132</f>
        <v>0</v>
      </c>
    </row>
    <row r="109" spans="1:13" s="201" customFormat="1" ht="14.1" customHeight="1" x14ac:dyDescent="0.25">
      <c r="A109" s="949" t="s">
        <v>394</v>
      </c>
      <c r="B109" s="950" t="s">
        <v>651</v>
      </c>
      <c r="C109" s="950"/>
      <c r="D109" s="950"/>
      <c r="E109" s="951" t="str">
        <f>E95</f>
        <v>R$/mês</v>
      </c>
      <c r="F109" s="982">
        <f>F110+F112+F114+F116+F118+F120+F122+F124</f>
        <v>0</v>
      </c>
      <c r="G109" s="953"/>
      <c r="H109" s="951" t="str">
        <f>H95</f>
        <v>R$/ano</v>
      </c>
      <c r="I109" s="982">
        <f>I110+I112+I114+I116+I118+I120+I122+I124</f>
        <v>0</v>
      </c>
      <c r="J109" s="954">
        <f>J110+J112+J114+J116+J118+J120+J122+J124</f>
        <v>0</v>
      </c>
      <c r="K109" s="967"/>
      <c r="L109" s="516"/>
      <c r="M109" s="516"/>
    </row>
    <row r="110" spans="1:13" s="963" customFormat="1" ht="14.1" customHeight="1" x14ac:dyDescent="0.25">
      <c r="A110" s="955"/>
      <c r="B110" s="956" t="s">
        <v>809</v>
      </c>
      <c r="C110" s="957" t="s">
        <v>269</v>
      </c>
      <c r="D110" s="956"/>
      <c r="E110" s="959" t="str">
        <f>E109</f>
        <v>R$/mês</v>
      </c>
      <c r="F110" s="960">
        <f>SUM(F111:F111)</f>
        <v>0</v>
      </c>
      <c r="G110" s="961"/>
      <c r="H110" s="959" t="str">
        <f>H109</f>
        <v>R$/ano</v>
      </c>
      <c r="I110" s="960">
        <f>SUM(I111:I111)</f>
        <v>0</v>
      </c>
      <c r="J110" s="962">
        <f>SUM(J111:J111)</f>
        <v>0</v>
      </c>
      <c r="K110" s="997"/>
    </row>
    <row r="111" spans="1:13" s="967" customFormat="1" ht="14.1" customHeight="1" x14ac:dyDescent="0.25">
      <c r="A111" s="980"/>
      <c r="C111" s="966" t="s">
        <v>237</v>
      </c>
      <c r="D111" s="967" t="s">
        <v>305</v>
      </c>
      <c r="E111" s="968" t="str">
        <f>E109</f>
        <v>R$/mês</v>
      </c>
      <c r="F111" s="969">
        <f>'(11)Comp.Deprec.'!K30</f>
        <v>0</v>
      </c>
      <c r="G111" s="970">
        <f>G95</f>
        <v>12</v>
      </c>
      <c r="H111" s="968" t="str">
        <f>H109</f>
        <v>R$/ano</v>
      </c>
      <c r="I111" s="969">
        <f t="shared" ref="I111" si="49">F111*G111</f>
        <v>0</v>
      </c>
      <c r="J111" s="971">
        <f>I111/$I$132</f>
        <v>0</v>
      </c>
    </row>
    <row r="112" spans="1:13" s="963" customFormat="1" ht="14.1" customHeight="1" x14ac:dyDescent="0.25">
      <c r="A112" s="955"/>
      <c r="B112" s="956" t="s">
        <v>810</v>
      </c>
      <c r="C112" s="957" t="s">
        <v>271</v>
      </c>
      <c r="D112" s="956"/>
      <c r="E112" s="959" t="str">
        <f t="shared" ref="E112:E125" si="50">E111</f>
        <v>R$/mês</v>
      </c>
      <c r="F112" s="960">
        <f>SUM(F113:F113)</f>
        <v>0</v>
      </c>
      <c r="G112" s="961"/>
      <c r="H112" s="959" t="str">
        <f t="shared" ref="H112:H125" si="51">H111</f>
        <v>R$/ano</v>
      </c>
      <c r="I112" s="960">
        <f>SUM(I113:I113)</f>
        <v>0</v>
      </c>
      <c r="J112" s="962">
        <f>SUM(J113:J113)</f>
        <v>0</v>
      </c>
    </row>
    <row r="113" spans="1:13" s="967" customFormat="1" ht="14.1" customHeight="1" x14ac:dyDescent="0.25">
      <c r="A113" s="980"/>
      <c r="C113" s="966" t="s">
        <v>237</v>
      </c>
      <c r="D113" s="967" t="s">
        <v>305</v>
      </c>
      <c r="E113" s="968" t="str">
        <f t="shared" si="50"/>
        <v>R$/mês</v>
      </c>
      <c r="F113" s="969">
        <f>'(11)Comp.Deprec.'!K40</f>
        <v>0</v>
      </c>
      <c r="G113" s="970">
        <f>G111</f>
        <v>12</v>
      </c>
      <c r="H113" s="968" t="str">
        <f t="shared" si="51"/>
        <v>R$/ano</v>
      </c>
      <c r="I113" s="969">
        <f t="shared" ref="I113" si="52">F113*G113</f>
        <v>0</v>
      </c>
      <c r="J113" s="971">
        <f>I113/$I$132</f>
        <v>0</v>
      </c>
    </row>
    <row r="114" spans="1:13" s="963" customFormat="1" ht="14.1" customHeight="1" x14ac:dyDescent="0.25">
      <c r="A114" s="955"/>
      <c r="B114" s="956" t="s">
        <v>811</v>
      </c>
      <c r="C114" s="957" t="s">
        <v>273</v>
      </c>
      <c r="D114" s="956"/>
      <c r="E114" s="959" t="str">
        <f t="shared" si="50"/>
        <v>R$/mês</v>
      </c>
      <c r="F114" s="960">
        <f>SUM(F115:F115)</f>
        <v>0</v>
      </c>
      <c r="G114" s="961"/>
      <c r="H114" s="959" t="str">
        <f t="shared" si="51"/>
        <v>R$/ano</v>
      </c>
      <c r="I114" s="960">
        <f>SUM(I115:I115)</f>
        <v>0</v>
      </c>
      <c r="J114" s="962">
        <f>SUM(J115:J115)</f>
        <v>0</v>
      </c>
    </row>
    <row r="115" spans="1:13" s="967" customFormat="1" ht="14.1" customHeight="1" x14ac:dyDescent="0.25">
      <c r="A115" s="980"/>
      <c r="C115" s="966" t="s">
        <v>237</v>
      </c>
      <c r="D115" s="967" t="s">
        <v>305</v>
      </c>
      <c r="E115" s="968" t="str">
        <f t="shared" si="50"/>
        <v>R$/mês</v>
      </c>
      <c r="F115" s="969">
        <f>'(11)Comp.Deprec.'!K50</f>
        <v>0</v>
      </c>
      <c r="G115" s="970">
        <f>G113</f>
        <v>12</v>
      </c>
      <c r="H115" s="968" t="str">
        <f t="shared" si="51"/>
        <v>R$/ano</v>
      </c>
      <c r="I115" s="969">
        <f t="shared" ref="I115" si="53">F115*G115</f>
        <v>0</v>
      </c>
      <c r="J115" s="971">
        <f>I115/$I$132</f>
        <v>0</v>
      </c>
    </row>
    <row r="116" spans="1:13" s="963" customFormat="1" ht="14.1" customHeight="1" x14ac:dyDescent="0.25">
      <c r="A116" s="955"/>
      <c r="B116" s="956" t="s">
        <v>812</v>
      </c>
      <c r="C116" s="957" t="str">
        <f>'(11)Comp.Deprec.'!C58</f>
        <v>Máquinas, Equipamentos e Mobiliário</v>
      </c>
      <c r="D116" s="956"/>
      <c r="E116" s="959" t="str">
        <f t="shared" si="50"/>
        <v>R$/mês</v>
      </c>
      <c r="F116" s="960">
        <f>SUM(F117:F117)</f>
        <v>0</v>
      </c>
      <c r="G116" s="961"/>
      <c r="H116" s="959" t="str">
        <f t="shared" si="51"/>
        <v>R$/ano</v>
      </c>
      <c r="I116" s="960">
        <f>SUM(I117:I117)</f>
        <v>0</v>
      </c>
      <c r="J116" s="962">
        <f>SUM(J117:J117)</f>
        <v>0</v>
      </c>
    </row>
    <row r="117" spans="1:13" s="967" customFormat="1" ht="14.1" customHeight="1" x14ac:dyDescent="0.25">
      <c r="A117" s="980"/>
      <c r="C117" s="966" t="s">
        <v>237</v>
      </c>
      <c r="D117" s="967" t="s">
        <v>305</v>
      </c>
      <c r="E117" s="968" t="str">
        <f t="shared" si="50"/>
        <v>R$/mês</v>
      </c>
      <c r="F117" s="969">
        <f>'(11)Comp.Deprec.'!K59</f>
        <v>0</v>
      </c>
      <c r="G117" s="970">
        <f>G115</f>
        <v>12</v>
      </c>
      <c r="H117" s="968" t="str">
        <f t="shared" si="51"/>
        <v>R$/ano</v>
      </c>
      <c r="I117" s="969">
        <f t="shared" ref="I117" si="54">F117*G117</f>
        <v>0</v>
      </c>
      <c r="J117" s="971">
        <f>I117/$I$132</f>
        <v>0</v>
      </c>
    </row>
    <row r="118" spans="1:13" s="963" customFormat="1" ht="14.1" customHeight="1" x14ac:dyDescent="0.25">
      <c r="A118" s="955"/>
      <c r="B118" s="956" t="s">
        <v>813</v>
      </c>
      <c r="C118" s="957" t="s">
        <v>308</v>
      </c>
      <c r="D118" s="956"/>
      <c r="E118" s="959" t="str">
        <f t="shared" si="50"/>
        <v>R$/mês</v>
      </c>
      <c r="F118" s="960">
        <f>SUM(F119:F119)</f>
        <v>0</v>
      </c>
      <c r="G118" s="961"/>
      <c r="H118" s="959" t="str">
        <f t="shared" si="51"/>
        <v>R$/ano</v>
      </c>
      <c r="I118" s="960">
        <f>SUM(I119:I119)</f>
        <v>0</v>
      </c>
      <c r="J118" s="962">
        <f>SUM(J119:J119)</f>
        <v>0</v>
      </c>
    </row>
    <row r="119" spans="1:13" s="967" customFormat="1" ht="14.1" customHeight="1" x14ac:dyDescent="0.25">
      <c r="A119" s="980"/>
      <c r="C119" s="966" t="s">
        <v>237</v>
      </c>
      <c r="D119" s="967" t="s">
        <v>305</v>
      </c>
      <c r="E119" s="968" t="str">
        <f t="shared" si="50"/>
        <v>R$/mês</v>
      </c>
      <c r="F119" s="969">
        <f>'(11)Comp.Deprec.'!K80</f>
        <v>0</v>
      </c>
      <c r="G119" s="970">
        <f>G117</f>
        <v>12</v>
      </c>
      <c r="H119" s="968" t="str">
        <f t="shared" si="51"/>
        <v>R$/ano</v>
      </c>
      <c r="I119" s="969">
        <f t="shared" ref="I119" si="55">F119*G119</f>
        <v>0</v>
      </c>
      <c r="J119" s="971">
        <f>I119/$I$132</f>
        <v>0</v>
      </c>
    </row>
    <row r="120" spans="1:13" s="963" customFormat="1" ht="14.1" customHeight="1" x14ac:dyDescent="0.25">
      <c r="A120" s="955"/>
      <c r="B120" s="956" t="s">
        <v>814</v>
      </c>
      <c r="C120" s="957" t="s">
        <v>397</v>
      </c>
      <c r="D120" s="956"/>
      <c r="E120" s="959" t="str">
        <f t="shared" si="50"/>
        <v>R$/mês</v>
      </c>
      <c r="F120" s="960">
        <f>SUM(F121:F121)</f>
        <v>0</v>
      </c>
      <c r="G120" s="961"/>
      <c r="H120" s="959" t="str">
        <f t="shared" si="51"/>
        <v>R$/ano</v>
      </c>
      <c r="I120" s="960">
        <f>SUM(I121:I121)</f>
        <v>0</v>
      </c>
      <c r="J120" s="962">
        <f>SUM(J121:J121)</f>
        <v>0</v>
      </c>
    </row>
    <row r="121" spans="1:13" s="967" customFormat="1" ht="14.1" customHeight="1" x14ac:dyDescent="0.25">
      <c r="A121" s="980"/>
      <c r="C121" s="966" t="s">
        <v>237</v>
      </c>
      <c r="D121" s="967" t="s">
        <v>305</v>
      </c>
      <c r="E121" s="968" t="str">
        <f t="shared" si="50"/>
        <v>R$/mês</v>
      </c>
      <c r="F121" s="969">
        <f>'(11)Comp.Deprec.'!K89</f>
        <v>0</v>
      </c>
      <c r="G121" s="970">
        <f>G119</f>
        <v>12</v>
      </c>
      <c r="H121" s="968" t="str">
        <f t="shared" si="51"/>
        <v>R$/ano</v>
      </c>
      <c r="I121" s="969">
        <f t="shared" ref="I121" si="56">F121*G121</f>
        <v>0</v>
      </c>
      <c r="J121" s="971">
        <f>I121/$I$132</f>
        <v>0</v>
      </c>
    </row>
    <row r="122" spans="1:13" s="963" customFormat="1" ht="14.1" customHeight="1" x14ac:dyDescent="0.25">
      <c r="A122" s="955"/>
      <c r="B122" s="956" t="s">
        <v>815</v>
      </c>
      <c r="C122" s="957" t="s">
        <v>306</v>
      </c>
      <c r="D122" s="956"/>
      <c r="E122" s="959" t="str">
        <f t="shared" si="50"/>
        <v>R$/mês</v>
      </c>
      <c r="F122" s="960">
        <f>SUM(F123:F123)</f>
        <v>0</v>
      </c>
      <c r="G122" s="961"/>
      <c r="H122" s="959" t="str">
        <f t="shared" si="51"/>
        <v>R$/ano</v>
      </c>
      <c r="I122" s="960">
        <f>SUM(I123:I123)</f>
        <v>0</v>
      </c>
      <c r="J122" s="962">
        <f>SUM(J123:J123)</f>
        <v>0</v>
      </c>
    </row>
    <row r="123" spans="1:13" s="967" customFormat="1" ht="14.1" customHeight="1" x14ac:dyDescent="0.25">
      <c r="A123" s="980"/>
      <c r="C123" s="966" t="s">
        <v>237</v>
      </c>
      <c r="D123" s="967" t="s">
        <v>305</v>
      </c>
      <c r="E123" s="968" t="str">
        <f t="shared" si="50"/>
        <v>R$/mês</v>
      </c>
      <c r="F123" s="969">
        <f>'(11)Comp.Deprec.'!K100</f>
        <v>0</v>
      </c>
      <c r="G123" s="970">
        <f>G121</f>
        <v>12</v>
      </c>
      <c r="H123" s="968" t="str">
        <f t="shared" si="51"/>
        <v>R$/ano</v>
      </c>
      <c r="I123" s="969">
        <f t="shared" ref="I123" si="57">F123*G123</f>
        <v>0</v>
      </c>
      <c r="J123" s="971">
        <f>I123/$I$132</f>
        <v>0</v>
      </c>
    </row>
    <row r="124" spans="1:13" s="963" customFormat="1" ht="14.1" customHeight="1" x14ac:dyDescent="0.25">
      <c r="A124" s="955"/>
      <c r="B124" s="956" t="s">
        <v>816</v>
      </c>
      <c r="C124" s="957" t="s">
        <v>481</v>
      </c>
      <c r="D124" s="956"/>
      <c r="E124" s="959" t="str">
        <f t="shared" si="50"/>
        <v>R$/mês</v>
      </c>
      <c r="F124" s="960">
        <f>SUM(F125:F125)</f>
        <v>0</v>
      </c>
      <c r="G124" s="961"/>
      <c r="H124" s="959" t="str">
        <f t="shared" si="51"/>
        <v>R$/ano</v>
      </c>
      <c r="I124" s="960">
        <f>SUM(I125:I125)</f>
        <v>0</v>
      </c>
      <c r="J124" s="962">
        <f>SUM(J125:J125)</f>
        <v>0</v>
      </c>
    </row>
    <row r="125" spans="1:13" s="967" customFormat="1" ht="14.1" customHeight="1" x14ac:dyDescent="0.25">
      <c r="A125" s="980"/>
      <c r="C125" s="966" t="s">
        <v>237</v>
      </c>
      <c r="D125" s="967" t="s">
        <v>305</v>
      </c>
      <c r="E125" s="968" t="str">
        <f t="shared" si="50"/>
        <v>R$/mês</v>
      </c>
      <c r="F125" s="969">
        <f>'(11)Comp.Deprec.'!K112</f>
        <v>0</v>
      </c>
      <c r="G125" s="970">
        <f>G123</f>
        <v>12</v>
      </c>
      <c r="H125" s="968" t="str">
        <f t="shared" si="51"/>
        <v>R$/ano</v>
      </c>
      <c r="I125" s="969">
        <f t="shared" ref="I125" si="58">F125*G125</f>
        <v>0</v>
      </c>
      <c r="J125" s="971">
        <f>I125/$I$132</f>
        <v>0</v>
      </c>
    </row>
    <row r="126" spans="1:13" s="201" customFormat="1" ht="14.1" customHeight="1" x14ac:dyDescent="0.25">
      <c r="A126" s="949" t="s">
        <v>406</v>
      </c>
      <c r="B126" s="950" t="s">
        <v>613</v>
      </c>
      <c r="C126" s="950"/>
      <c r="D126" s="950"/>
      <c r="E126" s="951" t="str">
        <f>E95</f>
        <v>R$/mês</v>
      </c>
      <c r="F126" s="982">
        <f>SUM(F127:F129)</f>
        <v>4900.3106625</v>
      </c>
      <c r="G126" s="953"/>
      <c r="H126" s="951" t="str">
        <f>H95</f>
        <v>R$/ano</v>
      </c>
      <c r="I126" s="982">
        <f>SUM(I127:I129)</f>
        <v>58803.72795</v>
      </c>
      <c r="J126" s="954">
        <f>SUM(J127:J129)</f>
        <v>0.91349999999999987</v>
      </c>
      <c r="L126" s="516"/>
      <c r="M126" s="516"/>
    </row>
    <row r="127" spans="1:13" s="965" customFormat="1" ht="14.1" customHeight="1" x14ac:dyDescent="0.25">
      <c r="A127" s="998"/>
      <c r="C127" s="999" t="s">
        <v>237</v>
      </c>
      <c r="D127" s="1000" t="s">
        <v>388</v>
      </c>
      <c r="E127" s="1001" t="str">
        <f>E126</f>
        <v>R$/mês</v>
      </c>
      <c r="F127" s="969">
        <f>'(19)Fluxo_Caixa'!G74/G127</f>
        <v>980.06213250000008</v>
      </c>
      <c r="G127" s="1002">
        <f>G125</f>
        <v>12</v>
      </c>
      <c r="H127" s="1001" t="str">
        <f>H126</f>
        <v>R$/ano</v>
      </c>
      <c r="I127" s="969">
        <f t="shared" ref="I127:I129" si="59">F127*G127</f>
        <v>11760.74559</v>
      </c>
      <c r="J127" s="971">
        <f>I127/$I$132</f>
        <v>0.18269999999999997</v>
      </c>
    </row>
    <row r="128" spans="1:13" s="965" customFormat="1" ht="14.1" customHeight="1" x14ac:dyDescent="0.25">
      <c r="A128" s="1003"/>
      <c r="C128" s="966" t="s">
        <v>238</v>
      </c>
      <c r="D128" s="965" t="s">
        <v>389</v>
      </c>
      <c r="E128" s="968" t="str">
        <f>E126</f>
        <v>R$/mês</v>
      </c>
      <c r="F128" s="969">
        <f>'(19)Fluxo_Caixa'!G75/G128</f>
        <v>980.06213250000008</v>
      </c>
      <c r="G128" s="970">
        <f>G127</f>
        <v>12</v>
      </c>
      <c r="H128" s="968" t="str">
        <f>H126</f>
        <v>R$/ano</v>
      </c>
      <c r="I128" s="969">
        <f t="shared" si="59"/>
        <v>11760.74559</v>
      </c>
      <c r="J128" s="971">
        <f>I128/$I$132</f>
        <v>0.18269999999999997</v>
      </c>
    </row>
    <row r="129" spans="1:13" s="965" customFormat="1" ht="14.1" customHeight="1" x14ac:dyDescent="0.25">
      <c r="A129" s="1004"/>
      <c r="C129" s="974" t="s">
        <v>239</v>
      </c>
      <c r="D129" s="973" t="s">
        <v>390</v>
      </c>
      <c r="E129" s="976" t="str">
        <f t="shared" ref="E129" si="60">E128</f>
        <v>R$/mês</v>
      </c>
      <c r="F129" s="969">
        <f>'(19)Fluxo_Caixa'!G76/G129</f>
        <v>2940.1863974999997</v>
      </c>
      <c r="G129" s="977">
        <f>G128</f>
        <v>12</v>
      </c>
      <c r="H129" s="976" t="str">
        <f t="shared" ref="H129" si="61">H128</f>
        <v>R$/ano</v>
      </c>
      <c r="I129" s="969">
        <f t="shared" si="59"/>
        <v>35282.236769999996</v>
      </c>
      <c r="J129" s="971">
        <f>I129/$I$132</f>
        <v>0.54809999999999992</v>
      </c>
    </row>
    <row r="130" spans="1:13" s="201" customFormat="1" ht="14.1" customHeight="1" x14ac:dyDescent="0.25">
      <c r="A130" s="1005"/>
      <c r="B130" s="1006" t="s">
        <v>26</v>
      </c>
      <c r="C130" s="1007"/>
      <c r="D130" s="1008"/>
      <c r="E130" s="1009" t="str">
        <f>E95</f>
        <v>R$/mês</v>
      </c>
      <c r="F130" s="1010">
        <f>F4+F20+F48+F86+F109+F126+F96</f>
        <v>4900.3106625</v>
      </c>
      <c r="G130" s="947"/>
      <c r="H130" s="1009" t="str">
        <f>H95</f>
        <v>R$/ano</v>
      </c>
      <c r="I130" s="1010">
        <f>I4+I20+I48+I86+I96+I109+I126</f>
        <v>58803.72795</v>
      </c>
      <c r="J130" s="1011">
        <f>J4+J20+J48+J86+J109+J126+J96</f>
        <v>0.91349999999999987</v>
      </c>
      <c r="L130" s="516"/>
      <c r="M130" s="516"/>
    </row>
    <row r="131" spans="1:13" s="1018" customFormat="1" ht="14.1" customHeight="1" x14ac:dyDescent="0.25">
      <c r="A131" s="1012" t="s">
        <v>588</v>
      </c>
      <c r="B131" s="1013"/>
      <c r="C131" s="1013"/>
      <c r="D131" s="1014">
        <f>'(19)Fluxo_Caixa'!D20</f>
        <v>8.6500000000000007E-2</v>
      </c>
      <c r="E131" s="1015" t="str">
        <f>E130</f>
        <v>R$/mês</v>
      </c>
      <c r="F131" s="1016">
        <f>(F130/(1-D131))-F130</f>
        <v>464.01409119458185</v>
      </c>
      <c r="G131" s="970">
        <f>G129</f>
        <v>12</v>
      </c>
      <c r="H131" s="1015" t="str">
        <f>H130</f>
        <v>R$/ano</v>
      </c>
      <c r="I131" s="969">
        <f t="shared" ref="I131" si="62">F131*G131</f>
        <v>5568.1690943349822</v>
      </c>
      <c r="J131" s="1017">
        <f>I131/$I$132</f>
        <v>8.6500000000000091E-2</v>
      </c>
    </row>
    <row r="132" spans="1:13" s="437" customFormat="1" ht="21.9" customHeight="1" x14ac:dyDescent="0.25">
      <c r="A132" s="1019" t="s">
        <v>27</v>
      </c>
      <c r="B132" s="1020"/>
      <c r="C132" s="1021"/>
      <c r="D132" s="1022"/>
      <c r="E132" s="1023" t="str">
        <f>E131</f>
        <v>R$/mês</v>
      </c>
      <c r="F132" s="1024">
        <f>F130+F131</f>
        <v>5364.3247536945819</v>
      </c>
      <c r="G132" s="1025"/>
      <c r="H132" s="1023" t="str">
        <f>H131</f>
        <v>R$/ano</v>
      </c>
      <c r="I132" s="1024">
        <f>I130+I131</f>
        <v>64371.897044334983</v>
      </c>
      <c r="J132" s="1026">
        <f>J130+J131</f>
        <v>1</v>
      </c>
      <c r="L132" s="516"/>
    </row>
    <row r="134" spans="1:13" s="201" customFormat="1" ht="14.1" customHeight="1" x14ac:dyDescent="0.25">
      <c r="A134" s="1027" t="s">
        <v>28</v>
      </c>
      <c r="B134" s="1027"/>
      <c r="C134" s="1027"/>
      <c r="D134" s="1027"/>
      <c r="E134" s="1027"/>
      <c r="F134" s="1027"/>
      <c r="G134" s="1027"/>
      <c r="H134" s="1027"/>
      <c r="I134" s="1027"/>
      <c r="J134" s="1027"/>
    </row>
    <row r="135" spans="1:13" s="201" customFormat="1" ht="14.1" customHeight="1" x14ac:dyDescent="0.25">
      <c r="A135" s="1028" t="s">
        <v>45</v>
      </c>
      <c r="B135" s="1029" t="s">
        <v>44</v>
      </c>
      <c r="C135" s="1030"/>
      <c r="D135" s="1030"/>
      <c r="E135" s="1030"/>
      <c r="F135" s="1031"/>
      <c r="G135" s="1032" t="s">
        <v>18</v>
      </c>
      <c r="H135" s="1033"/>
      <c r="I135" s="1028" t="s">
        <v>19</v>
      </c>
      <c r="J135" s="1028" t="s">
        <v>462</v>
      </c>
    </row>
    <row r="136" spans="1:13" s="201" customFormat="1" ht="14.1" customHeight="1" x14ac:dyDescent="0.25">
      <c r="A136" s="1034" t="s">
        <v>29</v>
      </c>
      <c r="B136" s="1035" t="s">
        <v>459</v>
      </c>
      <c r="C136" s="1036"/>
      <c r="D136" s="1036"/>
      <c r="E136" s="1037"/>
      <c r="F136" s="1038"/>
      <c r="G136" s="1039">
        <f>F4</f>
        <v>0</v>
      </c>
      <c r="H136" s="1040"/>
      <c r="I136" s="1041">
        <f>I4</f>
        <v>0</v>
      </c>
      <c r="J136" s="1042">
        <f t="shared" ref="J136:J141" si="63">I136/$I$142</f>
        <v>0</v>
      </c>
    </row>
    <row r="137" spans="1:13" s="201" customFormat="1" ht="14.1" customHeight="1" x14ac:dyDescent="0.25">
      <c r="A137" s="1043" t="s">
        <v>30</v>
      </c>
      <c r="B137" s="1044" t="s">
        <v>460</v>
      </c>
      <c r="C137" s="1045"/>
      <c r="D137" s="1045"/>
      <c r="E137" s="1046"/>
      <c r="F137" s="1047"/>
      <c r="G137" s="1048">
        <f>F20</f>
        <v>0</v>
      </c>
      <c r="H137" s="1049"/>
      <c r="I137" s="1050">
        <f>I20</f>
        <v>0</v>
      </c>
      <c r="J137" s="1051">
        <f t="shared" si="63"/>
        <v>0</v>
      </c>
    </row>
    <row r="138" spans="1:13" s="201" customFormat="1" ht="14.1" customHeight="1" x14ac:dyDescent="0.25">
      <c r="A138" s="1043" t="s">
        <v>31</v>
      </c>
      <c r="B138" s="1044" t="s">
        <v>275</v>
      </c>
      <c r="C138" s="1045"/>
      <c r="D138" s="1045"/>
      <c r="E138" s="1046"/>
      <c r="F138" s="1047"/>
      <c r="G138" s="1048">
        <f>F48</f>
        <v>0</v>
      </c>
      <c r="H138" s="1049"/>
      <c r="I138" s="1050">
        <f>I48</f>
        <v>0</v>
      </c>
      <c r="J138" s="1051">
        <f t="shared" si="63"/>
        <v>0</v>
      </c>
    </row>
    <row r="139" spans="1:13" s="201" customFormat="1" ht="14.1" customHeight="1" x14ac:dyDescent="0.25">
      <c r="A139" s="1043" t="s">
        <v>32</v>
      </c>
      <c r="B139" s="201" t="s">
        <v>841</v>
      </c>
      <c r="D139" s="472"/>
      <c r="E139" s="472"/>
      <c r="F139" s="472"/>
      <c r="G139" s="1048">
        <f>F96+F86</f>
        <v>0</v>
      </c>
      <c r="H139" s="1049"/>
      <c r="I139" s="1052">
        <f>I96+I86</f>
        <v>0</v>
      </c>
      <c r="J139" s="1051">
        <f t="shared" si="63"/>
        <v>0</v>
      </c>
    </row>
    <row r="140" spans="1:13" s="201" customFormat="1" ht="14.1" customHeight="1" x14ac:dyDescent="0.25">
      <c r="A140" s="1043" t="s">
        <v>282</v>
      </c>
      <c r="B140" s="1044" t="s">
        <v>461</v>
      </c>
      <c r="C140" s="1045"/>
      <c r="D140" s="1045"/>
      <c r="E140" s="1046"/>
      <c r="F140" s="1047"/>
      <c r="G140" s="1048">
        <f>F109</f>
        <v>0</v>
      </c>
      <c r="H140" s="1049"/>
      <c r="I140" s="1050">
        <f>I109</f>
        <v>0</v>
      </c>
      <c r="J140" s="1051">
        <f t="shared" si="63"/>
        <v>0</v>
      </c>
    </row>
    <row r="141" spans="1:13" s="201" customFormat="1" ht="14.1" customHeight="1" x14ac:dyDescent="0.25">
      <c r="A141" s="1043" t="s">
        <v>457</v>
      </c>
      <c r="B141" s="1053" t="s">
        <v>612</v>
      </c>
      <c r="C141" s="1054"/>
      <c r="D141" s="1054"/>
      <c r="E141" s="1055"/>
      <c r="F141" s="1056"/>
      <c r="G141" s="1057">
        <f>F126</f>
        <v>4900.3106625</v>
      </c>
      <c r="H141" s="1058"/>
      <c r="I141" s="1059">
        <f>I126</f>
        <v>58803.72795</v>
      </c>
      <c r="J141" s="1060">
        <f t="shared" si="63"/>
        <v>1</v>
      </c>
    </row>
    <row r="142" spans="1:13" s="201" customFormat="1" ht="14.1" customHeight="1" x14ac:dyDescent="0.25">
      <c r="A142" s="1032" t="s">
        <v>1</v>
      </c>
      <c r="B142" s="1061"/>
      <c r="C142" s="1061"/>
      <c r="D142" s="1061"/>
      <c r="E142" s="1061"/>
      <c r="F142" s="1061"/>
      <c r="G142" s="1062">
        <f>SUM(G136:G141)</f>
        <v>4900.3106625</v>
      </c>
      <c r="H142" s="1062"/>
      <c r="I142" s="1063">
        <f>SUM(I136:I141)</f>
        <v>58803.72795</v>
      </c>
      <c r="J142" s="1064">
        <f>SUM(J136:J141)</f>
        <v>1</v>
      </c>
    </row>
    <row r="143" spans="1:13" s="201" customFormat="1" ht="14.1" customHeight="1" x14ac:dyDescent="0.25">
      <c r="A143" s="1065"/>
      <c r="D143" s="472"/>
      <c r="E143" s="472"/>
      <c r="F143" s="472"/>
      <c r="G143" s="1066"/>
      <c r="H143" s="472"/>
    </row>
    <row r="144" spans="1:13" s="201" customFormat="1" ht="14.1" customHeight="1" x14ac:dyDescent="0.25">
      <c r="A144" s="1065"/>
      <c r="G144" s="1066"/>
    </row>
    <row r="145" spans="1:26" s="201" customFormat="1" ht="14.1" customHeight="1" x14ac:dyDescent="0.25">
      <c r="A145" s="1065"/>
      <c r="G145" s="1066"/>
    </row>
    <row r="146" spans="1:26" s="201" customFormat="1" ht="14.1" customHeight="1" x14ac:dyDescent="0.25">
      <c r="A146" s="1065"/>
      <c r="G146" s="1066"/>
    </row>
    <row r="147" spans="1:26" s="201" customFormat="1" ht="14.1" customHeight="1" x14ac:dyDescent="0.25">
      <c r="A147" s="1065"/>
      <c r="G147" s="1066"/>
    </row>
    <row r="148" spans="1:26" s="201" customFormat="1" ht="14.1" customHeight="1" x14ac:dyDescent="0.25">
      <c r="A148" s="1065"/>
      <c r="G148" s="1066"/>
    </row>
    <row r="149" spans="1:26" s="201" customFormat="1" ht="14.1" customHeight="1" x14ac:dyDescent="0.25">
      <c r="A149" s="1065"/>
      <c r="G149" s="1066"/>
    </row>
    <row r="158" spans="1:26" s="168" customFormat="1" ht="13.5" customHeight="1" x14ac:dyDescent="0.25">
      <c r="B158" s="164"/>
      <c r="C158" s="165" t="s">
        <v>946</v>
      </c>
      <c r="D158" s="166" t="str">
        <f>'(2)Ins.'!$D$109</f>
        <v>Inserir Data</v>
      </c>
      <c r="E158" s="167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spans="1:26" s="168" customFormat="1" ht="13.5" customHeight="1" x14ac:dyDescent="0.25">
      <c r="D159" s="167"/>
      <c r="E159" s="167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spans="1:26" s="168" customFormat="1" ht="13.2" customHeight="1" x14ac:dyDescent="0.25">
      <c r="A160" s="164"/>
      <c r="B160" s="167"/>
      <c r="C160" s="169"/>
      <c r="D160" s="167"/>
      <c r="E160" s="167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spans="1:26" s="168" customFormat="1" ht="13.5" customHeight="1" x14ac:dyDescent="0.25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spans="1:26" s="168" customFormat="1" ht="13.5" customHeight="1" x14ac:dyDescent="0.25">
      <c r="A162" s="164"/>
      <c r="B162" s="164"/>
      <c r="C162" s="198" t="str">
        <f>'(2)Ins.'!$D$125</f>
        <v>Razão Social da Licitante</v>
      </c>
      <c r="D162" s="198"/>
      <c r="E162" s="198"/>
      <c r="F162" s="198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spans="1:26" s="168" customFormat="1" ht="13.5" customHeight="1" x14ac:dyDescent="0.25">
      <c r="A163" s="164"/>
      <c r="B163" s="167"/>
      <c r="C163" s="169"/>
      <c r="D163" s="167"/>
      <c r="E163" s="167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spans="1:26" s="168" customFormat="1" ht="13.5" customHeight="1" x14ac:dyDescent="0.25">
      <c r="A164" s="164"/>
      <c r="B164" s="164"/>
      <c r="D164" s="172" t="s">
        <v>947</v>
      </c>
      <c r="E164" s="198" t="str">
        <f>'(2)Ins.'!$E$127</f>
        <v>inserir nº dias</v>
      </c>
      <c r="F164" s="198"/>
      <c r="G164" s="173" t="s">
        <v>948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</sheetData>
  <sheetProtection algorithmName="SHA-512" hashValue="J8yo9jGOa0kysef/u8H2v8wVgvD7MsErAoU8/x+IeeLNssbKbp5IlndN0zJGlldrt86FEJhnJsQmFr8jHBkFPw==" saltValue="gSTZZ7wG8B0aQ1qzaKRhgA==" spinCount="100000" sheet="1" formatCells="0" formatColumns="0" formatRows="0" insertColumns="0" insertRows="0" insertHyperlinks="0" deleteColumns="0" deleteRows="0" selectLockedCells="1" sort="0" autoFilter="0" pivotTables="0"/>
  <mergeCells count="16">
    <mergeCell ref="C162:F162"/>
    <mergeCell ref="E164:F164"/>
    <mergeCell ref="A142:F142"/>
    <mergeCell ref="G142:H142"/>
    <mergeCell ref="G136:H136"/>
    <mergeCell ref="G137:H137"/>
    <mergeCell ref="G138:H138"/>
    <mergeCell ref="G139:H139"/>
    <mergeCell ref="G140:H140"/>
    <mergeCell ref="G141:H141"/>
    <mergeCell ref="A1:J1"/>
    <mergeCell ref="A3:D3"/>
    <mergeCell ref="A131:C131"/>
    <mergeCell ref="A134:J134"/>
    <mergeCell ref="B135:F135"/>
    <mergeCell ref="G135:H135"/>
  </mergeCells>
  <printOptions horizontalCentered="1"/>
  <pageMargins left="1.1811023622047245" right="0.78740157480314965" top="1.1811023622047245" bottom="0.78740157480314965" header="0.59055118110236227" footer="0.31496062992125984"/>
  <pageSetup paperSize="9" scale="64" firstPageNumber="0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15 - Orçamento Anual do Custo do Serviço - Ano 02&amp;R&amp;"Calibri,Negrito"&amp;9Pág.: &amp;P de &amp;N</oddFooter>
  </headerFooter>
  <rowBreaks count="1" manualBreakCount="1">
    <brk id="83" max="9" man="1"/>
  </row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D4DC-608F-4043-9C9F-60DF184E870B}">
  <dimension ref="A1:Z164"/>
  <sheetViews>
    <sheetView showGridLines="0" zoomScaleNormal="100" zoomScaleSheetLayoutView="40" zoomScalePageLayoutView="55" workbookViewId="0">
      <selection sqref="A1:J1"/>
    </sheetView>
  </sheetViews>
  <sheetFormatPr defaultColWidth="9.44140625" defaultRowHeight="14.1" customHeight="1" x14ac:dyDescent="0.25"/>
  <cols>
    <col min="1" max="1" width="4.33203125" style="1065" customWidth="1"/>
    <col min="2" max="3" width="4.44140625" style="201" customWidth="1"/>
    <col min="4" max="4" width="51.44140625" style="472" customWidth="1"/>
    <col min="5" max="5" width="8.6640625" style="472" customWidth="1"/>
    <col min="6" max="6" width="11.6640625" style="472" customWidth="1"/>
    <col min="7" max="7" width="8.88671875" style="1066" bestFit="1" customWidth="1"/>
    <col min="8" max="8" width="8.6640625" style="472" customWidth="1"/>
    <col min="9" max="9" width="13.6640625" style="1065" customWidth="1"/>
    <col min="10" max="10" width="10.6640625" style="1067" customWidth="1"/>
    <col min="11" max="11" width="9.109375" style="201" customWidth="1"/>
    <col min="12" max="12" width="11.109375" style="201" bestFit="1" customWidth="1"/>
    <col min="13" max="241" width="9.109375" style="201" customWidth="1"/>
    <col min="242" max="242" width="10.109375" style="201" customWidth="1"/>
    <col min="243" max="243" width="6.88671875" style="201" customWidth="1"/>
    <col min="244" max="244" width="32.6640625" style="201" bestFit="1" customWidth="1"/>
    <col min="245" max="245" width="9.44140625" style="201"/>
    <col min="246" max="246" width="6.6640625" style="201" customWidth="1"/>
    <col min="247" max="247" width="7.6640625" style="201" customWidth="1"/>
    <col min="248" max="248" width="36.88671875" style="201" customWidth="1"/>
    <col min="249" max="249" width="11.88671875" style="201" bestFit="1" customWidth="1"/>
    <col min="250" max="250" width="10.5546875" style="201" bestFit="1" customWidth="1"/>
    <col min="251" max="251" width="7.109375" style="201" bestFit="1" customWidth="1"/>
    <col min="252" max="252" width="6.88671875" style="201" bestFit="1" customWidth="1"/>
    <col min="253" max="253" width="7.6640625" style="201" bestFit="1" customWidth="1"/>
    <col min="254" max="254" width="13.33203125" style="201" bestFit="1" customWidth="1"/>
    <col min="255" max="255" width="8.5546875" style="201" bestFit="1" customWidth="1"/>
    <col min="256" max="256" width="7.33203125" style="201" bestFit="1" customWidth="1"/>
    <col min="257" max="257" width="14.33203125" style="201" bestFit="1" customWidth="1"/>
    <col min="258" max="497" width="9.109375" style="201" customWidth="1"/>
    <col min="498" max="498" width="10.109375" style="201" customWidth="1"/>
    <col min="499" max="499" width="6.88671875" style="201" customWidth="1"/>
    <col min="500" max="500" width="32.6640625" style="201" bestFit="1" customWidth="1"/>
    <col min="501" max="501" width="9.44140625" style="201"/>
    <col min="502" max="502" width="6.6640625" style="201" customWidth="1"/>
    <col min="503" max="503" width="7.6640625" style="201" customWidth="1"/>
    <col min="504" max="504" width="36.88671875" style="201" customWidth="1"/>
    <col min="505" max="505" width="11.88671875" style="201" bestFit="1" customWidth="1"/>
    <col min="506" max="506" width="10.5546875" style="201" bestFit="1" customWidth="1"/>
    <col min="507" max="507" width="7.109375" style="201" bestFit="1" customWidth="1"/>
    <col min="508" max="508" width="6.88671875" style="201" bestFit="1" customWidth="1"/>
    <col min="509" max="509" width="7.6640625" style="201" bestFit="1" customWidth="1"/>
    <col min="510" max="510" width="13.33203125" style="201" bestFit="1" customWidth="1"/>
    <col min="511" max="511" width="8.5546875" style="201" bestFit="1" customWidth="1"/>
    <col min="512" max="512" width="7.33203125" style="201" bestFit="1" customWidth="1"/>
    <col min="513" max="513" width="14.33203125" style="201" bestFit="1" customWidth="1"/>
    <col min="514" max="753" width="9.109375" style="201" customWidth="1"/>
    <col min="754" max="754" width="10.109375" style="201" customWidth="1"/>
    <col min="755" max="755" width="6.88671875" style="201" customWidth="1"/>
    <col min="756" max="756" width="32.6640625" style="201" bestFit="1" customWidth="1"/>
    <col min="757" max="757" width="9.44140625" style="201"/>
    <col min="758" max="758" width="6.6640625" style="201" customWidth="1"/>
    <col min="759" max="759" width="7.6640625" style="201" customWidth="1"/>
    <col min="760" max="760" width="36.88671875" style="201" customWidth="1"/>
    <col min="761" max="761" width="11.88671875" style="201" bestFit="1" customWidth="1"/>
    <col min="762" max="762" width="10.5546875" style="201" bestFit="1" customWidth="1"/>
    <col min="763" max="763" width="7.109375" style="201" bestFit="1" customWidth="1"/>
    <col min="764" max="764" width="6.88671875" style="201" bestFit="1" customWidth="1"/>
    <col min="765" max="765" width="7.6640625" style="201" bestFit="1" customWidth="1"/>
    <col min="766" max="766" width="13.33203125" style="201" bestFit="1" customWidth="1"/>
    <col min="767" max="767" width="8.5546875" style="201" bestFit="1" customWidth="1"/>
    <col min="768" max="768" width="7.33203125" style="201" bestFit="1" customWidth="1"/>
    <col min="769" max="769" width="14.33203125" style="201" bestFit="1" customWidth="1"/>
    <col min="770" max="1009" width="9.109375" style="201" customWidth="1"/>
    <col min="1010" max="1010" width="10.109375" style="201" customWidth="1"/>
    <col min="1011" max="1011" width="6.88671875" style="201" customWidth="1"/>
    <col min="1012" max="1012" width="32.6640625" style="201" bestFit="1" customWidth="1"/>
    <col min="1013" max="1013" width="9.44140625" style="201"/>
    <col min="1014" max="1014" width="6.6640625" style="201" customWidth="1"/>
    <col min="1015" max="1015" width="7.6640625" style="201" customWidth="1"/>
    <col min="1016" max="1016" width="36.88671875" style="201" customWidth="1"/>
    <col min="1017" max="1017" width="11.88671875" style="201" bestFit="1" customWidth="1"/>
    <col min="1018" max="1018" width="10.5546875" style="201" bestFit="1" customWidth="1"/>
    <col min="1019" max="1019" width="7.109375" style="201" bestFit="1" customWidth="1"/>
    <col min="1020" max="1020" width="6.88671875" style="201" bestFit="1" customWidth="1"/>
    <col min="1021" max="1021" width="7.6640625" style="201" bestFit="1" customWidth="1"/>
    <col min="1022" max="1022" width="13.33203125" style="201" bestFit="1" customWidth="1"/>
    <col min="1023" max="1023" width="8.5546875" style="201" bestFit="1" customWidth="1"/>
    <col min="1024" max="1024" width="7.33203125" style="201" bestFit="1" customWidth="1"/>
    <col min="1025" max="1025" width="14.33203125" style="201" bestFit="1" customWidth="1"/>
    <col min="1026" max="1265" width="9.109375" style="201" customWidth="1"/>
    <col min="1266" max="1266" width="10.109375" style="201" customWidth="1"/>
    <col min="1267" max="1267" width="6.88671875" style="201" customWidth="1"/>
    <col min="1268" max="1268" width="32.6640625" style="201" bestFit="1" customWidth="1"/>
    <col min="1269" max="1269" width="9.44140625" style="201"/>
    <col min="1270" max="1270" width="6.6640625" style="201" customWidth="1"/>
    <col min="1271" max="1271" width="7.6640625" style="201" customWidth="1"/>
    <col min="1272" max="1272" width="36.88671875" style="201" customWidth="1"/>
    <col min="1273" max="1273" width="11.88671875" style="201" bestFit="1" customWidth="1"/>
    <col min="1274" max="1274" width="10.5546875" style="201" bestFit="1" customWidth="1"/>
    <col min="1275" max="1275" width="7.109375" style="201" bestFit="1" customWidth="1"/>
    <col min="1276" max="1276" width="6.88671875" style="201" bestFit="1" customWidth="1"/>
    <col min="1277" max="1277" width="7.6640625" style="201" bestFit="1" customWidth="1"/>
    <col min="1278" max="1278" width="13.33203125" style="201" bestFit="1" customWidth="1"/>
    <col min="1279" max="1279" width="8.5546875" style="201" bestFit="1" customWidth="1"/>
    <col min="1280" max="1280" width="7.33203125" style="201" bestFit="1" customWidth="1"/>
    <col min="1281" max="1281" width="14.33203125" style="201" bestFit="1" customWidth="1"/>
    <col min="1282" max="1521" width="9.109375" style="201" customWidth="1"/>
    <col min="1522" max="1522" width="10.109375" style="201" customWidth="1"/>
    <col min="1523" max="1523" width="6.88671875" style="201" customWidth="1"/>
    <col min="1524" max="1524" width="32.6640625" style="201" bestFit="1" customWidth="1"/>
    <col min="1525" max="1525" width="9.44140625" style="201"/>
    <col min="1526" max="1526" width="6.6640625" style="201" customWidth="1"/>
    <col min="1527" max="1527" width="7.6640625" style="201" customWidth="1"/>
    <col min="1528" max="1528" width="36.88671875" style="201" customWidth="1"/>
    <col min="1529" max="1529" width="11.88671875" style="201" bestFit="1" customWidth="1"/>
    <col min="1530" max="1530" width="10.5546875" style="201" bestFit="1" customWidth="1"/>
    <col min="1531" max="1531" width="7.109375" style="201" bestFit="1" customWidth="1"/>
    <col min="1532" max="1532" width="6.88671875" style="201" bestFit="1" customWidth="1"/>
    <col min="1533" max="1533" width="7.6640625" style="201" bestFit="1" customWidth="1"/>
    <col min="1534" max="1534" width="13.33203125" style="201" bestFit="1" customWidth="1"/>
    <col min="1535" max="1535" width="8.5546875" style="201" bestFit="1" customWidth="1"/>
    <col min="1536" max="1536" width="7.33203125" style="201" bestFit="1" customWidth="1"/>
    <col min="1537" max="1537" width="14.33203125" style="201" bestFit="1" customWidth="1"/>
    <col min="1538" max="1777" width="9.109375" style="201" customWidth="1"/>
    <col min="1778" max="1778" width="10.109375" style="201" customWidth="1"/>
    <col min="1779" max="1779" width="6.88671875" style="201" customWidth="1"/>
    <col min="1780" max="1780" width="32.6640625" style="201" bestFit="1" customWidth="1"/>
    <col min="1781" max="1781" width="9.44140625" style="201"/>
    <col min="1782" max="1782" width="6.6640625" style="201" customWidth="1"/>
    <col min="1783" max="1783" width="7.6640625" style="201" customWidth="1"/>
    <col min="1784" max="1784" width="36.88671875" style="201" customWidth="1"/>
    <col min="1785" max="1785" width="11.88671875" style="201" bestFit="1" customWidth="1"/>
    <col min="1786" max="1786" width="10.5546875" style="201" bestFit="1" customWidth="1"/>
    <col min="1787" max="1787" width="7.109375" style="201" bestFit="1" customWidth="1"/>
    <col min="1788" max="1788" width="6.88671875" style="201" bestFit="1" customWidth="1"/>
    <col min="1789" max="1789" width="7.6640625" style="201" bestFit="1" customWidth="1"/>
    <col min="1790" max="1790" width="13.33203125" style="201" bestFit="1" customWidth="1"/>
    <col min="1791" max="1791" width="8.5546875" style="201" bestFit="1" customWidth="1"/>
    <col min="1792" max="1792" width="7.33203125" style="201" bestFit="1" customWidth="1"/>
    <col min="1793" max="1793" width="14.33203125" style="201" bestFit="1" customWidth="1"/>
    <col min="1794" max="2033" width="9.109375" style="201" customWidth="1"/>
    <col min="2034" max="2034" width="10.109375" style="201" customWidth="1"/>
    <col min="2035" max="2035" width="6.88671875" style="201" customWidth="1"/>
    <col min="2036" max="2036" width="32.6640625" style="201" bestFit="1" customWidth="1"/>
    <col min="2037" max="2037" width="9.44140625" style="201"/>
    <col min="2038" max="2038" width="6.6640625" style="201" customWidth="1"/>
    <col min="2039" max="2039" width="7.6640625" style="201" customWidth="1"/>
    <col min="2040" max="2040" width="36.88671875" style="201" customWidth="1"/>
    <col min="2041" max="2041" width="11.88671875" style="201" bestFit="1" customWidth="1"/>
    <col min="2042" max="2042" width="10.5546875" style="201" bestFit="1" customWidth="1"/>
    <col min="2043" max="2043" width="7.109375" style="201" bestFit="1" customWidth="1"/>
    <col min="2044" max="2044" width="6.88671875" style="201" bestFit="1" customWidth="1"/>
    <col min="2045" max="2045" width="7.6640625" style="201" bestFit="1" customWidth="1"/>
    <col min="2046" max="2046" width="13.33203125" style="201" bestFit="1" customWidth="1"/>
    <col min="2047" max="2047" width="8.5546875" style="201" bestFit="1" customWidth="1"/>
    <col min="2048" max="2048" width="7.33203125" style="201" bestFit="1" customWidth="1"/>
    <col min="2049" max="2049" width="14.33203125" style="201" bestFit="1" customWidth="1"/>
    <col min="2050" max="2289" width="9.109375" style="201" customWidth="1"/>
    <col min="2290" max="2290" width="10.109375" style="201" customWidth="1"/>
    <col min="2291" max="2291" width="6.88671875" style="201" customWidth="1"/>
    <col min="2292" max="2292" width="32.6640625" style="201" bestFit="1" customWidth="1"/>
    <col min="2293" max="2293" width="9.44140625" style="201"/>
    <col min="2294" max="2294" width="6.6640625" style="201" customWidth="1"/>
    <col min="2295" max="2295" width="7.6640625" style="201" customWidth="1"/>
    <col min="2296" max="2296" width="36.88671875" style="201" customWidth="1"/>
    <col min="2297" max="2297" width="11.88671875" style="201" bestFit="1" customWidth="1"/>
    <col min="2298" max="2298" width="10.5546875" style="201" bestFit="1" customWidth="1"/>
    <col min="2299" max="2299" width="7.109375" style="201" bestFit="1" customWidth="1"/>
    <col min="2300" max="2300" width="6.88671875" style="201" bestFit="1" customWidth="1"/>
    <col min="2301" max="2301" width="7.6640625" style="201" bestFit="1" customWidth="1"/>
    <col min="2302" max="2302" width="13.33203125" style="201" bestFit="1" customWidth="1"/>
    <col min="2303" max="2303" width="8.5546875" style="201" bestFit="1" customWidth="1"/>
    <col min="2304" max="2304" width="7.33203125" style="201" bestFit="1" customWidth="1"/>
    <col min="2305" max="2305" width="14.33203125" style="201" bestFit="1" customWidth="1"/>
    <col min="2306" max="2545" width="9.109375" style="201" customWidth="1"/>
    <col min="2546" max="2546" width="10.109375" style="201" customWidth="1"/>
    <col min="2547" max="2547" width="6.88671875" style="201" customWidth="1"/>
    <col min="2548" max="2548" width="32.6640625" style="201" bestFit="1" customWidth="1"/>
    <col min="2549" max="2549" width="9.44140625" style="201"/>
    <col min="2550" max="2550" width="6.6640625" style="201" customWidth="1"/>
    <col min="2551" max="2551" width="7.6640625" style="201" customWidth="1"/>
    <col min="2552" max="2552" width="36.88671875" style="201" customWidth="1"/>
    <col min="2553" max="2553" width="11.88671875" style="201" bestFit="1" customWidth="1"/>
    <col min="2554" max="2554" width="10.5546875" style="201" bestFit="1" customWidth="1"/>
    <col min="2555" max="2555" width="7.109375" style="201" bestFit="1" customWidth="1"/>
    <col min="2556" max="2556" width="6.88671875" style="201" bestFit="1" customWidth="1"/>
    <col min="2557" max="2557" width="7.6640625" style="201" bestFit="1" customWidth="1"/>
    <col min="2558" max="2558" width="13.33203125" style="201" bestFit="1" customWidth="1"/>
    <col min="2559" max="2559" width="8.5546875" style="201" bestFit="1" customWidth="1"/>
    <col min="2560" max="2560" width="7.33203125" style="201" bestFit="1" customWidth="1"/>
    <col min="2561" max="2561" width="14.33203125" style="201" bestFit="1" customWidth="1"/>
    <col min="2562" max="2801" width="9.109375" style="201" customWidth="1"/>
    <col min="2802" max="2802" width="10.109375" style="201" customWidth="1"/>
    <col min="2803" max="2803" width="6.88671875" style="201" customWidth="1"/>
    <col min="2804" max="2804" width="32.6640625" style="201" bestFit="1" customWidth="1"/>
    <col min="2805" max="2805" width="9.44140625" style="201"/>
    <col min="2806" max="2806" width="6.6640625" style="201" customWidth="1"/>
    <col min="2807" max="2807" width="7.6640625" style="201" customWidth="1"/>
    <col min="2808" max="2808" width="36.88671875" style="201" customWidth="1"/>
    <col min="2809" max="2809" width="11.88671875" style="201" bestFit="1" customWidth="1"/>
    <col min="2810" max="2810" width="10.5546875" style="201" bestFit="1" customWidth="1"/>
    <col min="2811" max="2811" width="7.109375" style="201" bestFit="1" customWidth="1"/>
    <col min="2812" max="2812" width="6.88671875" style="201" bestFit="1" customWidth="1"/>
    <col min="2813" max="2813" width="7.6640625" style="201" bestFit="1" customWidth="1"/>
    <col min="2814" max="2814" width="13.33203125" style="201" bestFit="1" customWidth="1"/>
    <col min="2815" max="2815" width="8.5546875" style="201" bestFit="1" customWidth="1"/>
    <col min="2816" max="2816" width="7.33203125" style="201" bestFit="1" customWidth="1"/>
    <col min="2817" max="2817" width="14.33203125" style="201" bestFit="1" customWidth="1"/>
    <col min="2818" max="3057" width="9.109375" style="201" customWidth="1"/>
    <col min="3058" max="3058" width="10.109375" style="201" customWidth="1"/>
    <col min="3059" max="3059" width="6.88671875" style="201" customWidth="1"/>
    <col min="3060" max="3060" width="32.6640625" style="201" bestFit="1" customWidth="1"/>
    <col min="3061" max="3061" width="9.44140625" style="201"/>
    <col min="3062" max="3062" width="6.6640625" style="201" customWidth="1"/>
    <col min="3063" max="3063" width="7.6640625" style="201" customWidth="1"/>
    <col min="3064" max="3064" width="36.88671875" style="201" customWidth="1"/>
    <col min="3065" max="3065" width="11.88671875" style="201" bestFit="1" customWidth="1"/>
    <col min="3066" max="3066" width="10.5546875" style="201" bestFit="1" customWidth="1"/>
    <col min="3067" max="3067" width="7.109375" style="201" bestFit="1" customWidth="1"/>
    <col min="3068" max="3068" width="6.88671875" style="201" bestFit="1" customWidth="1"/>
    <col min="3069" max="3069" width="7.6640625" style="201" bestFit="1" customWidth="1"/>
    <col min="3070" max="3070" width="13.33203125" style="201" bestFit="1" customWidth="1"/>
    <col min="3071" max="3071" width="8.5546875" style="201" bestFit="1" customWidth="1"/>
    <col min="3072" max="3072" width="7.33203125" style="201" bestFit="1" customWidth="1"/>
    <col min="3073" max="3073" width="14.33203125" style="201" bestFit="1" customWidth="1"/>
    <col min="3074" max="3313" width="9.109375" style="201" customWidth="1"/>
    <col min="3314" max="3314" width="10.109375" style="201" customWidth="1"/>
    <col min="3315" max="3315" width="6.88671875" style="201" customWidth="1"/>
    <col min="3316" max="3316" width="32.6640625" style="201" bestFit="1" customWidth="1"/>
    <col min="3317" max="3317" width="9.44140625" style="201"/>
    <col min="3318" max="3318" width="6.6640625" style="201" customWidth="1"/>
    <col min="3319" max="3319" width="7.6640625" style="201" customWidth="1"/>
    <col min="3320" max="3320" width="36.88671875" style="201" customWidth="1"/>
    <col min="3321" max="3321" width="11.88671875" style="201" bestFit="1" customWidth="1"/>
    <col min="3322" max="3322" width="10.5546875" style="201" bestFit="1" customWidth="1"/>
    <col min="3323" max="3323" width="7.109375" style="201" bestFit="1" customWidth="1"/>
    <col min="3324" max="3324" width="6.88671875" style="201" bestFit="1" customWidth="1"/>
    <col min="3325" max="3325" width="7.6640625" style="201" bestFit="1" customWidth="1"/>
    <col min="3326" max="3326" width="13.33203125" style="201" bestFit="1" customWidth="1"/>
    <col min="3327" max="3327" width="8.5546875" style="201" bestFit="1" customWidth="1"/>
    <col min="3328" max="3328" width="7.33203125" style="201" bestFit="1" customWidth="1"/>
    <col min="3329" max="3329" width="14.33203125" style="201" bestFit="1" customWidth="1"/>
    <col min="3330" max="3569" width="9.109375" style="201" customWidth="1"/>
    <col min="3570" max="3570" width="10.109375" style="201" customWidth="1"/>
    <col min="3571" max="3571" width="6.88671875" style="201" customWidth="1"/>
    <col min="3572" max="3572" width="32.6640625" style="201" bestFit="1" customWidth="1"/>
    <col min="3573" max="3573" width="9.44140625" style="201"/>
    <col min="3574" max="3574" width="6.6640625" style="201" customWidth="1"/>
    <col min="3575" max="3575" width="7.6640625" style="201" customWidth="1"/>
    <col min="3576" max="3576" width="36.88671875" style="201" customWidth="1"/>
    <col min="3577" max="3577" width="11.88671875" style="201" bestFit="1" customWidth="1"/>
    <col min="3578" max="3578" width="10.5546875" style="201" bestFit="1" customWidth="1"/>
    <col min="3579" max="3579" width="7.109375" style="201" bestFit="1" customWidth="1"/>
    <col min="3580" max="3580" width="6.88671875" style="201" bestFit="1" customWidth="1"/>
    <col min="3581" max="3581" width="7.6640625" style="201" bestFit="1" customWidth="1"/>
    <col min="3582" max="3582" width="13.33203125" style="201" bestFit="1" customWidth="1"/>
    <col min="3583" max="3583" width="8.5546875" style="201" bestFit="1" customWidth="1"/>
    <col min="3584" max="3584" width="7.33203125" style="201" bestFit="1" customWidth="1"/>
    <col min="3585" max="3585" width="14.33203125" style="201" bestFit="1" customWidth="1"/>
    <col min="3586" max="3825" width="9.109375" style="201" customWidth="1"/>
    <col min="3826" max="3826" width="10.109375" style="201" customWidth="1"/>
    <col min="3827" max="3827" width="6.88671875" style="201" customWidth="1"/>
    <col min="3828" max="3828" width="32.6640625" style="201" bestFit="1" customWidth="1"/>
    <col min="3829" max="3829" width="9.44140625" style="201"/>
    <col min="3830" max="3830" width="6.6640625" style="201" customWidth="1"/>
    <col min="3831" max="3831" width="7.6640625" style="201" customWidth="1"/>
    <col min="3832" max="3832" width="36.88671875" style="201" customWidth="1"/>
    <col min="3833" max="3833" width="11.88671875" style="201" bestFit="1" customWidth="1"/>
    <col min="3834" max="3834" width="10.5546875" style="201" bestFit="1" customWidth="1"/>
    <col min="3835" max="3835" width="7.109375" style="201" bestFit="1" customWidth="1"/>
    <col min="3836" max="3836" width="6.88671875" style="201" bestFit="1" customWidth="1"/>
    <col min="3837" max="3837" width="7.6640625" style="201" bestFit="1" customWidth="1"/>
    <col min="3838" max="3838" width="13.33203125" style="201" bestFit="1" customWidth="1"/>
    <col min="3839" max="3839" width="8.5546875" style="201" bestFit="1" customWidth="1"/>
    <col min="3840" max="3840" width="7.33203125" style="201" bestFit="1" customWidth="1"/>
    <col min="3841" max="3841" width="14.33203125" style="201" bestFit="1" customWidth="1"/>
    <col min="3842" max="4081" width="9.109375" style="201" customWidth="1"/>
    <col min="4082" max="4082" width="10.109375" style="201" customWidth="1"/>
    <col min="4083" max="4083" width="6.88671875" style="201" customWidth="1"/>
    <col min="4084" max="4084" width="32.6640625" style="201" bestFit="1" customWidth="1"/>
    <col min="4085" max="4085" width="9.44140625" style="201"/>
    <col min="4086" max="4086" width="6.6640625" style="201" customWidth="1"/>
    <col min="4087" max="4087" width="7.6640625" style="201" customWidth="1"/>
    <col min="4088" max="4088" width="36.88671875" style="201" customWidth="1"/>
    <col min="4089" max="4089" width="11.88671875" style="201" bestFit="1" customWidth="1"/>
    <col min="4090" max="4090" width="10.5546875" style="201" bestFit="1" customWidth="1"/>
    <col min="4091" max="4091" width="7.109375" style="201" bestFit="1" customWidth="1"/>
    <col min="4092" max="4092" width="6.88671875" style="201" bestFit="1" customWidth="1"/>
    <col min="4093" max="4093" width="7.6640625" style="201" bestFit="1" customWidth="1"/>
    <col min="4094" max="4094" width="13.33203125" style="201" bestFit="1" customWidth="1"/>
    <col min="4095" max="4095" width="8.5546875" style="201" bestFit="1" customWidth="1"/>
    <col min="4096" max="4096" width="7.33203125" style="201" bestFit="1" customWidth="1"/>
    <col min="4097" max="4097" width="14.33203125" style="201" bestFit="1" customWidth="1"/>
    <col min="4098" max="4337" width="9.109375" style="201" customWidth="1"/>
    <col min="4338" max="4338" width="10.109375" style="201" customWidth="1"/>
    <col min="4339" max="4339" width="6.88671875" style="201" customWidth="1"/>
    <col min="4340" max="4340" width="32.6640625" style="201" bestFit="1" customWidth="1"/>
    <col min="4341" max="4341" width="9.44140625" style="201"/>
    <col min="4342" max="4342" width="6.6640625" style="201" customWidth="1"/>
    <col min="4343" max="4343" width="7.6640625" style="201" customWidth="1"/>
    <col min="4344" max="4344" width="36.88671875" style="201" customWidth="1"/>
    <col min="4345" max="4345" width="11.88671875" style="201" bestFit="1" customWidth="1"/>
    <col min="4346" max="4346" width="10.5546875" style="201" bestFit="1" customWidth="1"/>
    <col min="4347" max="4347" width="7.109375" style="201" bestFit="1" customWidth="1"/>
    <col min="4348" max="4348" width="6.88671875" style="201" bestFit="1" customWidth="1"/>
    <col min="4349" max="4349" width="7.6640625" style="201" bestFit="1" customWidth="1"/>
    <col min="4350" max="4350" width="13.33203125" style="201" bestFit="1" customWidth="1"/>
    <col min="4351" max="4351" width="8.5546875" style="201" bestFit="1" customWidth="1"/>
    <col min="4352" max="4352" width="7.33203125" style="201" bestFit="1" customWidth="1"/>
    <col min="4353" max="4353" width="14.33203125" style="201" bestFit="1" customWidth="1"/>
    <col min="4354" max="4593" width="9.109375" style="201" customWidth="1"/>
    <col min="4594" max="4594" width="10.109375" style="201" customWidth="1"/>
    <col min="4595" max="4595" width="6.88671875" style="201" customWidth="1"/>
    <col min="4596" max="4596" width="32.6640625" style="201" bestFit="1" customWidth="1"/>
    <col min="4597" max="4597" width="9.44140625" style="201"/>
    <col min="4598" max="4598" width="6.6640625" style="201" customWidth="1"/>
    <col min="4599" max="4599" width="7.6640625" style="201" customWidth="1"/>
    <col min="4600" max="4600" width="36.88671875" style="201" customWidth="1"/>
    <col min="4601" max="4601" width="11.88671875" style="201" bestFit="1" customWidth="1"/>
    <col min="4602" max="4602" width="10.5546875" style="201" bestFit="1" customWidth="1"/>
    <col min="4603" max="4603" width="7.109375" style="201" bestFit="1" customWidth="1"/>
    <col min="4604" max="4604" width="6.88671875" style="201" bestFit="1" customWidth="1"/>
    <col min="4605" max="4605" width="7.6640625" style="201" bestFit="1" customWidth="1"/>
    <col min="4606" max="4606" width="13.33203125" style="201" bestFit="1" customWidth="1"/>
    <col min="4607" max="4607" width="8.5546875" style="201" bestFit="1" customWidth="1"/>
    <col min="4608" max="4608" width="7.33203125" style="201" bestFit="1" customWidth="1"/>
    <col min="4609" max="4609" width="14.33203125" style="201" bestFit="1" customWidth="1"/>
    <col min="4610" max="4849" width="9.109375" style="201" customWidth="1"/>
    <col min="4850" max="4850" width="10.109375" style="201" customWidth="1"/>
    <col min="4851" max="4851" width="6.88671875" style="201" customWidth="1"/>
    <col min="4852" max="4852" width="32.6640625" style="201" bestFit="1" customWidth="1"/>
    <col min="4853" max="4853" width="9.44140625" style="201"/>
    <col min="4854" max="4854" width="6.6640625" style="201" customWidth="1"/>
    <col min="4855" max="4855" width="7.6640625" style="201" customWidth="1"/>
    <col min="4856" max="4856" width="36.88671875" style="201" customWidth="1"/>
    <col min="4857" max="4857" width="11.88671875" style="201" bestFit="1" customWidth="1"/>
    <col min="4858" max="4858" width="10.5546875" style="201" bestFit="1" customWidth="1"/>
    <col min="4859" max="4859" width="7.109375" style="201" bestFit="1" customWidth="1"/>
    <col min="4860" max="4860" width="6.88671875" style="201" bestFit="1" customWidth="1"/>
    <col min="4861" max="4861" width="7.6640625" style="201" bestFit="1" customWidth="1"/>
    <col min="4862" max="4862" width="13.33203125" style="201" bestFit="1" customWidth="1"/>
    <col min="4863" max="4863" width="8.5546875" style="201" bestFit="1" customWidth="1"/>
    <col min="4864" max="4864" width="7.33203125" style="201" bestFit="1" customWidth="1"/>
    <col min="4865" max="4865" width="14.33203125" style="201" bestFit="1" customWidth="1"/>
    <col min="4866" max="5105" width="9.109375" style="201" customWidth="1"/>
    <col min="5106" max="5106" width="10.109375" style="201" customWidth="1"/>
    <col min="5107" max="5107" width="6.88671875" style="201" customWidth="1"/>
    <col min="5108" max="5108" width="32.6640625" style="201" bestFit="1" customWidth="1"/>
    <col min="5109" max="5109" width="9.44140625" style="201"/>
    <col min="5110" max="5110" width="6.6640625" style="201" customWidth="1"/>
    <col min="5111" max="5111" width="7.6640625" style="201" customWidth="1"/>
    <col min="5112" max="5112" width="36.88671875" style="201" customWidth="1"/>
    <col min="5113" max="5113" width="11.88671875" style="201" bestFit="1" customWidth="1"/>
    <col min="5114" max="5114" width="10.5546875" style="201" bestFit="1" customWidth="1"/>
    <col min="5115" max="5115" width="7.109375" style="201" bestFit="1" customWidth="1"/>
    <col min="5116" max="5116" width="6.88671875" style="201" bestFit="1" customWidth="1"/>
    <col min="5117" max="5117" width="7.6640625" style="201" bestFit="1" customWidth="1"/>
    <col min="5118" max="5118" width="13.33203125" style="201" bestFit="1" customWidth="1"/>
    <col min="5119" max="5119" width="8.5546875" style="201" bestFit="1" customWidth="1"/>
    <col min="5120" max="5120" width="7.33203125" style="201" bestFit="1" customWidth="1"/>
    <col min="5121" max="5121" width="14.33203125" style="201" bestFit="1" customWidth="1"/>
    <col min="5122" max="5361" width="9.109375" style="201" customWidth="1"/>
    <col min="5362" max="5362" width="10.109375" style="201" customWidth="1"/>
    <col min="5363" max="5363" width="6.88671875" style="201" customWidth="1"/>
    <col min="5364" max="5364" width="32.6640625" style="201" bestFit="1" customWidth="1"/>
    <col min="5365" max="5365" width="9.44140625" style="201"/>
    <col min="5366" max="5366" width="6.6640625" style="201" customWidth="1"/>
    <col min="5367" max="5367" width="7.6640625" style="201" customWidth="1"/>
    <col min="5368" max="5368" width="36.88671875" style="201" customWidth="1"/>
    <col min="5369" max="5369" width="11.88671875" style="201" bestFit="1" customWidth="1"/>
    <col min="5370" max="5370" width="10.5546875" style="201" bestFit="1" customWidth="1"/>
    <col min="5371" max="5371" width="7.109375" style="201" bestFit="1" customWidth="1"/>
    <col min="5372" max="5372" width="6.88671875" style="201" bestFit="1" customWidth="1"/>
    <col min="5373" max="5373" width="7.6640625" style="201" bestFit="1" customWidth="1"/>
    <col min="5374" max="5374" width="13.33203125" style="201" bestFit="1" customWidth="1"/>
    <col min="5375" max="5375" width="8.5546875" style="201" bestFit="1" customWidth="1"/>
    <col min="5376" max="5376" width="7.33203125" style="201" bestFit="1" customWidth="1"/>
    <col min="5377" max="5377" width="14.33203125" style="201" bestFit="1" customWidth="1"/>
    <col min="5378" max="5617" width="9.109375" style="201" customWidth="1"/>
    <col min="5618" max="5618" width="10.109375" style="201" customWidth="1"/>
    <col min="5619" max="5619" width="6.88671875" style="201" customWidth="1"/>
    <col min="5620" max="5620" width="32.6640625" style="201" bestFit="1" customWidth="1"/>
    <col min="5621" max="5621" width="9.44140625" style="201"/>
    <col min="5622" max="5622" width="6.6640625" style="201" customWidth="1"/>
    <col min="5623" max="5623" width="7.6640625" style="201" customWidth="1"/>
    <col min="5624" max="5624" width="36.88671875" style="201" customWidth="1"/>
    <col min="5625" max="5625" width="11.88671875" style="201" bestFit="1" customWidth="1"/>
    <col min="5626" max="5626" width="10.5546875" style="201" bestFit="1" customWidth="1"/>
    <col min="5627" max="5627" width="7.109375" style="201" bestFit="1" customWidth="1"/>
    <col min="5628" max="5628" width="6.88671875" style="201" bestFit="1" customWidth="1"/>
    <col min="5629" max="5629" width="7.6640625" style="201" bestFit="1" customWidth="1"/>
    <col min="5630" max="5630" width="13.33203125" style="201" bestFit="1" customWidth="1"/>
    <col min="5631" max="5631" width="8.5546875" style="201" bestFit="1" customWidth="1"/>
    <col min="5632" max="5632" width="7.33203125" style="201" bestFit="1" customWidth="1"/>
    <col min="5633" max="5633" width="14.33203125" style="201" bestFit="1" customWidth="1"/>
    <col min="5634" max="5873" width="9.109375" style="201" customWidth="1"/>
    <col min="5874" max="5874" width="10.109375" style="201" customWidth="1"/>
    <col min="5875" max="5875" width="6.88671875" style="201" customWidth="1"/>
    <col min="5876" max="5876" width="32.6640625" style="201" bestFit="1" customWidth="1"/>
    <col min="5877" max="5877" width="9.44140625" style="201"/>
    <col min="5878" max="5878" width="6.6640625" style="201" customWidth="1"/>
    <col min="5879" max="5879" width="7.6640625" style="201" customWidth="1"/>
    <col min="5880" max="5880" width="36.88671875" style="201" customWidth="1"/>
    <col min="5881" max="5881" width="11.88671875" style="201" bestFit="1" customWidth="1"/>
    <col min="5882" max="5882" width="10.5546875" style="201" bestFit="1" customWidth="1"/>
    <col min="5883" max="5883" width="7.109375" style="201" bestFit="1" customWidth="1"/>
    <col min="5884" max="5884" width="6.88671875" style="201" bestFit="1" customWidth="1"/>
    <col min="5885" max="5885" width="7.6640625" style="201" bestFit="1" customWidth="1"/>
    <col min="5886" max="5886" width="13.33203125" style="201" bestFit="1" customWidth="1"/>
    <col min="5887" max="5887" width="8.5546875" style="201" bestFit="1" customWidth="1"/>
    <col min="5888" max="5888" width="7.33203125" style="201" bestFit="1" customWidth="1"/>
    <col min="5889" max="5889" width="14.33203125" style="201" bestFit="1" customWidth="1"/>
    <col min="5890" max="6129" width="9.109375" style="201" customWidth="1"/>
    <col min="6130" max="6130" width="10.109375" style="201" customWidth="1"/>
    <col min="6131" max="6131" width="6.88671875" style="201" customWidth="1"/>
    <col min="6132" max="6132" width="32.6640625" style="201" bestFit="1" customWidth="1"/>
    <col min="6133" max="6133" width="9.44140625" style="201"/>
    <col min="6134" max="6134" width="6.6640625" style="201" customWidth="1"/>
    <col min="6135" max="6135" width="7.6640625" style="201" customWidth="1"/>
    <col min="6136" max="6136" width="36.88671875" style="201" customWidth="1"/>
    <col min="6137" max="6137" width="11.88671875" style="201" bestFit="1" customWidth="1"/>
    <col min="6138" max="6138" width="10.5546875" style="201" bestFit="1" customWidth="1"/>
    <col min="6139" max="6139" width="7.109375" style="201" bestFit="1" customWidth="1"/>
    <col min="6140" max="6140" width="6.88671875" style="201" bestFit="1" customWidth="1"/>
    <col min="6141" max="6141" width="7.6640625" style="201" bestFit="1" customWidth="1"/>
    <col min="6142" max="6142" width="13.33203125" style="201" bestFit="1" customWidth="1"/>
    <col min="6143" max="6143" width="8.5546875" style="201" bestFit="1" customWidth="1"/>
    <col min="6144" max="6144" width="7.33203125" style="201" bestFit="1" customWidth="1"/>
    <col min="6145" max="6145" width="14.33203125" style="201" bestFit="1" customWidth="1"/>
    <col min="6146" max="6385" width="9.109375" style="201" customWidth="1"/>
    <col min="6386" max="6386" width="10.109375" style="201" customWidth="1"/>
    <col min="6387" max="6387" width="6.88671875" style="201" customWidth="1"/>
    <col min="6388" max="6388" width="32.6640625" style="201" bestFit="1" customWidth="1"/>
    <col min="6389" max="6389" width="9.44140625" style="201"/>
    <col min="6390" max="6390" width="6.6640625" style="201" customWidth="1"/>
    <col min="6391" max="6391" width="7.6640625" style="201" customWidth="1"/>
    <col min="6392" max="6392" width="36.88671875" style="201" customWidth="1"/>
    <col min="6393" max="6393" width="11.88671875" style="201" bestFit="1" customWidth="1"/>
    <col min="6394" max="6394" width="10.5546875" style="201" bestFit="1" customWidth="1"/>
    <col min="6395" max="6395" width="7.109375" style="201" bestFit="1" customWidth="1"/>
    <col min="6396" max="6396" width="6.88671875" style="201" bestFit="1" customWidth="1"/>
    <col min="6397" max="6397" width="7.6640625" style="201" bestFit="1" customWidth="1"/>
    <col min="6398" max="6398" width="13.33203125" style="201" bestFit="1" customWidth="1"/>
    <col min="6399" max="6399" width="8.5546875" style="201" bestFit="1" customWidth="1"/>
    <col min="6400" max="6400" width="7.33203125" style="201" bestFit="1" customWidth="1"/>
    <col min="6401" max="6401" width="14.33203125" style="201" bestFit="1" customWidth="1"/>
    <col min="6402" max="6641" width="9.109375" style="201" customWidth="1"/>
    <col min="6642" max="6642" width="10.109375" style="201" customWidth="1"/>
    <col min="6643" max="6643" width="6.88671875" style="201" customWidth="1"/>
    <col min="6644" max="6644" width="32.6640625" style="201" bestFit="1" customWidth="1"/>
    <col min="6645" max="6645" width="9.44140625" style="201"/>
    <col min="6646" max="6646" width="6.6640625" style="201" customWidth="1"/>
    <col min="6647" max="6647" width="7.6640625" style="201" customWidth="1"/>
    <col min="6648" max="6648" width="36.88671875" style="201" customWidth="1"/>
    <col min="6649" max="6649" width="11.88671875" style="201" bestFit="1" customWidth="1"/>
    <col min="6650" max="6650" width="10.5546875" style="201" bestFit="1" customWidth="1"/>
    <col min="6651" max="6651" width="7.109375" style="201" bestFit="1" customWidth="1"/>
    <col min="6652" max="6652" width="6.88671875" style="201" bestFit="1" customWidth="1"/>
    <col min="6653" max="6653" width="7.6640625" style="201" bestFit="1" customWidth="1"/>
    <col min="6654" max="6654" width="13.33203125" style="201" bestFit="1" customWidth="1"/>
    <col min="6655" max="6655" width="8.5546875" style="201" bestFit="1" customWidth="1"/>
    <col min="6656" max="6656" width="7.33203125" style="201" bestFit="1" customWidth="1"/>
    <col min="6657" max="6657" width="14.33203125" style="201" bestFit="1" customWidth="1"/>
    <col min="6658" max="6897" width="9.109375" style="201" customWidth="1"/>
    <col min="6898" max="6898" width="10.109375" style="201" customWidth="1"/>
    <col min="6899" max="6899" width="6.88671875" style="201" customWidth="1"/>
    <col min="6900" max="6900" width="32.6640625" style="201" bestFit="1" customWidth="1"/>
    <col min="6901" max="6901" width="9.44140625" style="201"/>
    <col min="6902" max="6902" width="6.6640625" style="201" customWidth="1"/>
    <col min="6903" max="6903" width="7.6640625" style="201" customWidth="1"/>
    <col min="6904" max="6904" width="36.88671875" style="201" customWidth="1"/>
    <col min="6905" max="6905" width="11.88671875" style="201" bestFit="1" customWidth="1"/>
    <col min="6906" max="6906" width="10.5546875" style="201" bestFit="1" customWidth="1"/>
    <col min="6907" max="6907" width="7.109375" style="201" bestFit="1" customWidth="1"/>
    <col min="6908" max="6908" width="6.88671875" style="201" bestFit="1" customWidth="1"/>
    <col min="6909" max="6909" width="7.6640625" style="201" bestFit="1" customWidth="1"/>
    <col min="6910" max="6910" width="13.33203125" style="201" bestFit="1" customWidth="1"/>
    <col min="6911" max="6911" width="8.5546875" style="201" bestFit="1" customWidth="1"/>
    <col min="6912" max="6912" width="7.33203125" style="201" bestFit="1" customWidth="1"/>
    <col min="6913" max="6913" width="14.33203125" style="201" bestFit="1" customWidth="1"/>
    <col min="6914" max="7153" width="9.109375" style="201" customWidth="1"/>
    <col min="7154" max="7154" width="10.109375" style="201" customWidth="1"/>
    <col min="7155" max="7155" width="6.88671875" style="201" customWidth="1"/>
    <col min="7156" max="7156" width="32.6640625" style="201" bestFit="1" customWidth="1"/>
    <col min="7157" max="7157" width="9.44140625" style="201"/>
    <col min="7158" max="7158" width="6.6640625" style="201" customWidth="1"/>
    <col min="7159" max="7159" width="7.6640625" style="201" customWidth="1"/>
    <col min="7160" max="7160" width="36.88671875" style="201" customWidth="1"/>
    <col min="7161" max="7161" width="11.88671875" style="201" bestFit="1" customWidth="1"/>
    <col min="7162" max="7162" width="10.5546875" style="201" bestFit="1" customWidth="1"/>
    <col min="7163" max="7163" width="7.109375" style="201" bestFit="1" customWidth="1"/>
    <col min="7164" max="7164" width="6.88671875" style="201" bestFit="1" customWidth="1"/>
    <col min="7165" max="7165" width="7.6640625" style="201" bestFit="1" customWidth="1"/>
    <col min="7166" max="7166" width="13.33203125" style="201" bestFit="1" customWidth="1"/>
    <col min="7167" max="7167" width="8.5546875" style="201" bestFit="1" customWidth="1"/>
    <col min="7168" max="7168" width="7.33203125" style="201" bestFit="1" customWidth="1"/>
    <col min="7169" max="7169" width="14.33203125" style="201" bestFit="1" customWidth="1"/>
    <col min="7170" max="7409" width="9.109375" style="201" customWidth="1"/>
    <col min="7410" max="7410" width="10.109375" style="201" customWidth="1"/>
    <col min="7411" max="7411" width="6.88671875" style="201" customWidth="1"/>
    <col min="7412" max="7412" width="32.6640625" style="201" bestFit="1" customWidth="1"/>
    <col min="7413" max="7413" width="9.44140625" style="201"/>
    <col min="7414" max="7414" width="6.6640625" style="201" customWidth="1"/>
    <col min="7415" max="7415" width="7.6640625" style="201" customWidth="1"/>
    <col min="7416" max="7416" width="36.88671875" style="201" customWidth="1"/>
    <col min="7417" max="7417" width="11.88671875" style="201" bestFit="1" customWidth="1"/>
    <col min="7418" max="7418" width="10.5546875" style="201" bestFit="1" customWidth="1"/>
    <col min="7419" max="7419" width="7.109375" style="201" bestFit="1" customWidth="1"/>
    <col min="7420" max="7420" width="6.88671875" style="201" bestFit="1" customWidth="1"/>
    <col min="7421" max="7421" width="7.6640625" style="201" bestFit="1" customWidth="1"/>
    <col min="7422" max="7422" width="13.33203125" style="201" bestFit="1" customWidth="1"/>
    <col min="7423" max="7423" width="8.5546875" style="201" bestFit="1" customWidth="1"/>
    <col min="7424" max="7424" width="7.33203125" style="201" bestFit="1" customWidth="1"/>
    <col min="7425" max="7425" width="14.33203125" style="201" bestFit="1" customWidth="1"/>
    <col min="7426" max="7665" width="9.109375" style="201" customWidth="1"/>
    <col min="7666" max="7666" width="10.109375" style="201" customWidth="1"/>
    <col min="7667" max="7667" width="6.88671875" style="201" customWidth="1"/>
    <col min="7668" max="7668" width="32.6640625" style="201" bestFit="1" customWidth="1"/>
    <col min="7669" max="7669" width="9.44140625" style="201"/>
    <col min="7670" max="7670" width="6.6640625" style="201" customWidth="1"/>
    <col min="7671" max="7671" width="7.6640625" style="201" customWidth="1"/>
    <col min="7672" max="7672" width="36.88671875" style="201" customWidth="1"/>
    <col min="7673" max="7673" width="11.88671875" style="201" bestFit="1" customWidth="1"/>
    <col min="7674" max="7674" width="10.5546875" style="201" bestFit="1" customWidth="1"/>
    <col min="7675" max="7675" width="7.109375" style="201" bestFit="1" customWidth="1"/>
    <col min="7676" max="7676" width="6.88671875" style="201" bestFit="1" customWidth="1"/>
    <col min="7677" max="7677" width="7.6640625" style="201" bestFit="1" customWidth="1"/>
    <col min="7678" max="7678" width="13.33203125" style="201" bestFit="1" customWidth="1"/>
    <col min="7679" max="7679" width="8.5546875" style="201" bestFit="1" customWidth="1"/>
    <col min="7680" max="7680" width="7.33203125" style="201" bestFit="1" customWidth="1"/>
    <col min="7681" max="7681" width="14.33203125" style="201" bestFit="1" customWidth="1"/>
    <col min="7682" max="7921" width="9.109375" style="201" customWidth="1"/>
    <col min="7922" max="7922" width="10.109375" style="201" customWidth="1"/>
    <col min="7923" max="7923" width="6.88671875" style="201" customWidth="1"/>
    <col min="7924" max="7924" width="32.6640625" style="201" bestFit="1" customWidth="1"/>
    <col min="7925" max="7925" width="9.44140625" style="201"/>
    <col min="7926" max="7926" width="6.6640625" style="201" customWidth="1"/>
    <col min="7927" max="7927" width="7.6640625" style="201" customWidth="1"/>
    <col min="7928" max="7928" width="36.88671875" style="201" customWidth="1"/>
    <col min="7929" max="7929" width="11.88671875" style="201" bestFit="1" customWidth="1"/>
    <col min="7930" max="7930" width="10.5546875" style="201" bestFit="1" customWidth="1"/>
    <col min="7931" max="7931" width="7.109375" style="201" bestFit="1" customWidth="1"/>
    <col min="7932" max="7932" width="6.88671875" style="201" bestFit="1" customWidth="1"/>
    <col min="7933" max="7933" width="7.6640625" style="201" bestFit="1" customWidth="1"/>
    <col min="7934" max="7934" width="13.33203125" style="201" bestFit="1" customWidth="1"/>
    <col min="7935" max="7935" width="8.5546875" style="201" bestFit="1" customWidth="1"/>
    <col min="7936" max="7936" width="7.33203125" style="201" bestFit="1" customWidth="1"/>
    <col min="7937" max="7937" width="14.33203125" style="201" bestFit="1" customWidth="1"/>
    <col min="7938" max="8177" width="9.109375" style="201" customWidth="1"/>
    <col min="8178" max="8178" width="10.109375" style="201" customWidth="1"/>
    <col min="8179" max="8179" width="6.88671875" style="201" customWidth="1"/>
    <col min="8180" max="8180" width="32.6640625" style="201" bestFit="1" customWidth="1"/>
    <col min="8181" max="8181" width="9.44140625" style="201"/>
    <col min="8182" max="8182" width="6.6640625" style="201" customWidth="1"/>
    <col min="8183" max="8183" width="7.6640625" style="201" customWidth="1"/>
    <col min="8184" max="8184" width="36.88671875" style="201" customWidth="1"/>
    <col min="8185" max="8185" width="11.88671875" style="201" bestFit="1" customWidth="1"/>
    <col min="8186" max="8186" width="10.5546875" style="201" bestFit="1" customWidth="1"/>
    <col min="8187" max="8187" width="7.109375" style="201" bestFit="1" customWidth="1"/>
    <col min="8188" max="8188" width="6.88671875" style="201" bestFit="1" customWidth="1"/>
    <col min="8189" max="8189" width="7.6640625" style="201" bestFit="1" customWidth="1"/>
    <col min="8190" max="8190" width="13.33203125" style="201" bestFit="1" customWidth="1"/>
    <col min="8191" max="8191" width="8.5546875" style="201" bestFit="1" customWidth="1"/>
    <col min="8192" max="8192" width="7.33203125" style="201" bestFit="1" customWidth="1"/>
    <col min="8193" max="8193" width="14.33203125" style="201" bestFit="1" customWidth="1"/>
    <col min="8194" max="8433" width="9.109375" style="201" customWidth="1"/>
    <col min="8434" max="8434" width="10.109375" style="201" customWidth="1"/>
    <col min="8435" max="8435" width="6.88671875" style="201" customWidth="1"/>
    <col min="8436" max="8436" width="32.6640625" style="201" bestFit="1" customWidth="1"/>
    <col min="8437" max="8437" width="9.44140625" style="201"/>
    <col min="8438" max="8438" width="6.6640625" style="201" customWidth="1"/>
    <col min="8439" max="8439" width="7.6640625" style="201" customWidth="1"/>
    <col min="8440" max="8440" width="36.88671875" style="201" customWidth="1"/>
    <col min="8441" max="8441" width="11.88671875" style="201" bestFit="1" customWidth="1"/>
    <col min="8442" max="8442" width="10.5546875" style="201" bestFit="1" customWidth="1"/>
    <col min="8443" max="8443" width="7.109375" style="201" bestFit="1" customWidth="1"/>
    <col min="8444" max="8444" width="6.88671875" style="201" bestFit="1" customWidth="1"/>
    <col min="8445" max="8445" width="7.6640625" style="201" bestFit="1" customWidth="1"/>
    <col min="8446" max="8446" width="13.33203125" style="201" bestFit="1" customWidth="1"/>
    <col min="8447" max="8447" width="8.5546875" style="201" bestFit="1" customWidth="1"/>
    <col min="8448" max="8448" width="7.33203125" style="201" bestFit="1" customWidth="1"/>
    <col min="8449" max="8449" width="14.33203125" style="201" bestFit="1" customWidth="1"/>
    <col min="8450" max="8689" width="9.109375" style="201" customWidth="1"/>
    <col min="8690" max="8690" width="10.109375" style="201" customWidth="1"/>
    <col min="8691" max="8691" width="6.88671875" style="201" customWidth="1"/>
    <col min="8692" max="8692" width="32.6640625" style="201" bestFit="1" customWidth="1"/>
    <col min="8693" max="8693" width="9.44140625" style="201"/>
    <col min="8694" max="8694" width="6.6640625" style="201" customWidth="1"/>
    <col min="8695" max="8695" width="7.6640625" style="201" customWidth="1"/>
    <col min="8696" max="8696" width="36.88671875" style="201" customWidth="1"/>
    <col min="8697" max="8697" width="11.88671875" style="201" bestFit="1" customWidth="1"/>
    <col min="8698" max="8698" width="10.5546875" style="201" bestFit="1" customWidth="1"/>
    <col min="8699" max="8699" width="7.109375" style="201" bestFit="1" customWidth="1"/>
    <col min="8700" max="8700" width="6.88671875" style="201" bestFit="1" customWidth="1"/>
    <col min="8701" max="8701" width="7.6640625" style="201" bestFit="1" customWidth="1"/>
    <col min="8702" max="8702" width="13.33203125" style="201" bestFit="1" customWidth="1"/>
    <col min="8703" max="8703" width="8.5546875" style="201" bestFit="1" customWidth="1"/>
    <col min="8704" max="8704" width="7.33203125" style="201" bestFit="1" customWidth="1"/>
    <col min="8705" max="8705" width="14.33203125" style="201" bestFit="1" customWidth="1"/>
    <col min="8706" max="8945" width="9.109375" style="201" customWidth="1"/>
    <col min="8946" max="8946" width="10.109375" style="201" customWidth="1"/>
    <col min="8947" max="8947" width="6.88671875" style="201" customWidth="1"/>
    <col min="8948" max="8948" width="32.6640625" style="201" bestFit="1" customWidth="1"/>
    <col min="8949" max="8949" width="9.44140625" style="201"/>
    <col min="8950" max="8950" width="6.6640625" style="201" customWidth="1"/>
    <col min="8951" max="8951" width="7.6640625" style="201" customWidth="1"/>
    <col min="8952" max="8952" width="36.88671875" style="201" customWidth="1"/>
    <col min="8953" max="8953" width="11.88671875" style="201" bestFit="1" customWidth="1"/>
    <col min="8954" max="8954" width="10.5546875" style="201" bestFit="1" customWidth="1"/>
    <col min="8955" max="8955" width="7.109375" style="201" bestFit="1" customWidth="1"/>
    <col min="8956" max="8956" width="6.88671875" style="201" bestFit="1" customWidth="1"/>
    <col min="8957" max="8957" width="7.6640625" style="201" bestFit="1" customWidth="1"/>
    <col min="8958" max="8958" width="13.33203125" style="201" bestFit="1" customWidth="1"/>
    <col min="8959" max="8959" width="8.5546875" style="201" bestFit="1" customWidth="1"/>
    <col min="8960" max="8960" width="7.33203125" style="201" bestFit="1" customWidth="1"/>
    <col min="8961" max="8961" width="14.33203125" style="201" bestFit="1" customWidth="1"/>
    <col min="8962" max="9201" width="9.109375" style="201" customWidth="1"/>
    <col min="9202" max="9202" width="10.109375" style="201" customWidth="1"/>
    <col min="9203" max="9203" width="6.88671875" style="201" customWidth="1"/>
    <col min="9204" max="9204" width="32.6640625" style="201" bestFit="1" customWidth="1"/>
    <col min="9205" max="9205" width="9.44140625" style="201"/>
    <col min="9206" max="9206" width="6.6640625" style="201" customWidth="1"/>
    <col min="9207" max="9207" width="7.6640625" style="201" customWidth="1"/>
    <col min="9208" max="9208" width="36.88671875" style="201" customWidth="1"/>
    <col min="9209" max="9209" width="11.88671875" style="201" bestFit="1" customWidth="1"/>
    <col min="9210" max="9210" width="10.5546875" style="201" bestFit="1" customWidth="1"/>
    <col min="9211" max="9211" width="7.109375" style="201" bestFit="1" customWidth="1"/>
    <col min="9212" max="9212" width="6.88671875" style="201" bestFit="1" customWidth="1"/>
    <col min="9213" max="9213" width="7.6640625" style="201" bestFit="1" customWidth="1"/>
    <col min="9214" max="9214" width="13.33203125" style="201" bestFit="1" customWidth="1"/>
    <col min="9215" max="9215" width="8.5546875" style="201" bestFit="1" customWidth="1"/>
    <col min="9216" max="9216" width="7.33203125" style="201" bestFit="1" customWidth="1"/>
    <col min="9217" max="9217" width="14.33203125" style="201" bestFit="1" customWidth="1"/>
    <col min="9218" max="9457" width="9.109375" style="201" customWidth="1"/>
    <col min="9458" max="9458" width="10.109375" style="201" customWidth="1"/>
    <col min="9459" max="9459" width="6.88671875" style="201" customWidth="1"/>
    <col min="9460" max="9460" width="32.6640625" style="201" bestFit="1" customWidth="1"/>
    <col min="9461" max="9461" width="9.44140625" style="201"/>
    <col min="9462" max="9462" width="6.6640625" style="201" customWidth="1"/>
    <col min="9463" max="9463" width="7.6640625" style="201" customWidth="1"/>
    <col min="9464" max="9464" width="36.88671875" style="201" customWidth="1"/>
    <col min="9465" max="9465" width="11.88671875" style="201" bestFit="1" customWidth="1"/>
    <col min="9466" max="9466" width="10.5546875" style="201" bestFit="1" customWidth="1"/>
    <col min="9467" max="9467" width="7.109375" style="201" bestFit="1" customWidth="1"/>
    <col min="9468" max="9468" width="6.88671875" style="201" bestFit="1" customWidth="1"/>
    <col min="9469" max="9469" width="7.6640625" style="201" bestFit="1" customWidth="1"/>
    <col min="9470" max="9470" width="13.33203125" style="201" bestFit="1" customWidth="1"/>
    <col min="9471" max="9471" width="8.5546875" style="201" bestFit="1" customWidth="1"/>
    <col min="9472" max="9472" width="7.33203125" style="201" bestFit="1" customWidth="1"/>
    <col min="9473" max="9473" width="14.33203125" style="201" bestFit="1" customWidth="1"/>
    <col min="9474" max="9713" width="9.109375" style="201" customWidth="1"/>
    <col min="9714" max="9714" width="10.109375" style="201" customWidth="1"/>
    <col min="9715" max="9715" width="6.88671875" style="201" customWidth="1"/>
    <col min="9716" max="9716" width="32.6640625" style="201" bestFit="1" customWidth="1"/>
    <col min="9717" max="9717" width="9.44140625" style="201"/>
    <col min="9718" max="9718" width="6.6640625" style="201" customWidth="1"/>
    <col min="9719" max="9719" width="7.6640625" style="201" customWidth="1"/>
    <col min="9720" max="9720" width="36.88671875" style="201" customWidth="1"/>
    <col min="9721" max="9721" width="11.88671875" style="201" bestFit="1" customWidth="1"/>
    <col min="9722" max="9722" width="10.5546875" style="201" bestFit="1" customWidth="1"/>
    <col min="9723" max="9723" width="7.109375" style="201" bestFit="1" customWidth="1"/>
    <col min="9724" max="9724" width="6.88671875" style="201" bestFit="1" customWidth="1"/>
    <col min="9725" max="9725" width="7.6640625" style="201" bestFit="1" customWidth="1"/>
    <col min="9726" max="9726" width="13.33203125" style="201" bestFit="1" customWidth="1"/>
    <col min="9727" max="9727" width="8.5546875" style="201" bestFit="1" customWidth="1"/>
    <col min="9728" max="9728" width="7.33203125" style="201" bestFit="1" customWidth="1"/>
    <col min="9729" max="9729" width="14.33203125" style="201" bestFit="1" customWidth="1"/>
    <col min="9730" max="9969" width="9.109375" style="201" customWidth="1"/>
    <col min="9970" max="9970" width="10.109375" style="201" customWidth="1"/>
    <col min="9971" max="9971" width="6.88671875" style="201" customWidth="1"/>
    <col min="9972" max="9972" width="32.6640625" style="201" bestFit="1" customWidth="1"/>
    <col min="9973" max="9973" width="9.44140625" style="201"/>
    <col min="9974" max="9974" width="6.6640625" style="201" customWidth="1"/>
    <col min="9975" max="9975" width="7.6640625" style="201" customWidth="1"/>
    <col min="9976" max="9976" width="36.88671875" style="201" customWidth="1"/>
    <col min="9977" max="9977" width="11.88671875" style="201" bestFit="1" customWidth="1"/>
    <col min="9978" max="9978" width="10.5546875" style="201" bestFit="1" customWidth="1"/>
    <col min="9979" max="9979" width="7.109375" style="201" bestFit="1" customWidth="1"/>
    <col min="9980" max="9980" width="6.88671875" style="201" bestFit="1" customWidth="1"/>
    <col min="9981" max="9981" width="7.6640625" style="201" bestFit="1" customWidth="1"/>
    <col min="9982" max="9982" width="13.33203125" style="201" bestFit="1" customWidth="1"/>
    <col min="9983" max="9983" width="8.5546875" style="201" bestFit="1" customWidth="1"/>
    <col min="9984" max="9984" width="7.33203125" style="201" bestFit="1" customWidth="1"/>
    <col min="9985" max="9985" width="14.33203125" style="201" bestFit="1" customWidth="1"/>
    <col min="9986" max="10225" width="9.109375" style="201" customWidth="1"/>
    <col min="10226" max="10226" width="10.109375" style="201" customWidth="1"/>
    <col min="10227" max="10227" width="6.88671875" style="201" customWidth="1"/>
    <col min="10228" max="10228" width="32.6640625" style="201" bestFit="1" customWidth="1"/>
    <col min="10229" max="10229" width="9.44140625" style="201"/>
    <col min="10230" max="10230" width="6.6640625" style="201" customWidth="1"/>
    <col min="10231" max="10231" width="7.6640625" style="201" customWidth="1"/>
    <col min="10232" max="10232" width="36.88671875" style="201" customWidth="1"/>
    <col min="10233" max="10233" width="11.88671875" style="201" bestFit="1" customWidth="1"/>
    <col min="10234" max="10234" width="10.5546875" style="201" bestFit="1" customWidth="1"/>
    <col min="10235" max="10235" width="7.109375" style="201" bestFit="1" customWidth="1"/>
    <col min="10236" max="10236" width="6.88671875" style="201" bestFit="1" customWidth="1"/>
    <col min="10237" max="10237" width="7.6640625" style="201" bestFit="1" customWidth="1"/>
    <col min="10238" max="10238" width="13.33203125" style="201" bestFit="1" customWidth="1"/>
    <col min="10239" max="10239" width="8.5546875" style="201" bestFit="1" customWidth="1"/>
    <col min="10240" max="10240" width="7.33203125" style="201" bestFit="1" customWidth="1"/>
    <col min="10241" max="10241" width="14.33203125" style="201" bestFit="1" customWidth="1"/>
    <col min="10242" max="10481" width="9.109375" style="201" customWidth="1"/>
    <col min="10482" max="10482" width="10.109375" style="201" customWidth="1"/>
    <col min="10483" max="10483" width="6.88671875" style="201" customWidth="1"/>
    <col min="10484" max="10484" width="32.6640625" style="201" bestFit="1" customWidth="1"/>
    <col min="10485" max="10485" width="9.44140625" style="201"/>
    <col min="10486" max="10486" width="6.6640625" style="201" customWidth="1"/>
    <col min="10487" max="10487" width="7.6640625" style="201" customWidth="1"/>
    <col min="10488" max="10488" width="36.88671875" style="201" customWidth="1"/>
    <col min="10489" max="10489" width="11.88671875" style="201" bestFit="1" customWidth="1"/>
    <col min="10490" max="10490" width="10.5546875" style="201" bestFit="1" customWidth="1"/>
    <col min="10491" max="10491" width="7.109375" style="201" bestFit="1" customWidth="1"/>
    <col min="10492" max="10492" width="6.88671875" style="201" bestFit="1" customWidth="1"/>
    <col min="10493" max="10493" width="7.6640625" style="201" bestFit="1" customWidth="1"/>
    <col min="10494" max="10494" width="13.33203125" style="201" bestFit="1" customWidth="1"/>
    <col min="10495" max="10495" width="8.5546875" style="201" bestFit="1" customWidth="1"/>
    <col min="10496" max="10496" width="7.33203125" style="201" bestFit="1" customWidth="1"/>
    <col min="10497" max="10497" width="14.33203125" style="201" bestFit="1" customWidth="1"/>
    <col min="10498" max="10737" width="9.109375" style="201" customWidth="1"/>
    <col min="10738" max="10738" width="10.109375" style="201" customWidth="1"/>
    <col min="10739" max="10739" width="6.88671875" style="201" customWidth="1"/>
    <col min="10740" max="10740" width="32.6640625" style="201" bestFit="1" customWidth="1"/>
    <col min="10741" max="10741" width="9.44140625" style="201"/>
    <col min="10742" max="10742" width="6.6640625" style="201" customWidth="1"/>
    <col min="10743" max="10743" width="7.6640625" style="201" customWidth="1"/>
    <col min="10744" max="10744" width="36.88671875" style="201" customWidth="1"/>
    <col min="10745" max="10745" width="11.88671875" style="201" bestFit="1" customWidth="1"/>
    <col min="10746" max="10746" width="10.5546875" style="201" bestFit="1" customWidth="1"/>
    <col min="10747" max="10747" width="7.109375" style="201" bestFit="1" customWidth="1"/>
    <col min="10748" max="10748" width="6.88671875" style="201" bestFit="1" customWidth="1"/>
    <col min="10749" max="10749" width="7.6640625" style="201" bestFit="1" customWidth="1"/>
    <col min="10750" max="10750" width="13.33203125" style="201" bestFit="1" customWidth="1"/>
    <col min="10751" max="10751" width="8.5546875" style="201" bestFit="1" customWidth="1"/>
    <col min="10752" max="10752" width="7.33203125" style="201" bestFit="1" customWidth="1"/>
    <col min="10753" max="10753" width="14.33203125" style="201" bestFit="1" customWidth="1"/>
    <col min="10754" max="10993" width="9.109375" style="201" customWidth="1"/>
    <col min="10994" max="10994" width="10.109375" style="201" customWidth="1"/>
    <col min="10995" max="10995" width="6.88671875" style="201" customWidth="1"/>
    <col min="10996" max="10996" width="32.6640625" style="201" bestFit="1" customWidth="1"/>
    <col min="10997" max="10997" width="9.44140625" style="201"/>
    <col min="10998" max="10998" width="6.6640625" style="201" customWidth="1"/>
    <col min="10999" max="10999" width="7.6640625" style="201" customWidth="1"/>
    <col min="11000" max="11000" width="36.88671875" style="201" customWidth="1"/>
    <col min="11001" max="11001" width="11.88671875" style="201" bestFit="1" customWidth="1"/>
    <col min="11002" max="11002" width="10.5546875" style="201" bestFit="1" customWidth="1"/>
    <col min="11003" max="11003" width="7.109375" style="201" bestFit="1" customWidth="1"/>
    <col min="11004" max="11004" width="6.88671875" style="201" bestFit="1" customWidth="1"/>
    <col min="11005" max="11005" width="7.6640625" style="201" bestFit="1" customWidth="1"/>
    <col min="11006" max="11006" width="13.33203125" style="201" bestFit="1" customWidth="1"/>
    <col min="11007" max="11007" width="8.5546875" style="201" bestFit="1" customWidth="1"/>
    <col min="11008" max="11008" width="7.33203125" style="201" bestFit="1" customWidth="1"/>
    <col min="11009" max="11009" width="14.33203125" style="201" bestFit="1" customWidth="1"/>
    <col min="11010" max="11249" width="9.109375" style="201" customWidth="1"/>
    <col min="11250" max="11250" width="10.109375" style="201" customWidth="1"/>
    <col min="11251" max="11251" width="6.88671875" style="201" customWidth="1"/>
    <col min="11252" max="11252" width="32.6640625" style="201" bestFit="1" customWidth="1"/>
    <col min="11253" max="11253" width="9.44140625" style="201"/>
    <col min="11254" max="11254" width="6.6640625" style="201" customWidth="1"/>
    <col min="11255" max="11255" width="7.6640625" style="201" customWidth="1"/>
    <col min="11256" max="11256" width="36.88671875" style="201" customWidth="1"/>
    <col min="11257" max="11257" width="11.88671875" style="201" bestFit="1" customWidth="1"/>
    <col min="11258" max="11258" width="10.5546875" style="201" bestFit="1" customWidth="1"/>
    <col min="11259" max="11259" width="7.109375" style="201" bestFit="1" customWidth="1"/>
    <col min="11260" max="11260" width="6.88671875" style="201" bestFit="1" customWidth="1"/>
    <col min="11261" max="11261" width="7.6640625" style="201" bestFit="1" customWidth="1"/>
    <col min="11262" max="11262" width="13.33203125" style="201" bestFit="1" customWidth="1"/>
    <col min="11263" max="11263" width="8.5546875" style="201" bestFit="1" customWidth="1"/>
    <col min="11264" max="11264" width="7.33203125" style="201" bestFit="1" customWidth="1"/>
    <col min="11265" max="11265" width="14.33203125" style="201" bestFit="1" customWidth="1"/>
    <col min="11266" max="11505" width="9.109375" style="201" customWidth="1"/>
    <col min="11506" max="11506" width="10.109375" style="201" customWidth="1"/>
    <col min="11507" max="11507" width="6.88671875" style="201" customWidth="1"/>
    <col min="11508" max="11508" width="32.6640625" style="201" bestFit="1" customWidth="1"/>
    <col min="11509" max="11509" width="9.44140625" style="201"/>
    <col min="11510" max="11510" width="6.6640625" style="201" customWidth="1"/>
    <col min="11511" max="11511" width="7.6640625" style="201" customWidth="1"/>
    <col min="11512" max="11512" width="36.88671875" style="201" customWidth="1"/>
    <col min="11513" max="11513" width="11.88671875" style="201" bestFit="1" customWidth="1"/>
    <col min="11514" max="11514" width="10.5546875" style="201" bestFit="1" customWidth="1"/>
    <col min="11515" max="11515" width="7.109375" style="201" bestFit="1" customWidth="1"/>
    <col min="11516" max="11516" width="6.88671875" style="201" bestFit="1" customWidth="1"/>
    <col min="11517" max="11517" width="7.6640625" style="201" bestFit="1" customWidth="1"/>
    <col min="11518" max="11518" width="13.33203125" style="201" bestFit="1" customWidth="1"/>
    <col min="11519" max="11519" width="8.5546875" style="201" bestFit="1" customWidth="1"/>
    <col min="11520" max="11520" width="7.33203125" style="201" bestFit="1" customWidth="1"/>
    <col min="11521" max="11521" width="14.33203125" style="201" bestFit="1" customWidth="1"/>
    <col min="11522" max="11761" width="9.109375" style="201" customWidth="1"/>
    <col min="11762" max="11762" width="10.109375" style="201" customWidth="1"/>
    <col min="11763" max="11763" width="6.88671875" style="201" customWidth="1"/>
    <col min="11764" max="11764" width="32.6640625" style="201" bestFit="1" customWidth="1"/>
    <col min="11765" max="11765" width="9.44140625" style="201"/>
    <col min="11766" max="11766" width="6.6640625" style="201" customWidth="1"/>
    <col min="11767" max="11767" width="7.6640625" style="201" customWidth="1"/>
    <col min="11768" max="11768" width="36.88671875" style="201" customWidth="1"/>
    <col min="11769" max="11769" width="11.88671875" style="201" bestFit="1" customWidth="1"/>
    <col min="11770" max="11770" width="10.5546875" style="201" bestFit="1" customWidth="1"/>
    <col min="11771" max="11771" width="7.109375" style="201" bestFit="1" customWidth="1"/>
    <col min="11772" max="11772" width="6.88671875" style="201" bestFit="1" customWidth="1"/>
    <col min="11773" max="11773" width="7.6640625" style="201" bestFit="1" customWidth="1"/>
    <col min="11774" max="11774" width="13.33203125" style="201" bestFit="1" customWidth="1"/>
    <col min="11775" max="11775" width="8.5546875" style="201" bestFit="1" customWidth="1"/>
    <col min="11776" max="11776" width="7.33203125" style="201" bestFit="1" customWidth="1"/>
    <col min="11777" max="11777" width="14.33203125" style="201" bestFit="1" customWidth="1"/>
    <col min="11778" max="12017" width="9.109375" style="201" customWidth="1"/>
    <col min="12018" max="12018" width="10.109375" style="201" customWidth="1"/>
    <col min="12019" max="12019" width="6.88671875" style="201" customWidth="1"/>
    <col min="12020" max="12020" width="32.6640625" style="201" bestFit="1" customWidth="1"/>
    <col min="12021" max="12021" width="9.44140625" style="201"/>
    <col min="12022" max="12022" width="6.6640625" style="201" customWidth="1"/>
    <col min="12023" max="12023" width="7.6640625" style="201" customWidth="1"/>
    <col min="12024" max="12024" width="36.88671875" style="201" customWidth="1"/>
    <col min="12025" max="12025" width="11.88671875" style="201" bestFit="1" customWidth="1"/>
    <col min="12026" max="12026" width="10.5546875" style="201" bestFit="1" customWidth="1"/>
    <col min="12027" max="12027" width="7.109375" style="201" bestFit="1" customWidth="1"/>
    <col min="12028" max="12028" width="6.88671875" style="201" bestFit="1" customWidth="1"/>
    <col min="12029" max="12029" width="7.6640625" style="201" bestFit="1" customWidth="1"/>
    <col min="12030" max="12030" width="13.33203125" style="201" bestFit="1" customWidth="1"/>
    <col min="12031" max="12031" width="8.5546875" style="201" bestFit="1" customWidth="1"/>
    <col min="12032" max="12032" width="7.33203125" style="201" bestFit="1" customWidth="1"/>
    <col min="12033" max="12033" width="14.33203125" style="201" bestFit="1" customWidth="1"/>
    <col min="12034" max="12273" width="9.109375" style="201" customWidth="1"/>
    <col min="12274" max="12274" width="10.109375" style="201" customWidth="1"/>
    <col min="12275" max="12275" width="6.88671875" style="201" customWidth="1"/>
    <col min="12276" max="12276" width="32.6640625" style="201" bestFit="1" customWidth="1"/>
    <col min="12277" max="12277" width="9.44140625" style="201"/>
    <col min="12278" max="12278" width="6.6640625" style="201" customWidth="1"/>
    <col min="12279" max="12279" width="7.6640625" style="201" customWidth="1"/>
    <col min="12280" max="12280" width="36.88671875" style="201" customWidth="1"/>
    <col min="12281" max="12281" width="11.88671875" style="201" bestFit="1" customWidth="1"/>
    <col min="12282" max="12282" width="10.5546875" style="201" bestFit="1" customWidth="1"/>
    <col min="12283" max="12283" width="7.109375" style="201" bestFit="1" customWidth="1"/>
    <col min="12284" max="12284" width="6.88671875" style="201" bestFit="1" customWidth="1"/>
    <col min="12285" max="12285" width="7.6640625" style="201" bestFit="1" customWidth="1"/>
    <col min="12286" max="12286" width="13.33203125" style="201" bestFit="1" customWidth="1"/>
    <col min="12287" max="12287" width="8.5546875" style="201" bestFit="1" customWidth="1"/>
    <col min="12288" max="12288" width="7.33203125" style="201" bestFit="1" customWidth="1"/>
    <col min="12289" max="12289" width="14.33203125" style="201" bestFit="1" customWidth="1"/>
    <col min="12290" max="12529" width="9.109375" style="201" customWidth="1"/>
    <col min="12530" max="12530" width="10.109375" style="201" customWidth="1"/>
    <col min="12531" max="12531" width="6.88671875" style="201" customWidth="1"/>
    <col min="12532" max="12532" width="32.6640625" style="201" bestFit="1" customWidth="1"/>
    <col min="12533" max="12533" width="9.44140625" style="201"/>
    <col min="12534" max="12534" width="6.6640625" style="201" customWidth="1"/>
    <col min="12535" max="12535" width="7.6640625" style="201" customWidth="1"/>
    <col min="12536" max="12536" width="36.88671875" style="201" customWidth="1"/>
    <col min="12537" max="12537" width="11.88671875" style="201" bestFit="1" customWidth="1"/>
    <col min="12538" max="12538" width="10.5546875" style="201" bestFit="1" customWidth="1"/>
    <col min="12539" max="12539" width="7.109375" style="201" bestFit="1" customWidth="1"/>
    <col min="12540" max="12540" width="6.88671875" style="201" bestFit="1" customWidth="1"/>
    <col min="12541" max="12541" width="7.6640625" style="201" bestFit="1" customWidth="1"/>
    <col min="12542" max="12542" width="13.33203125" style="201" bestFit="1" customWidth="1"/>
    <col min="12543" max="12543" width="8.5546875" style="201" bestFit="1" customWidth="1"/>
    <col min="12544" max="12544" width="7.33203125" style="201" bestFit="1" customWidth="1"/>
    <col min="12545" max="12545" width="14.33203125" style="201" bestFit="1" customWidth="1"/>
    <col min="12546" max="12785" width="9.109375" style="201" customWidth="1"/>
    <col min="12786" max="12786" width="10.109375" style="201" customWidth="1"/>
    <col min="12787" max="12787" width="6.88671875" style="201" customWidth="1"/>
    <col min="12788" max="12788" width="32.6640625" style="201" bestFit="1" customWidth="1"/>
    <col min="12789" max="12789" width="9.44140625" style="201"/>
    <col min="12790" max="12790" width="6.6640625" style="201" customWidth="1"/>
    <col min="12791" max="12791" width="7.6640625" style="201" customWidth="1"/>
    <col min="12792" max="12792" width="36.88671875" style="201" customWidth="1"/>
    <col min="12793" max="12793" width="11.88671875" style="201" bestFit="1" customWidth="1"/>
    <col min="12794" max="12794" width="10.5546875" style="201" bestFit="1" customWidth="1"/>
    <col min="12795" max="12795" width="7.109375" style="201" bestFit="1" customWidth="1"/>
    <col min="12796" max="12796" width="6.88671875" style="201" bestFit="1" customWidth="1"/>
    <col min="12797" max="12797" width="7.6640625" style="201" bestFit="1" customWidth="1"/>
    <col min="12798" max="12798" width="13.33203125" style="201" bestFit="1" customWidth="1"/>
    <col min="12799" max="12799" width="8.5546875" style="201" bestFit="1" customWidth="1"/>
    <col min="12800" max="12800" width="7.33203125" style="201" bestFit="1" customWidth="1"/>
    <col min="12801" max="12801" width="14.33203125" style="201" bestFit="1" customWidth="1"/>
    <col min="12802" max="13041" width="9.109375" style="201" customWidth="1"/>
    <col min="13042" max="13042" width="10.109375" style="201" customWidth="1"/>
    <col min="13043" max="13043" width="6.88671875" style="201" customWidth="1"/>
    <col min="13044" max="13044" width="32.6640625" style="201" bestFit="1" customWidth="1"/>
    <col min="13045" max="13045" width="9.44140625" style="201"/>
    <col min="13046" max="13046" width="6.6640625" style="201" customWidth="1"/>
    <col min="13047" max="13047" width="7.6640625" style="201" customWidth="1"/>
    <col min="13048" max="13048" width="36.88671875" style="201" customWidth="1"/>
    <col min="13049" max="13049" width="11.88671875" style="201" bestFit="1" customWidth="1"/>
    <col min="13050" max="13050" width="10.5546875" style="201" bestFit="1" customWidth="1"/>
    <col min="13051" max="13051" width="7.109375" style="201" bestFit="1" customWidth="1"/>
    <col min="13052" max="13052" width="6.88671875" style="201" bestFit="1" customWidth="1"/>
    <col min="13053" max="13053" width="7.6640625" style="201" bestFit="1" customWidth="1"/>
    <col min="13054" max="13054" width="13.33203125" style="201" bestFit="1" customWidth="1"/>
    <col min="13055" max="13055" width="8.5546875" style="201" bestFit="1" customWidth="1"/>
    <col min="13056" max="13056" width="7.33203125" style="201" bestFit="1" customWidth="1"/>
    <col min="13057" max="13057" width="14.33203125" style="201" bestFit="1" customWidth="1"/>
    <col min="13058" max="13297" width="9.109375" style="201" customWidth="1"/>
    <col min="13298" max="13298" width="10.109375" style="201" customWidth="1"/>
    <col min="13299" max="13299" width="6.88671875" style="201" customWidth="1"/>
    <col min="13300" max="13300" width="32.6640625" style="201" bestFit="1" customWidth="1"/>
    <col min="13301" max="13301" width="9.44140625" style="201"/>
    <col min="13302" max="13302" width="6.6640625" style="201" customWidth="1"/>
    <col min="13303" max="13303" width="7.6640625" style="201" customWidth="1"/>
    <col min="13304" max="13304" width="36.88671875" style="201" customWidth="1"/>
    <col min="13305" max="13305" width="11.88671875" style="201" bestFit="1" customWidth="1"/>
    <col min="13306" max="13306" width="10.5546875" style="201" bestFit="1" customWidth="1"/>
    <col min="13307" max="13307" width="7.109375" style="201" bestFit="1" customWidth="1"/>
    <col min="13308" max="13308" width="6.88671875" style="201" bestFit="1" customWidth="1"/>
    <col min="13309" max="13309" width="7.6640625" style="201" bestFit="1" customWidth="1"/>
    <col min="13310" max="13310" width="13.33203125" style="201" bestFit="1" customWidth="1"/>
    <col min="13311" max="13311" width="8.5546875" style="201" bestFit="1" customWidth="1"/>
    <col min="13312" max="13312" width="7.33203125" style="201" bestFit="1" customWidth="1"/>
    <col min="13313" max="13313" width="14.33203125" style="201" bestFit="1" customWidth="1"/>
    <col min="13314" max="13553" width="9.109375" style="201" customWidth="1"/>
    <col min="13554" max="13554" width="10.109375" style="201" customWidth="1"/>
    <col min="13555" max="13555" width="6.88671875" style="201" customWidth="1"/>
    <col min="13556" max="13556" width="32.6640625" style="201" bestFit="1" customWidth="1"/>
    <col min="13557" max="13557" width="9.44140625" style="201"/>
    <col min="13558" max="13558" width="6.6640625" style="201" customWidth="1"/>
    <col min="13559" max="13559" width="7.6640625" style="201" customWidth="1"/>
    <col min="13560" max="13560" width="36.88671875" style="201" customWidth="1"/>
    <col min="13561" max="13561" width="11.88671875" style="201" bestFit="1" customWidth="1"/>
    <col min="13562" max="13562" width="10.5546875" style="201" bestFit="1" customWidth="1"/>
    <col min="13563" max="13563" width="7.109375" style="201" bestFit="1" customWidth="1"/>
    <col min="13564" max="13564" width="6.88671875" style="201" bestFit="1" customWidth="1"/>
    <col min="13565" max="13565" width="7.6640625" style="201" bestFit="1" customWidth="1"/>
    <col min="13566" max="13566" width="13.33203125" style="201" bestFit="1" customWidth="1"/>
    <col min="13567" max="13567" width="8.5546875" style="201" bestFit="1" customWidth="1"/>
    <col min="13568" max="13568" width="7.33203125" style="201" bestFit="1" customWidth="1"/>
    <col min="13569" max="13569" width="14.33203125" style="201" bestFit="1" customWidth="1"/>
    <col min="13570" max="13809" width="9.109375" style="201" customWidth="1"/>
    <col min="13810" max="13810" width="10.109375" style="201" customWidth="1"/>
    <col min="13811" max="13811" width="6.88671875" style="201" customWidth="1"/>
    <col min="13812" max="13812" width="32.6640625" style="201" bestFit="1" customWidth="1"/>
    <col min="13813" max="13813" width="9.44140625" style="201"/>
    <col min="13814" max="13814" width="6.6640625" style="201" customWidth="1"/>
    <col min="13815" max="13815" width="7.6640625" style="201" customWidth="1"/>
    <col min="13816" max="13816" width="36.88671875" style="201" customWidth="1"/>
    <col min="13817" max="13817" width="11.88671875" style="201" bestFit="1" customWidth="1"/>
    <col min="13818" max="13818" width="10.5546875" style="201" bestFit="1" customWidth="1"/>
    <col min="13819" max="13819" width="7.109375" style="201" bestFit="1" customWidth="1"/>
    <col min="13820" max="13820" width="6.88671875" style="201" bestFit="1" customWidth="1"/>
    <col min="13821" max="13821" width="7.6640625" style="201" bestFit="1" customWidth="1"/>
    <col min="13822" max="13822" width="13.33203125" style="201" bestFit="1" customWidth="1"/>
    <col min="13823" max="13823" width="8.5546875" style="201" bestFit="1" customWidth="1"/>
    <col min="13824" max="13824" width="7.33203125" style="201" bestFit="1" customWidth="1"/>
    <col min="13825" max="13825" width="14.33203125" style="201" bestFit="1" customWidth="1"/>
    <col min="13826" max="14065" width="9.109375" style="201" customWidth="1"/>
    <col min="14066" max="14066" width="10.109375" style="201" customWidth="1"/>
    <col min="14067" max="14067" width="6.88671875" style="201" customWidth="1"/>
    <col min="14068" max="14068" width="32.6640625" style="201" bestFit="1" customWidth="1"/>
    <col min="14069" max="14069" width="9.44140625" style="201"/>
    <col min="14070" max="14070" width="6.6640625" style="201" customWidth="1"/>
    <col min="14071" max="14071" width="7.6640625" style="201" customWidth="1"/>
    <col min="14072" max="14072" width="36.88671875" style="201" customWidth="1"/>
    <col min="14073" max="14073" width="11.88671875" style="201" bestFit="1" customWidth="1"/>
    <col min="14074" max="14074" width="10.5546875" style="201" bestFit="1" customWidth="1"/>
    <col min="14075" max="14075" width="7.109375" style="201" bestFit="1" customWidth="1"/>
    <col min="14076" max="14076" width="6.88671875" style="201" bestFit="1" customWidth="1"/>
    <col min="14077" max="14077" width="7.6640625" style="201" bestFit="1" customWidth="1"/>
    <col min="14078" max="14078" width="13.33203125" style="201" bestFit="1" customWidth="1"/>
    <col min="14079" max="14079" width="8.5546875" style="201" bestFit="1" customWidth="1"/>
    <col min="14080" max="14080" width="7.33203125" style="201" bestFit="1" customWidth="1"/>
    <col min="14081" max="14081" width="14.33203125" style="201" bestFit="1" customWidth="1"/>
    <col min="14082" max="14321" width="9.109375" style="201" customWidth="1"/>
    <col min="14322" max="14322" width="10.109375" style="201" customWidth="1"/>
    <col min="14323" max="14323" width="6.88671875" style="201" customWidth="1"/>
    <col min="14324" max="14324" width="32.6640625" style="201" bestFit="1" customWidth="1"/>
    <col min="14325" max="14325" width="9.44140625" style="201"/>
    <col min="14326" max="14326" width="6.6640625" style="201" customWidth="1"/>
    <col min="14327" max="14327" width="7.6640625" style="201" customWidth="1"/>
    <col min="14328" max="14328" width="36.88671875" style="201" customWidth="1"/>
    <col min="14329" max="14329" width="11.88671875" style="201" bestFit="1" customWidth="1"/>
    <col min="14330" max="14330" width="10.5546875" style="201" bestFit="1" customWidth="1"/>
    <col min="14331" max="14331" width="7.109375" style="201" bestFit="1" customWidth="1"/>
    <col min="14332" max="14332" width="6.88671875" style="201" bestFit="1" customWidth="1"/>
    <col min="14333" max="14333" width="7.6640625" style="201" bestFit="1" customWidth="1"/>
    <col min="14334" max="14334" width="13.33203125" style="201" bestFit="1" customWidth="1"/>
    <col min="14335" max="14335" width="8.5546875" style="201" bestFit="1" customWidth="1"/>
    <col min="14336" max="14336" width="7.33203125" style="201" bestFit="1" customWidth="1"/>
    <col min="14337" max="14337" width="14.33203125" style="201" bestFit="1" customWidth="1"/>
    <col min="14338" max="14577" width="9.109375" style="201" customWidth="1"/>
    <col min="14578" max="14578" width="10.109375" style="201" customWidth="1"/>
    <col min="14579" max="14579" width="6.88671875" style="201" customWidth="1"/>
    <col min="14580" max="14580" width="32.6640625" style="201" bestFit="1" customWidth="1"/>
    <col min="14581" max="14581" width="9.44140625" style="201"/>
    <col min="14582" max="14582" width="6.6640625" style="201" customWidth="1"/>
    <col min="14583" max="14583" width="7.6640625" style="201" customWidth="1"/>
    <col min="14584" max="14584" width="36.88671875" style="201" customWidth="1"/>
    <col min="14585" max="14585" width="11.88671875" style="201" bestFit="1" customWidth="1"/>
    <col min="14586" max="14586" width="10.5546875" style="201" bestFit="1" customWidth="1"/>
    <col min="14587" max="14587" width="7.109375" style="201" bestFit="1" customWidth="1"/>
    <col min="14588" max="14588" width="6.88671875" style="201" bestFit="1" customWidth="1"/>
    <col min="14589" max="14589" width="7.6640625" style="201" bestFit="1" customWidth="1"/>
    <col min="14590" max="14590" width="13.33203125" style="201" bestFit="1" customWidth="1"/>
    <col min="14591" max="14591" width="8.5546875" style="201" bestFit="1" customWidth="1"/>
    <col min="14592" max="14592" width="7.33203125" style="201" bestFit="1" customWidth="1"/>
    <col min="14593" max="14593" width="14.33203125" style="201" bestFit="1" customWidth="1"/>
    <col min="14594" max="14833" width="9.109375" style="201" customWidth="1"/>
    <col min="14834" max="14834" width="10.109375" style="201" customWidth="1"/>
    <col min="14835" max="14835" width="6.88671875" style="201" customWidth="1"/>
    <col min="14836" max="14836" width="32.6640625" style="201" bestFit="1" customWidth="1"/>
    <col min="14837" max="14837" width="9.44140625" style="201"/>
    <col min="14838" max="14838" width="6.6640625" style="201" customWidth="1"/>
    <col min="14839" max="14839" width="7.6640625" style="201" customWidth="1"/>
    <col min="14840" max="14840" width="36.88671875" style="201" customWidth="1"/>
    <col min="14841" max="14841" width="11.88671875" style="201" bestFit="1" customWidth="1"/>
    <col min="14842" max="14842" width="10.5546875" style="201" bestFit="1" customWidth="1"/>
    <col min="14843" max="14843" width="7.109375" style="201" bestFit="1" customWidth="1"/>
    <col min="14844" max="14844" width="6.88671875" style="201" bestFit="1" customWidth="1"/>
    <col min="14845" max="14845" width="7.6640625" style="201" bestFit="1" customWidth="1"/>
    <col min="14846" max="14846" width="13.33203125" style="201" bestFit="1" customWidth="1"/>
    <col min="14847" max="14847" width="8.5546875" style="201" bestFit="1" customWidth="1"/>
    <col min="14848" max="14848" width="7.33203125" style="201" bestFit="1" customWidth="1"/>
    <col min="14849" max="14849" width="14.33203125" style="201" bestFit="1" customWidth="1"/>
    <col min="14850" max="15089" width="9.109375" style="201" customWidth="1"/>
    <col min="15090" max="15090" width="10.109375" style="201" customWidth="1"/>
    <col min="15091" max="15091" width="6.88671875" style="201" customWidth="1"/>
    <col min="15092" max="15092" width="32.6640625" style="201" bestFit="1" customWidth="1"/>
    <col min="15093" max="15093" width="9.44140625" style="201"/>
    <col min="15094" max="15094" width="6.6640625" style="201" customWidth="1"/>
    <col min="15095" max="15095" width="7.6640625" style="201" customWidth="1"/>
    <col min="15096" max="15096" width="36.88671875" style="201" customWidth="1"/>
    <col min="15097" max="15097" width="11.88671875" style="201" bestFit="1" customWidth="1"/>
    <col min="15098" max="15098" width="10.5546875" style="201" bestFit="1" customWidth="1"/>
    <col min="15099" max="15099" width="7.109375" style="201" bestFit="1" customWidth="1"/>
    <col min="15100" max="15100" width="6.88671875" style="201" bestFit="1" customWidth="1"/>
    <col min="15101" max="15101" width="7.6640625" style="201" bestFit="1" customWidth="1"/>
    <col min="15102" max="15102" width="13.33203125" style="201" bestFit="1" customWidth="1"/>
    <col min="15103" max="15103" width="8.5546875" style="201" bestFit="1" customWidth="1"/>
    <col min="15104" max="15104" width="7.33203125" style="201" bestFit="1" customWidth="1"/>
    <col min="15105" max="15105" width="14.33203125" style="201" bestFit="1" customWidth="1"/>
    <col min="15106" max="15345" width="9.109375" style="201" customWidth="1"/>
    <col min="15346" max="15346" width="10.109375" style="201" customWidth="1"/>
    <col min="15347" max="15347" width="6.88671875" style="201" customWidth="1"/>
    <col min="15348" max="15348" width="32.6640625" style="201" bestFit="1" customWidth="1"/>
    <col min="15349" max="15349" width="9.44140625" style="201"/>
    <col min="15350" max="15350" width="6.6640625" style="201" customWidth="1"/>
    <col min="15351" max="15351" width="7.6640625" style="201" customWidth="1"/>
    <col min="15352" max="15352" width="36.88671875" style="201" customWidth="1"/>
    <col min="15353" max="15353" width="11.88671875" style="201" bestFit="1" customWidth="1"/>
    <col min="15354" max="15354" width="10.5546875" style="201" bestFit="1" customWidth="1"/>
    <col min="15355" max="15355" width="7.109375" style="201" bestFit="1" customWidth="1"/>
    <col min="15356" max="15356" width="6.88671875" style="201" bestFit="1" customWidth="1"/>
    <col min="15357" max="15357" width="7.6640625" style="201" bestFit="1" customWidth="1"/>
    <col min="15358" max="15358" width="13.33203125" style="201" bestFit="1" customWidth="1"/>
    <col min="15359" max="15359" width="8.5546875" style="201" bestFit="1" customWidth="1"/>
    <col min="15360" max="15360" width="7.33203125" style="201" bestFit="1" customWidth="1"/>
    <col min="15361" max="15361" width="14.33203125" style="201" bestFit="1" customWidth="1"/>
    <col min="15362" max="15601" width="9.109375" style="201" customWidth="1"/>
    <col min="15602" max="15602" width="10.109375" style="201" customWidth="1"/>
    <col min="15603" max="15603" width="6.88671875" style="201" customWidth="1"/>
    <col min="15604" max="15604" width="32.6640625" style="201" bestFit="1" customWidth="1"/>
    <col min="15605" max="15605" width="9.44140625" style="201"/>
    <col min="15606" max="15606" width="6.6640625" style="201" customWidth="1"/>
    <col min="15607" max="15607" width="7.6640625" style="201" customWidth="1"/>
    <col min="15608" max="15608" width="36.88671875" style="201" customWidth="1"/>
    <col min="15609" max="15609" width="11.88671875" style="201" bestFit="1" customWidth="1"/>
    <col min="15610" max="15610" width="10.5546875" style="201" bestFit="1" customWidth="1"/>
    <col min="15611" max="15611" width="7.109375" style="201" bestFit="1" customWidth="1"/>
    <col min="15612" max="15612" width="6.88671875" style="201" bestFit="1" customWidth="1"/>
    <col min="15613" max="15613" width="7.6640625" style="201" bestFit="1" customWidth="1"/>
    <col min="15614" max="15614" width="13.33203125" style="201" bestFit="1" customWidth="1"/>
    <col min="15615" max="15615" width="8.5546875" style="201" bestFit="1" customWidth="1"/>
    <col min="15616" max="15616" width="7.33203125" style="201" bestFit="1" customWidth="1"/>
    <col min="15617" max="15617" width="14.33203125" style="201" bestFit="1" customWidth="1"/>
    <col min="15618" max="15857" width="9.109375" style="201" customWidth="1"/>
    <col min="15858" max="15858" width="10.109375" style="201" customWidth="1"/>
    <col min="15859" max="15859" width="6.88671875" style="201" customWidth="1"/>
    <col min="15860" max="15860" width="32.6640625" style="201" bestFit="1" customWidth="1"/>
    <col min="15861" max="15861" width="9.44140625" style="201"/>
    <col min="15862" max="15862" width="6.6640625" style="201" customWidth="1"/>
    <col min="15863" max="15863" width="7.6640625" style="201" customWidth="1"/>
    <col min="15864" max="15864" width="36.88671875" style="201" customWidth="1"/>
    <col min="15865" max="15865" width="11.88671875" style="201" bestFit="1" customWidth="1"/>
    <col min="15866" max="15866" width="10.5546875" style="201" bestFit="1" customWidth="1"/>
    <col min="15867" max="15867" width="7.109375" style="201" bestFit="1" customWidth="1"/>
    <col min="15868" max="15868" width="6.88671875" style="201" bestFit="1" customWidth="1"/>
    <col min="15869" max="15869" width="7.6640625" style="201" bestFit="1" customWidth="1"/>
    <col min="15870" max="15870" width="13.33203125" style="201" bestFit="1" customWidth="1"/>
    <col min="15871" max="15871" width="8.5546875" style="201" bestFit="1" customWidth="1"/>
    <col min="15872" max="15872" width="7.33203125" style="201" bestFit="1" customWidth="1"/>
    <col min="15873" max="15873" width="14.33203125" style="201" bestFit="1" customWidth="1"/>
    <col min="15874" max="16113" width="9.109375" style="201" customWidth="1"/>
    <col min="16114" max="16114" width="10.109375" style="201" customWidth="1"/>
    <col min="16115" max="16115" width="6.88671875" style="201" customWidth="1"/>
    <col min="16116" max="16116" width="32.6640625" style="201" bestFit="1" customWidth="1"/>
    <col min="16117" max="16117" width="9.44140625" style="201"/>
    <col min="16118" max="16118" width="6.6640625" style="201" customWidth="1"/>
    <col min="16119" max="16119" width="7.6640625" style="201" customWidth="1"/>
    <col min="16120" max="16120" width="36.88671875" style="201" customWidth="1"/>
    <col min="16121" max="16121" width="11.88671875" style="201" bestFit="1" customWidth="1"/>
    <col min="16122" max="16122" width="10.5546875" style="201" bestFit="1" customWidth="1"/>
    <col min="16123" max="16123" width="7.109375" style="201" bestFit="1" customWidth="1"/>
    <col min="16124" max="16124" width="6.88671875" style="201" bestFit="1" customWidth="1"/>
    <col min="16125" max="16125" width="7.6640625" style="201" bestFit="1" customWidth="1"/>
    <col min="16126" max="16126" width="13.33203125" style="201" bestFit="1" customWidth="1"/>
    <col min="16127" max="16127" width="8.5546875" style="201" bestFit="1" customWidth="1"/>
    <col min="16128" max="16128" width="7.33203125" style="201" bestFit="1" customWidth="1"/>
    <col min="16129" max="16129" width="14.33203125" style="201" bestFit="1" customWidth="1"/>
    <col min="16130" max="16369" width="9.109375" style="201" customWidth="1"/>
    <col min="16370" max="16370" width="10.109375" style="201" customWidth="1"/>
    <col min="16371" max="16371" width="6.88671875" style="201" customWidth="1"/>
    <col min="16372" max="16372" width="32.6640625" style="201" bestFit="1" customWidth="1"/>
    <col min="16373" max="16384" width="9.44140625" style="201"/>
  </cols>
  <sheetData>
    <row r="1" spans="1:13" s="935" customFormat="1" ht="21.9" customHeight="1" x14ac:dyDescent="0.25">
      <c r="A1" s="237" t="s">
        <v>924</v>
      </c>
      <c r="B1" s="238"/>
      <c r="C1" s="238"/>
      <c r="D1" s="238"/>
      <c r="E1" s="933"/>
      <c r="F1" s="933"/>
      <c r="G1" s="933"/>
      <c r="H1" s="238"/>
      <c r="I1" s="238"/>
      <c r="J1" s="239"/>
      <c r="K1" s="934"/>
    </row>
    <row r="2" spans="1:13" s="942" customFormat="1" ht="5.0999999999999996" customHeight="1" x14ac:dyDescent="0.25">
      <c r="A2" s="936"/>
      <c r="B2" s="937"/>
      <c r="C2" s="937"/>
      <c r="D2" s="938"/>
      <c r="E2" s="938"/>
      <c r="F2" s="938"/>
      <c r="G2" s="939"/>
      <c r="H2" s="938"/>
      <c r="I2" s="940"/>
      <c r="J2" s="941"/>
    </row>
    <row r="3" spans="1:13" s="201" customFormat="1" ht="14.1" customHeight="1" x14ac:dyDescent="0.25">
      <c r="A3" s="943" t="s">
        <v>697</v>
      </c>
      <c r="B3" s="944"/>
      <c r="C3" s="944"/>
      <c r="D3" s="944"/>
      <c r="E3" s="945"/>
      <c r="F3" s="946" t="s">
        <v>15</v>
      </c>
      <c r="G3" s="947" t="s">
        <v>16</v>
      </c>
      <c r="H3" s="945"/>
      <c r="I3" s="946" t="s">
        <v>12</v>
      </c>
      <c r="J3" s="948" t="s">
        <v>462</v>
      </c>
    </row>
    <row r="4" spans="1:13" s="201" customFormat="1" ht="14.1" customHeight="1" x14ac:dyDescent="0.25">
      <c r="A4" s="949" t="s">
        <v>33</v>
      </c>
      <c r="B4" s="950" t="s">
        <v>426</v>
      </c>
      <c r="C4" s="950"/>
      <c r="D4" s="950"/>
      <c r="E4" s="951" t="s">
        <v>18</v>
      </c>
      <c r="F4" s="952">
        <f>F5+F8+F16</f>
        <v>0</v>
      </c>
      <c r="G4" s="953"/>
      <c r="H4" s="951" t="s">
        <v>19</v>
      </c>
      <c r="I4" s="952">
        <f>I5+I8+I16</f>
        <v>0</v>
      </c>
      <c r="J4" s="954">
        <f>J5+J8+J16</f>
        <v>0</v>
      </c>
      <c r="L4" s="516"/>
      <c r="M4" s="516"/>
    </row>
    <row r="5" spans="1:13" s="963" customFormat="1" ht="14.1" customHeight="1" x14ac:dyDescent="0.25">
      <c r="A5" s="955"/>
      <c r="B5" s="956" t="s">
        <v>257</v>
      </c>
      <c r="C5" s="957" t="str">
        <f>'(4)Comp.Pessoal'!B6</f>
        <v>Pessoal Operacional</v>
      </c>
      <c r="D5" s="958"/>
      <c r="E5" s="959" t="str">
        <f t="shared" ref="E5:E14" si="0">E4</f>
        <v>R$/mês</v>
      </c>
      <c r="F5" s="960">
        <f>SUM(F6:F7)</f>
        <v>0</v>
      </c>
      <c r="G5" s="961"/>
      <c r="H5" s="959" t="str">
        <f t="shared" ref="H5:H45" si="1">H4</f>
        <v>R$/ano</v>
      </c>
      <c r="I5" s="960">
        <f>SUM(I6:I7)</f>
        <v>0</v>
      </c>
      <c r="J5" s="962">
        <f>SUM(J6:J7)</f>
        <v>0</v>
      </c>
    </row>
    <row r="6" spans="1:13" s="965" customFormat="1" ht="14.1" customHeight="1" x14ac:dyDescent="0.25">
      <c r="A6" s="964"/>
      <c r="C6" s="966" t="s">
        <v>237</v>
      </c>
      <c r="D6" s="967" t="str">
        <f>'(4)Comp.Pessoal'!C7</f>
        <v>Supervisor</v>
      </c>
      <c r="E6" s="968" t="str">
        <f t="shared" si="0"/>
        <v>R$/mês</v>
      </c>
      <c r="F6" s="969">
        <f>'(4)Comp.Pessoal'!G31</f>
        <v>0</v>
      </c>
      <c r="G6" s="970">
        <v>12</v>
      </c>
      <c r="H6" s="968" t="str">
        <f t="shared" si="1"/>
        <v>R$/ano</v>
      </c>
      <c r="I6" s="969">
        <f>F6*G6</f>
        <v>0</v>
      </c>
      <c r="J6" s="971">
        <f>I6/$I$132</f>
        <v>0</v>
      </c>
    </row>
    <row r="7" spans="1:13" s="965" customFormat="1" ht="14.1" customHeight="1" x14ac:dyDescent="0.25">
      <c r="A7" s="972"/>
      <c r="B7" s="973"/>
      <c r="C7" s="974" t="s">
        <v>238</v>
      </c>
      <c r="D7" s="975" t="str">
        <f>'(4)Comp.Pessoal'!C8</f>
        <v>Monitor</v>
      </c>
      <c r="E7" s="976" t="str">
        <f t="shared" si="0"/>
        <v>R$/mês</v>
      </c>
      <c r="F7" s="969">
        <f>'(4)Comp.Pessoal'!G32</f>
        <v>0</v>
      </c>
      <c r="G7" s="977">
        <f>G6</f>
        <v>12</v>
      </c>
      <c r="H7" s="976" t="str">
        <f t="shared" si="1"/>
        <v>R$/ano</v>
      </c>
      <c r="I7" s="969">
        <f>F7*G7</f>
        <v>0</v>
      </c>
      <c r="J7" s="978">
        <f>I7/$I$132</f>
        <v>0</v>
      </c>
    </row>
    <row r="8" spans="1:13" s="963" customFormat="1" ht="14.1" customHeight="1" x14ac:dyDescent="0.25">
      <c r="A8" s="955"/>
      <c r="B8" s="956" t="s">
        <v>258</v>
      </c>
      <c r="C8" s="979" t="str">
        <f>'(4)Comp.Pessoal'!B11</f>
        <v>Pessoal Administrativo</v>
      </c>
      <c r="D8" s="957"/>
      <c r="E8" s="959" t="str">
        <f t="shared" si="0"/>
        <v>R$/mês</v>
      </c>
      <c r="F8" s="960">
        <f>SUM(F9:F15)</f>
        <v>0</v>
      </c>
      <c r="G8" s="961"/>
      <c r="H8" s="959" t="str">
        <f t="shared" si="1"/>
        <v>R$/ano</v>
      </c>
      <c r="I8" s="960">
        <f>SUM(I9:I15)</f>
        <v>0</v>
      </c>
      <c r="J8" s="962">
        <f>SUM(J9:J15)</f>
        <v>0</v>
      </c>
    </row>
    <row r="9" spans="1:13" s="967" customFormat="1" ht="14.1" customHeight="1" x14ac:dyDescent="0.25">
      <c r="A9" s="980"/>
      <c r="C9" s="966" t="s">
        <v>237</v>
      </c>
      <c r="D9" s="967" t="str">
        <f>'(4)Comp.Pessoal'!C12</f>
        <v>Diretoria</v>
      </c>
      <c r="E9" s="968" t="str">
        <f t="shared" si="0"/>
        <v>R$/mês</v>
      </c>
      <c r="F9" s="969">
        <f>'(4)Comp.Pessoal'!G36</f>
        <v>0</v>
      </c>
      <c r="G9" s="970">
        <f>G7</f>
        <v>12</v>
      </c>
      <c r="H9" s="968" t="str">
        <f t="shared" si="1"/>
        <v>R$/ano</v>
      </c>
      <c r="I9" s="969">
        <f t="shared" ref="I9:I15" si="2">F9*G9</f>
        <v>0</v>
      </c>
      <c r="J9" s="971">
        <f t="shared" ref="J9:J15" si="3">I9/$I$132</f>
        <v>0</v>
      </c>
    </row>
    <row r="10" spans="1:13" s="967" customFormat="1" ht="14.1" customHeight="1" x14ac:dyDescent="0.25">
      <c r="A10" s="980"/>
      <c r="C10" s="966" t="s">
        <v>238</v>
      </c>
      <c r="D10" s="967" t="str">
        <f>'(4)Comp.Pessoal'!C13</f>
        <v>Gerente Administrativo e Financeiro</v>
      </c>
      <c r="E10" s="968" t="str">
        <f t="shared" si="0"/>
        <v>R$/mês</v>
      </c>
      <c r="F10" s="969">
        <f>'(4)Comp.Pessoal'!G37</f>
        <v>0</v>
      </c>
      <c r="G10" s="970">
        <f>G9</f>
        <v>12</v>
      </c>
      <c r="H10" s="968" t="str">
        <f t="shared" si="1"/>
        <v>R$/ano</v>
      </c>
      <c r="I10" s="969">
        <f t="shared" si="2"/>
        <v>0</v>
      </c>
      <c r="J10" s="971">
        <f t="shared" si="3"/>
        <v>0</v>
      </c>
    </row>
    <row r="11" spans="1:13" s="967" customFormat="1" ht="14.1" customHeight="1" x14ac:dyDescent="0.25">
      <c r="A11" s="980"/>
      <c r="C11" s="966" t="s">
        <v>239</v>
      </c>
      <c r="D11" s="967" t="str">
        <f>'(4)Comp.Pessoal'!C14</f>
        <v>Assistente Administrativo - Financeiro</v>
      </c>
      <c r="E11" s="968" t="str">
        <f t="shared" si="0"/>
        <v>R$/mês</v>
      </c>
      <c r="F11" s="969">
        <f>'(4)Comp.Pessoal'!G38</f>
        <v>0</v>
      </c>
      <c r="G11" s="970">
        <f t="shared" ref="G11:G15" si="4">G10</f>
        <v>12</v>
      </c>
      <c r="H11" s="968" t="str">
        <f t="shared" si="1"/>
        <v>R$/ano</v>
      </c>
      <c r="I11" s="969">
        <f t="shared" si="2"/>
        <v>0</v>
      </c>
      <c r="J11" s="971">
        <f t="shared" si="3"/>
        <v>0</v>
      </c>
    </row>
    <row r="12" spans="1:13" s="967" customFormat="1" ht="14.1" customHeight="1" x14ac:dyDescent="0.25">
      <c r="A12" s="980"/>
      <c r="C12" s="966" t="s">
        <v>240</v>
      </c>
      <c r="D12" s="967" t="str">
        <f>'(4)Comp.Pessoal'!C15</f>
        <v>Assistente Administrativo - Comercial</v>
      </c>
      <c r="E12" s="968" t="str">
        <f t="shared" si="0"/>
        <v>R$/mês</v>
      </c>
      <c r="F12" s="969">
        <f>'(4)Comp.Pessoal'!G39</f>
        <v>0</v>
      </c>
      <c r="G12" s="970">
        <f t="shared" si="4"/>
        <v>12</v>
      </c>
      <c r="H12" s="968" t="str">
        <f t="shared" si="1"/>
        <v>R$/ano</v>
      </c>
      <c r="I12" s="969">
        <f t="shared" si="2"/>
        <v>0</v>
      </c>
      <c r="J12" s="971">
        <f t="shared" si="3"/>
        <v>0</v>
      </c>
    </row>
    <row r="13" spans="1:13" s="967" customFormat="1" ht="14.1" customHeight="1" x14ac:dyDescent="0.25">
      <c r="A13" s="980"/>
      <c r="C13" s="966" t="s">
        <v>283</v>
      </c>
      <c r="D13" s="967" t="str">
        <f>'(4)Comp.Pessoal'!C16</f>
        <v>Auxiliar Administrativo</v>
      </c>
      <c r="E13" s="968" t="str">
        <f t="shared" si="0"/>
        <v>R$/mês</v>
      </c>
      <c r="F13" s="969">
        <f>'(4)Comp.Pessoal'!G40</f>
        <v>0</v>
      </c>
      <c r="G13" s="970">
        <f t="shared" si="4"/>
        <v>12</v>
      </c>
      <c r="H13" s="968" t="str">
        <f t="shared" si="1"/>
        <v>R$/ano</v>
      </c>
      <c r="I13" s="969">
        <f t="shared" si="2"/>
        <v>0</v>
      </c>
      <c r="J13" s="971">
        <f t="shared" si="3"/>
        <v>0</v>
      </c>
    </row>
    <row r="14" spans="1:13" s="967" customFormat="1" ht="14.1" customHeight="1" x14ac:dyDescent="0.25">
      <c r="A14" s="980"/>
      <c r="C14" s="966" t="s">
        <v>284</v>
      </c>
      <c r="D14" s="967" t="str">
        <f>'(4)Comp.Pessoal'!C17</f>
        <v>Atendente</v>
      </c>
      <c r="E14" s="968" t="str">
        <f t="shared" si="0"/>
        <v>R$/mês</v>
      </c>
      <c r="F14" s="969">
        <f>'(4)Comp.Pessoal'!G41</f>
        <v>0</v>
      </c>
      <c r="G14" s="970">
        <f t="shared" si="4"/>
        <v>12</v>
      </c>
      <c r="H14" s="968" t="str">
        <f t="shared" si="1"/>
        <v>R$/ano</v>
      </c>
      <c r="I14" s="969">
        <f t="shared" si="2"/>
        <v>0</v>
      </c>
      <c r="J14" s="971">
        <f t="shared" si="3"/>
        <v>0</v>
      </c>
    </row>
    <row r="15" spans="1:13" s="967" customFormat="1" ht="14.1" customHeight="1" x14ac:dyDescent="0.25">
      <c r="A15" s="981"/>
      <c r="B15" s="975"/>
      <c r="C15" s="966" t="s">
        <v>285</v>
      </c>
      <c r="D15" s="975" t="str">
        <f>'(4)Comp.Pessoal'!C18</f>
        <v>Telefonista</v>
      </c>
      <c r="E15" s="976" t="str">
        <f>E14</f>
        <v>R$/mês</v>
      </c>
      <c r="F15" s="969">
        <f>'(4)Comp.Pessoal'!G42</f>
        <v>0</v>
      </c>
      <c r="G15" s="970">
        <f t="shared" si="4"/>
        <v>12</v>
      </c>
      <c r="H15" s="976" t="str">
        <f>H14</f>
        <v>R$/ano</v>
      </c>
      <c r="I15" s="969">
        <f t="shared" si="2"/>
        <v>0</v>
      </c>
      <c r="J15" s="978">
        <f t="shared" si="3"/>
        <v>0</v>
      </c>
    </row>
    <row r="16" spans="1:13" s="963" customFormat="1" ht="14.1" customHeight="1" x14ac:dyDescent="0.25">
      <c r="A16" s="955"/>
      <c r="B16" s="956" t="s">
        <v>259</v>
      </c>
      <c r="C16" s="979" t="str">
        <f>'(4)Comp.Pessoal'!B21</f>
        <v>Pessoal de Manutenção</v>
      </c>
      <c r="D16" s="957"/>
      <c r="E16" s="959" t="str">
        <f>E14</f>
        <v>R$/mês</v>
      </c>
      <c r="F16" s="960">
        <f>SUM(F17:F19)</f>
        <v>0</v>
      </c>
      <c r="G16" s="961"/>
      <c r="H16" s="959" t="str">
        <f>H14</f>
        <v>R$/ano</v>
      </c>
      <c r="I16" s="960">
        <f>SUM(I17:I19)</f>
        <v>0</v>
      </c>
      <c r="J16" s="962">
        <f>SUM(J17:J19)</f>
        <v>0</v>
      </c>
    </row>
    <row r="17" spans="1:13" s="967" customFormat="1" ht="14.1" customHeight="1" x14ac:dyDescent="0.25">
      <c r="A17" s="980"/>
      <c r="C17" s="966" t="s">
        <v>237</v>
      </c>
      <c r="D17" s="967" t="str">
        <f>'(4)Comp.Pessoal'!C22</f>
        <v>Técnico em TI</v>
      </c>
      <c r="E17" s="968" t="str">
        <f t="shared" ref="E17:E45" si="5">E16</f>
        <v>R$/mês</v>
      </c>
      <c r="F17" s="969">
        <f>'(4)Comp.Pessoal'!G46</f>
        <v>0</v>
      </c>
      <c r="G17" s="970">
        <f>G15</f>
        <v>12</v>
      </c>
      <c r="H17" s="968" t="str">
        <f t="shared" si="1"/>
        <v>R$/ano</v>
      </c>
      <c r="I17" s="969">
        <f>F17*G17</f>
        <v>0</v>
      </c>
      <c r="J17" s="971">
        <f>I17/$I$132</f>
        <v>0</v>
      </c>
    </row>
    <row r="18" spans="1:13" s="967" customFormat="1" ht="14.1" customHeight="1" x14ac:dyDescent="0.25">
      <c r="A18" s="980"/>
      <c r="C18" s="966" t="s">
        <v>238</v>
      </c>
      <c r="D18" s="967" t="str">
        <f>'(4)Comp.Pessoal'!C23</f>
        <v>Técnico em Manutenção</v>
      </c>
      <c r="E18" s="968" t="str">
        <f t="shared" si="5"/>
        <v>R$/mês</v>
      </c>
      <c r="F18" s="969">
        <f>'(4)Comp.Pessoal'!G47</f>
        <v>0</v>
      </c>
      <c r="G18" s="970">
        <f>G17</f>
        <v>12</v>
      </c>
      <c r="H18" s="968" t="str">
        <f t="shared" si="1"/>
        <v>R$/ano</v>
      </c>
      <c r="I18" s="969">
        <f t="shared" ref="I18:I19" si="6">F18*G18</f>
        <v>0</v>
      </c>
      <c r="J18" s="971">
        <f>I18/$I$132</f>
        <v>0</v>
      </c>
    </row>
    <row r="19" spans="1:13" s="967" customFormat="1" ht="14.1" customHeight="1" x14ac:dyDescent="0.25">
      <c r="A19" s="981"/>
      <c r="B19" s="975"/>
      <c r="C19" s="966" t="s">
        <v>239</v>
      </c>
      <c r="D19" s="967" t="str">
        <f>'(4)Comp.Pessoal'!C24</f>
        <v>Serviços Gerais</v>
      </c>
      <c r="E19" s="976" t="str">
        <f t="shared" si="5"/>
        <v>R$/mês</v>
      </c>
      <c r="F19" s="969">
        <f>'(4)Comp.Pessoal'!G48</f>
        <v>0</v>
      </c>
      <c r="G19" s="970">
        <f>G18</f>
        <v>12</v>
      </c>
      <c r="H19" s="976" t="str">
        <f t="shared" si="1"/>
        <v>R$/ano</v>
      </c>
      <c r="I19" s="969">
        <f t="shared" si="6"/>
        <v>0</v>
      </c>
      <c r="J19" s="978">
        <f>I19/$I$132</f>
        <v>0</v>
      </c>
    </row>
    <row r="20" spans="1:13" s="201" customFormat="1" ht="14.1" customHeight="1" x14ac:dyDescent="0.25">
      <c r="A20" s="949" t="s">
        <v>34</v>
      </c>
      <c r="B20" s="950" t="s">
        <v>458</v>
      </c>
      <c r="C20" s="950"/>
      <c r="D20" s="950"/>
      <c r="E20" s="951" t="str">
        <f t="shared" si="5"/>
        <v>R$/mês</v>
      </c>
      <c r="F20" s="982">
        <f>F21+F25+F29+F33+F37+F46</f>
        <v>0</v>
      </c>
      <c r="G20" s="953"/>
      <c r="H20" s="951" t="str">
        <f t="shared" si="1"/>
        <v>R$/ano</v>
      </c>
      <c r="I20" s="982">
        <f>I21+I25+I29+I33+I37+I46</f>
        <v>0</v>
      </c>
      <c r="J20" s="954">
        <f>J21+J25+J29+J33+J37+J46</f>
        <v>0</v>
      </c>
      <c r="L20" s="516"/>
      <c r="M20" s="516"/>
    </row>
    <row r="21" spans="1:13" s="963" customFormat="1" ht="14.1" customHeight="1" x14ac:dyDescent="0.25">
      <c r="A21" s="955"/>
      <c r="B21" s="956" t="s">
        <v>260</v>
      </c>
      <c r="C21" s="957" t="str">
        <f>'(5)Comp.Benef.'!B6</f>
        <v>Auxílio Alimentação</v>
      </c>
      <c r="D21" s="956"/>
      <c r="E21" s="959" t="str">
        <f t="shared" si="5"/>
        <v>R$/mês</v>
      </c>
      <c r="F21" s="960">
        <f>SUM(F22:F24)</f>
        <v>0</v>
      </c>
      <c r="G21" s="961"/>
      <c r="H21" s="959" t="str">
        <f t="shared" si="1"/>
        <v>R$/ano</v>
      </c>
      <c r="I21" s="960">
        <f>SUM(I22:I24)</f>
        <v>0</v>
      </c>
      <c r="J21" s="962">
        <f>SUM(J22:J24)</f>
        <v>0</v>
      </c>
    </row>
    <row r="22" spans="1:13" s="967" customFormat="1" ht="14.1" customHeight="1" x14ac:dyDescent="0.25">
      <c r="A22" s="980"/>
      <c r="C22" s="966" t="s">
        <v>237</v>
      </c>
      <c r="D22" s="967" t="str">
        <f>'(5)Comp.Benef.'!C7</f>
        <v>Pessoal Operacional</v>
      </c>
      <c r="E22" s="968" t="str">
        <f t="shared" si="5"/>
        <v>R$/mês</v>
      </c>
      <c r="F22" s="969">
        <f>'(5)Comp.Benef.'!K7</f>
        <v>0</v>
      </c>
      <c r="G22" s="970">
        <f>G19</f>
        <v>12</v>
      </c>
      <c r="H22" s="968" t="str">
        <f t="shared" si="1"/>
        <v>R$/ano</v>
      </c>
      <c r="I22" s="969">
        <f t="shared" ref="I22:I24" si="7">F22*G22</f>
        <v>0</v>
      </c>
      <c r="J22" s="971">
        <f>I22/$I$132</f>
        <v>0</v>
      </c>
    </row>
    <row r="23" spans="1:13" s="967" customFormat="1" ht="14.1" customHeight="1" x14ac:dyDescent="0.25">
      <c r="A23" s="980"/>
      <c r="C23" s="966" t="s">
        <v>238</v>
      </c>
      <c r="D23" s="967" t="str">
        <f>'(5)Comp.Benef.'!C8</f>
        <v>Pessoal Administrativo</v>
      </c>
      <c r="E23" s="968" t="str">
        <f t="shared" si="5"/>
        <v>R$/mês</v>
      </c>
      <c r="F23" s="969">
        <f>'(5)Comp.Benef.'!K8</f>
        <v>0</v>
      </c>
      <c r="G23" s="970">
        <f>G22</f>
        <v>12</v>
      </c>
      <c r="H23" s="968" t="str">
        <f t="shared" si="1"/>
        <v>R$/ano</v>
      </c>
      <c r="I23" s="969">
        <f t="shared" si="7"/>
        <v>0</v>
      </c>
      <c r="J23" s="971">
        <f>I23/$I$132</f>
        <v>0</v>
      </c>
    </row>
    <row r="24" spans="1:13" s="967" customFormat="1" ht="14.1" customHeight="1" x14ac:dyDescent="0.25">
      <c r="A24" s="981"/>
      <c r="B24" s="975"/>
      <c r="C24" s="974" t="s">
        <v>239</v>
      </c>
      <c r="D24" s="967" t="str">
        <f>'(5)Comp.Benef.'!C9</f>
        <v>Pessoal de Manutenção</v>
      </c>
      <c r="E24" s="976" t="str">
        <f t="shared" si="5"/>
        <v>R$/mês</v>
      </c>
      <c r="F24" s="969">
        <f>'(5)Comp.Benef.'!K9</f>
        <v>0</v>
      </c>
      <c r="G24" s="970">
        <f>G23</f>
        <v>12</v>
      </c>
      <c r="H24" s="976" t="str">
        <f t="shared" si="1"/>
        <v>R$/ano</v>
      </c>
      <c r="I24" s="969">
        <f t="shared" si="7"/>
        <v>0</v>
      </c>
      <c r="J24" s="978">
        <f>I24/$I$132</f>
        <v>0</v>
      </c>
    </row>
    <row r="25" spans="1:13" s="963" customFormat="1" ht="14.1" customHeight="1" x14ac:dyDescent="0.25">
      <c r="A25" s="955"/>
      <c r="B25" s="956" t="s">
        <v>261</v>
      </c>
      <c r="C25" s="957" t="str">
        <f>'(5)Comp.Benef.'!B12</f>
        <v>Vale Transporte</v>
      </c>
      <c r="D25" s="956"/>
      <c r="E25" s="959" t="str">
        <f t="shared" si="5"/>
        <v>R$/mês</v>
      </c>
      <c r="F25" s="960">
        <f>SUM(F26:F28)</f>
        <v>0</v>
      </c>
      <c r="G25" s="961"/>
      <c r="H25" s="959" t="str">
        <f t="shared" si="1"/>
        <v>R$/ano</v>
      </c>
      <c r="I25" s="960">
        <f>SUM(I26:I28)</f>
        <v>0</v>
      </c>
      <c r="J25" s="962">
        <f>SUM(J26:J28)</f>
        <v>0</v>
      </c>
    </row>
    <row r="26" spans="1:13" s="967" customFormat="1" ht="14.1" customHeight="1" x14ac:dyDescent="0.25">
      <c r="A26" s="980"/>
      <c r="C26" s="966" t="s">
        <v>237</v>
      </c>
      <c r="D26" s="967" t="str">
        <f>'(5)Comp.Benef.'!C13</f>
        <v>Pessoal Operacional</v>
      </c>
      <c r="E26" s="968" t="str">
        <f t="shared" si="5"/>
        <v>R$/mês</v>
      </c>
      <c r="F26" s="969">
        <f>'(5)Comp.Benef.'!K13</f>
        <v>0</v>
      </c>
      <c r="G26" s="970">
        <f>G24</f>
        <v>12</v>
      </c>
      <c r="H26" s="968" t="str">
        <f t="shared" si="1"/>
        <v>R$/ano</v>
      </c>
      <c r="I26" s="969">
        <f t="shared" ref="I26:I28" si="8">F26*G26</f>
        <v>0</v>
      </c>
      <c r="J26" s="971">
        <f>I26/$I$132</f>
        <v>0</v>
      </c>
    </row>
    <row r="27" spans="1:13" s="967" customFormat="1" ht="14.1" customHeight="1" x14ac:dyDescent="0.25">
      <c r="A27" s="980"/>
      <c r="C27" s="966" t="s">
        <v>238</v>
      </c>
      <c r="D27" s="967" t="str">
        <f>'(5)Comp.Benef.'!C14</f>
        <v>Pessoal Administrativo</v>
      </c>
      <c r="E27" s="968" t="str">
        <f t="shared" si="5"/>
        <v>R$/mês</v>
      </c>
      <c r="F27" s="969">
        <f>'(5)Comp.Benef.'!K14</f>
        <v>0</v>
      </c>
      <c r="G27" s="970">
        <f>G26</f>
        <v>12</v>
      </c>
      <c r="H27" s="968" t="str">
        <f t="shared" si="1"/>
        <v>R$/ano</v>
      </c>
      <c r="I27" s="969">
        <f t="shared" si="8"/>
        <v>0</v>
      </c>
      <c r="J27" s="971">
        <f>I27/$I$132</f>
        <v>0</v>
      </c>
    </row>
    <row r="28" spans="1:13" s="967" customFormat="1" ht="14.1" customHeight="1" x14ac:dyDescent="0.25">
      <c r="A28" s="981"/>
      <c r="B28" s="975"/>
      <c r="C28" s="974" t="s">
        <v>239</v>
      </c>
      <c r="D28" s="967" t="str">
        <f>'(5)Comp.Benef.'!C15</f>
        <v>Pessoal de Manutenção</v>
      </c>
      <c r="E28" s="976" t="str">
        <f t="shared" si="5"/>
        <v>R$/mês</v>
      </c>
      <c r="F28" s="969">
        <f>'(5)Comp.Benef.'!K15</f>
        <v>0</v>
      </c>
      <c r="G28" s="970">
        <f>G27</f>
        <v>12</v>
      </c>
      <c r="H28" s="976" t="str">
        <f t="shared" si="1"/>
        <v>R$/ano</v>
      </c>
      <c r="I28" s="969">
        <f t="shared" si="8"/>
        <v>0</v>
      </c>
      <c r="J28" s="971">
        <f>I28/$I$132</f>
        <v>0</v>
      </c>
    </row>
    <row r="29" spans="1:13" s="963" customFormat="1" ht="14.1" customHeight="1" x14ac:dyDescent="0.25">
      <c r="A29" s="955"/>
      <c r="B29" s="956" t="s">
        <v>262</v>
      </c>
      <c r="C29" s="957" t="str">
        <f>'(5)Comp.Benef.'!B18</f>
        <v>Assistência Médica e Hospitalar</v>
      </c>
      <c r="D29" s="956"/>
      <c r="E29" s="959" t="str">
        <f t="shared" si="5"/>
        <v>R$/mês</v>
      </c>
      <c r="F29" s="960">
        <f>SUM(F30:F32)</f>
        <v>0</v>
      </c>
      <c r="G29" s="961"/>
      <c r="H29" s="959" t="str">
        <f t="shared" si="1"/>
        <v>R$/ano</v>
      </c>
      <c r="I29" s="960">
        <f>SUM(I30:I32)</f>
        <v>0</v>
      </c>
      <c r="J29" s="962">
        <f>SUM(J30:J32)</f>
        <v>0</v>
      </c>
    </row>
    <row r="30" spans="1:13" s="967" customFormat="1" ht="14.1" customHeight="1" x14ac:dyDescent="0.25">
      <c r="A30" s="980"/>
      <c r="C30" s="966" t="s">
        <v>237</v>
      </c>
      <c r="D30" s="967" t="str">
        <f>'(5)Comp.Benef.'!C19</f>
        <v>Pessoal Operacional</v>
      </c>
      <c r="E30" s="968" t="str">
        <f t="shared" si="5"/>
        <v>R$/mês</v>
      </c>
      <c r="F30" s="969">
        <f>'(5)Comp.Benef.'!K19</f>
        <v>0</v>
      </c>
      <c r="G30" s="970">
        <f>G28</f>
        <v>12</v>
      </c>
      <c r="H30" s="968" t="str">
        <f t="shared" si="1"/>
        <v>R$/ano</v>
      </c>
      <c r="I30" s="969">
        <f t="shared" ref="I30:I32" si="9">F30*G30</f>
        <v>0</v>
      </c>
      <c r="J30" s="971">
        <f>I30/$I$132</f>
        <v>0</v>
      </c>
    </row>
    <row r="31" spans="1:13" s="967" customFormat="1" ht="14.1" customHeight="1" x14ac:dyDescent="0.25">
      <c r="A31" s="980"/>
      <c r="C31" s="966" t="s">
        <v>238</v>
      </c>
      <c r="D31" s="967" t="str">
        <f>'(5)Comp.Benef.'!C20</f>
        <v>Pessoal Administrativo</v>
      </c>
      <c r="E31" s="968" t="str">
        <f t="shared" si="5"/>
        <v>R$/mês</v>
      </c>
      <c r="F31" s="969">
        <f>'(5)Comp.Benef.'!K20</f>
        <v>0</v>
      </c>
      <c r="G31" s="970">
        <f>G30</f>
        <v>12</v>
      </c>
      <c r="H31" s="968" t="str">
        <f t="shared" si="1"/>
        <v>R$/ano</v>
      </c>
      <c r="I31" s="969">
        <f t="shared" si="9"/>
        <v>0</v>
      </c>
      <c r="J31" s="971">
        <f>I31/$I$132</f>
        <v>0</v>
      </c>
    </row>
    <row r="32" spans="1:13" s="967" customFormat="1" ht="14.1" customHeight="1" x14ac:dyDescent="0.25">
      <c r="A32" s="981"/>
      <c r="B32" s="975"/>
      <c r="C32" s="974" t="s">
        <v>239</v>
      </c>
      <c r="D32" s="967" t="str">
        <f>'(5)Comp.Benef.'!C21</f>
        <v>Pessoal de Manutenção</v>
      </c>
      <c r="E32" s="976" t="str">
        <f t="shared" si="5"/>
        <v>R$/mês</v>
      </c>
      <c r="F32" s="969">
        <f>'(5)Comp.Benef.'!K21</f>
        <v>0</v>
      </c>
      <c r="G32" s="970">
        <f>G31</f>
        <v>12</v>
      </c>
      <c r="H32" s="976" t="str">
        <f t="shared" si="1"/>
        <v>R$/ano</v>
      </c>
      <c r="I32" s="969">
        <f t="shared" si="9"/>
        <v>0</v>
      </c>
      <c r="J32" s="971">
        <f>I32/$I$132</f>
        <v>0</v>
      </c>
    </row>
    <row r="33" spans="1:13" s="963" customFormat="1" ht="14.1" customHeight="1" x14ac:dyDescent="0.25">
      <c r="A33" s="955"/>
      <c r="B33" s="956" t="s">
        <v>263</v>
      </c>
      <c r="C33" s="957" t="str">
        <f>'(5)Comp.Benef.'!B24</f>
        <v>Seguro de Vida, Invalidez e Funeral</v>
      </c>
      <c r="D33" s="956"/>
      <c r="E33" s="959" t="str">
        <f t="shared" si="5"/>
        <v>R$/mês</v>
      </c>
      <c r="F33" s="960">
        <f>SUM(F34:F36)</f>
        <v>0</v>
      </c>
      <c r="G33" s="961"/>
      <c r="H33" s="959" t="str">
        <f t="shared" si="1"/>
        <v>R$/ano</v>
      </c>
      <c r="I33" s="960">
        <f>SUM(I34:I36)</f>
        <v>0</v>
      </c>
      <c r="J33" s="962">
        <f>SUM(J34:J36)</f>
        <v>0</v>
      </c>
    </row>
    <row r="34" spans="1:13" s="967" customFormat="1" ht="14.1" customHeight="1" x14ac:dyDescent="0.25">
      <c r="A34" s="980"/>
      <c r="C34" s="966" t="s">
        <v>237</v>
      </c>
      <c r="D34" s="967" t="str">
        <f>'(5)Comp.Benef.'!C25</f>
        <v>Pessoal Operacional</v>
      </c>
      <c r="E34" s="968" t="str">
        <f t="shared" si="5"/>
        <v>R$/mês</v>
      </c>
      <c r="F34" s="969">
        <f>'(5)Comp.Benef.'!K25</f>
        <v>0</v>
      </c>
      <c r="G34" s="970">
        <f>G32</f>
        <v>12</v>
      </c>
      <c r="H34" s="968" t="str">
        <f t="shared" si="1"/>
        <v>R$/ano</v>
      </c>
      <c r="I34" s="969">
        <f t="shared" ref="I34:I36" si="10">F34*G34</f>
        <v>0</v>
      </c>
      <c r="J34" s="971">
        <f>I34/$I$132</f>
        <v>0</v>
      </c>
    </row>
    <row r="35" spans="1:13" s="967" customFormat="1" ht="14.1" customHeight="1" x14ac:dyDescent="0.25">
      <c r="A35" s="980"/>
      <c r="C35" s="966" t="s">
        <v>238</v>
      </c>
      <c r="D35" s="967" t="str">
        <f>'(5)Comp.Benef.'!C26</f>
        <v>Pessoal Administrativo</v>
      </c>
      <c r="E35" s="968" t="str">
        <f t="shared" si="5"/>
        <v>R$/mês</v>
      </c>
      <c r="F35" s="969">
        <f>'(5)Comp.Benef.'!K26</f>
        <v>0</v>
      </c>
      <c r="G35" s="970">
        <f>G34</f>
        <v>12</v>
      </c>
      <c r="H35" s="968" t="str">
        <f t="shared" si="1"/>
        <v>R$/ano</v>
      </c>
      <c r="I35" s="969">
        <f t="shared" si="10"/>
        <v>0</v>
      </c>
      <c r="J35" s="971">
        <f>I35/$I$132</f>
        <v>0</v>
      </c>
    </row>
    <row r="36" spans="1:13" s="967" customFormat="1" ht="14.1" customHeight="1" x14ac:dyDescent="0.25">
      <c r="A36" s="981"/>
      <c r="B36" s="975"/>
      <c r="C36" s="974" t="s">
        <v>239</v>
      </c>
      <c r="D36" s="967" t="str">
        <f>'(5)Comp.Benef.'!C27</f>
        <v>Pessoal de Manutenção</v>
      </c>
      <c r="E36" s="976" t="str">
        <f t="shared" si="5"/>
        <v>R$/mês</v>
      </c>
      <c r="F36" s="969">
        <f>'(5)Comp.Benef.'!K27</f>
        <v>0</v>
      </c>
      <c r="G36" s="970">
        <f>G35</f>
        <v>12</v>
      </c>
      <c r="H36" s="976" t="str">
        <f t="shared" si="1"/>
        <v>R$/ano</v>
      </c>
      <c r="I36" s="969">
        <f t="shared" si="10"/>
        <v>0</v>
      </c>
      <c r="J36" s="971">
        <f>I36/$I$132</f>
        <v>0</v>
      </c>
    </row>
    <row r="37" spans="1:13" s="963" customFormat="1" ht="14.1" customHeight="1" x14ac:dyDescent="0.25">
      <c r="A37" s="955"/>
      <c r="B37" s="956" t="s">
        <v>264</v>
      </c>
      <c r="C37" s="957" t="str">
        <f>'(5)Comp.Benef.'!B34</f>
        <v>Uniforme</v>
      </c>
      <c r="D37" s="956"/>
      <c r="E37" s="959" t="str">
        <f t="shared" si="5"/>
        <v>R$/mês</v>
      </c>
      <c r="F37" s="960">
        <f>SUM(F38:F45)</f>
        <v>0</v>
      </c>
      <c r="G37" s="961"/>
      <c r="H37" s="959" t="str">
        <f t="shared" si="1"/>
        <v>R$/ano</v>
      </c>
      <c r="I37" s="960">
        <f>SUM(I38:I45)</f>
        <v>0</v>
      </c>
      <c r="J37" s="962">
        <f>SUM(J38:J45)</f>
        <v>0</v>
      </c>
    </row>
    <row r="38" spans="1:13" s="967" customFormat="1" ht="14.1" customHeight="1" x14ac:dyDescent="0.25">
      <c r="A38" s="980"/>
      <c r="C38" s="966" t="s">
        <v>237</v>
      </c>
      <c r="D38" s="967" t="str">
        <f>'(5)Comp.Benef.'!C35</f>
        <v>Calça</v>
      </c>
      <c r="E38" s="968" t="str">
        <f t="shared" si="5"/>
        <v>R$/mês</v>
      </c>
      <c r="F38" s="969">
        <f>'(5)Comp.Benef.'!K35</f>
        <v>0</v>
      </c>
      <c r="G38" s="970">
        <f>G36</f>
        <v>12</v>
      </c>
      <c r="H38" s="968" t="str">
        <f t="shared" si="1"/>
        <v>R$/ano</v>
      </c>
      <c r="I38" s="969">
        <f t="shared" ref="I38:I45" si="11">F38*G38</f>
        <v>0</v>
      </c>
      <c r="J38" s="971">
        <f t="shared" ref="J38:J45" si="12">I38/$I$132</f>
        <v>0</v>
      </c>
    </row>
    <row r="39" spans="1:13" s="967" customFormat="1" ht="14.1" customHeight="1" x14ac:dyDescent="0.25">
      <c r="A39" s="980"/>
      <c r="C39" s="966" t="s">
        <v>238</v>
      </c>
      <c r="D39" s="967" t="str">
        <f>'(5)Comp.Benef.'!C36</f>
        <v>Camisa</v>
      </c>
      <c r="E39" s="968" t="str">
        <f t="shared" si="5"/>
        <v>R$/mês</v>
      </c>
      <c r="F39" s="969">
        <f>'(5)Comp.Benef.'!K36</f>
        <v>0</v>
      </c>
      <c r="G39" s="970">
        <f>G38</f>
        <v>12</v>
      </c>
      <c r="H39" s="968" t="str">
        <f t="shared" si="1"/>
        <v>R$/ano</v>
      </c>
      <c r="I39" s="969">
        <f t="shared" si="11"/>
        <v>0</v>
      </c>
      <c r="J39" s="971">
        <f t="shared" si="12"/>
        <v>0</v>
      </c>
    </row>
    <row r="40" spans="1:13" s="967" customFormat="1" ht="14.1" customHeight="1" x14ac:dyDescent="0.25">
      <c r="A40" s="980"/>
      <c r="C40" s="966" t="s">
        <v>239</v>
      </c>
      <c r="D40" s="967" t="str">
        <f>'(5)Comp.Benef.'!C37</f>
        <v>Par de Sapatos</v>
      </c>
      <c r="E40" s="968" t="str">
        <f t="shared" si="5"/>
        <v>R$/mês</v>
      </c>
      <c r="F40" s="969">
        <f>'(5)Comp.Benef.'!K37</f>
        <v>0</v>
      </c>
      <c r="G40" s="970">
        <f t="shared" ref="G40:G45" si="13">G39</f>
        <v>12</v>
      </c>
      <c r="H40" s="968" t="str">
        <f t="shared" si="1"/>
        <v>R$/ano</v>
      </c>
      <c r="I40" s="969">
        <f t="shared" si="11"/>
        <v>0</v>
      </c>
      <c r="J40" s="971">
        <f t="shared" si="12"/>
        <v>0</v>
      </c>
    </row>
    <row r="41" spans="1:13" s="967" customFormat="1" ht="14.1" customHeight="1" x14ac:dyDescent="0.25">
      <c r="A41" s="980"/>
      <c r="C41" s="966" t="s">
        <v>240</v>
      </c>
      <c r="D41" s="967" t="str">
        <f>'(5)Comp.Benef.'!C38</f>
        <v>Colete</v>
      </c>
      <c r="E41" s="968" t="str">
        <f t="shared" si="5"/>
        <v>R$/mês</v>
      </c>
      <c r="F41" s="969">
        <f>'(5)Comp.Benef.'!K38</f>
        <v>0</v>
      </c>
      <c r="G41" s="970">
        <f t="shared" si="13"/>
        <v>12</v>
      </c>
      <c r="H41" s="968" t="str">
        <f t="shared" si="1"/>
        <v>R$/ano</v>
      </c>
      <c r="I41" s="969">
        <f t="shared" si="11"/>
        <v>0</v>
      </c>
      <c r="J41" s="971">
        <f t="shared" si="12"/>
        <v>0</v>
      </c>
    </row>
    <row r="42" spans="1:13" s="967" customFormat="1" ht="14.1" customHeight="1" x14ac:dyDescent="0.25">
      <c r="A42" s="980"/>
      <c r="C42" s="966" t="s">
        <v>283</v>
      </c>
      <c r="D42" s="967" t="str">
        <f>'(5)Comp.Benef.'!C39</f>
        <v>Bota</v>
      </c>
      <c r="E42" s="968" t="str">
        <f t="shared" si="5"/>
        <v>R$/mês</v>
      </c>
      <c r="F42" s="969">
        <f>'(5)Comp.Benef.'!K39</f>
        <v>0</v>
      </c>
      <c r="G42" s="970">
        <f t="shared" si="13"/>
        <v>12</v>
      </c>
      <c r="H42" s="968" t="str">
        <f t="shared" si="1"/>
        <v>R$/ano</v>
      </c>
      <c r="I42" s="969">
        <f t="shared" si="11"/>
        <v>0</v>
      </c>
      <c r="J42" s="971">
        <f t="shared" si="12"/>
        <v>0</v>
      </c>
    </row>
    <row r="43" spans="1:13" s="967" customFormat="1" ht="14.1" customHeight="1" x14ac:dyDescent="0.25">
      <c r="A43" s="980"/>
      <c r="C43" s="966" t="s">
        <v>284</v>
      </c>
      <c r="D43" s="967" t="str">
        <f>'(5)Comp.Benef.'!C40</f>
        <v>Capa de Chuva</v>
      </c>
      <c r="E43" s="968" t="str">
        <f t="shared" si="5"/>
        <v>R$/mês</v>
      </c>
      <c r="F43" s="969">
        <f>'(5)Comp.Benef.'!K40</f>
        <v>0</v>
      </c>
      <c r="G43" s="970">
        <f t="shared" si="13"/>
        <v>12</v>
      </c>
      <c r="H43" s="968" t="str">
        <f t="shared" si="1"/>
        <v>R$/ano</v>
      </c>
      <c r="I43" s="969">
        <f t="shared" si="11"/>
        <v>0</v>
      </c>
      <c r="J43" s="971">
        <f t="shared" si="12"/>
        <v>0</v>
      </c>
    </row>
    <row r="44" spans="1:13" s="967" customFormat="1" ht="14.1" customHeight="1" x14ac:dyDescent="0.25">
      <c r="A44" s="980"/>
      <c r="C44" s="966" t="s">
        <v>285</v>
      </c>
      <c r="D44" s="967" t="str">
        <f>'(5)Comp.Benef.'!C41</f>
        <v>Boné</v>
      </c>
      <c r="E44" s="968" t="str">
        <f t="shared" si="5"/>
        <v>R$/mês</v>
      </c>
      <c r="F44" s="969">
        <f>'(5)Comp.Benef.'!K41</f>
        <v>0</v>
      </c>
      <c r="G44" s="970">
        <f t="shared" si="13"/>
        <v>12</v>
      </c>
      <c r="H44" s="968" t="str">
        <f t="shared" si="1"/>
        <v>R$/ano</v>
      </c>
      <c r="I44" s="969">
        <f t="shared" si="11"/>
        <v>0</v>
      </c>
      <c r="J44" s="971">
        <f t="shared" si="12"/>
        <v>0</v>
      </c>
    </row>
    <row r="45" spans="1:13" s="967" customFormat="1" ht="14.1" customHeight="1" x14ac:dyDescent="0.25">
      <c r="A45" s="980"/>
      <c r="C45" s="966" t="s">
        <v>287</v>
      </c>
      <c r="D45" s="967" t="str">
        <f>'(5)Comp.Benef.'!C42</f>
        <v>Jaqueta</v>
      </c>
      <c r="E45" s="968" t="str">
        <f t="shared" si="5"/>
        <v>R$/mês</v>
      </c>
      <c r="F45" s="969">
        <f>'(5)Comp.Benef.'!K42</f>
        <v>0</v>
      </c>
      <c r="G45" s="970">
        <f t="shared" si="13"/>
        <v>12</v>
      </c>
      <c r="H45" s="968" t="str">
        <f t="shared" si="1"/>
        <v>R$/ano</v>
      </c>
      <c r="I45" s="969">
        <f t="shared" si="11"/>
        <v>0</v>
      </c>
      <c r="J45" s="971">
        <f t="shared" si="12"/>
        <v>0</v>
      </c>
    </row>
    <row r="46" spans="1:13" s="963" customFormat="1" ht="14.1" customHeight="1" x14ac:dyDescent="0.25">
      <c r="A46" s="955"/>
      <c r="B46" s="956" t="s">
        <v>448</v>
      </c>
      <c r="C46" s="957" t="str">
        <f>'(5)Comp.Benef.'!B45</f>
        <v>EPI</v>
      </c>
      <c r="D46" s="956"/>
      <c r="E46" s="959" t="str">
        <f>E44</f>
        <v>R$/mês</v>
      </c>
      <c r="F46" s="960">
        <f>SUM(F47)</f>
        <v>0</v>
      </c>
      <c r="G46" s="961"/>
      <c r="H46" s="959" t="str">
        <f>H44</f>
        <v>R$/ano</v>
      </c>
      <c r="I46" s="960">
        <f>SUM(I47)</f>
        <v>0</v>
      </c>
      <c r="J46" s="962">
        <f>SUM(J47)</f>
        <v>0</v>
      </c>
    </row>
    <row r="47" spans="1:13" s="967" customFormat="1" ht="14.1" customHeight="1" x14ac:dyDescent="0.25">
      <c r="A47" s="981"/>
      <c r="B47" s="975"/>
      <c r="C47" s="966" t="s">
        <v>237</v>
      </c>
      <c r="D47" s="975" t="str">
        <f>'(5)Comp.Benef.'!C46</f>
        <v>Protetor Solar FPS 50 (120ml)</v>
      </c>
      <c r="E47" s="976" t="str">
        <f>E44</f>
        <v>R$/mês</v>
      </c>
      <c r="F47" s="969">
        <f>'(5)Comp.Benef.'!K46</f>
        <v>0</v>
      </c>
      <c r="G47" s="977">
        <f>G45</f>
        <v>12</v>
      </c>
      <c r="H47" s="976" t="str">
        <f>H44</f>
        <v>R$/ano</v>
      </c>
      <c r="I47" s="969">
        <f t="shared" ref="I47" si="14">F47*G47</f>
        <v>0</v>
      </c>
      <c r="J47" s="978">
        <f>I47/$I$132</f>
        <v>0</v>
      </c>
    </row>
    <row r="48" spans="1:13" s="201" customFormat="1" ht="14.1" customHeight="1" x14ac:dyDescent="0.25">
      <c r="A48" s="949" t="s">
        <v>36</v>
      </c>
      <c r="B48" s="950" t="s">
        <v>23</v>
      </c>
      <c r="C48" s="950"/>
      <c r="D48" s="950"/>
      <c r="E48" s="951" t="str">
        <f>E47</f>
        <v>R$/mês</v>
      </c>
      <c r="F48" s="982">
        <f>F49+F63+F72</f>
        <v>0</v>
      </c>
      <c r="G48" s="953"/>
      <c r="H48" s="951" t="str">
        <f>H47</f>
        <v>R$/ano</v>
      </c>
      <c r="I48" s="982">
        <f>I49+I63+I72</f>
        <v>0</v>
      </c>
      <c r="J48" s="954">
        <f>J49+J63+J72</f>
        <v>0</v>
      </c>
      <c r="L48" s="516"/>
      <c r="M48" s="516"/>
    </row>
    <row r="49" spans="1:10" s="963" customFormat="1" ht="14.1" customHeight="1" x14ac:dyDescent="0.25">
      <c r="A49" s="955"/>
      <c r="B49" s="956" t="s">
        <v>265</v>
      </c>
      <c r="C49" s="957" t="str">
        <f>'(6)Comp.Desp.G'!B5</f>
        <v>Administrativas</v>
      </c>
      <c r="D49" s="956"/>
      <c r="E49" s="959" t="str">
        <f>E48</f>
        <v>R$/mês</v>
      </c>
      <c r="F49" s="960">
        <f>SUM(F50:F62)</f>
        <v>0</v>
      </c>
      <c r="G49" s="961"/>
      <c r="H49" s="959" t="str">
        <f>H48</f>
        <v>R$/ano</v>
      </c>
      <c r="I49" s="960">
        <f>SUM(I50:I62)</f>
        <v>0</v>
      </c>
      <c r="J49" s="962">
        <f>SUM(J50:J62)</f>
        <v>0</v>
      </c>
    </row>
    <row r="50" spans="1:10" s="967" customFormat="1" ht="14.1" customHeight="1" x14ac:dyDescent="0.25">
      <c r="A50" s="980"/>
      <c r="C50" s="966" t="s">
        <v>237</v>
      </c>
      <c r="D50" s="967" t="str">
        <f>'(6)Comp.Desp.G'!C6</f>
        <v>Aluguel de Instalações, Venda e Comercial</v>
      </c>
      <c r="E50" s="968" t="str">
        <f t="shared" ref="E50:E61" si="15">E49</f>
        <v>R$/mês</v>
      </c>
      <c r="F50" s="969">
        <f>'(6)Comp.Desp.G'!F6</f>
        <v>0</v>
      </c>
      <c r="G50" s="970">
        <v>12</v>
      </c>
      <c r="H50" s="968" t="str">
        <f t="shared" ref="H50:H61" si="16">H49</f>
        <v>R$/ano</v>
      </c>
      <c r="I50" s="969">
        <f t="shared" ref="I50:I62" si="17">F50*G50</f>
        <v>0</v>
      </c>
      <c r="J50" s="971">
        <f t="shared" ref="J50:J59" si="18">I50/$I$132</f>
        <v>0</v>
      </c>
    </row>
    <row r="51" spans="1:10" s="967" customFormat="1" ht="14.1" customHeight="1" x14ac:dyDescent="0.25">
      <c r="A51" s="980"/>
      <c r="C51" s="966" t="s">
        <v>238</v>
      </c>
      <c r="D51" s="967" t="str">
        <f>'(6)Comp.Desp.G'!C7</f>
        <v>Telefone Fixo</v>
      </c>
      <c r="E51" s="968" t="str">
        <f t="shared" si="15"/>
        <v>R$/mês</v>
      </c>
      <c r="F51" s="969">
        <f>'(6)Comp.Desp.G'!F7</f>
        <v>0</v>
      </c>
      <c r="G51" s="970">
        <f>G50</f>
        <v>12</v>
      </c>
      <c r="H51" s="968" t="str">
        <f t="shared" si="16"/>
        <v>R$/ano</v>
      </c>
      <c r="I51" s="969">
        <f t="shared" si="17"/>
        <v>0</v>
      </c>
      <c r="J51" s="971">
        <f t="shared" si="18"/>
        <v>0</v>
      </c>
    </row>
    <row r="52" spans="1:10" s="967" customFormat="1" ht="14.1" customHeight="1" x14ac:dyDescent="0.25">
      <c r="A52" s="980"/>
      <c r="C52" s="966" t="s">
        <v>239</v>
      </c>
      <c r="D52" s="967" t="str">
        <f>'(6)Comp.Desp.G'!C8</f>
        <v>Internet (P.O.S - Chip)</v>
      </c>
      <c r="E52" s="968" t="str">
        <f t="shared" si="15"/>
        <v>R$/mês</v>
      </c>
      <c r="F52" s="969">
        <f>'(6)Comp.Desp.G'!F8</f>
        <v>0</v>
      </c>
      <c r="G52" s="970">
        <f t="shared" ref="G52:G61" si="19">G51</f>
        <v>12</v>
      </c>
      <c r="H52" s="968" t="str">
        <f t="shared" si="16"/>
        <v>R$/ano</v>
      </c>
      <c r="I52" s="969">
        <f t="shared" si="17"/>
        <v>0</v>
      </c>
      <c r="J52" s="971">
        <f t="shared" si="18"/>
        <v>0</v>
      </c>
    </row>
    <row r="53" spans="1:10" s="967" customFormat="1" ht="14.1" customHeight="1" x14ac:dyDescent="0.25">
      <c r="A53" s="980"/>
      <c r="C53" s="966" t="s">
        <v>240</v>
      </c>
      <c r="D53" s="967" t="str">
        <f>'(6)Comp.Desp.G'!C9</f>
        <v>Energia Elétrica</v>
      </c>
      <c r="E53" s="968" t="str">
        <f t="shared" si="15"/>
        <v>R$/mês</v>
      </c>
      <c r="F53" s="969">
        <f>'(6)Comp.Desp.G'!F9</f>
        <v>0</v>
      </c>
      <c r="G53" s="970">
        <f t="shared" si="19"/>
        <v>12</v>
      </c>
      <c r="H53" s="968" t="str">
        <f t="shared" si="16"/>
        <v>R$/ano</v>
      </c>
      <c r="I53" s="969">
        <f t="shared" si="17"/>
        <v>0</v>
      </c>
      <c r="J53" s="971">
        <f t="shared" si="18"/>
        <v>0</v>
      </c>
    </row>
    <row r="54" spans="1:10" s="967" customFormat="1" ht="14.1" customHeight="1" x14ac:dyDescent="0.25">
      <c r="A54" s="980"/>
      <c r="C54" s="966" t="s">
        <v>283</v>
      </c>
      <c r="D54" s="967" t="str">
        <f>'(6)Comp.Desp.G'!C10</f>
        <v>Água e Esgoto</v>
      </c>
      <c r="E54" s="968" t="str">
        <f t="shared" si="15"/>
        <v>R$/mês</v>
      </c>
      <c r="F54" s="969">
        <f>'(6)Comp.Desp.G'!F10</f>
        <v>0</v>
      </c>
      <c r="G54" s="970">
        <f t="shared" si="19"/>
        <v>12</v>
      </c>
      <c r="H54" s="968" t="str">
        <f t="shared" si="16"/>
        <v>R$/ano</v>
      </c>
      <c r="I54" s="969">
        <f t="shared" si="17"/>
        <v>0</v>
      </c>
      <c r="J54" s="971">
        <f t="shared" si="18"/>
        <v>0</v>
      </c>
    </row>
    <row r="55" spans="1:10" s="967" customFormat="1" ht="14.1" customHeight="1" x14ac:dyDescent="0.25">
      <c r="A55" s="980"/>
      <c r="C55" s="966" t="s">
        <v>284</v>
      </c>
      <c r="D55" s="967" t="str">
        <f>'(6)Comp.Desp.G'!C11</f>
        <v>Propaganda e Publicidade</v>
      </c>
      <c r="E55" s="968" t="str">
        <f t="shared" si="15"/>
        <v>R$/mês</v>
      </c>
      <c r="F55" s="969">
        <f>'(6)Comp.Desp.G'!F11</f>
        <v>0</v>
      </c>
      <c r="G55" s="970">
        <f t="shared" si="19"/>
        <v>12</v>
      </c>
      <c r="H55" s="968" t="str">
        <f t="shared" si="16"/>
        <v>R$/ano</v>
      </c>
      <c r="I55" s="969">
        <f t="shared" si="17"/>
        <v>0</v>
      </c>
      <c r="J55" s="971">
        <f t="shared" si="18"/>
        <v>0</v>
      </c>
    </row>
    <row r="56" spans="1:10" s="967" customFormat="1" ht="14.1" customHeight="1" x14ac:dyDescent="0.25">
      <c r="A56" s="980"/>
      <c r="C56" s="966" t="s">
        <v>285</v>
      </c>
      <c r="D56" s="967" t="str">
        <f>'(6)Comp.Desp.G'!C12</f>
        <v>Seguro Patrimonial</v>
      </c>
      <c r="E56" s="968" t="str">
        <f t="shared" si="15"/>
        <v>R$/mês</v>
      </c>
      <c r="F56" s="969">
        <f>'(6)Comp.Desp.G'!F12</f>
        <v>0</v>
      </c>
      <c r="G56" s="970">
        <f t="shared" si="19"/>
        <v>12</v>
      </c>
      <c r="H56" s="968" t="str">
        <f t="shared" si="16"/>
        <v>R$/ano</v>
      </c>
      <c r="I56" s="969">
        <f t="shared" si="17"/>
        <v>0</v>
      </c>
      <c r="J56" s="971">
        <f t="shared" si="18"/>
        <v>0</v>
      </c>
    </row>
    <row r="57" spans="1:10" s="967" customFormat="1" ht="14.1" customHeight="1" x14ac:dyDescent="0.25">
      <c r="A57" s="980"/>
      <c r="C57" s="966" t="s">
        <v>287</v>
      </c>
      <c r="D57" s="967" t="str">
        <f>'(6)Comp.Desp.G'!C13</f>
        <v>Material de Expediente (bobina, talonário, etc.)</v>
      </c>
      <c r="E57" s="968" t="str">
        <f t="shared" si="15"/>
        <v>R$/mês</v>
      </c>
      <c r="F57" s="969">
        <f>'(6)Comp.Desp.G'!F13</f>
        <v>0</v>
      </c>
      <c r="G57" s="970">
        <f t="shared" si="19"/>
        <v>12</v>
      </c>
      <c r="H57" s="968" t="str">
        <f t="shared" si="16"/>
        <v>R$/ano</v>
      </c>
      <c r="I57" s="969">
        <f t="shared" si="17"/>
        <v>0</v>
      </c>
      <c r="J57" s="971">
        <f t="shared" si="18"/>
        <v>0</v>
      </c>
    </row>
    <row r="58" spans="1:10" s="967" customFormat="1" ht="14.1" customHeight="1" x14ac:dyDescent="0.25">
      <c r="A58" s="980"/>
      <c r="C58" s="966" t="s">
        <v>288</v>
      </c>
      <c r="D58" s="967" t="str">
        <f>'(6)Comp.Desp.G'!C14</f>
        <v>Material de Limpeza e Conservação</v>
      </c>
      <c r="E58" s="968" t="str">
        <f t="shared" si="15"/>
        <v>R$/mês</v>
      </c>
      <c r="F58" s="969">
        <f>'(6)Comp.Desp.G'!F14</f>
        <v>0</v>
      </c>
      <c r="G58" s="970">
        <f t="shared" si="19"/>
        <v>12</v>
      </c>
      <c r="H58" s="968" t="str">
        <f t="shared" si="16"/>
        <v>R$/ano</v>
      </c>
      <c r="I58" s="969">
        <f t="shared" si="17"/>
        <v>0</v>
      </c>
      <c r="J58" s="971">
        <f t="shared" si="18"/>
        <v>0</v>
      </c>
    </row>
    <row r="59" spans="1:10" s="967" customFormat="1" ht="14.1" customHeight="1" x14ac:dyDescent="0.25">
      <c r="A59" s="980"/>
      <c r="C59" s="966" t="s">
        <v>289</v>
      </c>
      <c r="D59" s="967" t="str">
        <f>'(6)Comp.Desp.G'!C15</f>
        <v>Assinatura: livro/jornal/revista</v>
      </c>
      <c r="E59" s="968" t="str">
        <f t="shared" si="15"/>
        <v>R$/mês</v>
      </c>
      <c r="F59" s="969">
        <f>'(6)Comp.Desp.G'!F15</f>
        <v>0</v>
      </c>
      <c r="G59" s="970">
        <f t="shared" si="19"/>
        <v>12</v>
      </c>
      <c r="H59" s="968" t="str">
        <f t="shared" si="16"/>
        <v>R$/ano</v>
      </c>
      <c r="I59" s="969">
        <f t="shared" si="17"/>
        <v>0</v>
      </c>
      <c r="J59" s="971">
        <f t="shared" si="18"/>
        <v>0</v>
      </c>
    </row>
    <row r="60" spans="1:10" s="967" customFormat="1" ht="14.1" customHeight="1" x14ac:dyDescent="0.25">
      <c r="A60" s="980"/>
      <c r="C60" s="966" t="s">
        <v>290</v>
      </c>
      <c r="D60" s="967" t="str">
        <f>'(6)Comp.Desp.G'!C16</f>
        <v>Garantia de Contrato</v>
      </c>
      <c r="E60" s="968" t="str">
        <f t="shared" si="15"/>
        <v>R$/mês</v>
      </c>
      <c r="F60" s="969">
        <f>'(6)Comp.Desp.G'!F16</f>
        <v>0</v>
      </c>
      <c r="G60" s="970">
        <f t="shared" si="19"/>
        <v>12</v>
      </c>
      <c r="H60" s="968" t="str">
        <f t="shared" si="16"/>
        <v>R$/ano</v>
      </c>
      <c r="I60" s="969">
        <f t="shared" si="17"/>
        <v>0</v>
      </c>
      <c r="J60" s="971">
        <f>I60/$I$132</f>
        <v>0</v>
      </c>
    </row>
    <row r="61" spans="1:10" s="967" customFormat="1" ht="14.1" customHeight="1" x14ac:dyDescent="0.25">
      <c r="A61" s="980"/>
      <c r="C61" s="966" t="s">
        <v>291</v>
      </c>
      <c r="D61" s="967" t="str">
        <f>'(6)Comp.Desp.G'!C17</f>
        <v>Custos Regulatórios</v>
      </c>
      <c r="E61" s="968" t="str">
        <f t="shared" si="15"/>
        <v>R$/mês</v>
      </c>
      <c r="F61" s="969">
        <f>'(6)Comp.Desp.G'!F17</f>
        <v>0</v>
      </c>
      <c r="G61" s="970">
        <f t="shared" si="19"/>
        <v>12</v>
      </c>
      <c r="H61" s="968" t="str">
        <f t="shared" si="16"/>
        <v>R$/ano</v>
      </c>
      <c r="I61" s="969">
        <f t="shared" si="17"/>
        <v>0</v>
      </c>
      <c r="J61" s="971">
        <f>I61/$I$132</f>
        <v>0</v>
      </c>
    </row>
    <row r="62" spans="1:10" s="967" customFormat="1" ht="14.1" customHeight="1" x14ac:dyDescent="0.25">
      <c r="A62" s="980"/>
      <c r="C62" s="966" t="s">
        <v>292</v>
      </c>
      <c r="D62" s="967" t="str">
        <f>'(6)Comp.Desp.G'!C18</f>
        <v>Outras despesas</v>
      </c>
      <c r="E62" s="968" t="str">
        <f t="shared" ref="E62" si="20">E59</f>
        <v>R$/mês</v>
      </c>
      <c r="F62" s="969">
        <f>'(6)Comp.Desp.G'!F18</f>
        <v>0</v>
      </c>
      <c r="G62" s="970">
        <f>G59</f>
        <v>12</v>
      </c>
      <c r="H62" s="968" t="str">
        <f>H59</f>
        <v>R$/ano</v>
      </c>
      <c r="I62" s="969">
        <f t="shared" si="17"/>
        <v>0</v>
      </c>
      <c r="J62" s="971">
        <f>I62/$I$132</f>
        <v>0</v>
      </c>
    </row>
    <row r="63" spans="1:10" s="963" customFormat="1" ht="14.1" customHeight="1" x14ac:dyDescent="0.25">
      <c r="A63" s="955"/>
      <c r="B63" s="983" t="s">
        <v>266</v>
      </c>
      <c r="C63" s="984" t="str">
        <f>'(6)Comp.Desp.G'!B23</f>
        <v>Serviço de Terceiro:</v>
      </c>
      <c r="D63" s="983"/>
      <c r="E63" s="985" t="str">
        <f>E62</f>
        <v>R$/mês</v>
      </c>
      <c r="F63" s="986">
        <f>SUM(F64:F71)</f>
        <v>0</v>
      </c>
      <c r="G63" s="987"/>
      <c r="H63" s="985" t="str">
        <f>H62</f>
        <v>R$/ano</v>
      </c>
      <c r="I63" s="986">
        <f>SUM(I64:I71)</f>
        <v>0</v>
      </c>
      <c r="J63" s="988">
        <f>SUM(J64:J71)</f>
        <v>0</v>
      </c>
    </row>
    <row r="64" spans="1:10" s="967" customFormat="1" ht="14.1" customHeight="1" x14ac:dyDescent="0.25">
      <c r="A64" s="980"/>
      <c r="C64" s="966" t="s">
        <v>237</v>
      </c>
      <c r="D64" s="967" t="str">
        <f>'(6)Comp.Desp.G'!C24</f>
        <v>Honorários Advocatícios</v>
      </c>
      <c r="E64" s="968" t="str">
        <f t="shared" ref="E64:E70" si="21">E63</f>
        <v>R$/mês</v>
      </c>
      <c r="F64" s="969">
        <f>'(6)Comp.Desp.G'!F24</f>
        <v>0</v>
      </c>
      <c r="G64" s="970">
        <f>G62</f>
        <v>12</v>
      </c>
      <c r="H64" s="968" t="str">
        <f t="shared" ref="H64:H70" si="22">H63</f>
        <v>R$/ano</v>
      </c>
      <c r="I64" s="969">
        <f t="shared" ref="I64:I71" si="23">F64*G64</f>
        <v>0</v>
      </c>
      <c r="J64" s="971">
        <f t="shared" ref="J64:J71" si="24">I64/$I$132</f>
        <v>0</v>
      </c>
    </row>
    <row r="65" spans="1:10" s="967" customFormat="1" ht="14.1" customHeight="1" x14ac:dyDescent="0.25">
      <c r="A65" s="980"/>
      <c r="C65" s="966" t="s">
        <v>238</v>
      </c>
      <c r="D65" s="967" t="str">
        <f>'(6)Comp.Desp.G'!C25</f>
        <v>Honorários Contábeis</v>
      </c>
      <c r="E65" s="968" t="str">
        <f t="shared" si="21"/>
        <v>R$/mês</v>
      </c>
      <c r="F65" s="969">
        <f>'(6)Comp.Desp.G'!F25</f>
        <v>0</v>
      </c>
      <c r="G65" s="970">
        <f>G64</f>
        <v>12</v>
      </c>
      <c r="H65" s="968" t="str">
        <f t="shared" si="22"/>
        <v>R$/ano</v>
      </c>
      <c r="I65" s="969">
        <f t="shared" si="23"/>
        <v>0</v>
      </c>
      <c r="J65" s="971">
        <f t="shared" si="24"/>
        <v>0</v>
      </c>
    </row>
    <row r="66" spans="1:10" s="967" customFormat="1" ht="14.1" customHeight="1" x14ac:dyDescent="0.25">
      <c r="A66" s="980"/>
      <c r="C66" s="966" t="s">
        <v>239</v>
      </c>
      <c r="D66" s="967" t="str">
        <f>'(6)Comp.Desp.G'!C26</f>
        <v>Mão-de-obra especializada</v>
      </c>
      <c r="E66" s="968" t="str">
        <f t="shared" si="21"/>
        <v>R$/mês</v>
      </c>
      <c r="F66" s="969">
        <f>'(6)Comp.Desp.G'!F26</f>
        <v>0</v>
      </c>
      <c r="G66" s="970">
        <f t="shared" ref="G66:G70" si="25">G65</f>
        <v>12</v>
      </c>
      <c r="H66" s="968" t="str">
        <f t="shared" si="22"/>
        <v>R$/ano</v>
      </c>
      <c r="I66" s="969">
        <f t="shared" si="23"/>
        <v>0</v>
      </c>
      <c r="J66" s="971">
        <f t="shared" si="24"/>
        <v>0</v>
      </c>
    </row>
    <row r="67" spans="1:10" s="967" customFormat="1" ht="14.1" customHeight="1" x14ac:dyDescent="0.25">
      <c r="A67" s="980"/>
      <c r="C67" s="966" t="s">
        <v>240</v>
      </c>
      <c r="D67" s="967" t="str">
        <f>'(6)Comp.Desp.G'!C27</f>
        <v>Exames médico - admissional e dimensional</v>
      </c>
      <c r="E67" s="968" t="str">
        <f t="shared" si="21"/>
        <v>R$/mês</v>
      </c>
      <c r="F67" s="969">
        <f>'(6)Comp.Desp.G'!F27</f>
        <v>0</v>
      </c>
      <c r="G67" s="970">
        <f t="shared" si="25"/>
        <v>12</v>
      </c>
      <c r="H67" s="968" t="str">
        <f t="shared" si="22"/>
        <v>R$/ano</v>
      </c>
      <c r="I67" s="969">
        <f t="shared" si="23"/>
        <v>0</v>
      </c>
      <c r="J67" s="971">
        <f t="shared" si="24"/>
        <v>0</v>
      </c>
    </row>
    <row r="68" spans="1:10" s="967" customFormat="1" ht="14.1" customHeight="1" x14ac:dyDescent="0.25">
      <c r="A68" s="980"/>
      <c r="C68" s="966" t="s">
        <v>283</v>
      </c>
      <c r="D68" s="967" t="str">
        <f>'(6)Comp.Desp.G'!C28</f>
        <v>Laudo de segurança do trabalho</v>
      </c>
      <c r="E68" s="968" t="str">
        <f t="shared" si="21"/>
        <v>R$/mês</v>
      </c>
      <c r="F68" s="969">
        <f>'(6)Comp.Desp.G'!F28</f>
        <v>0</v>
      </c>
      <c r="G68" s="970">
        <f t="shared" si="25"/>
        <v>12</v>
      </c>
      <c r="H68" s="968" t="str">
        <f t="shared" si="22"/>
        <v>R$/ano</v>
      </c>
      <c r="I68" s="969">
        <f t="shared" si="23"/>
        <v>0</v>
      </c>
      <c r="J68" s="971">
        <f t="shared" si="24"/>
        <v>0</v>
      </c>
    </row>
    <row r="69" spans="1:10" s="967" customFormat="1" ht="14.1" customHeight="1" x14ac:dyDescent="0.25">
      <c r="A69" s="980"/>
      <c r="C69" s="966" t="s">
        <v>284</v>
      </c>
      <c r="D69" s="967" t="str">
        <f>'(6)Comp.Desp.G'!C29</f>
        <v>Vigilância Patrimonial</v>
      </c>
      <c r="E69" s="968" t="str">
        <f t="shared" si="21"/>
        <v>R$/mês</v>
      </c>
      <c r="F69" s="969">
        <f>'(6)Comp.Desp.G'!F29</f>
        <v>0</v>
      </c>
      <c r="G69" s="970">
        <f t="shared" si="25"/>
        <v>12</v>
      </c>
      <c r="H69" s="968" t="str">
        <f t="shared" si="22"/>
        <v>R$/ano</v>
      </c>
      <c r="I69" s="969">
        <f t="shared" si="23"/>
        <v>0</v>
      </c>
      <c r="J69" s="971">
        <f t="shared" si="24"/>
        <v>0</v>
      </c>
    </row>
    <row r="70" spans="1:10" s="967" customFormat="1" ht="14.1" customHeight="1" x14ac:dyDescent="0.25">
      <c r="A70" s="980"/>
      <c r="C70" s="966" t="s">
        <v>285</v>
      </c>
      <c r="D70" s="967" t="str">
        <f>'(6)Comp.Desp.G'!C30</f>
        <v>Despesa Comercial</v>
      </c>
      <c r="E70" s="968" t="str">
        <f t="shared" si="21"/>
        <v>R$/mês</v>
      </c>
      <c r="F70" s="969">
        <f>'(6)Comp.Desp.G'!F30</f>
        <v>0</v>
      </c>
      <c r="G70" s="970">
        <f t="shared" si="25"/>
        <v>12</v>
      </c>
      <c r="H70" s="968" t="str">
        <f t="shared" si="22"/>
        <v>R$/ano</v>
      </c>
      <c r="I70" s="969">
        <f t="shared" si="23"/>
        <v>0</v>
      </c>
      <c r="J70" s="971">
        <f t="shared" si="24"/>
        <v>0</v>
      </c>
    </row>
    <row r="71" spans="1:10" s="967" customFormat="1" ht="14.1" customHeight="1" x14ac:dyDescent="0.25">
      <c r="A71" s="989"/>
      <c r="B71" s="975"/>
      <c r="C71" s="974" t="s">
        <v>287</v>
      </c>
      <c r="D71" s="975" t="str">
        <f>'(6)Comp.Desp.G'!C31</f>
        <v>Transporte de Valores</v>
      </c>
      <c r="E71" s="976" t="str">
        <f t="shared" ref="E71" si="26">E69</f>
        <v>R$/mês</v>
      </c>
      <c r="F71" s="990">
        <f>'(6)Comp.Desp.G'!F31</f>
        <v>0</v>
      </c>
      <c r="G71" s="977">
        <f>G69</f>
        <v>12</v>
      </c>
      <c r="H71" s="976" t="str">
        <f>H69</f>
        <v>R$/ano</v>
      </c>
      <c r="I71" s="990">
        <f t="shared" si="23"/>
        <v>0</v>
      </c>
      <c r="J71" s="978">
        <f t="shared" si="24"/>
        <v>0</v>
      </c>
    </row>
    <row r="72" spans="1:10" s="963" customFormat="1" ht="14.1" customHeight="1" x14ac:dyDescent="0.25">
      <c r="A72" s="991"/>
      <c r="B72" s="992" t="s">
        <v>267</v>
      </c>
      <c r="C72" s="993" t="str">
        <f>'(6)Comp.Desp.G'!B36</f>
        <v>Operacionais:</v>
      </c>
      <c r="D72" s="992"/>
      <c r="E72" s="994" t="str">
        <f>E71</f>
        <v>R$/mês</v>
      </c>
      <c r="F72" s="995">
        <f>SUM(F73:F85)</f>
        <v>0</v>
      </c>
      <c r="G72" s="961"/>
      <c r="H72" s="994" t="str">
        <f>H71</f>
        <v>R$/ano</v>
      </c>
      <c r="I72" s="995">
        <f>SUM(I73:I85)</f>
        <v>0</v>
      </c>
      <c r="J72" s="996">
        <f>SUM(J73:J85)</f>
        <v>0</v>
      </c>
    </row>
    <row r="73" spans="1:10" s="967" customFormat="1" ht="14.1" customHeight="1" x14ac:dyDescent="0.25">
      <c r="A73" s="980"/>
      <c r="C73" s="966" t="s">
        <v>237</v>
      </c>
      <c r="D73" s="967" t="str">
        <f>'(6)Comp.Desp.G'!C37</f>
        <v>Manutenção de Equipamentos e Hardware</v>
      </c>
      <c r="E73" s="968" t="str">
        <f t="shared" ref="E73:E85" si="27">E72</f>
        <v>R$/mês</v>
      </c>
      <c r="F73" s="969">
        <f>'(6)Comp.Desp.G'!F37</f>
        <v>0</v>
      </c>
      <c r="G73" s="970">
        <f>G71</f>
        <v>12</v>
      </c>
      <c r="H73" s="968" t="str">
        <f t="shared" ref="H73:H85" si="28">H72</f>
        <v>R$/ano</v>
      </c>
      <c r="I73" s="969">
        <f t="shared" ref="I73:I85" si="29">F73*G73</f>
        <v>0</v>
      </c>
      <c r="J73" s="971">
        <f t="shared" ref="J73:J85" si="30">I73/$I$132</f>
        <v>0</v>
      </c>
    </row>
    <row r="74" spans="1:10" s="967" customFormat="1" ht="14.1" customHeight="1" x14ac:dyDescent="0.25">
      <c r="A74" s="980"/>
      <c r="C74" s="966" t="s">
        <v>238</v>
      </c>
      <c r="D74" s="967" t="str">
        <f>'(6)Comp.Desp.G'!C38</f>
        <v>Manutenção Software</v>
      </c>
      <c r="E74" s="968" t="str">
        <f t="shared" si="27"/>
        <v>R$/mês</v>
      </c>
      <c r="F74" s="969">
        <f>'(6)Comp.Desp.G'!F38</f>
        <v>0</v>
      </c>
      <c r="G74" s="970">
        <f>G73</f>
        <v>12</v>
      </c>
      <c r="H74" s="968" t="str">
        <f t="shared" si="28"/>
        <v>R$/ano</v>
      </c>
      <c r="I74" s="969">
        <f t="shared" si="29"/>
        <v>0</v>
      </c>
      <c r="J74" s="971">
        <f t="shared" si="30"/>
        <v>0</v>
      </c>
    </row>
    <row r="75" spans="1:10" s="967" customFormat="1" ht="14.1" customHeight="1" x14ac:dyDescent="0.25">
      <c r="A75" s="980"/>
      <c r="C75" s="966" t="s">
        <v>239</v>
      </c>
      <c r="D75" s="967" t="str">
        <f>'(6)Comp.Desp.G'!C39</f>
        <v>Manutenção Infraestrutura de TI</v>
      </c>
      <c r="E75" s="968" t="str">
        <f t="shared" si="27"/>
        <v>R$/mês</v>
      </c>
      <c r="F75" s="969">
        <f>'(6)Comp.Desp.G'!F39</f>
        <v>0</v>
      </c>
      <c r="G75" s="970">
        <f t="shared" ref="G75:G85" si="31">G74</f>
        <v>12</v>
      </c>
      <c r="H75" s="968" t="str">
        <f t="shared" si="28"/>
        <v>R$/ano</v>
      </c>
      <c r="I75" s="969">
        <f t="shared" si="29"/>
        <v>0</v>
      </c>
      <c r="J75" s="971">
        <f t="shared" si="30"/>
        <v>0</v>
      </c>
    </row>
    <row r="76" spans="1:10" s="967" customFormat="1" ht="14.1" customHeight="1" x14ac:dyDescent="0.25">
      <c r="A76" s="980"/>
      <c r="C76" s="966" t="s">
        <v>240</v>
      </c>
      <c r="D76" s="967" t="str">
        <f>'(6)Comp.Desp.G'!C40</f>
        <v>Manutenção do Sistemas Informatizados e Data Center</v>
      </c>
      <c r="E76" s="968" t="str">
        <f t="shared" si="27"/>
        <v>R$/mês</v>
      </c>
      <c r="F76" s="969">
        <f>'(6)Comp.Desp.G'!F40</f>
        <v>0</v>
      </c>
      <c r="G76" s="970">
        <f t="shared" si="31"/>
        <v>12</v>
      </c>
      <c r="H76" s="968" t="str">
        <f t="shared" si="28"/>
        <v>R$/ano</v>
      </c>
      <c r="I76" s="969">
        <f t="shared" si="29"/>
        <v>0</v>
      </c>
      <c r="J76" s="971">
        <f t="shared" si="30"/>
        <v>0</v>
      </c>
    </row>
    <row r="77" spans="1:10" s="967" customFormat="1" ht="14.1" customHeight="1" x14ac:dyDescent="0.25">
      <c r="A77" s="980"/>
      <c r="C77" s="966" t="s">
        <v>283</v>
      </c>
      <c r="D77" s="967" t="str">
        <f>'(6)Comp.Desp.G'!C41</f>
        <v>Manutenção da Central de Controle Operacional - CCO</v>
      </c>
      <c r="E77" s="968" t="str">
        <f t="shared" si="27"/>
        <v>R$/mês</v>
      </c>
      <c r="F77" s="969">
        <f>'(6)Comp.Desp.G'!F41</f>
        <v>0</v>
      </c>
      <c r="G77" s="970">
        <f t="shared" si="31"/>
        <v>12</v>
      </c>
      <c r="H77" s="968" t="str">
        <f t="shared" si="28"/>
        <v>R$/ano</v>
      </c>
      <c r="I77" s="969">
        <f t="shared" si="29"/>
        <v>0</v>
      </c>
      <c r="J77" s="971">
        <f t="shared" si="30"/>
        <v>0</v>
      </c>
    </row>
    <row r="78" spans="1:10" s="967" customFormat="1" ht="14.1" customHeight="1" x14ac:dyDescent="0.25">
      <c r="A78" s="980"/>
      <c r="C78" s="966" t="s">
        <v>284</v>
      </c>
      <c r="D78" s="967" t="str">
        <f>'(6)Comp.Desp.G'!C42</f>
        <v>Manutenção e Reposição de Sinalização Vertical</v>
      </c>
      <c r="E78" s="968" t="str">
        <f t="shared" si="27"/>
        <v>R$/mês</v>
      </c>
      <c r="F78" s="969">
        <f>'(6)Comp.Desp.G'!F42</f>
        <v>0</v>
      </c>
      <c r="G78" s="970">
        <f t="shared" si="31"/>
        <v>12</v>
      </c>
      <c r="H78" s="968" t="str">
        <f t="shared" si="28"/>
        <v>R$/ano</v>
      </c>
      <c r="I78" s="969">
        <f t="shared" si="29"/>
        <v>0</v>
      </c>
      <c r="J78" s="971">
        <f t="shared" si="30"/>
        <v>0</v>
      </c>
    </row>
    <row r="79" spans="1:10" s="967" customFormat="1" ht="14.1" customHeight="1" x14ac:dyDescent="0.25">
      <c r="A79" s="980"/>
      <c r="C79" s="966" t="s">
        <v>285</v>
      </c>
      <c r="D79" s="967" t="str">
        <f>'(6)Comp.Desp.G'!C43</f>
        <v>Manutenção e Reposição de Sinalização Horizontal - Legenda</v>
      </c>
      <c r="E79" s="968" t="str">
        <f t="shared" si="27"/>
        <v>R$/mês</v>
      </c>
      <c r="F79" s="969">
        <f>'(6)Comp.Desp.G'!F43</f>
        <v>0</v>
      </c>
      <c r="G79" s="970">
        <f t="shared" si="31"/>
        <v>12</v>
      </c>
      <c r="H79" s="968" t="str">
        <f t="shared" si="28"/>
        <v>R$/ano</v>
      </c>
      <c r="I79" s="969">
        <f t="shared" si="29"/>
        <v>0</v>
      </c>
      <c r="J79" s="971">
        <f t="shared" si="30"/>
        <v>0</v>
      </c>
    </row>
    <row r="80" spans="1:10" s="967" customFormat="1" ht="14.1" customHeight="1" x14ac:dyDescent="0.25">
      <c r="A80" s="980"/>
      <c r="C80" s="966" t="s">
        <v>287</v>
      </c>
      <c r="D80" s="967" t="str">
        <f>'(6)Comp.Desp.G'!C44</f>
        <v>Manutenção e Reposição de Sinalização Horizontal - Bordo</v>
      </c>
      <c r="E80" s="968" t="str">
        <f t="shared" si="27"/>
        <v>R$/mês</v>
      </c>
      <c r="F80" s="969">
        <f>'(6)Comp.Desp.G'!F44</f>
        <v>0</v>
      </c>
      <c r="G80" s="970">
        <f t="shared" si="31"/>
        <v>12</v>
      </c>
      <c r="H80" s="968" t="str">
        <f t="shared" si="28"/>
        <v>R$/ano</v>
      </c>
      <c r="I80" s="969">
        <f t="shared" si="29"/>
        <v>0</v>
      </c>
      <c r="J80" s="971">
        <f t="shared" si="30"/>
        <v>0</v>
      </c>
    </row>
    <row r="81" spans="1:13" s="967" customFormat="1" ht="14.1" customHeight="1" x14ac:dyDescent="0.25">
      <c r="A81" s="980"/>
      <c r="C81" s="966" t="s">
        <v>288</v>
      </c>
      <c r="D81" s="967" t="str">
        <f>'(6)Comp.Desp.G'!C45</f>
        <v>Homologação do Talonário Eletrônico</v>
      </c>
      <c r="E81" s="968" t="str">
        <f t="shared" si="27"/>
        <v>R$/mês</v>
      </c>
      <c r="F81" s="969">
        <f>'(6)Comp.Desp.G'!F45</f>
        <v>0</v>
      </c>
      <c r="G81" s="970">
        <f t="shared" si="31"/>
        <v>12</v>
      </c>
      <c r="H81" s="968" t="str">
        <f t="shared" si="28"/>
        <v>R$/ano</v>
      </c>
      <c r="I81" s="969">
        <f t="shared" si="29"/>
        <v>0</v>
      </c>
      <c r="J81" s="971">
        <f t="shared" si="30"/>
        <v>0</v>
      </c>
    </row>
    <row r="82" spans="1:13" s="967" customFormat="1" ht="14.1" customHeight="1" x14ac:dyDescent="0.25">
      <c r="A82" s="980"/>
      <c r="C82" s="966" t="s">
        <v>289</v>
      </c>
      <c r="D82" s="967" t="str">
        <f>'(6)Comp.Desp.G'!C46</f>
        <v>Hospedagem - Armazenamento na Nuvem</v>
      </c>
      <c r="E82" s="968" t="str">
        <f t="shared" si="27"/>
        <v>R$/mês</v>
      </c>
      <c r="F82" s="969">
        <f>'(6)Comp.Desp.G'!F46</f>
        <v>0</v>
      </c>
      <c r="G82" s="970">
        <f t="shared" si="31"/>
        <v>12</v>
      </c>
      <c r="H82" s="968" t="str">
        <f t="shared" si="28"/>
        <v>R$/ano</v>
      </c>
      <c r="I82" s="969">
        <f t="shared" si="29"/>
        <v>0</v>
      </c>
      <c r="J82" s="971">
        <f t="shared" si="30"/>
        <v>0</v>
      </c>
    </row>
    <row r="83" spans="1:13" s="967" customFormat="1" ht="14.1" customHeight="1" x14ac:dyDescent="0.25">
      <c r="A83" s="980"/>
      <c r="C83" s="966" t="s">
        <v>290</v>
      </c>
      <c r="D83" s="967" t="str">
        <f>'(6)Comp.Desp.G'!C47</f>
        <v>Bobina - Parquímetro</v>
      </c>
      <c r="E83" s="968" t="str">
        <f t="shared" si="27"/>
        <v>R$/mês</v>
      </c>
      <c r="F83" s="969">
        <f>'(6)Comp.Desp.G'!F47</f>
        <v>0</v>
      </c>
      <c r="G83" s="970">
        <f t="shared" si="31"/>
        <v>12</v>
      </c>
      <c r="H83" s="968" t="str">
        <f t="shared" si="28"/>
        <v>R$/ano</v>
      </c>
      <c r="I83" s="969">
        <f t="shared" si="29"/>
        <v>0</v>
      </c>
      <c r="J83" s="971">
        <f t="shared" si="30"/>
        <v>0</v>
      </c>
    </row>
    <row r="84" spans="1:13" s="967" customFormat="1" ht="14.1" customHeight="1" x14ac:dyDescent="0.25">
      <c r="A84" s="980"/>
      <c r="C84" s="966" t="s">
        <v>291</v>
      </c>
      <c r="D84" s="967" t="str">
        <f>'(6)Comp.Desp.G'!C48</f>
        <v>Bobina - P.O.S.</v>
      </c>
      <c r="E84" s="968" t="str">
        <f t="shared" si="27"/>
        <v>R$/mês</v>
      </c>
      <c r="F84" s="969">
        <f>'(6)Comp.Desp.G'!F48</f>
        <v>0</v>
      </c>
      <c r="G84" s="970">
        <f t="shared" si="31"/>
        <v>12</v>
      </c>
      <c r="H84" s="968" t="str">
        <f t="shared" si="28"/>
        <v>R$/ano</v>
      </c>
      <c r="I84" s="969">
        <f t="shared" si="29"/>
        <v>0</v>
      </c>
      <c r="J84" s="971">
        <f t="shared" si="30"/>
        <v>0</v>
      </c>
    </row>
    <row r="85" spans="1:13" s="967" customFormat="1" ht="14.1" customHeight="1" x14ac:dyDescent="0.25">
      <c r="A85" s="980"/>
      <c r="C85" s="966" t="s">
        <v>292</v>
      </c>
      <c r="D85" s="967" t="str">
        <f>'(6)Comp.Desp.G'!C49</f>
        <v>Licença de Softwares</v>
      </c>
      <c r="E85" s="968" t="str">
        <f t="shared" si="27"/>
        <v>R$/mês</v>
      </c>
      <c r="F85" s="969">
        <f>'(6)Comp.Desp.G'!F49</f>
        <v>0</v>
      </c>
      <c r="G85" s="970">
        <f t="shared" si="31"/>
        <v>12</v>
      </c>
      <c r="H85" s="968" t="str">
        <f t="shared" si="28"/>
        <v>R$/ano</v>
      </c>
      <c r="I85" s="969">
        <f t="shared" si="29"/>
        <v>0</v>
      </c>
      <c r="J85" s="971">
        <f t="shared" si="30"/>
        <v>0</v>
      </c>
    </row>
    <row r="86" spans="1:13" s="201" customFormat="1" ht="14.1" customHeight="1" x14ac:dyDescent="0.25">
      <c r="A86" s="949" t="s">
        <v>37</v>
      </c>
      <c r="B86" s="950" t="s">
        <v>274</v>
      </c>
      <c r="C86" s="950"/>
      <c r="D86" s="950"/>
      <c r="E86" s="951" t="str">
        <f>E82</f>
        <v>R$/mês</v>
      </c>
      <c r="F86" s="982">
        <f>F87+F90+F93</f>
        <v>0</v>
      </c>
      <c r="G86" s="953"/>
      <c r="H86" s="951" t="str">
        <f>H82</f>
        <v>R$/ano</v>
      </c>
      <c r="I86" s="982">
        <f>I87+I90+I93</f>
        <v>0</v>
      </c>
      <c r="J86" s="954">
        <f>J87+J90+J93</f>
        <v>0</v>
      </c>
      <c r="K86" s="967"/>
      <c r="L86" s="516"/>
      <c r="M86" s="516"/>
    </row>
    <row r="87" spans="1:13" s="963" customFormat="1" ht="14.1" customHeight="1" x14ac:dyDescent="0.25">
      <c r="A87" s="955"/>
      <c r="B87" s="956" t="s">
        <v>268</v>
      </c>
      <c r="C87" s="957" t="s">
        <v>269</v>
      </c>
      <c r="D87" s="956"/>
      <c r="E87" s="959" t="str">
        <f>E86</f>
        <v>R$/mês</v>
      </c>
      <c r="F87" s="960">
        <f>SUM(F88:F89)</f>
        <v>0</v>
      </c>
      <c r="G87" s="961"/>
      <c r="H87" s="959" t="str">
        <f>H86</f>
        <v>R$/ano</v>
      </c>
      <c r="I87" s="960">
        <f>SUM(I88:I89)</f>
        <v>0</v>
      </c>
      <c r="J87" s="962">
        <f>SUM(J88:J89)</f>
        <v>0</v>
      </c>
      <c r="K87" s="967"/>
    </row>
    <row r="88" spans="1:13" s="967" customFormat="1" ht="14.1" customHeight="1" x14ac:dyDescent="0.25">
      <c r="A88" s="980"/>
      <c r="C88" s="966" t="s">
        <v>237</v>
      </c>
      <c r="D88" s="967" t="s">
        <v>241</v>
      </c>
      <c r="E88" s="968" t="str">
        <f>E86</f>
        <v>R$/mês</v>
      </c>
      <c r="F88" s="969">
        <f>'(7)Comp.Veic.Pas'!J51</f>
        <v>0</v>
      </c>
      <c r="G88" s="970">
        <f>G47</f>
        <v>12</v>
      </c>
      <c r="H88" s="968" t="str">
        <f>H86</f>
        <v>R$/ano</v>
      </c>
      <c r="I88" s="969">
        <f t="shared" ref="I88:I89" si="32">F88*G88</f>
        <v>0</v>
      </c>
      <c r="J88" s="971">
        <f>I88/$I$132</f>
        <v>0</v>
      </c>
    </row>
    <row r="89" spans="1:13" s="967" customFormat="1" ht="14.1" customHeight="1" x14ac:dyDescent="0.25">
      <c r="A89" s="981"/>
      <c r="B89" s="975"/>
      <c r="C89" s="966" t="s">
        <v>238</v>
      </c>
      <c r="D89" s="975" t="s">
        <v>17</v>
      </c>
      <c r="E89" s="976" t="str">
        <f t="shared" ref="E89" si="33">E88</f>
        <v>R$/mês</v>
      </c>
      <c r="F89" s="969">
        <f>'(7)Comp.Veic.Pas'!J80</f>
        <v>0</v>
      </c>
      <c r="G89" s="977">
        <f>G88</f>
        <v>12</v>
      </c>
      <c r="H89" s="976" t="str">
        <f t="shared" ref="H89" si="34">H88</f>
        <v>R$/ano</v>
      </c>
      <c r="I89" s="969">
        <f t="shared" si="32"/>
        <v>0</v>
      </c>
      <c r="J89" s="971">
        <f>I89/$I$132</f>
        <v>0</v>
      </c>
    </row>
    <row r="90" spans="1:13" s="963" customFormat="1" ht="14.1" customHeight="1" x14ac:dyDescent="0.25">
      <c r="A90" s="955"/>
      <c r="B90" s="956" t="s">
        <v>270</v>
      </c>
      <c r="C90" s="957" t="s">
        <v>271</v>
      </c>
      <c r="D90" s="956"/>
      <c r="E90" s="959" t="str">
        <f>E89</f>
        <v>R$/mês</v>
      </c>
      <c r="F90" s="960">
        <f>SUM(F91:F92)</f>
        <v>0</v>
      </c>
      <c r="G90" s="961"/>
      <c r="H90" s="959" t="str">
        <f>H89</f>
        <v>R$/ano</v>
      </c>
      <c r="I90" s="960">
        <f>SUM(I91:I92)</f>
        <v>0</v>
      </c>
      <c r="J90" s="962">
        <f>SUM(J91:J92)</f>
        <v>0</v>
      </c>
    </row>
    <row r="91" spans="1:13" s="967" customFormat="1" ht="14.1" customHeight="1" x14ac:dyDescent="0.25">
      <c r="A91" s="980"/>
      <c r="C91" s="966" t="s">
        <v>237</v>
      </c>
      <c r="D91" s="967" t="s">
        <v>241</v>
      </c>
      <c r="E91" s="968" t="str">
        <f>E89</f>
        <v>R$/mês</v>
      </c>
      <c r="F91" s="969">
        <f>'(8)Comp.Veic.Util.'!J51</f>
        <v>0</v>
      </c>
      <c r="G91" s="970">
        <f>G89</f>
        <v>12</v>
      </c>
      <c r="H91" s="968" t="str">
        <f>H89</f>
        <v>R$/ano</v>
      </c>
      <c r="I91" s="969">
        <f t="shared" ref="I91:I92" si="35">F91*G91</f>
        <v>0</v>
      </c>
      <c r="J91" s="971">
        <f>I91/$I$132</f>
        <v>0</v>
      </c>
    </row>
    <row r="92" spans="1:13" s="967" customFormat="1" ht="14.1" customHeight="1" x14ac:dyDescent="0.25">
      <c r="A92" s="981"/>
      <c r="B92" s="975"/>
      <c r="C92" s="966" t="s">
        <v>238</v>
      </c>
      <c r="D92" s="975" t="s">
        <v>17</v>
      </c>
      <c r="E92" s="976" t="str">
        <f t="shared" ref="E92" si="36">E91</f>
        <v>R$/mês</v>
      </c>
      <c r="F92" s="969">
        <f>'(8)Comp.Veic.Util.'!J80</f>
        <v>0</v>
      </c>
      <c r="G92" s="977">
        <f>G91</f>
        <v>12</v>
      </c>
      <c r="H92" s="976" t="str">
        <f t="shared" ref="H92" si="37">H91</f>
        <v>R$/ano</v>
      </c>
      <c r="I92" s="969">
        <f t="shared" si="35"/>
        <v>0</v>
      </c>
      <c r="J92" s="971">
        <f>I92/$I$132</f>
        <v>0</v>
      </c>
    </row>
    <row r="93" spans="1:13" s="963" customFormat="1" ht="14.1" customHeight="1" x14ac:dyDescent="0.25">
      <c r="A93" s="955"/>
      <c r="B93" s="956" t="s">
        <v>272</v>
      </c>
      <c r="C93" s="957" t="s">
        <v>273</v>
      </c>
      <c r="D93" s="956"/>
      <c r="E93" s="959" t="str">
        <f>E92</f>
        <v>R$/mês</v>
      </c>
      <c r="F93" s="960">
        <f>SUM(F94:F95)</f>
        <v>0</v>
      </c>
      <c r="G93" s="961"/>
      <c r="H93" s="959" t="str">
        <f>H92</f>
        <v>R$/ano</v>
      </c>
      <c r="I93" s="960">
        <f>SUM(I94:I95)</f>
        <v>0</v>
      </c>
      <c r="J93" s="962">
        <f>SUM(J94:J95)</f>
        <v>0</v>
      </c>
    </row>
    <row r="94" spans="1:13" s="967" customFormat="1" ht="14.1" customHeight="1" x14ac:dyDescent="0.25">
      <c r="A94" s="980"/>
      <c r="C94" s="966" t="s">
        <v>237</v>
      </c>
      <c r="D94" s="967" t="s">
        <v>241</v>
      </c>
      <c r="E94" s="968" t="str">
        <f>E92</f>
        <v>R$/mês</v>
      </c>
      <c r="F94" s="969">
        <f>'(9)Comp.Motoc.'!J51</f>
        <v>0</v>
      </c>
      <c r="G94" s="970">
        <f>G92</f>
        <v>12</v>
      </c>
      <c r="H94" s="968" t="str">
        <f>H92</f>
        <v>R$/ano</v>
      </c>
      <c r="I94" s="969">
        <f t="shared" ref="I94:I95" si="38">F94*G94</f>
        <v>0</v>
      </c>
      <c r="J94" s="971">
        <f>I94/$I$132</f>
        <v>0</v>
      </c>
    </row>
    <row r="95" spans="1:13" s="967" customFormat="1" ht="14.1" customHeight="1" x14ac:dyDescent="0.25">
      <c r="A95" s="981"/>
      <c r="B95" s="975"/>
      <c r="C95" s="966" t="s">
        <v>238</v>
      </c>
      <c r="D95" s="975" t="s">
        <v>17</v>
      </c>
      <c r="E95" s="976" t="str">
        <f t="shared" ref="E95" si="39">E94</f>
        <v>R$/mês</v>
      </c>
      <c r="F95" s="969">
        <f>'(9)Comp.Motoc.'!J80</f>
        <v>0</v>
      </c>
      <c r="G95" s="977">
        <f>G94</f>
        <v>12</v>
      </c>
      <c r="H95" s="976" t="str">
        <f t="shared" ref="H95" si="40">H94</f>
        <v>R$/ano</v>
      </c>
      <c r="I95" s="969">
        <f t="shared" si="38"/>
        <v>0</v>
      </c>
      <c r="J95" s="978">
        <f>I95/$I$132</f>
        <v>0</v>
      </c>
    </row>
    <row r="96" spans="1:13" s="201" customFormat="1" ht="14.1" customHeight="1" x14ac:dyDescent="0.25">
      <c r="A96" s="949" t="s">
        <v>38</v>
      </c>
      <c r="B96" s="950" t="s">
        <v>808</v>
      </c>
      <c r="C96" s="950"/>
      <c r="D96" s="950"/>
      <c r="E96" s="951" t="str">
        <f>E75</f>
        <v>R$/mês</v>
      </c>
      <c r="F96" s="982">
        <f>F97+F99+F101+F103+F105+F107</f>
        <v>0</v>
      </c>
      <c r="G96" s="953"/>
      <c r="H96" s="951" t="str">
        <f>H75</f>
        <v>R$/ano</v>
      </c>
      <c r="I96" s="982">
        <f>I97+I99+I101+I103+I105+I107</f>
        <v>0</v>
      </c>
      <c r="J96" s="954">
        <f>J97+J99+J101+J103+J105+J107</f>
        <v>0</v>
      </c>
      <c r="K96" s="967"/>
      <c r="L96" s="516"/>
      <c r="M96" s="516"/>
    </row>
    <row r="97" spans="1:13" s="201" customFormat="1" ht="14.1" customHeight="1" x14ac:dyDescent="0.25">
      <c r="A97" s="955"/>
      <c r="B97" s="956" t="s">
        <v>276</v>
      </c>
      <c r="C97" s="957" t="str">
        <f>'(10)Comp.Sinaliz.'!C17</f>
        <v>Sinalização Vertical (placa)</v>
      </c>
      <c r="D97" s="956"/>
      <c r="E97" s="959" t="str">
        <f>E96</f>
        <v>R$/mês</v>
      </c>
      <c r="F97" s="960">
        <f>SUM(F98:F98)</f>
        <v>0</v>
      </c>
      <c r="G97" s="961"/>
      <c r="H97" s="959" t="str">
        <f>H96</f>
        <v>R$/ano</v>
      </c>
      <c r="I97" s="960">
        <f>SUM(I98:I98)</f>
        <v>0</v>
      </c>
      <c r="J97" s="962">
        <f>SUM(J98:J98)</f>
        <v>0</v>
      </c>
    </row>
    <row r="98" spans="1:13" s="201" customFormat="1" ht="14.1" customHeight="1" x14ac:dyDescent="0.25">
      <c r="A98" s="980"/>
      <c r="B98" s="967"/>
      <c r="C98" s="966" t="s">
        <v>237</v>
      </c>
      <c r="D98" s="967" t="s">
        <v>305</v>
      </c>
      <c r="E98" s="968" t="str">
        <f>E96</f>
        <v>R$/mês</v>
      </c>
      <c r="F98" s="969">
        <f>'(10)Comp.Sinaliz.'!I17</f>
        <v>0</v>
      </c>
      <c r="G98" s="970">
        <f>G75</f>
        <v>12</v>
      </c>
      <c r="H98" s="968" t="str">
        <f>H96</f>
        <v>R$/ano</v>
      </c>
      <c r="I98" s="969">
        <f t="shared" ref="I98" si="41">F98*G98</f>
        <v>0</v>
      </c>
      <c r="J98" s="971">
        <f>I98/$I$132</f>
        <v>0</v>
      </c>
    </row>
    <row r="99" spans="1:13" s="201" customFormat="1" ht="14.1" customHeight="1" x14ac:dyDescent="0.25">
      <c r="A99" s="955"/>
      <c r="B99" s="956" t="s">
        <v>277</v>
      </c>
      <c r="C99" s="957" t="str">
        <f>'(10)Comp.Sinaliz.'!C18</f>
        <v>Sinalização Horizontal - Legenda (m²)</v>
      </c>
      <c r="D99" s="956"/>
      <c r="E99" s="959" t="str">
        <f t="shared" ref="E99:E108" si="42">E98</f>
        <v>R$/mês</v>
      </c>
      <c r="F99" s="960">
        <f>SUM(F100:F100)</f>
        <v>0</v>
      </c>
      <c r="G99" s="961"/>
      <c r="H99" s="959" t="str">
        <f t="shared" ref="H99:H108" si="43">H98</f>
        <v>R$/ano</v>
      </c>
      <c r="I99" s="960">
        <f>SUM(I100:I100)</f>
        <v>0</v>
      </c>
      <c r="J99" s="962">
        <f>SUM(J100:J100)</f>
        <v>0</v>
      </c>
    </row>
    <row r="100" spans="1:13" s="201" customFormat="1" ht="14.1" customHeight="1" x14ac:dyDescent="0.25">
      <c r="A100" s="980"/>
      <c r="B100" s="967"/>
      <c r="C100" s="966" t="s">
        <v>237</v>
      </c>
      <c r="D100" s="967" t="s">
        <v>305</v>
      </c>
      <c r="E100" s="968" t="str">
        <f t="shared" si="42"/>
        <v>R$/mês</v>
      </c>
      <c r="F100" s="969">
        <f>'(10)Comp.Sinaliz.'!I18</f>
        <v>0</v>
      </c>
      <c r="G100" s="970">
        <f>G98</f>
        <v>12</v>
      </c>
      <c r="H100" s="968" t="str">
        <f t="shared" si="43"/>
        <v>R$/ano</v>
      </c>
      <c r="I100" s="969">
        <f t="shared" ref="I100" si="44">F100*G100</f>
        <v>0</v>
      </c>
      <c r="J100" s="971">
        <f>I100/$I$132</f>
        <v>0</v>
      </c>
    </row>
    <row r="101" spans="1:13" s="201" customFormat="1" ht="14.1" customHeight="1" x14ac:dyDescent="0.25">
      <c r="A101" s="955"/>
      <c r="B101" s="956" t="s">
        <v>281</v>
      </c>
      <c r="C101" s="957" t="str">
        <f>'(10)Comp.Sinaliz.'!C19</f>
        <v>Sinalização Horizontal - Bordo (m)</v>
      </c>
      <c r="D101" s="956"/>
      <c r="E101" s="959" t="str">
        <f t="shared" si="42"/>
        <v>R$/mês</v>
      </c>
      <c r="F101" s="960">
        <f>SUM(F102:F102)</f>
        <v>0</v>
      </c>
      <c r="G101" s="961"/>
      <c r="H101" s="959" t="str">
        <f t="shared" si="43"/>
        <v>R$/ano</v>
      </c>
      <c r="I101" s="960">
        <f>SUM(I102:I102)</f>
        <v>0</v>
      </c>
      <c r="J101" s="962">
        <f>SUM(J102:J102)</f>
        <v>0</v>
      </c>
    </row>
    <row r="102" spans="1:13" s="201" customFormat="1" ht="14.1" customHeight="1" x14ac:dyDescent="0.25">
      <c r="A102" s="980"/>
      <c r="B102" s="967"/>
      <c r="C102" s="966" t="s">
        <v>237</v>
      </c>
      <c r="D102" s="967" t="s">
        <v>305</v>
      </c>
      <c r="E102" s="968" t="str">
        <f t="shared" si="42"/>
        <v>R$/mês</v>
      </c>
      <c r="F102" s="969">
        <f>'(10)Comp.Sinaliz.'!I19</f>
        <v>0</v>
      </c>
      <c r="G102" s="970">
        <f>G100</f>
        <v>12</v>
      </c>
      <c r="H102" s="968" t="str">
        <f t="shared" si="43"/>
        <v>R$/ano</v>
      </c>
      <c r="I102" s="969">
        <f t="shared" ref="I102" si="45">F102*G102</f>
        <v>0</v>
      </c>
      <c r="J102" s="971">
        <f>I102/$I$132</f>
        <v>0</v>
      </c>
    </row>
    <row r="103" spans="1:13" s="201" customFormat="1" ht="14.1" customHeight="1" x14ac:dyDescent="0.25">
      <c r="A103" s="955"/>
      <c r="B103" s="956" t="s">
        <v>454</v>
      </c>
      <c r="C103" s="957" t="str">
        <f>'(10)Comp.Sinaliz.'!C20</f>
        <v>Sinalização Horizontal - Ciclovia (m)</v>
      </c>
      <c r="D103" s="956"/>
      <c r="E103" s="959" t="str">
        <f t="shared" si="42"/>
        <v>R$/mês</v>
      </c>
      <c r="F103" s="960">
        <f>SUM(F104:F104)</f>
        <v>0</v>
      </c>
      <c r="G103" s="961"/>
      <c r="H103" s="959" t="str">
        <f t="shared" si="43"/>
        <v>R$/ano</v>
      </c>
      <c r="I103" s="960">
        <f>SUM(I104:I104)</f>
        <v>0</v>
      </c>
      <c r="J103" s="962">
        <f>SUM(J104:J104)</f>
        <v>0</v>
      </c>
    </row>
    <row r="104" spans="1:13" s="201" customFormat="1" ht="14.1" customHeight="1" x14ac:dyDescent="0.25">
      <c r="A104" s="980"/>
      <c r="B104" s="967"/>
      <c r="C104" s="966" t="s">
        <v>237</v>
      </c>
      <c r="D104" s="967" t="s">
        <v>305</v>
      </c>
      <c r="E104" s="968" t="str">
        <f t="shared" si="42"/>
        <v>R$/mês</v>
      </c>
      <c r="F104" s="969">
        <f>'(10)Comp.Sinaliz.'!I20</f>
        <v>0</v>
      </c>
      <c r="G104" s="970">
        <f>G102</f>
        <v>12</v>
      </c>
      <c r="H104" s="968" t="str">
        <f t="shared" si="43"/>
        <v>R$/ano</v>
      </c>
      <c r="I104" s="969">
        <f t="shared" ref="I104" si="46">F104*G104</f>
        <v>0</v>
      </c>
      <c r="J104" s="971">
        <f>I104/$I$132</f>
        <v>0</v>
      </c>
    </row>
    <row r="105" spans="1:13" s="201" customFormat="1" ht="14.1" customHeight="1" x14ac:dyDescent="0.25">
      <c r="A105" s="955"/>
      <c r="B105" s="956" t="s">
        <v>455</v>
      </c>
      <c r="C105" s="957" t="str">
        <f>'(10)Comp.Sinaliz.'!C21</f>
        <v>Demais Sinalizações</v>
      </c>
      <c r="D105" s="956"/>
      <c r="E105" s="959" t="str">
        <f t="shared" si="42"/>
        <v>R$/mês</v>
      </c>
      <c r="F105" s="960">
        <f>SUM(F106:F106)</f>
        <v>0</v>
      </c>
      <c r="G105" s="961"/>
      <c r="H105" s="959" t="str">
        <f t="shared" si="43"/>
        <v>R$/ano</v>
      </c>
      <c r="I105" s="960">
        <f>SUM(I106:I106)</f>
        <v>0</v>
      </c>
      <c r="J105" s="962">
        <f>SUM(J106:J106)</f>
        <v>0</v>
      </c>
    </row>
    <row r="106" spans="1:13" s="201" customFormat="1" ht="14.1" customHeight="1" x14ac:dyDescent="0.25">
      <c r="A106" s="980"/>
      <c r="B106" s="967"/>
      <c r="C106" s="966" t="s">
        <v>237</v>
      </c>
      <c r="D106" s="967" t="s">
        <v>305</v>
      </c>
      <c r="E106" s="968" t="str">
        <f t="shared" si="42"/>
        <v>R$/mês</v>
      </c>
      <c r="F106" s="969">
        <f>'(10)Comp.Sinaliz.'!I21</f>
        <v>0</v>
      </c>
      <c r="G106" s="970">
        <f>G104</f>
        <v>12</v>
      </c>
      <c r="H106" s="968" t="str">
        <f t="shared" si="43"/>
        <v>R$/ano</v>
      </c>
      <c r="I106" s="969">
        <f t="shared" ref="I106" si="47">F106*G106</f>
        <v>0</v>
      </c>
      <c r="J106" s="971">
        <f>I106/$I$132</f>
        <v>0</v>
      </c>
    </row>
    <row r="107" spans="1:13" s="201" customFormat="1" ht="14.1" customHeight="1" x14ac:dyDescent="0.25">
      <c r="A107" s="955"/>
      <c r="B107" s="956" t="s">
        <v>456</v>
      </c>
      <c r="C107" s="957" t="str">
        <f>'(10)Comp.Sinaliz.'!C22</f>
        <v>Equipamentos Eletrônicos, Parquímetros, TI e Comunicação</v>
      </c>
      <c r="D107" s="956"/>
      <c r="E107" s="959" t="str">
        <f t="shared" si="42"/>
        <v>R$/mês</v>
      </c>
      <c r="F107" s="960">
        <f>SUM(F108:F108)</f>
        <v>0</v>
      </c>
      <c r="G107" s="961"/>
      <c r="H107" s="959" t="str">
        <f t="shared" si="43"/>
        <v>R$/ano</v>
      </c>
      <c r="I107" s="960">
        <f>SUM(I108:I108)</f>
        <v>0</v>
      </c>
      <c r="J107" s="962">
        <f>SUM(J108:J108)</f>
        <v>0</v>
      </c>
    </row>
    <row r="108" spans="1:13" s="201" customFormat="1" ht="14.1" customHeight="1" x14ac:dyDescent="0.25">
      <c r="A108" s="980"/>
      <c r="B108" s="967"/>
      <c r="C108" s="966" t="s">
        <v>237</v>
      </c>
      <c r="D108" s="967" t="s">
        <v>305</v>
      </c>
      <c r="E108" s="968" t="str">
        <f t="shared" si="42"/>
        <v>R$/mês</v>
      </c>
      <c r="F108" s="969">
        <f>'(10)Comp.Sinaliz.'!I22</f>
        <v>0</v>
      </c>
      <c r="G108" s="970">
        <f>G106</f>
        <v>12</v>
      </c>
      <c r="H108" s="968" t="str">
        <f t="shared" si="43"/>
        <v>R$/ano</v>
      </c>
      <c r="I108" s="969">
        <f t="shared" ref="I108" si="48">F108*G108</f>
        <v>0</v>
      </c>
      <c r="J108" s="971">
        <f>I108/$I$132</f>
        <v>0</v>
      </c>
    </row>
    <row r="109" spans="1:13" s="201" customFormat="1" ht="14.1" customHeight="1" x14ac:dyDescent="0.25">
      <c r="A109" s="949" t="s">
        <v>394</v>
      </c>
      <c r="B109" s="950" t="s">
        <v>651</v>
      </c>
      <c r="C109" s="950"/>
      <c r="D109" s="950"/>
      <c r="E109" s="951" t="str">
        <f>E95</f>
        <v>R$/mês</v>
      </c>
      <c r="F109" s="982">
        <f>F110+F112+F114+F116+F118+F120+F122+F124</f>
        <v>0</v>
      </c>
      <c r="G109" s="953"/>
      <c r="H109" s="951" t="str">
        <f>H95</f>
        <v>R$/ano</v>
      </c>
      <c r="I109" s="982">
        <f>I110+I112+I114+I116+I118+I120+I122+I124</f>
        <v>0</v>
      </c>
      <c r="J109" s="954">
        <f>J110+J112+J114+J116+J118+J120+J122+J124</f>
        <v>0</v>
      </c>
      <c r="K109" s="967"/>
      <c r="L109" s="516"/>
      <c r="M109" s="516"/>
    </row>
    <row r="110" spans="1:13" s="963" customFormat="1" ht="14.1" customHeight="1" x14ac:dyDescent="0.25">
      <c r="A110" s="955"/>
      <c r="B110" s="956" t="s">
        <v>809</v>
      </c>
      <c r="C110" s="957" t="s">
        <v>269</v>
      </c>
      <c r="D110" s="956"/>
      <c r="E110" s="959" t="str">
        <f>E109</f>
        <v>R$/mês</v>
      </c>
      <c r="F110" s="960">
        <f>SUM(F111:F111)</f>
        <v>0</v>
      </c>
      <c r="G110" s="961"/>
      <c r="H110" s="959" t="str">
        <f>H109</f>
        <v>R$/ano</v>
      </c>
      <c r="I110" s="960">
        <f>SUM(I111:I111)</f>
        <v>0</v>
      </c>
      <c r="J110" s="962">
        <f>SUM(J111:J111)</f>
        <v>0</v>
      </c>
      <c r="K110" s="997"/>
    </row>
    <row r="111" spans="1:13" s="967" customFormat="1" ht="14.1" customHeight="1" x14ac:dyDescent="0.25">
      <c r="A111" s="980"/>
      <c r="C111" s="966" t="s">
        <v>237</v>
      </c>
      <c r="D111" s="967" t="s">
        <v>305</v>
      </c>
      <c r="E111" s="968" t="str">
        <f>E109</f>
        <v>R$/mês</v>
      </c>
      <c r="F111" s="969">
        <f>'(11)Comp.Deprec.'!K30</f>
        <v>0</v>
      </c>
      <c r="G111" s="970">
        <f>G95</f>
        <v>12</v>
      </c>
      <c r="H111" s="968" t="str">
        <f>H109</f>
        <v>R$/ano</v>
      </c>
      <c r="I111" s="969">
        <f t="shared" ref="I111" si="49">F111*G111</f>
        <v>0</v>
      </c>
      <c r="J111" s="971">
        <f>I111/$I$132</f>
        <v>0</v>
      </c>
    </row>
    <row r="112" spans="1:13" s="963" customFormat="1" ht="14.1" customHeight="1" x14ac:dyDescent="0.25">
      <c r="A112" s="955"/>
      <c r="B112" s="956" t="s">
        <v>810</v>
      </c>
      <c r="C112" s="957" t="s">
        <v>271</v>
      </c>
      <c r="D112" s="956"/>
      <c r="E112" s="959" t="str">
        <f t="shared" ref="E112:E125" si="50">E111</f>
        <v>R$/mês</v>
      </c>
      <c r="F112" s="960">
        <f>SUM(F113:F113)</f>
        <v>0</v>
      </c>
      <c r="G112" s="961"/>
      <c r="H112" s="959" t="str">
        <f t="shared" ref="H112:H125" si="51">H111</f>
        <v>R$/ano</v>
      </c>
      <c r="I112" s="960">
        <f>SUM(I113:I113)</f>
        <v>0</v>
      </c>
      <c r="J112" s="962">
        <f>SUM(J113:J113)</f>
        <v>0</v>
      </c>
    </row>
    <row r="113" spans="1:13" s="967" customFormat="1" ht="14.1" customHeight="1" x14ac:dyDescent="0.25">
      <c r="A113" s="980"/>
      <c r="C113" s="966" t="s">
        <v>237</v>
      </c>
      <c r="D113" s="967" t="s">
        <v>305</v>
      </c>
      <c r="E113" s="968" t="str">
        <f t="shared" si="50"/>
        <v>R$/mês</v>
      </c>
      <c r="F113" s="969">
        <f>'(11)Comp.Deprec.'!K40</f>
        <v>0</v>
      </c>
      <c r="G113" s="970">
        <f>G111</f>
        <v>12</v>
      </c>
      <c r="H113" s="968" t="str">
        <f t="shared" si="51"/>
        <v>R$/ano</v>
      </c>
      <c r="I113" s="969">
        <f t="shared" ref="I113" si="52">F113*G113</f>
        <v>0</v>
      </c>
      <c r="J113" s="971">
        <f>I113/$I$132</f>
        <v>0</v>
      </c>
    </row>
    <row r="114" spans="1:13" s="963" customFormat="1" ht="14.1" customHeight="1" x14ac:dyDescent="0.25">
      <c r="A114" s="955"/>
      <c r="B114" s="956" t="s">
        <v>811</v>
      </c>
      <c r="C114" s="957" t="s">
        <v>273</v>
      </c>
      <c r="D114" s="956"/>
      <c r="E114" s="959" t="str">
        <f t="shared" si="50"/>
        <v>R$/mês</v>
      </c>
      <c r="F114" s="960">
        <f>SUM(F115:F115)</f>
        <v>0</v>
      </c>
      <c r="G114" s="961"/>
      <c r="H114" s="959" t="str">
        <f t="shared" si="51"/>
        <v>R$/ano</v>
      </c>
      <c r="I114" s="960">
        <f>SUM(I115:I115)</f>
        <v>0</v>
      </c>
      <c r="J114" s="962">
        <f>SUM(J115:J115)</f>
        <v>0</v>
      </c>
    </row>
    <row r="115" spans="1:13" s="967" customFormat="1" ht="14.1" customHeight="1" x14ac:dyDescent="0.25">
      <c r="A115" s="980"/>
      <c r="C115" s="966" t="s">
        <v>237</v>
      </c>
      <c r="D115" s="967" t="s">
        <v>305</v>
      </c>
      <c r="E115" s="968" t="str">
        <f t="shared" si="50"/>
        <v>R$/mês</v>
      </c>
      <c r="F115" s="969">
        <f>'(11)Comp.Deprec.'!K50</f>
        <v>0</v>
      </c>
      <c r="G115" s="970">
        <f>G113</f>
        <v>12</v>
      </c>
      <c r="H115" s="968" t="str">
        <f t="shared" si="51"/>
        <v>R$/ano</v>
      </c>
      <c r="I115" s="969">
        <f t="shared" ref="I115" si="53">F115*G115</f>
        <v>0</v>
      </c>
      <c r="J115" s="971">
        <f>I115/$I$132</f>
        <v>0</v>
      </c>
    </row>
    <row r="116" spans="1:13" s="963" customFormat="1" ht="14.1" customHeight="1" x14ac:dyDescent="0.25">
      <c r="A116" s="955"/>
      <c r="B116" s="956" t="s">
        <v>812</v>
      </c>
      <c r="C116" s="957" t="str">
        <f>'(11)Comp.Deprec.'!C58</f>
        <v>Máquinas, Equipamentos e Mobiliário</v>
      </c>
      <c r="D116" s="956"/>
      <c r="E116" s="959" t="str">
        <f t="shared" si="50"/>
        <v>R$/mês</v>
      </c>
      <c r="F116" s="960">
        <f>SUM(F117:F117)</f>
        <v>0</v>
      </c>
      <c r="G116" s="961"/>
      <c r="H116" s="959" t="str">
        <f t="shared" si="51"/>
        <v>R$/ano</v>
      </c>
      <c r="I116" s="960">
        <f>SUM(I117:I117)</f>
        <v>0</v>
      </c>
      <c r="J116" s="962">
        <f>SUM(J117:J117)</f>
        <v>0</v>
      </c>
    </row>
    <row r="117" spans="1:13" s="967" customFormat="1" ht="14.1" customHeight="1" x14ac:dyDescent="0.25">
      <c r="A117" s="980"/>
      <c r="C117" s="966" t="s">
        <v>237</v>
      </c>
      <c r="D117" s="967" t="s">
        <v>305</v>
      </c>
      <c r="E117" s="968" t="str">
        <f t="shared" si="50"/>
        <v>R$/mês</v>
      </c>
      <c r="F117" s="969">
        <f>'(11)Comp.Deprec.'!K59</f>
        <v>0</v>
      </c>
      <c r="G117" s="970">
        <f>G115</f>
        <v>12</v>
      </c>
      <c r="H117" s="968" t="str">
        <f t="shared" si="51"/>
        <v>R$/ano</v>
      </c>
      <c r="I117" s="969">
        <f t="shared" ref="I117" si="54">F117*G117</f>
        <v>0</v>
      </c>
      <c r="J117" s="971">
        <f>I117/$I$132</f>
        <v>0</v>
      </c>
    </row>
    <row r="118" spans="1:13" s="963" customFormat="1" ht="14.1" customHeight="1" x14ac:dyDescent="0.25">
      <c r="A118" s="955"/>
      <c r="B118" s="956" t="s">
        <v>813</v>
      </c>
      <c r="C118" s="957" t="s">
        <v>308</v>
      </c>
      <c r="D118" s="956"/>
      <c r="E118" s="959" t="str">
        <f t="shared" si="50"/>
        <v>R$/mês</v>
      </c>
      <c r="F118" s="960">
        <f>SUM(F119:F119)</f>
        <v>0</v>
      </c>
      <c r="G118" s="961"/>
      <c r="H118" s="959" t="str">
        <f t="shared" si="51"/>
        <v>R$/ano</v>
      </c>
      <c r="I118" s="960">
        <f>SUM(I119:I119)</f>
        <v>0</v>
      </c>
      <c r="J118" s="962">
        <f>SUM(J119:J119)</f>
        <v>0</v>
      </c>
    </row>
    <row r="119" spans="1:13" s="967" customFormat="1" ht="14.1" customHeight="1" x14ac:dyDescent="0.25">
      <c r="A119" s="980"/>
      <c r="C119" s="966" t="s">
        <v>237</v>
      </c>
      <c r="D119" s="967" t="s">
        <v>305</v>
      </c>
      <c r="E119" s="968" t="str">
        <f t="shared" si="50"/>
        <v>R$/mês</v>
      </c>
      <c r="F119" s="969">
        <f>'(11)Comp.Deprec.'!K80</f>
        <v>0</v>
      </c>
      <c r="G119" s="970">
        <f>G117</f>
        <v>12</v>
      </c>
      <c r="H119" s="968" t="str">
        <f t="shared" si="51"/>
        <v>R$/ano</v>
      </c>
      <c r="I119" s="969">
        <f t="shared" ref="I119" si="55">F119*G119</f>
        <v>0</v>
      </c>
      <c r="J119" s="971">
        <f>I119/$I$132</f>
        <v>0</v>
      </c>
    </row>
    <row r="120" spans="1:13" s="963" customFormat="1" ht="14.1" customHeight="1" x14ac:dyDescent="0.25">
      <c r="A120" s="955"/>
      <c r="B120" s="956" t="s">
        <v>814</v>
      </c>
      <c r="C120" s="957" t="s">
        <v>397</v>
      </c>
      <c r="D120" s="956"/>
      <c r="E120" s="959" t="str">
        <f t="shared" si="50"/>
        <v>R$/mês</v>
      </c>
      <c r="F120" s="960">
        <f>SUM(F121:F121)</f>
        <v>0</v>
      </c>
      <c r="G120" s="961"/>
      <c r="H120" s="959" t="str">
        <f t="shared" si="51"/>
        <v>R$/ano</v>
      </c>
      <c r="I120" s="960">
        <f>SUM(I121:I121)</f>
        <v>0</v>
      </c>
      <c r="J120" s="962">
        <f>SUM(J121:J121)</f>
        <v>0</v>
      </c>
    </row>
    <row r="121" spans="1:13" s="967" customFormat="1" ht="14.1" customHeight="1" x14ac:dyDescent="0.25">
      <c r="A121" s="980"/>
      <c r="C121" s="966" t="s">
        <v>237</v>
      </c>
      <c r="D121" s="967" t="s">
        <v>305</v>
      </c>
      <c r="E121" s="968" t="str">
        <f t="shared" si="50"/>
        <v>R$/mês</v>
      </c>
      <c r="F121" s="969">
        <f>'(11)Comp.Deprec.'!K89</f>
        <v>0</v>
      </c>
      <c r="G121" s="970">
        <f>G119</f>
        <v>12</v>
      </c>
      <c r="H121" s="968" t="str">
        <f t="shared" si="51"/>
        <v>R$/ano</v>
      </c>
      <c r="I121" s="969">
        <f t="shared" ref="I121" si="56">F121*G121</f>
        <v>0</v>
      </c>
      <c r="J121" s="971">
        <f>I121/$I$132</f>
        <v>0</v>
      </c>
    </row>
    <row r="122" spans="1:13" s="963" customFormat="1" ht="14.1" customHeight="1" x14ac:dyDescent="0.25">
      <c r="A122" s="955"/>
      <c r="B122" s="956" t="s">
        <v>815</v>
      </c>
      <c r="C122" s="957" t="s">
        <v>306</v>
      </c>
      <c r="D122" s="956"/>
      <c r="E122" s="959" t="str">
        <f t="shared" si="50"/>
        <v>R$/mês</v>
      </c>
      <c r="F122" s="960">
        <f>SUM(F123:F123)</f>
        <v>0</v>
      </c>
      <c r="G122" s="961"/>
      <c r="H122" s="959" t="str">
        <f t="shared" si="51"/>
        <v>R$/ano</v>
      </c>
      <c r="I122" s="960">
        <f>SUM(I123:I123)</f>
        <v>0</v>
      </c>
      <c r="J122" s="962">
        <f>SUM(J123:J123)</f>
        <v>0</v>
      </c>
    </row>
    <row r="123" spans="1:13" s="967" customFormat="1" ht="14.1" customHeight="1" x14ac:dyDescent="0.25">
      <c r="A123" s="980"/>
      <c r="C123" s="966" t="s">
        <v>237</v>
      </c>
      <c r="D123" s="967" t="s">
        <v>305</v>
      </c>
      <c r="E123" s="968" t="str">
        <f t="shared" si="50"/>
        <v>R$/mês</v>
      </c>
      <c r="F123" s="969">
        <f>'(11)Comp.Deprec.'!K100</f>
        <v>0</v>
      </c>
      <c r="G123" s="970">
        <f>G121</f>
        <v>12</v>
      </c>
      <c r="H123" s="968" t="str">
        <f t="shared" si="51"/>
        <v>R$/ano</v>
      </c>
      <c r="I123" s="969">
        <f t="shared" ref="I123" si="57">F123*G123</f>
        <v>0</v>
      </c>
      <c r="J123" s="971">
        <f>I123/$I$132</f>
        <v>0</v>
      </c>
    </row>
    <row r="124" spans="1:13" s="963" customFormat="1" ht="14.1" customHeight="1" x14ac:dyDescent="0.25">
      <c r="A124" s="955"/>
      <c r="B124" s="956" t="s">
        <v>816</v>
      </c>
      <c r="C124" s="957" t="s">
        <v>481</v>
      </c>
      <c r="D124" s="956"/>
      <c r="E124" s="959" t="str">
        <f t="shared" si="50"/>
        <v>R$/mês</v>
      </c>
      <c r="F124" s="960">
        <f>SUM(F125:F125)</f>
        <v>0</v>
      </c>
      <c r="G124" s="961"/>
      <c r="H124" s="959" t="str">
        <f t="shared" si="51"/>
        <v>R$/ano</v>
      </c>
      <c r="I124" s="960">
        <f>SUM(I125:I125)</f>
        <v>0</v>
      </c>
      <c r="J124" s="962">
        <f>SUM(J125:J125)</f>
        <v>0</v>
      </c>
    </row>
    <row r="125" spans="1:13" s="967" customFormat="1" ht="14.1" customHeight="1" x14ac:dyDescent="0.25">
      <c r="A125" s="980"/>
      <c r="C125" s="966" t="s">
        <v>237</v>
      </c>
      <c r="D125" s="967" t="s">
        <v>305</v>
      </c>
      <c r="E125" s="968" t="str">
        <f t="shared" si="50"/>
        <v>R$/mês</v>
      </c>
      <c r="F125" s="969">
        <f>'(11)Comp.Deprec.'!K112</f>
        <v>0</v>
      </c>
      <c r="G125" s="970">
        <f>G123</f>
        <v>12</v>
      </c>
      <c r="H125" s="968" t="str">
        <f t="shared" si="51"/>
        <v>R$/ano</v>
      </c>
      <c r="I125" s="969">
        <f t="shared" ref="I125" si="58">F125*G125</f>
        <v>0</v>
      </c>
      <c r="J125" s="971">
        <f>I125/$I$132</f>
        <v>0</v>
      </c>
    </row>
    <row r="126" spans="1:13" s="201" customFormat="1" ht="14.1" customHeight="1" x14ac:dyDescent="0.25">
      <c r="A126" s="949" t="s">
        <v>406</v>
      </c>
      <c r="B126" s="950" t="s">
        <v>613</v>
      </c>
      <c r="C126" s="950"/>
      <c r="D126" s="950"/>
      <c r="E126" s="951" t="str">
        <f>E95</f>
        <v>R$/mês</v>
      </c>
      <c r="F126" s="982">
        <f>SUM(F127:F129)</f>
        <v>4900.3106625</v>
      </c>
      <c r="G126" s="953"/>
      <c r="H126" s="951" t="str">
        <f>H95</f>
        <v>R$/ano</v>
      </c>
      <c r="I126" s="982">
        <f>SUM(I127:I129)</f>
        <v>58803.72795</v>
      </c>
      <c r="J126" s="954">
        <f>SUM(J127:J129)</f>
        <v>0.91349999999999987</v>
      </c>
      <c r="L126" s="516"/>
      <c r="M126" s="516"/>
    </row>
    <row r="127" spans="1:13" s="965" customFormat="1" ht="14.1" customHeight="1" x14ac:dyDescent="0.25">
      <c r="A127" s="998"/>
      <c r="C127" s="999" t="s">
        <v>237</v>
      </c>
      <c r="D127" s="1000" t="s">
        <v>388</v>
      </c>
      <c r="E127" s="1001" t="str">
        <f>E126</f>
        <v>R$/mês</v>
      </c>
      <c r="F127" s="969">
        <f>'(19)Fluxo_Caixa'!G74/G127</f>
        <v>980.06213250000008</v>
      </c>
      <c r="G127" s="1002">
        <f>G125</f>
        <v>12</v>
      </c>
      <c r="H127" s="1001" t="str">
        <f>H126</f>
        <v>R$/ano</v>
      </c>
      <c r="I127" s="969">
        <f t="shared" ref="I127:I129" si="59">F127*G127</f>
        <v>11760.74559</v>
      </c>
      <c r="J127" s="971">
        <f>I127/$I$132</f>
        <v>0.18269999999999997</v>
      </c>
    </row>
    <row r="128" spans="1:13" s="965" customFormat="1" ht="14.1" customHeight="1" x14ac:dyDescent="0.25">
      <c r="A128" s="1003"/>
      <c r="C128" s="966" t="s">
        <v>238</v>
      </c>
      <c r="D128" s="965" t="s">
        <v>389</v>
      </c>
      <c r="E128" s="968" t="str">
        <f>E126</f>
        <v>R$/mês</v>
      </c>
      <c r="F128" s="969">
        <f>'(19)Fluxo_Caixa'!G75/G128</f>
        <v>980.06213250000008</v>
      </c>
      <c r="G128" s="970">
        <f>G127</f>
        <v>12</v>
      </c>
      <c r="H128" s="968" t="str">
        <f>H126</f>
        <v>R$/ano</v>
      </c>
      <c r="I128" s="969">
        <f t="shared" si="59"/>
        <v>11760.74559</v>
      </c>
      <c r="J128" s="971">
        <f>I128/$I$132</f>
        <v>0.18269999999999997</v>
      </c>
    </row>
    <row r="129" spans="1:13" s="965" customFormat="1" ht="14.1" customHeight="1" x14ac:dyDescent="0.25">
      <c r="A129" s="1004"/>
      <c r="C129" s="974" t="s">
        <v>239</v>
      </c>
      <c r="D129" s="973" t="s">
        <v>390</v>
      </c>
      <c r="E129" s="976" t="str">
        <f t="shared" ref="E129" si="60">E128</f>
        <v>R$/mês</v>
      </c>
      <c r="F129" s="969">
        <f>'(19)Fluxo_Caixa'!G76/G129</f>
        <v>2940.1863974999997</v>
      </c>
      <c r="G129" s="977">
        <f>G128</f>
        <v>12</v>
      </c>
      <c r="H129" s="976" t="str">
        <f t="shared" ref="H129" si="61">H128</f>
        <v>R$/ano</v>
      </c>
      <c r="I129" s="969">
        <f t="shared" si="59"/>
        <v>35282.236769999996</v>
      </c>
      <c r="J129" s="971">
        <f>I129/$I$132</f>
        <v>0.54809999999999992</v>
      </c>
    </row>
    <row r="130" spans="1:13" s="201" customFormat="1" ht="14.1" customHeight="1" x14ac:dyDescent="0.25">
      <c r="A130" s="1005"/>
      <c r="B130" s="1006" t="s">
        <v>26</v>
      </c>
      <c r="C130" s="1007"/>
      <c r="D130" s="1008"/>
      <c r="E130" s="1009" t="str">
        <f>E95</f>
        <v>R$/mês</v>
      </c>
      <c r="F130" s="1010">
        <f>F4+F20+F48+F86+F109+F126+F96</f>
        <v>4900.3106625</v>
      </c>
      <c r="G130" s="947"/>
      <c r="H130" s="1009" t="str">
        <f>H95</f>
        <v>R$/ano</v>
      </c>
      <c r="I130" s="1010">
        <f>I4+I20+I48+I86+I96+I109+I126</f>
        <v>58803.72795</v>
      </c>
      <c r="J130" s="1011">
        <f>J4+J20+J48+J86+J109+J126+J96</f>
        <v>0.91349999999999987</v>
      </c>
      <c r="L130" s="516"/>
      <c r="M130" s="516"/>
    </row>
    <row r="131" spans="1:13" s="1018" customFormat="1" ht="14.1" customHeight="1" x14ac:dyDescent="0.25">
      <c r="A131" s="1012" t="s">
        <v>588</v>
      </c>
      <c r="B131" s="1013"/>
      <c r="C131" s="1013"/>
      <c r="D131" s="1014">
        <f>'(19)Fluxo_Caixa'!D20</f>
        <v>8.6500000000000007E-2</v>
      </c>
      <c r="E131" s="1015" t="str">
        <f>E130</f>
        <v>R$/mês</v>
      </c>
      <c r="F131" s="1016">
        <f>(F130/(1-D131))-F130</f>
        <v>464.01409119458185</v>
      </c>
      <c r="G131" s="970">
        <f>G129</f>
        <v>12</v>
      </c>
      <c r="H131" s="1015" t="str">
        <f>H130</f>
        <v>R$/ano</v>
      </c>
      <c r="I131" s="969">
        <f t="shared" ref="I131" si="62">F131*G131</f>
        <v>5568.1690943349822</v>
      </c>
      <c r="J131" s="1017">
        <f>I131/$I$132</f>
        <v>8.6500000000000091E-2</v>
      </c>
    </row>
    <row r="132" spans="1:13" s="437" customFormat="1" ht="21.9" customHeight="1" x14ac:dyDescent="0.25">
      <c r="A132" s="1019" t="s">
        <v>27</v>
      </c>
      <c r="B132" s="1020"/>
      <c r="C132" s="1021"/>
      <c r="D132" s="1022"/>
      <c r="E132" s="1023" t="str">
        <f>E131</f>
        <v>R$/mês</v>
      </c>
      <c r="F132" s="1024">
        <f>F130+F131</f>
        <v>5364.3247536945819</v>
      </c>
      <c r="G132" s="1025"/>
      <c r="H132" s="1023" t="str">
        <f>H131</f>
        <v>R$/ano</v>
      </c>
      <c r="I132" s="1024">
        <f>I130+I131</f>
        <v>64371.897044334983</v>
      </c>
      <c r="J132" s="1026">
        <f>J130+J131</f>
        <v>1</v>
      </c>
      <c r="L132" s="516"/>
    </row>
    <row r="134" spans="1:13" s="201" customFormat="1" ht="14.1" customHeight="1" x14ac:dyDescent="0.25">
      <c r="A134" s="1027" t="s">
        <v>28</v>
      </c>
      <c r="B134" s="1027"/>
      <c r="C134" s="1027"/>
      <c r="D134" s="1027"/>
      <c r="E134" s="1027"/>
      <c r="F134" s="1027"/>
      <c r="G134" s="1027"/>
      <c r="H134" s="1027"/>
      <c r="I134" s="1027"/>
      <c r="J134" s="1027"/>
    </row>
    <row r="135" spans="1:13" s="201" customFormat="1" ht="14.1" customHeight="1" x14ac:dyDescent="0.25">
      <c r="A135" s="1028" t="s">
        <v>45</v>
      </c>
      <c r="B135" s="1029" t="s">
        <v>44</v>
      </c>
      <c r="C135" s="1030"/>
      <c r="D135" s="1030"/>
      <c r="E135" s="1030"/>
      <c r="F135" s="1031"/>
      <c r="G135" s="1032" t="s">
        <v>18</v>
      </c>
      <c r="H135" s="1033"/>
      <c r="I135" s="1028" t="s">
        <v>19</v>
      </c>
      <c r="J135" s="1028" t="s">
        <v>462</v>
      </c>
    </row>
    <row r="136" spans="1:13" s="201" customFormat="1" ht="14.1" customHeight="1" x14ac:dyDescent="0.25">
      <c r="A136" s="1034" t="s">
        <v>29</v>
      </c>
      <c r="B136" s="1035" t="s">
        <v>459</v>
      </c>
      <c r="C136" s="1036"/>
      <c r="D136" s="1036"/>
      <c r="E136" s="1037"/>
      <c r="F136" s="1038"/>
      <c r="G136" s="1039">
        <f>F4</f>
        <v>0</v>
      </c>
      <c r="H136" s="1040"/>
      <c r="I136" s="1041">
        <f>I4</f>
        <v>0</v>
      </c>
      <c r="J136" s="1042">
        <f t="shared" ref="J136:J141" si="63">I136/$I$142</f>
        <v>0</v>
      </c>
    </row>
    <row r="137" spans="1:13" s="201" customFormat="1" ht="14.1" customHeight="1" x14ac:dyDescent="0.25">
      <c r="A137" s="1043" t="s">
        <v>30</v>
      </c>
      <c r="B137" s="1044" t="s">
        <v>460</v>
      </c>
      <c r="C137" s="1045"/>
      <c r="D137" s="1045"/>
      <c r="E137" s="1046"/>
      <c r="F137" s="1047"/>
      <c r="G137" s="1048">
        <f>F20</f>
        <v>0</v>
      </c>
      <c r="H137" s="1049"/>
      <c r="I137" s="1050">
        <f>I20</f>
        <v>0</v>
      </c>
      <c r="J137" s="1051">
        <f t="shared" si="63"/>
        <v>0</v>
      </c>
    </row>
    <row r="138" spans="1:13" s="201" customFormat="1" ht="14.1" customHeight="1" x14ac:dyDescent="0.25">
      <c r="A138" s="1043" t="s">
        <v>31</v>
      </c>
      <c r="B138" s="1044" t="s">
        <v>275</v>
      </c>
      <c r="C138" s="1045"/>
      <c r="D138" s="1045"/>
      <c r="E138" s="1046"/>
      <c r="F138" s="1047"/>
      <c r="G138" s="1048">
        <f>F48</f>
        <v>0</v>
      </c>
      <c r="H138" s="1049"/>
      <c r="I138" s="1050">
        <f>I48</f>
        <v>0</v>
      </c>
      <c r="J138" s="1051">
        <f t="shared" si="63"/>
        <v>0</v>
      </c>
    </row>
    <row r="139" spans="1:13" s="201" customFormat="1" ht="14.1" customHeight="1" x14ac:dyDescent="0.25">
      <c r="A139" s="1043" t="s">
        <v>32</v>
      </c>
      <c r="B139" s="201" t="s">
        <v>841</v>
      </c>
      <c r="D139" s="472"/>
      <c r="E139" s="472"/>
      <c r="F139" s="472"/>
      <c r="G139" s="1048">
        <f>F96+F86</f>
        <v>0</v>
      </c>
      <c r="H139" s="1049"/>
      <c r="I139" s="1052">
        <f>I96+I86</f>
        <v>0</v>
      </c>
      <c r="J139" s="1051">
        <f t="shared" si="63"/>
        <v>0</v>
      </c>
    </row>
    <row r="140" spans="1:13" s="201" customFormat="1" ht="14.1" customHeight="1" x14ac:dyDescent="0.25">
      <c r="A140" s="1043" t="s">
        <v>282</v>
      </c>
      <c r="B140" s="1044" t="s">
        <v>461</v>
      </c>
      <c r="C140" s="1045"/>
      <c r="D140" s="1045"/>
      <c r="E140" s="1046"/>
      <c r="F140" s="1047"/>
      <c r="G140" s="1048">
        <f>F109</f>
        <v>0</v>
      </c>
      <c r="H140" s="1049"/>
      <c r="I140" s="1050">
        <f>I109</f>
        <v>0</v>
      </c>
      <c r="J140" s="1051">
        <f t="shared" si="63"/>
        <v>0</v>
      </c>
    </row>
    <row r="141" spans="1:13" s="201" customFormat="1" ht="14.1" customHeight="1" x14ac:dyDescent="0.25">
      <c r="A141" s="1043" t="s">
        <v>457</v>
      </c>
      <c r="B141" s="1053" t="s">
        <v>612</v>
      </c>
      <c r="C141" s="1054"/>
      <c r="D141" s="1054"/>
      <c r="E141" s="1055"/>
      <c r="F141" s="1056"/>
      <c r="G141" s="1057">
        <f>F126</f>
        <v>4900.3106625</v>
      </c>
      <c r="H141" s="1058"/>
      <c r="I141" s="1059">
        <f>I126</f>
        <v>58803.72795</v>
      </c>
      <c r="J141" s="1060">
        <f t="shared" si="63"/>
        <v>1</v>
      </c>
    </row>
    <row r="142" spans="1:13" s="201" customFormat="1" ht="14.1" customHeight="1" x14ac:dyDescent="0.25">
      <c r="A142" s="1032" t="s">
        <v>1</v>
      </c>
      <c r="B142" s="1061"/>
      <c r="C142" s="1061"/>
      <c r="D142" s="1061"/>
      <c r="E142" s="1061"/>
      <c r="F142" s="1061"/>
      <c r="G142" s="1062">
        <f>SUM(G136:G141)</f>
        <v>4900.3106625</v>
      </c>
      <c r="H142" s="1062"/>
      <c r="I142" s="1063">
        <f>SUM(I136:I141)</f>
        <v>58803.72795</v>
      </c>
      <c r="J142" s="1064">
        <f>SUM(J136:J141)</f>
        <v>1</v>
      </c>
    </row>
    <row r="143" spans="1:13" s="201" customFormat="1" ht="14.1" customHeight="1" x14ac:dyDescent="0.25">
      <c r="A143" s="1065"/>
      <c r="D143" s="472"/>
      <c r="E143" s="472"/>
      <c r="F143" s="472"/>
      <c r="G143" s="1066"/>
      <c r="H143" s="472"/>
    </row>
    <row r="144" spans="1:13" s="201" customFormat="1" ht="14.1" customHeight="1" x14ac:dyDescent="0.25">
      <c r="A144" s="1065"/>
      <c r="G144" s="1066"/>
    </row>
    <row r="145" spans="1:26" s="201" customFormat="1" ht="14.1" customHeight="1" x14ac:dyDescent="0.25">
      <c r="A145" s="1065"/>
      <c r="G145" s="1066"/>
    </row>
    <row r="146" spans="1:26" s="201" customFormat="1" ht="14.1" customHeight="1" x14ac:dyDescent="0.25">
      <c r="A146" s="1065"/>
      <c r="G146" s="1066"/>
    </row>
    <row r="147" spans="1:26" s="201" customFormat="1" ht="14.1" customHeight="1" x14ac:dyDescent="0.25">
      <c r="A147" s="1065"/>
      <c r="G147" s="1066"/>
    </row>
    <row r="148" spans="1:26" s="201" customFormat="1" ht="14.1" customHeight="1" x14ac:dyDescent="0.25">
      <c r="A148" s="1065"/>
      <c r="G148" s="1066"/>
    </row>
    <row r="149" spans="1:26" s="201" customFormat="1" ht="14.1" customHeight="1" x14ac:dyDescent="0.25">
      <c r="A149" s="1065"/>
      <c r="G149" s="1066"/>
    </row>
    <row r="158" spans="1:26" s="168" customFormat="1" ht="13.5" customHeight="1" x14ac:dyDescent="0.25">
      <c r="B158" s="164"/>
      <c r="C158" s="165" t="s">
        <v>946</v>
      </c>
      <c r="D158" s="166" t="str">
        <f>'(2)Ins.'!$D$109</f>
        <v>Inserir Data</v>
      </c>
      <c r="E158" s="167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spans="1:26" s="168" customFormat="1" ht="13.5" customHeight="1" x14ac:dyDescent="0.25">
      <c r="D159" s="167"/>
      <c r="E159" s="167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spans="1:26" s="168" customFormat="1" ht="13.2" customHeight="1" x14ac:dyDescent="0.25">
      <c r="A160" s="164"/>
      <c r="B160" s="167"/>
      <c r="C160" s="169"/>
      <c r="D160" s="167"/>
      <c r="E160" s="167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spans="1:26" s="168" customFormat="1" ht="13.5" customHeight="1" x14ac:dyDescent="0.25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spans="1:26" s="168" customFormat="1" ht="13.5" customHeight="1" x14ac:dyDescent="0.25">
      <c r="A162" s="164"/>
      <c r="B162" s="164"/>
      <c r="C162" s="198" t="str">
        <f>'(2)Ins.'!$D$125</f>
        <v>Razão Social da Licitante</v>
      </c>
      <c r="D162" s="198"/>
      <c r="E162" s="198"/>
      <c r="F162" s="198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spans="1:26" s="168" customFormat="1" ht="13.5" customHeight="1" x14ac:dyDescent="0.25">
      <c r="A163" s="164"/>
      <c r="B163" s="167"/>
      <c r="C163" s="169"/>
      <c r="D163" s="167"/>
      <c r="E163" s="167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spans="1:26" s="168" customFormat="1" ht="13.5" customHeight="1" x14ac:dyDescent="0.25">
      <c r="A164" s="164"/>
      <c r="B164" s="164"/>
      <c r="D164" s="172" t="s">
        <v>947</v>
      </c>
      <c r="E164" s="198" t="str">
        <f>'(2)Ins.'!$E$127</f>
        <v>inserir nº dias</v>
      </c>
      <c r="F164" s="198"/>
      <c r="G164" s="173" t="s">
        <v>948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</sheetData>
  <sheetProtection algorithmName="SHA-512" hashValue="QhvfU8f5RBfY3KjByhmTkljPFD9RgUkPtC5FGelFrBxx2yNwR1d9m+v9mv+/VTGCH61D0REj6iiqD/VqiouXEg==" saltValue="k66Eh0OtJ1EqIzdae7zzKA==" spinCount="100000" sheet="1" formatCells="0" formatColumns="0" formatRows="0" insertColumns="0" insertRows="0" insertHyperlinks="0" deleteColumns="0" deleteRows="0" selectLockedCells="1" sort="0" autoFilter="0" pivotTables="0"/>
  <mergeCells count="16">
    <mergeCell ref="C162:F162"/>
    <mergeCell ref="E164:F164"/>
    <mergeCell ref="A142:F142"/>
    <mergeCell ref="G142:H142"/>
    <mergeCell ref="G136:H136"/>
    <mergeCell ref="G137:H137"/>
    <mergeCell ref="G138:H138"/>
    <mergeCell ref="G139:H139"/>
    <mergeCell ref="G140:H140"/>
    <mergeCell ref="G141:H141"/>
    <mergeCell ref="A1:J1"/>
    <mergeCell ref="A3:D3"/>
    <mergeCell ref="A131:C131"/>
    <mergeCell ref="A134:J134"/>
    <mergeCell ref="B135:F135"/>
    <mergeCell ref="G135:H135"/>
  </mergeCells>
  <printOptions horizontalCentered="1"/>
  <pageMargins left="1.1811023622047245" right="0.78740157480314965" top="1.1811023622047245" bottom="0.78740157480314965" header="0.59055118110236227" footer="0.31496062992125984"/>
  <pageSetup paperSize="9" scale="64" firstPageNumber="0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15 - Orçamento Anual do Custo do Serviço - Ano 03&amp;R&amp;"Calibri,Negrito"&amp;9Pág.: &amp;P de &amp;N</oddFooter>
  </headerFooter>
  <rowBreaks count="1" manualBreakCount="1">
    <brk id="83" max="9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1"/>
  <dimension ref="A1:O55"/>
  <sheetViews>
    <sheetView showGridLines="0" tabSelected="1" zoomScaleNormal="100" zoomScaleSheetLayoutView="85" workbookViewId="0">
      <selection sqref="A1:L4"/>
    </sheetView>
  </sheetViews>
  <sheetFormatPr defaultColWidth="9.109375" defaultRowHeight="14.1" customHeight="1" x14ac:dyDescent="0.25"/>
  <cols>
    <col min="1" max="12" width="6.6640625" style="222" customWidth="1"/>
    <col min="13" max="13" width="7.5546875" style="222" customWidth="1"/>
    <col min="14" max="16" width="5.6640625" style="222" customWidth="1"/>
    <col min="17" max="17" width="5.109375" style="222" customWidth="1"/>
    <col min="18" max="18" width="5.88671875" style="222" customWidth="1"/>
    <col min="19" max="16384" width="9.109375" style="222"/>
  </cols>
  <sheetData>
    <row r="1" spans="1:12" s="222" customFormat="1" ht="14.1" customHeight="1" x14ac:dyDescent="0.25">
      <c r="A1" s="221" t="s">
        <v>908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</row>
    <row r="2" spans="1:12" s="222" customFormat="1" ht="14.1" customHeight="1" x14ac:dyDescent="0.25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</row>
    <row r="3" spans="1:12" s="222" customFormat="1" ht="14.1" customHeight="1" x14ac:dyDescent="0.25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</row>
    <row r="4" spans="1:12" s="222" customFormat="1" ht="14.1" customHeight="1" x14ac:dyDescent="0.25">
      <c r="A4" s="221"/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</row>
    <row r="5" spans="1:12" s="222" customFormat="1" ht="14.1" customHeight="1" x14ac:dyDescent="0.25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4"/>
    </row>
    <row r="6" spans="1:12" s="222" customFormat="1" ht="14.1" customHeight="1" x14ac:dyDescent="0.25">
      <c r="A6" s="224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</row>
    <row r="7" spans="1:12" s="222" customFormat="1" ht="14.1" customHeight="1" x14ac:dyDescent="0.25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</row>
    <row r="8" spans="1:12" s="222" customFormat="1" ht="14.1" customHeight="1" x14ac:dyDescent="0.25">
      <c r="A8" s="225"/>
    </row>
    <row r="9" spans="1:12" s="222" customFormat="1" ht="14.1" customHeight="1" x14ac:dyDescent="0.25">
      <c r="A9" s="225"/>
    </row>
    <row r="10" spans="1:12" s="222" customFormat="1" ht="14.1" customHeight="1" x14ac:dyDescent="0.25">
      <c r="A10" s="225"/>
    </row>
    <row r="11" spans="1:12" s="222" customFormat="1" ht="14.1" customHeight="1" x14ac:dyDescent="0.25">
      <c r="A11" s="225"/>
    </row>
    <row r="12" spans="1:12" s="222" customFormat="1" ht="14.1" customHeight="1" x14ac:dyDescent="0.25">
      <c r="A12" s="225"/>
    </row>
    <row r="13" spans="1:12" s="222" customFormat="1" ht="14.1" customHeight="1" x14ac:dyDescent="0.25">
      <c r="A13" s="225"/>
    </row>
    <row r="14" spans="1:12" s="222" customFormat="1" ht="14.1" customHeight="1" x14ac:dyDescent="0.25">
      <c r="A14" s="225"/>
    </row>
    <row r="21" spans="1:15" s="222" customFormat="1" ht="14.1" customHeight="1" x14ac:dyDescent="0.25">
      <c r="A21" s="225"/>
    </row>
    <row r="22" spans="1:15" s="222" customFormat="1" ht="14.1" customHeight="1" x14ac:dyDescent="0.25">
      <c r="A22" s="225"/>
    </row>
    <row r="23" spans="1:15" s="222" customFormat="1" ht="14.1" customHeight="1" x14ac:dyDescent="0.25">
      <c r="A23" s="154" t="s">
        <v>945</v>
      </c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</row>
    <row r="24" spans="1:15" s="222" customFormat="1" ht="14.1" customHeight="1" x14ac:dyDescent="0.25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  <c r="L24" s="155"/>
    </row>
    <row r="25" spans="1:15" s="222" customFormat="1" ht="14.1" customHeight="1" x14ac:dyDescent="0.25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</row>
    <row r="26" spans="1:15" s="222" customFormat="1" ht="14.1" customHeight="1" x14ac:dyDescent="0.25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</row>
    <row r="27" spans="1:15" s="222" customFormat="1" ht="14.1" customHeight="1" x14ac:dyDescent="0.25">
      <c r="A27" s="225"/>
    </row>
    <row r="28" spans="1:15" s="222" customFormat="1" ht="14.1" customHeight="1" x14ac:dyDescent="0.25">
      <c r="A28" s="225"/>
      <c r="B28" s="226" t="s">
        <v>391</v>
      </c>
      <c r="O28" s="227"/>
    </row>
    <row r="29" spans="1:15" s="222" customFormat="1" ht="14.1" customHeight="1" x14ac:dyDescent="0.25">
      <c r="A29" s="225"/>
      <c r="B29" s="227"/>
      <c r="C29" s="227" t="str">
        <f>'(1)Premis.'!A1</f>
        <v>Planilha 1 - Premissas Básicas para Determinação do Custo do Serviço</v>
      </c>
      <c r="O29" s="227"/>
    </row>
    <row r="30" spans="1:15" s="222" customFormat="1" ht="14.1" customHeight="1" x14ac:dyDescent="0.25">
      <c r="A30" s="225"/>
      <c r="B30" s="227"/>
      <c r="C30" s="227" t="str">
        <f>'(2)Ins.'!A1</f>
        <v>Planilha 2 - Preços dos Insumos Básicos</v>
      </c>
      <c r="O30" s="227"/>
    </row>
    <row r="31" spans="1:15" s="222" customFormat="1" ht="14.1" customHeight="1" x14ac:dyDescent="0.25">
      <c r="A31" s="225"/>
      <c r="B31" s="227"/>
      <c r="C31" s="227" t="str">
        <f>'(3)Invest.'!A1</f>
        <v>Planilha 3 - Plano de Investimentos</v>
      </c>
      <c r="O31" s="227"/>
    </row>
    <row r="32" spans="1:15" s="222" customFormat="1" ht="14.1" customHeight="1" x14ac:dyDescent="0.25">
      <c r="A32" s="225"/>
      <c r="B32" s="227"/>
      <c r="C32" s="227" t="str">
        <f>'(4)Comp.Pessoal'!A1</f>
        <v>Planilha 4 - Composição da Despesa com Pessoal</v>
      </c>
    </row>
    <row r="33" spans="1:8" s="222" customFormat="1" ht="14.1" customHeight="1" x14ac:dyDescent="0.25">
      <c r="A33" s="225"/>
      <c r="B33" s="227"/>
      <c r="C33" s="227" t="str">
        <f>'(5)Comp.Benef.'!A1</f>
        <v>Planilha 5 - Composição da Despesa com Benefício Social</v>
      </c>
    </row>
    <row r="34" spans="1:8" s="222" customFormat="1" ht="14.1" customHeight="1" x14ac:dyDescent="0.25">
      <c r="A34" s="225"/>
      <c r="B34" s="227"/>
      <c r="C34" s="227" t="str">
        <f>'(6)Comp.Desp.G'!A1</f>
        <v>Planilha 6 - Composição da Despesa Geral</v>
      </c>
    </row>
    <row r="35" spans="1:8" s="222" customFormat="1" ht="14.1" customHeight="1" x14ac:dyDescent="0.25">
      <c r="A35" s="225"/>
      <c r="B35" s="227"/>
      <c r="C35" s="227" t="str">
        <f>'(7)Comp.Veic.Pas'!A1</f>
        <v>Planilha 7 - Composição da Despesa com Veículo - Passeio de uso Administrativo</v>
      </c>
    </row>
    <row r="36" spans="1:8" s="222" customFormat="1" ht="14.1" customHeight="1" x14ac:dyDescent="0.25">
      <c r="A36" s="225"/>
      <c r="B36" s="227"/>
      <c r="C36" s="227" t="str">
        <f>'(8)Comp.Veic.Util.'!A1</f>
        <v>Planilha 8 - Composição da Despesa com Veículo - Utilitário</v>
      </c>
    </row>
    <row r="37" spans="1:8" s="222" customFormat="1" ht="14.1" customHeight="1" x14ac:dyDescent="0.25">
      <c r="A37" s="225"/>
      <c r="B37" s="227"/>
      <c r="C37" s="227" t="str">
        <f>'(9)Comp.Motoc.'!A1</f>
        <v>Planilha 9 - Composição da Despesa com Veículo - Motocicleta</v>
      </c>
    </row>
    <row r="38" spans="1:8" s="222" customFormat="1" ht="14.1" customHeight="1" x14ac:dyDescent="0.25">
      <c r="A38" s="225"/>
      <c r="B38" s="227"/>
      <c r="C38" s="227" t="str">
        <f>'(10)Comp.Sinaliz.'!A1</f>
        <v>Planilha 10 - Composição da Despesa com Sinalização e Equipamentos Eletrônicos</v>
      </c>
    </row>
    <row r="39" spans="1:8" s="222" customFormat="1" ht="14.1" customHeight="1" x14ac:dyDescent="0.25">
      <c r="A39" s="225"/>
      <c r="B39" s="227"/>
      <c r="C39" s="227" t="str">
        <f>'(11)Comp.Deprec.'!A1</f>
        <v>Planilha 11 - Composição da Depreciação de Veículo, Máquina e Equipamento</v>
      </c>
      <c r="D39" s="227"/>
    </row>
    <row r="40" spans="1:8" s="222" customFormat="1" ht="14.1" customHeight="1" x14ac:dyDescent="0.25">
      <c r="A40" s="225"/>
      <c r="B40" s="227"/>
      <c r="C40" s="227" t="str">
        <f>'(12)Comp.Orgao.Gestor'!A1</f>
        <v>Planilha 12 - Custos com Fiscalização e Controle do Contrato - Órgão Gestor</v>
      </c>
      <c r="D40" s="227"/>
    </row>
    <row r="41" spans="1:8" s="222" customFormat="1" ht="14.1" customHeight="1" x14ac:dyDescent="0.25">
      <c r="A41" s="225"/>
      <c r="C41" s="227" t="str">
        <f>'(13)Proj.Deprec.'!A1</f>
        <v>Planilha 13 - Projeção da Depreciação do Veículo</v>
      </c>
      <c r="D41" s="227"/>
      <c r="E41" s="228"/>
      <c r="F41" s="228"/>
      <c r="G41" s="228"/>
      <c r="H41" s="228"/>
    </row>
    <row r="42" spans="1:8" s="222" customFormat="1" ht="14.1" customHeight="1" x14ac:dyDescent="0.25">
      <c r="A42" s="225"/>
      <c r="C42" s="227" t="str">
        <f>'(14)Enc.Soc.'!A1</f>
        <v>Planilha 14 - Encargos Sociais</v>
      </c>
      <c r="D42" s="227"/>
      <c r="E42" s="228"/>
      <c r="F42" s="228"/>
      <c r="G42" s="228"/>
      <c r="H42" s="228"/>
    </row>
    <row r="43" spans="1:8" s="222" customFormat="1" ht="14.1" customHeight="1" x14ac:dyDescent="0.25">
      <c r="A43" s="225"/>
      <c r="C43" s="227" t="str">
        <f>'(15)Orç_Ano_1'!A1</f>
        <v>Planilha 15 - Orçamento Anual do Custo do Serviço - Ano 01</v>
      </c>
      <c r="D43" s="227"/>
      <c r="E43" s="228"/>
      <c r="F43" s="228"/>
      <c r="G43" s="228"/>
      <c r="H43" s="228"/>
    </row>
    <row r="44" spans="1:8" s="222" customFormat="1" ht="14.1" customHeight="1" x14ac:dyDescent="0.25">
      <c r="C44" s="227" t="str">
        <f>'(15)Orç_Ano_2'!A1</f>
        <v>Planilha 15 - Orçamento Anual do Custo do Serviço - Ano 02</v>
      </c>
    </row>
    <row r="45" spans="1:8" s="222" customFormat="1" ht="14.1" customHeight="1" x14ac:dyDescent="0.25">
      <c r="C45" s="227" t="str">
        <f>'(15)Orç_Ano_3'!A1</f>
        <v>Planilha 15 - Orçamento Anual do Custo do Serviço - Ano 03</v>
      </c>
    </row>
    <row r="46" spans="1:8" s="222" customFormat="1" ht="14.1" customHeight="1" x14ac:dyDescent="0.25">
      <c r="C46" s="227" t="str">
        <f>'(15)Orç_Ano_4'!A1</f>
        <v>Planilha 15 - Orçamento Anual do Custo do Serviço - Ano 04</v>
      </c>
    </row>
    <row r="47" spans="1:8" s="222" customFormat="1" ht="14.1" customHeight="1" x14ac:dyDescent="0.25">
      <c r="C47" s="227" t="str">
        <f>'(15)Orç_Ano_5'!A1</f>
        <v>Planilha 15 - Orçamento Anual do Custo do Serviço - Ano 05</v>
      </c>
    </row>
    <row r="48" spans="1:8" s="222" customFormat="1" ht="14.1" customHeight="1" x14ac:dyDescent="0.25">
      <c r="C48" s="227" t="str">
        <f>'(15)Orç_Ano_6'!A1</f>
        <v>Planilha 15 - Orçamento Anual do Custo do Serviço - Ano 06</v>
      </c>
    </row>
    <row r="49" spans="3:4" s="222" customFormat="1" ht="14.1" customHeight="1" x14ac:dyDescent="0.25">
      <c r="C49" s="227" t="str">
        <f>'(16)Quant.Vagas'!A1</f>
        <v>Planilha 16 - Demonstrativo de Vagas Ofertadas</v>
      </c>
      <c r="D49" s="227"/>
    </row>
    <row r="50" spans="3:4" s="222" customFormat="1" ht="14.1" customHeight="1" x14ac:dyDescent="0.25">
      <c r="C50" s="227" t="str">
        <f>'(17)Vaga_Hora'!A1</f>
        <v>Planilha 17 - Composição das Vagas e das Horas Equivalentes</v>
      </c>
    </row>
    <row r="51" spans="3:4" s="222" customFormat="1" ht="14.1" customHeight="1" x14ac:dyDescent="0.25">
      <c r="C51" s="227" t="str">
        <f>'(18) Receita'!A1</f>
        <v>Planilha 18 - Projeção da Receita</v>
      </c>
    </row>
    <row r="52" spans="3:4" s="222" customFormat="1" ht="14.1" customHeight="1" x14ac:dyDescent="0.25">
      <c r="C52" s="227" t="str">
        <f>'(19)Fluxo_Caixa'!A1</f>
        <v>Planilha 19 - Fluxo de Caixa Projetado</v>
      </c>
    </row>
    <row r="53" spans="3:4" s="222" customFormat="1" ht="14.1" customHeight="1" x14ac:dyDescent="0.25">
      <c r="C53" s="227" t="str">
        <f>'(20)WACC'!A1</f>
        <v>Planilha 20 - Composição da WACC (Weighted Average Capital Cost)</v>
      </c>
    </row>
    <row r="55" spans="3:4" s="222" customFormat="1" ht="14.1" customHeight="1" x14ac:dyDescent="0.25">
      <c r="C55" s="227"/>
    </row>
  </sheetData>
  <sheetProtection algorithmName="SHA-512" hashValue="6pNQnXjX1twM5VxA+LkbAXbn3TtsCCa2jkyIvJEystLt8a5AoNXnbScU3DToUd9/3RZqCB+/svoQuCJ/iqp/qA==" saltValue="hSkbOUdUFKlVChrqsRddA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23:L26"/>
    <mergeCell ref="A1:L4"/>
  </mergeCells>
  <printOptions horizontalCentered="1"/>
  <pageMargins left="1.1811023622047245" right="0.78740157480314965" top="0.78740157480314965" bottom="0.78740157480314965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7E30D-A58A-4371-8FA9-A8DA0A20EC45}">
  <dimension ref="A1:Z164"/>
  <sheetViews>
    <sheetView showGridLines="0" zoomScaleNormal="100" zoomScaleSheetLayoutView="40" zoomScalePageLayoutView="55" workbookViewId="0">
      <selection sqref="A1:J1"/>
    </sheetView>
  </sheetViews>
  <sheetFormatPr defaultColWidth="9.44140625" defaultRowHeight="14.1" customHeight="1" x14ac:dyDescent="0.25"/>
  <cols>
    <col min="1" max="1" width="4.33203125" style="1065" customWidth="1"/>
    <col min="2" max="3" width="4.44140625" style="201" customWidth="1"/>
    <col min="4" max="4" width="51.44140625" style="472" customWidth="1"/>
    <col min="5" max="5" width="8.6640625" style="472" customWidth="1"/>
    <col min="6" max="6" width="11.6640625" style="472" customWidth="1"/>
    <col min="7" max="7" width="8.88671875" style="1066" bestFit="1" customWidth="1"/>
    <col min="8" max="8" width="8.6640625" style="472" customWidth="1"/>
    <col min="9" max="9" width="13.6640625" style="1065" customWidth="1"/>
    <col min="10" max="10" width="10.6640625" style="1067" customWidth="1"/>
    <col min="11" max="11" width="9.109375" style="201" customWidth="1"/>
    <col min="12" max="12" width="11.109375" style="201" bestFit="1" customWidth="1"/>
    <col min="13" max="241" width="9.109375" style="201" customWidth="1"/>
    <col min="242" max="242" width="10.109375" style="201" customWidth="1"/>
    <col min="243" max="243" width="6.88671875" style="201" customWidth="1"/>
    <col min="244" max="244" width="32.6640625" style="201" bestFit="1" customWidth="1"/>
    <col min="245" max="245" width="9.44140625" style="201"/>
    <col min="246" max="246" width="6.6640625" style="201" customWidth="1"/>
    <col min="247" max="247" width="7.6640625" style="201" customWidth="1"/>
    <col min="248" max="248" width="36.88671875" style="201" customWidth="1"/>
    <col min="249" max="249" width="11.88671875" style="201" bestFit="1" customWidth="1"/>
    <col min="250" max="250" width="10.5546875" style="201" bestFit="1" customWidth="1"/>
    <col min="251" max="251" width="7.109375" style="201" bestFit="1" customWidth="1"/>
    <col min="252" max="252" width="6.88671875" style="201" bestFit="1" customWidth="1"/>
    <col min="253" max="253" width="7.6640625" style="201" bestFit="1" customWidth="1"/>
    <col min="254" max="254" width="13.33203125" style="201" bestFit="1" customWidth="1"/>
    <col min="255" max="255" width="8.5546875" style="201" bestFit="1" customWidth="1"/>
    <col min="256" max="256" width="7.33203125" style="201" bestFit="1" customWidth="1"/>
    <col min="257" max="257" width="14.33203125" style="201" bestFit="1" customWidth="1"/>
    <col min="258" max="497" width="9.109375" style="201" customWidth="1"/>
    <col min="498" max="498" width="10.109375" style="201" customWidth="1"/>
    <col min="499" max="499" width="6.88671875" style="201" customWidth="1"/>
    <col min="500" max="500" width="32.6640625" style="201" bestFit="1" customWidth="1"/>
    <col min="501" max="501" width="9.44140625" style="201"/>
    <col min="502" max="502" width="6.6640625" style="201" customWidth="1"/>
    <col min="503" max="503" width="7.6640625" style="201" customWidth="1"/>
    <col min="504" max="504" width="36.88671875" style="201" customWidth="1"/>
    <col min="505" max="505" width="11.88671875" style="201" bestFit="1" customWidth="1"/>
    <col min="506" max="506" width="10.5546875" style="201" bestFit="1" customWidth="1"/>
    <col min="507" max="507" width="7.109375" style="201" bestFit="1" customWidth="1"/>
    <col min="508" max="508" width="6.88671875" style="201" bestFit="1" customWidth="1"/>
    <col min="509" max="509" width="7.6640625" style="201" bestFit="1" customWidth="1"/>
    <col min="510" max="510" width="13.33203125" style="201" bestFit="1" customWidth="1"/>
    <col min="511" max="511" width="8.5546875" style="201" bestFit="1" customWidth="1"/>
    <col min="512" max="512" width="7.33203125" style="201" bestFit="1" customWidth="1"/>
    <col min="513" max="513" width="14.33203125" style="201" bestFit="1" customWidth="1"/>
    <col min="514" max="753" width="9.109375" style="201" customWidth="1"/>
    <col min="754" max="754" width="10.109375" style="201" customWidth="1"/>
    <col min="755" max="755" width="6.88671875" style="201" customWidth="1"/>
    <col min="756" max="756" width="32.6640625" style="201" bestFit="1" customWidth="1"/>
    <col min="757" max="757" width="9.44140625" style="201"/>
    <col min="758" max="758" width="6.6640625" style="201" customWidth="1"/>
    <col min="759" max="759" width="7.6640625" style="201" customWidth="1"/>
    <col min="760" max="760" width="36.88671875" style="201" customWidth="1"/>
    <col min="761" max="761" width="11.88671875" style="201" bestFit="1" customWidth="1"/>
    <col min="762" max="762" width="10.5546875" style="201" bestFit="1" customWidth="1"/>
    <col min="763" max="763" width="7.109375" style="201" bestFit="1" customWidth="1"/>
    <col min="764" max="764" width="6.88671875" style="201" bestFit="1" customWidth="1"/>
    <col min="765" max="765" width="7.6640625" style="201" bestFit="1" customWidth="1"/>
    <col min="766" max="766" width="13.33203125" style="201" bestFit="1" customWidth="1"/>
    <col min="767" max="767" width="8.5546875" style="201" bestFit="1" customWidth="1"/>
    <col min="768" max="768" width="7.33203125" style="201" bestFit="1" customWidth="1"/>
    <col min="769" max="769" width="14.33203125" style="201" bestFit="1" customWidth="1"/>
    <col min="770" max="1009" width="9.109375" style="201" customWidth="1"/>
    <col min="1010" max="1010" width="10.109375" style="201" customWidth="1"/>
    <col min="1011" max="1011" width="6.88671875" style="201" customWidth="1"/>
    <col min="1012" max="1012" width="32.6640625" style="201" bestFit="1" customWidth="1"/>
    <col min="1013" max="1013" width="9.44140625" style="201"/>
    <col min="1014" max="1014" width="6.6640625" style="201" customWidth="1"/>
    <col min="1015" max="1015" width="7.6640625" style="201" customWidth="1"/>
    <col min="1016" max="1016" width="36.88671875" style="201" customWidth="1"/>
    <col min="1017" max="1017" width="11.88671875" style="201" bestFit="1" customWidth="1"/>
    <col min="1018" max="1018" width="10.5546875" style="201" bestFit="1" customWidth="1"/>
    <col min="1019" max="1019" width="7.109375" style="201" bestFit="1" customWidth="1"/>
    <col min="1020" max="1020" width="6.88671875" style="201" bestFit="1" customWidth="1"/>
    <col min="1021" max="1021" width="7.6640625" style="201" bestFit="1" customWidth="1"/>
    <col min="1022" max="1022" width="13.33203125" style="201" bestFit="1" customWidth="1"/>
    <col min="1023" max="1023" width="8.5546875" style="201" bestFit="1" customWidth="1"/>
    <col min="1024" max="1024" width="7.33203125" style="201" bestFit="1" customWidth="1"/>
    <col min="1025" max="1025" width="14.33203125" style="201" bestFit="1" customWidth="1"/>
    <col min="1026" max="1265" width="9.109375" style="201" customWidth="1"/>
    <col min="1266" max="1266" width="10.109375" style="201" customWidth="1"/>
    <col min="1267" max="1267" width="6.88671875" style="201" customWidth="1"/>
    <col min="1268" max="1268" width="32.6640625" style="201" bestFit="1" customWidth="1"/>
    <col min="1269" max="1269" width="9.44140625" style="201"/>
    <col min="1270" max="1270" width="6.6640625" style="201" customWidth="1"/>
    <col min="1271" max="1271" width="7.6640625" style="201" customWidth="1"/>
    <col min="1272" max="1272" width="36.88671875" style="201" customWidth="1"/>
    <col min="1273" max="1273" width="11.88671875" style="201" bestFit="1" customWidth="1"/>
    <col min="1274" max="1274" width="10.5546875" style="201" bestFit="1" customWidth="1"/>
    <col min="1275" max="1275" width="7.109375" style="201" bestFit="1" customWidth="1"/>
    <col min="1276" max="1276" width="6.88671875" style="201" bestFit="1" customWidth="1"/>
    <col min="1277" max="1277" width="7.6640625" style="201" bestFit="1" customWidth="1"/>
    <col min="1278" max="1278" width="13.33203125" style="201" bestFit="1" customWidth="1"/>
    <col min="1279" max="1279" width="8.5546875" style="201" bestFit="1" customWidth="1"/>
    <col min="1280" max="1280" width="7.33203125" style="201" bestFit="1" customWidth="1"/>
    <col min="1281" max="1281" width="14.33203125" style="201" bestFit="1" customWidth="1"/>
    <col min="1282" max="1521" width="9.109375" style="201" customWidth="1"/>
    <col min="1522" max="1522" width="10.109375" style="201" customWidth="1"/>
    <col min="1523" max="1523" width="6.88671875" style="201" customWidth="1"/>
    <col min="1524" max="1524" width="32.6640625" style="201" bestFit="1" customWidth="1"/>
    <col min="1525" max="1525" width="9.44140625" style="201"/>
    <col min="1526" max="1526" width="6.6640625" style="201" customWidth="1"/>
    <col min="1527" max="1527" width="7.6640625" style="201" customWidth="1"/>
    <col min="1528" max="1528" width="36.88671875" style="201" customWidth="1"/>
    <col min="1529" max="1529" width="11.88671875" style="201" bestFit="1" customWidth="1"/>
    <col min="1530" max="1530" width="10.5546875" style="201" bestFit="1" customWidth="1"/>
    <col min="1531" max="1531" width="7.109375" style="201" bestFit="1" customWidth="1"/>
    <col min="1532" max="1532" width="6.88671875" style="201" bestFit="1" customWidth="1"/>
    <col min="1533" max="1533" width="7.6640625" style="201" bestFit="1" customWidth="1"/>
    <col min="1534" max="1534" width="13.33203125" style="201" bestFit="1" customWidth="1"/>
    <col min="1535" max="1535" width="8.5546875" style="201" bestFit="1" customWidth="1"/>
    <col min="1536" max="1536" width="7.33203125" style="201" bestFit="1" customWidth="1"/>
    <col min="1537" max="1537" width="14.33203125" style="201" bestFit="1" customWidth="1"/>
    <col min="1538" max="1777" width="9.109375" style="201" customWidth="1"/>
    <col min="1778" max="1778" width="10.109375" style="201" customWidth="1"/>
    <col min="1779" max="1779" width="6.88671875" style="201" customWidth="1"/>
    <col min="1780" max="1780" width="32.6640625" style="201" bestFit="1" customWidth="1"/>
    <col min="1781" max="1781" width="9.44140625" style="201"/>
    <col min="1782" max="1782" width="6.6640625" style="201" customWidth="1"/>
    <col min="1783" max="1783" width="7.6640625" style="201" customWidth="1"/>
    <col min="1784" max="1784" width="36.88671875" style="201" customWidth="1"/>
    <col min="1785" max="1785" width="11.88671875" style="201" bestFit="1" customWidth="1"/>
    <col min="1786" max="1786" width="10.5546875" style="201" bestFit="1" customWidth="1"/>
    <col min="1787" max="1787" width="7.109375" style="201" bestFit="1" customWidth="1"/>
    <col min="1788" max="1788" width="6.88671875" style="201" bestFit="1" customWidth="1"/>
    <col min="1789" max="1789" width="7.6640625" style="201" bestFit="1" customWidth="1"/>
    <col min="1790" max="1790" width="13.33203125" style="201" bestFit="1" customWidth="1"/>
    <col min="1791" max="1791" width="8.5546875" style="201" bestFit="1" customWidth="1"/>
    <col min="1792" max="1792" width="7.33203125" style="201" bestFit="1" customWidth="1"/>
    <col min="1793" max="1793" width="14.33203125" style="201" bestFit="1" customWidth="1"/>
    <col min="1794" max="2033" width="9.109375" style="201" customWidth="1"/>
    <col min="2034" max="2034" width="10.109375" style="201" customWidth="1"/>
    <col min="2035" max="2035" width="6.88671875" style="201" customWidth="1"/>
    <col min="2036" max="2036" width="32.6640625" style="201" bestFit="1" customWidth="1"/>
    <col min="2037" max="2037" width="9.44140625" style="201"/>
    <col min="2038" max="2038" width="6.6640625" style="201" customWidth="1"/>
    <col min="2039" max="2039" width="7.6640625" style="201" customWidth="1"/>
    <col min="2040" max="2040" width="36.88671875" style="201" customWidth="1"/>
    <col min="2041" max="2041" width="11.88671875" style="201" bestFit="1" customWidth="1"/>
    <col min="2042" max="2042" width="10.5546875" style="201" bestFit="1" customWidth="1"/>
    <col min="2043" max="2043" width="7.109375" style="201" bestFit="1" customWidth="1"/>
    <col min="2044" max="2044" width="6.88671875" style="201" bestFit="1" customWidth="1"/>
    <col min="2045" max="2045" width="7.6640625" style="201" bestFit="1" customWidth="1"/>
    <col min="2046" max="2046" width="13.33203125" style="201" bestFit="1" customWidth="1"/>
    <col min="2047" max="2047" width="8.5546875" style="201" bestFit="1" customWidth="1"/>
    <col min="2048" max="2048" width="7.33203125" style="201" bestFit="1" customWidth="1"/>
    <col min="2049" max="2049" width="14.33203125" style="201" bestFit="1" customWidth="1"/>
    <col min="2050" max="2289" width="9.109375" style="201" customWidth="1"/>
    <col min="2290" max="2290" width="10.109375" style="201" customWidth="1"/>
    <col min="2291" max="2291" width="6.88671875" style="201" customWidth="1"/>
    <col min="2292" max="2292" width="32.6640625" style="201" bestFit="1" customWidth="1"/>
    <col min="2293" max="2293" width="9.44140625" style="201"/>
    <col min="2294" max="2294" width="6.6640625" style="201" customWidth="1"/>
    <col min="2295" max="2295" width="7.6640625" style="201" customWidth="1"/>
    <col min="2296" max="2296" width="36.88671875" style="201" customWidth="1"/>
    <col min="2297" max="2297" width="11.88671875" style="201" bestFit="1" customWidth="1"/>
    <col min="2298" max="2298" width="10.5546875" style="201" bestFit="1" customWidth="1"/>
    <col min="2299" max="2299" width="7.109375" style="201" bestFit="1" customWidth="1"/>
    <col min="2300" max="2300" width="6.88671875" style="201" bestFit="1" customWidth="1"/>
    <col min="2301" max="2301" width="7.6640625" style="201" bestFit="1" customWidth="1"/>
    <col min="2302" max="2302" width="13.33203125" style="201" bestFit="1" customWidth="1"/>
    <col min="2303" max="2303" width="8.5546875" style="201" bestFit="1" customWidth="1"/>
    <col min="2304" max="2304" width="7.33203125" style="201" bestFit="1" customWidth="1"/>
    <col min="2305" max="2305" width="14.33203125" style="201" bestFit="1" customWidth="1"/>
    <col min="2306" max="2545" width="9.109375" style="201" customWidth="1"/>
    <col min="2546" max="2546" width="10.109375" style="201" customWidth="1"/>
    <col min="2547" max="2547" width="6.88671875" style="201" customWidth="1"/>
    <col min="2548" max="2548" width="32.6640625" style="201" bestFit="1" customWidth="1"/>
    <col min="2549" max="2549" width="9.44140625" style="201"/>
    <col min="2550" max="2550" width="6.6640625" style="201" customWidth="1"/>
    <col min="2551" max="2551" width="7.6640625" style="201" customWidth="1"/>
    <col min="2552" max="2552" width="36.88671875" style="201" customWidth="1"/>
    <col min="2553" max="2553" width="11.88671875" style="201" bestFit="1" customWidth="1"/>
    <col min="2554" max="2554" width="10.5546875" style="201" bestFit="1" customWidth="1"/>
    <col min="2555" max="2555" width="7.109375" style="201" bestFit="1" customWidth="1"/>
    <col min="2556" max="2556" width="6.88671875" style="201" bestFit="1" customWidth="1"/>
    <col min="2557" max="2557" width="7.6640625" style="201" bestFit="1" customWidth="1"/>
    <col min="2558" max="2558" width="13.33203125" style="201" bestFit="1" customWidth="1"/>
    <col min="2559" max="2559" width="8.5546875" style="201" bestFit="1" customWidth="1"/>
    <col min="2560" max="2560" width="7.33203125" style="201" bestFit="1" customWidth="1"/>
    <col min="2561" max="2561" width="14.33203125" style="201" bestFit="1" customWidth="1"/>
    <col min="2562" max="2801" width="9.109375" style="201" customWidth="1"/>
    <col min="2802" max="2802" width="10.109375" style="201" customWidth="1"/>
    <col min="2803" max="2803" width="6.88671875" style="201" customWidth="1"/>
    <col min="2804" max="2804" width="32.6640625" style="201" bestFit="1" customWidth="1"/>
    <col min="2805" max="2805" width="9.44140625" style="201"/>
    <col min="2806" max="2806" width="6.6640625" style="201" customWidth="1"/>
    <col min="2807" max="2807" width="7.6640625" style="201" customWidth="1"/>
    <col min="2808" max="2808" width="36.88671875" style="201" customWidth="1"/>
    <col min="2809" max="2809" width="11.88671875" style="201" bestFit="1" customWidth="1"/>
    <col min="2810" max="2810" width="10.5546875" style="201" bestFit="1" customWidth="1"/>
    <col min="2811" max="2811" width="7.109375" style="201" bestFit="1" customWidth="1"/>
    <col min="2812" max="2812" width="6.88671875" style="201" bestFit="1" customWidth="1"/>
    <col min="2813" max="2813" width="7.6640625" style="201" bestFit="1" customWidth="1"/>
    <col min="2814" max="2814" width="13.33203125" style="201" bestFit="1" customWidth="1"/>
    <col min="2815" max="2815" width="8.5546875" style="201" bestFit="1" customWidth="1"/>
    <col min="2816" max="2816" width="7.33203125" style="201" bestFit="1" customWidth="1"/>
    <col min="2817" max="2817" width="14.33203125" style="201" bestFit="1" customWidth="1"/>
    <col min="2818" max="3057" width="9.109375" style="201" customWidth="1"/>
    <col min="3058" max="3058" width="10.109375" style="201" customWidth="1"/>
    <col min="3059" max="3059" width="6.88671875" style="201" customWidth="1"/>
    <col min="3060" max="3060" width="32.6640625" style="201" bestFit="1" customWidth="1"/>
    <col min="3061" max="3061" width="9.44140625" style="201"/>
    <col min="3062" max="3062" width="6.6640625" style="201" customWidth="1"/>
    <col min="3063" max="3063" width="7.6640625" style="201" customWidth="1"/>
    <col min="3064" max="3064" width="36.88671875" style="201" customWidth="1"/>
    <col min="3065" max="3065" width="11.88671875" style="201" bestFit="1" customWidth="1"/>
    <col min="3066" max="3066" width="10.5546875" style="201" bestFit="1" customWidth="1"/>
    <col min="3067" max="3067" width="7.109375" style="201" bestFit="1" customWidth="1"/>
    <col min="3068" max="3068" width="6.88671875" style="201" bestFit="1" customWidth="1"/>
    <col min="3069" max="3069" width="7.6640625" style="201" bestFit="1" customWidth="1"/>
    <col min="3070" max="3070" width="13.33203125" style="201" bestFit="1" customWidth="1"/>
    <col min="3071" max="3071" width="8.5546875" style="201" bestFit="1" customWidth="1"/>
    <col min="3072" max="3072" width="7.33203125" style="201" bestFit="1" customWidth="1"/>
    <col min="3073" max="3073" width="14.33203125" style="201" bestFit="1" customWidth="1"/>
    <col min="3074" max="3313" width="9.109375" style="201" customWidth="1"/>
    <col min="3314" max="3314" width="10.109375" style="201" customWidth="1"/>
    <col min="3315" max="3315" width="6.88671875" style="201" customWidth="1"/>
    <col min="3316" max="3316" width="32.6640625" style="201" bestFit="1" customWidth="1"/>
    <col min="3317" max="3317" width="9.44140625" style="201"/>
    <col min="3318" max="3318" width="6.6640625" style="201" customWidth="1"/>
    <col min="3319" max="3319" width="7.6640625" style="201" customWidth="1"/>
    <col min="3320" max="3320" width="36.88671875" style="201" customWidth="1"/>
    <col min="3321" max="3321" width="11.88671875" style="201" bestFit="1" customWidth="1"/>
    <col min="3322" max="3322" width="10.5546875" style="201" bestFit="1" customWidth="1"/>
    <col min="3323" max="3323" width="7.109375" style="201" bestFit="1" customWidth="1"/>
    <col min="3324" max="3324" width="6.88671875" style="201" bestFit="1" customWidth="1"/>
    <col min="3325" max="3325" width="7.6640625" style="201" bestFit="1" customWidth="1"/>
    <col min="3326" max="3326" width="13.33203125" style="201" bestFit="1" customWidth="1"/>
    <col min="3327" max="3327" width="8.5546875" style="201" bestFit="1" customWidth="1"/>
    <col min="3328" max="3328" width="7.33203125" style="201" bestFit="1" customWidth="1"/>
    <col min="3329" max="3329" width="14.33203125" style="201" bestFit="1" customWidth="1"/>
    <col min="3330" max="3569" width="9.109375" style="201" customWidth="1"/>
    <col min="3570" max="3570" width="10.109375" style="201" customWidth="1"/>
    <col min="3571" max="3571" width="6.88671875" style="201" customWidth="1"/>
    <col min="3572" max="3572" width="32.6640625" style="201" bestFit="1" customWidth="1"/>
    <col min="3573" max="3573" width="9.44140625" style="201"/>
    <col min="3574" max="3574" width="6.6640625" style="201" customWidth="1"/>
    <col min="3575" max="3575" width="7.6640625" style="201" customWidth="1"/>
    <col min="3576" max="3576" width="36.88671875" style="201" customWidth="1"/>
    <col min="3577" max="3577" width="11.88671875" style="201" bestFit="1" customWidth="1"/>
    <col min="3578" max="3578" width="10.5546875" style="201" bestFit="1" customWidth="1"/>
    <col min="3579" max="3579" width="7.109375" style="201" bestFit="1" customWidth="1"/>
    <col min="3580" max="3580" width="6.88671875" style="201" bestFit="1" customWidth="1"/>
    <col min="3581" max="3581" width="7.6640625" style="201" bestFit="1" customWidth="1"/>
    <col min="3582" max="3582" width="13.33203125" style="201" bestFit="1" customWidth="1"/>
    <col min="3583" max="3583" width="8.5546875" style="201" bestFit="1" customWidth="1"/>
    <col min="3584" max="3584" width="7.33203125" style="201" bestFit="1" customWidth="1"/>
    <col min="3585" max="3585" width="14.33203125" style="201" bestFit="1" customWidth="1"/>
    <col min="3586" max="3825" width="9.109375" style="201" customWidth="1"/>
    <col min="3826" max="3826" width="10.109375" style="201" customWidth="1"/>
    <col min="3827" max="3827" width="6.88671875" style="201" customWidth="1"/>
    <col min="3828" max="3828" width="32.6640625" style="201" bestFit="1" customWidth="1"/>
    <col min="3829" max="3829" width="9.44140625" style="201"/>
    <col min="3830" max="3830" width="6.6640625" style="201" customWidth="1"/>
    <col min="3831" max="3831" width="7.6640625" style="201" customWidth="1"/>
    <col min="3832" max="3832" width="36.88671875" style="201" customWidth="1"/>
    <col min="3833" max="3833" width="11.88671875" style="201" bestFit="1" customWidth="1"/>
    <col min="3834" max="3834" width="10.5546875" style="201" bestFit="1" customWidth="1"/>
    <col min="3835" max="3835" width="7.109375" style="201" bestFit="1" customWidth="1"/>
    <col min="3836" max="3836" width="6.88671875" style="201" bestFit="1" customWidth="1"/>
    <col min="3837" max="3837" width="7.6640625" style="201" bestFit="1" customWidth="1"/>
    <col min="3838" max="3838" width="13.33203125" style="201" bestFit="1" customWidth="1"/>
    <col min="3839" max="3839" width="8.5546875" style="201" bestFit="1" customWidth="1"/>
    <col min="3840" max="3840" width="7.33203125" style="201" bestFit="1" customWidth="1"/>
    <col min="3841" max="3841" width="14.33203125" style="201" bestFit="1" customWidth="1"/>
    <col min="3842" max="4081" width="9.109375" style="201" customWidth="1"/>
    <col min="4082" max="4082" width="10.109375" style="201" customWidth="1"/>
    <col min="4083" max="4083" width="6.88671875" style="201" customWidth="1"/>
    <col min="4084" max="4084" width="32.6640625" style="201" bestFit="1" customWidth="1"/>
    <col min="4085" max="4085" width="9.44140625" style="201"/>
    <col min="4086" max="4086" width="6.6640625" style="201" customWidth="1"/>
    <col min="4087" max="4087" width="7.6640625" style="201" customWidth="1"/>
    <col min="4088" max="4088" width="36.88671875" style="201" customWidth="1"/>
    <col min="4089" max="4089" width="11.88671875" style="201" bestFit="1" customWidth="1"/>
    <col min="4090" max="4090" width="10.5546875" style="201" bestFit="1" customWidth="1"/>
    <col min="4091" max="4091" width="7.109375" style="201" bestFit="1" customWidth="1"/>
    <col min="4092" max="4092" width="6.88671875" style="201" bestFit="1" customWidth="1"/>
    <col min="4093" max="4093" width="7.6640625" style="201" bestFit="1" customWidth="1"/>
    <col min="4094" max="4094" width="13.33203125" style="201" bestFit="1" customWidth="1"/>
    <col min="4095" max="4095" width="8.5546875" style="201" bestFit="1" customWidth="1"/>
    <col min="4096" max="4096" width="7.33203125" style="201" bestFit="1" customWidth="1"/>
    <col min="4097" max="4097" width="14.33203125" style="201" bestFit="1" customWidth="1"/>
    <col min="4098" max="4337" width="9.109375" style="201" customWidth="1"/>
    <col min="4338" max="4338" width="10.109375" style="201" customWidth="1"/>
    <col min="4339" max="4339" width="6.88671875" style="201" customWidth="1"/>
    <col min="4340" max="4340" width="32.6640625" style="201" bestFit="1" customWidth="1"/>
    <col min="4341" max="4341" width="9.44140625" style="201"/>
    <col min="4342" max="4342" width="6.6640625" style="201" customWidth="1"/>
    <col min="4343" max="4343" width="7.6640625" style="201" customWidth="1"/>
    <col min="4344" max="4344" width="36.88671875" style="201" customWidth="1"/>
    <col min="4345" max="4345" width="11.88671875" style="201" bestFit="1" customWidth="1"/>
    <col min="4346" max="4346" width="10.5546875" style="201" bestFit="1" customWidth="1"/>
    <col min="4347" max="4347" width="7.109375" style="201" bestFit="1" customWidth="1"/>
    <col min="4348" max="4348" width="6.88671875" style="201" bestFit="1" customWidth="1"/>
    <col min="4349" max="4349" width="7.6640625" style="201" bestFit="1" customWidth="1"/>
    <col min="4350" max="4350" width="13.33203125" style="201" bestFit="1" customWidth="1"/>
    <col min="4351" max="4351" width="8.5546875" style="201" bestFit="1" customWidth="1"/>
    <col min="4352" max="4352" width="7.33203125" style="201" bestFit="1" customWidth="1"/>
    <col min="4353" max="4353" width="14.33203125" style="201" bestFit="1" customWidth="1"/>
    <col min="4354" max="4593" width="9.109375" style="201" customWidth="1"/>
    <col min="4594" max="4594" width="10.109375" style="201" customWidth="1"/>
    <col min="4595" max="4595" width="6.88671875" style="201" customWidth="1"/>
    <col min="4596" max="4596" width="32.6640625" style="201" bestFit="1" customWidth="1"/>
    <col min="4597" max="4597" width="9.44140625" style="201"/>
    <col min="4598" max="4598" width="6.6640625" style="201" customWidth="1"/>
    <col min="4599" max="4599" width="7.6640625" style="201" customWidth="1"/>
    <col min="4600" max="4600" width="36.88671875" style="201" customWidth="1"/>
    <col min="4601" max="4601" width="11.88671875" style="201" bestFit="1" customWidth="1"/>
    <col min="4602" max="4602" width="10.5546875" style="201" bestFit="1" customWidth="1"/>
    <col min="4603" max="4603" width="7.109375" style="201" bestFit="1" customWidth="1"/>
    <col min="4604" max="4604" width="6.88671875" style="201" bestFit="1" customWidth="1"/>
    <col min="4605" max="4605" width="7.6640625" style="201" bestFit="1" customWidth="1"/>
    <col min="4606" max="4606" width="13.33203125" style="201" bestFit="1" customWidth="1"/>
    <col min="4607" max="4607" width="8.5546875" style="201" bestFit="1" customWidth="1"/>
    <col min="4608" max="4608" width="7.33203125" style="201" bestFit="1" customWidth="1"/>
    <col min="4609" max="4609" width="14.33203125" style="201" bestFit="1" customWidth="1"/>
    <col min="4610" max="4849" width="9.109375" style="201" customWidth="1"/>
    <col min="4850" max="4850" width="10.109375" style="201" customWidth="1"/>
    <col min="4851" max="4851" width="6.88671875" style="201" customWidth="1"/>
    <col min="4852" max="4852" width="32.6640625" style="201" bestFit="1" customWidth="1"/>
    <col min="4853" max="4853" width="9.44140625" style="201"/>
    <col min="4854" max="4854" width="6.6640625" style="201" customWidth="1"/>
    <col min="4855" max="4855" width="7.6640625" style="201" customWidth="1"/>
    <col min="4856" max="4856" width="36.88671875" style="201" customWidth="1"/>
    <col min="4857" max="4857" width="11.88671875" style="201" bestFit="1" customWidth="1"/>
    <col min="4858" max="4858" width="10.5546875" style="201" bestFit="1" customWidth="1"/>
    <col min="4859" max="4859" width="7.109375" style="201" bestFit="1" customWidth="1"/>
    <col min="4860" max="4860" width="6.88671875" style="201" bestFit="1" customWidth="1"/>
    <col min="4861" max="4861" width="7.6640625" style="201" bestFit="1" customWidth="1"/>
    <col min="4862" max="4862" width="13.33203125" style="201" bestFit="1" customWidth="1"/>
    <col min="4863" max="4863" width="8.5546875" style="201" bestFit="1" customWidth="1"/>
    <col min="4864" max="4864" width="7.33203125" style="201" bestFit="1" customWidth="1"/>
    <col min="4865" max="4865" width="14.33203125" style="201" bestFit="1" customWidth="1"/>
    <col min="4866" max="5105" width="9.109375" style="201" customWidth="1"/>
    <col min="5106" max="5106" width="10.109375" style="201" customWidth="1"/>
    <col min="5107" max="5107" width="6.88671875" style="201" customWidth="1"/>
    <col min="5108" max="5108" width="32.6640625" style="201" bestFit="1" customWidth="1"/>
    <col min="5109" max="5109" width="9.44140625" style="201"/>
    <col min="5110" max="5110" width="6.6640625" style="201" customWidth="1"/>
    <col min="5111" max="5111" width="7.6640625" style="201" customWidth="1"/>
    <col min="5112" max="5112" width="36.88671875" style="201" customWidth="1"/>
    <col min="5113" max="5113" width="11.88671875" style="201" bestFit="1" customWidth="1"/>
    <col min="5114" max="5114" width="10.5546875" style="201" bestFit="1" customWidth="1"/>
    <col min="5115" max="5115" width="7.109375" style="201" bestFit="1" customWidth="1"/>
    <col min="5116" max="5116" width="6.88671875" style="201" bestFit="1" customWidth="1"/>
    <col min="5117" max="5117" width="7.6640625" style="201" bestFit="1" customWidth="1"/>
    <col min="5118" max="5118" width="13.33203125" style="201" bestFit="1" customWidth="1"/>
    <col min="5119" max="5119" width="8.5546875" style="201" bestFit="1" customWidth="1"/>
    <col min="5120" max="5120" width="7.33203125" style="201" bestFit="1" customWidth="1"/>
    <col min="5121" max="5121" width="14.33203125" style="201" bestFit="1" customWidth="1"/>
    <col min="5122" max="5361" width="9.109375" style="201" customWidth="1"/>
    <col min="5362" max="5362" width="10.109375" style="201" customWidth="1"/>
    <col min="5363" max="5363" width="6.88671875" style="201" customWidth="1"/>
    <col min="5364" max="5364" width="32.6640625" style="201" bestFit="1" customWidth="1"/>
    <col min="5365" max="5365" width="9.44140625" style="201"/>
    <col min="5366" max="5366" width="6.6640625" style="201" customWidth="1"/>
    <col min="5367" max="5367" width="7.6640625" style="201" customWidth="1"/>
    <col min="5368" max="5368" width="36.88671875" style="201" customWidth="1"/>
    <col min="5369" max="5369" width="11.88671875" style="201" bestFit="1" customWidth="1"/>
    <col min="5370" max="5370" width="10.5546875" style="201" bestFit="1" customWidth="1"/>
    <col min="5371" max="5371" width="7.109375" style="201" bestFit="1" customWidth="1"/>
    <col min="5372" max="5372" width="6.88671875" style="201" bestFit="1" customWidth="1"/>
    <col min="5373" max="5373" width="7.6640625" style="201" bestFit="1" customWidth="1"/>
    <col min="5374" max="5374" width="13.33203125" style="201" bestFit="1" customWidth="1"/>
    <col min="5375" max="5375" width="8.5546875" style="201" bestFit="1" customWidth="1"/>
    <col min="5376" max="5376" width="7.33203125" style="201" bestFit="1" customWidth="1"/>
    <col min="5377" max="5377" width="14.33203125" style="201" bestFit="1" customWidth="1"/>
    <col min="5378" max="5617" width="9.109375" style="201" customWidth="1"/>
    <col min="5618" max="5618" width="10.109375" style="201" customWidth="1"/>
    <col min="5619" max="5619" width="6.88671875" style="201" customWidth="1"/>
    <col min="5620" max="5620" width="32.6640625" style="201" bestFit="1" customWidth="1"/>
    <col min="5621" max="5621" width="9.44140625" style="201"/>
    <col min="5622" max="5622" width="6.6640625" style="201" customWidth="1"/>
    <col min="5623" max="5623" width="7.6640625" style="201" customWidth="1"/>
    <col min="5624" max="5624" width="36.88671875" style="201" customWidth="1"/>
    <col min="5625" max="5625" width="11.88671875" style="201" bestFit="1" customWidth="1"/>
    <col min="5626" max="5626" width="10.5546875" style="201" bestFit="1" customWidth="1"/>
    <col min="5627" max="5627" width="7.109375" style="201" bestFit="1" customWidth="1"/>
    <col min="5628" max="5628" width="6.88671875" style="201" bestFit="1" customWidth="1"/>
    <col min="5629" max="5629" width="7.6640625" style="201" bestFit="1" customWidth="1"/>
    <col min="5630" max="5630" width="13.33203125" style="201" bestFit="1" customWidth="1"/>
    <col min="5631" max="5631" width="8.5546875" style="201" bestFit="1" customWidth="1"/>
    <col min="5632" max="5632" width="7.33203125" style="201" bestFit="1" customWidth="1"/>
    <col min="5633" max="5633" width="14.33203125" style="201" bestFit="1" customWidth="1"/>
    <col min="5634" max="5873" width="9.109375" style="201" customWidth="1"/>
    <col min="5874" max="5874" width="10.109375" style="201" customWidth="1"/>
    <col min="5875" max="5875" width="6.88671875" style="201" customWidth="1"/>
    <col min="5876" max="5876" width="32.6640625" style="201" bestFit="1" customWidth="1"/>
    <col min="5877" max="5877" width="9.44140625" style="201"/>
    <col min="5878" max="5878" width="6.6640625" style="201" customWidth="1"/>
    <col min="5879" max="5879" width="7.6640625" style="201" customWidth="1"/>
    <col min="5880" max="5880" width="36.88671875" style="201" customWidth="1"/>
    <col min="5881" max="5881" width="11.88671875" style="201" bestFit="1" customWidth="1"/>
    <col min="5882" max="5882" width="10.5546875" style="201" bestFit="1" customWidth="1"/>
    <col min="5883" max="5883" width="7.109375" style="201" bestFit="1" customWidth="1"/>
    <col min="5884" max="5884" width="6.88671875" style="201" bestFit="1" customWidth="1"/>
    <col min="5885" max="5885" width="7.6640625" style="201" bestFit="1" customWidth="1"/>
    <col min="5886" max="5886" width="13.33203125" style="201" bestFit="1" customWidth="1"/>
    <col min="5887" max="5887" width="8.5546875" style="201" bestFit="1" customWidth="1"/>
    <col min="5888" max="5888" width="7.33203125" style="201" bestFit="1" customWidth="1"/>
    <col min="5889" max="5889" width="14.33203125" style="201" bestFit="1" customWidth="1"/>
    <col min="5890" max="6129" width="9.109375" style="201" customWidth="1"/>
    <col min="6130" max="6130" width="10.109375" style="201" customWidth="1"/>
    <col min="6131" max="6131" width="6.88671875" style="201" customWidth="1"/>
    <col min="6132" max="6132" width="32.6640625" style="201" bestFit="1" customWidth="1"/>
    <col min="6133" max="6133" width="9.44140625" style="201"/>
    <col min="6134" max="6134" width="6.6640625" style="201" customWidth="1"/>
    <col min="6135" max="6135" width="7.6640625" style="201" customWidth="1"/>
    <col min="6136" max="6136" width="36.88671875" style="201" customWidth="1"/>
    <col min="6137" max="6137" width="11.88671875" style="201" bestFit="1" customWidth="1"/>
    <col min="6138" max="6138" width="10.5546875" style="201" bestFit="1" customWidth="1"/>
    <col min="6139" max="6139" width="7.109375" style="201" bestFit="1" customWidth="1"/>
    <col min="6140" max="6140" width="6.88671875" style="201" bestFit="1" customWidth="1"/>
    <col min="6141" max="6141" width="7.6640625" style="201" bestFit="1" customWidth="1"/>
    <col min="6142" max="6142" width="13.33203125" style="201" bestFit="1" customWidth="1"/>
    <col min="6143" max="6143" width="8.5546875" style="201" bestFit="1" customWidth="1"/>
    <col min="6144" max="6144" width="7.33203125" style="201" bestFit="1" customWidth="1"/>
    <col min="6145" max="6145" width="14.33203125" style="201" bestFit="1" customWidth="1"/>
    <col min="6146" max="6385" width="9.109375" style="201" customWidth="1"/>
    <col min="6386" max="6386" width="10.109375" style="201" customWidth="1"/>
    <col min="6387" max="6387" width="6.88671875" style="201" customWidth="1"/>
    <col min="6388" max="6388" width="32.6640625" style="201" bestFit="1" customWidth="1"/>
    <col min="6389" max="6389" width="9.44140625" style="201"/>
    <col min="6390" max="6390" width="6.6640625" style="201" customWidth="1"/>
    <col min="6391" max="6391" width="7.6640625" style="201" customWidth="1"/>
    <col min="6392" max="6392" width="36.88671875" style="201" customWidth="1"/>
    <col min="6393" max="6393" width="11.88671875" style="201" bestFit="1" customWidth="1"/>
    <col min="6394" max="6394" width="10.5546875" style="201" bestFit="1" customWidth="1"/>
    <col min="6395" max="6395" width="7.109375" style="201" bestFit="1" customWidth="1"/>
    <col min="6396" max="6396" width="6.88671875" style="201" bestFit="1" customWidth="1"/>
    <col min="6397" max="6397" width="7.6640625" style="201" bestFit="1" customWidth="1"/>
    <col min="6398" max="6398" width="13.33203125" style="201" bestFit="1" customWidth="1"/>
    <col min="6399" max="6399" width="8.5546875" style="201" bestFit="1" customWidth="1"/>
    <col min="6400" max="6400" width="7.33203125" style="201" bestFit="1" customWidth="1"/>
    <col min="6401" max="6401" width="14.33203125" style="201" bestFit="1" customWidth="1"/>
    <col min="6402" max="6641" width="9.109375" style="201" customWidth="1"/>
    <col min="6642" max="6642" width="10.109375" style="201" customWidth="1"/>
    <col min="6643" max="6643" width="6.88671875" style="201" customWidth="1"/>
    <col min="6644" max="6644" width="32.6640625" style="201" bestFit="1" customWidth="1"/>
    <col min="6645" max="6645" width="9.44140625" style="201"/>
    <col min="6646" max="6646" width="6.6640625" style="201" customWidth="1"/>
    <col min="6647" max="6647" width="7.6640625" style="201" customWidth="1"/>
    <col min="6648" max="6648" width="36.88671875" style="201" customWidth="1"/>
    <col min="6649" max="6649" width="11.88671875" style="201" bestFit="1" customWidth="1"/>
    <col min="6650" max="6650" width="10.5546875" style="201" bestFit="1" customWidth="1"/>
    <col min="6651" max="6651" width="7.109375" style="201" bestFit="1" customWidth="1"/>
    <col min="6652" max="6652" width="6.88671875" style="201" bestFit="1" customWidth="1"/>
    <col min="6653" max="6653" width="7.6640625" style="201" bestFit="1" customWidth="1"/>
    <col min="6654" max="6654" width="13.33203125" style="201" bestFit="1" customWidth="1"/>
    <col min="6655" max="6655" width="8.5546875" style="201" bestFit="1" customWidth="1"/>
    <col min="6656" max="6656" width="7.33203125" style="201" bestFit="1" customWidth="1"/>
    <col min="6657" max="6657" width="14.33203125" style="201" bestFit="1" customWidth="1"/>
    <col min="6658" max="6897" width="9.109375" style="201" customWidth="1"/>
    <col min="6898" max="6898" width="10.109375" style="201" customWidth="1"/>
    <col min="6899" max="6899" width="6.88671875" style="201" customWidth="1"/>
    <col min="6900" max="6900" width="32.6640625" style="201" bestFit="1" customWidth="1"/>
    <col min="6901" max="6901" width="9.44140625" style="201"/>
    <col min="6902" max="6902" width="6.6640625" style="201" customWidth="1"/>
    <col min="6903" max="6903" width="7.6640625" style="201" customWidth="1"/>
    <col min="6904" max="6904" width="36.88671875" style="201" customWidth="1"/>
    <col min="6905" max="6905" width="11.88671875" style="201" bestFit="1" customWidth="1"/>
    <col min="6906" max="6906" width="10.5546875" style="201" bestFit="1" customWidth="1"/>
    <col min="6907" max="6907" width="7.109375" style="201" bestFit="1" customWidth="1"/>
    <col min="6908" max="6908" width="6.88671875" style="201" bestFit="1" customWidth="1"/>
    <col min="6909" max="6909" width="7.6640625" style="201" bestFit="1" customWidth="1"/>
    <col min="6910" max="6910" width="13.33203125" style="201" bestFit="1" customWidth="1"/>
    <col min="6911" max="6911" width="8.5546875" style="201" bestFit="1" customWidth="1"/>
    <col min="6912" max="6912" width="7.33203125" style="201" bestFit="1" customWidth="1"/>
    <col min="6913" max="6913" width="14.33203125" style="201" bestFit="1" customWidth="1"/>
    <col min="6914" max="7153" width="9.109375" style="201" customWidth="1"/>
    <col min="7154" max="7154" width="10.109375" style="201" customWidth="1"/>
    <col min="7155" max="7155" width="6.88671875" style="201" customWidth="1"/>
    <col min="7156" max="7156" width="32.6640625" style="201" bestFit="1" customWidth="1"/>
    <col min="7157" max="7157" width="9.44140625" style="201"/>
    <col min="7158" max="7158" width="6.6640625" style="201" customWidth="1"/>
    <col min="7159" max="7159" width="7.6640625" style="201" customWidth="1"/>
    <col min="7160" max="7160" width="36.88671875" style="201" customWidth="1"/>
    <col min="7161" max="7161" width="11.88671875" style="201" bestFit="1" customWidth="1"/>
    <col min="7162" max="7162" width="10.5546875" style="201" bestFit="1" customWidth="1"/>
    <col min="7163" max="7163" width="7.109375" style="201" bestFit="1" customWidth="1"/>
    <col min="7164" max="7164" width="6.88671875" style="201" bestFit="1" customWidth="1"/>
    <col min="7165" max="7165" width="7.6640625" style="201" bestFit="1" customWidth="1"/>
    <col min="7166" max="7166" width="13.33203125" style="201" bestFit="1" customWidth="1"/>
    <col min="7167" max="7167" width="8.5546875" style="201" bestFit="1" customWidth="1"/>
    <col min="7168" max="7168" width="7.33203125" style="201" bestFit="1" customWidth="1"/>
    <col min="7169" max="7169" width="14.33203125" style="201" bestFit="1" customWidth="1"/>
    <col min="7170" max="7409" width="9.109375" style="201" customWidth="1"/>
    <col min="7410" max="7410" width="10.109375" style="201" customWidth="1"/>
    <col min="7411" max="7411" width="6.88671875" style="201" customWidth="1"/>
    <col min="7412" max="7412" width="32.6640625" style="201" bestFit="1" customWidth="1"/>
    <col min="7413" max="7413" width="9.44140625" style="201"/>
    <col min="7414" max="7414" width="6.6640625" style="201" customWidth="1"/>
    <col min="7415" max="7415" width="7.6640625" style="201" customWidth="1"/>
    <col min="7416" max="7416" width="36.88671875" style="201" customWidth="1"/>
    <col min="7417" max="7417" width="11.88671875" style="201" bestFit="1" customWidth="1"/>
    <col min="7418" max="7418" width="10.5546875" style="201" bestFit="1" customWidth="1"/>
    <col min="7419" max="7419" width="7.109375" style="201" bestFit="1" customWidth="1"/>
    <col min="7420" max="7420" width="6.88671875" style="201" bestFit="1" customWidth="1"/>
    <col min="7421" max="7421" width="7.6640625" style="201" bestFit="1" customWidth="1"/>
    <col min="7422" max="7422" width="13.33203125" style="201" bestFit="1" customWidth="1"/>
    <col min="7423" max="7423" width="8.5546875" style="201" bestFit="1" customWidth="1"/>
    <col min="7424" max="7424" width="7.33203125" style="201" bestFit="1" customWidth="1"/>
    <col min="7425" max="7425" width="14.33203125" style="201" bestFit="1" customWidth="1"/>
    <col min="7426" max="7665" width="9.109375" style="201" customWidth="1"/>
    <col min="7666" max="7666" width="10.109375" style="201" customWidth="1"/>
    <col min="7667" max="7667" width="6.88671875" style="201" customWidth="1"/>
    <col min="7668" max="7668" width="32.6640625" style="201" bestFit="1" customWidth="1"/>
    <col min="7669" max="7669" width="9.44140625" style="201"/>
    <col min="7670" max="7670" width="6.6640625" style="201" customWidth="1"/>
    <col min="7671" max="7671" width="7.6640625" style="201" customWidth="1"/>
    <col min="7672" max="7672" width="36.88671875" style="201" customWidth="1"/>
    <col min="7673" max="7673" width="11.88671875" style="201" bestFit="1" customWidth="1"/>
    <col min="7674" max="7674" width="10.5546875" style="201" bestFit="1" customWidth="1"/>
    <col min="7675" max="7675" width="7.109375" style="201" bestFit="1" customWidth="1"/>
    <col min="7676" max="7676" width="6.88671875" style="201" bestFit="1" customWidth="1"/>
    <col min="7677" max="7677" width="7.6640625" style="201" bestFit="1" customWidth="1"/>
    <col min="7678" max="7678" width="13.33203125" style="201" bestFit="1" customWidth="1"/>
    <col min="7679" max="7679" width="8.5546875" style="201" bestFit="1" customWidth="1"/>
    <col min="7680" max="7680" width="7.33203125" style="201" bestFit="1" customWidth="1"/>
    <col min="7681" max="7681" width="14.33203125" style="201" bestFit="1" customWidth="1"/>
    <col min="7682" max="7921" width="9.109375" style="201" customWidth="1"/>
    <col min="7922" max="7922" width="10.109375" style="201" customWidth="1"/>
    <col min="7923" max="7923" width="6.88671875" style="201" customWidth="1"/>
    <col min="7924" max="7924" width="32.6640625" style="201" bestFit="1" customWidth="1"/>
    <col min="7925" max="7925" width="9.44140625" style="201"/>
    <col min="7926" max="7926" width="6.6640625" style="201" customWidth="1"/>
    <col min="7927" max="7927" width="7.6640625" style="201" customWidth="1"/>
    <col min="7928" max="7928" width="36.88671875" style="201" customWidth="1"/>
    <col min="7929" max="7929" width="11.88671875" style="201" bestFit="1" customWidth="1"/>
    <col min="7930" max="7930" width="10.5546875" style="201" bestFit="1" customWidth="1"/>
    <col min="7931" max="7931" width="7.109375" style="201" bestFit="1" customWidth="1"/>
    <col min="7932" max="7932" width="6.88671875" style="201" bestFit="1" customWidth="1"/>
    <col min="7933" max="7933" width="7.6640625" style="201" bestFit="1" customWidth="1"/>
    <col min="7934" max="7934" width="13.33203125" style="201" bestFit="1" customWidth="1"/>
    <col min="7935" max="7935" width="8.5546875" style="201" bestFit="1" customWidth="1"/>
    <col min="7936" max="7936" width="7.33203125" style="201" bestFit="1" customWidth="1"/>
    <col min="7937" max="7937" width="14.33203125" style="201" bestFit="1" customWidth="1"/>
    <col min="7938" max="8177" width="9.109375" style="201" customWidth="1"/>
    <col min="8178" max="8178" width="10.109375" style="201" customWidth="1"/>
    <col min="8179" max="8179" width="6.88671875" style="201" customWidth="1"/>
    <col min="8180" max="8180" width="32.6640625" style="201" bestFit="1" customWidth="1"/>
    <col min="8181" max="8181" width="9.44140625" style="201"/>
    <col min="8182" max="8182" width="6.6640625" style="201" customWidth="1"/>
    <col min="8183" max="8183" width="7.6640625" style="201" customWidth="1"/>
    <col min="8184" max="8184" width="36.88671875" style="201" customWidth="1"/>
    <col min="8185" max="8185" width="11.88671875" style="201" bestFit="1" customWidth="1"/>
    <col min="8186" max="8186" width="10.5546875" style="201" bestFit="1" customWidth="1"/>
    <col min="8187" max="8187" width="7.109375" style="201" bestFit="1" customWidth="1"/>
    <col min="8188" max="8188" width="6.88671875" style="201" bestFit="1" customWidth="1"/>
    <col min="8189" max="8189" width="7.6640625" style="201" bestFit="1" customWidth="1"/>
    <col min="8190" max="8190" width="13.33203125" style="201" bestFit="1" customWidth="1"/>
    <col min="8191" max="8191" width="8.5546875" style="201" bestFit="1" customWidth="1"/>
    <col min="8192" max="8192" width="7.33203125" style="201" bestFit="1" customWidth="1"/>
    <col min="8193" max="8193" width="14.33203125" style="201" bestFit="1" customWidth="1"/>
    <col min="8194" max="8433" width="9.109375" style="201" customWidth="1"/>
    <col min="8434" max="8434" width="10.109375" style="201" customWidth="1"/>
    <col min="8435" max="8435" width="6.88671875" style="201" customWidth="1"/>
    <col min="8436" max="8436" width="32.6640625" style="201" bestFit="1" customWidth="1"/>
    <col min="8437" max="8437" width="9.44140625" style="201"/>
    <col min="8438" max="8438" width="6.6640625" style="201" customWidth="1"/>
    <col min="8439" max="8439" width="7.6640625" style="201" customWidth="1"/>
    <col min="8440" max="8440" width="36.88671875" style="201" customWidth="1"/>
    <col min="8441" max="8441" width="11.88671875" style="201" bestFit="1" customWidth="1"/>
    <col min="8442" max="8442" width="10.5546875" style="201" bestFit="1" customWidth="1"/>
    <col min="8443" max="8443" width="7.109375" style="201" bestFit="1" customWidth="1"/>
    <col min="8444" max="8444" width="6.88671875" style="201" bestFit="1" customWidth="1"/>
    <col min="8445" max="8445" width="7.6640625" style="201" bestFit="1" customWidth="1"/>
    <col min="8446" max="8446" width="13.33203125" style="201" bestFit="1" customWidth="1"/>
    <col min="8447" max="8447" width="8.5546875" style="201" bestFit="1" customWidth="1"/>
    <col min="8448" max="8448" width="7.33203125" style="201" bestFit="1" customWidth="1"/>
    <col min="8449" max="8449" width="14.33203125" style="201" bestFit="1" customWidth="1"/>
    <col min="8450" max="8689" width="9.109375" style="201" customWidth="1"/>
    <col min="8690" max="8690" width="10.109375" style="201" customWidth="1"/>
    <col min="8691" max="8691" width="6.88671875" style="201" customWidth="1"/>
    <col min="8692" max="8692" width="32.6640625" style="201" bestFit="1" customWidth="1"/>
    <col min="8693" max="8693" width="9.44140625" style="201"/>
    <col min="8694" max="8694" width="6.6640625" style="201" customWidth="1"/>
    <col min="8695" max="8695" width="7.6640625" style="201" customWidth="1"/>
    <col min="8696" max="8696" width="36.88671875" style="201" customWidth="1"/>
    <col min="8697" max="8697" width="11.88671875" style="201" bestFit="1" customWidth="1"/>
    <col min="8698" max="8698" width="10.5546875" style="201" bestFit="1" customWidth="1"/>
    <col min="8699" max="8699" width="7.109375" style="201" bestFit="1" customWidth="1"/>
    <col min="8700" max="8700" width="6.88671875" style="201" bestFit="1" customWidth="1"/>
    <col min="8701" max="8701" width="7.6640625" style="201" bestFit="1" customWidth="1"/>
    <col min="8702" max="8702" width="13.33203125" style="201" bestFit="1" customWidth="1"/>
    <col min="8703" max="8703" width="8.5546875" style="201" bestFit="1" customWidth="1"/>
    <col min="8704" max="8704" width="7.33203125" style="201" bestFit="1" customWidth="1"/>
    <col min="8705" max="8705" width="14.33203125" style="201" bestFit="1" customWidth="1"/>
    <col min="8706" max="8945" width="9.109375" style="201" customWidth="1"/>
    <col min="8946" max="8946" width="10.109375" style="201" customWidth="1"/>
    <col min="8947" max="8947" width="6.88671875" style="201" customWidth="1"/>
    <col min="8948" max="8948" width="32.6640625" style="201" bestFit="1" customWidth="1"/>
    <col min="8949" max="8949" width="9.44140625" style="201"/>
    <col min="8950" max="8950" width="6.6640625" style="201" customWidth="1"/>
    <col min="8951" max="8951" width="7.6640625" style="201" customWidth="1"/>
    <col min="8952" max="8952" width="36.88671875" style="201" customWidth="1"/>
    <col min="8953" max="8953" width="11.88671875" style="201" bestFit="1" customWidth="1"/>
    <col min="8954" max="8954" width="10.5546875" style="201" bestFit="1" customWidth="1"/>
    <col min="8955" max="8955" width="7.109375" style="201" bestFit="1" customWidth="1"/>
    <col min="8956" max="8956" width="6.88671875" style="201" bestFit="1" customWidth="1"/>
    <col min="8957" max="8957" width="7.6640625" style="201" bestFit="1" customWidth="1"/>
    <col min="8958" max="8958" width="13.33203125" style="201" bestFit="1" customWidth="1"/>
    <col min="8959" max="8959" width="8.5546875" style="201" bestFit="1" customWidth="1"/>
    <col min="8960" max="8960" width="7.33203125" style="201" bestFit="1" customWidth="1"/>
    <col min="8961" max="8961" width="14.33203125" style="201" bestFit="1" customWidth="1"/>
    <col min="8962" max="9201" width="9.109375" style="201" customWidth="1"/>
    <col min="9202" max="9202" width="10.109375" style="201" customWidth="1"/>
    <col min="9203" max="9203" width="6.88671875" style="201" customWidth="1"/>
    <col min="9204" max="9204" width="32.6640625" style="201" bestFit="1" customWidth="1"/>
    <col min="9205" max="9205" width="9.44140625" style="201"/>
    <col min="9206" max="9206" width="6.6640625" style="201" customWidth="1"/>
    <col min="9207" max="9207" width="7.6640625" style="201" customWidth="1"/>
    <col min="9208" max="9208" width="36.88671875" style="201" customWidth="1"/>
    <col min="9209" max="9209" width="11.88671875" style="201" bestFit="1" customWidth="1"/>
    <col min="9210" max="9210" width="10.5546875" style="201" bestFit="1" customWidth="1"/>
    <col min="9211" max="9211" width="7.109375" style="201" bestFit="1" customWidth="1"/>
    <col min="9212" max="9212" width="6.88671875" style="201" bestFit="1" customWidth="1"/>
    <col min="9213" max="9213" width="7.6640625" style="201" bestFit="1" customWidth="1"/>
    <col min="9214" max="9214" width="13.33203125" style="201" bestFit="1" customWidth="1"/>
    <col min="9215" max="9215" width="8.5546875" style="201" bestFit="1" customWidth="1"/>
    <col min="9216" max="9216" width="7.33203125" style="201" bestFit="1" customWidth="1"/>
    <col min="9217" max="9217" width="14.33203125" style="201" bestFit="1" customWidth="1"/>
    <col min="9218" max="9457" width="9.109375" style="201" customWidth="1"/>
    <col min="9458" max="9458" width="10.109375" style="201" customWidth="1"/>
    <col min="9459" max="9459" width="6.88671875" style="201" customWidth="1"/>
    <col min="9460" max="9460" width="32.6640625" style="201" bestFit="1" customWidth="1"/>
    <col min="9461" max="9461" width="9.44140625" style="201"/>
    <col min="9462" max="9462" width="6.6640625" style="201" customWidth="1"/>
    <col min="9463" max="9463" width="7.6640625" style="201" customWidth="1"/>
    <col min="9464" max="9464" width="36.88671875" style="201" customWidth="1"/>
    <col min="9465" max="9465" width="11.88671875" style="201" bestFit="1" customWidth="1"/>
    <col min="9466" max="9466" width="10.5546875" style="201" bestFit="1" customWidth="1"/>
    <col min="9467" max="9467" width="7.109375" style="201" bestFit="1" customWidth="1"/>
    <col min="9468" max="9468" width="6.88671875" style="201" bestFit="1" customWidth="1"/>
    <col min="9469" max="9469" width="7.6640625" style="201" bestFit="1" customWidth="1"/>
    <col min="9470" max="9470" width="13.33203125" style="201" bestFit="1" customWidth="1"/>
    <col min="9471" max="9471" width="8.5546875" style="201" bestFit="1" customWidth="1"/>
    <col min="9472" max="9472" width="7.33203125" style="201" bestFit="1" customWidth="1"/>
    <col min="9473" max="9473" width="14.33203125" style="201" bestFit="1" customWidth="1"/>
    <col min="9474" max="9713" width="9.109375" style="201" customWidth="1"/>
    <col min="9714" max="9714" width="10.109375" style="201" customWidth="1"/>
    <col min="9715" max="9715" width="6.88671875" style="201" customWidth="1"/>
    <col min="9716" max="9716" width="32.6640625" style="201" bestFit="1" customWidth="1"/>
    <col min="9717" max="9717" width="9.44140625" style="201"/>
    <col min="9718" max="9718" width="6.6640625" style="201" customWidth="1"/>
    <col min="9719" max="9719" width="7.6640625" style="201" customWidth="1"/>
    <col min="9720" max="9720" width="36.88671875" style="201" customWidth="1"/>
    <col min="9721" max="9721" width="11.88671875" style="201" bestFit="1" customWidth="1"/>
    <col min="9722" max="9722" width="10.5546875" style="201" bestFit="1" customWidth="1"/>
    <col min="9723" max="9723" width="7.109375" style="201" bestFit="1" customWidth="1"/>
    <col min="9724" max="9724" width="6.88671875" style="201" bestFit="1" customWidth="1"/>
    <col min="9725" max="9725" width="7.6640625" style="201" bestFit="1" customWidth="1"/>
    <col min="9726" max="9726" width="13.33203125" style="201" bestFit="1" customWidth="1"/>
    <col min="9727" max="9727" width="8.5546875" style="201" bestFit="1" customWidth="1"/>
    <col min="9728" max="9728" width="7.33203125" style="201" bestFit="1" customWidth="1"/>
    <col min="9729" max="9729" width="14.33203125" style="201" bestFit="1" customWidth="1"/>
    <col min="9730" max="9969" width="9.109375" style="201" customWidth="1"/>
    <col min="9970" max="9970" width="10.109375" style="201" customWidth="1"/>
    <col min="9971" max="9971" width="6.88671875" style="201" customWidth="1"/>
    <col min="9972" max="9972" width="32.6640625" style="201" bestFit="1" customWidth="1"/>
    <col min="9973" max="9973" width="9.44140625" style="201"/>
    <col min="9974" max="9974" width="6.6640625" style="201" customWidth="1"/>
    <col min="9975" max="9975" width="7.6640625" style="201" customWidth="1"/>
    <col min="9976" max="9976" width="36.88671875" style="201" customWidth="1"/>
    <col min="9977" max="9977" width="11.88671875" style="201" bestFit="1" customWidth="1"/>
    <col min="9978" max="9978" width="10.5546875" style="201" bestFit="1" customWidth="1"/>
    <col min="9979" max="9979" width="7.109375" style="201" bestFit="1" customWidth="1"/>
    <col min="9980" max="9980" width="6.88671875" style="201" bestFit="1" customWidth="1"/>
    <col min="9981" max="9981" width="7.6640625" style="201" bestFit="1" customWidth="1"/>
    <col min="9982" max="9982" width="13.33203125" style="201" bestFit="1" customWidth="1"/>
    <col min="9983" max="9983" width="8.5546875" style="201" bestFit="1" customWidth="1"/>
    <col min="9984" max="9984" width="7.33203125" style="201" bestFit="1" customWidth="1"/>
    <col min="9985" max="9985" width="14.33203125" style="201" bestFit="1" customWidth="1"/>
    <col min="9986" max="10225" width="9.109375" style="201" customWidth="1"/>
    <col min="10226" max="10226" width="10.109375" style="201" customWidth="1"/>
    <col min="10227" max="10227" width="6.88671875" style="201" customWidth="1"/>
    <col min="10228" max="10228" width="32.6640625" style="201" bestFit="1" customWidth="1"/>
    <col min="10229" max="10229" width="9.44140625" style="201"/>
    <col min="10230" max="10230" width="6.6640625" style="201" customWidth="1"/>
    <col min="10231" max="10231" width="7.6640625" style="201" customWidth="1"/>
    <col min="10232" max="10232" width="36.88671875" style="201" customWidth="1"/>
    <col min="10233" max="10233" width="11.88671875" style="201" bestFit="1" customWidth="1"/>
    <col min="10234" max="10234" width="10.5546875" style="201" bestFit="1" customWidth="1"/>
    <col min="10235" max="10235" width="7.109375" style="201" bestFit="1" customWidth="1"/>
    <col min="10236" max="10236" width="6.88671875" style="201" bestFit="1" customWidth="1"/>
    <col min="10237" max="10237" width="7.6640625" style="201" bestFit="1" customWidth="1"/>
    <col min="10238" max="10238" width="13.33203125" style="201" bestFit="1" customWidth="1"/>
    <col min="10239" max="10239" width="8.5546875" style="201" bestFit="1" customWidth="1"/>
    <col min="10240" max="10240" width="7.33203125" style="201" bestFit="1" customWidth="1"/>
    <col min="10241" max="10241" width="14.33203125" style="201" bestFit="1" customWidth="1"/>
    <col min="10242" max="10481" width="9.109375" style="201" customWidth="1"/>
    <col min="10482" max="10482" width="10.109375" style="201" customWidth="1"/>
    <col min="10483" max="10483" width="6.88671875" style="201" customWidth="1"/>
    <col min="10484" max="10484" width="32.6640625" style="201" bestFit="1" customWidth="1"/>
    <col min="10485" max="10485" width="9.44140625" style="201"/>
    <col min="10486" max="10486" width="6.6640625" style="201" customWidth="1"/>
    <col min="10487" max="10487" width="7.6640625" style="201" customWidth="1"/>
    <col min="10488" max="10488" width="36.88671875" style="201" customWidth="1"/>
    <col min="10489" max="10489" width="11.88671875" style="201" bestFit="1" customWidth="1"/>
    <col min="10490" max="10490" width="10.5546875" style="201" bestFit="1" customWidth="1"/>
    <col min="10491" max="10491" width="7.109375" style="201" bestFit="1" customWidth="1"/>
    <col min="10492" max="10492" width="6.88671875" style="201" bestFit="1" customWidth="1"/>
    <col min="10493" max="10493" width="7.6640625" style="201" bestFit="1" customWidth="1"/>
    <col min="10494" max="10494" width="13.33203125" style="201" bestFit="1" customWidth="1"/>
    <col min="10495" max="10495" width="8.5546875" style="201" bestFit="1" customWidth="1"/>
    <col min="10496" max="10496" width="7.33203125" style="201" bestFit="1" customWidth="1"/>
    <col min="10497" max="10497" width="14.33203125" style="201" bestFit="1" customWidth="1"/>
    <col min="10498" max="10737" width="9.109375" style="201" customWidth="1"/>
    <col min="10738" max="10738" width="10.109375" style="201" customWidth="1"/>
    <col min="10739" max="10739" width="6.88671875" style="201" customWidth="1"/>
    <col min="10740" max="10740" width="32.6640625" style="201" bestFit="1" customWidth="1"/>
    <col min="10741" max="10741" width="9.44140625" style="201"/>
    <col min="10742" max="10742" width="6.6640625" style="201" customWidth="1"/>
    <col min="10743" max="10743" width="7.6640625" style="201" customWidth="1"/>
    <col min="10744" max="10744" width="36.88671875" style="201" customWidth="1"/>
    <col min="10745" max="10745" width="11.88671875" style="201" bestFit="1" customWidth="1"/>
    <col min="10746" max="10746" width="10.5546875" style="201" bestFit="1" customWidth="1"/>
    <col min="10747" max="10747" width="7.109375" style="201" bestFit="1" customWidth="1"/>
    <col min="10748" max="10748" width="6.88671875" style="201" bestFit="1" customWidth="1"/>
    <col min="10749" max="10749" width="7.6640625" style="201" bestFit="1" customWidth="1"/>
    <col min="10750" max="10750" width="13.33203125" style="201" bestFit="1" customWidth="1"/>
    <col min="10751" max="10751" width="8.5546875" style="201" bestFit="1" customWidth="1"/>
    <col min="10752" max="10752" width="7.33203125" style="201" bestFit="1" customWidth="1"/>
    <col min="10753" max="10753" width="14.33203125" style="201" bestFit="1" customWidth="1"/>
    <col min="10754" max="10993" width="9.109375" style="201" customWidth="1"/>
    <col min="10994" max="10994" width="10.109375" style="201" customWidth="1"/>
    <col min="10995" max="10995" width="6.88671875" style="201" customWidth="1"/>
    <col min="10996" max="10996" width="32.6640625" style="201" bestFit="1" customWidth="1"/>
    <col min="10997" max="10997" width="9.44140625" style="201"/>
    <col min="10998" max="10998" width="6.6640625" style="201" customWidth="1"/>
    <col min="10999" max="10999" width="7.6640625" style="201" customWidth="1"/>
    <col min="11000" max="11000" width="36.88671875" style="201" customWidth="1"/>
    <col min="11001" max="11001" width="11.88671875" style="201" bestFit="1" customWidth="1"/>
    <col min="11002" max="11002" width="10.5546875" style="201" bestFit="1" customWidth="1"/>
    <col min="11003" max="11003" width="7.109375" style="201" bestFit="1" customWidth="1"/>
    <col min="11004" max="11004" width="6.88671875" style="201" bestFit="1" customWidth="1"/>
    <col min="11005" max="11005" width="7.6640625" style="201" bestFit="1" customWidth="1"/>
    <col min="11006" max="11006" width="13.33203125" style="201" bestFit="1" customWidth="1"/>
    <col min="11007" max="11007" width="8.5546875" style="201" bestFit="1" customWidth="1"/>
    <col min="11008" max="11008" width="7.33203125" style="201" bestFit="1" customWidth="1"/>
    <col min="11009" max="11009" width="14.33203125" style="201" bestFit="1" customWidth="1"/>
    <col min="11010" max="11249" width="9.109375" style="201" customWidth="1"/>
    <col min="11250" max="11250" width="10.109375" style="201" customWidth="1"/>
    <col min="11251" max="11251" width="6.88671875" style="201" customWidth="1"/>
    <col min="11252" max="11252" width="32.6640625" style="201" bestFit="1" customWidth="1"/>
    <col min="11253" max="11253" width="9.44140625" style="201"/>
    <col min="11254" max="11254" width="6.6640625" style="201" customWidth="1"/>
    <col min="11255" max="11255" width="7.6640625" style="201" customWidth="1"/>
    <col min="11256" max="11256" width="36.88671875" style="201" customWidth="1"/>
    <col min="11257" max="11257" width="11.88671875" style="201" bestFit="1" customWidth="1"/>
    <col min="11258" max="11258" width="10.5546875" style="201" bestFit="1" customWidth="1"/>
    <col min="11259" max="11259" width="7.109375" style="201" bestFit="1" customWidth="1"/>
    <col min="11260" max="11260" width="6.88671875" style="201" bestFit="1" customWidth="1"/>
    <col min="11261" max="11261" width="7.6640625" style="201" bestFit="1" customWidth="1"/>
    <col min="11262" max="11262" width="13.33203125" style="201" bestFit="1" customWidth="1"/>
    <col min="11263" max="11263" width="8.5546875" style="201" bestFit="1" customWidth="1"/>
    <col min="11264" max="11264" width="7.33203125" style="201" bestFit="1" customWidth="1"/>
    <col min="11265" max="11265" width="14.33203125" style="201" bestFit="1" customWidth="1"/>
    <col min="11266" max="11505" width="9.109375" style="201" customWidth="1"/>
    <col min="11506" max="11506" width="10.109375" style="201" customWidth="1"/>
    <col min="11507" max="11507" width="6.88671875" style="201" customWidth="1"/>
    <col min="11508" max="11508" width="32.6640625" style="201" bestFit="1" customWidth="1"/>
    <col min="11509" max="11509" width="9.44140625" style="201"/>
    <col min="11510" max="11510" width="6.6640625" style="201" customWidth="1"/>
    <col min="11511" max="11511" width="7.6640625" style="201" customWidth="1"/>
    <col min="11512" max="11512" width="36.88671875" style="201" customWidth="1"/>
    <col min="11513" max="11513" width="11.88671875" style="201" bestFit="1" customWidth="1"/>
    <col min="11514" max="11514" width="10.5546875" style="201" bestFit="1" customWidth="1"/>
    <col min="11515" max="11515" width="7.109375" style="201" bestFit="1" customWidth="1"/>
    <col min="11516" max="11516" width="6.88671875" style="201" bestFit="1" customWidth="1"/>
    <col min="11517" max="11517" width="7.6640625" style="201" bestFit="1" customWidth="1"/>
    <col min="11518" max="11518" width="13.33203125" style="201" bestFit="1" customWidth="1"/>
    <col min="11519" max="11519" width="8.5546875" style="201" bestFit="1" customWidth="1"/>
    <col min="11520" max="11520" width="7.33203125" style="201" bestFit="1" customWidth="1"/>
    <col min="11521" max="11521" width="14.33203125" style="201" bestFit="1" customWidth="1"/>
    <col min="11522" max="11761" width="9.109375" style="201" customWidth="1"/>
    <col min="11762" max="11762" width="10.109375" style="201" customWidth="1"/>
    <col min="11763" max="11763" width="6.88671875" style="201" customWidth="1"/>
    <col min="11764" max="11764" width="32.6640625" style="201" bestFit="1" customWidth="1"/>
    <col min="11765" max="11765" width="9.44140625" style="201"/>
    <col min="11766" max="11766" width="6.6640625" style="201" customWidth="1"/>
    <col min="11767" max="11767" width="7.6640625" style="201" customWidth="1"/>
    <col min="11768" max="11768" width="36.88671875" style="201" customWidth="1"/>
    <col min="11769" max="11769" width="11.88671875" style="201" bestFit="1" customWidth="1"/>
    <col min="11770" max="11770" width="10.5546875" style="201" bestFit="1" customWidth="1"/>
    <col min="11771" max="11771" width="7.109375" style="201" bestFit="1" customWidth="1"/>
    <col min="11772" max="11772" width="6.88671875" style="201" bestFit="1" customWidth="1"/>
    <col min="11773" max="11773" width="7.6640625" style="201" bestFit="1" customWidth="1"/>
    <col min="11774" max="11774" width="13.33203125" style="201" bestFit="1" customWidth="1"/>
    <col min="11775" max="11775" width="8.5546875" style="201" bestFit="1" customWidth="1"/>
    <col min="11776" max="11776" width="7.33203125" style="201" bestFit="1" customWidth="1"/>
    <col min="11777" max="11777" width="14.33203125" style="201" bestFit="1" customWidth="1"/>
    <col min="11778" max="12017" width="9.109375" style="201" customWidth="1"/>
    <col min="12018" max="12018" width="10.109375" style="201" customWidth="1"/>
    <col min="12019" max="12019" width="6.88671875" style="201" customWidth="1"/>
    <col min="12020" max="12020" width="32.6640625" style="201" bestFit="1" customWidth="1"/>
    <col min="12021" max="12021" width="9.44140625" style="201"/>
    <col min="12022" max="12022" width="6.6640625" style="201" customWidth="1"/>
    <col min="12023" max="12023" width="7.6640625" style="201" customWidth="1"/>
    <col min="12024" max="12024" width="36.88671875" style="201" customWidth="1"/>
    <col min="12025" max="12025" width="11.88671875" style="201" bestFit="1" customWidth="1"/>
    <col min="12026" max="12026" width="10.5546875" style="201" bestFit="1" customWidth="1"/>
    <col min="12027" max="12027" width="7.109375" style="201" bestFit="1" customWidth="1"/>
    <col min="12028" max="12028" width="6.88671875" style="201" bestFit="1" customWidth="1"/>
    <col min="12029" max="12029" width="7.6640625" style="201" bestFit="1" customWidth="1"/>
    <col min="12030" max="12030" width="13.33203125" style="201" bestFit="1" customWidth="1"/>
    <col min="12031" max="12031" width="8.5546875" style="201" bestFit="1" customWidth="1"/>
    <col min="12032" max="12032" width="7.33203125" style="201" bestFit="1" customWidth="1"/>
    <col min="12033" max="12033" width="14.33203125" style="201" bestFit="1" customWidth="1"/>
    <col min="12034" max="12273" width="9.109375" style="201" customWidth="1"/>
    <col min="12274" max="12274" width="10.109375" style="201" customWidth="1"/>
    <col min="12275" max="12275" width="6.88671875" style="201" customWidth="1"/>
    <col min="12276" max="12276" width="32.6640625" style="201" bestFit="1" customWidth="1"/>
    <col min="12277" max="12277" width="9.44140625" style="201"/>
    <col min="12278" max="12278" width="6.6640625" style="201" customWidth="1"/>
    <col min="12279" max="12279" width="7.6640625" style="201" customWidth="1"/>
    <col min="12280" max="12280" width="36.88671875" style="201" customWidth="1"/>
    <col min="12281" max="12281" width="11.88671875" style="201" bestFit="1" customWidth="1"/>
    <col min="12282" max="12282" width="10.5546875" style="201" bestFit="1" customWidth="1"/>
    <col min="12283" max="12283" width="7.109375" style="201" bestFit="1" customWidth="1"/>
    <col min="12284" max="12284" width="6.88671875" style="201" bestFit="1" customWidth="1"/>
    <col min="12285" max="12285" width="7.6640625" style="201" bestFit="1" customWidth="1"/>
    <col min="12286" max="12286" width="13.33203125" style="201" bestFit="1" customWidth="1"/>
    <col min="12287" max="12287" width="8.5546875" style="201" bestFit="1" customWidth="1"/>
    <col min="12288" max="12288" width="7.33203125" style="201" bestFit="1" customWidth="1"/>
    <col min="12289" max="12289" width="14.33203125" style="201" bestFit="1" customWidth="1"/>
    <col min="12290" max="12529" width="9.109375" style="201" customWidth="1"/>
    <col min="12530" max="12530" width="10.109375" style="201" customWidth="1"/>
    <col min="12531" max="12531" width="6.88671875" style="201" customWidth="1"/>
    <col min="12532" max="12532" width="32.6640625" style="201" bestFit="1" customWidth="1"/>
    <col min="12533" max="12533" width="9.44140625" style="201"/>
    <col min="12534" max="12534" width="6.6640625" style="201" customWidth="1"/>
    <col min="12535" max="12535" width="7.6640625" style="201" customWidth="1"/>
    <col min="12536" max="12536" width="36.88671875" style="201" customWidth="1"/>
    <col min="12537" max="12537" width="11.88671875" style="201" bestFit="1" customWidth="1"/>
    <col min="12538" max="12538" width="10.5546875" style="201" bestFit="1" customWidth="1"/>
    <col min="12539" max="12539" width="7.109375" style="201" bestFit="1" customWidth="1"/>
    <col min="12540" max="12540" width="6.88671875" style="201" bestFit="1" customWidth="1"/>
    <col min="12541" max="12541" width="7.6640625" style="201" bestFit="1" customWidth="1"/>
    <col min="12542" max="12542" width="13.33203125" style="201" bestFit="1" customWidth="1"/>
    <col min="12543" max="12543" width="8.5546875" style="201" bestFit="1" customWidth="1"/>
    <col min="12544" max="12544" width="7.33203125" style="201" bestFit="1" customWidth="1"/>
    <col min="12545" max="12545" width="14.33203125" style="201" bestFit="1" customWidth="1"/>
    <col min="12546" max="12785" width="9.109375" style="201" customWidth="1"/>
    <col min="12786" max="12786" width="10.109375" style="201" customWidth="1"/>
    <col min="12787" max="12787" width="6.88671875" style="201" customWidth="1"/>
    <col min="12788" max="12788" width="32.6640625" style="201" bestFit="1" customWidth="1"/>
    <col min="12789" max="12789" width="9.44140625" style="201"/>
    <col min="12790" max="12790" width="6.6640625" style="201" customWidth="1"/>
    <col min="12791" max="12791" width="7.6640625" style="201" customWidth="1"/>
    <col min="12792" max="12792" width="36.88671875" style="201" customWidth="1"/>
    <col min="12793" max="12793" width="11.88671875" style="201" bestFit="1" customWidth="1"/>
    <col min="12794" max="12794" width="10.5546875" style="201" bestFit="1" customWidth="1"/>
    <col min="12795" max="12795" width="7.109375" style="201" bestFit="1" customWidth="1"/>
    <col min="12796" max="12796" width="6.88671875" style="201" bestFit="1" customWidth="1"/>
    <col min="12797" max="12797" width="7.6640625" style="201" bestFit="1" customWidth="1"/>
    <col min="12798" max="12798" width="13.33203125" style="201" bestFit="1" customWidth="1"/>
    <col min="12799" max="12799" width="8.5546875" style="201" bestFit="1" customWidth="1"/>
    <col min="12800" max="12800" width="7.33203125" style="201" bestFit="1" customWidth="1"/>
    <col min="12801" max="12801" width="14.33203125" style="201" bestFit="1" customWidth="1"/>
    <col min="12802" max="13041" width="9.109375" style="201" customWidth="1"/>
    <col min="13042" max="13042" width="10.109375" style="201" customWidth="1"/>
    <col min="13043" max="13043" width="6.88671875" style="201" customWidth="1"/>
    <col min="13044" max="13044" width="32.6640625" style="201" bestFit="1" customWidth="1"/>
    <col min="13045" max="13045" width="9.44140625" style="201"/>
    <col min="13046" max="13046" width="6.6640625" style="201" customWidth="1"/>
    <col min="13047" max="13047" width="7.6640625" style="201" customWidth="1"/>
    <col min="13048" max="13048" width="36.88671875" style="201" customWidth="1"/>
    <col min="13049" max="13049" width="11.88671875" style="201" bestFit="1" customWidth="1"/>
    <col min="13050" max="13050" width="10.5546875" style="201" bestFit="1" customWidth="1"/>
    <col min="13051" max="13051" width="7.109375" style="201" bestFit="1" customWidth="1"/>
    <col min="13052" max="13052" width="6.88671875" style="201" bestFit="1" customWidth="1"/>
    <col min="13053" max="13053" width="7.6640625" style="201" bestFit="1" customWidth="1"/>
    <col min="13054" max="13054" width="13.33203125" style="201" bestFit="1" customWidth="1"/>
    <col min="13055" max="13055" width="8.5546875" style="201" bestFit="1" customWidth="1"/>
    <col min="13056" max="13056" width="7.33203125" style="201" bestFit="1" customWidth="1"/>
    <col min="13057" max="13057" width="14.33203125" style="201" bestFit="1" customWidth="1"/>
    <col min="13058" max="13297" width="9.109375" style="201" customWidth="1"/>
    <col min="13298" max="13298" width="10.109375" style="201" customWidth="1"/>
    <col min="13299" max="13299" width="6.88671875" style="201" customWidth="1"/>
    <col min="13300" max="13300" width="32.6640625" style="201" bestFit="1" customWidth="1"/>
    <col min="13301" max="13301" width="9.44140625" style="201"/>
    <col min="13302" max="13302" width="6.6640625" style="201" customWidth="1"/>
    <col min="13303" max="13303" width="7.6640625" style="201" customWidth="1"/>
    <col min="13304" max="13304" width="36.88671875" style="201" customWidth="1"/>
    <col min="13305" max="13305" width="11.88671875" style="201" bestFit="1" customWidth="1"/>
    <col min="13306" max="13306" width="10.5546875" style="201" bestFit="1" customWidth="1"/>
    <col min="13307" max="13307" width="7.109375" style="201" bestFit="1" customWidth="1"/>
    <col min="13308" max="13308" width="6.88671875" style="201" bestFit="1" customWidth="1"/>
    <col min="13309" max="13309" width="7.6640625" style="201" bestFit="1" customWidth="1"/>
    <col min="13310" max="13310" width="13.33203125" style="201" bestFit="1" customWidth="1"/>
    <col min="13311" max="13311" width="8.5546875" style="201" bestFit="1" customWidth="1"/>
    <col min="13312" max="13312" width="7.33203125" style="201" bestFit="1" customWidth="1"/>
    <col min="13313" max="13313" width="14.33203125" style="201" bestFit="1" customWidth="1"/>
    <col min="13314" max="13553" width="9.109375" style="201" customWidth="1"/>
    <col min="13554" max="13554" width="10.109375" style="201" customWidth="1"/>
    <col min="13555" max="13555" width="6.88671875" style="201" customWidth="1"/>
    <col min="13556" max="13556" width="32.6640625" style="201" bestFit="1" customWidth="1"/>
    <col min="13557" max="13557" width="9.44140625" style="201"/>
    <col min="13558" max="13558" width="6.6640625" style="201" customWidth="1"/>
    <col min="13559" max="13559" width="7.6640625" style="201" customWidth="1"/>
    <col min="13560" max="13560" width="36.88671875" style="201" customWidth="1"/>
    <col min="13561" max="13561" width="11.88671875" style="201" bestFit="1" customWidth="1"/>
    <col min="13562" max="13562" width="10.5546875" style="201" bestFit="1" customWidth="1"/>
    <col min="13563" max="13563" width="7.109375" style="201" bestFit="1" customWidth="1"/>
    <col min="13564" max="13564" width="6.88671875" style="201" bestFit="1" customWidth="1"/>
    <col min="13565" max="13565" width="7.6640625" style="201" bestFit="1" customWidth="1"/>
    <col min="13566" max="13566" width="13.33203125" style="201" bestFit="1" customWidth="1"/>
    <col min="13567" max="13567" width="8.5546875" style="201" bestFit="1" customWidth="1"/>
    <col min="13568" max="13568" width="7.33203125" style="201" bestFit="1" customWidth="1"/>
    <col min="13569" max="13569" width="14.33203125" style="201" bestFit="1" customWidth="1"/>
    <col min="13570" max="13809" width="9.109375" style="201" customWidth="1"/>
    <col min="13810" max="13810" width="10.109375" style="201" customWidth="1"/>
    <col min="13811" max="13811" width="6.88671875" style="201" customWidth="1"/>
    <col min="13812" max="13812" width="32.6640625" style="201" bestFit="1" customWidth="1"/>
    <col min="13813" max="13813" width="9.44140625" style="201"/>
    <col min="13814" max="13814" width="6.6640625" style="201" customWidth="1"/>
    <col min="13815" max="13815" width="7.6640625" style="201" customWidth="1"/>
    <col min="13816" max="13816" width="36.88671875" style="201" customWidth="1"/>
    <col min="13817" max="13817" width="11.88671875" style="201" bestFit="1" customWidth="1"/>
    <col min="13818" max="13818" width="10.5546875" style="201" bestFit="1" customWidth="1"/>
    <col min="13819" max="13819" width="7.109375" style="201" bestFit="1" customWidth="1"/>
    <col min="13820" max="13820" width="6.88671875" style="201" bestFit="1" customWidth="1"/>
    <col min="13821" max="13821" width="7.6640625" style="201" bestFit="1" customWidth="1"/>
    <col min="13822" max="13822" width="13.33203125" style="201" bestFit="1" customWidth="1"/>
    <col min="13823" max="13823" width="8.5546875" style="201" bestFit="1" customWidth="1"/>
    <col min="13824" max="13824" width="7.33203125" style="201" bestFit="1" customWidth="1"/>
    <col min="13825" max="13825" width="14.33203125" style="201" bestFit="1" customWidth="1"/>
    <col min="13826" max="14065" width="9.109375" style="201" customWidth="1"/>
    <col min="14066" max="14066" width="10.109375" style="201" customWidth="1"/>
    <col min="14067" max="14067" width="6.88671875" style="201" customWidth="1"/>
    <col min="14068" max="14068" width="32.6640625" style="201" bestFit="1" customWidth="1"/>
    <col min="14069" max="14069" width="9.44140625" style="201"/>
    <col min="14070" max="14070" width="6.6640625" style="201" customWidth="1"/>
    <col min="14071" max="14071" width="7.6640625" style="201" customWidth="1"/>
    <col min="14072" max="14072" width="36.88671875" style="201" customWidth="1"/>
    <col min="14073" max="14073" width="11.88671875" style="201" bestFit="1" customWidth="1"/>
    <col min="14074" max="14074" width="10.5546875" style="201" bestFit="1" customWidth="1"/>
    <col min="14075" max="14075" width="7.109375" style="201" bestFit="1" customWidth="1"/>
    <col min="14076" max="14076" width="6.88671875" style="201" bestFit="1" customWidth="1"/>
    <col min="14077" max="14077" width="7.6640625" style="201" bestFit="1" customWidth="1"/>
    <col min="14078" max="14078" width="13.33203125" style="201" bestFit="1" customWidth="1"/>
    <col min="14079" max="14079" width="8.5546875" style="201" bestFit="1" customWidth="1"/>
    <col min="14080" max="14080" width="7.33203125" style="201" bestFit="1" customWidth="1"/>
    <col min="14081" max="14081" width="14.33203125" style="201" bestFit="1" customWidth="1"/>
    <col min="14082" max="14321" width="9.109375" style="201" customWidth="1"/>
    <col min="14322" max="14322" width="10.109375" style="201" customWidth="1"/>
    <col min="14323" max="14323" width="6.88671875" style="201" customWidth="1"/>
    <col min="14324" max="14324" width="32.6640625" style="201" bestFit="1" customWidth="1"/>
    <col min="14325" max="14325" width="9.44140625" style="201"/>
    <col min="14326" max="14326" width="6.6640625" style="201" customWidth="1"/>
    <col min="14327" max="14327" width="7.6640625" style="201" customWidth="1"/>
    <col min="14328" max="14328" width="36.88671875" style="201" customWidth="1"/>
    <col min="14329" max="14329" width="11.88671875" style="201" bestFit="1" customWidth="1"/>
    <col min="14330" max="14330" width="10.5546875" style="201" bestFit="1" customWidth="1"/>
    <col min="14331" max="14331" width="7.109375" style="201" bestFit="1" customWidth="1"/>
    <col min="14332" max="14332" width="6.88671875" style="201" bestFit="1" customWidth="1"/>
    <col min="14333" max="14333" width="7.6640625" style="201" bestFit="1" customWidth="1"/>
    <col min="14334" max="14334" width="13.33203125" style="201" bestFit="1" customWidth="1"/>
    <col min="14335" max="14335" width="8.5546875" style="201" bestFit="1" customWidth="1"/>
    <col min="14336" max="14336" width="7.33203125" style="201" bestFit="1" customWidth="1"/>
    <col min="14337" max="14337" width="14.33203125" style="201" bestFit="1" customWidth="1"/>
    <col min="14338" max="14577" width="9.109375" style="201" customWidth="1"/>
    <col min="14578" max="14578" width="10.109375" style="201" customWidth="1"/>
    <col min="14579" max="14579" width="6.88671875" style="201" customWidth="1"/>
    <col min="14580" max="14580" width="32.6640625" style="201" bestFit="1" customWidth="1"/>
    <col min="14581" max="14581" width="9.44140625" style="201"/>
    <col min="14582" max="14582" width="6.6640625" style="201" customWidth="1"/>
    <col min="14583" max="14583" width="7.6640625" style="201" customWidth="1"/>
    <col min="14584" max="14584" width="36.88671875" style="201" customWidth="1"/>
    <col min="14585" max="14585" width="11.88671875" style="201" bestFit="1" customWidth="1"/>
    <col min="14586" max="14586" width="10.5546875" style="201" bestFit="1" customWidth="1"/>
    <col min="14587" max="14587" width="7.109375" style="201" bestFit="1" customWidth="1"/>
    <col min="14588" max="14588" width="6.88671875" style="201" bestFit="1" customWidth="1"/>
    <col min="14589" max="14589" width="7.6640625" style="201" bestFit="1" customWidth="1"/>
    <col min="14590" max="14590" width="13.33203125" style="201" bestFit="1" customWidth="1"/>
    <col min="14591" max="14591" width="8.5546875" style="201" bestFit="1" customWidth="1"/>
    <col min="14592" max="14592" width="7.33203125" style="201" bestFit="1" customWidth="1"/>
    <col min="14593" max="14593" width="14.33203125" style="201" bestFit="1" customWidth="1"/>
    <col min="14594" max="14833" width="9.109375" style="201" customWidth="1"/>
    <col min="14834" max="14834" width="10.109375" style="201" customWidth="1"/>
    <col min="14835" max="14835" width="6.88671875" style="201" customWidth="1"/>
    <col min="14836" max="14836" width="32.6640625" style="201" bestFit="1" customWidth="1"/>
    <col min="14837" max="14837" width="9.44140625" style="201"/>
    <col min="14838" max="14838" width="6.6640625" style="201" customWidth="1"/>
    <col min="14839" max="14839" width="7.6640625" style="201" customWidth="1"/>
    <col min="14840" max="14840" width="36.88671875" style="201" customWidth="1"/>
    <col min="14841" max="14841" width="11.88671875" style="201" bestFit="1" customWidth="1"/>
    <col min="14842" max="14842" width="10.5546875" style="201" bestFit="1" customWidth="1"/>
    <col min="14843" max="14843" width="7.109375" style="201" bestFit="1" customWidth="1"/>
    <col min="14844" max="14844" width="6.88671875" style="201" bestFit="1" customWidth="1"/>
    <col min="14845" max="14845" width="7.6640625" style="201" bestFit="1" customWidth="1"/>
    <col min="14846" max="14846" width="13.33203125" style="201" bestFit="1" customWidth="1"/>
    <col min="14847" max="14847" width="8.5546875" style="201" bestFit="1" customWidth="1"/>
    <col min="14848" max="14848" width="7.33203125" style="201" bestFit="1" customWidth="1"/>
    <col min="14849" max="14849" width="14.33203125" style="201" bestFit="1" customWidth="1"/>
    <col min="14850" max="15089" width="9.109375" style="201" customWidth="1"/>
    <col min="15090" max="15090" width="10.109375" style="201" customWidth="1"/>
    <col min="15091" max="15091" width="6.88671875" style="201" customWidth="1"/>
    <col min="15092" max="15092" width="32.6640625" style="201" bestFit="1" customWidth="1"/>
    <col min="15093" max="15093" width="9.44140625" style="201"/>
    <col min="15094" max="15094" width="6.6640625" style="201" customWidth="1"/>
    <col min="15095" max="15095" width="7.6640625" style="201" customWidth="1"/>
    <col min="15096" max="15096" width="36.88671875" style="201" customWidth="1"/>
    <col min="15097" max="15097" width="11.88671875" style="201" bestFit="1" customWidth="1"/>
    <col min="15098" max="15098" width="10.5546875" style="201" bestFit="1" customWidth="1"/>
    <col min="15099" max="15099" width="7.109375" style="201" bestFit="1" customWidth="1"/>
    <col min="15100" max="15100" width="6.88671875" style="201" bestFit="1" customWidth="1"/>
    <col min="15101" max="15101" width="7.6640625" style="201" bestFit="1" customWidth="1"/>
    <col min="15102" max="15102" width="13.33203125" style="201" bestFit="1" customWidth="1"/>
    <col min="15103" max="15103" width="8.5546875" style="201" bestFit="1" customWidth="1"/>
    <col min="15104" max="15104" width="7.33203125" style="201" bestFit="1" customWidth="1"/>
    <col min="15105" max="15105" width="14.33203125" style="201" bestFit="1" customWidth="1"/>
    <col min="15106" max="15345" width="9.109375" style="201" customWidth="1"/>
    <col min="15346" max="15346" width="10.109375" style="201" customWidth="1"/>
    <col min="15347" max="15347" width="6.88671875" style="201" customWidth="1"/>
    <col min="15348" max="15348" width="32.6640625" style="201" bestFit="1" customWidth="1"/>
    <col min="15349" max="15349" width="9.44140625" style="201"/>
    <col min="15350" max="15350" width="6.6640625" style="201" customWidth="1"/>
    <col min="15351" max="15351" width="7.6640625" style="201" customWidth="1"/>
    <col min="15352" max="15352" width="36.88671875" style="201" customWidth="1"/>
    <col min="15353" max="15353" width="11.88671875" style="201" bestFit="1" customWidth="1"/>
    <col min="15354" max="15354" width="10.5546875" style="201" bestFit="1" customWidth="1"/>
    <col min="15355" max="15355" width="7.109375" style="201" bestFit="1" customWidth="1"/>
    <col min="15356" max="15356" width="6.88671875" style="201" bestFit="1" customWidth="1"/>
    <col min="15357" max="15357" width="7.6640625" style="201" bestFit="1" customWidth="1"/>
    <col min="15358" max="15358" width="13.33203125" style="201" bestFit="1" customWidth="1"/>
    <col min="15359" max="15359" width="8.5546875" style="201" bestFit="1" customWidth="1"/>
    <col min="15360" max="15360" width="7.33203125" style="201" bestFit="1" customWidth="1"/>
    <col min="15361" max="15361" width="14.33203125" style="201" bestFit="1" customWidth="1"/>
    <col min="15362" max="15601" width="9.109375" style="201" customWidth="1"/>
    <col min="15602" max="15602" width="10.109375" style="201" customWidth="1"/>
    <col min="15603" max="15603" width="6.88671875" style="201" customWidth="1"/>
    <col min="15604" max="15604" width="32.6640625" style="201" bestFit="1" customWidth="1"/>
    <col min="15605" max="15605" width="9.44140625" style="201"/>
    <col min="15606" max="15606" width="6.6640625" style="201" customWidth="1"/>
    <col min="15607" max="15607" width="7.6640625" style="201" customWidth="1"/>
    <col min="15608" max="15608" width="36.88671875" style="201" customWidth="1"/>
    <col min="15609" max="15609" width="11.88671875" style="201" bestFit="1" customWidth="1"/>
    <col min="15610" max="15610" width="10.5546875" style="201" bestFit="1" customWidth="1"/>
    <col min="15611" max="15611" width="7.109375" style="201" bestFit="1" customWidth="1"/>
    <col min="15612" max="15612" width="6.88671875" style="201" bestFit="1" customWidth="1"/>
    <col min="15613" max="15613" width="7.6640625" style="201" bestFit="1" customWidth="1"/>
    <col min="15614" max="15614" width="13.33203125" style="201" bestFit="1" customWidth="1"/>
    <col min="15615" max="15615" width="8.5546875" style="201" bestFit="1" customWidth="1"/>
    <col min="15616" max="15616" width="7.33203125" style="201" bestFit="1" customWidth="1"/>
    <col min="15617" max="15617" width="14.33203125" style="201" bestFit="1" customWidth="1"/>
    <col min="15618" max="15857" width="9.109375" style="201" customWidth="1"/>
    <col min="15858" max="15858" width="10.109375" style="201" customWidth="1"/>
    <col min="15859" max="15859" width="6.88671875" style="201" customWidth="1"/>
    <col min="15860" max="15860" width="32.6640625" style="201" bestFit="1" customWidth="1"/>
    <col min="15861" max="15861" width="9.44140625" style="201"/>
    <col min="15862" max="15862" width="6.6640625" style="201" customWidth="1"/>
    <col min="15863" max="15863" width="7.6640625" style="201" customWidth="1"/>
    <col min="15864" max="15864" width="36.88671875" style="201" customWidth="1"/>
    <col min="15865" max="15865" width="11.88671875" style="201" bestFit="1" customWidth="1"/>
    <col min="15866" max="15866" width="10.5546875" style="201" bestFit="1" customWidth="1"/>
    <col min="15867" max="15867" width="7.109375" style="201" bestFit="1" customWidth="1"/>
    <col min="15868" max="15868" width="6.88671875" style="201" bestFit="1" customWidth="1"/>
    <col min="15869" max="15869" width="7.6640625" style="201" bestFit="1" customWidth="1"/>
    <col min="15870" max="15870" width="13.33203125" style="201" bestFit="1" customWidth="1"/>
    <col min="15871" max="15871" width="8.5546875" style="201" bestFit="1" customWidth="1"/>
    <col min="15872" max="15872" width="7.33203125" style="201" bestFit="1" customWidth="1"/>
    <col min="15873" max="15873" width="14.33203125" style="201" bestFit="1" customWidth="1"/>
    <col min="15874" max="16113" width="9.109375" style="201" customWidth="1"/>
    <col min="16114" max="16114" width="10.109375" style="201" customWidth="1"/>
    <col min="16115" max="16115" width="6.88671875" style="201" customWidth="1"/>
    <col min="16116" max="16116" width="32.6640625" style="201" bestFit="1" customWidth="1"/>
    <col min="16117" max="16117" width="9.44140625" style="201"/>
    <col min="16118" max="16118" width="6.6640625" style="201" customWidth="1"/>
    <col min="16119" max="16119" width="7.6640625" style="201" customWidth="1"/>
    <col min="16120" max="16120" width="36.88671875" style="201" customWidth="1"/>
    <col min="16121" max="16121" width="11.88671875" style="201" bestFit="1" customWidth="1"/>
    <col min="16122" max="16122" width="10.5546875" style="201" bestFit="1" customWidth="1"/>
    <col min="16123" max="16123" width="7.109375" style="201" bestFit="1" customWidth="1"/>
    <col min="16124" max="16124" width="6.88671875" style="201" bestFit="1" customWidth="1"/>
    <col min="16125" max="16125" width="7.6640625" style="201" bestFit="1" customWidth="1"/>
    <col min="16126" max="16126" width="13.33203125" style="201" bestFit="1" customWidth="1"/>
    <col min="16127" max="16127" width="8.5546875" style="201" bestFit="1" customWidth="1"/>
    <col min="16128" max="16128" width="7.33203125" style="201" bestFit="1" customWidth="1"/>
    <col min="16129" max="16129" width="14.33203125" style="201" bestFit="1" customWidth="1"/>
    <col min="16130" max="16369" width="9.109375" style="201" customWidth="1"/>
    <col min="16370" max="16370" width="10.109375" style="201" customWidth="1"/>
    <col min="16371" max="16371" width="6.88671875" style="201" customWidth="1"/>
    <col min="16372" max="16372" width="32.6640625" style="201" bestFit="1" customWidth="1"/>
    <col min="16373" max="16384" width="9.44140625" style="201"/>
  </cols>
  <sheetData>
    <row r="1" spans="1:13" s="935" customFormat="1" ht="21.9" customHeight="1" x14ac:dyDescent="0.25">
      <c r="A1" s="237" t="s">
        <v>925</v>
      </c>
      <c r="B1" s="238"/>
      <c r="C1" s="238"/>
      <c r="D1" s="238"/>
      <c r="E1" s="933"/>
      <c r="F1" s="933"/>
      <c r="G1" s="933"/>
      <c r="H1" s="238"/>
      <c r="I1" s="238"/>
      <c r="J1" s="239"/>
      <c r="K1" s="934"/>
    </row>
    <row r="2" spans="1:13" s="942" customFormat="1" ht="5.0999999999999996" customHeight="1" x14ac:dyDescent="0.25">
      <c r="A2" s="936"/>
      <c r="B2" s="937"/>
      <c r="C2" s="937"/>
      <c r="D2" s="938"/>
      <c r="E2" s="938"/>
      <c r="F2" s="938"/>
      <c r="G2" s="939"/>
      <c r="H2" s="938"/>
      <c r="I2" s="940"/>
      <c r="J2" s="941"/>
    </row>
    <row r="3" spans="1:13" s="201" customFormat="1" ht="14.1" customHeight="1" x14ac:dyDescent="0.25">
      <c r="A3" s="943" t="s">
        <v>697</v>
      </c>
      <c r="B3" s="944"/>
      <c r="C3" s="944"/>
      <c r="D3" s="944"/>
      <c r="E3" s="945"/>
      <c r="F3" s="946" t="s">
        <v>15</v>
      </c>
      <c r="G3" s="947" t="s">
        <v>16</v>
      </c>
      <c r="H3" s="945"/>
      <c r="I3" s="946" t="s">
        <v>12</v>
      </c>
      <c r="J3" s="948" t="s">
        <v>462</v>
      </c>
    </row>
    <row r="4" spans="1:13" s="201" customFormat="1" ht="14.1" customHeight="1" x14ac:dyDescent="0.25">
      <c r="A4" s="949" t="s">
        <v>33</v>
      </c>
      <c r="B4" s="950" t="s">
        <v>426</v>
      </c>
      <c r="C4" s="950"/>
      <c r="D4" s="950"/>
      <c r="E4" s="951" t="s">
        <v>18</v>
      </c>
      <c r="F4" s="952">
        <f>F5+F8+F16</f>
        <v>0</v>
      </c>
      <c r="G4" s="953"/>
      <c r="H4" s="951" t="s">
        <v>19</v>
      </c>
      <c r="I4" s="952">
        <f>I5+I8+I16</f>
        <v>0</v>
      </c>
      <c r="J4" s="954">
        <f>J5+J8+J16</f>
        <v>0</v>
      </c>
      <c r="L4" s="516"/>
      <c r="M4" s="516"/>
    </row>
    <row r="5" spans="1:13" s="963" customFormat="1" ht="14.1" customHeight="1" x14ac:dyDescent="0.25">
      <c r="A5" s="955"/>
      <c r="B5" s="956" t="s">
        <v>257</v>
      </c>
      <c r="C5" s="957" t="str">
        <f>'(4)Comp.Pessoal'!B6</f>
        <v>Pessoal Operacional</v>
      </c>
      <c r="D5" s="958"/>
      <c r="E5" s="959" t="str">
        <f t="shared" ref="E5:E14" si="0">E4</f>
        <v>R$/mês</v>
      </c>
      <c r="F5" s="960">
        <f>SUM(F6:F7)</f>
        <v>0</v>
      </c>
      <c r="G5" s="961"/>
      <c r="H5" s="959" t="str">
        <f t="shared" ref="H5:H45" si="1">H4</f>
        <v>R$/ano</v>
      </c>
      <c r="I5" s="960">
        <f>SUM(I6:I7)</f>
        <v>0</v>
      </c>
      <c r="J5" s="962">
        <f>SUM(J6:J7)</f>
        <v>0</v>
      </c>
    </row>
    <row r="6" spans="1:13" s="965" customFormat="1" ht="14.1" customHeight="1" x14ac:dyDescent="0.25">
      <c r="A6" s="964"/>
      <c r="C6" s="966" t="s">
        <v>237</v>
      </c>
      <c r="D6" s="967" t="str">
        <f>'(4)Comp.Pessoal'!C7</f>
        <v>Supervisor</v>
      </c>
      <c r="E6" s="968" t="str">
        <f t="shared" si="0"/>
        <v>R$/mês</v>
      </c>
      <c r="F6" s="969">
        <f>'(4)Comp.Pessoal'!I31</f>
        <v>0</v>
      </c>
      <c r="G6" s="970">
        <v>12</v>
      </c>
      <c r="H6" s="968" t="str">
        <f t="shared" si="1"/>
        <v>R$/ano</v>
      </c>
      <c r="I6" s="969">
        <f>F6*G6</f>
        <v>0</v>
      </c>
      <c r="J6" s="971">
        <f>I6/$I$132</f>
        <v>0</v>
      </c>
    </row>
    <row r="7" spans="1:13" s="965" customFormat="1" ht="14.1" customHeight="1" x14ac:dyDescent="0.25">
      <c r="A7" s="972"/>
      <c r="B7" s="973"/>
      <c r="C7" s="974" t="s">
        <v>238</v>
      </c>
      <c r="D7" s="975" t="str">
        <f>'(4)Comp.Pessoal'!C8</f>
        <v>Monitor</v>
      </c>
      <c r="E7" s="976" t="str">
        <f t="shared" si="0"/>
        <v>R$/mês</v>
      </c>
      <c r="F7" s="969">
        <f>'(4)Comp.Pessoal'!I32</f>
        <v>0</v>
      </c>
      <c r="G7" s="977">
        <f>G6</f>
        <v>12</v>
      </c>
      <c r="H7" s="976" t="str">
        <f t="shared" si="1"/>
        <v>R$/ano</v>
      </c>
      <c r="I7" s="969">
        <f>F7*G7</f>
        <v>0</v>
      </c>
      <c r="J7" s="978">
        <f>I7/$I$132</f>
        <v>0</v>
      </c>
    </row>
    <row r="8" spans="1:13" s="963" customFormat="1" ht="14.1" customHeight="1" x14ac:dyDescent="0.25">
      <c r="A8" s="955"/>
      <c r="B8" s="956" t="s">
        <v>258</v>
      </c>
      <c r="C8" s="979" t="str">
        <f>'(4)Comp.Pessoal'!B11</f>
        <v>Pessoal Administrativo</v>
      </c>
      <c r="D8" s="957"/>
      <c r="E8" s="959" t="str">
        <f t="shared" si="0"/>
        <v>R$/mês</v>
      </c>
      <c r="F8" s="960">
        <f>SUM(F9:F15)</f>
        <v>0</v>
      </c>
      <c r="G8" s="961"/>
      <c r="H8" s="959" t="str">
        <f t="shared" si="1"/>
        <v>R$/ano</v>
      </c>
      <c r="I8" s="960">
        <f>SUM(I9:I15)</f>
        <v>0</v>
      </c>
      <c r="J8" s="962">
        <f>SUM(J9:J15)</f>
        <v>0</v>
      </c>
    </row>
    <row r="9" spans="1:13" s="967" customFormat="1" ht="14.1" customHeight="1" x14ac:dyDescent="0.25">
      <c r="A9" s="980"/>
      <c r="C9" s="966" t="s">
        <v>237</v>
      </c>
      <c r="D9" s="967" t="str">
        <f>'(4)Comp.Pessoal'!C12</f>
        <v>Diretoria</v>
      </c>
      <c r="E9" s="968" t="str">
        <f t="shared" si="0"/>
        <v>R$/mês</v>
      </c>
      <c r="F9" s="969">
        <f>'(4)Comp.Pessoal'!I36</f>
        <v>0</v>
      </c>
      <c r="G9" s="970">
        <f>G7</f>
        <v>12</v>
      </c>
      <c r="H9" s="968" t="str">
        <f t="shared" si="1"/>
        <v>R$/ano</v>
      </c>
      <c r="I9" s="969">
        <f t="shared" ref="I9:I15" si="2">F9*G9</f>
        <v>0</v>
      </c>
      <c r="J9" s="971">
        <f t="shared" ref="J9:J15" si="3">I9/$I$132</f>
        <v>0</v>
      </c>
    </row>
    <row r="10" spans="1:13" s="967" customFormat="1" ht="14.1" customHeight="1" x14ac:dyDescent="0.25">
      <c r="A10" s="980"/>
      <c r="C10" s="966" t="s">
        <v>238</v>
      </c>
      <c r="D10" s="967" t="str">
        <f>'(4)Comp.Pessoal'!C13</f>
        <v>Gerente Administrativo e Financeiro</v>
      </c>
      <c r="E10" s="968" t="str">
        <f t="shared" si="0"/>
        <v>R$/mês</v>
      </c>
      <c r="F10" s="969">
        <f>'(4)Comp.Pessoal'!I37</f>
        <v>0</v>
      </c>
      <c r="G10" s="970">
        <f>G9</f>
        <v>12</v>
      </c>
      <c r="H10" s="968" t="str">
        <f t="shared" si="1"/>
        <v>R$/ano</v>
      </c>
      <c r="I10" s="969">
        <f t="shared" si="2"/>
        <v>0</v>
      </c>
      <c r="J10" s="971">
        <f t="shared" si="3"/>
        <v>0</v>
      </c>
    </row>
    <row r="11" spans="1:13" s="967" customFormat="1" ht="14.1" customHeight="1" x14ac:dyDescent="0.25">
      <c r="A11" s="980"/>
      <c r="C11" s="966" t="s">
        <v>239</v>
      </c>
      <c r="D11" s="967" t="str">
        <f>'(4)Comp.Pessoal'!C14</f>
        <v>Assistente Administrativo - Financeiro</v>
      </c>
      <c r="E11" s="968" t="str">
        <f t="shared" si="0"/>
        <v>R$/mês</v>
      </c>
      <c r="F11" s="969">
        <f>'(4)Comp.Pessoal'!I38</f>
        <v>0</v>
      </c>
      <c r="G11" s="970">
        <f t="shared" ref="G11:G15" si="4">G10</f>
        <v>12</v>
      </c>
      <c r="H11" s="968" t="str">
        <f t="shared" si="1"/>
        <v>R$/ano</v>
      </c>
      <c r="I11" s="969">
        <f t="shared" si="2"/>
        <v>0</v>
      </c>
      <c r="J11" s="971">
        <f t="shared" si="3"/>
        <v>0</v>
      </c>
    </row>
    <row r="12" spans="1:13" s="967" customFormat="1" ht="14.1" customHeight="1" x14ac:dyDescent="0.25">
      <c r="A12" s="980"/>
      <c r="C12" s="966" t="s">
        <v>240</v>
      </c>
      <c r="D12" s="967" t="str">
        <f>'(4)Comp.Pessoal'!C15</f>
        <v>Assistente Administrativo - Comercial</v>
      </c>
      <c r="E12" s="968" t="str">
        <f t="shared" si="0"/>
        <v>R$/mês</v>
      </c>
      <c r="F12" s="969">
        <f>'(4)Comp.Pessoal'!I39</f>
        <v>0</v>
      </c>
      <c r="G12" s="970">
        <f t="shared" si="4"/>
        <v>12</v>
      </c>
      <c r="H12" s="968" t="str">
        <f t="shared" si="1"/>
        <v>R$/ano</v>
      </c>
      <c r="I12" s="969">
        <f t="shared" si="2"/>
        <v>0</v>
      </c>
      <c r="J12" s="971">
        <f t="shared" si="3"/>
        <v>0</v>
      </c>
    </row>
    <row r="13" spans="1:13" s="967" customFormat="1" ht="14.1" customHeight="1" x14ac:dyDescent="0.25">
      <c r="A13" s="980"/>
      <c r="C13" s="966" t="s">
        <v>283</v>
      </c>
      <c r="D13" s="967" t="str">
        <f>'(4)Comp.Pessoal'!C16</f>
        <v>Auxiliar Administrativo</v>
      </c>
      <c r="E13" s="968" t="str">
        <f t="shared" si="0"/>
        <v>R$/mês</v>
      </c>
      <c r="F13" s="969">
        <f>'(4)Comp.Pessoal'!I40</f>
        <v>0</v>
      </c>
      <c r="G13" s="970">
        <f t="shared" si="4"/>
        <v>12</v>
      </c>
      <c r="H13" s="968" t="str">
        <f t="shared" si="1"/>
        <v>R$/ano</v>
      </c>
      <c r="I13" s="969">
        <f t="shared" si="2"/>
        <v>0</v>
      </c>
      <c r="J13" s="971">
        <f t="shared" si="3"/>
        <v>0</v>
      </c>
    </row>
    <row r="14" spans="1:13" s="967" customFormat="1" ht="14.1" customHeight="1" x14ac:dyDescent="0.25">
      <c r="A14" s="980"/>
      <c r="C14" s="966" t="s">
        <v>284</v>
      </c>
      <c r="D14" s="967" t="str">
        <f>'(4)Comp.Pessoal'!C17</f>
        <v>Atendente</v>
      </c>
      <c r="E14" s="968" t="str">
        <f t="shared" si="0"/>
        <v>R$/mês</v>
      </c>
      <c r="F14" s="969">
        <f>'(4)Comp.Pessoal'!I41</f>
        <v>0</v>
      </c>
      <c r="G14" s="970">
        <f t="shared" si="4"/>
        <v>12</v>
      </c>
      <c r="H14" s="968" t="str">
        <f t="shared" si="1"/>
        <v>R$/ano</v>
      </c>
      <c r="I14" s="969">
        <f t="shared" si="2"/>
        <v>0</v>
      </c>
      <c r="J14" s="971">
        <f t="shared" si="3"/>
        <v>0</v>
      </c>
    </row>
    <row r="15" spans="1:13" s="967" customFormat="1" ht="14.1" customHeight="1" x14ac:dyDescent="0.25">
      <c r="A15" s="981"/>
      <c r="B15" s="975"/>
      <c r="C15" s="966" t="s">
        <v>285</v>
      </c>
      <c r="D15" s="975" t="str">
        <f>'(4)Comp.Pessoal'!C18</f>
        <v>Telefonista</v>
      </c>
      <c r="E15" s="976" t="str">
        <f>E14</f>
        <v>R$/mês</v>
      </c>
      <c r="F15" s="969">
        <f>'(4)Comp.Pessoal'!I42</f>
        <v>0</v>
      </c>
      <c r="G15" s="970">
        <f t="shared" si="4"/>
        <v>12</v>
      </c>
      <c r="H15" s="976" t="str">
        <f>H14</f>
        <v>R$/ano</v>
      </c>
      <c r="I15" s="969">
        <f t="shared" si="2"/>
        <v>0</v>
      </c>
      <c r="J15" s="978">
        <f t="shared" si="3"/>
        <v>0</v>
      </c>
    </row>
    <row r="16" spans="1:13" s="963" customFormat="1" ht="14.1" customHeight="1" x14ac:dyDescent="0.25">
      <c r="A16" s="955"/>
      <c r="B16" s="956" t="s">
        <v>259</v>
      </c>
      <c r="C16" s="979" t="str">
        <f>'(4)Comp.Pessoal'!B21</f>
        <v>Pessoal de Manutenção</v>
      </c>
      <c r="D16" s="957"/>
      <c r="E16" s="959" t="str">
        <f>E14</f>
        <v>R$/mês</v>
      </c>
      <c r="F16" s="960">
        <f>SUM(F17:F19)</f>
        <v>0</v>
      </c>
      <c r="G16" s="961"/>
      <c r="H16" s="959" t="str">
        <f>H14</f>
        <v>R$/ano</v>
      </c>
      <c r="I16" s="960">
        <f>SUM(I17:I19)</f>
        <v>0</v>
      </c>
      <c r="J16" s="962">
        <f>SUM(J17:J19)</f>
        <v>0</v>
      </c>
    </row>
    <row r="17" spans="1:13" s="967" customFormat="1" ht="14.1" customHeight="1" x14ac:dyDescent="0.25">
      <c r="A17" s="980"/>
      <c r="C17" s="966" t="s">
        <v>237</v>
      </c>
      <c r="D17" s="967" t="str">
        <f>'(4)Comp.Pessoal'!C22</f>
        <v>Técnico em TI</v>
      </c>
      <c r="E17" s="968" t="str">
        <f t="shared" ref="E17:E45" si="5">E16</f>
        <v>R$/mês</v>
      </c>
      <c r="F17" s="969">
        <f>'(4)Comp.Pessoal'!I46</f>
        <v>0</v>
      </c>
      <c r="G17" s="970">
        <f>G15</f>
        <v>12</v>
      </c>
      <c r="H17" s="968" t="str">
        <f t="shared" si="1"/>
        <v>R$/ano</v>
      </c>
      <c r="I17" s="969">
        <f>F17*G17</f>
        <v>0</v>
      </c>
      <c r="J17" s="971">
        <f>I17/$I$132</f>
        <v>0</v>
      </c>
    </row>
    <row r="18" spans="1:13" s="967" customFormat="1" ht="14.1" customHeight="1" x14ac:dyDescent="0.25">
      <c r="A18" s="980"/>
      <c r="C18" s="966" t="s">
        <v>238</v>
      </c>
      <c r="D18" s="967" t="str">
        <f>'(4)Comp.Pessoal'!C23</f>
        <v>Técnico em Manutenção</v>
      </c>
      <c r="E18" s="968" t="str">
        <f t="shared" si="5"/>
        <v>R$/mês</v>
      </c>
      <c r="F18" s="969">
        <f>'(4)Comp.Pessoal'!I47</f>
        <v>0</v>
      </c>
      <c r="G18" s="970">
        <f>G17</f>
        <v>12</v>
      </c>
      <c r="H18" s="968" t="str">
        <f t="shared" si="1"/>
        <v>R$/ano</v>
      </c>
      <c r="I18" s="969">
        <f t="shared" ref="I18:I19" si="6">F18*G18</f>
        <v>0</v>
      </c>
      <c r="J18" s="971">
        <f>I18/$I$132</f>
        <v>0</v>
      </c>
    </row>
    <row r="19" spans="1:13" s="967" customFormat="1" ht="14.1" customHeight="1" x14ac:dyDescent="0.25">
      <c r="A19" s="981"/>
      <c r="B19" s="975"/>
      <c r="C19" s="966" t="s">
        <v>239</v>
      </c>
      <c r="D19" s="967" t="str">
        <f>'(4)Comp.Pessoal'!C24</f>
        <v>Serviços Gerais</v>
      </c>
      <c r="E19" s="976" t="str">
        <f t="shared" si="5"/>
        <v>R$/mês</v>
      </c>
      <c r="F19" s="969">
        <f>'(4)Comp.Pessoal'!I48</f>
        <v>0</v>
      </c>
      <c r="G19" s="970">
        <f>G18</f>
        <v>12</v>
      </c>
      <c r="H19" s="976" t="str">
        <f t="shared" si="1"/>
        <v>R$/ano</v>
      </c>
      <c r="I19" s="969">
        <f t="shared" si="6"/>
        <v>0</v>
      </c>
      <c r="J19" s="978">
        <f>I19/$I$132</f>
        <v>0</v>
      </c>
    </row>
    <row r="20" spans="1:13" s="201" customFormat="1" ht="14.1" customHeight="1" x14ac:dyDescent="0.25">
      <c r="A20" s="949" t="s">
        <v>34</v>
      </c>
      <c r="B20" s="950" t="s">
        <v>458</v>
      </c>
      <c r="C20" s="950"/>
      <c r="D20" s="950"/>
      <c r="E20" s="951" t="str">
        <f t="shared" si="5"/>
        <v>R$/mês</v>
      </c>
      <c r="F20" s="982">
        <f>F21+F25+F29+F33+F37+F46</f>
        <v>0</v>
      </c>
      <c r="G20" s="953"/>
      <c r="H20" s="951" t="str">
        <f t="shared" si="1"/>
        <v>R$/ano</v>
      </c>
      <c r="I20" s="982">
        <f>I21+I25+I29+I33+I37+I46</f>
        <v>0</v>
      </c>
      <c r="J20" s="954">
        <f>J21+J25+J29+J33+J37+J46</f>
        <v>0</v>
      </c>
      <c r="L20" s="516"/>
      <c r="M20" s="516"/>
    </row>
    <row r="21" spans="1:13" s="963" customFormat="1" ht="14.1" customHeight="1" x14ac:dyDescent="0.25">
      <c r="A21" s="955"/>
      <c r="B21" s="956" t="s">
        <v>260</v>
      </c>
      <c r="C21" s="957" t="str">
        <f>'(5)Comp.Benef.'!B6</f>
        <v>Auxílio Alimentação</v>
      </c>
      <c r="D21" s="956"/>
      <c r="E21" s="959" t="str">
        <f t="shared" si="5"/>
        <v>R$/mês</v>
      </c>
      <c r="F21" s="960">
        <f>SUM(F22:F24)</f>
        <v>0</v>
      </c>
      <c r="G21" s="961"/>
      <c r="H21" s="959" t="str">
        <f t="shared" si="1"/>
        <v>R$/ano</v>
      </c>
      <c r="I21" s="960">
        <f>SUM(I22:I24)</f>
        <v>0</v>
      </c>
      <c r="J21" s="962">
        <f>SUM(J22:J24)</f>
        <v>0</v>
      </c>
    </row>
    <row r="22" spans="1:13" s="967" customFormat="1" ht="14.1" customHeight="1" x14ac:dyDescent="0.25">
      <c r="A22" s="980"/>
      <c r="C22" s="966" t="s">
        <v>237</v>
      </c>
      <c r="D22" s="967" t="str">
        <f>'(5)Comp.Benef.'!C7</f>
        <v>Pessoal Operacional</v>
      </c>
      <c r="E22" s="968" t="str">
        <f t="shared" si="5"/>
        <v>R$/mês</v>
      </c>
      <c r="F22" s="969">
        <f>'(5)Comp.Benef.'!G53</f>
        <v>0</v>
      </c>
      <c r="G22" s="970">
        <f>G19</f>
        <v>12</v>
      </c>
      <c r="H22" s="968" t="str">
        <f t="shared" si="1"/>
        <v>R$/ano</v>
      </c>
      <c r="I22" s="969">
        <f t="shared" ref="I22:I24" si="7">F22*G22</f>
        <v>0</v>
      </c>
      <c r="J22" s="971">
        <f>I22/$I$132</f>
        <v>0</v>
      </c>
    </row>
    <row r="23" spans="1:13" s="967" customFormat="1" ht="14.1" customHeight="1" x14ac:dyDescent="0.25">
      <c r="A23" s="980"/>
      <c r="C23" s="966" t="s">
        <v>238</v>
      </c>
      <c r="D23" s="967" t="str">
        <f>'(5)Comp.Benef.'!C8</f>
        <v>Pessoal Administrativo</v>
      </c>
      <c r="E23" s="968" t="str">
        <f t="shared" si="5"/>
        <v>R$/mês</v>
      </c>
      <c r="F23" s="969">
        <f>'(5)Comp.Benef.'!G54</f>
        <v>0</v>
      </c>
      <c r="G23" s="970">
        <f>G22</f>
        <v>12</v>
      </c>
      <c r="H23" s="968" t="str">
        <f t="shared" si="1"/>
        <v>R$/ano</v>
      </c>
      <c r="I23" s="969">
        <f t="shared" si="7"/>
        <v>0</v>
      </c>
      <c r="J23" s="971">
        <f>I23/$I$132</f>
        <v>0</v>
      </c>
    </row>
    <row r="24" spans="1:13" s="967" customFormat="1" ht="14.1" customHeight="1" x14ac:dyDescent="0.25">
      <c r="A24" s="981"/>
      <c r="B24" s="975"/>
      <c r="C24" s="974" t="s">
        <v>239</v>
      </c>
      <c r="D24" s="967" t="str">
        <f>'(5)Comp.Benef.'!C9</f>
        <v>Pessoal de Manutenção</v>
      </c>
      <c r="E24" s="976" t="str">
        <f t="shared" si="5"/>
        <v>R$/mês</v>
      </c>
      <c r="F24" s="969">
        <f>'(5)Comp.Benef.'!G55</f>
        <v>0</v>
      </c>
      <c r="G24" s="970">
        <f>G23</f>
        <v>12</v>
      </c>
      <c r="H24" s="976" t="str">
        <f t="shared" si="1"/>
        <v>R$/ano</v>
      </c>
      <c r="I24" s="969">
        <f t="shared" si="7"/>
        <v>0</v>
      </c>
      <c r="J24" s="978">
        <f>I24/$I$132</f>
        <v>0</v>
      </c>
    </row>
    <row r="25" spans="1:13" s="963" customFormat="1" ht="14.1" customHeight="1" x14ac:dyDescent="0.25">
      <c r="A25" s="955"/>
      <c r="B25" s="956" t="s">
        <v>261</v>
      </c>
      <c r="C25" s="957" t="str">
        <f>'(5)Comp.Benef.'!B12</f>
        <v>Vale Transporte</v>
      </c>
      <c r="D25" s="956"/>
      <c r="E25" s="959" t="str">
        <f t="shared" si="5"/>
        <v>R$/mês</v>
      </c>
      <c r="F25" s="960">
        <f>SUM(F26:F28)</f>
        <v>0</v>
      </c>
      <c r="G25" s="961"/>
      <c r="H25" s="959" t="str">
        <f t="shared" si="1"/>
        <v>R$/ano</v>
      </c>
      <c r="I25" s="960">
        <f>SUM(I26:I28)</f>
        <v>0</v>
      </c>
      <c r="J25" s="962">
        <f>SUM(J26:J28)</f>
        <v>0</v>
      </c>
    </row>
    <row r="26" spans="1:13" s="967" customFormat="1" ht="14.1" customHeight="1" x14ac:dyDescent="0.25">
      <c r="A26" s="980"/>
      <c r="C26" s="966" t="s">
        <v>237</v>
      </c>
      <c r="D26" s="967" t="str">
        <f>'(5)Comp.Benef.'!C13</f>
        <v>Pessoal Operacional</v>
      </c>
      <c r="E26" s="968" t="str">
        <f t="shared" si="5"/>
        <v>R$/mês</v>
      </c>
      <c r="F26" s="969">
        <f>'(5)Comp.Benef.'!G59</f>
        <v>0</v>
      </c>
      <c r="G26" s="970">
        <f>G24</f>
        <v>12</v>
      </c>
      <c r="H26" s="968" t="str">
        <f t="shared" si="1"/>
        <v>R$/ano</v>
      </c>
      <c r="I26" s="969">
        <f t="shared" ref="I26:I28" si="8">F26*G26</f>
        <v>0</v>
      </c>
      <c r="J26" s="971">
        <f>I26/$I$132</f>
        <v>0</v>
      </c>
    </row>
    <row r="27" spans="1:13" s="967" customFormat="1" ht="14.1" customHeight="1" x14ac:dyDescent="0.25">
      <c r="A27" s="980"/>
      <c r="C27" s="966" t="s">
        <v>238</v>
      </c>
      <c r="D27" s="967" t="str">
        <f>'(5)Comp.Benef.'!C14</f>
        <v>Pessoal Administrativo</v>
      </c>
      <c r="E27" s="968" t="str">
        <f t="shared" si="5"/>
        <v>R$/mês</v>
      </c>
      <c r="F27" s="969">
        <f>'(5)Comp.Benef.'!G60</f>
        <v>0</v>
      </c>
      <c r="G27" s="970">
        <f>G26</f>
        <v>12</v>
      </c>
      <c r="H27" s="968" t="str">
        <f t="shared" si="1"/>
        <v>R$/ano</v>
      </c>
      <c r="I27" s="969">
        <f t="shared" si="8"/>
        <v>0</v>
      </c>
      <c r="J27" s="971">
        <f>I27/$I$132</f>
        <v>0</v>
      </c>
    </row>
    <row r="28" spans="1:13" s="967" customFormat="1" ht="14.1" customHeight="1" x14ac:dyDescent="0.25">
      <c r="A28" s="981"/>
      <c r="B28" s="975"/>
      <c r="C28" s="974" t="s">
        <v>239</v>
      </c>
      <c r="D28" s="967" t="str">
        <f>'(5)Comp.Benef.'!C15</f>
        <v>Pessoal de Manutenção</v>
      </c>
      <c r="E28" s="976" t="str">
        <f t="shared" si="5"/>
        <v>R$/mês</v>
      </c>
      <c r="F28" s="969">
        <f>'(5)Comp.Benef.'!G61</f>
        <v>0</v>
      </c>
      <c r="G28" s="970">
        <f>G27</f>
        <v>12</v>
      </c>
      <c r="H28" s="976" t="str">
        <f t="shared" si="1"/>
        <v>R$/ano</v>
      </c>
      <c r="I28" s="969">
        <f t="shared" si="8"/>
        <v>0</v>
      </c>
      <c r="J28" s="971">
        <f>I28/$I$132</f>
        <v>0</v>
      </c>
    </row>
    <row r="29" spans="1:13" s="963" customFormat="1" ht="14.1" customHeight="1" x14ac:dyDescent="0.25">
      <c r="A29" s="955"/>
      <c r="B29" s="956" t="s">
        <v>262</v>
      </c>
      <c r="C29" s="957" t="str">
        <f>'(5)Comp.Benef.'!B18</f>
        <v>Assistência Médica e Hospitalar</v>
      </c>
      <c r="D29" s="956"/>
      <c r="E29" s="959" t="str">
        <f t="shared" si="5"/>
        <v>R$/mês</v>
      </c>
      <c r="F29" s="960">
        <f>SUM(F30:F32)</f>
        <v>0</v>
      </c>
      <c r="G29" s="961"/>
      <c r="H29" s="959" t="str">
        <f t="shared" si="1"/>
        <v>R$/ano</v>
      </c>
      <c r="I29" s="960">
        <f>SUM(I30:I32)</f>
        <v>0</v>
      </c>
      <c r="J29" s="962">
        <f>SUM(J30:J32)</f>
        <v>0</v>
      </c>
    </row>
    <row r="30" spans="1:13" s="967" customFormat="1" ht="14.1" customHeight="1" x14ac:dyDescent="0.25">
      <c r="A30" s="980"/>
      <c r="C30" s="966" t="s">
        <v>237</v>
      </c>
      <c r="D30" s="967" t="str">
        <f>'(5)Comp.Benef.'!C19</f>
        <v>Pessoal Operacional</v>
      </c>
      <c r="E30" s="968" t="str">
        <f t="shared" si="5"/>
        <v>R$/mês</v>
      </c>
      <c r="F30" s="969">
        <f>'(5)Comp.Benef.'!G65</f>
        <v>0</v>
      </c>
      <c r="G30" s="970">
        <f>G28</f>
        <v>12</v>
      </c>
      <c r="H30" s="968" t="str">
        <f t="shared" si="1"/>
        <v>R$/ano</v>
      </c>
      <c r="I30" s="969">
        <f t="shared" ref="I30:I32" si="9">F30*G30</f>
        <v>0</v>
      </c>
      <c r="J30" s="971">
        <f>I30/$I$132</f>
        <v>0</v>
      </c>
    </row>
    <row r="31" spans="1:13" s="967" customFormat="1" ht="14.1" customHeight="1" x14ac:dyDescent="0.25">
      <c r="A31" s="980"/>
      <c r="C31" s="966" t="s">
        <v>238</v>
      </c>
      <c r="D31" s="967" t="str">
        <f>'(5)Comp.Benef.'!C20</f>
        <v>Pessoal Administrativo</v>
      </c>
      <c r="E31" s="968" t="str">
        <f t="shared" si="5"/>
        <v>R$/mês</v>
      </c>
      <c r="F31" s="969">
        <f>'(5)Comp.Benef.'!G66</f>
        <v>0</v>
      </c>
      <c r="G31" s="970">
        <f>G30</f>
        <v>12</v>
      </c>
      <c r="H31" s="968" t="str">
        <f t="shared" si="1"/>
        <v>R$/ano</v>
      </c>
      <c r="I31" s="969">
        <f t="shared" si="9"/>
        <v>0</v>
      </c>
      <c r="J31" s="971">
        <f>I31/$I$132</f>
        <v>0</v>
      </c>
    </row>
    <row r="32" spans="1:13" s="967" customFormat="1" ht="14.1" customHeight="1" x14ac:dyDescent="0.25">
      <c r="A32" s="981"/>
      <c r="B32" s="975"/>
      <c r="C32" s="974" t="s">
        <v>239</v>
      </c>
      <c r="D32" s="967" t="str">
        <f>'(5)Comp.Benef.'!C21</f>
        <v>Pessoal de Manutenção</v>
      </c>
      <c r="E32" s="976" t="str">
        <f t="shared" si="5"/>
        <v>R$/mês</v>
      </c>
      <c r="F32" s="969">
        <f>'(5)Comp.Benef.'!G67</f>
        <v>0</v>
      </c>
      <c r="G32" s="970">
        <f>G31</f>
        <v>12</v>
      </c>
      <c r="H32" s="976" t="str">
        <f t="shared" si="1"/>
        <v>R$/ano</v>
      </c>
      <c r="I32" s="969">
        <f t="shared" si="9"/>
        <v>0</v>
      </c>
      <c r="J32" s="971">
        <f>I32/$I$132</f>
        <v>0</v>
      </c>
    </row>
    <row r="33" spans="1:13" s="963" customFormat="1" ht="14.1" customHeight="1" x14ac:dyDescent="0.25">
      <c r="A33" s="955"/>
      <c r="B33" s="956" t="s">
        <v>263</v>
      </c>
      <c r="C33" s="957" t="str">
        <f>'(5)Comp.Benef.'!B24</f>
        <v>Seguro de Vida, Invalidez e Funeral</v>
      </c>
      <c r="D33" s="956"/>
      <c r="E33" s="959" t="str">
        <f t="shared" si="5"/>
        <v>R$/mês</v>
      </c>
      <c r="F33" s="960">
        <f>SUM(F34:F36)</f>
        <v>0</v>
      </c>
      <c r="G33" s="961"/>
      <c r="H33" s="959" t="str">
        <f t="shared" si="1"/>
        <v>R$/ano</v>
      </c>
      <c r="I33" s="960">
        <f>SUM(I34:I36)</f>
        <v>0</v>
      </c>
      <c r="J33" s="962">
        <f>SUM(J34:J36)</f>
        <v>0</v>
      </c>
    </row>
    <row r="34" spans="1:13" s="967" customFormat="1" ht="14.1" customHeight="1" x14ac:dyDescent="0.25">
      <c r="A34" s="980"/>
      <c r="C34" s="966" t="s">
        <v>237</v>
      </c>
      <c r="D34" s="967" t="str">
        <f>'(5)Comp.Benef.'!C25</f>
        <v>Pessoal Operacional</v>
      </c>
      <c r="E34" s="968" t="str">
        <f t="shared" si="5"/>
        <v>R$/mês</v>
      </c>
      <c r="F34" s="969">
        <f>'(5)Comp.Benef.'!G71</f>
        <v>0</v>
      </c>
      <c r="G34" s="970">
        <f>G32</f>
        <v>12</v>
      </c>
      <c r="H34" s="968" t="str">
        <f t="shared" si="1"/>
        <v>R$/ano</v>
      </c>
      <c r="I34" s="969">
        <f t="shared" ref="I34:I36" si="10">F34*G34</f>
        <v>0</v>
      </c>
      <c r="J34" s="971">
        <f>I34/$I$132</f>
        <v>0</v>
      </c>
    </row>
    <row r="35" spans="1:13" s="967" customFormat="1" ht="14.1" customHeight="1" x14ac:dyDescent="0.25">
      <c r="A35" s="980"/>
      <c r="C35" s="966" t="s">
        <v>238</v>
      </c>
      <c r="D35" s="967" t="str">
        <f>'(5)Comp.Benef.'!C26</f>
        <v>Pessoal Administrativo</v>
      </c>
      <c r="E35" s="968" t="str">
        <f t="shared" si="5"/>
        <v>R$/mês</v>
      </c>
      <c r="F35" s="969">
        <f>'(5)Comp.Benef.'!G72</f>
        <v>0</v>
      </c>
      <c r="G35" s="970">
        <f>G34</f>
        <v>12</v>
      </c>
      <c r="H35" s="968" t="str">
        <f t="shared" si="1"/>
        <v>R$/ano</v>
      </c>
      <c r="I35" s="969">
        <f t="shared" si="10"/>
        <v>0</v>
      </c>
      <c r="J35" s="971">
        <f>I35/$I$132</f>
        <v>0</v>
      </c>
    </row>
    <row r="36" spans="1:13" s="967" customFormat="1" ht="14.1" customHeight="1" x14ac:dyDescent="0.25">
      <c r="A36" s="981"/>
      <c r="B36" s="975"/>
      <c r="C36" s="974" t="s">
        <v>239</v>
      </c>
      <c r="D36" s="967" t="str">
        <f>'(5)Comp.Benef.'!C27</f>
        <v>Pessoal de Manutenção</v>
      </c>
      <c r="E36" s="976" t="str">
        <f t="shared" si="5"/>
        <v>R$/mês</v>
      </c>
      <c r="F36" s="969">
        <f>'(5)Comp.Benef.'!G73</f>
        <v>0</v>
      </c>
      <c r="G36" s="970">
        <f>G35</f>
        <v>12</v>
      </c>
      <c r="H36" s="976" t="str">
        <f t="shared" si="1"/>
        <v>R$/ano</v>
      </c>
      <c r="I36" s="969">
        <f t="shared" si="10"/>
        <v>0</v>
      </c>
      <c r="J36" s="971">
        <f>I36/$I$132</f>
        <v>0</v>
      </c>
    </row>
    <row r="37" spans="1:13" s="963" customFormat="1" ht="14.1" customHeight="1" x14ac:dyDescent="0.25">
      <c r="A37" s="955"/>
      <c r="B37" s="956" t="s">
        <v>264</v>
      </c>
      <c r="C37" s="957" t="str">
        <f>'(5)Comp.Benef.'!B34</f>
        <v>Uniforme</v>
      </c>
      <c r="D37" s="956"/>
      <c r="E37" s="959" t="str">
        <f t="shared" si="5"/>
        <v>R$/mês</v>
      </c>
      <c r="F37" s="960">
        <f>SUM(F38:F45)</f>
        <v>0</v>
      </c>
      <c r="G37" s="961"/>
      <c r="H37" s="959" t="str">
        <f t="shared" si="1"/>
        <v>R$/ano</v>
      </c>
      <c r="I37" s="960">
        <f>SUM(I38:I45)</f>
        <v>0</v>
      </c>
      <c r="J37" s="962">
        <f>SUM(J38:J45)</f>
        <v>0</v>
      </c>
    </row>
    <row r="38" spans="1:13" s="967" customFormat="1" ht="14.1" customHeight="1" x14ac:dyDescent="0.25">
      <c r="A38" s="980"/>
      <c r="C38" s="966" t="s">
        <v>237</v>
      </c>
      <c r="D38" s="967" t="str">
        <f>'(5)Comp.Benef.'!C35</f>
        <v>Calça</v>
      </c>
      <c r="E38" s="968" t="str">
        <f t="shared" si="5"/>
        <v>R$/mês</v>
      </c>
      <c r="F38" s="969">
        <f>'(5)Comp.Benef.'!G81</f>
        <v>0</v>
      </c>
      <c r="G38" s="970">
        <f>G36</f>
        <v>12</v>
      </c>
      <c r="H38" s="968" t="str">
        <f t="shared" si="1"/>
        <v>R$/ano</v>
      </c>
      <c r="I38" s="969">
        <f t="shared" ref="I38:I45" si="11">F38*G38</f>
        <v>0</v>
      </c>
      <c r="J38" s="971">
        <f t="shared" ref="J38:J45" si="12">I38/$I$132</f>
        <v>0</v>
      </c>
    </row>
    <row r="39" spans="1:13" s="967" customFormat="1" ht="14.1" customHeight="1" x14ac:dyDescent="0.25">
      <c r="A39" s="980"/>
      <c r="C39" s="966" t="s">
        <v>238</v>
      </c>
      <c r="D39" s="967" t="str">
        <f>'(5)Comp.Benef.'!C36</f>
        <v>Camisa</v>
      </c>
      <c r="E39" s="968" t="str">
        <f t="shared" si="5"/>
        <v>R$/mês</v>
      </c>
      <c r="F39" s="969">
        <f>'(5)Comp.Benef.'!G82</f>
        <v>0</v>
      </c>
      <c r="G39" s="970">
        <f>G38</f>
        <v>12</v>
      </c>
      <c r="H39" s="968" t="str">
        <f t="shared" si="1"/>
        <v>R$/ano</v>
      </c>
      <c r="I39" s="969">
        <f t="shared" si="11"/>
        <v>0</v>
      </c>
      <c r="J39" s="971">
        <f t="shared" si="12"/>
        <v>0</v>
      </c>
    </row>
    <row r="40" spans="1:13" s="967" customFormat="1" ht="14.1" customHeight="1" x14ac:dyDescent="0.25">
      <c r="A40" s="980"/>
      <c r="C40" s="966" t="s">
        <v>239</v>
      </c>
      <c r="D40" s="967" t="str">
        <f>'(5)Comp.Benef.'!C37</f>
        <v>Par de Sapatos</v>
      </c>
      <c r="E40" s="968" t="str">
        <f t="shared" si="5"/>
        <v>R$/mês</v>
      </c>
      <c r="F40" s="969">
        <f>'(5)Comp.Benef.'!G83</f>
        <v>0</v>
      </c>
      <c r="G40" s="970">
        <f t="shared" ref="G40:G45" si="13">G39</f>
        <v>12</v>
      </c>
      <c r="H40" s="968" t="str">
        <f t="shared" si="1"/>
        <v>R$/ano</v>
      </c>
      <c r="I40" s="969">
        <f t="shared" si="11"/>
        <v>0</v>
      </c>
      <c r="J40" s="971">
        <f t="shared" si="12"/>
        <v>0</v>
      </c>
    </row>
    <row r="41" spans="1:13" s="967" customFormat="1" ht="14.1" customHeight="1" x14ac:dyDescent="0.25">
      <c r="A41" s="980"/>
      <c r="C41" s="966" t="s">
        <v>240</v>
      </c>
      <c r="D41" s="967" t="str">
        <f>'(5)Comp.Benef.'!C38</f>
        <v>Colete</v>
      </c>
      <c r="E41" s="968" t="str">
        <f t="shared" si="5"/>
        <v>R$/mês</v>
      </c>
      <c r="F41" s="969">
        <f>'(5)Comp.Benef.'!G84</f>
        <v>0</v>
      </c>
      <c r="G41" s="970">
        <f t="shared" si="13"/>
        <v>12</v>
      </c>
      <c r="H41" s="968" t="str">
        <f t="shared" si="1"/>
        <v>R$/ano</v>
      </c>
      <c r="I41" s="969">
        <f t="shared" si="11"/>
        <v>0</v>
      </c>
      <c r="J41" s="971">
        <f t="shared" si="12"/>
        <v>0</v>
      </c>
    </row>
    <row r="42" spans="1:13" s="967" customFormat="1" ht="14.1" customHeight="1" x14ac:dyDescent="0.25">
      <c r="A42" s="980"/>
      <c r="C42" s="966" t="s">
        <v>283</v>
      </c>
      <c r="D42" s="967" t="str">
        <f>'(5)Comp.Benef.'!C39</f>
        <v>Bota</v>
      </c>
      <c r="E42" s="968" t="str">
        <f t="shared" si="5"/>
        <v>R$/mês</v>
      </c>
      <c r="F42" s="969">
        <f>'(5)Comp.Benef.'!G85</f>
        <v>0</v>
      </c>
      <c r="G42" s="970">
        <f t="shared" si="13"/>
        <v>12</v>
      </c>
      <c r="H42" s="968" t="str">
        <f t="shared" si="1"/>
        <v>R$/ano</v>
      </c>
      <c r="I42" s="969">
        <f t="shared" si="11"/>
        <v>0</v>
      </c>
      <c r="J42" s="971">
        <f t="shared" si="12"/>
        <v>0</v>
      </c>
    </row>
    <row r="43" spans="1:13" s="967" customFormat="1" ht="14.1" customHeight="1" x14ac:dyDescent="0.25">
      <c r="A43" s="980"/>
      <c r="C43" s="966" t="s">
        <v>284</v>
      </c>
      <c r="D43" s="967" t="str">
        <f>'(5)Comp.Benef.'!C40</f>
        <v>Capa de Chuva</v>
      </c>
      <c r="E43" s="968" t="str">
        <f t="shared" si="5"/>
        <v>R$/mês</v>
      </c>
      <c r="F43" s="969">
        <f>'(5)Comp.Benef.'!G86</f>
        <v>0</v>
      </c>
      <c r="G43" s="970">
        <f t="shared" si="13"/>
        <v>12</v>
      </c>
      <c r="H43" s="968" t="str">
        <f t="shared" si="1"/>
        <v>R$/ano</v>
      </c>
      <c r="I43" s="969">
        <f t="shared" si="11"/>
        <v>0</v>
      </c>
      <c r="J43" s="971">
        <f t="shared" si="12"/>
        <v>0</v>
      </c>
    </row>
    <row r="44" spans="1:13" s="967" customFormat="1" ht="14.1" customHeight="1" x14ac:dyDescent="0.25">
      <c r="A44" s="980"/>
      <c r="C44" s="966" t="s">
        <v>285</v>
      </c>
      <c r="D44" s="967" t="str">
        <f>'(5)Comp.Benef.'!C41</f>
        <v>Boné</v>
      </c>
      <c r="E44" s="968" t="str">
        <f t="shared" si="5"/>
        <v>R$/mês</v>
      </c>
      <c r="F44" s="969">
        <f>'(5)Comp.Benef.'!G87</f>
        <v>0</v>
      </c>
      <c r="G44" s="970">
        <f t="shared" si="13"/>
        <v>12</v>
      </c>
      <c r="H44" s="968" t="str">
        <f t="shared" si="1"/>
        <v>R$/ano</v>
      </c>
      <c r="I44" s="969">
        <f t="shared" si="11"/>
        <v>0</v>
      </c>
      <c r="J44" s="971">
        <f t="shared" si="12"/>
        <v>0</v>
      </c>
    </row>
    <row r="45" spans="1:13" s="967" customFormat="1" ht="14.1" customHeight="1" x14ac:dyDescent="0.25">
      <c r="A45" s="980"/>
      <c r="C45" s="966" t="s">
        <v>287</v>
      </c>
      <c r="D45" s="967" t="str">
        <f>'(5)Comp.Benef.'!C42</f>
        <v>Jaqueta</v>
      </c>
      <c r="E45" s="968" t="str">
        <f t="shared" si="5"/>
        <v>R$/mês</v>
      </c>
      <c r="F45" s="969">
        <f>'(5)Comp.Benef.'!G88</f>
        <v>0</v>
      </c>
      <c r="G45" s="970">
        <f t="shared" si="13"/>
        <v>12</v>
      </c>
      <c r="H45" s="968" t="str">
        <f t="shared" si="1"/>
        <v>R$/ano</v>
      </c>
      <c r="I45" s="969">
        <f t="shared" si="11"/>
        <v>0</v>
      </c>
      <c r="J45" s="971">
        <f t="shared" si="12"/>
        <v>0</v>
      </c>
    </row>
    <row r="46" spans="1:13" s="963" customFormat="1" ht="14.1" customHeight="1" x14ac:dyDescent="0.25">
      <c r="A46" s="955"/>
      <c r="B46" s="956" t="s">
        <v>448</v>
      </c>
      <c r="C46" s="957" t="str">
        <f>'(5)Comp.Benef.'!B45</f>
        <v>EPI</v>
      </c>
      <c r="D46" s="956"/>
      <c r="E46" s="959" t="str">
        <f>E44</f>
        <v>R$/mês</v>
      </c>
      <c r="F46" s="960">
        <f>SUM(F47)</f>
        <v>0</v>
      </c>
      <c r="G46" s="961"/>
      <c r="H46" s="959" t="str">
        <f>H44</f>
        <v>R$/ano</v>
      </c>
      <c r="I46" s="960">
        <f>SUM(I47)</f>
        <v>0</v>
      </c>
      <c r="J46" s="962">
        <f>SUM(J47)</f>
        <v>0</v>
      </c>
    </row>
    <row r="47" spans="1:13" s="967" customFormat="1" ht="14.1" customHeight="1" x14ac:dyDescent="0.25">
      <c r="A47" s="981"/>
      <c r="B47" s="975"/>
      <c r="C47" s="966" t="s">
        <v>237</v>
      </c>
      <c r="D47" s="975" t="str">
        <f>'(5)Comp.Benef.'!C46</f>
        <v>Protetor Solar FPS 50 (120ml)</v>
      </c>
      <c r="E47" s="976" t="str">
        <f>E44</f>
        <v>R$/mês</v>
      </c>
      <c r="F47" s="969">
        <f>'(5)Comp.Benef.'!G92</f>
        <v>0</v>
      </c>
      <c r="G47" s="977">
        <f>G45</f>
        <v>12</v>
      </c>
      <c r="H47" s="976" t="str">
        <f>H44</f>
        <v>R$/ano</v>
      </c>
      <c r="I47" s="969">
        <f t="shared" ref="I47" si="14">F47*G47</f>
        <v>0</v>
      </c>
      <c r="J47" s="978">
        <f>I47/$I$132</f>
        <v>0</v>
      </c>
    </row>
    <row r="48" spans="1:13" s="201" customFormat="1" ht="14.1" customHeight="1" x14ac:dyDescent="0.25">
      <c r="A48" s="949" t="s">
        <v>36</v>
      </c>
      <c r="B48" s="950" t="s">
        <v>23</v>
      </c>
      <c r="C48" s="950"/>
      <c r="D48" s="950"/>
      <c r="E48" s="951" t="str">
        <f>E47</f>
        <v>R$/mês</v>
      </c>
      <c r="F48" s="982">
        <f>F49+F63+F72</f>
        <v>0</v>
      </c>
      <c r="G48" s="953"/>
      <c r="H48" s="951" t="str">
        <f>H47</f>
        <v>R$/ano</v>
      </c>
      <c r="I48" s="982">
        <f>I49+I63+I72</f>
        <v>0</v>
      </c>
      <c r="J48" s="954">
        <f>J49+J63+J72</f>
        <v>0</v>
      </c>
      <c r="L48" s="516"/>
      <c r="M48" s="516"/>
    </row>
    <row r="49" spans="1:10" s="963" customFormat="1" ht="14.1" customHeight="1" x14ac:dyDescent="0.25">
      <c r="A49" s="955"/>
      <c r="B49" s="956" t="s">
        <v>265</v>
      </c>
      <c r="C49" s="957" t="str">
        <f>'(6)Comp.Desp.G'!B5</f>
        <v>Administrativas</v>
      </c>
      <c r="D49" s="956"/>
      <c r="E49" s="959" t="str">
        <f>E48</f>
        <v>R$/mês</v>
      </c>
      <c r="F49" s="960">
        <f>SUM(F50:F62)</f>
        <v>0</v>
      </c>
      <c r="G49" s="961"/>
      <c r="H49" s="959" t="str">
        <f>H48</f>
        <v>R$/ano</v>
      </c>
      <c r="I49" s="960">
        <f>SUM(I50:I62)</f>
        <v>0</v>
      </c>
      <c r="J49" s="962">
        <f>SUM(J50:J62)</f>
        <v>0</v>
      </c>
    </row>
    <row r="50" spans="1:10" s="967" customFormat="1" ht="14.1" customHeight="1" x14ac:dyDescent="0.25">
      <c r="A50" s="980"/>
      <c r="C50" s="966" t="s">
        <v>237</v>
      </c>
      <c r="D50" s="967" t="str">
        <f>'(6)Comp.Desp.G'!C6</f>
        <v>Aluguel de Instalações, Venda e Comercial</v>
      </c>
      <c r="E50" s="968" t="str">
        <f t="shared" ref="E50:E61" si="15">E49</f>
        <v>R$/mês</v>
      </c>
      <c r="F50" s="969">
        <f>'(6)Comp.Desp.G'!F6</f>
        <v>0</v>
      </c>
      <c r="G50" s="970">
        <v>12</v>
      </c>
      <c r="H50" s="968" t="str">
        <f t="shared" ref="H50:H61" si="16">H49</f>
        <v>R$/ano</v>
      </c>
      <c r="I50" s="969">
        <f t="shared" ref="I50:I62" si="17">F50*G50</f>
        <v>0</v>
      </c>
      <c r="J50" s="971">
        <f t="shared" ref="J50:J59" si="18">I50/$I$132</f>
        <v>0</v>
      </c>
    </row>
    <row r="51" spans="1:10" s="967" customFormat="1" ht="14.1" customHeight="1" x14ac:dyDescent="0.25">
      <c r="A51" s="980"/>
      <c r="C51" s="966" t="s">
        <v>238</v>
      </c>
      <c r="D51" s="967" t="str">
        <f>'(6)Comp.Desp.G'!C7</f>
        <v>Telefone Fixo</v>
      </c>
      <c r="E51" s="968" t="str">
        <f t="shared" si="15"/>
        <v>R$/mês</v>
      </c>
      <c r="F51" s="969">
        <f>'(6)Comp.Desp.G'!F7</f>
        <v>0</v>
      </c>
      <c r="G51" s="970">
        <f>G50</f>
        <v>12</v>
      </c>
      <c r="H51" s="968" t="str">
        <f t="shared" si="16"/>
        <v>R$/ano</v>
      </c>
      <c r="I51" s="969">
        <f t="shared" si="17"/>
        <v>0</v>
      </c>
      <c r="J51" s="971">
        <f t="shared" si="18"/>
        <v>0</v>
      </c>
    </row>
    <row r="52" spans="1:10" s="967" customFormat="1" ht="14.1" customHeight="1" x14ac:dyDescent="0.25">
      <c r="A52" s="980"/>
      <c r="C52" s="966" t="s">
        <v>239</v>
      </c>
      <c r="D52" s="967" t="str">
        <f>'(6)Comp.Desp.G'!C8</f>
        <v>Internet (P.O.S - Chip)</v>
      </c>
      <c r="E52" s="968" t="str">
        <f t="shared" si="15"/>
        <v>R$/mês</v>
      </c>
      <c r="F52" s="969">
        <f>'(6)Comp.Desp.G'!F8</f>
        <v>0</v>
      </c>
      <c r="G52" s="970">
        <f t="shared" ref="G52:G61" si="19">G51</f>
        <v>12</v>
      </c>
      <c r="H52" s="968" t="str">
        <f t="shared" si="16"/>
        <v>R$/ano</v>
      </c>
      <c r="I52" s="969">
        <f t="shared" si="17"/>
        <v>0</v>
      </c>
      <c r="J52" s="971">
        <f t="shared" si="18"/>
        <v>0</v>
      </c>
    </row>
    <row r="53" spans="1:10" s="967" customFormat="1" ht="14.1" customHeight="1" x14ac:dyDescent="0.25">
      <c r="A53" s="980"/>
      <c r="C53" s="966" t="s">
        <v>240</v>
      </c>
      <c r="D53" s="967" t="str">
        <f>'(6)Comp.Desp.G'!C9</f>
        <v>Energia Elétrica</v>
      </c>
      <c r="E53" s="968" t="str">
        <f t="shared" si="15"/>
        <v>R$/mês</v>
      </c>
      <c r="F53" s="969">
        <f>'(6)Comp.Desp.G'!F9</f>
        <v>0</v>
      </c>
      <c r="G53" s="970">
        <f t="shared" si="19"/>
        <v>12</v>
      </c>
      <c r="H53" s="968" t="str">
        <f t="shared" si="16"/>
        <v>R$/ano</v>
      </c>
      <c r="I53" s="969">
        <f t="shared" si="17"/>
        <v>0</v>
      </c>
      <c r="J53" s="971">
        <f t="shared" si="18"/>
        <v>0</v>
      </c>
    </row>
    <row r="54" spans="1:10" s="967" customFormat="1" ht="14.1" customHeight="1" x14ac:dyDescent="0.25">
      <c r="A54" s="980"/>
      <c r="C54" s="966" t="s">
        <v>283</v>
      </c>
      <c r="D54" s="967" t="str">
        <f>'(6)Comp.Desp.G'!C10</f>
        <v>Água e Esgoto</v>
      </c>
      <c r="E54" s="968" t="str">
        <f t="shared" si="15"/>
        <v>R$/mês</v>
      </c>
      <c r="F54" s="969">
        <f>'(6)Comp.Desp.G'!F10</f>
        <v>0</v>
      </c>
      <c r="G54" s="970">
        <f t="shared" si="19"/>
        <v>12</v>
      </c>
      <c r="H54" s="968" t="str">
        <f t="shared" si="16"/>
        <v>R$/ano</v>
      </c>
      <c r="I54" s="969">
        <f t="shared" si="17"/>
        <v>0</v>
      </c>
      <c r="J54" s="971">
        <f t="shared" si="18"/>
        <v>0</v>
      </c>
    </row>
    <row r="55" spans="1:10" s="967" customFormat="1" ht="14.1" customHeight="1" x14ac:dyDescent="0.25">
      <c r="A55" s="980"/>
      <c r="C55" s="966" t="s">
        <v>284</v>
      </c>
      <c r="D55" s="967" t="str">
        <f>'(6)Comp.Desp.G'!C11</f>
        <v>Propaganda e Publicidade</v>
      </c>
      <c r="E55" s="968" t="str">
        <f t="shared" si="15"/>
        <v>R$/mês</v>
      </c>
      <c r="F55" s="969">
        <f>'(6)Comp.Desp.G'!F11</f>
        <v>0</v>
      </c>
      <c r="G55" s="970">
        <f t="shared" si="19"/>
        <v>12</v>
      </c>
      <c r="H55" s="968" t="str">
        <f t="shared" si="16"/>
        <v>R$/ano</v>
      </c>
      <c r="I55" s="969">
        <f t="shared" si="17"/>
        <v>0</v>
      </c>
      <c r="J55" s="971">
        <f t="shared" si="18"/>
        <v>0</v>
      </c>
    </row>
    <row r="56" spans="1:10" s="967" customFormat="1" ht="14.1" customHeight="1" x14ac:dyDescent="0.25">
      <c r="A56" s="980"/>
      <c r="C56" s="966" t="s">
        <v>285</v>
      </c>
      <c r="D56" s="967" t="str">
        <f>'(6)Comp.Desp.G'!C12</f>
        <v>Seguro Patrimonial</v>
      </c>
      <c r="E56" s="968" t="str">
        <f t="shared" si="15"/>
        <v>R$/mês</v>
      </c>
      <c r="F56" s="969">
        <f>'(6)Comp.Desp.G'!F12</f>
        <v>0</v>
      </c>
      <c r="G56" s="970">
        <f t="shared" si="19"/>
        <v>12</v>
      </c>
      <c r="H56" s="968" t="str">
        <f t="shared" si="16"/>
        <v>R$/ano</v>
      </c>
      <c r="I56" s="969">
        <f t="shared" si="17"/>
        <v>0</v>
      </c>
      <c r="J56" s="971">
        <f t="shared" si="18"/>
        <v>0</v>
      </c>
    </row>
    <row r="57" spans="1:10" s="967" customFormat="1" ht="14.1" customHeight="1" x14ac:dyDescent="0.25">
      <c r="A57" s="980"/>
      <c r="C57" s="966" t="s">
        <v>287</v>
      </c>
      <c r="D57" s="967" t="str">
        <f>'(6)Comp.Desp.G'!C13</f>
        <v>Material de Expediente (bobina, talonário, etc.)</v>
      </c>
      <c r="E57" s="968" t="str">
        <f t="shared" si="15"/>
        <v>R$/mês</v>
      </c>
      <c r="F57" s="969">
        <f>'(6)Comp.Desp.G'!F13</f>
        <v>0</v>
      </c>
      <c r="G57" s="970">
        <f t="shared" si="19"/>
        <v>12</v>
      </c>
      <c r="H57" s="968" t="str">
        <f t="shared" si="16"/>
        <v>R$/ano</v>
      </c>
      <c r="I57" s="969">
        <f t="shared" si="17"/>
        <v>0</v>
      </c>
      <c r="J57" s="971">
        <f t="shared" si="18"/>
        <v>0</v>
      </c>
    </row>
    <row r="58" spans="1:10" s="967" customFormat="1" ht="14.1" customHeight="1" x14ac:dyDescent="0.25">
      <c r="A58" s="980"/>
      <c r="C58" s="966" t="s">
        <v>288</v>
      </c>
      <c r="D58" s="967" t="str">
        <f>'(6)Comp.Desp.G'!C14</f>
        <v>Material de Limpeza e Conservação</v>
      </c>
      <c r="E58" s="968" t="str">
        <f t="shared" si="15"/>
        <v>R$/mês</v>
      </c>
      <c r="F58" s="969">
        <f>'(6)Comp.Desp.G'!F14</f>
        <v>0</v>
      </c>
      <c r="G58" s="970">
        <f t="shared" si="19"/>
        <v>12</v>
      </c>
      <c r="H58" s="968" t="str">
        <f t="shared" si="16"/>
        <v>R$/ano</v>
      </c>
      <c r="I58" s="969">
        <f t="shared" si="17"/>
        <v>0</v>
      </c>
      <c r="J58" s="971">
        <f t="shared" si="18"/>
        <v>0</v>
      </c>
    </row>
    <row r="59" spans="1:10" s="967" customFormat="1" ht="14.1" customHeight="1" x14ac:dyDescent="0.25">
      <c r="A59" s="980"/>
      <c r="C59" s="966" t="s">
        <v>289</v>
      </c>
      <c r="D59" s="967" t="str">
        <f>'(6)Comp.Desp.G'!C15</f>
        <v>Assinatura: livro/jornal/revista</v>
      </c>
      <c r="E59" s="968" t="str">
        <f t="shared" si="15"/>
        <v>R$/mês</v>
      </c>
      <c r="F59" s="969">
        <f>'(6)Comp.Desp.G'!F15</f>
        <v>0</v>
      </c>
      <c r="G59" s="970">
        <f t="shared" si="19"/>
        <v>12</v>
      </c>
      <c r="H59" s="968" t="str">
        <f t="shared" si="16"/>
        <v>R$/ano</v>
      </c>
      <c r="I59" s="969">
        <f t="shared" si="17"/>
        <v>0</v>
      </c>
      <c r="J59" s="971">
        <f t="shared" si="18"/>
        <v>0</v>
      </c>
    </row>
    <row r="60" spans="1:10" s="967" customFormat="1" ht="14.1" customHeight="1" x14ac:dyDescent="0.25">
      <c r="A60" s="980"/>
      <c r="C60" s="966" t="s">
        <v>290</v>
      </c>
      <c r="D60" s="967" t="str">
        <f>'(6)Comp.Desp.G'!C16</f>
        <v>Garantia de Contrato</v>
      </c>
      <c r="E60" s="968" t="str">
        <f t="shared" si="15"/>
        <v>R$/mês</v>
      </c>
      <c r="F60" s="969">
        <f>'(6)Comp.Desp.G'!F16</f>
        <v>0</v>
      </c>
      <c r="G60" s="970">
        <f t="shared" si="19"/>
        <v>12</v>
      </c>
      <c r="H60" s="968" t="str">
        <f t="shared" si="16"/>
        <v>R$/ano</v>
      </c>
      <c r="I60" s="969">
        <f t="shared" si="17"/>
        <v>0</v>
      </c>
      <c r="J60" s="971">
        <f>I60/$I$132</f>
        <v>0</v>
      </c>
    </row>
    <row r="61" spans="1:10" s="967" customFormat="1" ht="14.1" customHeight="1" x14ac:dyDescent="0.25">
      <c r="A61" s="980"/>
      <c r="C61" s="966" t="s">
        <v>291</v>
      </c>
      <c r="D61" s="967" t="str">
        <f>'(6)Comp.Desp.G'!C17</f>
        <v>Custos Regulatórios</v>
      </c>
      <c r="E61" s="968" t="str">
        <f t="shared" si="15"/>
        <v>R$/mês</v>
      </c>
      <c r="F61" s="969">
        <f>'(6)Comp.Desp.G'!F17</f>
        <v>0</v>
      </c>
      <c r="G61" s="970">
        <f t="shared" si="19"/>
        <v>12</v>
      </c>
      <c r="H61" s="968" t="str">
        <f t="shared" si="16"/>
        <v>R$/ano</v>
      </c>
      <c r="I61" s="969">
        <f t="shared" si="17"/>
        <v>0</v>
      </c>
      <c r="J61" s="971">
        <f>I61/$I$132</f>
        <v>0</v>
      </c>
    </row>
    <row r="62" spans="1:10" s="967" customFormat="1" ht="14.1" customHeight="1" x14ac:dyDescent="0.25">
      <c r="A62" s="980"/>
      <c r="C62" s="966" t="s">
        <v>292</v>
      </c>
      <c r="D62" s="967" t="str">
        <f>'(6)Comp.Desp.G'!C18</f>
        <v>Outras despesas</v>
      </c>
      <c r="E62" s="968" t="str">
        <f t="shared" ref="E62" si="20">E59</f>
        <v>R$/mês</v>
      </c>
      <c r="F62" s="969">
        <f>'(6)Comp.Desp.G'!F18</f>
        <v>0</v>
      </c>
      <c r="G62" s="970">
        <f>G59</f>
        <v>12</v>
      </c>
      <c r="H62" s="968" t="str">
        <f>H59</f>
        <v>R$/ano</v>
      </c>
      <c r="I62" s="969">
        <f t="shared" si="17"/>
        <v>0</v>
      </c>
      <c r="J62" s="971">
        <f>I62/$I$132</f>
        <v>0</v>
      </c>
    </row>
    <row r="63" spans="1:10" s="963" customFormat="1" ht="14.1" customHeight="1" x14ac:dyDescent="0.25">
      <c r="A63" s="955"/>
      <c r="B63" s="983" t="s">
        <v>266</v>
      </c>
      <c r="C63" s="984" t="str">
        <f>'(6)Comp.Desp.G'!B23</f>
        <v>Serviço de Terceiro:</v>
      </c>
      <c r="D63" s="983"/>
      <c r="E63" s="985" t="str">
        <f>E62</f>
        <v>R$/mês</v>
      </c>
      <c r="F63" s="986">
        <f>SUM(F64:F71)</f>
        <v>0</v>
      </c>
      <c r="G63" s="987"/>
      <c r="H63" s="985" t="str">
        <f>H62</f>
        <v>R$/ano</v>
      </c>
      <c r="I63" s="986">
        <f>SUM(I64:I71)</f>
        <v>0</v>
      </c>
      <c r="J63" s="988">
        <f>SUM(J64:J71)</f>
        <v>0</v>
      </c>
    </row>
    <row r="64" spans="1:10" s="967" customFormat="1" ht="14.1" customHeight="1" x14ac:dyDescent="0.25">
      <c r="A64" s="980"/>
      <c r="C64" s="966" t="s">
        <v>237</v>
      </c>
      <c r="D64" s="967" t="str">
        <f>'(6)Comp.Desp.G'!C24</f>
        <v>Honorários Advocatícios</v>
      </c>
      <c r="E64" s="968" t="str">
        <f t="shared" ref="E64:E70" si="21">E63</f>
        <v>R$/mês</v>
      </c>
      <c r="F64" s="969">
        <f>'(6)Comp.Desp.G'!F24</f>
        <v>0</v>
      </c>
      <c r="G64" s="970">
        <f>G62</f>
        <v>12</v>
      </c>
      <c r="H64" s="968" t="str">
        <f t="shared" ref="H64:H70" si="22">H63</f>
        <v>R$/ano</v>
      </c>
      <c r="I64" s="969">
        <f t="shared" ref="I64:I71" si="23">F64*G64</f>
        <v>0</v>
      </c>
      <c r="J64" s="971">
        <f t="shared" ref="J64:J71" si="24">I64/$I$132</f>
        <v>0</v>
      </c>
    </row>
    <row r="65" spans="1:10" s="967" customFormat="1" ht="14.1" customHeight="1" x14ac:dyDescent="0.25">
      <c r="A65" s="980"/>
      <c r="C65" s="966" t="s">
        <v>238</v>
      </c>
      <c r="D65" s="967" t="str">
        <f>'(6)Comp.Desp.G'!C25</f>
        <v>Honorários Contábeis</v>
      </c>
      <c r="E65" s="968" t="str">
        <f t="shared" si="21"/>
        <v>R$/mês</v>
      </c>
      <c r="F65" s="969">
        <f>'(6)Comp.Desp.G'!F25</f>
        <v>0</v>
      </c>
      <c r="G65" s="970">
        <f>G64</f>
        <v>12</v>
      </c>
      <c r="H65" s="968" t="str">
        <f t="shared" si="22"/>
        <v>R$/ano</v>
      </c>
      <c r="I65" s="969">
        <f t="shared" si="23"/>
        <v>0</v>
      </c>
      <c r="J65" s="971">
        <f t="shared" si="24"/>
        <v>0</v>
      </c>
    </row>
    <row r="66" spans="1:10" s="967" customFormat="1" ht="14.1" customHeight="1" x14ac:dyDescent="0.25">
      <c r="A66" s="980"/>
      <c r="C66" s="966" t="s">
        <v>239</v>
      </c>
      <c r="D66" s="967" t="str">
        <f>'(6)Comp.Desp.G'!C26</f>
        <v>Mão-de-obra especializada</v>
      </c>
      <c r="E66" s="968" t="str">
        <f t="shared" si="21"/>
        <v>R$/mês</v>
      </c>
      <c r="F66" s="969">
        <f>'(6)Comp.Desp.G'!F26</f>
        <v>0</v>
      </c>
      <c r="G66" s="970">
        <f t="shared" ref="G66:G70" si="25">G65</f>
        <v>12</v>
      </c>
      <c r="H66" s="968" t="str">
        <f t="shared" si="22"/>
        <v>R$/ano</v>
      </c>
      <c r="I66" s="969">
        <f t="shared" si="23"/>
        <v>0</v>
      </c>
      <c r="J66" s="971">
        <f t="shared" si="24"/>
        <v>0</v>
      </c>
    </row>
    <row r="67" spans="1:10" s="967" customFormat="1" ht="14.1" customHeight="1" x14ac:dyDescent="0.25">
      <c r="A67" s="980"/>
      <c r="C67" s="966" t="s">
        <v>240</v>
      </c>
      <c r="D67" s="967" t="str">
        <f>'(6)Comp.Desp.G'!C27</f>
        <v>Exames médico - admissional e dimensional</v>
      </c>
      <c r="E67" s="968" t="str">
        <f t="shared" si="21"/>
        <v>R$/mês</v>
      </c>
      <c r="F67" s="969">
        <f>'(6)Comp.Desp.G'!F27</f>
        <v>0</v>
      </c>
      <c r="G67" s="970">
        <f t="shared" si="25"/>
        <v>12</v>
      </c>
      <c r="H67" s="968" t="str">
        <f t="shared" si="22"/>
        <v>R$/ano</v>
      </c>
      <c r="I67" s="969">
        <f t="shared" si="23"/>
        <v>0</v>
      </c>
      <c r="J67" s="971">
        <f t="shared" si="24"/>
        <v>0</v>
      </c>
    </row>
    <row r="68" spans="1:10" s="967" customFormat="1" ht="14.1" customHeight="1" x14ac:dyDescent="0.25">
      <c r="A68" s="980"/>
      <c r="C68" s="966" t="s">
        <v>283</v>
      </c>
      <c r="D68" s="967" t="str">
        <f>'(6)Comp.Desp.G'!C28</f>
        <v>Laudo de segurança do trabalho</v>
      </c>
      <c r="E68" s="968" t="str">
        <f t="shared" si="21"/>
        <v>R$/mês</v>
      </c>
      <c r="F68" s="969">
        <f>'(6)Comp.Desp.G'!F28</f>
        <v>0</v>
      </c>
      <c r="G68" s="970">
        <f t="shared" si="25"/>
        <v>12</v>
      </c>
      <c r="H68" s="968" t="str">
        <f t="shared" si="22"/>
        <v>R$/ano</v>
      </c>
      <c r="I68" s="969">
        <f t="shared" si="23"/>
        <v>0</v>
      </c>
      <c r="J68" s="971">
        <f t="shared" si="24"/>
        <v>0</v>
      </c>
    </row>
    <row r="69" spans="1:10" s="967" customFormat="1" ht="14.1" customHeight="1" x14ac:dyDescent="0.25">
      <c r="A69" s="980"/>
      <c r="C69" s="966" t="s">
        <v>284</v>
      </c>
      <c r="D69" s="967" t="str">
        <f>'(6)Comp.Desp.G'!C29</f>
        <v>Vigilância Patrimonial</v>
      </c>
      <c r="E69" s="968" t="str">
        <f t="shared" si="21"/>
        <v>R$/mês</v>
      </c>
      <c r="F69" s="969">
        <f>'(6)Comp.Desp.G'!F29</f>
        <v>0</v>
      </c>
      <c r="G69" s="970">
        <f t="shared" si="25"/>
        <v>12</v>
      </c>
      <c r="H69" s="968" t="str">
        <f t="shared" si="22"/>
        <v>R$/ano</v>
      </c>
      <c r="I69" s="969">
        <f t="shared" si="23"/>
        <v>0</v>
      </c>
      <c r="J69" s="971">
        <f t="shared" si="24"/>
        <v>0</v>
      </c>
    </row>
    <row r="70" spans="1:10" s="967" customFormat="1" ht="14.1" customHeight="1" x14ac:dyDescent="0.25">
      <c r="A70" s="980"/>
      <c r="C70" s="966" t="s">
        <v>285</v>
      </c>
      <c r="D70" s="967" t="str">
        <f>'(6)Comp.Desp.G'!C30</f>
        <v>Despesa Comercial</v>
      </c>
      <c r="E70" s="968" t="str">
        <f t="shared" si="21"/>
        <v>R$/mês</v>
      </c>
      <c r="F70" s="969">
        <f>'(6)Comp.Desp.G'!F30</f>
        <v>0</v>
      </c>
      <c r="G70" s="970">
        <f t="shared" si="25"/>
        <v>12</v>
      </c>
      <c r="H70" s="968" t="str">
        <f t="shared" si="22"/>
        <v>R$/ano</v>
      </c>
      <c r="I70" s="969">
        <f t="shared" si="23"/>
        <v>0</v>
      </c>
      <c r="J70" s="971">
        <f t="shared" si="24"/>
        <v>0</v>
      </c>
    </row>
    <row r="71" spans="1:10" s="967" customFormat="1" ht="14.1" customHeight="1" x14ac:dyDescent="0.25">
      <c r="A71" s="989"/>
      <c r="B71" s="975"/>
      <c r="C71" s="974" t="s">
        <v>287</v>
      </c>
      <c r="D71" s="975" t="str">
        <f>'(6)Comp.Desp.G'!C31</f>
        <v>Transporte de Valores</v>
      </c>
      <c r="E71" s="976" t="str">
        <f t="shared" ref="E71" si="26">E69</f>
        <v>R$/mês</v>
      </c>
      <c r="F71" s="990">
        <f>'(6)Comp.Desp.G'!F31</f>
        <v>0</v>
      </c>
      <c r="G71" s="977">
        <f>G69</f>
        <v>12</v>
      </c>
      <c r="H71" s="976" t="str">
        <f>H69</f>
        <v>R$/ano</v>
      </c>
      <c r="I71" s="990">
        <f t="shared" si="23"/>
        <v>0</v>
      </c>
      <c r="J71" s="978">
        <f t="shared" si="24"/>
        <v>0</v>
      </c>
    </row>
    <row r="72" spans="1:10" s="963" customFormat="1" ht="14.1" customHeight="1" x14ac:dyDescent="0.25">
      <c r="A72" s="991"/>
      <c r="B72" s="992" t="s">
        <v>267</v>
      </c>
      <c r="C72" s="993" t="str">
        <f>'(6)Comp.Desp.G'!B36</f>
        <v>Operacionais:</v>
      </c>
      <c r="D72" s="992"/>
      <c r="E72" s="994" t="str">
        <f>E71</f>
        <v>R$/mês</v>
      </c>
      <c r="F72" s="995">
        <f>SUM(F73:F85)</f>
        <v>0</v>
      </c>
      <c r="G72" s="961"/>
      <c r="H72" s="994" t="str">
        <f>H71</f>
        <v>R$/ano</v>
      </c>
      <c r="I72" s="995">
        <f>SUM(I73:I85)</f>
        <v>0</v>
      </c>
      <c r="J72" s="996">
        <f>SUM(J73:J85)</f>
        <v>0</v>
      </c>
    </row>
    <row r="73" spans="1:10" s="967" customFormat="1" ht="14.1" customHeight="1" x14ac:dyDescent="0.25">
      <c r="A73" s="980"/>
      <c r="C73" s="966" t="s">
        <v>237</v>
      </c>
      <c r="D73" s="967" t="str">
        <f>'(6)Comp.Desp.G'!C37</f>
        <v>Manutenção de Equipamentos e Hardware</v>
      </c>
      <c r="E73" s="968" t="str">
        <f t="shared" ref="E73:E85" si="27">E72</f>
        <v>R$/mês</v>
      </c>
      <c r="F73" s="969">
        <f>'(6)Comp.Desp.G'!F37</f>
        <v>0</v>
      </c>
      <c r="G73" s="970">
        <f>G71</f>
        <v>12</v>
      </c>
      <c r="H73" s="968" t="str">
        <f t="shared" ref="H73:H85" si="28">H72</f>
        <v>R$/ano</v>
      </c>
      <c r="I73" s="969">
        <f t="shared" ref="I73:I85" si="29">F73*G73</f>
        <v>0</v>
      </c>
      <c r="J73" s="971">
        <f t="shared" ref="J73:J85" si="30">I73/$I$132</f>
        <v>0</v>
      </c>
    </row>
    <row r="74" spans="1:10" s="967" customFormat="1" ht="14.1" customHeight="1" x14ac:dyDescent="0.25">
      <c r="A74" s="980"/>
      <c r="C74" s="966" t="s">
        <v>238</v>
      </c>
      <c r="D74" s="967" t="str">
        <f>'(6)Comp.Desp.G'!C38</f>
        <v>Manutenção Software</v>
      </c>
      <c r="E74" s="968" t="str">
        <f t="shared" si="27"/>
        <v>R$/mês</v>
      </c>
      <c r="F74" s="969">
        <f>'(6)Comp.Desp.G'!F38</f>
        <v>0</v>
      </c>
      <c r="G74" s="970">
        <f>G73</f>
        <v>12</v>
      </c>
      <c r="H74" s="968" t="str">
        <f t="shared" si="28"/>
        <v>R$/ano</v>
      </c>
      <c r="I74" s="969">
        <f t="shared" si="29"/>
        <v>0</v>
      </c>
      <c r="J74" s="971">
        <f t="shared" si="30"/>
        <v>0</v>
      </c>
    </row>
    <row r="75" spans="1:10" s="967" customFormat="1" ht="14.1" customHeight="1" x14ac:dyDescent="0.25">
      <c r="A75" s="980"/>
      <c r="C75" s="966" t="s">
        <v>239</v>
      </c>
      <c r="D75" s="967" t="str">
        <f>'(6)Comp.Desp.G'!C39</f>
        <v>Manutenção Infraestrutura de TI</v>
      </c>
      <c r="E75" s="968" t="str">
        <f t="shared" si="27"/>
        <v>R$/mês</v>
      </c>
      <c r="F75" s="969">
        <f>'(6)Comp.Desp.G'!F39</f>
        <v>0</v>
      </c>
      <c r="G75" s="970">
        <f t="shared" ref="G75:G85" si="31">G74</f>
        <v>12</v>
      </c>
      <c r="H75" s="968" t="str">
        <f t="shared" si="28"/>
        <v>R$/ano</v>
      </c>
      <c r="I75" s="969">
        <f t="shared" si="29"/>
        <v>0</v>
      </c>
      <c r="J75" s="971">
        <f t="shared" si="30"/>
        <v>0</v>
      </c>
    </row>
    <row r="76" spans="1:10" s="967" customFormat="1" ht="14.1" customHeight="1" x14ac:dyDescent="0.25">
      <c r="A76" s="980"/>
      <c r="C76" s="966" t="s">
        <v>240</v>
      </c>
      <c r="D76" s="967" t="str">
        <f>'(6)Comp.Desp.G'!C40</f>
        <v>Manutenção do Sistemas Informatizados e Data Center</v>
      </c>
      <c r="E76" s="968" t="str">
        <f t="shared" si="27"/>
        <v>R$/mês</v>
      </c>
      <c r="F76" s="969">
        <f>'(6)Comp.Desp.G'!F40</f>
        <v>0</v>
      </c>
      <c r="G76" s="970">
        <f t="shared" si="31"/>
        <v>12</v>
      </c>
      <c r="H76" s="968" t="str">
        <f t="shared" si="28"/>
        <v>R$/ano</v>
      </c>
      <c r="I76" s="969">
        <f t="shared" si="29"/>
        <v>0</v>
      </c>
      <c r="J76" s="971">
        <f t="shared" si="30"/>
        <v>0</v>
      </c>
    </row>
    <row r="77" spans="1:10" s="967" customFormat="1" ht="14.1" customHeight="1" x14ac:dyDescent="0.25">
      <c r="A77" s="980"/>
      <c r="C77" s="966" t="s">
        <v>283</v>
      </c>
      <c r="D77" s="967" t="str">
        <f>'(6)Comp.Desp.G'!C41</f>
        <v>Manutenção da Central de Controle Operacional - CCO</v>
      </c>
      <c r="E77" s="968" t="str">
        <f t="shared" si="27"/>
        <v>R$/mês</v>
      </c>
      <c r="F77" s="969">
        <f>'(6)Comp.Desp.G'!F41</f>
        <v>0</v>
      </c>
      <c r="G77" s="970">
        <f t="shared" si="31"/>
        <v>12</v>
      </c>
      <c r="H77" s="968" t="str">
        <f t="shared" si="28"/>
        <v>R$/ano</v>
      </c>
      <c r="I77" s="969">
        <f t="shared" si="29"/>
        <v>0</v>
      </c>
      <c r="J77" s="971">
        <f t="shared" si="30"/>
        <v>0</v>
      </c>
    </row>
    <row r="78" spans="1:10" s="967" customFormat="1" ht="14.1" customHeight="1" x14ac:dyDescent="0.25">
      <c r="A78" s="980"/>
      <c r="C78" s="966" t="s">
        <v>284</v>
      </c>
      <c r="D78" s="967" t="str">
        <f>'(6)Comp.Desp.G'!C42</f>
        <v>Manutenção e Reposição de Sinalização Vertical</v>
      </c>
      <c r="E78" s="968" t="str">
        <f t="shared" si="27"/>
        <v>R$/mês</v>
      </c>
      <c r="F78" s="969">
        <f>'(6)Comp.Desp.G'!F42</f>
        <v>0</v>
      </c>
      <c r="G78" s="970">
        <f t="shared" si="31"/>
        <v>12</v>
      </c>
      <c r="H78" s="968" t="str">
        <f t="shared" si="28"/>
        <v>R$/ano</v>
      </c>
      <c r="I78" s="969">
        <f t="shared" si="29"/>
        <v>0</v>
      </c>
      <c r="J78" s="971">
        <f t="shared" si="30"/>
        <v>0</v>
      </c>
    </row>
    <row r="79" spans="1:10" s="967" customFormat="1" ht="14.1" customHeight="1" x14ac:dyDescent="0.25">
      <c r="A79" s="980"/>
      <c r="C79" s="966" t="s">
        <v>285</v>
      </c>
      <c r="D79" s="967" t="str">
        <f>'(6)Comp.Desp.G'!C43</f>
        <v>Manutenção e Reposição de Sinalização Horizontal - Legenda</v>
      </c>
      <c r="E79" s="968" t="str">
        <f t="shared" si="27"/>
        <v>R$/mês</v>
      </c>
      <c r="F79" s="969">
        <f>'(6)Comp.Desp.G'!F43</f>
        <v>0</v>
      </c>
      <c r="G79" s="970">
        <f t="shared" si="31"/>
        <v>12</v>
      </c>
      <c r="H79" s="968" t="str">
        <f t="shared" si="28"/>
        <v>R$/ano</v>
      </c>
      <c r="I79" s="969">
        <f t="shared" si="29"/>
        <v>0</v>
      </c>
      <c r="J79" s="971">
        <f t="shared" si="30"/>
        <v>0</v>
      </c>
    </row>
    <row r="80" spans="1:10" s="967" customFormat="1" ht="14.1" customHeight="1" x14ac:dyDescent="0.25">
      <c r="A80" s="980"/>
      <c r="C80" s="966" t="s">
        <v>287</v>
      </c>
      <c r="D80" s="967" t="str">
        <f>'(6)Comp.Desp.G'!C44</f>
        <v>Manutenção e Reposição de Sinalização Horizontal - Bordo</v>
      </c>
      <c r="E80" s="968" t="str">
        <f t="shared" si="27"/>
        <v>R$/mês</v>
      </c>
      <c r="F80" s="969">
        <f>'(6)Comp.Desp.G'!F44</f>
        <v>0</v>
      </c>
      <c r="G80" s="970">
        <f t="shared" si="31"/>
        <v>12</v>
      </c>
      <c r="H80" s="968" t="str">
        <f t="shared" si="28"/>
        <v>R$/ano</v>
      </c>
      <c r="I80" s="969">
        <f t="shared" si="29"/>
        <v>0</v>
      </c>
      <c r="J80" s="971">
        <f t="shared" si="30"/>
        <v>0</v>
      </c>
    </row>
    <row r="81" spans="1:13" s="967" customFormat="1" ht="14.1" customHeight="1" x14ac:dyDescent="0.25">
      <c r="A81" s="980"/>
      <c r="C81" s="966" t="s">
        <v>288</v>
      </c>
      <c r="D81" s="967" t="str">
        <f>'(6)Comp.Desp.G'!C45</f>
        <v>Homologação do Talonário Eletrônico</v>
      </c>
      <c r="E81" s="968" t="str">
        <f t="shared" si="27"/>
        <v>R$/mês</v>
      </c>
      <c r="F81" s="969">
        <f>'(6)Comp.Desp.G'!F45</f>
        <v>0</v>
      </c>
      <c r="G81" s="970">
        <f t="shared" si="31"/>
        <v>12</v>
      </c>
      <c r="H81" s="968" t="str">
        <f t="shared" si="28"/>
        <v>R$/ano</v>
      </c>
      <c r="I81" s="969">
        <f t="shared" si="29"/>
        <v>0</v>
      </c>
      <c r="J81" s="971">
        <f t="shared" si="30"/>
        <v>0</v>
      </c>
    </row>
    <row r="82" spans="1:13" s="967" customFormat="1" ht="14.1" customHeight="1" x14ac:dyDescent="0.25">
      <c r="A82" s="980"/>
      <c r="C82" s="966" t="s">
        <v>289</v>
      </c>
      <c r="D82" s="967" t="str">
        <f>'(6)Comp.Desp.G'!C46</f>
        <v>Hospedagem - Armazenamento na Nuvem</v>
      </c>
      <c r="E82" s="968" t="str">
        <f t="shared" si="27"/>
        <v>R$/mês</v>
      </c>
      <c r="F82" s="969">
        <f>'(6)Comp.Desp.G'!F46</f>
        <v>0</v>
      </c>
      <c r="G82" s="970">
        <f t="shared" si="31"/>
        <v>12</v>
      </c>
      <c r="H82" s="968" t="str">
        <f t="shared" si="28"/>
        <v>R$/ano</v>
      </c>
      <c r="I82" s="969">
        <f t="shared" si="29"/>
        <v>0</v>
      </c>
      <c r="J82" s="971">
        <f t="shared" si="30"/>
        <v>0</v>
      </c>
    </row>
    <row r="83" spans="1:13" s="967" customFormat="1" ht="14.1" customHeight="1" x14ac:dyDescent="0.25">
      <c r="A83" s="980"/>
      <c r="C83" s="966" t="s">
        <v>290</v>
      </c>
      <c r="D83" s="967" t="str">
        <f>'(6)Comp.Desp.G'!C47</f>
        <v>Bobina - Parquímetro</v>
      </c>
      <c r="E83" s="968" t="str">
        <f t="shared" si="27"/>
        <v>R$/mês</v>
      </c>
      <c r="F83" s="969">
        <f>'(6)Comp.Desp.G'!F47</f>
        <v>0</v>
      </c>
      <c r="G83" s="970">
        <f t="shared" si="31"/>
        <v>12</v>
      </c>
      <c r="H83" s="968" t="str">
        <f t="shared" si="28"/>
        <v>R$/ano</v>
      </c>
      <c r="I83" s="969">
        <f t="shared" si="29"/>
        <v>0</v>
      </c>
      <c r="J83" s="971">
        <f t="shared" si="30"/>
        <v>0</v>
      </c>
    </row>
    <row r="84" spans="1:13" s="967" customFormat="1" ht="14.1" customHeight="1" x14ac:dyDescent="0.25">
      <c r="A84" s="980"/>
      <c r="C84" s="966" t="s">
        <v>291</v>
      </c>
      <c r="D84" s="967" t="str">
        <f>'(6)Comp.Desp.G'!C48</f>
        <v>Bobina - P.O.S.</v>
      </c>
      <c r="E84" s="968" t="str">
        <f t="shared" si="27"/>
        <v>R$/mês</v>
      </c>
      <c r="F84" s="969">
        <f>'(6)Comp.Desp.G'!F48</f>
        <v>0</v>
      </c>
      <c r="G84" s="970">
        <f t="shared" si="31"/>
        <v>12</v>
      </c>
      <c r="H84" s="968" t="str">
        <f t="shared" si="28"/>
        <v>R$/ano</v>
      </c>
      <c r="I84" s="969">
        <f t="shared" si="29"/>
        <v>0</v>
      </c>
      <c r="J84" s="971">
        <f t="shared" si="30"/>
        <v>0</v>
      </c>
    </row>
    <row r="85" spans="1:13" s="967" customFormat="1" ht="14.1" customHeight="1" x14ac:dyDescent="0.25">
      <c r="A85" s="980"/>
      <c r="C85" s="966" t="s">
        <v>292</v>
      </c>
      <c r="D85" s="967" t="str">
        <f>'(6)Comp.Desp.G'!C49</f>
        <v>Licença de Softwares</v>
      </c>
      <c r="E85" s="968" t="str">
        <f t="shared" si="27"/>
        <v>R$/mês</v>
      </c>
      <c r="F85" s="969">
        <f>'(6)Comp.Desp.G'!F49</f>
        <v>0</v>
      </c>
      <c r="G85" s="970">
        <f t="shared" si="31"/>
        <v>12</v>
      </c>
      <c r="H85" s="968" t="str">
        <f t="shared" si="28"/>
        <v>R$/ano</v>
      </c>
      <c r="I85" s="969">
        <f t="shared" si="29"/>
        <v>0</v>
      </c>
      <c r="J85" s="971">
        <f t="shared" si="30"/>
        <v>0</v>
      </c>
    </row>
    <row r="86" spans="1:13" s="201" customFormat="1" ht="14.1" customHeight="1" x14ac:dyDescent="0.25">
      <c r="A86" s="949" t="s">
        <v>37</v>
      </c>
      <c r="B86" s="950" t="s">
        <v>274</v>
      </c>
      <c r="C86" s="950"/>
      <c r="D86" s="950"/>
      <c r="E86" s="951" t="str">
        <f>E82</f>
        <v>R$/mês</v>
      </c>
      <c r="F86" s="982">
        <f>F87+F90+F93</f>
        <v>0</v>
      </c>
      <c r="G86" s="953"/>
      <c r="H86" s="951" t="str">
        <f>H82</f>
        <v>R$/ano</v>
      </c>
      <c r="I86" s="982">
        <f>I87+I90+I93</f>
        <v>0</v>
      </c>
      <c r="J86" s="954">
        <f>J87+J90+J93</f>
        <v>0</v>
      </c>
      <c r="K86" s="967"/>
      <c r="L86" s="516"/>
      <c r="M86" s="516"/>
    </row>
    <row r="87" spans="1:13" s="963" customFormat="1" ht="14.1" customHeight="1" x14ac:dyDescent="0.25">
      <c r="A87" s="955"/>
      <c r="B87" s="956" t="s">
        <v>268</v>
      </c>
      <c r="C87" s="957" t="s">
        <v>269</v>
      </c>
      <c r="D87" s="956"/>
      <c r="E87" s="959" t="str">
        <f>E86</f>
        <v>R$/mês</v>
      </c>
      <c r="F87" s="960">
        <f>SUM(F88:F89)</f>
        <v>0</v>
      </c>
      <c r="G87" s="961"/>
      <c r="H87" s="959" t="str">
        <f>H86</f>
        <v>R$/ano</v>
      </c>
      <c r="I87" s="960">
        <f>SUM(I88:I89)</f>
        <v>0</v>
      </c>
      <c r="J87" s="962">
        <f>SUM(J88:J89)</f>
        <v>0</v>
      </c>
      <c r="K87" s="967"/>
    </row>
    <row r="88" spans="1:13" s="967" customFormat="1" ht="14.1" customHeight="1" x14ac:dyDescent="0.25">
      <c r="A88" s="980"/>
      <c r="C88" s="966" t="s">
        <v>237</v>
      </c>
      <c r="D88" s="967" t="s">
        <v>241</v>
      </c>
      <c r="E88" s="968" t="str">
        <f>E86</f>
        <v>R$/mês</v>
      </c>
      <c r="F88" s="969">
        <f>'(7)Comp.Veic.Pas'!J51</f>
        <v>0</v>
      </c>
      <c r="G88" s="970">
        <f>G47</f>
        <v>12</v>
      </c>
      <c r="H88" s="968" t="str">
        <f>H86</f>
        <v>R$/ano</v>
      </c>
      <c r="I88" s="969">
        <f t="shared" ref="I88:I89" si="32">F88*G88</f>
        <v>0</v>
      </c>
      <c r="J88" s="971">
        <f>I88/$I$132</f>
        <v>0</v>
      </c>
    </row>
    <row r="89" spans="1:13" s="967" customFormat="1" ht="14.1" customHeight="1" x14ac:dyDescent="0.25">
      <c r="A89" s="981"/>
      <c r="B89" s="975"/>
      <c r="C89" s="966" t="s">
        <v>238</v>
      </c>
      <c r="D89" s="975" t="s">
        <v>17</v>
      </c>
      <c r="E89" s="976" t="str">
        <f t="shared" ref="E89" si="33">E88</f>
        <v>R$/mês</v>
      </c>
      <c r="F89" s="969">
        <f>'(7)Comp.Veic.Pas'!J80</f>
        <v>0</v>
      </c>
      <c r="G89" s="977">
        <f>G88</f>
        <v>12</v>
      </c>
      <c r="H89" s="976" t="str">
        <f t="shared" ref="H89" si="34">H88</f>
        <v>R$/ano</v>
      </c>
      <c r="I89" s="969">
        <f t="shared" si="32"/>
        <v>0</v>
      </c>
      <c r="J89" s="971">
        <f>I89/$I$132</f>
        <v>0</v>
      </c>
    </row>
    <row r="90" spans="1:13" s="963" customFormat="1" ht="14.1" customHeight="1" x14ac:dyDescent="0.25">
      <c r="A90" s="955"/>
      <c r="B90" s="956" t="s">
        <v>270</v>
      </c>
      <c r="C90" s="957" t="s">
        <v>271</v>
      </c>
      <c r="D90" s="956"/>
      <c r="E90" s="959" t="str">
        <f>E89</f>
        <v>R$/mês</v>
      </c>
      <c r="F90" s="960">
        <f>SUM(F91:F92)</f>
        <v>0</v>
      </c>
      <c r="G90" s="961"/>
      <c r="H90" s="959" t="str">
        <f>H89</f>
        <v>R$/ano</v>
      </c>
      <c r="I90" s="960">
        <f>SUM(I91:I92)</f>
        <v>0</v>
      </c>
      <c r="J90" s="962">
        <f>SUM(J91:J92)</f>
        <v>0</v>
      </c>
    </row>
    <row r="91" spans="1:13" s="967" customFormat="1" ht="14.1" customHeight="1" x14ac:dyDescent="0.25">
      <c r="A91" s="980"/>
      <c r="C91" s="966" t="s">
        <v>237</v>
      </c>
      <c r="D91" s="967" t="s">
        <v>241</v>
      </c>
      <c r="E91" s="968" t="str">
        <f>E89</f>
        <v>R$/mês</v>
      </c>
      <c r="F91" s="969">
        <f>'(8)Comp.Veic.Util.'!J51</f>
        <v>0</v>
      </c>
      <c r="G91" s="970">
        <f>G89</f>
        <v>12</v>
      </c>
      <c r="H91" s="968" t="str">
        <f>H89</f>
        <v>R$/ano</v>
      </c>
      <c r="I91" s="969">
        <f t="shared" ref="I91:I92" si="35">F91*G91</f>
        <v>0</v>
      </c>
      <c r="J91" s="971">
        <f>I91/$I$132</f>
        <v>0</v>
      </c>
    </row>
    <row r="92" spans="1:13" s="967" customFormat="1" ht="14.1" customHeight="1" x14ac:dyDescent="0.25">
      <c r="A92" s="981"/>
      <c r="B92" s="975"/>
      <c r="C92" s="966" t="s">
        <v>238</v>
      </c>
      <c r="D92" s="975" t="s">
        <v>17</v>
      </c>
      <c r="E92" s="976" t="str">
        <f t="shared" ref="E92" si="36">E91</f>
        <v>R$/mês</v>
      </c>
      <c r="F92" s="969">
        <f>'(8)Comp.Veic.Util.'!J80</f>
        <v>0</v>
      </c>
      <c r="G92" s="977">
        <f>G91</f>
        <v>12</v>
      </c>
      <c r="H92" s="976" t="str">
        <f t="shared" ref="H92" si="37">H91</f>
        <v>R$/ano</v>
      </c>
      <c r="I92" s="969">
        <f t="shared" si="35"/>
        <v>0</v>
      </c>
      <c r="J92" s="971">
        <f>I92/$I$132</f>
        <v>0</v>
      </c>
    </row>
    <row r="93" spans="1:13" s="963" customFormat="1" ht="14.1" customHeight="1" x14ac:dyDescent="0.25">
      <c r="A93" s="955"/>
      <c r="B93" s="956" t="s">
        <v>272</v>
      </c>
      <c r="C93" s="957" t="s">
        <v>273</v>
      </c>
      <c r="D93" s="956"/>
      <c r="E93" s="959" t="str">
        <f>E92</f>
        <v>R$/mês</v>
      </c>
      <c r="F93" s="960">
        <f>SUM(F94:F95)</f>
        <v>0</v>
      </c>
      <c r="G93" s="961"/>
      <c r="H93" s="959" t="str">
        <f>H92</f>
        <v>R$/ano</v>
      </c>
      <c r="I93" s="960">
        <f>SUM(I94:I95)</f>
        <v>0</v>
      </c>
      <c r="J93" s="962">
        <f>SUM(J94:J95)</f>
        <v>0</v>
      </c>
    </row>
    <row r="94" spans="1:13" s="967" customFormat="1" ht="14.1" customHeight="1" x14ac:dyDescent="0.25">
      <c r="A94" s="980"/>
      <c r="C94" s="966" t="s">
        <v>237</v>
      </c>
      <c r="D94" s="967" t="s">
        <v>241</v>
      </c>
      <c r="E94" s="968" t="str">
        <f>E92</f>
        <v>R$/mês</v>
      </c>
      <c r="F94" s="969">
        <f>'(9)Comp.Motoc.'!J51</f>
        <v>0</v>
      </c>
      <c r="G94" s="970">
        <f>G92</f>
        <v>12</v>
      </c>
      <c r="H94" s="968" t="str">
        <f>H92</f>
        <v>R$/ano</v>
      </c>
      <c r="I94" s="969">
        <f t="shared" ref="I94:I95" si="38">F94*G94</f>
        <v>0</v>
      </c>
      <c r="J94" s="971">
        <f>I94/$I$132</f>
        <v>0</v>
      </c>
    </row>
    <row r="95" spans="1:13" s="967" customFormat="1" ht="14.1" customHeight="1" x14ac:dyDescent="0.25">
      <c r="A95" s="981"/>
      <c r="B95" s="975"/>
      <c r="C95" s="966" t="s">
        <v>238</v>
      </c>
      <c r="D95" s="975" t="s">
        <v>17</v>
      </c>
      <c r="E95" s="976" t="str">
        <f t="shared" ref="E95" si="39">E94</f>
        <v>R$/mês</v>
      </c>
      <c r="F95" s="969">
        <f>'(9)Comp.Motoc.'!J80</f>
        <v>0</v>
      </c>
      <c r="G95" s="977">
        <f>G94</f>
        <v>12</v>
      </c>
      <c r="H95" s="976" t="str">
        <f t="shared" ref="H95" si="40">H94</f>
        <v>R$/ano</v>
      </c>
      <c r="I95" s="969">
        <f t="shared" si="38"/>
        <v>0</v>
      </c>
      <c r="J95" s="978">
        <f>I95/$I$132</f>
        <v>0</v>
      </c>
    </row>
    <row r="96" spans="1:13" s="201" customFormat="1" ht="14.1" customHeight="1" x14ac:dyDescent="0.25">
      <c r="A96" s="949" t="s">
        <v>38</v>
      </c>
      <c r="B96" s="950" t="s">
        <v>808</v>
      </c>
      <c r="C96" s="950"/>
      <c r="D96" s="950"/>
      <c r="E96" s="951" t="str">
        <f>E75</f>
        <v>R$/mês</v>
      </c>
      <c r="F96" s="982">
        <f>F97+F99+F101+F103+F105+F107</f>
        <v>0</v>
      </c>
      <c r="G96" s="953"/>
      <c r="H96" s="951" t="str">
        <f>H75</f>
        <v>R$/ano</v>
      </c>
      <c r="I96" s="982">
        <f>I97+I99+I101+I103+I105+I107</f>
        <v>0</v>
      </c>
      <c r="J96" s="954">
        <f>J97+J99+J101+J103+J105+J107</f>
        <v>0</v>
      </c>
      <c r="K96" s="967"/>
      <c r="L96" s="516"/>
      <c r="M96" s="516"/>
    </row>
    <row r="97" spans="1:13" s="201" customFormat="1" ht="14.1" customHeight="1" x14ac:dyDescent="0.25">
      <c r="A97" s="955"/>
      <c r="B97" s="956" t="s">
        <v>276</v>
      </c>
      <c r="C97" s="957" t="str">
        <f>'(10)Comp.Sinaliz.'!C17</f>
        <v>Sinalização Vertical (placa)</v>
      </c>
      <c r="D97" s="956"/>
      <c r="E97" s="959" t="str">
        <f>E96</f>
        <v>R$/mês</v>
      </c>
      <c r="F97" s="960">
        <f>SUM(F98:F98)</f>
        <v>0</v>
      </c>
      <c r="G97" s="961"/>
      <c r="H97" s="959" t="str">
        <f>H96</f>
        <v>R$/ano</v>
      </c>
      <c r="I97" s="960">
        <f>SUM(I98:I98)</f>
        <v>0</v>
      </c>
      <c r="J97" s="962">
        <f>SUM(J98:J98)</f>
        <v>0</v>
      </c>
    </row>
    <row r="98" spans="1:13" s="201" customFormat="1" ht="14.1" customHeight="1" x14ac:dyDescent="0.25">
      <c r="A98" s="980"/>
      <c r="B98" s="967"/>
      <c r="C98" s="966" t="s">
        <v>237</v>
      </c>
      <c r="D98" s="967" t="s">
        <v>305</v>
      </c>
      <c r="E98" s="968" t="str">
        <f>E96</f>
        <v>R$/mês</v>
      </c>
      <c r="F98" s="969">
        <f>'(10)Comp.Sinaliz.'!I17</f>
        <v>0</v>
      </c>
      <c r="G98" s="970">
        <f>G75</f>
        <v>12</v>
      </c>
      <c r="H98" s="968" t="str">
        <f>H96</f>
        <v>R$/ano</v>
      </c>
      <c r="I98" s="969">
        <f t="shared" ref="I98" si="41">F98*G98</f>
        <v>0</v>
      </c>
      <c r="J98" s="971">
        <f>I98/$I$132</f>
        <v>0</v>
      </c>
    </row>
    <row r="99" spans="1:13" s="201" customFormat="1" ht="14.1" customHeight="1" x14ac:dyDescent="0.25">
      <c r="A99" s="955"/>
      <c r="B99" s="956" t="s">
        <v>277</v>
      </c>
      <c r="C99" s="957" t="str">
        <f>'(10)Comp.Sinaliz.'!C18</f>
        <v>Sinalização Horizontal - Legenda (m²)</v>
      </c>
      <c r="D99" s="956"/>
      <c r="E99" s="959" t="str">
        <f t="shared" ref="E99:E108" si="42">E98</f>
        <v>R$/mês</v>
      </c>
      <c r="F99" s="960">
        <f>SUM(F100:F100)</f>
        <v>0</v>
      </c>
      <c r="G99" s="961"/>
      <c r="H99" s="959" t="str">
        <f t="shared" ref="H99:H108" si="43">H98</f>
        <v>R$/ano</v>
      </c>
      <c r="I99" s="960">
        <f>SUM(I100:I100)</f>
        <v>0</v>
      </c>
      <c r="J99" s="962">
        <f>SUM(J100:J100)</f>
        <v>0</v>
      </c>
    </row>
    <row r="100" spans="1:13" s="201" customFormat="1" ht="14.1" customHeight="1" x14ac:dyDescent="0.25">
      <c r="A100" s="980"/>
      <c r="B100" s="967"/>
      <c r="C100" s="966" t="s">
        <v>237</v>
      </c>
      <c r="D100" s="967" t="s">
        <v>305</v>
      </c>
      <c r="E100" s="968" t="str">
        <f t="shared" si="42"/>
        <v>R$/mês</v>
      </c>
      <c r="F100" s="969">
        <f>'(10)Comp.Sinaliz.'!I18</f>
        <v>0</v>
      </c>
      <c r="G100" s="970">
        <f>G98</f>
        <v>12</v>
      </c>
      <c r="H100" s="968" t="str">
        <f t="shared" si="43"/>
        <v>R$/ano</v>
      </c>
      <c r="I100" s="969">
        <f t="shared" ref="I100" si="44">F100*G100</f>
        <v>0</v>
      </c>
      <c r="J100" s="971">
        <f>I100/$I$132</f>
        <v>0</v>
      </c>
    </row>
    <row r="101" spans="1:13" s="201" customFormat="1" ht="14.1" customHeight="1" x14ac:dyDescent="0.25">
      <c r="A101" s="955"/>
      <c r="B101" s="956" t="s">
        <v>281</v>
      </c>
      <c r="C101" s="957" t="str">
        <f>'(10)Comp.Sinaliz.'!C19</f>
        <v>Sinalização Horizontal - Bordo (m)</v>
      </c>
      <c r="D101" s="956"/>
      <c r="E101" s="959" t="str">
        <f t="shared" si="42"/>
        <v>R$/mês</v>
      </c>
      <c r="F101" s="960">
        <f>SUM(F102:F102)</f>
        <v>0</v>
      </c>
      <c r="G101" s="961"/>
      <c r="H101" s="959" t="str">
        <f t="shared" si="43"/>
        <v>R$/ano</v>
      </c>
      <c r="I101" s="960">
        <f>SUM(I102:I102)</f>
        <v>0</v>
      </c>
      <c r="J101" s="962">
        <f>SUM(J102:J102)</f>
        <v>0</v>
      </c>
    </row>
    <row r="102" spans="1:13" s="201" customFormat="1" ht="14.1" customHeight="1" x14ac:dyDescent="0.25">
      <c r="A102" s="980"/>
      <c r="B102" s="967"/>
      <c r="C102" s="966" t="s">
        <v>237</v>
      </c>
      <c r="D102" s="967" t="s">
        <v>305</v>
      </c>
      <c r="E102" s="968" t="str">
        <f t="shared" si="42"/>
        <v>R$/mês</v>
      </c>
      <c r="F102" s="969">
        <f>'(10)Comp.Sinaliz.'!I19</f>
        <v>0</v>
      </c>
      <c r="G102" s="970">
        <f>G100</f>
        <v>12</v>
      </c>
      <c r="H102" s="968" t="str">
        <f t="shared" si="43"/>
        <v>R$/ano</v>
      </c>
      <c r="I102" s="969">
        <f t="shared" ref="I102" si="45">F102*G102</f>
        <v>0</v>
      </c>
      <c r="J102" s="971">
        <f>I102/$I$132</f>
        <v>0</v>
      </c>
    </row>
    <row r="103" spans="1:13" s="201" customFormat="1" ht="14.1" customHeight="1" x14ac:dyDescent="0.25">
      <c r="A103" s="955"/>
      <c r="B103" s="956" t="s">
        <v>454</v>
      </c>
      <c r="C103" s="957" t="str">
        <f>'(10)Comp.Sinaliz.'!C20</f>
        <v>Sinalização Horizontal - Ciclovia (m)</v>
      </c>
      <c r="D103" s="956"/>
      <c r="E103" s="959" t="str">
        <f t="shared" si="42"/>
        <v>R$/mês</v>
      </c>
      <c r="F103" s="960">
        <f>SUM(F104:F104)</f>
        <v>0</v>
      </c>
      <c r="G103" s="961"/>
      <c r="H103" s="959" t="str">
        <f t="shared" si="43"/>
        <v>R$/ano</v>
      </c>
      <c r="I103" s="960">
        <f>SUM(I104:I104)</f>
        <v>0</v>
      </c>
      <c r="J103" s="962">
        <f>SUM(J104:J104)</f>
        <v>0</v>
      </c>
    </row>
    <row r="104" spans="1:13" s="201" customFormat="1" ht="14.1" customHeight="1" x14ac:dyDescent="0.25">
      <c r="A104" s="980"/>
      <c r="B104" s="967"/>
      <c r="C104" s="966" t="s">
        <v>237</v>
      </c>
      <c r="D104" s="967" t="s">
        <v>305</v>
      </c>
      <c r="E104" s="968" t="str">
        <f t="shared" si="42"/>
        <v>R$/mês</v>
      </c>
      <c r="F104" s="969">
        <f>'(10)Comp.Sinaliz.'!I20</f>
        <v>0</v>
      </c>
      <c r="G104" s="970">
        <f>G102</f>
        <v>12</v>
      </c>
      <c r="H104" s="968" t="str">
        <f t="shared" si="43"/>
        <v>R$/ano</v>
      </c>
      <c r="I104" s="969">
        <f t="shared" ref="I104" si="46">F104*G104</f>
        <v>0</v>
      </c>
      <c r="J104" s="971">
        <f>I104/$I$132</f>
        <v>0</v>
      </c>
    </row>
    <row r="105" spans="1:13" s="201" customFormat="1" ht="14.1" customHeight="1" x14ac:dyDescent="0.25">
      <c r="A105" s="955"/>
      <c r="B105" s="956" t="s">
        <v>455</v>
      </c>
      <c r="C105" s="957" t="str">
        <f>'(10)Comp.Sinaliz.'!C21</f>
        <v>Demais Sinalizações</v>
      </c>
      <c r="D105" s="956"/>
      <c r="E105" s="959" t="str">
        <f t="shared" si="42"/>
        <v>R$/mês</v>
      </c>
      <c r="F105" s="960">
        <f>SUM(F106:F106)</f>
        <v>0</v>
      </c>
      <c r="G105" s="961"/>
      <c r="H105" s="959" t="str">
        <f t="shared" si="43"/>
        <v>R$/ano</v>
      </c>
      <c r="I105" s="960">
        <f>SUM(I106:I106)</f>
        <v>0</v>
      </c>
      <c r="J105" s="962">
        <f>SUM(J106:J106)</f>
        <v>0</v>
      </c>
    </row>
    <row r="106" spans="1:13" s="201" customFormat="1" ht="14.1" customHeight="1" x14ac:dyDescent="0.25">
      <c r="A106" s="980"/>
      <c r="B106" s="967"/>
      <c r="C106" s="966" t="s">
        <v>237</v>
      </c>
      <c r="D106" s="967" t="s">
        <v>305</v>
      </c>
      <c r="E106" s="968" t="str">
        <f t="shared" si="42"/>
        <v>R$/mês</v>
      </c>
      <c r="F106" s="969">
        <f>'(10)Comp.Sinaliz.'!I21</f>
        <v>0</v>
      </c>
      <c r="G106" s="970">
        <f>G104</f>
        <v>12</v>
      </c>
      <c r="H106" s="968" t="str">
        <f t="shared" si="43"/>
        <v>R$/ano</v>
      </c>
      <c r="I106" s="969">
        <f t="shared" ref="I106" si="47">F106*G106</f>
        <v>0</v>
      </c>
      <c r="J106" s="971">
        <f>I106/$I$132</f>
        <v>0</v>
      </c>
    </row>
    <row r="107" spans="1:13" s="201" customFormat="1" ht="14.1" customHeight="1" x14ac:dyDescent="0.25">
      <c r="A107" s="955"/>
      <c r="B107" s="956" t="s">
        <v>456</v>
      </c>
      <c r="C107" s="957" t="str">
        <f>'(10)Comp.Sinaliz.'!C22</f>
        <v>Equipamentos Eletrônicos, Parquímetros, TI e Comunicação</v>
      </c>
      <c r="D107" s="956"/>
      <c r="E107" s="959" t="str">
        <f t="shared" si="42"/>
        <v>R$/mês</v>
      </c>
      <c r="F107" s="960">
        <f>SUM(F108:F108)</f>
        <v>0</v>
      </c>
      <c r="G107" s="961"/>
      <c r="H107" s="959" t="str">
        <f t="shared" si="43"/>
        <v>R$/ano</v>
      </c>
      <c r="I107" s="960">
        <f>SUM(I108:I108)</f>
        <v>0</v>
      </c>
      <c r="J107" s="962">
        <f>SUM(J108:J108)</f>
        <v>0</v>
      </c>
    </row>
    <row r="108" spans="1:13" s="201" customFormat="1" ht="14.1" customHeight="1" x14ac:dyDescent="0.25">
      <c r="A108" s="980"/>
      <c r="B108" s="967"/>
      <c r="C108" s="966" t="s">
        <v>237</v>
      </c>
      <c r="D108" s="967" t="s">
        <v>305</v>
      </c>
      <c r="E108" s="968" t="str">
        <f t="shared" si="42"/>
        <v>R$/mês</v>
      </c>
      <c r="F108" s="969">
        <f>'(10)Comp.Sinaliz.'!I22</f>
        <v>0</v>
      </c>
      <c r="G108" s="970">
        <f>G106</f>
        <v>12</v>
      </c>
      <c r="H108" s="968" t="str">
        <f t="shared" si="43"/>
        <v>R$/ano</v>
      </c>
      <c r="I108" s="969">
        <f t="shared" ref="I108" si="48">F108*G108</f>
        <v>0</v>
      </c>
      <c r="J108" s="971">
        <f>I108/$I$132</f>
        <v>0</v>
      </c>
    </row>
    <row r="109" spans="1:13" s="201" customFormat="1" ht="14.1" customHeight="1" x14ac:dyDescent="0.25">
      <c r="A109" s="949" t="s">
        <v>394</v>
      </c>
      <c r="B109" s="950" t="s">
        <v>651</v>
      </c>
      <c r="C109" s="950"/>
      <c r="D109" s="950"/>
      <c r="E109" s="951" t="str">
        <f>E95</f>
        <v>R$/mês</v>
      </c>
      <c r="F109" s="982">
        <f>F110+F112+F114+F116+F118+F120+F122+F124</f>
        <v>0</v>
      </c>
      <c r="G109" s="953"/>
      <c r="H109" s="951" t="str">
        <f>H95</f>
        <v>R$/ano</v>
      </c>
      <c r="I109" s="982">
        <f>I110+I112+I114+I116+I118+I120+I122+I124</f>
        <v>0</v>
      </c>
      <c r="J109" s="954">
        <f>J110+J112+J114+J116+J118+J120+J122+J124</f>
        <v>0</v>
      </c>
      <c r="K109" s="967"/>
      <c r="L109" s="516"/>
      <c r="M109" s="516"/>
    </row>
    <row r="110" spans="1:13" s="963" customFormat="1" ht="14.1" customHeight="1" x14ac:dyDescent="0.25">
      <c r="A110" s="955"/>
      <c r="B110" s="956" t="s">
        <v>809</v>
      </c>
      <c r="C110" s="957" t="s">
        <v>269</v>
      </c>
      <c r="D110" s="956"/>
      <c r="E110" s="959" t="str">
        <f>E109</f>
        <v>R$/mês</v>
      </c>
      <c r="F110" s="960">
        <f>SUM(F111:F111)</f>
        <v>0</v>
      </c>
      <c r="G110" s="961"/>
      <c r="H110" s="959" t="str">
        <f>H109</f>
        <v>R$/ano</v>
      </c>
      <c r="I110" s="960">
        <f>SUM(I111:I111)</f>
        <v>0</v>
      </c>
      <c r="J110" s="962">
        <f>SUM(J111:J111)</f>
        <v>0</v>
      </c>
      <c r="K110" s="997"/>
    </row>
    <row r="111" spans="1:13" s="967" customFormat="1" ht="14.1" customHeight="1" x14ac:dyDescent="0.25">
      <c r="A111" s="980"/>
      <c r="C111" s="966" t="s">
        <v>237</v>
      </c>
      <c r="D111" s="967" t="s">
        <v>305</v>
      </c>
      <c r="E111" s="968" t="str">
        <f>E109</f>
        <v>R$/mês</v>
      </c>
      <c r="F111" s="969">
        <f>'(11)Comp.Deprec.'!K30</f>
        <v>0</v>
      </c>
      <c r="G111" s="970">
        <f>G95</f>
        <v>12</v>
      </c>
      <c r="H111" s="968" t="str">
        <f>H109</f>
        <v>R$/ano</v>
      </c>
      <c r="I111" s="969">
        <f t="shared" ref="I111" si="49">F111*G111</f>
        <v>0</v>
      </c>
      <c r="J111" s="971">
        <f>I111/$I$132</f>
        <v>0</v>
      </c>
    </row>
    <row r="112" spans="1:13" s="963" customFormat="1" ht="14.1" customHeight="1" x14ac:dyDescent="0.25">
      <c r="A112" s="955"/>
      <c r="B112" s="956" t="s">
        <v>810</v>
      </c>
      <c r="C112" s="957" t="s">
        <v>271</v>
      </c>
      <c r="D112" s="956"/>
      <c r="E112" s="959" t="str">
        <f t="shared" ref="E112:E125" si="50">E111</f>
        <v>R$/mês</v>
      </c>
      <c r="F112" s="960">
        <f>SUM(F113:F113)</f>
        <v>0</v>
      </c>
      <c r="G112" s="961"/>
      <c r="H112" s="959" t="str">
        <f t="shared" ref="H112:H125" si="51">H111</f>
        <v>R$/ano</v>
      </c>
      <c r="I112" s="960">
        <f>SUM(I113:I113)</f>
        <v>0</v>
      </c>
      <c r="J112" s="962">
        <f>SUM(J113:J113)</f>
        <v>0</v>
      </c>
    </row>
    <row r="113" spans="1:13" s="967" customFormat="1" ht="14.1" customHeight="1" x14ac:dyDescent="0.25">
      <c r="A113" s="980"/>
      <c r="C113" s="966" t="s">
        <v>237</v>
      </c>
      <c r="D113" s="967" t="s">
        <v>305</v>
      </c>
      <c r="E113" s="968" t="str">
        <f t="shared" si="50"/>
        <v>R$/mês</v>
      </c>
      <c r="F113" s="969">
        <f>'(11)Comp.Deprec.'!K40</f>
        <v>0</v>
      </c>
      <c r="G113" s="970">
        <f>G111</f>
        <v>12</v>
      </c>
      <c r="H113" s="968" t="str">
        <f t="shared" si="51"/>
        <v>R$/ano</v>
      </c>
      <c r="I113" s="969">
        <f t="shared" ref="I113" si="52">F113*G113</f>
        <v>0</v>
      </c>
      <c r="J113" s="971">
        <f>I113/$I$132</f>
        <v>0</v>
      </c>
    </row>
    <row r="114" spans="1:13" s="963" customFormat="1" ht="14.1" customHeight="1" x14ac:dyDescent="0.25">
      <c r="A114" s="955"/>
      <c r="B114" s="956" t="s">
        <v>811</v>
      </c>
      <c r="C114" s="957" t="s">
        <v>273</v>
      </c>
      <c r="D114" s="956"/>
      <c r="E114" s="959" t="str">
        <f t="shared" si="50"/>
        <v>R$/mês</v>
      </c>
      <c r="F114" s="960">
        <f>SUM(F115:F115)</f>
        <v>0</v>
      </c>
      <c r="G114" s="961"/>
      <c r="H114" s="959" t="str">
        <f t="shared" si="51"/>
        <v>R$/ano</v>
      </c>
      <c r="I114" s="960">
        <f>SUM(I115:I115)</f>
        <v>0</v>
      </c>
      <c r="J114" s="962">
        <f>SUM(J115:J115)</f>
        <v>0</v>
      </c>
    </row>
    <row r="115" spans="1:13" s="967" customFormat="1" ht="14.1" customHeight="1" x14ac:dyDescent="0.25">
      <c r="A115" s="980"/>
      <c r="C115" s="966" t="s">
        <v>237</v>
      </c>
      <c r="D115" s="967" t="s">
        <v>305</v>
      </c>
      <c r="E115" s="968" t="str">
        <f t="shared" si="50"/>
        <v>R$/mês</v>
      </c>
      <c r="F115" s="969">
        <f>'(11)Comp.Deprec.'!K50</f>
        <v>0</v>
      </c>
      <c r="G115" s="970">
        <f>G113</f>
        <v>12</v>
      </c>
      <c r="H115" s="968" t="str">
        <f t="shared" si="51"/>
        <v>R$/ano</v>
      </c>
      <c r="I115" s="969">
        <f t="shared" ref="I115" si="53">F115*G115</f>
        <v>0</v>
      </c>
      <c r="J115" s="971">
        <f>I115/$I$132</f>
        <v>0</v>
      </c>
    </row>
    <row r="116" spans="1:13" s="963" customFormat="1" ht="14.1" customHeight="1" x14ac:dyDescent="0.25">
      <c r="A116" s="955"/>
      <c r="B116" s="956" t="s">
        <v>812</v>
      </c>
      <c r="C116" s="957" t="str">
        <f>'(11)Comp.Deprec.'!C58</f>
        <v>Máquinas, Equipamentos e Mobiliário</v>
      </c>
      <c r="D116" s="956"/>
      <c r="E116" s="959" t="str">
        <f t="shared" si="50"/>
        <v>R$/mês</v>
      </c>
      <c r="F116" s="960">
        <f>SUM(F117:F117)</f>
        <v>0</v>
      </c>
      <c r="G116" s="961"/>
      <c r="H116" s="959" t="str">
        <f t="shared" si="51"/>
        <v>R$/ano</v>
      </c>
      <c r="I116" s="960">
        <f>SUM(I117:I117)</f>
        <v>0</v>
      </c>
      <c r="J116" s="962">
        <f>SUM(J117:J117)</f>
        <v>0</v>
      </c>
    </row>
    <row r="117" spans="1:13" s="967" customFormat="1" ht="14.1" customHeight="1" x14ac:dyDescent="0.25">
      <c r="A117" s="980"/>
      <c r="C117" s="966" t="s">
        <v>237</v>
      </c>
      <c r="D117" s="967" t="s">
        <v>305</v>
      </c>
      <c r="E117" s="968" t="str">
        <f t="shared" si="50"/>
        <v>R$/mês</v>
      </c>
      <c r="F117" s="969">
        <f>'(11)Comp.Deprec.'!K59</f>
        <v>0</v>
      </c>
      <c r="G117" s="970">
        <f>G115</f>
        <v>12</v>
      </c>
      <c r="H117" s="968" t="str">
        <f t="shared" si="51"/>
        <v>R$/ano</v>
      </c>
      <c r="I117" s="969">
        <f t="shared" ref="I117" si="54">F117*G117</f>
        <v>0</v>
      </c>
      <c r="J117" s="971">
        <f>I117/$I$132</f>
        <v>0</v>
      </c>
    </row>
    <row r="118" spans="1:13" s="963" customFormat="1" ht="14.1" customHeight="1" x14ac:dyDescent="0.25">
      <c r="A118" s="955"/>
      <c r="B118" s="956" t="s">
        <v>813</v>
      </c>
      <c r="C118" s="957" t="s">
        <v>308</v>
      </c>
      <c r="D118" s="956"/>
      <c r="E118" s="959" t="str">
        <f t="shared" si="50"/>
        <v>R$/mês</v>
      </c>
      <c r="F118" s="960">
        <f>SUM(F119:F119)</f>
        <v>0</v>
      </c>
      <c r="G118" s="961"/>
      <c r="H118" s="959" t="str">
        <f t="shared" si="51"/>
        <v>R$/ano</v>
      </c>
      <c r="I118" s="960">
        <f>SUM(I119:I119)</f>
        <v>0</v>
      </c>
      <c r="J118" s="962">
        <f>SUM(J119:J119)</f>
        <v>0</v>
      </c>
    </row>
    <row r="119" spans="1:13" s="967" customFormat="1" ht="14.1" customHeight="1" x14ac:dyDescent="0.25">
      <c r="A119" s="980"/>
      <c r="C119" s="966" t="s">
        <v>237</v>
      </c>
      <c r="D119" s="967" t="s">
        <v>305</v>
      </c>
      <c r="E119" s="968" t="str">
        <f t="shared" si="50"/>
        <v>R$/mês</v>
      </c>
      <c r="F119" s="969">
        <f>'(11)Comp.Deprec.'!K80</f>
        <v>0</v>
      </c>
      <c r="G119" s="970">
        <f>G117</f>
        <v>12</v>
      </c>
      <c r="H119" s="968" t="str">
        <f t="shared" si="51"/>
        <v>R$/ano</v>
      </c>
      <c r="I119" s="969">
        <f t="shared" ref="I119" si="55">F119*G119</f>
        <v>0</v>
      </c>
      <c r="J119" s="971">
        <f>I119/$I$132</f>
        <v>0</v>
      </c>
    </row>
    <row r="120" spans="1:13" s="963" customFormat="1" ht="14.1" customHeight="1" x14ac:dyDescent="0.25">
      <c r="A120" s="955"/>
      <c r="B120" s="956" t="s">
        <v>814</v>
      </c>
      <c r="C120" s="957" t="s">
        <v>397</v>
      </c>
      <c r="D120" s="956"/>
      <c r="E120" s="959" t="str">
        <f t="shared" si="50"/>
        <v>R$/mês</v>
      </c>
      <c r="F120" s="960">
        <f>SUM(F121:F121)</f>
        <v>0</v>
      </c>
      <c r="G120" s="961"/>
      <c r="H120" s="959" t="str">
        <f t="shared" si="51"/>
        <v>R$/ano</v>
      </c>
      <c r="I120" s="960">
        <f>SUM(I121:I121)</f>
        <v>0</v>
      </c>
      <c r="J120" s="962">
        <f>SUM(J121:J121)</f>
        <v>0</v>
      </c>
    </row>
    <row r="121" spans="1:13" s="967" customFormat="1" ht="14.1" customHeight="1" x14ac:dyDescent="0.25">
      <c r="A121" s="980"/>
      <c r="C121" s="966" t="s">
        <v>237</v>
      </c>
      <c r="D121" s="967" t="s">
        <v>305</v>
      </c>
      <c r="E121" s="968" t="str">
        <f t="shared" si="50"/>
        <v>R$/mês</v>
      </c>
      <c r="F121" s="969">
        <f>'(11)Comp.Deprec.'!K89</f>
        <v>0</v>
      </c>
      <c r="G121" s="970">
        <f>G119</f>
        <v>12</v>
      </c>
      <c r="H121" s="968" t="str">
        <f t="shared" si="51"/>
        <v>R$/ano</v>
      </c>
      <c r="I121" s="969">
        <f t="shared" ref="I121" si="56">F121*G121</f>
        <v>0</v>
      </c>
      <c r="J121" s="971">
        <f>I121/$I$132</f>
        <v>0</v>
      </c>
    </row>
    <row r="122" spans="1:13" s="963" customFormat="1" ht="14.1" customHeight="1" x14ac:dyDescent="0.25">
      <c r="A122" s="955"/>
      <c r="B122" s="956" t="s">
        <v>815</v>
      </c>
      <c r="C122" s="957" t="s">
        <v>306</v>
      </c>
      <c r="D122" s="956"/>
      <c r="E122" s="959" t="str">
        <f t="shared" si="50"/>
        <v>R$/mês</v>
      </c>
      <c r="F122" s="960">
        <f>SUM(F123:F123)</f>
        <v>0</v>
      </c>
      <c r="G122" s="961"/>
      <c r="H122" s="959" t="str">
        <f t="shared" si="51"/>
        <v>R$/ano</v>
      </c>
      <c r="I122" s="960">
        <f>SUM(I123:I123)</f>
        <v>0</v>
      </c>
      <c r="J122" s="962">
        <f>SUM(J123:J123)</f>
        <v>0</v>
      </c>
    </row>
    <row r="123" spans="1:13" s="967" customFormat="1" ht="14.1" customHeight="1" x14ac:dyDescent="0.25">
      <c r="A123" s="980"/>
      <c r="C123" s="966" t="s">
        <v>237</v>
      </c>
      <c r="D123" s="967" t="s">
        <v>305</v>
      </c>
      <c r="E123" s="968" t="str">
        <f t="shared" si="50"/>
        <v>R$/mês</v>
      </c>
      <c r="F123" s="969">
        <f>'(11)Comp.Deprec.'!K100</f>
        <v>0</v>
      </c>
      <c r="G123" s="970">
        <f>G121</f>
        <v>12</v>
      </c>
      <c r="H123" s="968" t="str">
        <f t="shared" si="51"/>
        <v>R$/ano</v>
      </c>
      <c r="I123" s="969">
        <f t="shared" ref="I123" si="57">F123*G123</f>
        <v>0</v>
      </c>
      <c r="J123" s="971">
        <f>I123/$I$132</f>
        <v>0</v>
      </c>
    </row>
    <row r="124" spans="1:13" s="963" customFormat="1" ht="14.1" customHeight="1" x14ac:dyDescent="0.25">
      <c r="A124" s="955"/>
      <c r="B124" s="956" t="s">
        <v>816</v>
      </c>
      <c r="C124" s="957" t="s">
        <v>481</v>
      </c>
      <c r="D124" s="956"/>
      <c r="E124" s="959" t="str">
        <f t="shared" si="50"/>
        <v>R$/mês</v>
      </c>
      <c r="F124" s="960">
        <f>SUM(F125:F125)</f>
        <v>0</v>
      </c>
      <c r="G124" s="961"/>
      <c r="H124" s="959" t="str">
        <f t="shared" si="51"/>
        <v>R$/ano</v>
      </c>
      <c r="I124" s="960">
        <f>SUM(I125:I125)</f>
        <v>0</v>
      </c>
      <c r="J124" s="962">
        <f>SUM(J125:J125)</f>
        <v>0</v>
      </c>
    </row>
    <row r="125" spans="1:13" s="967" customFormat="1" ht="14.1" customHeight="1" x14ac:dyDescent="0.25">
      <c r="A125" s="980"/>
      <c r="C125" s="966" t="s">
        <v>237</v>
      </c>
      <c r="D125" s="967" t="s">
        <v>305</v>
      </c>
      <c r="E125" s="968" t="str">
        <f t="shared" si="50"/>
        <v>R$/mês</v>
      </c>
      <c r="F125" s="969">
        <f>'(11)Comp.Deprec.'!K112</f>
        <v>0</v>
      </c>
      <c r="G125" s="970">
        <f>G123</f>
        <v>12</v>
      </c>
      <c r="H125" s="968" t="str">
        <f t="shared" si="51"/>
        <v>R$/ano</v>
      </c>
      <c r="I125" s="969">
        <f t="shared" ref="I125" si="58">F125*G125</f>
        <v>0</v>
      </c>
      <c r="J125" s="971">
        <f>I125/$I$132</f>
        <v>0</v>
      </c>
    </row>
    <row r="126" spans="1:13" s="201" customFormat="1" ht="14.1" customHeight="1" x14ac:dyDescent="0.25">
      <c r="A126" s="949" t="s">
        <v>406</v>
      </c>
      <c r="B126" s="950" t="s">
        <v>613</v>
      </c>
      <c r="C126" s="950"/>
      <c r="D126" s="950"/>
      <c r="E126" s="951" t="str">
        <f>E95</f>
        <v>R$/mês</v>
      </c>
      <c r="F126" s="982">
        <f>SUM(F127:F129)</f>
        <v>4900.3106625</v>
      </c>
      <c r="G126" s="953"/>
      <c r="H126" s="951" t="str">
        <f>H95</f>
        <v>R$/ano</v>
      </c>
      <c r="I126" s="982">
        <f>SUM(I127:I129)</f>
        <v>58803.72795</v>
      </c>
      <c r="J126" s="954">
        <f>SUM(J127:J129)</f>
        <v>0.91349999999999987</v>
      </c>
      <c r="L126" s="516"/>
      <c r="M126" s="516"/>
    </row>
    <row r="127" spans="1:13" s="965" customFormat="1" ht="14.1" customHeight="1" x14ac:dyDescent="0.25">
      <c r="A127" s="998"/>
      <c r="C127" s="999" t="s">
        <v>237</v>
      </c>
      <c r="D127" s="1000" t="s">
        <v>388</v>
      </c>
      <c r="E127" s="1001" t="str">
        <f>E126</f>
        <v>R$/mês</v>
      </c>
      <c r="F127" s="969">
        <f>'(19)Fluxo_Caixa'!G74/G127</f>
        <v>980.06213250000008</v>
      </c>
      <c r="G127" s="1002">
        <f>G125</f>
        <v>12</v>
      </c>
      <c r="H127" s="1001" t="str">
        <f>H126</f>
        <v>R$/ano</v>
      </c>
      <c r="I127" s="969">
        <f t="shared" ref="I127:I129" si="59">F127*G127</f>
        <v>11760.74559</v>
      </c>
      <c r="J127" s="971">
        <f>I127/$I$132</f>
        <v>0.18269999999999997</v>
      </c>
    </row>
    <row r="128" spans="1:13" s="965" customFormat="1" ht="14.1" customHeight="1" x14ac:dyDescent="0.25">
      <c r="A128" s="1003"/>
      <c r="C128" s="966" t="s">
        <v>238</v>
      </c>
      <c r="D128" s="965" t="s">
        <v>389</v>
      </c>
      <c r="E128" s="968" t="str">
        <f>E126</f>
        <v>R$/mês</v>
      </c>
      <c r="F128" s="969">
        <f>'(19)Fluxo_Caixa'!G75/G128</f>
        <v>980.06213250000008</v>
      </c>
      <c r="G128" s="970">
        <f>G127</f>
        <v>12</v>
      </c>
      <c r="H128" s="968" t="str">
        <f>H126</f>
        <v>R$/ano</v>
      </c>
      <c r="I128" s="969">
        <f t="shared" si="59"/>
        <v>11760.74559</v>
      </c>
      <c r="J128" s="971">
        <f>I128/$I$132</f>
        <v>0.18269999999999997</v>
      </c>
    </row>
    <row r="129" spans="1:13" s="965" customFormat="1" ht="14.1" customHeight="1" x14ac:dyDescent="0.25">
      <c r="A129" s="1004"/>
      <c r="C129" s="974" t="s">
        <v>239</v>
      </c>
      <c r="D129" s="973" t="s">
        <v>390</v>
      </c>
      <c r="E129" s="976" t="str">
        <f t="shared" ref="E129" si="60">E128</f>
        <v>R$/mês</v>
      </c>
      <c r="F129" s="969">
        <f>'(19)Fluxo_Caixa'!G76/G129</f>
        <v>2940.1863974999997</v>
      </c>
      <c r="G129" s="977">
        <f>G128</f>
        <v>12</v>
      </c>
      <c r="H129" s="976" t="str">
        <f t="shared" ref="H129" si="61">H128</f>
        <v>R$/ano</v>
      </c>
      <c r="I129" s="969">
        <f t="shared" si="59"/>
        <v>35282.236769999996</v>
      </c>
      <c r="J129" s="971">
        <f>I129/$I$132</f>
        <v>0.54809999999999992</v>
      </c>
    </row>
    <row r="130" spans="1:13" s="201" customFormat="1" ht="14.1" customHeight="1" x14ac:dyDescent="0.25">
      <c r="A130" s="1005"/>
      <c r="B130" s="1006" t="s">
        <v>26</v>
      </c>
      <c r="C130" s="1007"/>
      <c r="D130" s="1008"/>
      <c r="E130" s="1009" t="str">
        <f>E95</f>
        <v>R$/mês</v>
      </c>
      <c r="F130" s="1010">
        <f>F4+F20+F48+F86+F109+F126+F96</f>
        <v>4900.3106625</v>
      </c>
      <c r="G130" s="947"/>
      <c r="H130" s="1009" t="str">
        <f>H95</f>
        <v>R$/ano</v>
      </c>
      <c r="I130" s="1010">
        <f>I4+I20+I48+I86+I96+I109+I126</f>
        <v>58803.72795</v>
      </c>
      <c r="J130" s="1011">
        <f>J4+J20+J48+J86+J109+J126+J96</f>
        <v>0.91349999999999987</v>
      </c>
      <c r="L130" s="516"/>
      <c r="M130" s="516"/>
    </row>
    <row r="131" spans="1:13" s="1018" customFormat="1" ht="14.1" customHeight="1" x14ac:dyDescent="0.25">
      <c r="A131" s="1012" t="s">
        <v>588</v>
      </c>
      <c r="B131" s="1013"/>
      <c r="C131" s="1013"/>
      <c r="D131" s="1014">
        <f>'(19)Fluxo_Caixa'!D20</f>
        <v>8.6500000000000007E-2</v>
      </c>
      <c r="E131" s="1015" t="str">
        <f>E130</f>
        <v>R$/mês</v>
      </c>
      <c r="F131" s="1016">
        <f>(F130/(1-D131))-F130</f>
        <v>464.01409119458185</v>
      </c>
      <c r="G131" s="970">
        <f>G129</f>
        <v>12</v>
      </c>
      <c r="H131" s="1015" t="str">
        <f>H130</f>
        <v>R$/ano</v>
      </c>
      <c r="I131" s="969">
        <f t="shared" ref="I131" si="62">F131*G131</f>
        <v>5568.1690943349822</v>
      </c>
      <c r="J131" s="1017">
        <f>I131/$I$132</f>
        <v>8.6500000000000091E-2</v>
      </c>
    </row>
    <row r="132" spans="1:13" s="437" customFormat="1" ht="21.9" customHeight="1" x14ac:dyDescent="0.25">
      <c r="A132" s="1019" t="s">
        <v>27</v>
      </c>
      <c r="B132" s="1020"/>
      <c r="C132" s="1021"/>
      <c r="D132" s="1022"/>
      <c r="E132" s="1023" t="str">
        <f>E131</f>
        <v>R$/mês</v>
      </c>
      <c r="F132" s="1024">
        <f>F130+F131</f>
        <v>5364.3247536945819</v>
      </c>
      <c r="G132" s="1025"/>
      <c r="H132" s="1023" t="str">
        <f>H131</f>
        <v>R$/ano</v>
      </c>
      <c r="I132" s="1024">
        <f>I130+I131</f>
        <v>64371.897044334983</v>
      </c>
      <c r="J132" s="1026">
        <f>J130+J131</f>
        <v>1</v>
      </c>
      <c r="L132" s="516"/>
    </row>
    <row r="134" spans="1:13" s="201" customFormat="1" ht="14.1" customHeight="1" x14ac:dyDescent="0.25">
      <c r="A134" s="1027" t="s">
        <v>28</v>
      </c>
      <c r="B134" s="1027"/>
      <c r="C134" s="1027"/>
      <c r="D134" s="1027"/>
      <c r="E134" s="1027"/>
      <c r="F134" s="1027"/>
      <c r="G134" s="1027"/>
      <c r="H134" s="1027"/>
      <c r="I134" s="1027"/>
      <c r="J134" s="1027"/>
    </row>
    <row r="135" spans="1:13" s="201" customFormat="1" ht="14.1" customHeight="1" x14ac:dyDescent="0.25">
      <c r="A135" s="1028" t="s">
        <v>45</v>
      </c>
      <c r="B135" s="1029" t="s">
        <v>44</v>
      </c>
      <c r="C135" s="1030"/>
      <c r="D135" s="1030"/>
      <c r="E135" s="1030"/>
      <c r="F135" s="1031"/>
      <c r="G135" s="1032" t="s">
        <v>18</v>
      </c>
      <c r="H135" s="1033"/>
      <c r="I135" s="1028" t="s">
        <v>19</v>
      </c>
      <c r="J135" s="1028" t="s">
        <v>462</v>
      </c>
    </row>
    <row r="136" spans="1:13" s="201" customFormat="1" ht="14.1" customHeight="1" x14ac:dyDescent="0.25">
      <c r="A136" s="1034" t="s">
        <v>29</v>
      </c>
      <c r="B136" s="1035" t="s">
        <v>459</v>
      </c>
      <c r="C136" s="1036"/>
      <c r="D136" s="1036"/>
      <c r="E136" s="1037"/>
      <c r="F136" s="1038"/>
      <c r="G136" s="1039">
        <f>F4</f>
        <v>0</v>
      </c>
      <c r="H136" s="1040"/>
      <c r="I136" s="1041">
        <f>I4</f>
        <v>0</v>
      </c>
      <c r="J136" s="1042">
        <f t="shared" ref="J136:J141" si="63">I136/$I$142</f>
        <v>0</v>
      </c>
    </row>
    <row r="137" spans="1:13" s="201" customFormat="1" ht="14.1" customHeight="1" x14ac:dyDescent="0.25">
      <c r="A137" s="1043" t="s">
        <v>30</v>
      </c>
      <c r="B137" s="1044" t="s">
        <v>460</v>
      </c>
      <c r="C137" s="1045"/>
      <c r="D137" s="1045"/>
      <c r="E137" s="1046"/>
      <c r="F137" s="1047"/>
      <c r="G137" s="1048">
        <f>F20</f>
        <v>0</v>
      </c>
      <c r="H137" s="1049"/>
      <c r="I137" s="1050">
        <f>I20</f>
        <v>0</v>
      </c>
      <c r="J137" s="1051">
        <f t="shared" si="63"/>
        <v>0</v>
      </c>
    </row>
    <row r="138" spans="1:13" s="201" customFormat="1" ht="14.1" customHeight="1" x14ac:dyDescent="0.25">
      <c r="A138" s="1043" t="s">
        <v>31</v>
      </c>
      <c r="B138" s="1044" t="s">
        <v>275</v>
      </c>
      <c r="C138" s="1045"/>
      <c r="D138" s="1045"/>
      <c r="E138" s="1046"/>
      <c r="F138" s="1047"/>
      <c r="G138" s="1048">
        <f>F48</f>
        <v>0</v>
      </c>
      <c r="H138" s="1049"/>
      <c r="I138" s="1050">
        <f>I48</f>
        <v>0</v>
      </c>
      <c r="J138" s="1051">
        <f t="shared" si="63"/>
        <v>0</v>
      </c>
    </row>
    <row r="139" spans="1:13" s="201" customFormat="1" ht="14.1" customHeight="1" x14ac:dyDescent="0.25">
      <c r="A139" s="1043" t="s">
        <v>32</v>
      </c>
      <c r="B139" s="201" t="s">
        <v>841</v>
      </c>
      <c r="D139" s="472"/>
      <c r="E139" s="472"/>
      <c r="F139" s="472"/>
      <c r="G139" s="1048">
        <f>F96+F86</f>
        <v>0</v>
      </c>
      <c r="H139" s="1049"/>
      <c r="I139" s="1052">
        <f>I96+I86</f>
        <v>0</v>
      </c>
      <c r="J139" s="1051">
        <f t="shared" si="63"/>
        <v>0</v>
      </c>
    </row>
    <row r="140" spans="1:13" s="201" customFormat="1" ht="14.1" customHeight="1" x14ac:dyDescent="0.25">
      <c r="A140" s="1043" t="s">
        <v>282</v>
      </c>
      <c r="B140" s="1044" t="s">
        <v>461</v>
      </c>
      <c r="C140" s="1045"/>
      <c r="D140" s="1045"/>
      <c r="E140" s="1046"/>
      <c r="F140" s="1047"/>
      <c r="G140" s="1048">
        <f>F109</f>
        <v>0</v>
      </c>
      <c r="H140" s="1049"/>
      <c r="I140" s="1050">
        <f>I109</f>
        <v>0</v>
      </c>
      <c r="J140" s="1051">
        <f t="shared" si="63"/>
        <v>0</v>
      </c>
    </row>
    <row r="141" spans="1:13" s="201" customFormat="1" ht="14.1" customHeight="1" x14ac:dyDescent="0.25">
      <c r="A141" s="1043" t="s">
        <v>457</v>
      </c>
      <c r="B141" s="1053" t="s">
        <v>612</v>
      </c>
      <c r="C141" s="1054"/>
      <c r="D141" s="1054"/>
      <c r="E141" s="1055"/>
      <c r="F141" s="1056"/>
      <c r="G141" s="1057">
        <f>F126</f>
        <v>4900.3106625</v>
      </c>
      <c r="H141" s="1058"/>
      <c r="I141" s="1059">
        <f>I126</f>
        <v>58803.72795</v>
      </c>
      <c r="J141" s="1060">
        <f t="shared" si="63"/>
        <v>1</v>
      </c>
    </row>
    <row r="142" spans="1:13" s="201" customFormat="1" ht="14.1" customHeight="1" x14ac:dyDescent="0.25">
      <c r="A142" s="1032" t="s">
        <v>1</v>
      </c>
      <c r="B142" s="1061"/>
      <c r="C142" s="1061"/>
      <c r="D142" s="1061"/>
      <c r="E142" s="1061"/>
      <c r="F142" s="1061"/>
      <c r="G142" s="1062">
        <f>SUM(G136:G141)</f>
        <v>4900.3106625</v>
      </c>
      <c r="H142" s="1062"/>
      <c r="I142" s="1063">
        <f>SUM(I136:I141)</f>
        <v>58803.72795</v>
      </c>
      <c r="J142" s="1064">
        <f>SUM(J136:J141)</f>
        <v>1</v>
      </c>
    </row>
    <row r="143" spans="1:13" s="201" customFormat="1" ht="14.1" customHeight="1" x14ac:dyDescent="0.25">
      <c r="A143" s="1065"/>
      <c r="D143" s="472"/>
      <c r="E143" s="472"/>
      <c r="F143" s="472"/>
      <c r="G143" s="1066"/>
      <c r="H143" s="472"/>
    </row>
    <row r="144" spans="1:13" s="201" customFormat="1" ht="14.1" customHeight="1" x14ac:dyDescent="0.25">
      <c r="A144" s="1065"/>
      <c r="G144" s="1066"/>
    </row>
    <row r="145" spans="1:26" s="201" customFormat="1" ht="14.1" customHeight="1" x14ac:dyDescent="0.25">
      <c r="A145" s="1065"/>
      <c r="G145" s="1066"/>
    </row>
    <row r="146" spans="1:26" s="201" customFormat="1" ht="14.1" customHeight="1" x14ac:dyDescent="0.25">
      <c r="A146" s="1065"/>
      <c r="G146" s="1066"/>
    </row>
    <row r="147" spans="1:26" s="201" customFormat="1" ht="14.1" customHeight="1" x14ac:dyDescent="0.25">
      <c r="A147" s="1065"/>
      <c r="G147" s="1066"/>
    </row>
    <row r="148" spans="1:26" s="201" customFormat="1" ht="14.1" customHeight="1" x14ac:dyDescent="0.25">
      <c r="A148" s="1065"/>
      <c r="G148" s="1066"/>
    </row>
    <row r="149" spans="1:26" s="201" customFormat="1" ht="14.1" customHeight="1" x14ac:dyDescent="0.25">
      <c r="A149" s="1065"/>
      <c r="G149" s="1066"/>
    </row>
    <row r="158" spans="1:26" s="168" customFormat="1" ht="13.5" customHeight="1" x14ac:dyDescent="0.25">
      <c r="B158" s="164"/>
      <c r="C158" s="165" t="s">
        <v>946</v>
      </c>
      <c r="D158" s="166" t="str">
        <f>'(2)Ins.'!$D$109</f>
        <v>Inserir Data</v>
      </c>
      <c r="E158" s="167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spans="1:26" s="168" customFormat="1" ht="13.5" customHeight="1" x14ac:dyDescent="0.25">
      <c r="D159" s="167"/>
      <c r="E159" s="167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spans="1:26" s="168" customFormat="1" ht="13.2" customHeight="1" x14ac:dyDescent="0.25">
      <c r="A160" s="164"/>
      <c r="B160" s="167"/>
      <c r="C160" s="169"/>
      <c r="D160" s="167"/>
      <c r="E160" s="167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spans="1:26" s="168" customFormat="1" ht="13.5" customHeight="1" x14ac:dyDescent="0.25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spans="1:26" s="168" customFormat="1" ht="13.5" customHeight="1" x14ac:dyDescent="0.25">
      <c r="A162" s="164"/>
      <c r="B162" s="164"/>
      <c r="C162" s="198" t="str">
        <f>'(2)Ins.'!$D$125</f>
        <v>Razão Social da Licitante</v>
      </c>
      <c r="D162" s="198"/>
      <c r="E162" s="198"/>
      <c r="F162" s="198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spans="1:26" s="168" customFormat="1" ht="13.5" customHeight="1" x14ac:dyDescent="0.25">
      <c r="A163" s="164"/>
      <c r="B163" s="167"/>
      <c r="C163" s="169"/>
      <c r="D163" s="167"/>
      <c r="E163" s="167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spans="1:26" s="168" customFormat="1" ht="13.5" customHeight="1" x14ac:dyDescent="0.25">
      <c r="A164" s="164"/>
      <c r="B164" s="164"/>
      <c r="D164" s="172" t="s">
        <v>947</v>
      </c>
      <c r="E164" s="198" t="str">
        <f>'(2)Ins.'!$E$127</f>
        <v>inserir nº dias</v>
      </c>
      <c r="F164" s="198"/>
      <c r="G164" s="173" t="s">
        <v>948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</sheetData>
  <sheetProtection algorithmName="SHA-512" hashValue="9Rj0lMlBCELYWxFV1epTXjNoXkid1GGHPYHfPhZ4KYDRbyc5H8F5ULvIzHvkYdbgskwhpYKCZzuU3wzWQaJd8Q==" saltValue="kwz9hUNGceaSdgcRwJw3KQ==" spinCount="100000" sheet="1" formatCells="0" formatColumns="0" formatRows="0" insertColumns="0" insertRows="0" insertHyperlinks="0" deleteColumns="0" deleteRows="0" selectLockedCells="1" sort="0" autoFilter="0" pivotTables="0"/>
  <mergeCells count="16">
    <mergeCell ref="C162:F162"/>
    <mergeCell ref="E164:F164"/>
    <mergeCell ref="A142:F142"/>
    <mergeCell ref="G142:H142"/>
    <mergeCell ref="G136:H136"/>
    <mergeCell ref="G137:H137"/>
    <mergeCell ref="G138:H138"/>
    <mergeCell ref="G139:H139"/>
    <mergeCell ref="G140:H140"/>
    <mergeCell ref="G141:H141"/>
    <mergeCell ref="A1:J1"/>
    <mergeCell ref="A3:D3"/>
    <mergeCell ref="A131:C131"/>
    <mergeCell ref="A134:J134"/>
    <mergeCell ref="B135:F135"/>
    <mergeCell ref="G135:H135"/>
  </mergeCells>
  <printOptions horizontalCentered="1"/>
  <pageMargins left="1.1811023622047245" right="0.78740157480314965" top="1.1811023622047245" bottom="0.78740157480314965" header="0.59055118110236227" footer="0.31496062992125984"/>
  <pageSetup paperSize="9" scale="64" firstPageNumber="0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15 - Orçamento Anual do Custo do Serviço - Ano 04&amp;R&amp;"Calibri,Negrito"&amp;9Pág.: &amp;P de &amp;N</oddFooter>
  </headerFooter>
  <rowBreaks count="1" manualBreakCount="1">
    <brk id="83" max="9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2685-74CF-483A-9423-55CF157AE78F}">
  <dimension ref="A1:Z164"/>
  <sheetViews>
    <sheetView showGridLines="0" zoomScaleNormal="100" zoomScaleSheetLayoutView="40" zoomScalePageLayoutView="55" workbookViewId="0">
      <selection sqref="A1:J1"/>
    </sheetView>
  </sheetViews>
  <sheetFormatPr defaultColWidth="9.44140625" defaultRowHeight="14.1" customHeight="1" x14ac:dyDescent="0.25"/>
  <cols>
    <col min="1" max="1" width="4.33203125" style="1065" customWidth="1"/>
    <col min="2" max="3" width="4.44140625" style="201" customWidth="1"/>
    <col min="4" max="4" width="51.44140625" style="472" customWidth="1"/>
    <col min="5" max="5" width="8.6640625" style="472" customWidth="1"/>
    <col min="6" max="6" width="11.6640625" style="472" customWidth="1"/>
    <col min="7" max="7" width="8.88671875" style="1066" bestFit="1" customWidth="1"/>
    <col min="8" max="8" width="8.6640625" style="472" customWidth="1"/>
    <col min="9" max="9" width="13.6640625" style="1065" customWidth="1"/>
    <col min="10" max="10" width="10.6640625" style="1067" customWidth="1"/>
    <col min="11" max="11" width="9.109375" style="201" customWidth="1"/>
    <col min="12" max="12" width="11.109375" style="201" bestFit="1" customWidth="1"/>
    <col min="13" max="241" width="9.109375" style="201" customWidth="1"/>
    <col min="242" max="242" width="10.109375" style="201" customWidth="1"/>
    <col min="243" max="243" width="6.88671875" style="201" customWidth="1"/>
    <col min="244" max="244" width="32.6640625" style="201" bestFit="1" customWidth="1"/>
    <col min="245" max="245" width="9.44140625" style="201"/>
    <col min="246" max="246" width="6.6640625" style="201" customWidth="1"/>
    <col min="247" max="247" width="7.6640625" style="201" customWidth="1"/>
    <col min="248" max="248" width="36.88671875" style="201" customWidth="1"/>
    <col min="249" max="249" width="11.88671875" style="201" bestFit="1" customWidth="1"/>
    <col min="250" max="250" width="10.5546875" style="201" bestFit="1" customWidth="1"/>
    <col min="251" max="251" width="7.109375" style="201" bestFit="1" customWidth="1"/>
    <col min="252" max="252" width="6.88671875" style="201" bestFit="1" customWidth="1"/>
    <col min="253" max="253" width="7.6640625" style="201" bestFit="1" customWidth="1"/>
    <col min="254" max="254" width="13.33203125" style="201" bestFit="1" customWidth="1"/>
    <col min="255" max="255" width="8.5546875" style="201" bestFit="1" customWidth="1"/>
    <col min="256" max="256" width="7.33203125" style="201" bestFit="1" customWidth="1"/>
    <col min="257" max="257" width="14.33203125" style="201" bestFit="1" customWidth="1"/>
    <col min="258" max="497" width="9.109375" style="201" customWidth="1"/>
    <col min="498" max="498" width="10.109375" style="201" customWidth="1"/>
    <col min="499" max="499" width="6.88671875" style="201" customWidth="1"/>
    <col min="500" max="500" width="32.6640625" style="201" bestFit="1" customWidth="1"/>
    <col min="501" max="501" width="9.44140625" style="201"/>
    <col min="502" max="502" width="6.6640625" style="201" customWidth="1"/>
    <col min="503" max="503" width="7.6640625" style="201" customWidth="1"/>
    <col min="504" max="504" width="36.88671875" style="201" customWidth="1"/>
    <col min="505" max="505" width="11.88671875" style="201" bestFit="1" customWidth="1"/>
    <col min="506" max="506" width="10.5546875" style="201" bestFit="1" customWidth="1"/>
    <col min="507" max="507" width="7.109375" style="201" bestFit="1" customWidth="1"/>
    <col min="508" max="508" width="6.88671875" style="201" bestFit="1" customWidth="1"/>
    <col min="509" max="509" width="7.6640625" style="201" bestFit="1" customWidth="1"/>
    <col min="510" max="510" width="13.33203125" style="201" bestFit="1" customWidth="1"/>
    <col min="511" max="511" width="8.5546875" style="201" bestFit="1" customWidth="1"/>
    <col min="512" max="512" width="7.33203125" style="201" bestFit="1" customWidth="1"/>
    <col min="513" max="513" width="14.33203125" style="201" bestFit="1" customWidth="1"/>
    <col min="514" max="753" width="9.109375" style="201" customWidth="1"/>
    <col min="754" max="754" width="10.109375" style="201" customWidth="1"/>
    <col min="755" max="755" width="6.88671875" style="201" customWidth="1"/>
    <col min="756" max="756" width="32.6640625" style="201" bestFit="1" customWidth="1"/>
    <col min="757" max="757" width="9.44140625" style="201"/>
    <col min="758" max="758" width="6.6640625" style="201" customWidth="1"/>
    <col min="759" max="759" width="7.6640625" style="201" customWidth="1"/>
    <col min="760" max="760" width="36.88671875" style="201" customWidth="1"/>
    <col min="761" max="761" width="11.88671875" style="201" bestFit="1" customWidth="1"/>
    <col min="762" max="762" width="10.5546875" style="201" bestFit="1" customWidth="1"/>
    <col min="763" max="763" width="7.109375" style="201" bestFit="1" customWidth="1"/>
    <col min="764" max="764" width="6.88671875" style="201" bestFit="1" customWidth="1"/>
    <col min="765" max="765" width="7.6640625" style="201" bestFit="1" customWidth="1"/>
    <col min="766" max="766" width="13.33203125" style="201" bestFit="1" customWidth="1"/>
    <col min="767" max="767" width="8.5546875" style="201" bestFit="1" customWidth="1"/>
    <col min="768" max="768" width="7.33203125" style="201" bestFit="1" customWidth="1"/>
    <col min="769" max="769" width="14.33203125" style="201" bestFit="1" customWidth="1"/>
    <col min="770" max="1009" width="9.109375" style="201" customWidth="1"/>
    <col min="1010" max="1010" width="10.109375" style="201" customWidth="1"/>
    <col min="1011" max="1011" width="6.88671875" style="201" customWidth="1"/>
    <col min="1012" max="1012" width="32.6640625" style="201" bestFit="1" customWidth="1"/>
    <col min="1013" max="1013" width="9.44140625" style="201"/>
    <col min="1014" max="1014" width="6.6640625" style="201" customWidth="1"/>
    <col min="1015" max="1015" width="7.6640625" style="201" customWidth="1"/>
    <col min="1016" max="1016" width="36.88671875" style="201" customWidth="1"/>
    <col min="1017" max="1017" width="11.88671875" style="201" bestFit="1" customWidth="1"/>
    <col min="1018" max="1018" width="10.5546875" style="201" bestFit="1" customWidth="1"/>
    <col min="1019" max="1019" width="7.109375" style="201" bestFit="1" customWidth="1"/>
    <col min="1020" max="1020" width="6.88671875" style="201" bestFit="1" customWidth="1"/>
    <col min="1021" max="1021" width="7.6640625" style="201" bestFit="1" customWidth="1"/>
    <col min="1022" max="1022" width="13.33203125" style="201" bestFit="1" customWidth="1"/>
    <col min="1023" max="1023" width="8.5546875" style="201" bestFit="1" customWidth="1"/>
    <col min="1024" max="1024" width="7.33203125" style="201" bestFit="1" customWidth="1"/>
    <col min="1025" max="1025" width="14.33203125" style="201" bestFit="1" customWidth="1"/>
    <col min="1026" max="1265" width="9.109375" style="201" customWidth="1"/>
    <col min="1266" max="1266" width="10.109375" style="201" customWidth="1"/>
    <col min="1267" max="1267" width="6.88671875" style="201" customWidth="1"/>
    <col min="1268" max="1268" width="32.6640625" style="201" bestFit="1" customWidth="1"/>
    <col min="1269" max="1269" width="9.44140625" style="201"/>
    <col min="1270" max="1270" width="6.6640625" style="201" customWidth="1"/>
    <col min="1271" max="1271" width="7.6640625" style="201" customWidth="1"/>
    <col min="1272" max="1272" width="36.88671875" style="201" customWidth="1"/>
    <col min="1273" max="1273" width="11.88671875" style="201" bestFit="1" customWidth="1"/>
    <col min="1274" max="1274" width="10.5546875" style="201" bestFit="1" customWidth="1"/>
    <col min="1275" max="1275" width="7.109375" style="201" bestFit="1" customWidth="1"/>
    <col min="1276" max="1276" width="6.88671875" style="201" bestFit="1" customWidth="1"/>
    <col min="1277" max="1277" width="7.6640625" style="201" bestFit="1" customWidth="1"/>
    <col min="1278" max="1278" width="13.33203125" style="201" bestFit="1" customWidth="1"/>
    <col min="1279" max="1279" width="8.5546875" style="201" bestFit="1" customWidth="1"/>
    <col min="1280" max="1280" width="7.33203125" style="201" bestFit="1" customWidth="1"/>
    <col min="1281" max="1281" width="14.33203125" style="201" bestFit="1" customWidth="1"/>
    <col min="1282" max="1521" width="9.109375" style="201" customWidth="1"/>
    <col min="1522" max="1522" width="10.109375" style="201" customWidth="1"/>
    <col min="1523" max="1523" width="6.88671875" style="201" customWidth="1"/>
    <col min="1524" max="1524" width="32.6640625" style="201" bestFit="1" customWidth="1"/>
    <col min="1525" max="1525" width="9.44140625" style="201"/>
    <col min="1526" max="1526" width="6.6640625" style="201" customWidth="1"/>
    <col min="1527" max="1527" width="7.6640625" style="201" customWidth="1"/>
    <col min="1528" max="1528" width="36.88671875" style="201" customWidth="1"/>
    <col min="1529" max="1529" width="11.88671875" style="201" bestFit="1" customWidth="1"/>
    <col min="1530" max="1530" width="10.5546875" style="201" bestFit="1" customWidth="1"/>
    <col min="1531" max="1531" width="7.109375" style="201" bestFit="1" customWidth="1"/>
    <col min="1532" max="1532" width="6.88671875" style="201" bestFit="1" customWidth="1"/>
    <col min="1533" max="1533" width="7.6640625" style="201" bestFit="1" customWidth="1"/>
    <col min="1534" max="1534" width="13.33203125" style="201" bestFit="1" customWidth="1"/>
    <col min="1535" max="1535" width="8.5546875" style="201" bestFit="1" customWidth="1"/>
    <col min="1536" max="1536" width="7.33203125" style="201" bestFit="1" customWidth="1"/>
    <col min="1537" max="1537" width="14.33203125" style="201" bestFit="1" customWidth="1"/>
    <col min="1538" max="1777" width="9.109375" style="201" customWidth="1"/>
    <col min="1778" max="1778" width="10.109375" style="201" customWidth="1"/>
    <col min="1779" max="1779" width="6.88671875" style="201" customWidth="1"/>
    <col min="1780" max="1780" width="32.6640625" style="201" bestFit="1" customWidth="1"/>
    <col min="1781" max="1781" width="9.44140625" style="201"/>
    <col min="1782" max="1782" width="6.6640625" style="201" customWidth="1"/>
    <col min="1783" max="1783" width="7.6640625" style="201" customWidth="1"/>
    <col min="1784" max="1784" width="36.88671875" style="201" customWidth="1"/>
    <col min="1785" max="1785" width="11.88671875" style="201" bestFit="1" customWidth="1"/>
    <col min="1786" max="1786" width="10.5546875" style="201" bestFit="1" customWidth="1"/>
    <col min="1787" max="1787" width="7.109375" style="201" bestFit="1" customWidth="1"/>
    <col min="1788" max="1788" width="6.88671875" style="201" bestFit="1" customWidth="1"/>
    <col min="1789" max="1789" width="7.6640625" style="201" bestFit="1" customWidth="1"/>
    <col min="1790" max="1790" width="13.33203125" style="201" bestFit="1" customWidth="1"/>
    <col min="1791" max="1791" width="8.5546875" style="201" bestFit="1" customWidth="1"/>
    <col min="1792" max="1792" width="7.33203125" style="201" bestFit="1" customWidth="1"/>
    <col min="1793" max="1793" width="14.33203125" style="201" bestFit="1" customWidth="1"/>
    <col min="1794" max="2033" width="9.109375" style="201" customWidth="1"/>
    <col min="2034" max="2034" width="10.109375" style="201" customWidth="1"/>
    <col min="2035" max="2035" width="6.88671875" style="201" customWidth="1"/>
    <col min="2036" max="2036" width="32.6640625" style="201" bestFit="1" customWidth="1"/>
    <col min="2037" max="2037" width="9.44140625" style="201"/>
    <col min="2038" max="2038" width="6.6640625" style="201" customWidth="1"/>
    <col min="2039" max="2039" width="7.6640625" style="201" customWidth="1"/>
    <col min="2040" max="2040" width="36.88671875" style="201" customWidth="1"/>
    <col min="2041" max="2041" width="11.88671875" style="201" bestFit="1" customWidth="1"/>
    <col min="2042" max="2042" width="10.5546875" style="201" bestFit="1" customWidth="1"/>
    <col min="2043" max="2043" width="7.109375" style="201" bestFit="1" customWidth="1"/>
    <col min="2044" max="2044" width="6.88671875" style="201" bestFit="1" customWidth="1"/>
    <col min="2045" max="2045" width="7.6640625" style="201" bestFit="1" customWidth="1"/>
    <col min="2046" max="2046" width="13.33203125" style="201" bestFit="1" customWidth="1"/>
    <col min="2047" max="2047" width="8.5546875" style="201" bestFit="1" customWidth="1"/>
    <col min="2048" max="2048" width="7.33203125" style="201" bestFit="1" customWidth="1"/>
    <col min="2049" max="2049" width="14.33203125" style="201" bestFit="1" customWidth="1"/>
    <col min="2050" max="2289" width="9.109375" style="201" customWidth="1"/>
    <col min="2290" max="2290" width="10.109375" style="201" customWidth="1"/>
    <col min="2291" max="2291" width="6.88671875" style="201" customWidth="1"/>
    <col min="2292" max="2292" width="32.6640625" style="201" bestFit="1" customWidth="1"/>
    <col min="2293" max="2293" width="9.44140625" style="201"/>
    <col min="2294" max="2294" width="6.6640625" style="201" customWidth="1"/>
    <col min="2295" max="2295" width="7.6640625" style="201" customWidth="1"/>
    <col min="2296" max="2296" width="36.88671875" style="201" customWidth="1"/>
    <col min="2297" max="2297" width="11.88671875" style="201" bestFit="1" customWidth="1"/>
    <col min="2298" max="2298" width="10.5546875" style="201" bestFit="1" customWidth="1"/>
    <col min="2299" max="2299" width="7.109375" style="201" bestFit="1" customWidth="1"/>
    <col min="2300" max="2300" width="6.88671875" style="201" bestFit="1" customWidth="1"/>
    <col min="2301" max="2301" width="7.6640625" style="201" bestFit="1" customWidth="1"/>
    <col min="2302" max="2302" width="13.33203125" style="201" bestFit="1" customWidth="1"/>
    <col min="2303" max="2303" width="8.5546875" style="201" bestFit="1" customWidth="1"/>
    <col min="2304" max="2304" width="7.33203125" style="201" bestFit="1" customWidth="1"/>
    <col min="2305" max="2305" width="14.33203125" style="201" bestFit="1" customWidth="1"/>
    <col min="2306" max="2545" width="9.109375" style="201" customWidth="1"/>
    <col min="2546" max="2546" width="10.109375" style="201" customWidth="1"/>
    <col min="2547" max="2547" width="6.88671875" style="201" customWidth="1"/>
    <col min="2548" max="2548" width="32.6640625" style="201" bestFit="1" customWidth="1"/>
    <col min="2549" max="2549" width="9.44140625" style="201"/>
    <col min="2550" max="2550" width="6.6640625" style="201" customWidth="1"/>
    <col min="2551" max="2551" width="7.6640625" style="201" customWidth="1"/>
    <col min="2552" max="2552" width="36.88671875" style="201" customWidth="1"/>
    <col min="2553" max="2553" width="11.88671875" style="201" bestFit="1" customWidth="1"/>
    <col min="2554" max="2554" width="10.5546875" style="201" bestFit="1" customWidth="1"/>
    <col min="2555" max="2555" width="7.109375" style="201" bestFit="1" customWidth="1"/>
    <col min="2556" max="2556" width="6.88671875" style="201" bestFit="1" customWidth="1"/>
    <col min="2557" max="2557" width="7.6640625" style="201" bestFit="1" customWidth="1"/>
    <col min="2558" max="2558" width="13.33203125" style="201" bestFit="1" customWidth="1"/>
    <col min="2559" max="2559" width="8.5546875" style="201" bestFit="1" customWidth="1"/>
    <col min="2560" max="2560" width="7.33203125" style="201" bestFit="1" customWidth="1"/>
    <col min="2561" max="2561" width="14.33203125" style="201" bestFit="1" customWidth="1"/>
    <col min="2562" max="2801" width="9.109375" style="201" customWidth="1"/>
    <col min="2802" max="2802" width="10.109375" style="201" customWidth="1"/>
    <col min="2803" max="2803" width="6.88671875" style="201" customWidth="1"/>
    <col min="2804" max="2804" width="32.6640625" style="201" bestFit="1" customWidth="1"/>
    <col min="2805" max="2805" width="9.44140625" style="201"/>
    <col min="2806" max="2806" width="6.6640625" style="201" customWidth="1"/>
    <col min="2807" max="2807" width="7.6640625" style="201" customWidth="1"/>
    <col min="2808" max="2808" width="36.88671875" style="201" customWidth="1"/>
    <col min="2809" max="2809" width="11.88671875" style="201" bestFit="1" customWidth="1"/>
    <col min="2810" max="2810" width="10.5546875" style="201" bestFit="1" customWidth="1"/>
    <col min="2811" max="2811" width="7.109375" style="201" bestFit="1" customWidth="1"/>
    <col min="2812" max="2812" width="6.88671875" style="201" bestFit="1" customWidth="1"/>
    <col min="2813" max="2813" width="7.6640625" style="201" bestFit="1" customWidth="1"/>
    <col min="2814" max="2814" width="13.33203125" style="201" bestFit="1" customWidth="1"/>
    <col min="2815" max="2815" width="8.5546875" style="201" bestFit="1" customWidth="1"/>
    <col min="2816" max="2816" width="7.33203125" style="201" bestFit="1" customWidth="1"/>
    <col min="2817" max="2817" width="14.33203125" style="201" bestFit="1" customWidth="1"/>
    <col min="2818" max="3057" width="9.109375" style="201" customWidth="1"/>
    <col min="3058" max="3058" width="10.109375" style="201" customWidth="1"/>
    <col min="3059" max="3059" width="6.88671875" style="201" customWidth="1"/>
    <col min="3060" max="3060" width="32.6640625" style="201" bestFit="1" customWidth="1"/>
    <col min="3061" max="3061" width="9.44140625" style="201"/>
    <col min="3062" max="3062" width="6.6640625" style="201" customWidth="1"/>
    <col min="3063" max="3063" width="7.6640625" style="201" customWidth="1"/>
    <col min="3064" max="3064" width="36.88671875" style="201" customWidth="1"/>
    <col min="3065" max="3065" width="11.88671875" style="201" bestFit="1" customWidth="1"/>
    <col min="3066" max="3066" width="10.5546875" style="201" bestFit="1" customWidth="1"/>
    <col min="3067" max="3067" width="7.109375" style="201" bestFit="1" customWidth="1"/>
    <col min="3068" max="3068" width="6.88671875" style="201" bestFit="1" customWidth="1"/>
    <col min="3069" max="3069" width="7.6640625" style="201" bestFit="1" customWidth="1"/>
    <col min="3070" max="3070" width="13.33203125" style="201" bestFit="1" customWidth="1"/>
    <col min="3071" max="3071" width="8.5546875" style="201" bestFit="1" customWidth="1"/>
    <col min="3072" max="3072" width="7.33203125" style="201" bestFit="1" customWidth="1"/>
    <col min="3073" max="3073" width="14.33203125" style="201" bestFit="1" customWidth="1"/>
    <col min="3074" max="3313" width="9.109375" style="201" customWidth="1"/>
    <col min="3314" max="3314" width="10.109375" style="201" customWidth="1"/>
    <col min="3315" max="3315" width="6.88671875" style="201" customWidth="1"/>
    <col min="3316" max="3316" width="32.6640625" style="201" bestFit="1" customWidth="1"/>
    <col min="3317" max="3317" width="9.44140625" style="201"/>
    <col min="3318" max="3318" width="6.6640625" style="201" customWidth="1"/>
    <col min="3319" max="3319" width="7.6640625" style="201" customWidth="1"/>
    <col min="3320" max="3320" width="36.88671875" style="201" customWidth="1"/>
    <col min="3321" max="3321" width="11.88671875" style="201" bestFit="1" customWidth="1"/>
    <col min="3322" max="3322" width="10.5546875" style="201" bestFit="1" customWidth="1"/>
    <col min="3323" max="3323" width="7.109375" style="201" bestFit="1" customWidth="1"/>
    <col min="3324" max="3324" width="6.88671875" style="201" bestFit="1" customWidth="1"/>
    <col min="3325" max="3325" width="7.6640625" style="201" bestFit="1" customWidth="1"/>
    <col min="3326" max="3326" width="13.33203125" style="201" bestFit="1" customWidth="1"/>
    <col min="3327" max="3327" width="8.5546875" style="201" bestFit="1" customWidth="1"/>
    <col min="3328" max="3328" width="7.33203125" style="201" bestFit="1" customWidth="1"/>
    <col min="3329" max="3329" width="14.33203125" style="201" bestFit="1" customWidth="1"/>
    <col min="3330" max="3569" width="9.109375" style="201" customWidth="1"/>
    <col min="3570" max="3570" width="10.109375" style="201" customWidth="1"/>
    <col min="3571" max="3571" width="6.88671875" style="201" customWidth="1"/>
    <col min="3572" max="3572" width="32.6640625" style="201" bestFit="1" customWidth="1"/>
    <col min="3573" max="3573" width="9.44140625" style="201"/>
    <col min="3574" max="3574" width="6.6640625" style="201" customWidth="1"/>
    <col min="3575" max="3575" width="7.6640625" style="201" customWidth="1"/>
    <col min="3576" max="3576" width="36.88671875" style="201" customWidth="1"/>
    <col min="3577" max="3577" width="11.88671875" style="201" bestFit="1" customWidth="1"/>
    <col min="3578" max="3578" width="10.5546875" style="201" bestFit="1" customWidth="1"/>
    <col min="3579" max="3579" width="7.109375" style="201" bestFit="1" customWidth="1"/>
    <col min="3580" max="3580" width="6.88671875" style="201" bestFit="1" customWidth="1"/>
    <col min="3581" max="3581" width="7.6640625" style="201" bestFit="1" customWidth="1"/>
    <col min="3582" max="3582" width="13.33203125" style="201" bestFit="1" customWidth="1"/>
    <col min="3583" max="3583" width="8.5546875" style="201" bestFit="1" customWidth="1"/>
    <col min="3584" max="3584" width="7.33203125" style="201" bestFit="1" customWidth="1"/>
    <col min="3585" max="3585" width="14.33203125" style="201" bestFit="1" customWidth="1"/>
    <col min="3586" max="3825" width="9.109375" style="201" customWidth="1"/>
    <col min="3826" max="3826" width="10.109375" style="201" customWidth="1"/>
    <col min="3827" max="3827" width="6.88671875" style="201" customWidth="1"/>
    <col min="3828" max="3828" width="32.6640625" style="201" bestFit="1" customWidth="1"/>
    <col min="3829" max="3829" width="9.44140625" style="201"/>
    <col min="3830" max="3830" width="6.6640625" style="201" customWidth="1"/>
    <col min="3831" max="3831" width="7.6640625" style="201" customWidth="1"/>
    <col min="3832" max="3832" width="36.88671875" style="201" customWidth="1"/>
    <col min="3833" max="3833" width="11.88671875" style="201" bestFit="1" customWidth="1"/>
    <col min="3834" max="3834" width="10.5546875" style="201" bestFit="1" customWidth="1"/>
    <col min="3835" max="3835" width="7.109375" style="201" bestFit="1" customWidth="1"/>
    <col min="3836" max="3836" width="6.88671875" style="201" bestFit="1" customWidth="1"/>
    <col min="3837" max="3837" width="7.6640625" style="201" bestFit="1" customWidth="1"/>
    <col min="3838" max="3838" width="13.33203125" style="201" bestFit="1" customWidth="1"/>
    <col min="3839" max="3839" width="8.5546875" style="201" bestFit="1" customWidth="1"/>
    <col min="3840" max="3840" width="7.33203125" style="201" bestFit="1" customWidth="1"/>
    <col min="3841" max="3841" width="14.33203125" style="201" bestFit="1" customWidth="1"/>
    <col min="3842" max="4081" width="9.109375" style="201" customWidth="1"/>
    <col min="4082" max="4082" width="10.109375" style="201" customWidth="1"/>
    <col min="4083" max="4083" width="6.88671875" style="201" customWidth="1"/>
    <col min="4084" max="4084" width="32.6640625" style="201" bestFit="1" customWidth="1"/>
    <col min="4085" max="4085" width="9.44140625" style="201"/>
    <col min="4086" max="4086" width="6.6640625" style="201" customWidth="1"/>
    <col min="4087" max="4087" width="7.6640625" style="201" customWidth="1"/>
    <col min="4088" max="4088" width="36.88671875" style="201" customWidth="1"/>
    <col min="4089" max="4089" width="11.88671875" style="201" bestFit="1" customWidth="1"/>
    <col min="4090" max="4090" width="10.5546875" style="201" bestFit="1" customWidth="1"/>
    <col min="4091" max="4091" width="7.109375" style="201" bestFit="1" customWidth="1"/>
    <col min="4092" max="4092" width="6.88671875" style="201" bestFit="1" customWidth="1"/>
    <col min="4093" max="4093" width="7.6640625" style="201" bestFit="1" customWidth="1"/>
    <col min="4094" max="4094" width="13.33203125" style="201" bestFit="1" customWidth="1"/>
    <col min="4095" max="4095" width="8.5546875" style="201" bestFit="1" customWidth="1"/>
    <col min="4096" max="4096" width="7.33203125" style="201" bestFit="1" customWidth="1"/>
    <col min="4097" max="4097" width="14.33203125" style="201" bestFit="1" customWidth="1"/>
    <col min="4098" max="4337" width="9.109375" style="201" customWidth="1"/>
    <col min="4338" max="4338" width="10.109375" style="201" customWidth="1"/>
    <col min="4339" max="4339" width="6.88671875" style="201" customWidth="1"/>
    <col min="4340" max="4340" width="32.6640625" style="201" bestFit="1" customWidth="1"/>
    <col min="4341" max="4341" width="9.44140625" style="201"/>
    <col min="4342" max="4342" width="6.6640625" style="201" customWidth="1"/>
    <col min="4343" max="4343" width="7.6640625" style="201" customWidth="1"/>
    <col min="4344" max="4344" width="36.88671875" style="201" customWidth="1"/>
    <col min="4345" max="4345" width="11.88671875" style="201" bestFit="1" customWidth="1"/>
    <col min="4346" max="4346" width="10.5546875" style="201" bestFit="1" customWidth="1"/>
    <col min="4347" max="4347" width="7.109375" style="201" bestFit="1" customWidth="1"/>
    <col min="4348" max="4348" width="6.88671875" style="201" bestFit="1" customWidth="1"/>
    <col min="4349" max="4349" width="7.6640625" style="201" bestFit="1" customWidth="1"/>
    <col min="4350" max="4350" width="13.33203125" style="201" bestFit="1" customWidth="1"/>
    <col min="4351" max="4351" width="8.5546875" style="201" bestFit="1" customWidth="1"/>
    <col min="4352" max="4352" width="7.33203125" style="201" bestFit="1" customWidth="1"/>
    <col min="4353" max="4353" width="14.33203125" style="201" bestFit="1" customWidth="1"/>
    <col min="4354" max="4593" width="9.109375" style="201" customWidth="1"/>
    <col min="4594" max="4594" width="10.109375" style="201" customWidth="1"/>
    <col min="4595" max="4595" width="6.88671875" style="201" customWidth="1"/>
    <col min="4596" max="4596" width="32.6640625" style="201" bestFit="1" customWidth="1"/>
    <col min="4597" max="4597" width="9.44140625" style="201"/>
    <col min="4598" max="4598" width="6.6640625" style="201" customWidth="1"/>
    <col min="4599" max="4599" width="7.6640625" style="201" customWidth="1"/>
    <col min="4600" max="4600" width="36.88671875" style="201" customWidth="1"/>
    <col min="4601" max="4601" width="11.88671875" style="201" bestFit="1" customWidth="1"/>
    <col min="4602" max="4602" width="10.5546875" style="201" bestFit="1" customWidth="1"/>
    <col min="4603" max="4603" width="7.109375" style="201" bestFit="1" customWidth="1"/>
    <col min="4604" max="4604" width="6.88671875" style="201" bestFit="1" customWidth="1"/>
    <col min="4605" max="4605" width="7.6640625" style="201" bestFit="1" customWidth="1"/>
    <col min="4606" max="4606" width="13.33203125" style="201" bestFit="1" customWidth="1"/>
    <col min="4607" max="4607" width="8.5546875" style="201" bestFit="1" customWidth="1"/>
    <col min="4608" max="4608" width="7.33203125" style="201" bestFit="1" customWidth="1"/>
    <col min="4609" max="4609" width="14.33203125" style="201" bestFit="1" customWidth="1"/>
    <col min="4610" max="4849" width="9.109375" style="201" customWidth="1"/>
    <col min="4850" max="4850" width="10.109375" style="201" customWidth="1"/>
    <col min="4851" max="4851" width="6.88671875" style="201" customWidth="1"/>
    <col min="4852" max="4852" width="32.6640625" style="201" bestFit="1" customWidth="1"/>
    <col min="4853" max="4853" width="9.44140625" style="201"/>
    <col min="4854" max="4854" width="6.6640625" style="201" customWidth="1"/>
    <col min="4855" max="4855" width="7.6640625" style="201" customWidth="1"/>
    <col min="4856" max="4856" width="36.88671875" style="201" customWidth="1"/>
    <col min="4857" max="4857" width="11.88671875" style="201" bestFit="1" customWidth="1"/>
    <col min="4858" max="4858" width="10.5546875" style="201" bestFit="1" customWidth="1"/>
    <col min="4859" max="4859" width="7.109375" style="201" bestFit="1" customWidth="1"/>
    <col min="4860" max="4860" width="6.88671875" style="201" bestFit="1" customWidth="1"/>
    <col min="4861" max="4861" width="7.6640625" style="201" bestFit="1" customWidth="1"/>
    <col min="4862" max="4862" width="13.33203125" style="201" bestFit="1" customWidth="1"/>
    <col min="4863" max="4863" width="8.5546875" style="201" bestFit="1" customWidth="1"/>
    <col min="4864" max="4864" width="7.33203125" style="201" bestFit="1" customWidth="1"/>
    <col min="4865" max="4865" width="14.33203125" style="201" bestFit="1" customWidth="1"/>
    <col min="4866" max="5105" width="9.109375" style="201" customWidth="1"/>
    <col min="5106" max="5106" width="10.109375" style="201" customWidth="1"/>
    <col min="5107" max="5107" width="6.88671875" style="201" customWidth="1"/>
    <col min="5108" max="5108" width="32.6640625" style="201" bestFit="1" customWidth="1"/>
    <col min="5109" max="5109" width="9.44140625" style="201"/>
    <col min="5110" max="5110" width="6.6640625" style="201" customWidth="1"/>
    <col min="5111" max="5111" width="7.6640625" style="201" customWidth="1"/>
    <col min="5112" max="5112" width="36.88671875" style="201" customWidth="1"/>
    <col min="5113" max="5113" width="11.88671875" style="201" bestFit="1" customWidth="1"/>
    <col min="5114" max="5114" width="10.5546875" style="201" bestFit="1" customWidth="1"/>
    <col min="5115" max="5115" width="7.109375" style="201" bestFit="1" customWidth="1"/>
    <col min="5116" max="5116" width="6.88671875" style="201" bestFit="1" customWidth="1"/>
    <col min="5117" max="5117" width="7.6640625" style="201" bestFit="1" customWidth="1"/>
    <col min="5118" max="5118" width="13.33203125" style="201" bestFit="1" customWidth="1"/>
    <col min="5119" max="5119" width="8.5546875" style="201" bestFit="1" customWidth="1"/>
    <col min="5120" max="5120" width="7.33203125" style="201" bestFit="1" customWidth="1"/>
    <col min="5121" max="5121" width="14.33203125" style="201" bestFit="1" customWidth="1"/>
    <col min="5122" max="5361" width="9.109375" style="201" customWidth="1"/>
    <col min="5362" max="5362" width="10.109375" style="201" customWidth="1"/>
    <col min="5363" max="5363" width="6.88671875" style="201" customWidth="1"/>
    <col min="5364" max="5364" width="32.6640625" style="201" bestFit="1" customWidth="1"/>
    <col min="5365" max="5365" width="9.44140625" style="201"/>
    <col min="5366" max="5366" width="6.6640625" style="201" customWidth="1"/>
    <col min="5367" max="5367" width="7.6640625" style="201" customWidth="1"/>
    <col min="5368" max="5368" width="36.88671875" style="201" customWidth="1"/>
    <col min="5369" max="5369" width="11.88671875" style="201" bestFit="1" customWidth="1"/>
    <col min="5370" max="5370" width="10.5546875" style="201" bestFit="1" customWidth="1"/>
    <col min="5371" max="5371" width="7.109375" style="201" bestFit="1" customWidth="1"/>
    <col min="5372" max="5372" width="6.88671875" style="201" bestFit="1" customWidth="1"/>
    <col min="5373" max="5373" width="7.6640625" style="201" bestFit="1" customWidth="1"/>
    <col min="5374" max="5374" width="13.33203125" style="201" bestFit="1" customWidth="1"/>
    <col min="5375" max="5375" width="8.5546875" style="201" bestFit="1" customWidth="1"/>
    <col min="5376" max="5376" width="7.33203125" style="201" bestFit="1" customWidth="1"/>
    <col min="5377" max="5377" width="14.33203125" style="201" bestFit="1" customWidth="1"/>
    <col min="5378" max="5617" width="9.109375" style="201" customWidth="1"/>
    <col min="5618" max="5618" width="10.109375" style="201" customWidth="1"/>
    <col min="5619" max="5619" width="6.88671875" style="201" customWidth="1"/>
    <col min="5620" max="5620" width="32.6640625" style="201" bestFit="1" customWidth="1"/>
    <col min="5621" max="5621" width="9.44140625" style="201"/>
    <col min="5622" max="5622" width="6.6640625" style="201" customWidth="1"/>
    <col min="5623" max="5623" width="7.6640625" style="201" customWidth="1"/>
    <col min="5624" max="5624" width="36.88671875" style="201" customWidth="1"/>
    <col min="5625" max="5625" width="11.88671875" style="201" bestFit="1" customWidth="1"/>
    <col min="5626" max="5626" width="10.5546875" style="201" bestFit="1" customWidth="1"/>
    <col min="5627" max="5627" width="7.109375" style="201" bestFit="1" customWidth="1"/>
    <col min="5628" max="5628" width="6.88671875" style="201" bestFit="1" customWidth="1"/>
    <col min="5629" max="5629" width="7.6640625" style="201" bestFit="1" customWidth="1"/>
    <col min="5630" max="5630" width="13.33203125" style="201" bestFit="1" customWidth="1"/>
    <col min="5631" max="5631" width="8.5546875" style="201" bestFit="1" customWidth="1"/>
    <col min="5632" max="5632" width="7.33203125" style="201" bestFit="1" customWidth="1"/>
    <col min="5633" max="5633" width="14.33203125" style="201" bestFit="1" customWidth="1"/>
    <col min="5634" max="5873" width="9.109375" style="201" customWidth="1"/>
    <col min="5874" max="5874" width="10.109375" style="201" customWidth="1"/>
    <col min="5875" max="5875" width="6.88671875" style="201" customWidth="1"/>
    <col min="5876" max="5876" width="32.6640625" style="201" bestFit="1" customWidth="1"/>
    <col min="5877" max="5877" width="9.44140625" style="201"/>
    <col min="5878" max="5878" width="6.6640625" style="201" customWidth="1"/>
    <col min="5879" max="5879" width="7.6640625" style="201" customWidth="1"/>
    <col min="5880" max="5880" width="36.88671875" style="201" customWidth="1"/>
    <col min="5881" max="5881" width="11.88671875" style="201" bestFit="1" customWidth="1"/>
    <col min="5882" max="5882" width="10.5546875" style="201" bestFit="1" customWidth="1"/>
    <col min="5883" max="5883" width="7.109375" style="201" bestFit="1" customWidth="1"/>
    <col min="5884" max="5884" width="6.88671875" style="201" bestFit="1" customWidth="1"/>
    <col min="5885" max="5885" width="7.6640625" style="201" bestFit="1" customWidth="1"/>
    <col min="5886" max="5886" width="13.33203125" style="201" bestFit="1" customWidth="1"/>
    <col min="5887" max="5887" width="8.5546875" style="201" bestFit="1" customWidth="1"/>
    <col min="5888" max="5888" width="7.33203125" style="201" bestFit="1" customWidth="1"/>
    <col min="5889" max="5889" width="14.33203125" style="201" bestFit="1" customWidth="1"/>
    <col min="5890" max="6129" width="9.109375" style="201" customWidth="1"/>
    <col min="6130" max="6130" width="10.109375" style="201" customWidth="1"/>
    <col min="6131" max="6131" width="6.88671875" style="201" customWidth="1"/>
    <col min="6132" max="6132" width="32.6640625" style="201" bestFit="1" customWidth="1"/>
    <col min="6133" max="6133" width="9.44140625" style="201"/>
    <col min="6134" max="6134" width="6.6640625" style="201" customWidth="1"/>
    <col min="6135" max="6135" width="7.6640625" style="201" customWidth="1"/>
    <col min="6136" max="6136" width="36.88671875" style="201" customWidth="1"/>
    <col min="6137" max="6137" width="11.88671875" style="201" bestFit="1" customWidth="1"/>
    <col min="6138" max="6138" width="10.5546875" style="201" bestFit="1" customWidth="1"/>
    <col min="6139" max="6139" width="7.109375" style="201" bestFit="1" customWidth="1"/>
    <col min="6140" max="6140" width="6.88671875" style="201" bestFit="1" customWidth="1"/>
    <col min="6141" max="6141" width="7.6640625" style="201" bestFit="1" customWidth="1"/>
    <col min="6142" max="6142" width="13.33203125" style="201" bestFit="1" customWidth="1"/>
    <col min="6143" max="6143" width="8.5546875" style="201" bestFit="1" customWidth="1"/>
    <col min="6144" max="6144" width="7.33203125" style="201" bestFit="1" customWidth="1"/>
    <col min="6145" max="6145" width="14.33203125" style="201" bestFit="1" customWidth="1"/>
    <col min="6146" max="6385" width="9.109375" style="201" customWidth="1"/>
    <col min="6386" max="6386" width="10.109375" style="201" customWidth="1"/>
    <col min="6387" max="6387" width="6.88671875" style="201" customWidth="1"/>
    <col min="6388" max="6388" width="32.6640625" style="201" bestFit="1" customWidth="1"/>
    <col min="6389" max="6389" width="9.44140625" style="201"/>
    <col min="6390" max="6390" width="6.6640625" style="201" customWidth="1"/>
    <col min="6391" max="6391" width="7.6640625" style="201" customWidth="1"/>
    <col min="6392" max="6392" width="36.88671875" style="201" customWidth="1"/>
    <col min="6393" max="6393" width="11.88671875" style="201" bestFit="1" customWidth="1"/>
    <col min="6394" max="6394" width="10.5546875" style="201" bestFit="1" customWidth="1"/>
    <col min="6395" max="6395" width="7.109375" style="201" bestFit="1" customWidth="1"/>
    <col min="6396" max="6396" width="6.88671875" style="201" bestFit="1" customWidth="1"/>
    <col min="6397" max="6397" width="7.6640625" style="201" bestFit="1" customWidth="1"/>
    <col min="6398" max="6398" width="13.33203125" style="201" bestFit="1" customWidth="1"/>
    <col min="6399" max="6399" width="8.5546875" style="201" bestFit="1" customWidth="1"/>
    <col min="6400" max="6400" width="7.33203125" style="201" bestFit="1" customWidth="1"/>
    <col min="6401" max="6401" width="14.33203125" style="201" bestFit="1" customWidth="1"/>
    <col min="6402" max="6641" width="9.109375" style="201" customWidth="1"/>
    <col min="6642" max="6642" width="10.109375" style="201" customWidth="1"/>
    <col min="6643" max="6643" width="6.88671875" style="201" customWidth="1"/>
    <col min="6644" max="6644" width="32.6640625" style="201" bestFit="1" customWidth="1"/>
    <col min="6645" max="6645" width="9.44140625" style="201"/>
    <col min="6646" max="6646" width="6.6640625" style="201" customWidth="1"/>
    <col min="6647" max="6647" width="7.6640625" style="201" customWidth="1"/>
    <col min="6648" max="6648" width="36.88671875" style="201" customWidth="1"/>
    <col min="6649" max="6649" width="11.88671875" style="201" bestFit="1" customWidth="1"/>
    <col min="6650" max="6650" width="10.5546875" style="201" bestFit="1" customWidth="1"/>
    <col min="6651" max="6651" width="7.109375" style="201" bestFit="1" customWidth="1"/>
    <col min="6652" max="6652" width="6.88671875" style="201" bestFit="1" customWidth="1"/>
    <col min="6653" max="6653" width="7.6640625" style="201" bestFit="1" customWidth="1"/>
    <col min="6654" max="6654" width="13.33203125" style="201" bestFit="1" customWidth="1"/>
    <col min="6655" max="6655" width="8.5546875" style="201" bestFit="1" customWidth="1"/>
    <col min="6656" max="6656" width="7.33203125" style="201" bestFit="1" customWidth="1"/>
    <col min="6657" max="6657" width="14.33203125" style="201" bestFit="1" customWidth="1"/>
    <col min="6658" max="6897" width="9.109375" style="201" customWidth="1"/>
    <col min="6898" max="6898" width="10.109375" style="201" customWidth="1"/>
    <col min="6899" max="6899" width="6.88671875" style="201" customWidth="1"/>
    <col min="6900" max="6900" width="32.6640625" style="201" bestFit="1" customWidth="1"/>
    <col min="6901" max="6901" width="9.44140625" style="201"/>
    <col min="6902" max="6902" width="6.6640625" style="201" customWidth="1"/>
    <col min="6903" max="6903" width="7.6640625" style="201" customWidth="1"/>
    <col min="6904" max="6904" width="36.88671875" style="201" customWidth="1"/>
    <col min="6905" max="6905" width="11.88671875" style="201" bestFit="1" customWidth="1"/>
    <col min="6906" max="6906" width="10.5546875" style="201" bestFit="1" customWidth="1"/>
    <col min="6907" max="6907" width="7.109375" style="201" bestFit="1" customWidth="1"/>
    <col min="6908" max="6908" width="6.88671875" style="201" bestFit="1" customWidth="1"/>
    <col min="6909" max="6909" width="7.6640625" style="201" bestFit="1" customWidth="1"/>
    <col min="6910" max="6910" width="13.33203125" style="201" bestFit="1" customWidth="1"/>
    <col min="6911" max="6911" width="8.5546875" style="201" bestFit="1" customWidth="1"/>
    <col min="6912" max="6912" width="7.33203125" style="201" bestFit="1" customWidth="1"/>
    <col min="6913" max="6913" width="14.33203125" style="201" bestFit="1" customWidth="1"/>
    <col min="6914" max="7153" width="9.109375" style="201" customWidth="1"/>
    <col min="7154" max="7154" width="10.109375" style="201" customWidth="1"/>
    <col min="7155" max="7155" width="6.88671875" style="201" customWidth="1"/>
    <col min="7156" max="7156" width="32.6640625" style="201" bestFit="1" customWidth="1"/>
    <col min="7157" max="7157" width="9.44140625" style="201"/>
    <col min="7158" max="7158" width="6.6640625" style="201" customWidth="1"/>
    <col min="7159" max="7159" width="7.6640625" style="201" customWidth="1"/>
    <col min="7160" max="7160" width="36.88671875" style="201" customWidth="1"/>
    <col min="7161" max="7161" width="11.88671875" style="201" bestFit="1" customWidth="1"/>
    <col min="7162" max="7162" width="10.5546875" style="201" bestFit="1" customWidth="1"/>
    <col min="7163" max="7163" width="7.109375" style="201" bestFit="1" customWidth="1"/>
    <col min="7164" max="7164" width="6.88671875" style="201" bestFit="1" customWidth="1"/>
    <col min="7165" max="7165" width="7.6640625" style="201" bestFit="1" customWidth="1"/>
    <col min="7166" max="7166" width="13.33203125" style="201" bestFit="1" customWidth="1"/>
    <col min="7167" max="7167" width="8.5546875" style="201" bestFit="1" customWidth="1"/>
    <col min="7168" max="7168" width="7.33203125" style="201" bestFit="1" customWidth="1"/>
    <col min="7169" max="7169" width="14.33203125" style="201" bestFit="1" customWidth="1"/>
    <col min="7170" max="7409" width="9.109375" style="201" customWidth="1"/>
    <col min="7410" max="7410" width="10.109375" style="201" customWidth="1"/>
    <col min="7411" max="7411" width="6.88671875" style="201" customWidth="1"/>
    <col min="7412" max="7412" width="32.6640625" style="201" bestFit="1" customWidth="1"/>
    <col min="7413" max="7413" width="9.44140625" style="201"/>
    <col min="7414" max="7414" width="6.6640625" style="201" customWidth="1"/>
    <col min="7415" max="7415" width="7.6640625" style="201" customWidth="1"/>
    <col min="7416" max="7416" width="36.88671875" style="201" customWidth="1"/>
    <col min="7417" max="7417" width="11.88671875" style="201" bestFit="1" customWidth="1"/>
    <col min="7418" max="7418" width="10.5546875" style="201" bestFit="1" customWidth="1"/>
    <col min="7419" max="7419" width="7.109375" style="201" bestFit="1" customWidth="1"/>
    <col min="7420" max="7420" width="6.88671875" style="201" bestFit="1" customWidth="1"/>
    <col min="7421" max="7421" width="7.6640625" style="201" bestFit="1" customWidth="1"/>
    <col min="7422" max="7422" width="13.33203125" style="201" bestFit="1" customWidth="1"/>
    <col min="7423" max="7423" width="8.5546875" style="201" bestFit="1" customWidth="1"/>
    <col min="7424" max="7424" width="7.33203125" style="201" bestFit="1" customWidth="1"/>
    <col min="7425" max="7425" width="14.33203125" style="201" bestFit="1" customWidth="1"/>
    <col min="7426" max="7665" width="9.109375" style="201" customWidth="1"/>
    <col min="7666" max="7666" width="10.109375" style="201" customWidth="1"/>
    <col min="7667" max="7667" width="6.88671875" style="201" customWidth="1"/>
    <col min="7668" max="7668" width="32.6640625" style="201" bestFit="1" customWidth="1"/>
    <col min="7669" max="7669" width="9.44140625" style="201"/>
    <col min="7670" max="7670" width="6.6640625" style="201" customWidth="1"/>
    <col min="7671" max="7671" width="7.6640625" style="201" customWidth="1"/>
    <col min="7672" max="7672" width="36.88671875" style="201" customWidth="1"/>
    <col min="7673" max="7673" width="11.88671875" style="201" bestFit="1" customWidth="1"/>
    <col min="7674" max="7674" width="10.5546875" style="201" bestFit="1" customWidth="1"/>
    <col min="7675" max="7675" width="7.109375" style="201" bestFit="1" customWidth="1"/>
    <col min="7676" max="7676" width="6.88671875" style="201" bestFit="1" customWidth="1"/>
    <col min="7677" max="7677" width="7.6640625" style="201" bestFit="1" customWidth="1"/>
    <col min="7678" max="7678" width="13.33203125" style="201" bestFit="1" customWidth="1"/>
    <col min="7679" max="7679" width="8.5546875" style="201" bestFit="1" customWidth="1"/>
    <col min="7680" max="7680" width="7.33203125" style="201" bestFit="1" customWidth="1"/>
    <col min="7681" max="7681" width="14.33203125" style="201" bestFit="1" customWidth="1"/>
    <col min="7682" max="7921" width="9.109375" style="201" customWidth="1"/>
    <col min="7922" max="7922" width="10.109375" style="201" customWidth="1"/>
    <col min="7923" max="7923" width="6.88671875" style="201" customWidth="1"/>
    <col min="7924" max="7924" width="32.6640625" style="201" bestFit="1" customWidth="1"/>
    <col min="7925" max="7925" width="9.44140625" style="201"/>
    <col min="7926" max="7926" width="6.6640625" style="201" customWidth="1"/>
    <col min="7927" max="7927" width="7.6640625" style="201" customWidth="1"/>
    <col min="7928" max="7928" width="36.88671875" style="201" customWidth="1"/>
    <col min="7929" max="7929" width="11.88671875" style="201" bestFit="1" customWidth="1"/>
    <col min="7930" max="7930" width="10.5546875" style="201" bestFit="1" customWidth="1"/>
    <col min="7931" max="7931" width="7.109375" style="201" bestFit="1" customWidth="1"/>
    <col min="7932" max="7932" width="6.88671875" style="201" bestFit="1" customWidth="1"/>
    <col min="7933" max="7933" width="7.6640625" style="201" bestFit="1" customWidth="1"/>
    <col min="7934" max="7934" width="13.33203125" style="201" bestFit="1" customWidth="1"/>
    <col min="7935" max="7935" width="8.5546875" style="201" bestFit="1" customWidth="1"/>
    <col min="7936" max="7936" width="7.33203125" style="201" bestFit="1" customWidth="1"/>
    <col min="7937" max="7937" width="14.33203125" style="201" bestFit="1" customWidth="1"/>
    <col min="7938" max="8177" width="9.109375" style="201" customWidth="1"/>
    <col min="8178" max="8178" width="10.109375" style="201" customWidth="1"/>
    <col min="8179" max="8179" width="6.88671875" style="201" customWidth="1"/>
    <col min="8180" max="8180" width="32.6640625" style="201" bestFit="1" customWidth="1"/>
    <col min="8181" max="8181" width="9.44140625" style="201"/>
    <col min="8182" max="8182" width="6.6640625" style="201" customWidth="1"/>
    <col min="8183" max="8183" width="7.6640625" style="201" customWidth="1"/>
    <col min="8184" max="8184" width="36.88671875" style="201" customWidth="1"/>
    <col min="8185" max="8185" width="11.88671875" style="201" bestFit="1" customWidth="1"/>
    <col min="8186" max="8186" width="10.5546875" style="201" bestFit="1" customWidth="1"/>
    <col min="8187" max="8187" width="7.109375" style="201" bestFit="1" customWidth="1"/>
    <col min="8188" max="8188" width="6.88671875" style="201" bestFit="1" customWidth="1"/>
    <col min="8189" max="8189" width="7.6640625" style="201" bestFit="1" customWidth="1"/>
    <col min="8190" max="8190" width="13.33203125" style="201" bestFit="1" customWidth="1"/>
    <col min="8191" max="8191" width="8.5546875" style="201" bestFit="1" customWidth="1"/>
    <col min="8192" max="8192" width="7.33203125" style="201" bestFit="1" customWidth="1"/>
    <col min="8193" max="8193" width="14.33203125" style="201" bestFit="1" customWidth="1"/>
    <col min="8194" max="8433" width="9.109375" style="201" customWidth="1"/>
    <col min="8434" max="8434" width="10.109375" style="201" customWidth="1"/>
    <col min="8435" max="8435" width="6.88671875" style="201" customWidth="1"/>
    <col min="8436" max="8436" width="32.6640625" style="201" bestFit="1" customWidth="1"/>
    <col min="8437" max="8437" width="9.44140625" style="201"/>
    <col min="8438" max="8438" width="6.6640625" style="201" customWidth="1"/>
    <col min="8439" max="8439" width="7.6640625" style="201" customWidth="1"/>
    <col min="8440" max="8440" width="36.88671875" style="201" customWidth="1"/>
    <col min="8441" max="8441" width="11.88671875" style="201" bestFit="1" customWidth="1"/>
    <col min="8442" max="8442" width="10.5546875" style="201" bestFit="1" customWidth="1"/>
    <col min="8443" max="8443" width="7.109375" style="201" bestFit="1" customWidth="1"/>
    <col min="8444" max="8444" width="6.88671875" style="201" bestFit="1" customWidth="1"/>
    <col min="8445" max="8445" width="7.6640625" style="201" bestFit="1" customWidth="1"/>
    <col min="8446" max="8446" width="13.33203125" style="201" bestFit="1" customWidth="1"/>
    <col min="8447" max="8447" width="8.5546875" style="201" bestFit="1" customWidth="1"/>
    <col min="8448" max="8448" width="7.33203125" style="201" bestFit="1" customWidth="1"/>
    <col min="8449" max="8449" width="14.33203125" style="201" bestFit="1" customWidth="1"/>
    <col min="8450" max="8689" width="9.109375" style="201" customWidth="1"/>
    <col min="8690" max="8690" width="10.109375" style="201" customWidth="1"/>
    <col min="8691" max="8691" width="6.88671875" style="201" customWidth="1"/>
    <col min="8692" max="8692" width="32.6640625" style="201" bestFit="1" customWidth="1"/>
    <col min="8693" max="8693" width="9.44140625" style="201"/>
    <col min="8694" max="8694" width="6.6640625" style="201" customWidth="1"/>
    <col min="8695" max="8695" width="7.6640625" style="201" customWidth="1"/>
    <col min="8696" max="8696" width="36.88671875" style="201" customWidth="1"/>
    <col min="8697" max="8697" width="11.88671875" style="201" bestFit="1" customWidth="1"/>
    <col min="8698" max="8698" width="10.5546875" style="201" bestFit="1" customWidth="1"/>
    <col min="8699" max="8699" width="7.109375" style="201" bestFit="1" customWidth="1"/>
    <col min="8700" max="8700" width="6.88671875" style="201" bestFit="1" customWidth="1"/>
    <col min="8701" max="8701" width="7.6640625" style="201" bestFit="1" customWidth="1"/>
    <col min="8702" max="8702" width="13.33203125" style="201" bestFit="1" customWidth="1"/>
    <col min="8703" max="8703" width="8.5546875" style="201" bestFit="1" customWidth="1"/>
    <col min="8704" max="8704" width="7.33203125" style="201" bestFit="1" customWidth="1"/>
    <col min="8705" max="8705" width="14.33203125" style="201" bestFit="1" customWidth="1"/>
    <col min="8706" max="8945" width="9.109375" style="201" customWidth="1"/>
    <col min="8946" max="8946" width="10.109375" style="201" customWidth="1"/>
    <col min="8947" max="8947" width="6.88671875" style="201" customWidth="1"/>
    <col min="8948" max="8948" width="32.6640625" style="201" bestFit="1" customWidth="1"/>
    <col min="8949" max="8949" width="9.44140625" style="201"/>
    <col min="8950" max="8950" width="6.6640625" style="201" customWidth="1"/>
    <col min="8951" max="8951" width="7.6640625" style="201" customWidth="1"/>
    <col min="8952" max="8952" width="36.88671875" style="201" customWidth="1"/>
    <col min="8953" max="8953" width="11.88671875" style="201" bestFit="1" customWidth="1"/>
    <col min="8954" max="8954" width="10.5546875" style="201" bestFit="1" customWidth="1"/>
    <col min="8955" max="8955" width="7.109375" style="201" bestFit="1" customWidth="1"/>
    <col min="8956" max="8956" width="6.88671875" style="201" bestFit="1" customWidth="1"/>
    <col min="8957" max="8957" width="7.6640625" style="201" bestFit="1" customWidth="1"/>
    <col min="8958" max="8958" width="13.33203125" style="201" bestFit="1" customWidth="1"/>
    <col min="8959" max="8959" width="8.5546875" style="201" bestFit="1" customWidth="1"/>
    <col min="8960" max="8960" width="7.33203125" style="201" bestFit="1" customWidth="1"/>
    <col min="8961" max="8961" width="14.33203125" style="201" bestFit="1" customWidth="1"/>
    <col min="8962" max="9201" width="9.109375" style="201" customWidth="1"/>
    <col min="9202" max="9202" width="10.109375" style="201" customWidth="1"/>
    <col min="9203" max="9203" width="6.88671875" style="201" customWidth="1"/>
    <col min="9204" max="9204" width="32.6640625" style="201" bestFit="1" customWidth="1"/>
    <col min="9205" max="9205" width="9.44140625" style="201"/>
    <col min="9206" max="9206" width="6.6640625" style="201" customWidth="1"/>
    <col min="9207" max="9207" width="7.6640625" style="201" customWidth="1"/>
    <col min="9208" max="9208" width="36.88671875" style="201" customWidth="1"/>
    <col min="9209" max="9209" width="11.88671875" style="201" bestFit="1" customWidth="1"/>
    <col min="9210" max="9210" width="10.5546875" style="201" bestFit="1" customWidth="1"/>
    <col min="9211" max="9211" width="7.109375" style="201" bestFit="1" customWidth="1"/>
    <col min="9212" max="9212" width="6.88671875" style="201" bestFit="1" customWidth="1"/>
    <col min="9213" max="9213" width="7.6640625" style="201" bestFit="1" customWidth="1"/>
    <col min="9214" max="9214" width="13.33203125" style="201" bestFit="1" customWidth="1"/>
    <col min="9215" max="9215" width="8.5546875" style="201" bestFit="1" customWidth="1"/>
    <col min="9216" max="9216" width="7.33203125" style="201" bestFit="1" customWidth="1"/>
    <col min="9217" max="9217" width="14.33203125" style="201" bestFit="1" customWidth="1"/>
    <col min="9218" max="9457" width="9.109375" style="201" customWidth="1"/>
    <col min="9458" max="9458" width="10.109375" style="201" customWidth="1"/>
    <col min="9459" max="9459" width="6.88671875" style="201" customWidth="1"/>
    <col min="9460" max="9460" width="32.6640625" style="201" bestFit="1" customWidth="1"/>
    <col min="9461" max="9461" width="9.44140625" style="201"/>
    <col min="9462" max="9462" width="6.6640625" style="201" customWidth="1"/>
    <col min="9463" max="9463" width="7.6640625" style="201" customWidth="1"/>
    <col min="9464" max="9464" width="36.88671875" style="201" customWidth="1"/>
    <col min="9465" max="9465" width="11.88671875" style="201" bestFit="1" customWidth="1"/>
    <col min="9466" max="9466" width="10.5546875" style="201" bestFit="1" customWidth="1"/>
    <col min="9467" max="9467" width="7.109375" style="201" bestFit="1" customWidth="1"/>
    <col min="9468" max="9468" width="6.88671875" style="201" bestFit="1" customWidth="1"/>
    <col min="9469" max="9469" width="7.6640625" style="201" bestFit="1" customWidth="1"/>
    <col min="9470" max="9470" width="13.33203125" style="201" bestFit="1" customWidth="1"/>
    <col min="9471" max="9471" width="8.5546875" style="201" bestFit="1" customWidth="1"/>
    <col min="9472" max="9472" width="7.33203125" style="201" bestFit="1" customWidth="1"/>
    <col min="9473" max="9473" width="14.33203125" style="201" bestFit="1" customWidth="1"/>
    <col min="9474" max="9713" width="9.109375" style="201" customWidth="1"/>
    <col min="9714" max="9714" width="10.109375" style="201" customWidth="1"/>
    <col min="9715" max="9715" width="6.88671875" style="201" customWidth="1"/>
    <col min="9716" max="9716" width="32.6640625" style="201" bestFit="1" customWidth="1"/>
    <col min="9717" max="9717" width="9.44140625" style="201"/>
    <col min="9718" max="9718" width="6.6640625" style="201" customWidth="1"/>
    <col min="9719" max="9719" width="7.6640625" style="201" customWidth="1"/>
    <col min="9720" max="9720" width="36.88671875" style="201" customWidth="1"/>
    <col min="9721" max="9721" width="11.88671875" style="201" bestFit="1" customWidth="1"/>
    <col min="9722" max="9722" width="10.5546875" style="201" bestFit="1" customWidth="1"/>
    <col min="9723" max="9723" width="7.109375" style="201" bestFit="1" customWidth="1"/>
    <col min="9724" max="9724" width="6.88671875" style="201" bestFit="1" customWidth="1"/>
    <col min="9725" max="9725" width="7.6640625" style="201" bestFit="1" customWidth="1"/>
    <col min="9726" max="9726" width="13.33203125" style="201" bestFit="1" customWidth="1"/>
    <col min="9727" max="9727" width="8.5546875" style="201" bestFit="1" customWidth="1"/>
    <col min="9728" max="9728" width="7.33203125" style="201" bestFit="1" customWidth="1"/>
    <col min="9729" max="9729" width="14.33203125" style="201" bestFit="1" customWidth="1"/>
    <col min="9730" max="9969" width="9.109375" style="201" customWidth="1"/>
    <col min="9970" max="9970" width="10.109375" style="201" customWidth="1"/>
    <col min="9971" max="9971" width="6.88671875" style="201" customWidth="1"/>
    <col min="9972" max="9972" width="32.6640625" style="201" bestFit="1" customWidth="1"/>
    <col min="9973" max="9973" width="9.44140625" style="201"/>
    <col min="9974" max="9974" width="6.6640625" style="201" customWidth="1"/>
    <col min="9975" max="9975" width="7.6640625" style="201" customWidth="1"/>
    <col min="9976" max="9976" width="36.88671875" style="201" customWidth="1"/>
    <col min="9977" max="9977" width="11.88671875" style="201" bestFit="1" customWidth="1"/>
    <col min="9978" max="9978" width="10.5546875" style="201" bestFit="1" customWidth="1"/>
    <col min="9979" max="9979" width="7.109375" style="201" bestFit="1" customWidth="1"/>
    <col min="9980" max="9980" width="6.88671875" style="201" bestFit="1" customWidth="1"/>
    <col min="9981" max="9981" width="7.6640625" style="201" bestFit="1" customWidth="1"/>
    <col min="9982" max="9982" width="13.33203125" style="201" bestFit="1" customWidth="1"/>
    <col min="9983" max="9983" width="8.5546875" style="201" bestFit="1" customWidth="1"/>
    <col min="9984" max="9984" width="7.33203125" style="201" bestFit="1" customWidth="1"/>
    <col min="9985" max="9985" width="14.33203125" style="201" bestFit="1" customWidth="1"/>
    <col min="9986" max="10225" width="9.109375" style="201" customWidth="1"/>
    <col min="10226" max="10226" width="10.109375" style="201" customWidth="1"/>
    <col min="10227" max="10227" width="6.88671875" style="201" customWidth="1"/>
    <col min="10228" max="10228" width="32.6640625" style="201" bestFit="1" customWidth="1"/>
    <col min="10229" max="10229" width="9.44140625" style="201"/>
    <col min="10230" max="10230" width="6.6640625" style="201" customWidth="1"/>
    <col min="10231" max="10231" width="7.6640625" style="201" customWidth="1"/>
    <col min="10232" max="10232" width="36.88671875" style="201" customWidth="1"/>
    <col min="10233" max="10233" width="11.88671875" style="201" bestFit="1" customWidth="1"/>
    <col min="10234" max="10234" width="10.5546875" style="201" bestFit="1" customWidth="1"/>
    <col min="10235" max="10235" width="7.109375" style="201" bestFit="1" customWidth="1"/>
    <col min="10236" max="10236" width="6.88671875" style="201" bestFit="1" customWidth="1"/>
    <col min="10237" max="10237" width="7.6640625" style="201" bestFit="1" customWidth="1"/>
    <col min="10238" max="10238" width="13.33203125" style="201" bestFit="1" customWidth="1"/>
    <col min="10239" max="10239" width="8.5546875" style="201" bestFit="1" customWidth="1"/>
    <col min="10240" max="10240" width="7.33203125" style="201" bestFit="1" customWidth="1"/>
    <col min="10241" max="10241" width="14.33203125" style="201" bestFit="1" customWidth="1"/>
    <col min="10242" max="10481" width="9.109375" style="201" customWidth="1"/>
    <col min="10482" max="10482" width="10.109375" style="201" customWidth="1"/>
    <col min="10483" max="10483" width="6.88671875" style="201" customWidth="1"/>
    <col min="10484" max="10484" width="32.6640625" style="201" bestFit="1" customWidth="1"/>
    <col min="10485" max="10485" width="9.44140625" style="201"/>
    <col min="10486" max="10486" width="6.6640625" style="201" customWidth="1"/>
    <col min="10487" max="10487" width="7.6640625" style="201" customWidth="1"/>
    <col min="10488" max="10488" width="36.88671875" style="201" customWidth="1"/>
    <col min="10489" max="10489" width="11.88671875" style="201" bestFit="1" customWidth="1"/>
    <col min="10490" max="10490" width="10.5546875" style="201" bestFit="1" customWidth="1"/>
    <col min="10491" max="10491" width="7.109375" style="201" bestFit="1" customWidth="1"/>
    <col min="10492" max="10492" width="6.88671875" style="201" bestFit="1" customWidth="1"/>
    <col min="10493" max="10493" width="7.6640625" style="201" bestFit="1" customWidth="1"/>
    <col min="10494" max="10494" width="13.33203125" style="201" bestFit="1" customWidth="1"/>
    <col min="10495" max="10495" width="8.5546875" style="201" bestFit="1" customWidth="1"/>
    <col min="10496" max="10496" width="7.33203125" style="201" bestFit="1" customWidth="1"/>
    <col min="10497" max="10497" width="14.33203125" style="201" bestFit="1" customWidth="1"/>
    <col min="10498" max="10737" width="9.109375" style="201" customWidth="1"/>
    <col min="10738" max="10738" width="10.109375" style="201" customWidth="1"/>
    <col min="10739" max="10739" width="6.88671875" style="201" customWidth="1"/>
    <col min="10740" max="10740" width="32.6640625" style="201" bestFit="1" customWidth="1"/>
    <col min="10741" max="10741" width="9.44140625" style="201"/>
    <col min="10742" max="10742" width="6.6640625" style="201" customWidth="1"/>
    <col min="10743" max="10743" width="7.6640625" style="201" customWidth="1"/>
    <col min="10744" max="10744" width="36.88671875" style="201" customWidth="1"/>
    <col min="10745" max="10745" width="11.88671875" style="201" bestFit="1" customWidth="1"/>
    <col min="10746" max="10746" width="10.5546875" style="201" bestFit="1" customWidth="1"/>
    <col min="10747" max="10747" width="7.109375" style="201" bestFit="1" customWidth="1"/>
    <col min="10748" max="10748" width="6.88671875" style="201" bestFit="1" customWidth="1"/>
    <col min="10749" max="10749" width="7.6640625" style="201" bestFit="1" customWidth="1"/>
    <col min="10750" max="10750" width="13.33203125" style="201" bestFit="1" customWidth="1"/>
    <col min="10751" max="10751" width="8.5546875" style="201" bestFit="1" customWidth="1"/>
    <col min="10752" max="10752" width="7.33203125" style="201" bestFit="1" customWidth="1"/>
    <col min="10753" max="10753" width="14.33203125" style="201" bestFit="1" customWidth="1"/>
    <col min="10754" max="10993" width="9.109375" style="201" customWidth="1"/>
    <col min="10994" max="10994" width="10.109375" style="201" customWidth="1"/>
    <col min="10995" max="10995" width="6.88671875" style="201" customWidth="1"/>
    <col min="10996" max="10996" width="32.6640625" style="201" bestFit="1" customWidth="1"/>
    <col min="10997" max="10997" width="9.44140625" style="201"/>
    <col min="10998" max="10998" width="6.6640625" style="201" customWidth="1"/>
    <col min="10999" max="10999" width="7.6640625" style="201" customWidth="1"/>
    <col min="11000" max="11000" width="36.88671875" style="201" customWidth="1"/>
    <col min="11001" max="11001" width="11.88671875" style="201" bestFit="1" customWidth="1"/>
    <col min="11002" max="11002" width="10.5546875" style="201" bestFit="1" customWidth="1"/>
    <col min="11003" max="11003" width="7.109375" style="201" bestFit="1" customWidth="1"/>
    <col min="11004" max="11004" width="6.88671875" style="201" bestFit="1" customWidth="1"/>
    <col min="11005" max="11005" width="7.6640625" style="201" bestFit="1" customWidth="1"/>
    <col min="11006" max="11006" width="13.33203125" style="201" bestFit="1" customWidth="1"/>
    <col min="11007" max="11007" width="8.5546875" style="201" bestFit="1" customWidth="1"/>
    <col min="11008" max="11008" width="7.33203125" style="201" bestFit="1" customWidth="1"/>
    <col min="11009" max="11009" width="14.33203125" style="201" bestFit="1" customWidth="1"/>
    <col min="11010" max="11249" width="9.109375" style="201" customWidth="1"/>
    <col min="11250" max="11250" width="10.109375" style="201" customWidth="1"/>
    <col min="11251" max="11251" width="6.88671875" style="201" customWidth="1"/>
    <col min="11252" max="11252" width="32.6640625" style="201" bestFit="1" customWidth="1"/>
    <col min="11253" max="11253" width="9.44140625" style="201"/>
    <col min="11254" max="11254" width="6.6640625" style="201" customWidth="1"/>
    <col min="11255" max="11255" width="7.6640625" style="201" customWidth="1"/>
    <col min="11256" max="11256" width="36.88671875" style="201" customWidth="1"/>
    <col min="11257" max="11257" width="11.88671875" style="201" bestFit="1" customWidth="1"/>
    <col min="11258" max="11258" width="10.5546875" style="201" bestFit="1" customWidth="1"/>
    <col min="11259" max="11259" width="7.109375" style="201" bestFit="1" customWidth="1"/>
    <col min="11260" max="11260" width="6.88671875" style="201" bestFit="1" customWidth="1"/>
    <col min="11261" max="11261" width="7.6640625" style="201" bestFit="1" customWidth="1"/>
    <col min="11262" max="11262" width="13.33203125" style="201" bestFit="1" customWidth="1"/>
    <col min="11263" max="11263" width="8.5546875" style="201" bestFit="1" customWidth="1"/>
    <col min="11264" max="11264" width="7.33203125" style="201" bestFit="1" customWidth="1"/>
    <col min="11265" max="11265" width="14.33203125" style="201" bestFit="1" customWidth="1"/>
    <col min="11266" max="11505" width="9.109375" style="201" customWidth="1"/>
    <col min="11506" max="11506" width="10.109375" style="201" customWidth="1"/>
    <col min="11507" max="11507" width="6.88671875" style="201" customWidth="1"/>
    <col min="11508" max="11508" width="32.6640625" style="201" bestFit="1" customWidth="1"/>
    <col min="11509" max="11509" width="9.44140625" style="201"/>
    <col min="11510" max="11510" width="6.6640625" style="201" customWidth="1"/>
    <col min="11511" max="11511" width="7.6640625" style="201" customWidth="1"/>
    <col min="11512" max="11512" width="36.88671875" style="201" customWidth="1"/>
    <col min="11513" max="11513" width="11.88671875" style="201" bestFit="1" customWidth="1"/>
    <col min="11514" max="11514" width="10.5546875" style="201" bestFit="1" customWidth="1"/>
    <col min="11515" max="11515" width="7.109375" style="201" bestFit="1" customWidth="1"/>
    <col min="11516" max="11516" width="6.88671875" style="201" bestFit="1" customWidth="1"/>
    <col min="11517" max="11517" width="7.6640625" style="201" bestFit="1" customWidth="1"/>
    <col min="11518" max="11518" width="13.33203125" style="201" bestFit="1" customWidth="1"/>
    <col min="11519" max="11519" width="8.5546875" style="201" bestFit="1" customWidth="1"/>
    <col min="11520" max="11520" width="7.33203125" style="201" bestFit="1" customWidth="1"/>
    <col min="11521" max="11521" width="14.33203125" style="201" bestFit="1" customWidth="1"/>
    <col min="11522" max="11761" width="9.109375" style="201" customWidth="1"/>
    <col min="11762" max="11762" width="10.109375" style="201" customWidth="1"/>
    <col min="11763" max="11763" width="6.88671875" style="201" customWidth="1"/>
    <col min="11764" max="11764" width="32.6640625" style="201" bestFit="1" customWidth="1"/>
    <col min="11765" max="11765" width="9.44140625" style="201"/>
    <col min="11766" max="11766" width="6.6640625" style="201" customWidth="1"/>
    <col min="11767" max="11767" width="7.6640625" style="201" customWidth="1"/>
    <col min="11768" max="11768" width="36.88671875" style="201" customWidth="1"/>
    <col min="11769" max="11769" width="11.88671875" style="201" bestFit="1" customWidth="1"/>
    <col min="11770" max="11770" width="10.5546875" style="201" bestFit="1" customWidth="1"/>
    <col min="11771" max="11771" width="7.109375" style="201" bestFit="1" customWidth="1"/>
    <col min="11772" max="11772" width="6.88671875" style="201" bestFit="1" customWidth="1"/>
    <col min="11773" max="11773" width="7.6640625" style="201" bestFit="1" customWidth="1"/>
    <col min="11774" max="11774" width="13.33203125" style="201" bestFit="1" customWidth="1"/>
    <col min="11775" max="11775" width="8.5546875" style="201" bestFit="1" customWidth="1"/>
    <col min="11776" max="11776" width="7.33203125" style="201" bestFit="1" customWidth="1"/>
    <col min="11777" max="11777" width="14.33203125" style="201" bestFit="1" customWidth="1"/>
    <col min="11778" max="12017" width="9.109375" style="201" customWidth="1"/>
    <col min="12018" max="12018" width="10.109375" style="201" customWidth="1"/>
    <col min="12019" max="12019" width="6.88671875" style="201" customWidth="1"/>
    <col min="12020" max="12020" width="32.6640625" style="201" bestFit="1" customWidth="1"/>
    <col min="12021" max="12021" width="9.44140625" style="201"/>
    <col min="12022" max="12022" width="6.6640625" style="201" customWidth="1"/>
    <col min="12023" max="12023" width="7.6640625" style="201" customWidth="1"/>
    <col min="12024" max="12024" width="36.88671875" style="201" customWidth="1"/>
    <col min="12025" max="12025" width="11.88671875" style="201" bestFit="1" customWidth="1"/>
    <col min="12026" max="12026" width="10.5546875" style="201" bestFit="1" customWidth="1"/>
    <col min="12027" max="12027" width="7.109375" style="201" bestFit="1" customWidth="1"/>
    <col min="12028" max="12028" width="6.88671875" style="201" bestFit="1" customWidth="1"/>
    <col min="12029" max="12029" width="7.6640625" style="201" bestFit="1" customWidth="1"/>
    <col min="12030" max="12030" width="13.33203125" style="201" bestFit="1" customWidth="1"/>
    <col min="12031" max="12031" width="8.5546875" style="201" bestFit="1" customWidth="1"/>
    <col min="12032" max="12032" width="7.33203125" style="201" bestFit="1" customWidth="1"/>
    <col min="12033" max="12033" width="14.33203125" style="201" bestFit="1" customWidth="1"/>
    <col min="12034" max="12273" width="9.109375" style="201" customWidth="1"/>
    <col min="12274" max="12274" width="10.109375" style="201" customWidth="1"/>
    <col min="12275" max="12275" width="6.88671875" style="201" customWidth="1"/>
    <col min="12276" max="12276" width="32.6640625" style="201" bestFit="1" customWidth="1"/>
    <col min="12277" max="12277" width="9.44140625" style="201"/>
    <col min="12278" max="12278" width="6.6640625" style="201" customWidth="1"/>
    <col min="12279" max="12279" width="7.6640625" style="201" customWidth="1"/>
    <col min="12280" max="12280" width="36.88671875" style="201" customWidth="1"/>
    <col min="12281" max="12281" width="11.88671875" style="201" bestFit="1" customWidth="1"/>
    <col min="12282" max="12282" width="10.5546875" style="201" bestFit="1" customWidth="1"/>
    <col min="12283" max="12283" width="7.109375" style="201" bestFit="1" customWidth="1"/>
    <col min="12284" max="12284" width="6.88671875" style="201" bestFit="1" customWidth="1"/>
    <col min="12285" max="12285" width="7.6640625" style="201" bestFit="1" customWidth="1"/>
    <col min="12286" max="12286" width="13.33203125" style="201" bestFit="1" customWidth="1"/>
    <col min="12287" max="12287" width="8.5546875" style="201" bestFit="1" customWidth="1"/>
    <col min="12288" max="12288" width="7.33203125" style="201" bestFit="1" customWidth="1"/>
    <col min="12289" max="12289" width="14.33203125" style="201" bestFit="1" customWidth="1"/>
    <col min="12290" max="12529" width="9.109375" style="201" customWidth="1"/>
    <col min="12530" max="12530" width="10.109375" style="201" customWidth="1"/>
    <col min="12531" max="12531" width="6.88671875" style="201" customWidth="1"/>
    <col min="12532" max="12532" width="32.6640625" style="201" bestFit="1" customWidth="1"/>
    <col min="12533" max="12533" width="9.44140625" style="201"/>
    <col min="12534" max="12534" width="6.6640625" style="201" customWidth="1"/>
    <col min="12535" max="12535" width="7.6640625" style="201" customWidth="1"/>
    <col min="12536" max="12536" width="36.88671875" style="201" customWidth="1"/>
    <col min="12537" max="12537" width="11.88671875" style="201" bestFit="1" customWidth="1"/>
    <col min="12538" max="12538" width="10.5546875" style="201" bestFit="1" customWidth="1"/>
    <col min="12539" max="12539" width="7.109375" style="201" bestFit="1" customWidth="1"/>
    <col min="12540" max="12540" width="6.88671875" style="201" bestFit="1" customWidth="1"/>
    <col min="12541" max="12541" width="7.6640625" style="201" bestFit="1" customWidth="1"/>
    <col min="12542" max="12542" width="13.33203125" style="201" bestFit="1" customWidth="1"/>
    <col min="12543" max="12543" width="8.5546875" style="201" bestFit="1" customWidth="1"/>
    <col min="12544" max="12544" width="7.33203125" style="201" bestFit="1" customWidth="1"/>
    <col min="12545" max="12545" width="14.33203125" style="201" bestFit="1" customWidth="1"/>
    <col min="12546" max="12785" width="9.109375" style="201" customWidth="1"/>
    <col min="12786" max="12786" width="10.109375" style="201" customWidth="1"/>
    <col min="12787" max="12787" width="6.88671875" style="201" customWidth="1"/>
    <col min="12788" max="12788" width="32.6640625" style="201" bestFit="1" customWidth="1"/>
    <col min="12789" max="12789" width="9.44140625" style="201"/>
    <col min="12790" max="12790" width="6.6640625" style="201" customWidth="1"/>
    <col min="12791" max="12791" width="7.6640625" style="201" customWidth="1"/>
    <col min="12792" max="12792" width="36.88671875" style="201" customWidth="1"/>
    <col min="12793" max="12793" width="11.88671875" style="201" bestFit="1" customWidth="1"/>
    <col min="12794" max="12794" width="10.5546875" style="201" bestFit="1" customWidth="1"/>
    <col min="12795" max="12795" width="7.109375" style="201" bestFit="1" customWidth="1"/>
    <col min="12796" max="12796" width="6.88671875" style="201" bestFit="1" customWidth="1"/>
    <col min="12797" max="12797" width="7.6640625" style="201" bestFit="1" customWidth="1"/>
    <col min="12798" max="12798" width="13.33203125" style="201" bestFit="1" customWidth="1"/>
    <col min="12799" max="12799" width="8.5546875" style="201" bestFit="1" customWidth="1"/>
    <col min="12800" max="12800" width="7.33203125" style="201" bestFit="1" customWidth="1"/>
    <col min="12801" max="12801" width="14.33203125" style="201" bestFit="1" customWidth="1"/>
    <col min="12802" max="13041" width="9.109375" style="201" customWidth="1"/>
    <col min="13042" max="13042" width="10.109375" style="201" customWidth="1"/>
    <col min="13043" max="13043" width="6.88671875" style="201" customWidth="1"/>
    <col min="13044" max="13044" width="32.6640625" style="201" bestFit="1" customWidth="1"/>
    <col min="13045" max="13045" width="9.44140625" style="201"/>
    <col min="13046" max="13046" width="6.6640625" style="201" customWidth="1"/>
    <col min="13047" max="13047" width="7.6640625" style="201" customWidth="1"/>
    <col min="13048" max="13048" width="36.88671875" style="201" customWidth="1"/>
    <col min="13049" max="13049" width="11.88671875" style="201" bestFit="1" customWidth="1"/>
    <col min="13050" max="13050" width="10.5546875" style="201" bestFit="1" customWidth="1"/>
    <col min="13051" max="13051" width="7.109375" style="201" bestFit="1" customWidth="1"/>
    <col min="13052" max="13052" width="6.88671875" style="201" bestFit="1" customWidth="1"/>
    <col min="13053" max="13053" width="7.6640625" style="201" bestFit="1" customWidth="1"/>
    <col min="13054" max="13054" width="13.33203125" style="201" bestFit="1" customWidth="1"/>
    <col min="13055" max="13055" width="8.5546875" style="201" bestFit="1" customWidth="1"/>
    <col min="13056" max="13056" width="7.33203125" style="201" bestFit="1" customWidth="1"/>
    <col min="13057" max="13057" width="14.33203125" style="201" bestFit="1" customWidth="1"/>
    <col min="13058" max="13297" width="9.109375" style="201" customWidth="1"/>
    <col min="13298" max="13298" width="10.109375" style="201" customWidth="1"/>
    <col min="13299" max="13299" width="6.88671875" style="201" customWidth="1"/>
    <col min="13300" max="13300" width="32.6640625" style="201" bestFit="1" customWidth="1"/>
    <col min="13301" max="13301" width="9.44140625" style="201"/>
    <col min="13302" max="13302" width="6.6640625" style="201" customWidth="1"/>
    <col min="13303" max="13303" width="7.6640625" style="201" customWidth="1"/>
    <col min="13304" max="13304" width="36.88671875" style="201" customWidth="1"/>
    <col min="13305" max="13305" width="11.88671875" style="201" bestFit="1" customWidth="1"/>
    <col min="13306" max="13306" width="10.5546875" style="201" bestFit="1" customWidth="1"/>
    <col min="13307" max="13307" width="7.109375" style="201" bestFit="1" customWidth="1"/>
    <col min="13308" max="13308" width="6.88671875" style="201" bestFit="1" customWidth="1"/>
    <col min="13309" max="13309" width="7.6640625" style="201" bestFit="1" customWidth="1"/>
    <col min="13310" max="13310" width="13.33203125" style="201" bestFit="1" customWidth="1"/>
    <col min="13311" max="13311" width="8.5546875" style="201" bestFit="1" customWidth="1"/>
    <col min="13312" max="13312" width="7.33203125" style="201" bestFit="1" customWidth="1"/>
    <col min="13313" max="13313" width="14.33203125" style="201" bestFit="1" customWidth="1"/>
    <col min="13314" max="13553" width="9.109375" style="201" customWidth="1"/>
    <col min="13554" max="13554" width="10.109375" style="201" customWidth="1"/>
    <col min="13555" max="13555" width="6.88671875" style="201" customWidth="1"/>
    <col min="13556" max="13556" width="32.6640625" style="201" bestFit="1" customWidth="1"/>
    <col min="13557" max="13557" width="9.44140625" style="201"/>
    <col min="13558" max="13558" width="6.6640625" style="201" customWidth="1"/>
    <col min="13559" max="13559" width="7.6640625" style="201" customWidth="1"/>
    <col min="13560" max="13560" width="36.88671875" style="201" customWidth="1"/>
    <col min="13561" max="13561" width="11.88671875" style="201" bestFit="1" customWidth="1"/>
    <col min="13562" max="13562" width="10.5546875" style="201" bestFit="1" customWidth="1"/>
    <col min="13563" max="13563" width="7.109375" style="201" bestFit="1" customWidth="1"/>
    <col min="13564" max="13564" width="6.88671875" style="201" bestFit="1" customWidth="1"/>
    <col min="13565" max="13565" width="7.6640625" style="201" bestFit="1" customWidth="1"/>
    <col min="13566" max="13566" width="13.33203125" style="201" bestFit="1" customWidth="1"/>
    <col min="13567" max="13567" width="8.5546875" style="201" bestFit="1" customWidth="1"/>
    <col min="13568" max="13568" width="7.33203125" style="201" bestFit="1" customWidth="1"/>
    <col min="13569" max="13569" width="14.33203125" style="201" bestFit="1" customWidth="1"/>
    <col min="13570" max="13809" width="9.109375" style="201" customWidth="1"/>
    <col min="13810" max="13810" width="10.109375" style="201" customWidth="1"/>
    <col min="13811" max="13811" width="6.88671875" style="201" customWidth="1"/>
    <col min="13812" max="13812" width="32.6640625" style="201" bestFit="1" customWidth="1"/>
    <col min="13813" max="13813" width="9.44140625" style="201"/>
    <col min="13814" max="13814" width="6.6640625" style="201" customWidth="1"/>
    <col min="13815" max="13815" width="7.6640625" style="201" customWidth="1"/>
    <col min="13816" max="13816" width="36.88671875" style="201" customWidth="1"/>
    <col min="13817" max="13817" width="11.88671875" style="201" bestFit="1" customWidth="1"/>
    <col min="13818" max="13818" width="10.5546875" style="201" bestFit="1" customWidth="1"/>
    <col min="13819" max="13819" width="7.109375" style="201" bestFit="1" customWidth="1"/>
    <col min="13820" max="13820" width="6.88671875" style="201" bestFit="1" customWidth="1"/>
    <col min="13821" max="13821" width="7.6640625" style="201" bestFit="1" customWidth="1"/>
    <col min="13822" max="13822" width="13.33203125" style="201" bestFit="1" customWidth="1"/>
    <col min="13823" max="13823" width="8.5546875" style="201" bestFit="1" customWidth="1"/>
    <col min="13824" max="13824" width="7.33203125" style="201" bestFit="1" customWidth="1"/>
    <col min="13825" max="13825" width="14.33203125" style="201" bestFit="1" customWidth="1"/>
    <col min="13826" max="14065" width="9.109375" style="201" customWidth="1"/>
    <col min="14066" max="14066" width="10.109375" style="201" customWidth="1"/>
    <col min="14067" max="14067" width="6.88671875" style="201" customWidth="1"/>
    <col min="14068" max="14068" width="32.6640625" style="201" bestFit="1" customWidth="1"/>
    <col min="14069" max="14069" width="9.44140625" style="201"/>
    <col min="14070" max="14070" width="6.6640625" style="201" customWidth="1"/>
    <col min="14071" max="14071" width="7.6640625" style="201" customWidth="1"/>
    <col min="14072" max="14072" width="36.88671875" style="201" customWidth="1"/>
    <col min="14073" max="14073" width="11.88671875" style="201" bestFit="1" customWidth="1"/>
    <col min="14074" max="14074" width="10.5546875" style="201" bestFit="1" customWidth="1"/>
    <col min="14075" max="14075" width="7.109375" style="201" bestFit="1" customWidth="1"/>
    <col min="14076" max="14076" width="6.88671875" style="201" bestFit="1" customWidth="1"/>
    <col min="14077" max="14077" width="7.6640625" style="201" bestFit="1" customWidth="1"/>
    <col min="14078" max="14078" width="13.33203125" style="201" bestFit="1" customWidth="1"/>
    <col min="14079" max="14079" width="8.5546875" style="201" bestFit="1" customWidth="1"/>
    <col min="14080" max="14080" width="7.33203125" style="201" bestFit="1" customWidth="1"/>
    <col min="14081" max="14081" width="14.33203125" style="201" bestFit="1" customWidth="1"/>
    <col min="14082" max="14321" width="9.109375" style="201" customWidth="1"/>
    <col min="14322" max="14322" width="10.109375" style="201" customWidth="1"/>
    <col min="14323" max="14323" width="6.88671875" style="201" customWidth="1"/>
    <col min="14324" max="14324" width="32.6640625" style="201" bestFit="1" customWidth="1"/>
    <col min="14325" max="14325" width="9.44140625" style="201"/>
    <col min="14326" max="14326" width="6.6640625" style="201" customWidth="1"/>
    <col min="14327" max="14327" width="7.6640625" style="201" customWidth="1"/>
    <col min="14328" max="14328" width="36.88671875" style="201" customWidth="1"/>
    <col min="14329" max="14329" width="11.88671875" style="201" bestFit="1" customWidth="1"/>
    <col min="14330" max="14330" width="10.5546875" style="201" bestFit="1" customWidth="1"/>
    <col min="14331" max="14331" width="7.109375" style="201" bestFit="1" customWidth="1"/>
    <col min="14332" max="14332" width="6.88671875" style="201" bestFit="1" customWidth="1"/>
    <col min="14333" max="14333" width="7.6640625" style="201" bestFit="1" customWidth="1"/>
    <col min="14334" max="14334" width="13.33203125" style="201" bestFit="1" customWidth="1"/>
    <col min="14335" max="14335" width="8.5546875" style="201" bestFit="1" customWidth="1"/>
    <col min="14336" max="14336" width="7.33203125" style="201" bestFit="1" customWidth="1"/>
    <col min="14337" max="14337" width="14.33203125" style="201" bestFit="1" customWidth="1"/>
    <col min="14338" max="14577" width="9.109375" style="201" customWidth="1"/>
    <col min="14578" max="14578" width="10.109375" style="201" customWidth="1"/>
    <col min="14579" max="14579" width="6.88671875" style="201" customWidth="1"/>
    <col min="14580" max="14580" width="32.6640625" style="201" bestFit="1" customWidth="1"/>
    <col min="14581" max="14581" width="9.44140625" style="201"/>
    <col min="14582" max="14582" width="6.6640625" style="201" customWidth="1"/>
    <col min="14583" max="14583" width="7.6640625" style="201" customWidth="1"/>
    <col min="14584" max="14584" width="36.88671875" style="201" customWidth="1"/>
    <col min="14585" max="14585" width="11.88671875" style="201" bestFit="1" customWidth="1"/>
    <col min="14586" max="14586" width="10.5546875" style="201" bestFit="1" customWidth="1"/>
    <col min="14587" max="14587" width="7.109375" style="201" bestFit="1" customWidth="1"/>
    <col min="14588" max="14588" width="6.88671875" style="201" bestFit="1" customWidth="1"/>
    <col min="14589" max="14589" width="7.6640625" style="201" bestFit="1" customWidth="1"/>
    <col min="14590" max="14590" width="13.33203125" style="201" bestFit="1" customWidth="1"/>
    <col min="14591" max="14591" width="8.5546875" style="201" bestFit="1" customWidth="1"/>
    <col min="14592" max="14592" width="7.33203125" style="201" bestFit="1" customWidth="1"/>
    <col min="14593" max="14593" width="14.33203125" style="201" bestFit="1" customWidth="1"/>
    <col min="14594" max="14833" width="9.109375" style="201" customWidth="1"/>
    <col min="14834" max="14834" width="10.109375" style="201" customWidth="1"/>
    <col min="14835" max="14835" width="6.88671875" style="201" customWidth="1"/>
    <col min="14836" max="14836" width="32.6640625" style="201" bestFit="1" customWidth="1"/>
    <col min="14837" max="14837" width="9.44140625" style="201"/>
    <col min="14838" max="14838" width="6.6640625" style="201" customWidth="1"/>
    <col min="14839" max="14839" width="7.6640625" style="201" customWidth="1"/>
    <col min="14840" max="14840" width="36.88671875" style="201" customWidth="1"/>
    <col min="14841" max="14841" width="11.88671875" style="201" bestFit="1" customWidth="1"/>
    <col min="14842" max="14842" width="10.5546875" style="201" bestFit="1" customWidth="1"/>
    <col min="14843" max="14843" width="7.109375" style="201" bestFit="1" customWidth="1"/>
    <col min="14844" max="14844" width="6.88671875" style="201" bestFit="1" customWidth="1"/>
    <col min="14845" max="14845" width="7.6640625" style="201" bestFit="1" customWidth="1"/>
    <col min="14846" max="14846" width="13.33203125" style="201" bestFit="1" customWidth="1"/>
    <col min="14847" max="14847" width="8.5546875" style="201" bestFit="1" customWidth="1"/>
    <col min="14848" max="14848" width="7.33203125" style="201" bestFit="1" customWidth="1"/>
    <col min="14849" max="14849" width="14.33203125" style="201" bestFit="1" customWidth="1"/>
    <col min="14850" max="15089" width="9.109375" style="201" customWidth="1"/>
    <col min="15090" max="15090" width="10.109375" style="201" customWidth="1"/>
    <col min="15091" max="15091" width="6.88671875" style="201" customWidth="1"/>
    <col min="15092" max="15092" width="32.6640625" style="201" bestFit="1" customWidth="1"/>
    <col min="15093" max="15093" width="9.44140625" style="201"/>
    <col min="15094" max="15094" width="6.6640625" style="201" customWidth="1"/>
    <col min="15095" max="15095" width="7.6640625" style="201" customWidth="1"/>
    <col min="15096" max="15096" width="36.88671875" style="201" customWidth="1"/>
    <col min="15097" max="15097" width="11.88671875" style="201" bestFit="1" customWidth="1"/>
    <col min="15098" max="15098" width="10.5546875" style="201" bestFit="1" customWidth="1"/>
    <col min="15099" max="15099" width="7.109375" style="201" bestFit="1" customWidth="1"/>
    <col min="15100" max="15100" width="6.88671875" style="201" bestFit="1" customWidth="1"/>
    <col min="15101" max="15101" width="7.6640625" style="201" bestFit="1" customWidth="1"/>
    <col min="15102" max="15102" width="13.33203125" style="201" bestFit="1" customWidth="1"/>
    <col min="15103" max="15103" width="8.5546875" style="201" bestFit="1" customWidth="1"/>
    <col min="15104" max="15104" width="7.33203125" style="201" bestFit="1" customWidth="1"/>
    <col min="15105" max="15105" width="14.33203125" style="201" bestFit="1" customWidth="1"/>
    <col min="15106" max="15345" width="9.109375" style="201" customWidth="1"/>
    <col min="15346" max="15346" width="10.109375" style="201" customWidth="1"/>
    <col min="15347" max="15347" width="6.88671875" style="201" customWidth="1"/>
    <col min="15348" max="15348" width="32.6640625" style="201" bestFit="1" customWidth="1"/>
    <col min="15349" max="15349" width="9.44140625" style="201"/>
    <col min="15350" max="15350" width="6.6640625" style="201" customWidth="1"/>
    <col min="15351" max="15351" width="7.6640625" style="201" customWidth="1"/>
    <col min="15352" max="15352" width="36.88671875" style="201" customWidth="1"/>
    <col min="15353" max="15353" width="11.88671875" style="201" bestFit="1" customWidth="1"/>
    <col min="15354" max="15354" width="10.5546875" style="201" bestFit="1" customWidth="1"/>
    <col min="15355" max="15355" width="7.109375" style="201" bestFit="1" customWidth="1"/>
    <col min="15356" max="15356" width="6.88671875" style="201" bestFit="1" customWidth="1"/>
    <col min="15357" max="15357" width="7.6640625" style="201" bestFit="1" customWidth="1"/>
    <col min="15358" max="15358" width="13.33203125" style="201" bestFit="1" customWidth="1"/>
    <col min="15359" max="15359" width="8.5546875" style="201" bestFit="1" customWidth="1"/>
    <col min="15360" max="15360" width="7.33203125" style="201" bestFit="1" customWidth="1"/>
    <col min="15361" max="15361" width="14.33203125" style="201" bestFit="1" customWidth="1"/>
    <col min="15362" max="15601" width="9.109375" style="201" customWidth="1"/>
    <col min="15602" max="15602" width="10.109375" style="201" customWidth="1"/>
    <col min="15603" max="15603" width="6.88671875" style="201" customWidth="1"/>
    <col min="15604" max="15604" width="32.6640625" style="201" bestFit="1" customWidth="1"/>
    <col min="15605" max="15605" width="9.44140625" style="201"/>
    <col min="15606" max="15606" width="6.6640625" style="201" customWidth="1"/>
    <col min="15607" max="15607" width="7.6640625" style="201" customWidth="1"/>
    <col min="15608" max="15608" width="36.88671875" style="201" customWidth="1"/>
    <col min="15609" max="15609" width="11.88671875" style="201" bestFit="1" customWidth="1"/>
    <col min="15610" max="15610" width="10.5546875" style="201" bestFit="1" customWidth="1"/>
    <col min="15611" max="15611" width="7.109375" style="201" bestFit="1" customWidth="1"/>
    <col min="15612" max="15612" width="6.88671875" style="201" bestFit="1" customWidth="1"/>
    <col min="15613" max="15613" width="7.6640625" style="201" bestFit="1" customWidth="1"/>
    <col min="15614" max="15614" width="13.33203125" style="201" bestFit="1" customWidth="1"/>
    <col min="15615" max="15615" width="8.5546875" style="201" bestFit="1" customWidth="1"/>
    <col min="15616" max="15616" width="7.33203125" style="201" bestFit="1" customWidth="1"/>
    <col min="15617" max="15617" width="14.33203125" style="201" bestFit="1" customWidth="1"/>
    <col min="15618" max="15857" width="9.109375" style="201" customWidth="1"/>
    <col min="15858" max="15858" width="10.109375" style="201" customWidth="1"/>
    <col min="15859" max="15859" width="6.88671875" style="201" customWidth="1"/>
    <col min="15860" max="15860" width="32.6640625" style="201" bestFit="1" customWidth="1"/>
    <col min="15861" max="15861" width="9.44140625" style="201"/>
    <col min="15862" max="15862" width="6.6640625" style="201" customWidth="1"/>
    <col min="15863" max="15863" width="7.6640625" style="201" customWidth="1"/>
    <col min="15864" max="15864" width="36.88671875" style="201" customWidth="1"/>
    <col min="15865" max="15865" width="11.88671875" style="201" bestFit="1" customWidth="1"/>
    <col min="15866" max="15866" width="10.5546875" style="201" bestFit="1" customWidth="1"/>
    <col min="15867" max="15867" width="7.109375" style="201" bestFit="1" customWidth="1"/>
    <col min="15868" max="15868" width="6.88671875" style="201" bestFit="1" customWidth="1"/>
    <col min="15869" max="15869" width="7.6640625" style="201" bestFit="1" customWidth="1"/>
    <col min="15870" max="15870" width="13.33203125" style="201" bestFit="1" customWidth="1"/>
    <col min="15871" max="15871" width="8.5546875" style="201" bestFit="1" customWidth="1"/>
    <col min="15872" max="15872" width="7.33203125" style="201" bestFit="1" customWidth="1"/>
    <col min="15873" max="15873" width="14.33203125" style="201" bestFit="1" customWidth="1"/>
    <col min="15874" max="16113" width="9.109375" style="201" customWidth="1"/>
    <col min="16114" max="16114" width="10.109375" style="201" customWidth="1"/>
    <col min="16115" max="16115" width="6.88671875" style="201" customWidth="1"/>
    <col min="16116" max="16116" width="32.6640625" style="201" bestFit="1" customWidth="1"/>
    <col min="16117" max="16117" width="9.44140625" style="201"/>
    <col min="16118" max="16118" width="6.6640625" style="201" customWidth="1"/>
    <col min="16119" max="16119" width="7.6640625" style="201" customWidth="1"/>
    <col min="16120" max="16120" width="36.88671875" style="201" customWidth="1"/>
    <col min="16121" max="16121" width="11.88671875" style="201" bestFit="1" customWidth="1"/>
    <col min="16122" max="16122" width="10.5546875" style="201" bestFit="1" customWidth="1"/>
    <col min="16123" max="16123" width="7.109375" style="201" bestFit="1" customWidth="1"/>
    <col min="16124" max="16124" width="6.88671875" style="201" bestFit="1" customWidth="1"/>
    <col min="16125" max="16125" width="7.6640625" style="201" bestFit="1" customWidth="1"/>
    <col min="16126" max="16126" width="13.33203125" style="201" bestFit="1" customWidth="1"/>
    <col min="16127" max="16127" width="8.5546875" style="201" bestFit="1" customWidth="1"/>
    <col min="16128" max="16128" width="7.33203125" style="201" bestFit="1" customWidth="1"/>
    <col min="16129" max="16129" width="14.33203125" style="201" bestFit="1" customWidth="1"/>
    <col min="16130" max="16369" width="9.109375" style="201" customWidth="1"/>
    <col min="16370" max="16370" width="10.109375" style="201" customWidth="1"/>
    <col min="16371" max="16371" width="6.88671875" style="201" customWidth="1"/>
    <col min="16372" max="16372" width="32.6640625" style="201" bestFit="1" customWidth="1"/>
    <col min="16373" max="16384" width="9.44140625" style="201"/>
  </cols>
  <sheetData>
    <row r="1" spans="1:13" s="935" customFormat="1" ht="21.9" customHeight="1" x14ac:dyDescent="0.25">
      <c r="A1" s="237" t="s">
        <v>926</v>
      </c>
      <c r="B1" s="238"/>
      <c r="C1" s="238"/>
      <c r="D1" s="238"/>
      <c r="E1" s="933"/>
      <c r="F1" s="933"/>
      <c r="G1" s="933"/>
      <c r="H1" s="238"/>
      <c r="I1" s="238"/>
      <c r="J1" s="239"/>
      <c r="K1" s="934"/>
    </row>
    <row r="2" spans="1:13" s="942" customFormat="1" ht="5.0999999999999996" customHeight="1" x14ac:dyDescent="0.25">
      <c r="A2" s="936"/>
      <c r="B2" s="937"/>
      <c r="C2" s="937"/>
      <c r="D2" s="938"/>
      <c r="E2" s="938"/>
      <c r="F2" s="938"/>
      <c r="G2" s="939"/>
      <c r="H2" s="938"/>
      <c r="I2" s="940"/>
      <c r="J2" s="941"/>
    </row>
    <row r="3" spans="1:13" s="201" customFormat="1" ht="14.1" customHeight="1" x14ac:dyDescent="0.25">
      <c r="A3" s="943" t="s">
        <v>697</v>
      </c>
      <c r="B3" s="944"/>
      <c r="C3" s="944"/>
      <c r="D3" s="944"/>
      <c r="E3" s="945"/>
      <c r="F3" s="946" t="s">
        <v>15</v>
      </c>
      <c r="G3" s="947" t="s">
        <v>16</v>
      </c>
      <c r="H3" s="945"/>
      <c r="I3" s="946" t="s">
        <v>12</v>
      </c>
      <c r="J3" s="948" t="s">
        <v>462</v>
      </c>
    </row>
    <row r="4" spans="1:13" s="201" customFormat="1" ht="14.1" customHeight="1" x14ac:dyDescent="0.25">
      <c r="A4" s="949" t="s">
        <v>33</v>
      </c>
      <c r="B4" s="950" t="s">
        <v>426</v>
      </c>
      <c r="C4" s="950"/>
      <c r="D4" s="950"/>
      <c r="E4" s="951" t="s">
        <v>18</v>
      </c>
      <c r="F4" s="952">
        <f>F5+F8+F16</f>
        <v>0</v>
      </c>
      <c r="G4" s="953"/>
      <c r="H4" s="951" t="s">
        <v>19</v>
      </c>
      <c r="I4" s="952">
        <f>I5+I8+I16</f>
        <v>0</v>
      </c>
      <c r="J4" s="954">
        <f>J5+J8+J16</f>
        <v>0</v>
      </c>
      <c r="L4" s="516"/>
      <c r="M4" s="516"/>
    </row>
    <row r="5" spans="1:13" s="963" customFormat="1" ht="14.1" customHeight="1" x14ac:dyDescent="0.25">
      <c r="A5" s="955"/>
      <c r="B5" s="956" t="s">
        <v>257</v>
      </c>
      <c r="C5" s="957" t="str">
        <f>'(4)Comp.Pessoal'!B6</f>
        <v>Pessoal Operacional</v>
      </c>
      <c r="D5" s="958"/>
      <c r="E5" s="959" t="str">
        <f t="shared" ref="E5:E14" si="0">E4</f>
        <v>R$/mês</v>
      </c>
      <c r="F5" s="960">
        <f>SUM(F6:F7)</f>
        <v>0</v>
      </c>
      <c r="G5" s="961"/>
      <c r="H5" s="959" t="str">
        <f t="shared" ref="H5:H45" si="1">H4</f>
        <v>R$/ano</v>
      </c>
      <c r="I5" s="960">
        <f>SUM(I6:I7)</f>
        <v>0</v>
      </c>
      <c r="J5" s="962">
        <f>SUM(J6:J7)</f>
        <v>0</v>
      </c>
    </row>
    <row r="6" spans="1:13" s="965" customFormat="1" ht="14.1" customHeight="1" x14ac:dyDescent="0.25">
      <c r="A6" s="964"/>
      <c r="C6" s="966" t="s">
        <v>237</v>
      </c>
      <c r="D6" s="967" t="str">
        <f>'(4)Comp.Pessoal'!C7</f>
        <v>Supervisor</v>
      </c>
      <c r="E6" s="968" t="str">
        <f t="shared" si="0"/>
        <v>R$/mês</v>
      </c>
      <c r="F6" s="969">
        <f>'(4)Comp.Pessoal'!G55</f>
        <v>0</v>
      </c>
      <c r="G6" s="970">
        <v>12</v>
      </c>
      <c r="H6" s="968" t="str">
        <f t="shared" si="1"/>
        <v>R$/ano</v>
      </c>
      <c r="I6" s="969">
        <f>F6*G6</f>
        <v>0</v>
      </c>
      <c r="J6" s="971">
        <f>I6/$I$132</f>
        <v>0</v>
      </c>
    </row>
    <row r="7" spans="1:13" s="965" customFormat="1" ht="14.1" customHeight="1" x14ac:dyDescent="0.25">
      <c r="A7" s="972"/>
      <c r="B7" s="973"/>
      <c r="C7" s="974" t="s">
        <v>238</v>
      </c>
      <c r="D7" s="975" t="str">
        <f>'(4)Comp.Pessoal'!C8</f>
        <v>Monitor</v>
      </c>
      <c r="E7" s="976" t="str">
        <f t="shared" si="0"/>
        <v>R$/mês</v>
      </c>
      <c r="F7" s="969">
        <f>'(4)Comp.Pessoal'!G56</f>
        <v>0</v>
      </c>
      <c r="G7" s="977">
        <f>G6</f>
        <v>12</v>
      </c>
      <c r="H7" s="976" t="str">
        <f t="shared" si="1"/>
        <v>R$/ano</v>
      </c>
      <c r="I7" s="969">
        <f>F7*G7</f>
        <v>0</v>
      </c>
      <c r="J7" s="978">
        <f>I7/$I$132</f>
        <v>0</v>
      </c>
    </row>
    <row r="8" spans="1:13" s="963" customFormat="1" ht="14.1" customHeight="1" x14ac:dyDescent="0.25">
      <c r="A8" s="955"/>
      <c r="B8" s="956" t="s">
        <v>258</v>
      </c>
      <c r="C8" s="979" t="str">
        <f>'(4)Comp.Pessoal'!B11</f>
        <v>Pessoal Administrativo</v>
      </c>
      <c r="D8" s="957"/>
      <c r="E8" s="959" t="str">
        <f t="shared" si="0"/>
        <v>R$/mês</v>
      </c>
      <c r="F8" s="960">
        <f>SUM(F9:F15)</f>
        <v>0</v>
      </c>
      <c r="G8" s="961"/>
      <c r="H8" s="959" t="str">
        <f t="shared" si="1"/>
        <v>R$/ano</v>
      </c>
      <c r="I8" s="960">
        <f>SUM(I9:I15)</f>
        <v>0</v>
      </c>
      <c r="J8" s="962">
        <f>SUM(J9:J15)</f>
        <v>0</v>
      </c>
    </row>
    <row r="9" spans="1:13" s="967" customFormat="1" ht="14.1" customHeight="1" x14ac:dyDescent="0.25">
      <c r="A9" s="980"/>
      <c r="C9" s="966" t="s">
        <v>237</v>
      </c>
      <c r="D9" s="967" t="str">
        <f>'(4)Comp.Pessoal'!C12</f>
        <v>Diretoria</v>
      </c>
      <c r="E9" s="968" t="str">
        <f t="shared" si="0"/>
        <v>R$/mês</v>
      </c>
      <c r="F9" s="969">
        <f>'(4)Comp.Pessoal'!G60</f>
        <v>0</v>
      </c>
      <c r="G9" s="970">
        <f>G7</f>
        <v>12</v>
      </c>
      <c r="H9" s="968" t="str">
        <f t="shared" si="1"/>
        <v>R$/ano</v>
      </c>
      <c r="I9" s="969">
        <f t="shared" ref="I9:I15" si="2">F9*G9</f>
        <v>0</v>
      </c>
      <c r="J9" s="971">
        <f t="shared" ref="J9:J15" si="3">I9/$I$132</f>
        <v>0</v>
      </c>
    </row>
    <row r="10" spans="1:13" s="967" customFormat="1" ht="14.1" customHeight="1" x14ac:dyDescent="0.25">
      <c r="A10" s="980"/>
      <c r="C10" s="966" t="s">
        <v>238</v>
      </c>
      <c r="D10" s="967" t="str">
        <f>'(4)Comp.Pessoal'!C13</f>
        <v>Gerente Administrativo e Financeiro</v>
      </c>
      <c r="E10" s="968" t="str">
        <f t="shared" si="0"/>
        <v>R$/mês</v>
      </c>
      <c r="F10" s="969">
        <f>'(4)Comp.Pessoal'!G61</f>
        <v>0</v>
      </c>
      <c r="G10" s="970">
        <f>G9</f>
        <v>12</v>
      </c>
      <c r="H10" s="968" t="str">
        <f t="shared" si="1"/>
        <v>R$/ano</v>
      </c>
      <c r="I10" s="969">
        <f t="shared" si="2"/>
        <v>0</v>
      </c>
      <c r="J10" s="971">
        <f t="shared" si="3"/>
        <v>0</v>
      </c>
    </row>
    <row r="11" spans="1:13" s="967" customFormat="1" ht="14.1" customHeight="1" x14ac:dyDescent="0.25">
      <c r="A11" s="980"/>
      <c r="C11" s="966" t="s">
        <v>239</v>
      </c>
      <c r="D11" s="967" t="str">
        <f>'(4)Comp.Pessoal'!C14</f>
        <v>Assistente Administrativo - Financeiro</v>
      </c>
      <c r="E11" s="968" t="str">
        <f t="shared" si="0"/>
        <v>R$/mês</v>
      </c>
      <c r="F11" s="969">
        <f>'(4)Comp.Pessoal'!G62</f>
        <v>0</v>
      </c>
      <c r="G11" s="970">
        <f t="shared" ref="G11:G15" si="4">G10</f>
        <v>12</v>
      </c>
      <c r="H11" s="968" t="str">
        <f t="shared" si="1"/>
        <v>R$/ano</v>
      </c>
      <c r="I11" s="969">
        <f t="shared" si="2"/>
        <v>0</v>
      </c>
      <c r="J11" s="971">
        <f t="shared" si="3"/>
        <v>0</v>
      </c>
    </row>
    <row r="12" spans="1:13" s="967" customFormat="1" ht="14.1" customHeight="1" x14ac:dyDescent="0.25">
      <c r="A12" s="980"/>
      <c r="C12" s="966" t="s">
        <v>240</v>
      </c>
      <c r="D12" s="967" t="str">
        <f>'(4)Comp.Pessoal'!C15</f>
        <v>Assistente Administrativo - Comercial</v>
      </c>
      <c r="E12" s="968" t="str">
        <f t="shared" si="0"/>
        <v>R$/mês</v>
      </c>
      <c r="F12" s="969">
        <f>'(4)Comp.Pessoal'!G63</f>
        <v>0</v>
      </c>
      <c r="G12" s="970">
        <f t="shared" si="4"/>
        <v>12</v>
      </c>
      <c r="H12" s="968" t="str">
        <f t="shared" si="1"/>
        <v>R$/ano</v>
      </c>
      <c r="I12" s="969">
        <f t="shared" si="2"/>
        <v>0</v>
      </c>
      <c r="J12" s="971">
        <f t="shared" si="3"/>
        <v>0</v>
      </c>
    </row>
    <row r="13" spans="1:13" s="967" customFormat="1" ht="14.1" customHeight="1" x14ac:dyDescent="0.25">
      <c r="A13" s="980"/>
      <c r="C13" s="966" t="s">
        <v>283</v>
      </c>
      <c r="D13" s="967" t="str">
        <f>'(4)Comp.Pessoal'!C16</f>
        <v>Auxiliar Administrativo</v>
      </c>
      <c r="E13" s="968" t="str">
        <f t="shared" si="0"/>
        <v>R$/mês</v>
      </c>
      <c r="F13" s="969">
        <f>'(4)Comp.Pessoal'!G64</f>
        <v>0</v>
      </c>
      <c r="G13" s="970">
        <f t="shared" si="4"/>
        <v>12</v>
      </c>
      <c r="H13" s="968" t="str">
        <f t="shared" si="1"/>
        <v>R$/ano</v>
      </c>
      <c r="I13" s="969">
        <f t="shared" si="2"/>
        <v>0</v>
      </c>
      <c r="J13" s="971">
        <f t="shared" si="3"/>
        <v>0</v>
      </c>
    </row>
    <row r="14" spans="1:13" s="967" customFormat="1" ht="14.1" customHeight="1" x14ac:dyDescent="0.25">
      <c r="A14" s="980"/>
      <c r="C14" s="966" t="s">
        <v>284</v>
      </c>
      <c r="D14" s="967" t="str">
        <f>'(4)Comp.Pessoal'!C17</f>
        <v>Atendente</v>
      </c>
      <c r="E14" s="968" t="str">
        <f t="shared" si="0"/>
        <v>R$/mês</v>
      </c>
      <c r="F14" s="969">
        <f>'(4)Comp.Pessoal'!G65</f>
        <v>0</v>
      </c>
      <c r="G14" s="970">
        <f t="shared" si="4"/>
        <v>12</v>
      </c>
      <c r="H14" s="968" t="str">
        <f t="shared" si="1"/>
        <v>R$/ano</v>
      </c>
      <c r="I14" s="969">
        <f t="shared" si="2"/>
        <v>0</v>
      </c>
      <c r="J14" s="971">
        <f t="shared" si="3"/>
        <v>0</v>
      </c>
    </row>
    <row r="15" spans="1:13" s="967" customFormat="1" ht="14.1" customHeight="1" x14ac:dyDescent="0.25">
      <c r="A15" s="981"/>
      <c r="B15" s="975"/>
      <c r="C15" s="966" t="s">
        <v>285</v>
      </c>
      <c r="D15" s="975" t="str">
        <f>'(4)Comp.Pessoal'!C18</f>
        <v>Telefonista</v>
      </c>
      <c r="E15" s="976" t="str">
        <f>E14</f>
        <v>R$/mês</v>
      </c>
      <c r="F15" s="969">
        <f>'(4)Comp.Pessoal'!G66</f>
        <v>0</v>
      </c>
      <c r="G15" s="970">
        <f t="shared" si="4"/>
        <v>12</v>
      </c>
      <c r="H15" s="976" t="str">
        <f>H14</f>
        <v>R$/ano</v>
      </c>
      <c r="I15" s="969">
        <f t="shared" si="2"/>
        <v>0</v>
      </c>
      <c r="J15" s="978">
        <f t="shared" si="3"/>
        <v>0</v>
      </c>
    </row>
    <row r="16" spans="1:13" s="963" customFormat="1" ht="14.1" customHeight="1" x14ac:dyDescent="0.25">
      <c r="A16" s="955"/>
      <c r="B16" s="956" t="s">
        <v>259</v>
      </c>
      <c r="C16" s="979" t="str">
        <f>'(4)Comp.Pessoal'!B21</f>
        <v>Pessoal de Manutenção</v>
      </c>
      <c r="D16" s="957"/>
      <c r="E16" s="959" t="str">
        <f>E14</f>
        <v>R$/mês</v>
      </c>
      <c r="F16" s="960">
        <f>SUM(F17:F19)</f>
        <v>0</v>
      </c>
      <c r="G16" s="961"/>
      <c r="H16" s="959" t="str">
        <f>H14</f>
        <v>R$/ano</v>
      </c>
      <c r="I16" s="960">
        <f>SUM(I17:I19)</f>
        <v>0</v>
      </c>
      <c r="J16" s="962">
        <f>SUM(J17:J19)</f>
        <v>0</v>
      </c>
    </row>
    <row r="17" spans="1:13" s="967" customFormat="1" ht="14.1" customHeight="1" x14ac:dyDescent="0.25">
      <c r="A17" s="980"/>
      <c r="C17" s="966" t="s">
        <v>237</v>
      </c>
      <c r="D17" s="967" t="str">
        <f>'(4)Comp.Pessoal'!C22</f>
        <v>Técnico em TI</v>
      </c>
      <c r="E17" s="968" t="str">
        <f t="shared" ref="E17:E45" si="5">E16</f>
        <v>R$/mês</v>
      </c>
      <c r="F17" s="969">
        <f>'(4)Comp.Pessoal'!G70</f>
        <v>0</v>
      </c>
      <c r="G17" s="970">
        <f>G15</f>
        <v>12</v>
      </c>
      <c r="H17" s="968" t="str">
        <f t="shared" si="1"/>
        <v>R$/ano</v>
      </c>
      <c r="I17" s="969">
        <f>F17*G17</f>
        <v>0</v>
      </c>
      <c r="J17" s="971">
        <f>I17/$I$132</f>
        <v>0</v>
      </c>
    </row>
    <row r="18" spans="1:13" s="967" customFormat="1" ht="14.1" customHeight="1" x14ac:dyDescent="0.25">
      <c r="A18" s="980"/>
      <c r="C18" s="966" t="s">
        <v>238</v>
      </c>
      <c r="D18" s="967" t="str">
        <f>'(4)Comp.Pessoal'!C23</f>
        <v>Técnico em Manutenção</v>
      </c>
      <c r="E18" s="968" t="str">
        <f t="shared" si="5"/>
        <v>R$/mês</v>
      </c>
      <c r="F18" s="969">
        <f>'(4)Comp.Pessoal'!G71</f>
        <v>0</v>
      </c>
      <c r="G18" s="970">
        <f>G17</f>
        <v>12</v>
      </c>
      <c r="H18" s="968" t="str">
        <f t="shared" si="1"/>
        <v>R$/ano</v>
      </c>
      <c r="I18" s="969">
        <f t="shared" ref="I18:I19" si="6">F18*G18</f>
        <v>0</v>
      </c>
      <c r="J18" s="971">
        <f>I18/$I$132</f>
        <v>0</v>
      </c>
    </row>
    <row r="19" spans="1:13" s="967" customFormat="1" ht="14.1" customHeight="1" x14ac:dyDescent="0.25">
      <c r="A19" s="981"/>
      <c r="B19" s="975"/>
      <c r="C19" s="966" t="s">
        <v>239</v>
      </c>
      <c r="D19" s="967" t="str">
        <f>'(4)Comp.Pessoal'!C24</f>
        <v>Serviços Gerais</v>
      </c>
      <c r="E19" s="976" t="str">
        <f t="shared" si="5"/>
        <v>R$/mês</v>
      </c>
      <c r="F19" s="969">
        <f>'(4)Comp.Pessoal'!G72</f>
        <v>0</v>
      </c>
      <c r="G19" s="970">
        <f>G18</f>
        <v>12</v>
      </c>
      <c r="H19" s="976" t="str">
        <f t="shared" si="1"/>
        <v>R$/ano</v>
      </c>
      <c r="I19" s="969">
        <f t="shared" si="6"/>
        <v>0</v>
      </c>
      <c r="J19" s="978">
        <f>I19/$I$132</f>
        <v>0</v>
      </c>
    </row>
    <row r="20" spans="1:13" s="201" customFormat="1" ht="14.1" customHeight="1" x14ac:dyDescent="0.25">
      <c r="A20" s="949" t="s">
        <v>34</v>
      </c>
      <c r="B20" s="950" t="s">
        <v>458</v>
      </c>
      <c r="C20" s="950"/>
      <c r="D20" s="950"/>
      <c r="E20" s="951" t="str">
        <f t="shared" si="5"/>
        <v>R$/mês</v>
      </c>
      <c r="F20" s="982">
        <f>F21+F25+F29+F33+F37+F46</f>
        <v>0</v>
      </c>
      <c r="G20" s="953"/>
      <c r="H20" s="951" t="str">
        <f t="shared" si="1"/>
        <v>R$/ano</v>
      </c>
      <c r="I20" s="982">
        <f>I21+I25+I29+I33+I37+I46</f>
        <v>0</v>
      </c>
      <c r="J20" s="954">
        <f>J21+J25+J29+J33+J37+J46</f>
        <v>0</v>
      </c>
      <c r="L20" s="516"/>
      <c r="M20" s="516"/>
    </row>
    <row r="21" spans="1:13" s="963" customFormat="1" ht="14.1" customHeight="1" x14ac:dyDescent="0.25">
      <c r="A21" s="955"/>
      <c r="B21" s="956" t="s">
        <v>260</v>
      </c>
      <c r="C21" s="957" t="str">
        <f>'(5)Comp.Benef.'!B6</f>
        <v>Auxílio Alimentação</v>
      </c>
      <c r="D21" s="956"/>
      <c r="E21" s="959" t="str">
        <f t="shared" si="5"/>
        <v>R$/mês</v>
      </c>
      <c r="F21" s="960">
        <f>SUM(F22:F24)</f>
        <v>0</v>
      </c>
      <c r="G21" s="961"/>
      <c r="H21" s="959" t="str">
        <f t="shared" si="1"/>
        <v>R$/ano</v>
      </c>
      <c r="I21" s="960">
        <f>SUM(I22:I24)</f>
        <v>0</v>
      </c>
      <c r="J21" s="962">
        <f>SUM(J22:J24)</f>
        <v>0</v>
      </c>
    </row>
    <row r="22" spans="1:13" s="967" customFormat="1" ht="14.1" customHeight="1" x14ac:dyDescent="0.25">
      <c r="A22" s="980"/>
      <c r="C22" s="966" t="s">
        <v>237</v>
      </c>
      <c r="D22" s="967" t="str">
        <f>'(5)Comp.Benef.'!C7</f>
        <v>Pessoal Operacional</v>
      </c>
      <c r="E22" s="968" t="str">
        <f t="shared" si="5"/>
        <v>R$/mês</v>
      </c>
      <c r="F22" s="969">
        <f>'(5)Comp.Benef.'!I53</f>
        <v>0</v>
      </c>
      <c r="G22" s="970">
        <f>G19</f>
        <v>12</v>
      </c>
      <c r="H22" s="968" t="str">
        <f t="shared" si="1"/>
        <v>R$/ano</v>
      </c>
      <c r="I22" s="969">
        <f t="shared" ref="I22:I24" si="7">F22*G22</f>
        <v>0</v>
      </c>
      <c r="J22" s="971">
        <f>I22/$I$132</f>
        <v>0</v>
      </c>
    </row>
    <row r="23" spans="1:13" s="967" customFormat="1" ht="14.1" customHeight="1" x14ac:dyDescent="0.25">
      <c r="A23" s="980"/>
      <c r="C23" s="966" t="s">
        <v>238</v>
      </c>
      <c r="D23" s="967" t="str">
        <f>'(5)Comp.Benef.'!C8</f>
        <v>Pessoal Administrativo</v>
      </c>
      <c r="E23" s="968" t="str">
        <f t="shared" si="5"/>
        <v>R$/mês</v>
      </c>
      <c r="F23" s="969">
        <f>'(5)Comp.Benef.'!I54</f>
        <v>0</v>
      </c>
      <c r="G23" s="970">
        <f>G22</f>
        <v>12</v>
      </c>
      <c r="H23" s="968" t="str">
        <f t="shared" si="1"/>
        <v>R$/ano</v>
      </c>
      <c r="I23" s="969">
        <f t="shared" si="7"/>
        <v>0</v>
      </c>
      <c r="J23" s="971">
        <f>I23/$I$132</f>
        <v>0</v>
      </c>
    </row>
    <row r="24" spans="1:13" s="967" customFormat="1" ht="14.1" customHeight="1" x14ac:dyDescent="0.25">
      <c r="A24" s="981"/>
      <c r="B24" s="975"/>
      <c r="C24" s="974" t="s">
        <v>239</v>
      </c>
      <c r="D24" s="967" t="str">
        <f>'(5)Comp.Benef.'!C9</f>
        <v>Pessoal de Manutenção</v>
      </c>
      <c r="E24" s="976" t="str">
        <f t="shared" si="5"/>
        <v>R$/mês</v>
      </c>
      <c r="F24" s="969">
        <f>'(5)Comp.Benef.'!I55</f>
        <v>0</v>
      </c>
      <c r="G24" s="970">
        <f>G23</f>
        <v>12</v>
      </c>
      <c r="H24" s="976" t="str">
        <f t="shared" si="1"/>
        <v>R$/ano</v>
      </c>
      <c r="I24" s="969">
        <f t="shared" si="7"/>
        <v>0</v>
      </c>
      <c r="J24" s="978">
        <f>I24/$I$132</f>
        <v>0</v>
      </c>
    </row>
    <row r="25" spans="1:13" s="963" customFormat="1" ht="14.1" customHeight="1" x14ac:dyDescent="0.25">
      <c r="A25" s="955"/>
      <c r="B25" s="956" t="s">
        <v>261</v>
      </c>
      <c r="C25" s="957" t="str">
        <f>'(5)Comp.Benef.'!B12</f>
        <v>Vale Transporte</v>
      </c>
      <c r="D25" s="956"/>
      <c r="E25" s="959" t="str">
        <f t="shared" si="5"/>
        <v>R$/mês</v>
      </c>
      <c r="F25" s="960">
        <f>SUM(F26:F28)</f>
        <v>0</v>
      </c>
      <c r="G25" s="961"/>
      <c r="H25" s="959" t="str">
        <f t="shared" si="1"/>
        <v>R$/ano</v>
      </c>
      <c r="I25" s="960">
        <f>SUM(I26:I28)</f>
        <v>0</v>
      </c>
      <c r="J25" s="962">
        <f>SUM(J26:J28)</f>
        <v>0</v>
      </c>
    </row>
    <row r="26" spans="1:13" s="967" customFormat="1" ht="14.1" customHeight="1" x14ac:dyDescent="0.25">
      <c r="A26" s="980"/>
      <c r="C26" s="966" t="s">
        <v>237</v>
      </c>
      <c r="D26" s="967" t="str">
        <f>'(5)Comp.Benef.'!C13</f>
        <v>Pessoal Operacional</v>
      </c>
      <c r="E26" s="968" t="str">
        <f t="shared" si="5"/>
        <v>R$/mês</v>
      </c>
      <c r="F26" s="969">
        <f>'(5)Comp.Benef.'!I59</f>
        <v>0</v>
      </c>
      <c r="G26" s="970">
        <f>G24</f>
        <v>12</v>
      </c>
      <c r="H26" s="968" t="str">
        <f t="shared" si="1"/>
        <v>R$/ano</v>
      </c>
      <c r="I26" s="969">
        <f t="shared" ref="I26:I28" si="8">F26*G26</f>
        <v>0</v>
      </c>
      <c r="J26" s="971">
        <f>I26/$I$132</f>
        <v>0</v>
      </c>
    </row>
    <row r="27" spans="1:13" s="967" customFormat="1" ht="14.1" customHeight="1" x14ac:dyDescent="0.25">
      <c r="A27" s="980"/>
      <c r="C27" s="966" t="s">
        <v>238</v>
      </c>
      <c r="D27" s="967" t="str">
        <f>'(5)Comp.Benef.'!C14</f>
        <v>Pessoal Administrativo</v>
      </c>
      <c r="E27" s="968" t="str">
        <f t="shared" si="5"/>
        <v>R$/mês</v>
      </c>
      <c r="F27" s="969">
        <f>'(5)Comp.Benef.'!I60</f>
        <v>0</v>
      </c>
      <c r="G27" s="970">
        <f>G26</f>
        <v>12</v>
      </c>
      <c r="H27" s="968" t="str">
        <f t="shared" si="1"/>
        <v>R$/ano</v>
      </c>
      <c r="I27" s="969">
        <f t="shared" si="8"/>
        <v>0</v>
      </c>
      <c r="J27" s="971">
        <f>I27/$I$132</f>
        <v>0</v>
      </c>
    </row>
    <row r="28" spans="1:13" s="967" customFormat="1" ht="14.1" customHeight="1" x14ac:dyDescent="0.25">
      <c r="A28" s="981"/>
      <c r="B28" s="975"/>
      <c r="C28" s="974" t="s">
        <v>239</v>
      </c>
      <c r="D28" s="967" t="str">
        <f>'(5)Comp.Benef.'!C15</f>
        <v>Pessoal de Manutenção</v>
      </c>
      <c r="E28" s="976" t="str">
        <f t="shared" si="5"/>
        <v>R$/mês</v>
      </c>
      <c r="F28" s="969">
        <f>'(5)Comp.Benef.'!I61</f>
        <v>0</v>
      </c>
      <c r="G28" s="970">
        <f>G27</f>
        <v>12</v>
      </c>
      <c r="H28" s="976" t="str">
        <f t="shared" si="1"/>
        <v>R$/ano</v>
      </c>
      <c r="I28" s="969">
        <f t="shared" si="8"/>
        <v>0</v>
      </c>
      <c r="J28" s="971">
        <f>I28/$I$132</f>
        <v>0</v>
      </c>
    </row>
    <row r="29" spans="1:13" s="963" customFormat="1" ht="14.1" customHeight="1" x14ac:dyDescent="0.25">
      <c r="A29" s="955"/>
      <c r="B29" s="956" t="s">
        <v>262</v>
      </c>
      <c r="C29" s="957" t="str">
        <f>'(5)Comp.Benef.'!B18</f>
        <v>Assistência Médica e Hospitalar</v>
      </c>
      <c r="D29" s="956"/>
      <c r="E29" s="959" t="str">
        <f t="shared" si="5"/>
        <v>R$/mês</v>
      </c>
      <c r="F29" s="960">
        <f>SUM(F30:F32)</f>
        <v>0</v>
      </c>
      <c r="G29" s="961"/>
      <c r="H29" s="959" t="str">
        <f t="shared" si="1"/>
        <v>R$/ano</v>
      </c>
      <c r="I29" s="960">
        <f>SUM(I30:I32)</f>
        <v>0</v>
      </c>
      <c r="J29" s="962">
        <f>SUM(J30:J32)</f>
        <v>0</v>
      </c>
    </row>
    <row r="30" spans="1:13" s="967" customFormat="1" ht="14.1" customHeight="1" x14ac:dyDescent="0.25">
      <c r="A30" s="980"/>
      <c r="C30" s="966" t="s">
        <v>237</v>
      </c>
      <c r="D30" s="967" t="str">
        <f>'(5)Comp.Benef.'!C19</f>
        <v>Pessoal Operacional</v>
      </c>
      <c r="E30" s="968" t="str">
        <f t="shared" si="5"/>
        <v>R$/mês</v>
      </c>
      <c r="F30" s="969">
        <f>'(5)Comp.Benef.'!I65</f>
        <v>0</v>
      </c>
      <c r="G30" s="970">
        <f>G28</f>
        <v>12</v>
      </c>
      <c r="H30" s="968" t="str">
        <f t="shared" si="1"/>
        <v>R$/ano</v>
      </c>
      <c r="I30" s="969">
        <f t="shared" ref="I30:I32" si="9">F30*G30</f>
        <v>0</v>
      </c>
      <c r="J30" s="971">
        <f>I30/$I$132</f>
        <v>0</v>
      </c>
    </row>
    <row r="31" spans="1:13" s="967" customFormat="1" ht="14.1" customHeight="1" x14ac:dyDescent="0.25">
      <c r="A31" s="980"/>
      <c r="C31" s="966" t="s">
        <v>238</v>
      </c>
      <c r="D31" s="967" t="str">
        <f>'(5)Comp.Benef.'!C20</f>
        <v>Pessoal Administrativo</v>
      </c>
      <c r="E31" s="968" t="str">
        <f t="shared" si="5"/>
        <v>R$/mês</v>
      </c>
      <c r="F31" s="969">
        <f>'(5)Comp.Benef.'!I66</f>
        <v>0</v>
      </c>
      <c r="G31" s="970">
        <f>G30</f>
        <v>12</v>
      </c>
      <c r="H31" s="968" t="str">
        <f t="shared" si="1"/>
        <v>R$/ano</v>
      </c>
      <c r="I31" s="969">
        <f t="shared" si="9"/>
        <v>0</v>
      </c>
      <c r="J31" s="971">
        <f>I31/$I$132</f>
        <v>0</v>
      </c>
    </row>
    <row r="32" spans="1:13" s="967" customFormat="1" ht="14.1" customHeight="1" x14ac:dyDescent="0.25">
      <c r="A32" s="981"/>
      <c r="B32" s="975"/>
      <c r="C32" s="974" t="s">
        <v>239</v>
      </c>
      <c r="D32" s="967" t="str">
        <f>'(5)Comp.Benef.'!C21</f>
        <v>Pessoal de Manutenção</v>
      </c>
      <c r="E32" s="976" t="str">
        <f t="shared" si="5"/>
        <v>R$/mês</v>
      </c>
      <c r="F32" s="969">
        <f>'(5)Comp.Benef.'!I67</f>
        <v>0</v>
      </c>
      <c r="G32" s="970">
        <f>G31</f>
        <v>12</v>
      </c>
      <c r="H32" s="976" t="str">
        <f t="shared" si="1"/>
        <v>R$/ano</v>
      </c>
      <c r="I32" s="969">
        <f t="shared" si="9"/>
        <v>0</v>
      </c>
      <c r="J32" s="971">
        <f>I32/$I$132</f>
        <v>0</v>
      </c>
    </row>
    <row r="33" spans="1:13" s="963" customFormat="1" ht="14.1" customHeight="1" x14ac:dyDescent="0.25">
      <c r="A33" s="955"/>
      <c r="B33" s="956" t="s">
        <v>263</v>
      </c>
      <c r="C33" s="957" t="str">
        <f>'(5)Comp.Benef.'!B24</f>
        <v>Seguro de Vida, Invalidez e Funeral</v>
      </c>
      <c r="D33" s="956"/>
      <c r="E33" s="959" t="str">
        <f t="shared" si="5"/>
        <v>R$/mês</v>
      </c>
      <c r="F33" s="960">
        <f>SUM(F34:F36)</f>
        <v>0</v>
      </c>
      <c r="G33" s="961"/>
      <c r="H33" s="959" t="str">
        <f t="shared" si="1"/>
        <v>R$/ano</v>
      </c>
      <c r="I33" s="960">
        <f>SUM(I34:I36)</f>
        <v>0</v>
      </c>
      <c r="J33" s="962">
        <f>SUM(J34:J36)</f>
        <v>0</v>
      </c>
    </row>
    <row r="34" spans="1:13" s="967" customFormat="1" ht="14.1" customHeight="1" x14ac:dyDescent="0.25">
      <c r="A34" s="980"/>
      <c r="C34" s="966" t="s">
        <v>237</v>
      </c>
      <c r="D34" s="967" t="str">
        <f>'(5)Comp.Benef.'!C25</f>
        <v>Pessoal Operacional</v>
      </c>
      <c r="E34" s="968" t="str">
        <f t="shared" si="5"/>
        <v>R$/mês</v>
      </c>
      <c r="F34" s="969">
        <f>'(5)Comp.Benef.'!I71</f>
        <v>0</v>
      </c>
      <c r="G34" s="970">
        <f>G32</f>
        <v>12</v>
      </c>
      <c r="H34" s="968" t="str">
        <f t="shared" si="1"/>
        <v>R$/ano</v>
      </c>
      <c r="I34" s="969">
        <f t="shared" ref="I34:I36" si="10">F34*G34</f>
        <v>0</v>
      </c>
      <c r="J34" s="971">
        <f>I34/$I$132</f>
        <v>0</v>
      </c>
    </row>
    <row r="35" spans="1:13" s="967" customFormat="1" ht="14.1" customHeight="1" x14ac:dyDescent="0.25">
      <c r="A35" s="980"/>
      <c r="C35" s="966" t="s">
        <v>238</v>
      </c>
      <c r="D35" s="967" t="str">
        <f>'(5)Comp.Benef.'!C26</f>
        <v>Pessoal Administrativo</v>
      </c>
      <c r="E35" s="968" t="str">
        <f t="shared" si="5"/>
        <v>R$/mês</v>
      </c>
      <c r="F35" s="969">
        <f>'(5)Comp.Benef.'!I72</f>
        <v>0</v>
      </c>
      <c r="G35" s="970">
        <f>G34</f>
        <v>12</v>
      </c>
      <c r="H35" s="968" t="str">
        <f t="shared" si="1"/>
        <v>R$/ano</v>
      </c>
      <c r="I35" s="969">
        <f t="shared" si="10"/>
        <v>0</v>
      </c>
      <c r="J35" s="971">
        <f>I35/$I$132</f>
        <v>0</v>
      </c>
    </row>
    <row r="36" spans="1:13" s="967" customFormat="1" ht="14.1" customHeight="1" x14ac:dyDescent="0.25">
      <c r="A36" s="981"/>
      <c r="B36" s="975"/>
      <c r="C36" s="974" t="s">
        <v>239</v>
      </c>
      <c r="D36" s="967" t="str">
        <f>'(5)Comp.Benef.'!C27</f>
        <v>Pessoal de Manutenção</v>
      </c>
      <c r="E36" s="976" t="str">
        <f t="shared" si="5"/>
        <v>R$/mês</v>
      </c>
      <c r="F36" s="969">
        <f>'(5)Comp.Benef.'!I73</f>
        <v>0</v>
      </c>
      <c r="G36" s="970">
        <f>G35</f>
        <v>12</v>
      </c>
      <c r="H36" s="976" t="str">
        <f t="shared" si="1"/>
        <v>R$/ano</v>
      </c>
      <c r="I36" s="969">
        <f t="shared" si="10"/>
        <v>0</v>
      </c>
      <c r="J36" s="971">
        <f>I36/$I$132</f>
        <v>0</v>
      </c>
    </row>
    <row r="37" spans="1:13" s="963" customFormat="1" ht="14.1" customHeight="1" x14ac:dyDescent="0.25">
      <c r="A37" s="955"/>
      <c r="B37" s="956" t="s">
        <v>264</v>
      </c>
      <c r="C37" s="957" t="str">
        <f>'(5)Comp.Benef.'!B34</f>
        <v>Uniforme</v>
      </c>
      <c r="D37" s="956"/>
      <c r="E37" s="959" t="str">
        <f t="shared" si="5"/>
        <v>R$/mês</v>
      </c>
      <c r="F37" s="960">
        <f>SUM(F38:F45)</f>
        <v>0</v>
      </c>
      <c r="G37" s="961"/>
      <c r="H37" s="959" t="str">
        <f t="shared" si="1"/>
        <v>R$/ano</v>
      </c>
      <c r="I37" s="960">
        <f>SUM(I38:I45)</f>
        <v>0</v>
      </c>
      <c r="J37" s="962">
        <f>SUM(J38:J45)</f>
        <v>0</v>
      </c>
    </row>
    <row r="38" spans="1:13" s="967" customFormat="1" ht="14.1" customHeight="1" x14ac:dyDescent="0.25">
      <c r="A38" s="980"/>
      <c r="C38" s="966" t="s">
        <v>237</v>
      </c>
      <c r="D38" s="967" t="str">
        <f>'(5)Comp.Benef.'!C35</f>
        <v>Calça</v>
      </c>
      <c r="E38" s="968" t="str">
        <f t="shared" si="5"/>
        <v>R$/mês</v>
      </c>
      <c r="F38" s="969">
        <f>'(5)Comp.Benef.'!I81</f>
        <v>0</v>
      </c>
      <c r="G38" s="970">
        <f>G36</f>
        <v>12</v>
      </c>
      <c r="H38" s="968" t="str">
        <f t="shared" si="1"/>
        <v>R$/ano</v>
      </c>
      <c r="I38" s="969">
        <f t="shared" ref="I38:I45" si="11">F38*G38</f>
        <v>0</v>
      </c>
      <c r="J38" s="971">
        <f t="shared" ref="J38:J45" si="12">I38/$I$132</f>
        <v>0</v>
      </c>
    </row>
    <row r="39" spans="1:13" s="967" customFormat="1" ht="14.1" customHeight="1" x14ac:dyDescent="0.25">
      <c r="A39" s="980"/>
      <c r="C39" s="966" t="s">
        <v>238</v>
      </c>
      <c r="D39" s="967" t="str">
        <f>'(5)Comp.Benef.'!C36</f>
        <v>Camisa</v>
      </c>
      <c r="E39" s="968" t="str">
        <f t="shared" si="5"/>
        <v>R$/mês</v>
      </c>
      <c r="F39" s="969">
        <f>'(5)Comp.Benef.'!I82</f>
        <v>0</v>
      </c>
      <c r="G39" s="970">
        <f>G38</f>
        <v>12</v>
      </c>
      <c r="H39" s="968" t="str">
        <f t="shared" si="1"/>
        <v>R$/ano</v>
      </c>
      <c r="I39" s="969">
        <f t="shared" si="11"/>
        <v>0</v>
      </c>
      <c r="J39" s="971">
        <f t="shared" si="12"/>
        <v>0</v>
      </c>
    </row>
    <row r="40" spans="1:13" s="967" customFormat="1" ht="14.1" customHeight="1" x14ac:dyDescent="0.25">
      <c r="A40" s="980"/>
      <c r="C40" s="966" t="s">
        <v>239</v>
      </c>
      <c r="D40" s="967" t="str">
        <f>'(5)Comp.Benef.'!C37</f>
        <v>Par de Sapatos</v>
      </c>
      <c r="E40" s="968" t="str">
        <f t="shared" si="5"/>
        <v>R$/mês</v>
      </c>
      <c r="F40" s="969">
        <f>'(5)Comp.Benef.'!I83</f>
        <v>0</v>
      </c>
      <c r="G40" s="970">
        <f t="shared" ref="G40:G45" si="13">G39</f>
        <v>12</v>
      </c>
      <c r="H40" s="968" t="str">
        <f t="shared" si="1"/>
        <v>R$/ano</v>
      </c>
      <c r="I40" s="969">
        <f t="shared" si="11"/>
        <v>0</v>
      </c>
      <c r="J40" s="971">
        <f t="shared" si="12"/>
        <v>0</v>
      </c>
    </row>
    <row r="41" spans="1:13" s="967" customFormat="1" ht="14.1" customHeight="1" x14ac:dyDescent="0.25">
      <c r="A41" s="980"/>
      <c r="C41" s="966" t="s">
        <v>240</v>
      </c>
      <c r="D41" s="967" t="str">
        <f>'(5)Comp.Benef.'!C38</f>
        <v>Colete</v>
      </c>
      <c r="E41" s="968" t="str">
        <f t="shared" si="5"/>
        <v>R$/mês</v>
      </c>
      <c r="F41" s="969">
        <f>'(5)Comp.Benef.'!I84</f>
        <v>0</v>
      </c>
      <c r="G41" s="970">
        <f t="shared" si="13"/>
        <v>12</v>
      </c>
      <c r="H41" s="968" t="str">
        <f t="shared" si="1"/>
        <v>R$/ano</v>
      </c>
      <c r="I41" s="969">
        <f t="shared" si="11"/>
        <v>0</v>
      </c>
      <c r="J41" s="971">
        <f t="shared" si="12"/>
        <v>0</v>
      </c>
    </row>
    <row r="42" spans="1:13" s="967" customFormat="1" ht="14.1" customHeight="1" x14ac:dyDescent="0.25">
      <c r="A42" s="980"/>
      <c r="C42" s="966" t="s">
        <v>283</v>
      </c>
      <c r="D42" s="967" t="str">
        <f>'(5)Comp.Benef.'!C39</f>
        <v>Bota</v>
      </c>
      <c r="E42" s="968" t="str">
        <f t="shared" si="5"/>
        <v>R$/mês</v>
      </c>
      <c r="F42" s="969">
        <f>'(5)Comp.Benef.'!I85</f>
        <v>0</v>
      </c>
      <c r="G42" s="970">
        <f t="shared" si="13"/>
        <v>12</v>
      </c>
      <c r="H42" s="968" t="str">
        <f t="shared" si="1"/>
        <v>R$/ano</v>
      </c>
      <c r="I42" s="969">
        <f t="shared" si="11"/>
        <v>0</v>
      </c>
      <c r="J42" s="971">
        <f t="shared" si="12"/>
        <v>0</v>
      </c>
    </row>
    <row r="43" spans="1:13" s="967" customFormat="1" ht="14.1" customHeight="1" x14ac:dyDescent="0.25">
      <c r="A43" s="980"/>
      <c r="C43" s="966" t="s">
        <v>284</v>
      </c>
      <c r="D43" s="967" t="str">
        <f>'(5)Comp.Benef.'!C40</f>
        <v>Capa de Chuva</v>
      </c>
      <c r="E43" s="968" t="str">
        <f t="shared" si="5"/>
        <v>R$/mês</v>
      </c>
      <c r="F43" s="969">
        <f>'(5)Comp.Benef.'!I86</f>
        <v>0</v>
      </c>
      <c r="G43" s="970">
        <f t="shared" si="13"/>
        <v>12</v>
      </c>
      <c r="H43" s="968" t="str">
        <f t="shared" si="1"/>
        <v>R$/ano</v>
      </c>
      <c r="I43" s="969">
        <f t="shared" si="11"/>
        <v>0</v>
      </c>
      <c r="J43" s="971">
        <f t="shared" si="12"/>
        <v>0</v>
      </c>
    </row>
    <row r="44" spans="1:13" s="967" customFormat="1" ht="14.1" customHeight="1" x14ac:dyDescent="0.25">
      <c r="A44" s="980"/>
      <c r="C44" s="966" t="s">
        <v>285</v>
      </c>
      <c r="D44" s="967" t="str">
        <f>'(5)Comp.Benef.'!C41</f>
        <v>Boné</v>
      </c>
      <c r="E44" s="968" t="str">
        <f t="shared" si="5"/>
        <v>R$/mês</v>
      </c>
      <c r="F44" s="969">
        <f>'(5)Comp.Benef.'!I87</f>
        <v>0</v>
      </c>
      <c r="G44" s="970">
        <f t="shared" si="13"/>
        <v>12</v>
      </c>
      <c r="H44" s="968" t="str">
        <f t="shared" si="1"/>
        <v>R$/ano</v>
      </c>
      <c r="I44" s="969">
        <f t="shared" si="11"/>
        <v>0</v>
      </c>
      <c r="J44" s="971">
        <f t="shared" si="12"/>
        <v>0</v>
      </c>
    </row>
    <row r="45" spans="1:13" s="967" customFormat="1" ht="14.1" customHeight="1" x14ac:dyDescent="0.25">
      <c r="A45" s="980"/>
      <c r="C45" s="966" t="s">
        <v>287</v>
      </c>
      <c r="D45" s="967" t="str">
        <f>'(5)Comp.Benef.'!C42</f>
        <v>Jaqueta</v>
      </c>
      <c r="E45" s="968" t="str">
        <f t="shared" si="5"/>
        <v>R$/mês</v>
      </c>
      <c r="F45" s="969">
        <f>'(5)Comp.Benef.'!I88</f>
        <v>0</v>
      </c>
      <c r="G45" s="970">
        <f t="shared" si="13"/>
        <v>12</v>
      </c>
      <c r="H45" s="968" t="str">
        <f t="shared" si="1"/>
        <v>R$/ano</v>
      </c>
      <c r="I45" s="969">
        <f t="shared" si="11"/>
        <v>0</v>
      </c>
      <c r="J45" s="971">
        <f t="shared" si="12"/>
        <v>0</v>
      </c>
    </row>
    <row r="46" spans="1:13" s="963" customFormat="1" ht="14.1" customHeight="1" x14ac:dyDescent="0.25">
      <c r="A46" s="955"/>
      <c r="B46" s="956" t="s">
        <v>448</v>
      </c>
      <c r="C46" s="957" t="str">
        <f>'(5)Comp.Benef.'!B45</f>
        <v>EPI</v>
      </c>
      <c r="D46" s="956"/>
      <c r="E46" s="959" t="str">
        <f>E44</f>
        <v>R$/mês</v>
      </c>
      <c r="F46" s="960">
        <f>SUM(F47)</f>
        <v>0</v>
      </c>
      <c r="G46" s="961"/>
      <c r="H46" s="959" t="str">
        <f>H44</f>
        <v>R$/ano</v>
      </c>
      <c r="I46" s="960">
        <f>SUM(I47)</f>
        <v>0</v>
      </c>
      <c r="J46" s="962">
        <f>SUM(J47)</f>
        <v>0</v>
      </c>
    </row>
    <row r="47" spans="1:13" s="967" customFormat="1" ht="14.1" customHeight="1" x14ac:dyDescent="0.25">
      <c r="A47" s="981"/>
      <c r="B47" s="975"/>
      <c r="C47" s="966" t="s">
        <v>237</v>
      </c>
      <c r="D47" s="975" t="str">
        <f>'(5)Comp.Benef.'!C46</f>
        <v>Protetor Solar FPS 50 (120ml)</v>
      </c>
      <c r="E47" s="976" t="str">
        <f>E44</f>
        <v>R$/mês</v>
      </c>
      <c r="F47" s="969">
        <f>'(5)Comp.Benef.'!I92</f>
        <v>0</v>
      </c>
      <c r="G47" s="977">
        <f>G45</f>
        <v>12</v>
      </c>
      <c r="H47" s="976" t="str">
        <f>H44</f>
        <v>R$/ano</v>
      </c>
      <c r="I47" s="969">
        <f t="shared" ref="I47" si="14">F47*G47</f>
        <v>0</v>
      </c>
      <c r="J47" s="978">
        <f>I47/$I$132</f>
        <v>0</v>
      </c>
    </row>
    <row r="48" spans="1:13" s="201" customFormat="1" ht="14.1" customHeight="1" x14ac:dyDescent="0.25">
      <c r="A48" s="949" t="s">
        <v>36</v>
      </c>
      <c r="B48" s="950" t="s">
        <v>23</v>
      </c>
      <c r="C48" s="950"/>
      <c r="D48" s="950"/>
      <c r="E48" s="951" t="str">
        <f>E47</f>
        <v>R$/mês</v>
      </c>
      <c r="F48" s="982">
        <f>F49+F63+F72</f>
        <v>0</v>
      </c>
      <c r="G48" s="953"/>
      <c r="H48" s="951" t="str">
        <f>H47</f>
        <v>R$/ano</v>
      </c>
      <c r="I48" s="982">
        <f>I49+I63+I72</f>
        <v>0</v>
      </c>
      <c r="J48" s="954">
        <f>J49+J63+J72</f>
        <v>0</v>
      </c>
      <c r="L48" s="516"/>
      <c r="M48" s="516"/>
    </row>
    <row r="49" spans="1:10" s="963" customFormat="1" ht="14.1" customHeight="1" x14ac:dyDescent="0.25">
      <c r="A49" s="955"/>
      <c r="B49" s="956" t="s">
        <v>265</v>
      </c>
      <c r="C49" s="957" t="str">
        <f>'(6)Comp.Desp.G'!B5</f>
        <v>Administrativas</v>
      </c>
      <c r="D49" s="956"/>
      <c r="E49" s="959" t="str">
        <f>E48</f>
        <v>R$/mês</v>
      </c>
      <c r="F49" s="960">
        <f>SUM(F50:F62)</f>
        <v>0</v>
      </c>
      <c r="G49" s="961"/>
      <c r="H49" s="959" t="str">
        <f>H48</f>
        <v>R$/ano</v>
      </c>
      <c r="I49" s="960">
        <f>SUM(I50:I62)</f>
        <v>0</v>
      </c>
      <c r="J49" s="962">
        <f>SUM(J50:J62)</f>
        <v>0</v>
      </c>
    </row>
    <row r="50" spans="1:10" s="967" customFormat="1" ht="14.1" customHeight="1" x14ac:dyDescent="0.25">
      <c r="A50" s="980"/>
      <c r="C50" s="966" t="s">
        <v>237</v>
      </c>
      <c r="D50" s="967" t="str">
        <f>'(6)Comp.Desp.G'!C6</f>
        <v>Aluguel de Instalações, Venda e Comercial</v>
      </c>
      <c r="E50" s="968" t="str">
        <f t="shared" ref="E50:E61" si="15">E49</f>
        <v>R$/mês</v>
      </c>
      <c r="F50" s="969">
        <f>'(6)Comp.Desp.G'!F6</f>
        <v>0</v>
      </c>
      <c r="G50" s="970">
        <v>12</v>
      </c>
      <c r="H50" s="968" t="str">
        <f t="shared" ref="H50:H61" si="16">H49</f>
        <v>R$/ano</v>
      </c>
      <c r="I50" s="969">
        <f t="shared" ref="I50:I62" si="17">F50*G50</f>
        <v>0</v>
      </c>
      <c r="J50" s="971">
        <f t="shared" ref="J50:J59" si="18">I50/$I$132</f>
        <v>0</v>
      </c>
    </row>
    <row r="51" spans="1:10" s="967" customFormat="1" ht="14.1" customHeight="1" x14ac:dyDescent="0.25">
      <c r="A51" s="980"/>
      <c r="C51" s="966" t="s">
        <v>238</v>
      </c>
      <c r="D51" s="967" t="str">
        <f>'(6)Comp.Desp.G'!C7</f>
        <v>Telefone Fixo</v>
      </c>
      <c r="E51" s="968" t="str">
        <f t="shared" si="15"/>
        <v>R$/mês</v>
      </c>
      <c r="F51" s="969">
        <f>'(6)Comp.Desp.G'!F7</f>
        <v>0</v>
      </c>
      <c r="G51" s="970">
        <f>G50</f>
        <v>12</v>
      </c>
      <c r="H51" s="968" t="str">
        <f t="shared" si="16"/>
        <v>R$/ano</v>
      </c>
      <c r="I51" s="969">
        <f t="shared" si="17"/>
        <v>0</v>
      </c>
      <c r="J51" s="971">
        <f t="shared" si="18"/>
        <v>0</v>
      </c>
    </row>
    <row r="52" spans="1:10" s="967" customFormat="1" ht="14.1" customHeight="1" x14ac:dyDescent="0.25">
      <c r="A52" s="980"/>
      <c r="C52" s="966" t="s">
        <v>239</v>
      </c>
      <c r="D52" s="967" t="str">
        <f>'(6)Comp.Desp.G'!C8</f>
        <v>Internet (P.O.S - Chip)</v>
      </c>
      <c r="E52" s="968" t="str">
        <f t="shared" si="15"/>
        <v>R$/mês</v>
      </c>
      <c r="F52" s="969">
        <f>'(6)Comp.Desp.G'!F8</f>
        <v>0</v>
      </c>
      <c r="G52" s="970">
        <f t="shared" ref="G52:G61" si="19">G51</f>
        <v>12</v>
      </c>
      <c r="H52" s="968" t="str">
        <f t="shared" si="16"/>
        <v>R$/ano</v>
      </c>
      <c r="I52" s="969">
        <f t="shared" si="17"/>
        <v>0</v>
      </c>
      <c r="J52" s="971">
        <f t="shared" si="18"/>
        <v>0</v>
      </c>
    </row>
    <row r="53" spans="1:10" s="967" customFormat="1" ht="14.1" customHeight="1" x14ac:dyDescent="0.25">
      <c r="A53" s="980"/>
      <c r="C53" s="966" t="s">
        <v>240</v>
      </c>
      <c r="D53" s="967" t="str">
        <f>'(6)Comp.Desp.G'!C9</f>
        <v>Energia Elétrica</v>
      </c>
      <c r="E53" s="968" t="str">
        <f t="shared" si="15"/>
        <v>R$/mês</v>
      </c>
      <c r="F53" s="969">
        <f>'(6)Comp.Desp.G'!F9</f>
        <v>0</v>
      </c>
      <c r="G53" s="970">
        <f t="shared" si="19"/>
        <v>12</v>
      </c>
      <c r="H53" s="968" t="str">
        <f t="shared" si="16"/>
        <v>R$/ano</v>
      </c>
      <c r="I53" s="969">
        <f t="shared" si="17"/>
        <v>0</v>
      </c>
      <c r="J53" s="971">
        <f t="shared" si="18"/>
        <v>0</v>
      </c>
    </row>
    <row r="54" spans="1:10" s="967" customFormat="1" ht="14.1" customHeight="1" x14ac:dyDescent="0.25">
      <c r="A54" s="980"/>
      <c r="C54" s="966" t="s">
        <v>283</v>
      </c>
      <c r="D54" s="967" t="str">
        <f>'(6)Comp.Desp.G'!C10</f>
        <v>Água e Esgoto</v>
      </c>
      <c r="E54" s="968" t="str">
        <f t="shared" si="15"/>
        <v>R$/mês</v>
      </c>
      <c r="F54" s="969">
        <f>'(6)Comp.Desp.G'!F10</f>
        <v>0</v>
      </c>
      <c r="G54" s="970">
        <f t="shared" si="19"/>
        <v>12</v>
      </c>
      <c r="H54" s="968" t="str">
        <f t="shared" si="16"/>
        <v>R$/ano</v>
      </c>
      <c r="I54" s="969">
        <f t="shared" si="17"/>
        <v>0</v>
      </c>
      <c r="J54" s="971">
        <f t="shared" si="18"/>
        <v>0</v>
      </c>
    </row>
    <row r="55" spans="1:10" s="967" customFormat="1" ht="14.1" customHeight="1" x14ac:dyDescent="0.25">
      <c r="A55" s="980"/>
      <c r="C55" s="966" t="s">
        <v>284</v>
      </c>
      <c r="D55" s="967" t="str">
        <f>'(6)Comp.Desp.G'!C11</f>
        <v>Propaganda e Publicidade</v>
      </c>
      <c r="E55" s="968" t="str">
        <f t="shared" si="15"/>
        <v>R$/mês</v>
      </c>
      <c r="F55" s="969">
        <f>'(6)Comp.Desp.G'!F11</f>
        <v>0</v>
      </c>
      <c r="G55" s="970">
        <f t="shared" si="19"/>
        <v>12</v>
      </c>
      <c r="H55" s="968" t="str">
        <f t="shared" si="16"/>
        <v>R$/ano</v>
      </c>
      <c r="I55" s="969">
        <f t="shared" si="17"/>
        <v>0</v>
      </c>
      <c r="J55" s="971">
        <f t="shared" si="18"/>
        <v>0</v>
      </c>
    </row>
    <row r="56" spans="1:10" s="967" customFormat="1" ht="14.1" customHeight="1" x14ac:dyDescent="0.25">
      <c r="A56" s="980"/>
      <c r="C56" s="966" t="s">
        <v>285</v>
      </c>
      <c r="D56" s="967" t="str">
        <f>'(6)Comp.Desp.G'!C12</f>
        <v>Seguro Patrimonial</v>
      </c>
      <c r="E56" s="968" t="str">
        <f t="shared" si="15"/>
        <v>R$/mês</v>
      </c>
      <c r="F56" s="969">
        <f>'(6)Comp.Desp.G'!F12</f>
        <v>0</v>
      </c>
      <c r="G56" s="970">
        <f t="shared" si="19"/>
        <v>12</v>
      </c>
      <c r="H56" s="968" t="str">
        <f t="shared" si="16"/>
        <v>R$/ano</v>
      </c>
      <c r="I56" s="969">
        <f t="shared" si="17"/>
        <v>0</v>
      </c>
      <c r="J56" s="971">
        <f t="shared" si="18"/>
        <v>0</v>
      </c>
    </row>
    <row r="57" spans="1:10" s="967" customFormat="1" ht="14.1" customHeight="1" x14ac:dyDescent="0.25">
      <c r="A57" s="980"/>
      <c r="C57" s="966" t="s">
        <v>287</v>
      </c>
      <c r="D57" s="967" t="str">
        <f>'(6)Comp.Desp.G'!C13</f>
        <v>Material de Expediente (bobina, talonário, etc.)</v>
      </c>
      <c r="E57" s="968" t="str">
        <f t="shared" si="15"/>
        <v>R$/mês</v>
      </c>
      <c r="F57" s="969">
        <f>'(6)Comp.Desp.G'!F13</f>
        <v>0</v>
      </c>
      <c r="G57" s="970">
        <f t="shared" si="19"/>
        <v>12</v>
      </c>
      <c r="H57" s="968" t="str">
        <f t="shared" si="16"/>
        <v>R$/ano</v>
      </c>
      <c r="I57" s="969">
        <f t="shared" si="17"/>
        <v>0</v>
      </c>
      <c r="J57" s="971">
        <f t="shared" si="18"/>
        <v>0</v>
      </c>
    </row>
    <row r="58" spans="1:10" s="967" customFormat="1" ht="14.1" customHeight="1" x14ac:dyDescent="0.25">
      <c r="A58" s="980"/>
      <c r="C58" s="966" t="s">
        <v>288</v>
      </c>
      <c r="D58" s="967" t="str">
        <f>'(6)Comp.Desp.G'!C14</f>
        <v>Material de Limpeza e Conservação</v>
      </c>
      <c r="E58" s="968" t="str">
        <f t="shared" si="15"/>
        <v>R$/mês</v>
      </c>
      <c r="F58" s="969">
        <f>'(6)Comp.Desp.G'!F14</f>
        <v>0</v>
      </c>
      <c r="G58" s="970">
        <f t="shared" si="19"/>
        <v>12</v>
      </c>
      <c r="H58" s="968" t="str">
        <f t="shared" si="16"/>
        <v>R$/ano</v>
      </c>
      <c r="I58" s="969">
        <f t="shared" si="17"/>
        <v>0</v>
      </c>
      <c r="J58" s="971">
        <f t="shared" si="18"/>
        <v>0</v>
      </c>
    </row>
    <row r="59" spans="1:10" s="967" customFormat="1" ht="14.1" customHeight="1" x14ac:dyDescent="0.25">
      <c r="A59" s="980"/>
      <c r="C59" s="966" t="s">
        <v>289</v>
      </c>
      <c r="D59" s="967" t="str">
        <f>'(6)Comp.Desp.G'!C15</f>
        <v>Assinatura: livro/jornal/revista</v>
      </c>
      <c r="E59" s="968" t="str">
        <f t="shared" si="15"/>
        <v>R$/mês</v>
      </c>
      <c r="F59" s="969">
        <f>'(6)Comp.Desp.G'!F15</f>
        <v>0</v>
      </c>
      <c r="G59" s="970">
        <f t="shared" si="19"/>
        <v>12</v>
      </c>
      <c r="H59" s="968" t="str">
        <f t="shared" si="16"/>
        <v>R$/ano</v>
      </c>
      <c r="I59" s="969">
        <f t="shared" si="17"/>
        <v>0</v>
      </c>
      <c r="J59" s="971">
        <f t="shared" si="18"/>
        <v>0</v>
      </c>
    </row>
    <row r="60" spans="1:10" s="967" customFormat="1" ht="14.1" customHeight="1" x14ac:dyDescent="0.25">
      <c r="A60" s="980"/>
      <c r="C60" s="966" t="s">
        <v>290</v>
      </c>
      <c r="D60" s="967" t="str">
        <f>'(6)Comp.Desp.G'!C16</f>
        <v>Garantia de Contrato</v>
      </c>
      <c r="E60" s="968" t="str">
        <f t="shared" si="15"/>
        <v>R$/mês</v>
      </c>
      <c r="F60" s="969">
        <f>'(6)Comp.Desp.G'!F16</f>
        <v>0</v>
      </c>
      <c r="G60" s="970">
        <f t="shared" si="19"/>
        <v>12</v>
      </c>
      <c r="H60" s="968" t="str">
        <f t="shared" si="16"/>
        <v>R$/ano</v>
      </c>
      <c r="I60" s="969">
        <f t="shared" si="17"/>
        <v>0</v>
      </c>
      <c r="J60" s="971">
        <f>I60/$I$132</f>
        <v>0</v>
      </c>
    </row>
    <row r="61" spans="1:10" s="967" customFormat="1" ht="14.1" customHeight="1" x14ac:dyDescent="0.25">
      <c r="A61" s="980"/>
      <c r="C61" s="966" t="s">
        <v>291</v>
      </c>
      <c r="D61" s="967" t="str">
        <f>'(6)Comp.Desp.G'!C17</f>
        <v>Custos Regulatórios</v>
      </c>
      <c r="E61" s="968" t="str">
        <f t="shared" si="15"/>
        <v>R$/mês</v>
      </c>
      <c r="F61" s="969">
        <f>'(6)Comp.Desp.G'!F17</f>
        <v>0</v>
      </c>
      <c r="G61" s="970">
        <f t="shared" si="19"/>
        <v>12</v>
      </c>
      <c r="H61" s="968" t="str">
        <f t="shared" si="16"/>
        <v>R$/ano</v>
      </c>
      <c r="I61" s="969">
        <f t="shared" si="17"/>
        <v>0</v>
      </c>
      <c r="J61" s="971">
        <f>I61/$I$132</f>
        <v>0</v>
      </c>
    </row>
    <row r="62" spans="1:10" s="967" customFormat="1" ht="14.1" customHeight="1" x14ac:dyDescent="0.25">
      <c r="A62" s="980"/>
      <c r="C62" s="966" t="s">
        <v>292</v>
      </c>
      <c r="D62" s="967" t="str">
        <f>'(6)Comp.Desp.G'!C18</f>
        <v>Outras despesas</v>
      </c>
      <c r="E62" s="968" t="str">
        <f t="shared" ref="E62" si="20">E59</f>
        <v>R$/mês</v>
      </c>
      <c r="F62" s="969">
        <f>'(6)Comp.Desp.G'!F18</f>
        <v>0</v>
      </c>
      <c r="G62" s="970">
        <f>G59</f>
        <v>12</v>
      </c>
      <c r="H62" s="968" t="str">
        <f>H59</f>
        <v>R$/ano</v>
      </c>
      <c r="I62" s="969">
        <f t="shared" si="17"/>
        <v>0</v>
      </c>
      <c r="J62" s="971">
        <f>I62/$I$132</f>
        <v>0</v>
      </c>
    </row>
    <row r="63" spans="1:10" s="963" customFormat="1" ht="14.1" customHeight="1" x14ac:dyDescent="0.25">
      <c r="A63" s="955"/>
      <c r="B63" s="983" t="s">
        <v>266</v>
      </c>
      <c r="C63" s="984" t="str">
        <f>'(6)Comp.Desp.G'!B23</f>
        <v>Serviço de Terceiro:</v>
      </c>
      <c r="D63" s="983"/>
      <c r="E63" s="985" t="str">
        <f>E62</f>
        <v>R$/mês</v>
      </c>
      <c r="F63" s="986">
        <f>SUM(F64:F71)</f>
        <v>0</v>
      </c>
      <c r="G63" s="987"/>
      <c r="H63" s="985" t="str">
        <f>H62</f>
        <v>R$/ano</v>
      </c>
      <c r="I63" s="986">
        <f>SUM(I64:I71)</f>
        <v>0</v>
      </c>
      <c r="J63" s="988">
        <f>SUM(J64:J71)</f>
        <v>0</v>
      </c>
    </row>
    <row r="64" spans="1:10" s="967" customFormat="1" ht="14.1" customHeight="1" x14ac:dyDescent="0.25">
      <c r="A64" s="980"/>
      <c r="C64" s="966" t="s">
        <v>237</v>
      </c>
      <c r="D64" s="967" t="str">
        <f>'(6)Comp.Desp.G'!C24</f>
        <v>Honorários Advocatícios</v>
      </c>
      <c r="E64" s="968" t="str">
        <f t="shared" ref="E64:E70" si="21">E63</f>
        <v>R$/mês</v>
      </c>
      <c r="F64" s="969">
        <f>'(6)Comp.Desp.G'!F24</f>
        <v>0</v>
      </c>
      <c r="G64" s="970">
        <f>G62</f>
        <v>12</v>
      </c>
      <c r="H64" s="968" t="str">
        <f t="shared" ref="H64:H70" si="22">H63</f>
        <v>R$/ano</v>
      </c>
      <c r="I64" s="969">
        <f t="shared" ref="I64:I71" si="23">F64*G64</f>
        <v>0</v>
      </c>
      <c r="J64" s="971">
        <f t="shared" ref="J64:J71" si="24">I64/$I$132</f>
        <v>0</v>
      </c>
    </row>
    <row r="65" spans="1:10" s="967" customFormat="1" ht="14.1" customHeight="1" x14ac:dyDescent="0.25">
      <c r="A65" s="980"/>
      <c r="C65" s="966" t="s">
        <v>238</v>
      </c>
      <c r="D65" s="967" t="str">
        <f>'(6)Comp.Desp.G'!C25</f>
        <v>Honorários Contábeis</v>
      </c>
      <c r="E65" s="968" t="str">
        <f t="shared" si="21"/>
        <v>R$/mês</v>
      </c>
      <c r="F65" s="969">
        <f>'(6)Comp.Desp.G'!F25</f>
        <v>0</v>
      </c>
      <c r="G65" s="970">
        <f>G64</f>
        <v>12</v>
      </c>
      <c r="H65" s="968" t="str">
        <f t="shared" si="22"/>
        <v>R$/ano</v>
      </c>
      <c r="I65" s="969">
        <f t="shared" si="23"/>
        <v>0</v>
      </c>
      <c r="J65" s="971">
        <f t="shared" si="24"/>
        <v>0</v>
      </c>
    </row>
    <row r="66" spans="1:10" s="967" customFormat="1" ht="14.1" customHeight="1" x14ac:dyDescent="0.25">
      <c r="A66" s="980"/>
      <c r="C66" s="966" t="s">
        <v>239</v>
      </c>
      <c r="D66" s="967" t="str">
        <f>'(6)Comp.Desp.G'!C26</f>
        <v>Mão-de-obra especializada</v>
      </c>
      <c r="E66" s="968" t="str">
        <f t="shared" si="21"/>
        <v>R$/mês</v>
      </c>
      <c r="F66" s="969">
        <f>'(6)Comp.Desp.G'!F26</f>
        <v>0</v>
      </c>
      <c r="G66" s="970">
        <f t="shared" ref="G66:G70" si="25">G65</f>
        <v>12</v>
      </c>
      <c r="H66" s="968" t="str">
        <f t="shared" si="22"/>
        <v>R$/ano</v>
      </c>
      <c r="I66" s="969">
        <f t="shared" si="23"/>
        <v>0</v>
      </c>
      <c r="J66" s="971">
        <f t="shared" si="24"/>
        <v>0</v>
      </c>
    </row>
    <row r="67" spans="1:10" s="967" customFormat="1" ht="14.1" customHeight="1" x14ac:dyDescent="0.25">
      <c r="A67" s="980"/>
      <c r="C67" s="966" t="s">
        <v>240</v>
      </c>
      <c r="D67" s="967" t="str">
        <f>'(6)Comp.Desp.G'!C27</f>
        <v>Exames médico - admissional e dimensional</v>
      </c>
      <c r="E67" s="968" t="str">
        <f t="shared" si="21"/>
        <v>R$/mês</v>
      </c>
      <c r="F67" s="969">
        <f>'(6)Comp.Desp.G'!F27</f>
        <v>0</v>
      </c>
      <c r="G67" s="970">
        <f t="shared" si="25"/>
        <v>12</v>
      </c>
      <c r="H67" s="968" t="str">
        <f t="shared" si="22"/>
        <v>R$/ano</v>
      </c>
      <c r="I67" s="969">
        <f t="shared" si="23"/>
        <v>0</v>
      </c>
      <c r="J67" s="971">
        <f t="shared" si="24"/>
        <v>0</v>
      </c>
    </row>
    <row r="68" spans="1:10" s="967" customFormat="1" ht="14.1" customHeight="1" x14ac:dyDescent="0.25">
      <c r="A68" s="980"/>
      <c r="C68" s="966" t="s">
        <v>283</v>
      </c>
      <c r="D68" s="967" t="str">
        <f>'(6)Comp.Desp.G'!C28</f>
        <v>Laudo de segurança do trabalho</v>
      </c>
      <c r="E68" s="968" t="str">
        <f t="shared" si="21"/>
        <v>R$/mês</v>
      </c>
      <c r="F68" s="969">
        <f>'(6)Comp.Desp.G'!F28</f>
        <v>0</v>
      </c>
      <c r="G68" s="970">
        <f t="shared" si="25"/>
        <v>12</v>
      </c>
      <c r="H68" s="968" t="str">
        <f t="shared" si="22"/>
        <v>R$/ano</v>
      </c>
      <c r="I68" s="969">
        <f t="shared" si="23"/>
        <v>0</v>
      </c>
      <c r="J68" s="971">
        <f t="shared" si="24"/>
        <v>0</v>
      </c>
    </row>
    <row r="69" spans="1:10" s="967" customFormat="1" ht="14.1" customHeight="1" x14ac:dyDescent="0.25">
      <c r="A69" s="980"/>
      <c r="C69" s="966" t="s">
        <v>284</v>
      </c>
      <c r="D69" s="967" t="str">
        <f>'(6)Comp.Desp.G'!C29</f>
        <v>Vigilância Patrimonial</v>
      </c>
      <c r="E69" s="968" t="str">
        <f t="shared" si="21"/>
        <v>R$/mês</v>
      </c>
      <c r="F69" s="969">
        <f>'(6)Comp.Desp.G'!F29</f>
        <v>0</v>
      </c>
      <c r="G69" s="970">
        <f t="shared" si="25"/>
        <v>12</v>
      </c>
      <c r="H69" s="968" t="str">
        <f t="shared" si="22"/>
        <v>R$/ano</v>
      </c>
      <c r="I69" s="969">
        <f t="shared" si="23"/>
        <v>0</v>
      </c>
      <c r="J69" s="971">
        <f t="shared" si="24"/>
        <v>0</v>
      </c>
    </row>
    <row r="70" spans="1:10" s="967" customFormat="1" ht="14.1" customHeight="1" x14ac:dyDescent="0.25">
      <c r="A70" s="980"/>
      <c r="C70" s="966" t="s">
        <v>285</v>
      </c>
      <c r="D70" s="967" t="str">
        <f>'(6)Comp.Desp.G'!C30</f>
        <v>Despesa Comercial</v>
      </c>
      <c r="E70" s="968" t="str">
        <f t="shared" si="21"/>
        <v>R$/mês</v>
      </c>
      <c r="F70" s="969">
        <f>'(6)Comp.Desp.G'!F30</f>
        <v>0</v>
      </c>
      <c r="G70" s="970">
        <f t="shared" si="25"/>
        <v>12</v>
      </c>
      <c r="H70" s="968" t="str">
        <f t="shared" si="22"/>
        <v>R$/ano</v>
      </c>
      <c r="I70" s="969">
        <f t="shared" si="23"/>
        <v>0</v>
      </c>
      <c r="J70" s="971">
        <f t="shared" si="24"/>
        <v>0</v>
      </c>
    </row>
    <row r="71" spans="1:10" s="967" customFormat="1" ht="14.1" customHeight="1" x14ac:dyDescent="0.25">
      <c r="A71" s="989"/>
      <c r="B71" s="975"/>
      <c r="C71" s="974" t="s">
        <v>287</v>
      </c>
      <c r="D71" s="975" t="str">
        <f>'(6)Comp.Desp.G'!C31</f>
        <v>Transporte de Valores</v>
      </c>
      <c r="E71" s="976" t="str">
        <f t="shared" ref="E71" si="26">E69</f>
        <v>R$/mês</v>
      </c>
      <c r="F71" s="990">
        <f>'(6)Comp.Desp.G'!F31</f>
        <v>0</v>
      </c>
      <c r="G71" s="977">
        <f>G69</f>
        <v>12</v>
      </c>
      <c r="H71" s="976" t="str">
        <f>H69</f>
        <v>R$/ano</v>
      </c>
      <c r="I71" s="990">
        <f t="shared" si="23"/>
        <v>0</v>
      </c>
      <c r="J71" s="978">
        <f t="shared" si="24"/>
        <v>0</v>
      </c>
    </row>
    <row r="72" spans="1:10" s="963" customFormat="1" ht="14.1" customHeight="1" x14ac:dyDescent="0.25">
      <c r="A72" s="991"/>
      <c r="B72" s="992" t="s">
        <v>267</v>
      </c>
      <c r="C72" s="993" t="str">
        <f>'(6)Comp.Desp.G'!B36</f>
        <v>Operacionais:</v>
      </c>
      <c r="D72" s="992"/>
      <c r="E72" s="994" t="str">
        <f>E71</f>
        <v>R$/mês</v>
      </c>
      <c r="F72" s="995">
        <f>SUM(F73:F85)</f>
        <v>0</v>
      </c>
      <c r="G72" s="961"/>
      <c r="H72" s="994" t="str">
        <f>H71</f>
        <v>R$/ano</v>
      </c>
      <c r="I72" s="995">
        <f>SUM(I73:I85)</f>
        <v>0</v>
      </c>
      <c r="J72" s="996">
        <f>SUM(J73:J85)</f>
        <v>0</v>
      </c>
    </row>
    <row r="73" spans="1:10" s="967" customFormat="1" ht="14.1" customHeight="1" x14ac:dyDescent="0.25">
      <c r="A73" s="980"/>
      <c r="C73" s="966" t="s">
        <v>237</v>
      </c>
      <c r="D73" s="967" t="str">
        <f>'(6)Comp.Desp.G'!C37</f>
        <v>Manutenção de Equipamentos e Hardware</v>
      </c>
      <c r="E73" s="968" t="str">
        <f t="shared" ref="E73:E85" si="27">E72</f>
        <v>R$/mês</v>
      </c>
      <c r="F73" s="969">
        <f>'(6)Comp.Desp.G'!F37</f>
        <v>0</v>
      </c>
      <c r="G73" s="970">
        <f>G71</f>
        <v>12</v>
      </c>
      <c r="H73" s="968" t="str">
        <f t="shared" ref="H73:H85" si="28">H72</f>
        <v>R$/ano</v>
      </c>
      <c r="I73" s="969">
        <f t="shared" ref="I73:I85" si="29">F73*G73</f>
        <v>0</v>
      </c>
      <c r="J73" s="971">
        <f t="shared" ref="J73:J85" si="30">I73/$I$132</f>
        <v>0</v>
      </c>
    </row>
    <row r="74" spans="1:10" s="967" customFormat="1" ht="14.1" customHeight="1" x14ac:dyDescent="0.25">
      <c r="A74" s="980"/>
      <c r="C74" s="966" t="s">
        <v>238</v>
      </c>
      <c r="D74" s="967" t="str">
        <f>'(6)Comp.Desp.G'!C38</f>
        <v>Manutenção Software</v>
      </c>
      <c r="E74" s="968" t="str">
        <f t="shared" si="27"/>
        <v>R$/mês</v>
      </c>
      <c r="F74" s="969">
        <f>'(6)Comp.Desp.G'!F38</f>
        <v>0</v>
      </c>
      <c r="G74" s="970">
        <f>G73</f>
        <v>12</v>
      </c>
      <c r="H74" s="968" t="str">
        <f t="shared" si="28"/>
        <v>R$/ano</v>
      </c>
      <c r="I74" s="969">
        <f t="shared" si="29"/>
        <v>0</v>
      </c>
      <c r="J74" s="971">
        <f t="shared" si="30"/>
        <v>0</v>
      </c>
    </row>
    <row r="75" spans="1:10" s="967" customFormat="1" ht="14.1" customHeight="1" x14ac:dyDescent="0.25">
      <c r="A75" s="980"/>
      <c r="C75" s="966" t="s">
        <v>239</v>
      </c>
      <c r="D75" s="967" t="str">
        <f>'(6)Comp.Desp.G'!C39</f>
        <v>Manutenção Infraestrutura de TI</v>
      </c>
      <c r="E75" s="968" t="str">
        <f t="shared" si="27"/>
        <v>R$/mês</v>
      </c>
      <c r="F75" s="969">
        <f>'(6)Comp.Desp.G'!F39</f>
        <v>0</v>
      </c>
      <c r="G75" s="970">
        <f t="shared" ref="G75:G85" si="31">G74</f>
        <v>12</v>
      </c>
      <c r="H75" s="968" t="str">
        <f t="shared" si="28"/>
        <v>R$/ano</v>
      </c>
      <c r="I75" s="969">
        <f t="shared" si="29"/>
        <v>0</v>
      </c>
      <c r="J75" s="971">
        <f t="shared" si="30"/>
        <v>0</v>
      </c>
    </row>
    <row r="76" spans="1:10" s="967" customFormat="1" ht="14.1" customHeight="1" x14ac:dyDescent="0.25">
      <c r="A76" s="980"/>
      <c r="C76" s="966" t="s">
        <v>240</v>
      </c>
      <c r="D76" s="967" t="str">
        <f>'(6)Comp.Desp.G'!C40</f>
        <v>Manutenção do Sistemas Informatizados e Data Center</v>
      </c>
      <c r="E76" s="968" t="str">
        <f t="shared" si="27"/>
        <v>R$/mês</v>
      </c>
      <c r="F76" s="969">
        <f>'(6)Comp.Desp.G'!F40</f>
        <v>0</v>
      </c>
      <c r="G76" s="970">
        <f t="shared" si="31"/>
        <v>12</v>
      </c>
      <c r="H76" s="968" t="str">
        <f t="shared" si="28"/>
        <v>R$/ano</v>
      </c>
      <c r="I76" s="969">
        <f t="shared" si="29"/>
        <v>0</v>
      </c>
      <c r="J76" s="971">
        <f t="shared" si="30"/>
        <v>0</v>
      </c>
    </row>
    <row r="77" spans="1:10" s="967" customFormat="1" ht="14.1" customHeight="1" x14ac:dyDescent="0.25">
      <c r="A77" s="980"/>
      <c r="C77" s="966" t="s">
        <v>283</v>
      </c>
      <c r="D77" s="967" t="str">
        <f>'(6)Comp.Desp.G'!C41</f>
        <v>Manutenção da Central de Controle Operacional - CCO</v>
      </c>
      <c r="E77" s="968" t="str">
        <f t="shared" si="27"/>
        <v>R$/mês</v>
      </c>
      <c r="F77" s="969">
        <f>'(6)Comp.Desp.G'!F41</f>
        <v>0</v>
      </c>
      <c r="G77" s="970">
        <f t="shared" si="31"/>
        <v>12</v>
      </c>
      <c r="H77" s="968" t="str">
        <f t="shared" si="28"/>
        <v>R$/ano</v>
      </c>
      <c r="I77" s="969">
        <f t="shared" si="29"/>
        <v>0</v>
      </c>
      <c r="J77" s="971">
        <f t="shared" si="30"/>
        <v>0</v>
      </c>
    </row>
    <row r="78" spans="1:10" s="967" customFormat="1" ht="14.1" customHeight="1" x14ac:dyDescent="0.25">
      <c r="A78" s="980"/>
      <c r="C78" s="966" t="s">
        <v>284</v>
      </c>
      <c r="D78" s="967" t="str">
        <f>'(6)Comp.Desp.G'!C42</f>
        <v>Manutenção e Reposição de Sinalização Vertical</v>
      </c>
      <c r="E78" s="968" t="str">
        <f t="shared" si="27"/>
        <v>R$/mês</v>
      </c>
      <c r="F78" s="969">
        <f>'(6)Comp.Desp.G'!F42</f>
        <v>0</v>
      </c>
      <c r="G78" s="970">
        <f t="shared" si="31"/>
        <v>12</v>
      </c>
      <c r="H78" s="968" t="str">
        <f t="shared" si="28"/>
        <v>R$/ano</v>
      </c>
      <c r="I78" s="969">
        <f t="shared" si="29"/>
        <v>0</v>
      </c>
      <c r="J78" s="971">
        <f t="shared" si="30"/>
        <v>0</v>
      </c>
    </row>
    <row r="79" spans="1:10" s="967" customFormat="1" ht="14.1" customHeight="1" x14ac:dyDescent="0.25">
      <c r="A79" s="980"/>
      <c r="C79" s="966" t="s">
        <v>285</v>
      </c>
      <c r="D79" s="967" t="str">
        <f>'(6)Comp.Desp.G'!C43</f>
        <v>Manutenção e Reposição de Sinalização Horizontal - Legenda</v>
      </c>
      <c r="E79" s="968" t="str">
        <f t="shared" si="27"/>
        <v>R$/mês</v>
      </c>
      <c r="F79" s="969">
        <f>'(6)Comp.Desp.G'!F43</f>
        <v>0</v>
      </c>
      <c r="G79" s="970">
        <f t="shared" si="31"/>
        <v>12</v>
      </c>
      <c r="H79" s="968" t="str">
        <f t="shared" si="28"/>
        <v>R$/ano</v>
      </c>
      <c r="I79" s="969">
        <f t="shared" si="29"/>
        <v>0</v>
      </c>
      <c r="J79" s="971">
        <f t="shared" si="30"/>
        <v>0</v>
      </c>
    </row>
    <row r="80" spans="1:10" s="967" customFormat="1" ht="14.1" customHeight="1" x14ac:dyDescent="0.25">
      <c r="A80" s="980"/>
      <c r="C80" s="966" t="s">
        <v>287</v>
      </c>
      <c r="D80" s="967" t="str">
        <f>'(6)Comp.Desp.G'!C44</f>
        <v>Manutenção e Reposição de Sinalização Horizontal - Bordo</v>
      </c>
      <c r="E80" s="968" t="str">
        <f t="shared" si="27"/>
        <v>R$/mês</v>
      </c>
      <c r="F80" s="969">
        <f>'(6)Comp.Desp.G'!F44</f>
        <v>0</v>
      </c>
      <c r="G80" s="970">
        <f t="shared" si="31"/>
        <v>12</v>
      </c>
      <c r="H80" s="968" t="str">
        <f t="shared" si="28"/>
        <v>R$/ano</v>
      </c>
      <c r="I80" s="969">
        <f t="shared" si="29"/>
        <v>0</v>
      </c>
      <c r="J80" s="971">
        <f t="shared" si="30"/>
        <v>0</v>
      </c>
    </row>
    <row r="81" spans="1:13" s="967" customFormat="1" ht="14.1" customHeight="1" x14ac:dyDescent="0.25">
      <c r="A81" s="980"/>
      <c r="C81" s="966" t="s">
        <v>288</v>
      </c>
      <c r="D81" s="967" t="str">
        <f>'(6)Comp.Desp.G'!C45</f>
        <v>Homologação do Talonário Eletrônico</v>
      </c>
      <c r="E81" s="968" t="str">
        <f t="shared" si="27"/>
        <v>R$/mês</v>
      </c>
      <c r="F81" s="969">
        <f>'(6)Comp.Desp.G'!F45</f>
        <v>0</v>
      </c>
      <c r="G81" s="970">
        <f t="shared" si="31"/>
        <v>12</v>
      </c>
      <c r="H81" s="968" t="str">
        <f t="shared" si="28"/>
        <v>R$/ano</v>
      </c>
      <c r="I81" s="969">
        <f t="shared" si="29"/>
        <v>0</v>
      </c>
      <c r="J81" s="971">
        <f t="shared" si="30"/>
        <v>0</v>
      </c>
    </row>
    <row r="82" spans="1:13" s="967" customFormat="1" ht="14.1" customHeight="1" x14ac:dyDescent="0.25">
      <c r="A82" s="980"/>
      <c r="C82" s="966" t="s">
        <v>289</v>
      </c>
      <c r="D82" s="967" t="str">
        <f>'(6)Comp.Desp.G'!C46</f>
        <v>Hospedagem - Armazenamento na Nuvem</v>
      </c>
      <c r="E82" s="968" t="str">
        <f t="shared" si="27"/>
        <v>R$/mês</v>
      </c>
      <c r="F82" s="969">
        <f>'(6)Comp.Desp.G'!F46</f>
        <v>0</v>
      </c>
      <c r="G82" s="970">
        <f t="shared" si="31"/>
        <v>12</v>
      </c>
      <c r="H82" s="968" t="str">
        <f t="shared" si="28"/>
        <v>R$/ano</v>
      </c>
      <c r="I82" s="969">
        <f t="shared" si="29"/>
        <v>0</v>
      </c>
      <c r="J82" s="971">
        <f t="shared" si="30"/>
        <v>0</v>
      </c>
    </row>
    <row r="83" spans="1:13" s="967" customFormat="1" ht="14.1" customHeight="1" x14ac:dyDescent="0.25">
      <c r="A83" s="980"/>
      <c r="C83" s="966" t="s">
        <v>290</v>
      </c>
      <c r="D83" s="967" t="str">
        <f>'(6)Comp.Desp.G'!C47</f>
        <v>Bobina - Parquímetro</v>
      </c>
      <c r="E83" s="968" t="str">
        <f t="shared" si="27"/>
        <v>R$/mês</v>
      </c>
      <c r="F83" s="969">
        <f>'(6)Comp.Desp.G'!F47</f>
        <v>0</v>
      </c>
      <c r="G83" s="970">
        <f t="shared" si="31"/>
        <v>12</v>
      </c>
      <c r="H83" s="968" t="str">
        <f t="shared" si="28"/>
        <v>R$/ano</v>
      </c>
      <c r="I83" s="969">
        <f t="shared" si="29"/>
        <v>0</v>
      </c>
      <c r="J83" s="971">
        <f t="shared" si="30"/>
        <v>0</v>
      </c>
    </row>
    <row r="84" spans="1:13" s="967" customFormat="1" ht="14.1" customHeight="1" x14ac:dyDescent="0.25">
      <c r="A84" s="980"/>
      <c r="C84" s="966" t="s">
        <v>291</v>
      </c>
      <c r="D84" s="967" t="str">
        <f>'(6)Comp.Desp.G'!C48</f>
        <v>Bobina - P.O.S.</v>
      </c>
      <c r="E84" s="968" t="str">
        <f t="shared" si="27"/>
        <v>R$/mês</v>
      </c>
      <c r="F84" s="969">
        <f>'(6)Comp.Desp.G'!F48</f>
        <v>0</v>
      </c>
      <c r="G84" s="970">
        <f t="shared" si="31"/>
        <v>12</v>
      </c>
      <c r="H84" s="968" t="str">
        <f t="shared" si="28"/>
        <v>R$/ano</v>
      </c>
      <c r="I84" s="969">
        <f t="shared" si="29"/>
        <v>0</v>
      </c>
      <c r="J84" s="971">
        <f t="shared" si="30"/>
        <v>0</v>
      </c>
    </row>
    <row r="85" spans="1:13" s="967" customFormat="1" ht="14.1" customHeight="1" x14ac:dyDescent="0.25">
      <c r="A85" s="980"/>
      <c r="C85" s="966" t="s">
        <v>292</v>
      </c>
      <c r="D85" s="967" t="str">
        <f>'(6)Comp.Desp.G'!C49</f>
        <v>Licença de Softwares</v>
      </c>
      <c r="E85" s="968" t="str">
        <f t="shared" si="27"/>
        <v>R$/mês</v>
      </c>
      <c r="F85" s="969">
        <f>'(6)Comp.Desp.G'!F49</f>
        <v>0</v>
      </c>
      <c r="G85" s="970">
        <f t="shared" si="31"/>
        <v>12</v>
      </c>
      <c r="H85" s="968" t="str">
        <f t="shared" si="28"/>
        <v>R$/ano</v>
      </c>
      <c r="I85" s="969">
        <f t="shared" si="29"/>
        <v>0</v>
      </c>
      <c r="J85" s="971">
        <f t="shared" si="30"/>
        <v>0</v>
      </c>
    </row>
    <row r="86" spans="1:13" s="201" customFormat="1" ht="14.1" customHeight="1" x14ac:dyDescent="0.25">
      <c r="A86" s="949" t="s">
        <v>37</v>
      </c>
      <c r="B86" s="950" t="s">
        <v>274</v>
      </c>
      <c r="C86" s="950"/>
      <c r="D86" s="950"/>
      <c r="E86" s="951" t="str">
        <f>E82</f>
        <v>R$/mês</v>
      </c>
      <c r="F86" s="982">
        <f>F87+F90+F93</f>
        <v>0</v>
      </c>
      <c r="G86" s="953"/>
      <c r="H86" s="951" t="str">
        <f>H82</f>
        <v>R$/ano</v>
      </c>
      <c r="I86" s="982">
        <f>I87+I90+I93</f>
        <v>0</v>
      </c>
      <c r="J86" s="954">
        <f>J87+J90+J93</f>
        <v>0</v>
      </c>
      <c r="K86" s="967"/>
      <c r="L86" s="516"/>
      <c r="M86" s="516"/>
    </row>
    <row r="87" spans="1:13" s="963" customFormat="1" ht="14.1" customHeight="1" x14ac:dyDescent="0.25">
      <c r="A87" s="955"/>
      <c r="B87" s="956" t="s">
        <v>268</v>
      </c>
      <c r="C87" s="957" t="s">
        <v>269</v>
      </c>
      <c r="D87" s="956"/>
      <c r="E87" s="959" t="str">
        <f>E86</f>
        <v>R$/mês</v>
      </c>
      <c r="F87" s="960">
        <f>SUM(F88:F89)</f>
        <v>0</v>
      </c>
      <c r="G87" s="961"/>
      <c r="H87" s="959" t="str">
        <f>H86</f>
        <v>R$/ano</v>
      </c>
      <c r="I87" s="960">
        <f>SUM(I88:I89)</f>
        <v>0</v>
      </c>
      <c r="J87" s="962">
        <f>SUM(J88:J89)</f>
        <v>0</v>
      </c>
      <c r="K87" s="967"/>
    </row>
    <row r="88" spans="1:13" s="967" customFormat="1" ht="14.1" customHeight="1" x14ac:dyDescent="0.25">
      <c r="A88" s="980"/>
      <c r="C88" s="966" t="s">
        <v>237</v>
      </c>
      <c r="D88" s="967" t="s">
        <v>241</v>
      </c>
      <c r="E88" s="968" t="str">
        <f>E86</f>
        <v>R$/mês</v>
      </c>
      <c r="F88" s="969">
        <f>'(7)Comp.Veic.Pas'!J51</f>
        <v>0</v>
      </c>
      <c r="G88" s="970">
        <f>G47</f>
        <v>12</v>
      </c>
      <c r="H88" s="968" t="str">
        <f>H86</f>
        <v>R$/ano</v>
      </c>
      <c r="I88" s="969">
        <f t="shared" ref="I88:I89" si="32">F88*G88</f>
        <v>0</v>
      </c>
      <c r="J88" s="971">
        <f>I88/$I$132</f>
        <v>0</v>
      </c>
    </row>
    <row r="89" spans="1:13" s="967" customFormat="1" ht="14.1" customHeight="1" x14ac:dyDescent="0.25">
      <c r="A89" s="981"/>
      <c r="B89" s="975"/>
      <c r="C89" s="966" t="s">
        <v>238</v>
      </c>
      <c r="D89" s="975" t="s">
        <v>17</v>
      </c>
      <c r="E89" s="976" t="str">
        <f t="shared" ref="E89" si="33">E88</f>
        <v>R$/mês</v>
      </c>
      <c r="F89" s="969">
        <f>'(7)Comp.Veic.Pas'!J80</f>
        <v>0</v>
      </c>
      <c r="G89" s="977">
        <f>G88</f>
        <v>12</v>
      </c>
      <c r="H89" s="976" t="str">
        <f t="shared" ref="H89" si="34">H88</f>
        <v>R$/ano</v>
      </c>
      <c r="I89" s="969">
        <f t="shared" si="32"/>
        <v>0</v>
      </c>
      <c r="J89" s="971">
        <f>I89/$I$132</f>
        <v>0</v>
      </c>
    </row>
    <row r="90" spans="1:13" s="963" customFormat="1" ht="14.1" customHeight="1" x14ac:dyDescent="0.25">
      <c r="A90" s="955"/>
      <c r="B90" s="956" t="s">
        <v>270</v>
      </c>
      <c r="C90" s="957" t="s">
        <v>271</v>
      </c>
      <c r="D90" s="956"/>
      <c r="E90" s="959" t="str">
        <f>E89</f>
        <v>R$/mês</v>
      </c>
      <c r="F90" s="960">
        <f>SUM(F91:F92)</f>
        <v>0</v>
      </c>
      <c r="G90" s="961"/>
      <c r="H90" s="959" t="str">
        <f>H89</f>
        <v>R$/ano</v>
      </c>
      <c r="I90" s="960">
        <f>SUM(I91:I92)</f>
        <v>0</v>
      </c>
      <c r="J90" s="962">
        <f>SUM(J91:J92)</f>
        <v>0</v>
      </c>
    </row>
    <row r="91" spans="1:13" s="967" customFormat="1" ht="14.1" customHeight="1" x14ac:dyDescent="0.25">
      <c r="A91" s="980"/>
      <c r="C91" s="966" t="s">
        <v>237</v>
      </c>
      <c r="D91" s="967" t="s">
        <v>241</v>
      </c>
      <c r="E91" s="968" t="str">
        <f>E89</f>
        <v>R$/mês</v>
      </c>
      <c r="F91" s="969">
        <f>'(8)Comp.Veic.Util.'!J51</f>
        <v>0</v>
      </c>
      <c r="G91" s="970">
        <f>G89</f>
        <v>12</v>
      </c>
      <c r="H91" s="968" t="str">
        <f>H89</f>
        <v>R$/ano</v>
      </c>
      <c r="I91" s="969">
        <f t="shared" ref="I91:I92" si="35">F91*G91</f>
        <v>0</v>
      </c>
      <c r="J91" s="971">
        <f>I91/$I$132</f>
        <v>0</v>
      </c>
    </row>
    <row r="92" spans="1:13" s="967" customFormat="1" ht="14.1" customHeight="1" x14ac:dyDescent="0.25">
      <c r="A92" s="981"/>
      <c r="B92" s="975"/>
      <c r="C92" s="966" t="s">
        <v>238</v>
      </c>
      <c r="D92" s="975" t="s">
        <v>17</v>
      </c>
      <c r="E92" s="976" t="str">
        <f t="shared" ref="E92" si="36">E91</f>
        <v>R$/mês</v>
      </c>
      <c r="F92" s="969">
        <f>'(8)Comp.Veic.Util.'!J80</f>
        <v>0</v>
      </c>
      <c r="G92" s="977">
        <f>G91</f>
        <v>12</v>
      </c>
      <c r="H92" s="976" t="str">
        <f t="shared" ref="H92" si="37">H91</f>
        <v>R$/ano</v>
      </c>
      <c r="I92" s="969">
        <f t="shared" si="35"/>
        <v>0</v>
      </c>
      <c r="J92" s="971">
        <f>I92/$I$132</f>
        <v>0</v>
      </c>
    </row>
    <row r="93" spans="1:13" s="963" customFormat="1" ht="14.1" customHeight="1" x14ac:dyDescent="0.25">
      <c r="A93" s="955"/>
      <c r="B93" s="956" t="s">
        <v>272</v>
      </c>
      <c r="C93" s="957" t="s">
        <v>273</v>
      </c>
      <c r="D93" s="956"/>
      <c r="E93" s="959" t="str">
        <f>E92</f>
        <v>R$/mês</v>
      </c>
      <c r="F93" s="960">
        <f>SUM(F94:F95)</f>
        <v>0</v>
      </c>
      <c r="G93" s="961"/>
      <c r="H93" s="959" t="str">
        <f>H92</f>
        <v>R$/ano</v>
      </c>
      <c r="I93" s="960">
        <f>SUM(I94:I95)</f>
        <v>0</v>
      </c>
      <c r="J93" s="962">
        <f>SUM(J94:J95)</f>
        <v>0</v>
      </c>
    </row>
    <row r="94" spans="1:13" s="967" customFormat="1" ht="14.1" customHeight="1" x14ac:dyDescent="0.25">
      <c r="A94" s="980"/>
      <c r="C94" s="966" t="s">
        <v>237</v>
      </c>
      <c r="D94" s="967" t="s">
        <v>241</v>
      </c>
      <c r="E94" s="968" t="str">
        <f>E92</f>
        <v>R$/mês</v>
      </c>
      <c r="F94" s="969">
        <f>'(9)Comp.Motoc.'!J51</f>
        <v>0</v>
      </c>
      <c r="G94" s="970">
        <f>G92</f>
        <v>12</v>
      </c>
      <c r="H94" s="968" t="str">
        <f>H92</f>
        <v>R$/ano</v>
      </c>
      <c r="I94" s="969">
        <f t="shared" ref="I94:I95" si="38">F94*G94</f>
        <v>0</v>
      </c>
      <c r="J94" s="971">
        <f>I94/$I$132</f>
        <v>0</v>
      </c>
    </row>
    <row r="95" spans="1:13" s="967" customFormat="1" ht="14.1" customHeight="1" x14ac:dyDescent="0.25">
      <c r="A95" s="981"/>
      <c r="B95" s="975"/>
      <c r="C95" s="966" t="s">
        <v>238</v>
      </c>
      <c r="D95" s="975" t="s">
        <v>17</v>
      </c>
      <c r="E95" s="976" t="str">
        <f t="shared" ref="E95" si="39">E94</f>
        <v>R$/mês</v>
      </c>
      <c r="F95" s="969">
        <f>'(9)Comp.Motoc.'!J80</f>
        <v>0</v>
      </c>
      <c r="G95" s="977">
        <f>G94</f>
        <v>12</v>
      </c>
      <c r="H95" s="976" t="str">
        <f t="shared" ref="H95" si="40">H94</f>
        <v>R$/ano</v>
      </c>
      <c r="I95" s="969">
        <f t="shared" si="38"/>
        <v>0</v>
      </c>
      <c r="J95" s="978">
        <f>I95/$I$132</f>
        <v>0</v>
      </c>
    </row>
    <row r="96" spans="1:13" s="201" customFormat="1" ht="14.1" customHeight="1" x14ac:dyDescent="0.25">
      <c r="A96" s="949" t="s">
        <v>38</v>
      </c>
      <c r="B96" s="950" t="s">
        <v>808</v>
      </c>
      <c r="C96" s="950"/>
      <c r="D96" s="950"/>
      <c r="E96" s="951" t="str">
        <f>E75</f>
        <v>R$/mês</v>
      </c>
      <c r="F96" s="982">
        <f>F97+F99+F101+F103+F105+F107</f>
        <v>0</v>
      </c>
      <c r="G96" s="953"/>
      <c r="H96" s="951" t="str">
        <f>H75</f>
        <v>R$/ano</v>
      </c>
      <c r="I96" s="982">
        <f>I97+I99+I101+I103+I105+I107</f>
        <v>0</v>
      </c>
      <c r="J96" s="954">
        <f>J97+J99+J101+J103+J105+J107</f>
        <v>0</v>
      </c>
      <c r="K96" s="967"/>
      <c r="L96" s="516"/>
      <c r="M96" s="516"/>
    </row>
    <row r="97" spans="1:13" s="201" customFormat="1" ht="14.1" customHeight="1" x14ac:dyDescent="0.25">
      <c r="A97" s="955"/>
      <c r="B97" s="956" t="s">
        <v>276</v>
      </c>
      <c r="C97" s="957" t="str">
        <f>'(10)Comp.Sinaliz.'!C17</f>
        <v>Sinalização Vertical (placa)</v>
      </c>
      <c r="D97" s="956"/>
      <c r="E97" s="959" t="str">
        <f>E96</f>
        <v>R$/mês</v>
      </c>
      <c r="F97" s="960">
        <f>SUM(F98:F98)</f>
        <v>0</v>
      </c>
      <c r="G97" s="961"/>
      <c r="H97" s="959" t="str">
        <f>H96</f>
        <v>R$/ano</v>
      </c>
      <c r="I97" s="960">
        <f>SUM(I98:I98)</f>
        <v>0</v>
      </c>
      <c r="J97" s="962">
        <f>SUM(J98:J98)</f>
        <v>0</v>
      </c>
    </row>
    <row r="98" spans="1:13" s="201" customFormat="1" ht="14.1" customHeight="1" x14ac:dyDescent="0.25">
      <c r="A98" s="980"/>
      <c r="B98" s="967"/>
      <c r="C98" s="966" t="s">
        <v>237</v>
      </c>
      <c r="D98" s="967" t="s">
        <v>305</v>
      </c>
      <c r="E98" s="968" t="str">
        <f>E96</f>
        <v>R$/mês</v>
      </c>
      <c r="F98" s="969">
        <f>'(10)Comp.Sinaliz.'!I17</f>
        <v>0</v>
      </c>
      <c r="G98" s="970">
        <f>G75</f>
        <v>12</v>
      </c>
      <c r="H98" s="968" t="str">
        <f>H96</f>
        <v>R$/ano</v>
      </c>
      <c r="I98" s="969">
        <f t="shared" ref="I98" si="41">F98*G98</f>
        <v>0</v>
      </c>
      <c r="J98" s="971">
        <f>I98/$I$132</f>
        <v>0</v>
      </c>
    </row>
    <row r="99" spans="1:13" s="201" customFormat="1" ht="14.1" customHeight="1" x14ac:dyDescent="0.25">
      <c r="A99" s="955"/>
      <c r="B99" s="956" t="s">
        <v>277</v>
      </c>
      <c r="C99" s="957" t="str">
        <f>'(10)Comp.Sinaliz.'!C18</f>
        <v>Sinalização Horizontal - Legenda (m²)</v>
      </c>
      <c r="D99" s="956"/>
      <c r="E99" s="959" t="str">
        <f t="shared" ref="E99:E108" si="42">E98</f>
        <v>R$/mês</v>
      </c>
      <c r="F99" s="960">
        <f>SUM(F100:F100)</f>
        <v>0</v>
      </c>
      <c r="G99" s="961"/>
      <c r="H99" s="959" t="str">
        <f t="shared" ref="H99:H108" si="43">H98</f>
        <v>R$/ano</v>
      </c>
      <c r="I99" s="960">
        <f>SUM(I100:I100)</f>
        <v>0</v>
      </c>
      <c r="J99" s="962">
        <f>SUM(J100:J100)</f>
        <v>0</v>
      </c>
    </row>
    <row r="100" spans="1:13" s="201" customFormat="1" ht="14.1" customHeight="1" x14ac:dyDescent="0.25">
      <c r="A100" s="980"/>
      <c r="B100" s="967"/>
      <c r="C100" s="966" t="s">
        <v>237</v>
      </c>
      <c r="D100" s="967" t="s">
        <v>305</v>
      </c>
      <c r="E100" s="968" t="str">
        <f t="shared" si="42"/>
        <v>R$/mês</v>
      </c>
      <c r="F100" s="969">
        <f>'(10)Comp.Sinaliz.'!I18</f>
        <v>0</v>
      </c>
      <c r="G100" s="970">
        <f>G98</f>
        <v>12</v>
      </c>
      <c r="H100" s="968" t="str">
        <f t="shared" si="43"/>
        <v>R$/ano</v>
      </c>
      <c r="I100" s="969">
        <f t="shared" ref="I100" si="44">F100*G100</f>
        <v>0</v>
      </c>
      <c r="J100" s="971">
        <f>I100/$I$132</f>
        <v>0</v>
      </c>
    </row>
    <row r="101" spans="1:13" s="201" customFormat="1" ht="14.1" customHeight="1" x14ac:dyDescent="0.25">
      <c r="A101" s="955"/>
      <c r="B101" s="956" t="s">
        <v>281</v>
      </c>
      <c r="C101" s="957" t="str">
        <f>'(10)Comp.Sinaliz.'!C19</f>
        <v>Sinalização Horizontal - Bordo (m)</v>
      </c>
      <c r="D101" s="956"/>
      <c r="E101" s="959" t="str">
        <f t="shared" si="42"/>
        <v>R$/mês</v>
      </c>
      <c r="F101" s="960">
        <f>SUM(F102:F102)</f>
        <v>0</v>
      </c>
      <c r="G101" s="961"/>
      <c r="H101" s="959" t="str">
        <f t="shared" si="43"/>
        <v>R$/ano</v>
      </c>
      <c r="I101" s="960">
        <f>SUM(I102:I102)</f>
        <v>0</v>
      </c>
      <c r="J101" s="962">
        <f>SUM(J102:J102)</f>
        <v>0</v>
      </c>
    </row>
    <row r="102" spans="1:13" s="201" customFormat="1" ht="14.1" customHeight="1" x14ac:dyDescent="0.25">
      <c r="A102" s="980"/>
      <c r="B102" s="967"/>
      <c r="C102" s="966" t="s">
        <v>237</v>
      </c>
      <c r="D102" s="967" t="s">
        <v>305</v>
      </c>
      <c r="E102" s="968" t="str">
        <f t="shared" si="42"/>
        <v>R$/mês</v>
      </c>
      <c r="F102" s="969">
        <f>'(10)Comp.Sinaliz.'!I19</f>
        <v>0</v>
      </c>
      <c r="G102" s="970">
        <f>G100</f>
        <v>12</v>
      </c>
      <c r="H102" s="968" t="str">
        <f t="shared" si="43"/>
        <v>R$/ano</v>
      </c>
      <c r="I102" s="969">
        <f t="shared" ref="I102" si="45">F102*G102</f>
        <v>0</v>
      </c>
      <c r="J102" s="971">
        <f>I102/$I$132</f>
        <v>0</v>
      </c>
    </row>
    <row r="103" spans="1:13" s="201" customFormat="1" ht="14.1" customHeight="1" x14ac:dyDescent="0.25">
      <c r="A103" s="955"/>
      <c r="B103" s="956" t="s">
        <v>454</v>
      </c>
      <c r="C103" s="957" t="str">
        <f>'(10)Comp.Sinaliz.'!C20</f>
        <v>Sinalização Horizontal - Ciclovia (m)</v>
      </c>
      <c r="D103" s="956"/>
      <c r="E103" s="959" t="str">
        <f t="shared" si="42"/>
        <v>R$/mês</v>
      </c>
      <c r="F103" s="960">
        <f>SUM(F104:F104)</f>
        <v>0</v>
      </c>
      <c r="G103" s="961"/>
      <c r="H103" s="959" t="str">
        <f t="shared" si="43"/>
        <v>R$/ano</v>
      </c>
      <c r="I103" s="960">
        <f>SUM(I104:I104)</f>
        <v>0</v>
      </c>
      <c r="J103" s="962">
        <f>SUM(J104:J104)</f>
        <v>0</v>
      </c>
    </row>
    <row r="104" spans="1:13" s="201" customFormat="1" ht="14.1" customHeight="1" x14ac:dyDescent="0.25">
      <c r="A104" s="980"/>
      <c r="B104" s="967"/>
      <c r="C104" s="966" t="s">
        <v>237</v>
      </c>
      <c r="D104" s="967" t="s">
        <v>305</v>
      </c>
      <c r="E104" s="968" t="str">
        <f t="shared" si="42"/>
        <v>R$/mês</v>
      </c>
      <c r="F104" s="969">
        <f>'(10)Comp.Sinaliz.'!I20</f>
        <v>0</v>
      </c>
      <c r="G104" s="970">
        <f>G102</f>
        <v>12</v>
      </c>
      <c r="H104" s="968" t="str">
        <f t="shared" si="43"/>
        <v>R$/ano</v>
      </c>
      <c r="I104" s="969">
        <f t="shared" ref="I104" si="46">F104*G104</f>
        <v>0</v>
      </c>
      <c r="J104" s="971">
        <f>I104/$I$132</f>
        <v>0</v>
      </c>
    </row>
    <row r="105" spans="1:13" s="201" customFormat="1" ht="14.1" customHeight="1" x14ac:dyDescent="0.25">
      <c r="A105" s="955"/>
      <c r="B105" s="956" t="s">
        <v>455</v>
      </c>
      <c r="C105" s="957" t="str">
        <f>'(10)Comp.Sinaliz.'!C21</f>
        <v>Demais Sinalizações</v>
      </c>
      <c r="D105" s="956"/>
      <c r="E105" s="959" t="str">
        <f t="shared" si="42"/>
        <v>R$/mês</v>
      </c>
      <c r="F105" s="960">
        <f>SUM(F106:F106)</f>
        <v>0</v>
      </c>
      <c r="G105" s="961"/>
      <c r="H105" s="959" t="str">
        <f t="shared" si="43"/>
        <v>R$/ano</v>
      </c>
      <c r="I105" s="960">
        <f>SUM(I106:I106)</f>
        <v>0</v>
      </c>
      <c r="J105" s="962">
        <f>SUM(J106:J106)</f>
        <v>0</v>
      </c>
    </row>
    <row r="106" spans="1:13" s="201" customFormat="1" ht="14.1" customHeight="1" x14ac:dyDescent="0.25">
      <c r="A106" s="980"/>
      <c r="B106" s="967"/>
      <c r="C106" s="966" t="s">
        <v>237</v>
      </c>
      <c r="D106" s="967" t="s">
        <v>305</v>
      </c>
      <c r="E106" s="968" t="str">
        <f t="shared" si="42"/>
        <v>R$/mês</v>
      </c>
      <c r="F106" s="969">
        <f>'(10)Comp.Sinaliz.'!I21</f>
        <v>0</v>
      </c>
      <c r="G106" s="970">
        <f>G104</f>
        <v>12</v>
      </c>
      <c r="H106" s="968" t="str">
        <f t="shared" si="43"/>
        <v>R$/ano</v>
      </c>
      <c r="I106" s="969">
        <f t="shared" ref="I106" si="47">F106*G106</f>
        <v>0</v>
      </c>
      <c r="J106" s="971">
        <f>I106/$I$132</f>
        <v>0</v>
      </c>
    </row>
    <row r="107" spans="1:13" s="201" customFormat="1" ht="14.1" customHeight="1" x14ac:dyDescent="0.25">
      <c r="A107" s="955"/>
      <c r="B107" s="956" t="s">
        <v>456</v>
      </c>
      <c r="C107" s="957" t="str">
        <f>'(10)Comp.Sinaliz.'!C22</f>
        <v>Equipamentos Eletrônicos, Parquímetros, TI e Comunicação</v>
      </c>
      <c r="D107" s="956"/>
      <c r="E107" s="959" t="str">
        <f t="shared" si="42"/>
        <v>R$/mês</v>
      </c>
      <c r="F107" s="960">
        <f>SUM(F108:F108)</f>
        <v>0</v>
      </c>
      <c r="G107" s="961"/>
      <c r="H107" s="959" t="str">
        <f t="shared" si="43"/>
        <v>R$/ano</v>
      </c>
      <c r="I107" s="960">
        <f>SUM(I108:I108)</f>
        <v>0</v>
      </c>
      <c r="J107" s="962">
        <f>SUM(J108:J108)</f>
        <v>0</v>
      </c>
    </row>
    <row r="108" spans="1:13" s="201" customFormat="1" ht="14.1" customHeight="1" x14ac:dyDescent="0.25">
      <c r="A108" s="980"/>
      <c r="B108" s="967"/>
      <c r="C108" s="966" t="s">
        <v>237</v>
      </c>
      <c r="D108" s="967" t="s">
        <v>305</v>
      </c>
      <c r="E108" s="968" t="str">
        <f t="shared" si="42"/>
        <v>R$/mês</v>
      </c>
      <c r="F108" s="969">
        <f>'(10)Comp.Sinaliz.'!I22</f>
        <v>0</v>
      </c>
      <c r="G108" s="970">
        <f>G106</f>
        <v>12</v>
      </c>
      <c r="H108" s="968" t="str">
        <f t="shared" si="43"/>
        <v>R$/ano</v>
      </c>
      <c r="I108" s="969">
        <f t="shared" ref="I108" si="48">F108*G108</f>
        <v>0</v>
      </c>
      <c r="J108" s="971">
        <f>I108/$I$132</f>
        <v>0</v>
      </c>
    </row>
    <row r="109" spans="1:13" s="201" customFormat="1" ht="14.1" customHeight="1" x14ac:dyDescent="0.25">
      <c r="A109" s="949" t="s">
        <v>394</v>
      </c>
      <c r="B109" s="950" t="s">
        <v>651</v>
      </c>
      <c r="C109" s="950"/>
      <c r="D109" s="950"/>
      <c r="E109" s="951" t="str">
        <f>E95</f>
        <v>R$/mês</v>
      </c>
      <c r="F109" s="982">
        <f>F110+F112+F114+F116+F118+F120+F122+F124</f>
        <v>0</v>
      </c>
      <c r="G109" s="953"/>
      <c r="H109" s="951" t="str">
        <f>H95</f>
        <v>R$/ano</v>
      </c>
      <c r="I109" s="982">
        <f>I110+I112+I114+I116+I118+I120+I122+I124</f>
        <v>0</v>
      </c>
      <c r="J109" s="954">
        <f>J110+J112+J114+J116+J118+J120+J122+J124</f>
        <v>0</v>
      </c>
      <c r="K109" s="967"/>
      <c r="L109" s="516"/>
      <c r="M109" s="516"/>
    </row>
    <row r="110" spans="1:13" s="963" customFormat="1" ht="14.1" customHeight="1" x14ac:dyDescent="0.25">
      <c r="A110" s="955"/>
      <c r="B110" s="956" t="s">
        <v>809</v>
      </c>
      <c r="C110" s="957" t="s">
        <v>269</v>
      </c>
      <c r="D110" s="956"/>
      <c r="E110" s="959" t="str">
        <f>E109</f>
        <v>R$/mês</v>
      </c>
      <c r="F110" s="960">
        <f>SUM(F111:F111)</f>
        <v>0</v>
      </c>
      <c r="G110" s="961"/>
      <c r="H110" s="959" t="str">
        <f>H109</f>
        <v>R$/ano</v>
      </c>
      <c r="I110" s="960">
        <f>SUM(I111:I111)</f>
        <v>0</v>
      </c>
      <c r="J110" s="962">
        <f>SUM(J111:J111)</f>
        <v>0</v>
      </c>
      <c r="K110" s="997"/>
    </row>
    <row r="111" spans="1:13" s="967" customFormat="1" ht="14.1" customHeight="1" x14ac:dyDescent="0.25">
      <c r="A111" s="980"/>
      <c r="C111" s="966" t="s">
        <v>237</v>
      </c>
      <c r="D111" s="967" t="s">
        <v>305</v>
      </c>
      <c r="E111" s="968" t="str">
        <f>E109</f>
        <v>R$/mês</v>
      </c>
      <c r="F111" s="969">
        <f>'(11)Comp.Deprec.'!K30</f>
        <v>0</v>
      </c>
      <c r="G111" s="970">
        <f>G95</f>
        <v>12</v>
      </c>
      <c r="H111" s="968" t="str">
        <f>H109</f>
        <v>R$/ano</v>
      </c>
      <c r="I111" s="969">
        <f t="shared" ref="I111" si="49">F111*G111</f>
        <v>0</v>
      </c>
      <c r="J111" s="971">
        <f>I111/$I$132</f>
        <v>0</v>
      </c>
    </row>
    <row r="112" spans="1:13" s="963" customFormat="1" ht="14.1" customHeight="1" x14ac:dyDescent="0.25">
      <c r="A112" s="955"/>
      <c r="B112" s="956" t="s">
        <v>810</v>
      </c>
      <c r="C112" s="957" t="s">
        <v>271</v>
      </c>
      <c r="D112" s="956"/>
      <c r="E112" s="959" t="str">
        <f t="shared" ref="E112:E125" si="50">E111</f>
        <v>R$/mês</v>
      </c>
      <c r="F112" s="960">
        <f>SUM(F113:F113)</f>
        <v>0</v>
      </c>
      <c r="G112" s="961"/>
      <c r="H112" s="959" t="str">
        <f t="shared" ref="H112:H125" si="51">H111</f>
        <v>R$/ano</v>
      </c>
      <c r="I112" s="960">
        <f>SUM(I113:I113)</f>
        <v>0</v>
      </c>
      <c r="J112" s="962">
        <f>SUM(J113:J113)</f>
        <v>0</v>
      </c>
    </row>
    <row r="113" spans="1:13" s="967" customFormat="1" ht="14.1" customHeight="1" x14ac:dyDescent="0.25">
      <c r="A113" s="980"/>
      <c r="C113" s="966" t="s">
        <v>237</v>
      </c>
      <c r="D113" s="967" t="s">
        <v>305</v>
      </c>
      <c r="E113" s="968" t="str">
        <f t="shared" si="50"/>
        <v>R$/mês</v>
      </c>
      <c r="F113" s="969">
        <f>'(11)Comp.Deprec.'!K40</f>
        <v>0</v>
      </c>
      <c r="G113" s="970">
        <f>G111</f>
        <v>12</v>
      </c>
      <c r="H113" s="968" t="str">
        <f t="shared" si="51"/>
        <v>R$/ano</v>
      </c>
      <c r="I113" s="969">
        <f t="shared" ref="I113" si="52">F113*G113</f>
        <v>0</v>
      </c>
      <c r="J113" s="971">
        <f>I113/$I$132</f>
        <v>0</v>
      </c>
    </row>
    <row r="114" spans="1:13" s="963" customFormat="1" ht="14.1" customHeight="1" x14ac:dyDescent="0.25">
      <c r="A114" s="955"/>
      <c r="B114" s="956" t="s">
        <v>811</v>
      </c>
      <c r="C114" s="957" t="s">
        <v>273</v>
      </c>
      <c r="D114" s="956"/>
      <c r="E114" s="959" t="str">
        <f t="shared" si="50"/>
        <v>R$/mês</v>
      </c>
      <c r="F114" s="960">
        <f>SUM(F115:F115)</f>
        <v>0</v>
      </c>
      <c r="G114" s="961"/>
      <c r="H114" s="959" t="str">
        <f t="shared" si="51"/>
        <v>R$/ano</v>
      </c>
      <c r="I114" s="960">
        <f>SUM(I115:I115)</f>
        <v>0</v>
      </c>
      <c r="J114" s="962">
        <f>SUM(J115:J115)</f>
        <v>0</v>
      </c>
    </row>
    <row r="115" spans="1:13" s="967" customFormat="1" ht="14.1" customHeight="1" x14ac:dyDescent="0.25">
      <c r="A115" s="980"/>
      <c r="C115" s="966" t="s">
        <v>237</v>
      </c>
      <c r="D115" s="967" t="s">
        <v>305</v>
      </c>
      <c r="E115" s="968" t="str">
        <f t="shared" si="50"/>
        <v>R$/mês</v>
      </c>
      <c r="F115" s="969">
        <f>'(11)Comp.Deprec.'!K50</f>
        <v>0</v>
      </c>
      <c r="G115" s="970">
        <f>G113</f>
        <v>12</v>
      </c>
      <c r="H115" s="968" t="str">
        <f t="shared" si="51"/>
        <v>R$/ano</v>
      </c>
      <c r="I115" s="969">
        <f t="shared" ref="I115" si="53">F115*G115</f>
        <v>0</v>
      </c>
      <c r="J115" s="971">
        <f>I115/$I$132</f>
        <v>0</v>
      </c>
    </row>
    <row r="116" spans="1:13" s="963" customFormat="1" ht="14.1" customHeight="1" x14ac:dyDescent="0.25">
      <c r="A116" s="955"/>
      <c r="B116" s="956" t="s">
        <v>812</v>
      </c>
      <c r="C116" s="957" t="str">
        <f>'(11)Comp.Deprec.'!C58</f>
        <v>Máquinas, Equipamentos e Mobiliário</v>
      </c>
      <c r="D116" s="956"/>
      <c r="E116" s="959" t="str">
        <f t="shared" si="50"/>
        <v>R$/mês</v>
      </c>
      <c r="F116" s="960">
        <f>SUM(F117:F117)</f>
        <v>0</v>
      </c>
      <c r="G116" s="961"/>
      <c r="H116" s="959" t="str">
        <f t="shared" si="51"/>
        <v>R$/ano</v>
      </c>
      <c r="I116" s="960">
        <f>SUM(I117:I117)</f>
        <v>0</v>
      </c>
      <c r="J116" s="962">
        <f>SUM(J117:J117)</f>
        <v>0</v>
      </c>
    </row>
    <row r="117" spans="1:13" s="967" customFormat="1" ht="14.1" customHeight="1" x14ac:dyDescent="0.25">
      <c r="A117" s="980"/>
      <c r="C117" s="966" t="s">
        <v>237</v>
      </c>
      <c r="D117" s="967" t="s">
        <v>305</v>
      </c>
      <c r="E117" s="968" t="str">
        <f t="shared" si="50"/>
        <v>R$/mês</v>
      </c>
      <c r="F117" s="969">
        <f>'(11)Comp.Deprec.'!K59</f>
        <v>0</v>
      </c>
      <c r="G117" s="970">
        <f>G115</f>
        <v>12</v>
      </c>
      <c r="H117" s="968" t="str">
        <f t="shared" si="51"/>
        <v>R$/ano</v>
      </c>
      <c r="I117" s="969">
        <f t="shared" ref="I117" si="54">F117*G117</f>
        <v>0</v>
      </c>
      <c r="J117" s="971">
        <f>I117/$I$132</f>
        <v>0</v>
      </c>
    </row>
    <row r="118" spans="1:13" s="963" customFormat="1" ht="14.1" customHeight="1" x14ac:dyDescent="0.25">
      <c r="A118" s="955"/>
      <c r="B118" s="956" t="s">
        <v>813</v>
      </c>
      <c r="C118" s="957" t="s">
        <v>308</v>
      </c>
      <c r="D118" s="956"/>
      <c r="E118" s="959" t="str">
        <f t="shared" si="50"/>
        <v>R$/mês</v>
      </c>
      <c r="F118" s="960">
        <f>SUM(F119:F119)</f>
        <v>0</v>
      </c>
      <c r="G118" s="961"/>
      <c r="H118" s="959" t="str">
        <f t="shared" si="51"/>
        <v>R$/ano</v>
      </c>
      <c r="I118" s="960">
        <f>SUM(I119:I119)</f>
        <v>0</v>
      </c>
      <c r="J118" s="962">
        <f>SUM(J119:J119)</f>
        <v>0</v>
      </c>
    </row>
    <row r="119" spans="1:13" s="967" customFormat="1" ht="14.1" customHeight="1" x14ac:dyDescent="0.25">
      <c r="A119" s="980"/>
      <c r="C119" s="966" t="s">
        <v>237</v>
      </c>
      <c r="D119" s="967" t="s">
        <v>305</v>
      </c>
      <c r="E119" s="968" t="str">
        <f t="shared" si="50"/>
        <v>R$/mês</v>
      </c>
      <c r="F119" s="969">
        <f>'(11)Comp.Deprec.'!K80</f>
        <v>0</v>
      </c>
      <c r="G119" s="970">
        <f>G117</f>
        <v>12</v>
      </c>
      <c r="H119" s="968" t="str">
        <f t="shared" si="51"/>
        <v>R$/ano</v>
      </c>
      <c r="I119" s="969">
        <f t="shared" ref="I119" si="55">F119*G119</f>
        <v>0</v>
      </c>
      <c r="J119" s="971">
        <f>I119/$I$132</f>
        <v>0</v>
      </c>
    </row>
    <row r="120" spans="1:13" s="963" customFormat="1" ht="14.1" customHeight="1" x14ac:dyDescent="0.25">
      <c r="A120" s="955"/>
      <c r="B120" s="956" t="s">
        <v>814</v>
      </c>
      <c r="C120" s="957" t="s">
        <v>397</v>
      </c>
      <c r="D120" s="956"/>
      <c r="E120" s="959" t="str">
        <f t="shared" si="50"/>
        <v>R$/mês</v>
      </c>
      <c r="F120" s="960">
        <f>SUM(F121:F121)</f>
        <v>0</v>
      </c>
      <c r="G120" s="961"/>
      <c r="H120" s="959" t="str">
        <f t="shared" si="51"/>
        <v>R$/ano</v>
      </c>
      <c r="I120" s="960">
        <f>SUM(I121:I121)</f>
        <v>0</v>
      </c>
      <c r="J120" s="962">
        <f>SUM(J121:J121)</f>
        <v>0</v>
      </c>
    </row>
    <row r="121" spans="1:13" s="967" customFormat="1" ht="14.1" customHeight="1" x14ac:dyDescent="0.25">
      <c r="A121" s="980"/>
      <c r="C121" s="966" t="s">
        <v>237</v>
      </c>
      <c r="D121" s="967" t="s">
        <v>305</v>
      </c>
      <c r="E121" s="968" t="str">
        <f t="shared" si="50"/>
        <v>R$/mês</v>
      </c>
      <c r="F121" s="969">
        <f>'(11)Comp.Deprec.'!K89</f>
        <v>0</v>
      </c>
      <c r="G121" s="970">
        <f>G119</f>
        <v>12</v>
      </c>
      <c r="H121" s="968" t="str">
        <f t="shared" si="51"/>
        <v>R$/ano</v>
      </c>
      <c r="I121" s="969">
        <f t="shared" ref="I121" si="56">F121*G121</f>
        <v>0</v>
      </c>
      <c r="J121" s="971">
        <f>I121/$I$132</f>
        <v>0</v>
      </c>
    </row>
    <row r="122" spans="1:13" s="963" customFormat="1" ht="14.1" customHeight="1" x14ac:dyDescent="0.25">
      <c r="A122" s="955"/>
      <c r="B122" s="956" t="s">
        <v>815</v>
      </c>
      <c r="C122" s="957" t="s">
        <v>306</v>
      </c>
      <c r="D122" s="956"/>
      <c r="E122" s="959" t="str">
        <f t="shared" si="50"/>
        <v>R$/mês</v>
      </c>
      <c r="F122" s="960">
        <f>SUM(F123:F123)</f>
        <v>0</v>
      </c>
      <c r="G122" s="961"/>
      <c r="H122" s="959" t="str">
        <f t="shared" si="51"/>
        <v>R$/ano</v>
      </c>
      <c r="I122" s="960">
        <f>SUM(I123:I123)</f>
        <v>0</v>
      </c>
      <c r="J122" s="962">
        <f>SUM(J123:J123)</f>
        <v>0</v>
      </c>
    </row>
    <row r="123" spans="1:13" s="967" customFormat="1" ht="14.1" customHeight="1" x14ac:dyDescent="0.25">
      <c r="A123" s="980"/>
      <c r="C123" s="966" t="s">
        <v>237</v>
      </c>
      <c r="D123" s="967" t="s">
        <v>305</v>
      </c>
      <c r="E123" s="968" t="str">
        <f t="shared" si="50"/>
        <v>R$/mês</v>
      </c>
      <c r="F123" s="969">
        <f>'(11)Comp.Deprec.'!K100</f>
        <v>0</v>
      </c>
      <c r="G123" s="970">
        <f>G121</f>
        <v>12</v>
      </c>
      <c r="H123" s="968" t="str">
        <f t="shared" si="51"/>
        <v>R$/ano</v>
      </c>
      <c r="I123" s="969">
        <f t="shared" ref="I123" si="57">F123*G123</f>
        <v>0</v>
      </c>
      <c r="J123" s="971">
        <f>I123/$I$132</f>
        <v>0</v>
      </c>
    </row>
    <row r="124" spans="1:13" s="963" customFormat="1" ht="14.1" customHeight="1" x14ac:dyDescent="0.25">
      <c r="A124" s="955"/>
      <c r="B124" s="956" t="s">
        <v>816</v>
      </c>
      <c r="C124" s="957" t="s">
        <v>481</v>
      </c>
      <c r="D124" s="956"/>
      <c r="E124" s="959" t="str">
        <f t="shared" si="50"/>
        <v>R$/mês</v>
      </c>
      <c r="F124" s="960">
        <f>SUM(F125:F125)</f>
        <v>0</v>
      </c>
      <c r="G124" s="961"/>
      <c r="H124" s="959" t="str">
        <f t="shared" si="51"/>
        <v>R$/ano</v>
      </c>
      <c r="I124" s="960">
        <f>SUM(I125:I125)</f>
        <v>0</v>
      </c>
      <c r="J124" s="962">
        <f>SUM(J125:J125)</f>
        <v>0</v>
      </c>
    </row>
    <row r="125" spans="1:13" s="967" customFormat="1" ht="14.1" customHeight="1" x14ac:dyDescent="0.25">
      <c r="A125" s="980"/>
      <c r="C125" s="966" t="s">
        <v>237</v>
      </c>
      <c r="D125" s="967" t="s">
        <v>305</v>
      </c>
      <c r="E125" s="968" t="str">
        <f t="shared" si="50"/>
        <v>R$/mês</v>
      </c>
      <c r="F125" s="969">
        <f>'(11)Comp.Deprec.'!K112</f>
        <v>0</v>
      </c>
      <c r="G125" s="970">
        <f>G123</f>
        <v>12</v>
      </c>
      <c r="H125" s="968" t="str">
        <f t="shared" si="51"/>
        <v>R$/ano</v>
      </c>
      <c r="I125" s="969">
        <f t="shared" ref="I125" si="58">F125*G125</f>
        <v>0</v>
      </c>
      <c r="J125" s="971">
        <f>I125/$I$132</f>
        <v>0</v>
      </c>
    </row>
    <row r="126" spans="1:13" s="201" customFormat="1" ht="14.1" customHeight="1" x14ac:dyDescent="0.25">
      <c r="A126" s="949" t="s">
        <v>406</v>
      </c>
      <c r="B126" s="950" t="s">
        <v>613</v>
      </c>
      <c r="C126" s="950"/>
      <c r="D126" s="950"/>
      <c r="E126" s="951" t="str">
        <f>E95</f>
        <v>R$/mês</v>
      </c>
      <c r="F126" s="982">
        <f>SUM(F127:F129)</f>
        <v>4900.3106625</v>
      </c>
      <c r="G126" s="953"/>
      <c r="H126" s="951" t="str">
        <f>H95</f>
        <v>R$/ano</v>
      </c>
      <c r="I126" s="982">
        <f>SUM(I127:I129)</f>
        <v>58803.72795</v>
      </c>
      <c r="J126" s="954">
        <f>SUM(J127:J129)</f>
        <v>0.91349999999999987</v>
      </c>
      <c r="L126" s="516"/>
      <c r="M126" s="516"/>
    </row>
    <row r="127" spans="1:13" s="965" customFormat="1" ht="14.1" customHeight="1" x14ac:dyDescent="0.25">
      <c r="A127" s="998"/>
      <c r="C127" s="999" t="s">
        <v>237</v>
      </c>
      <c r="D127" s="1000" t="s">
        <v>388</v>
      </c>
      <c r="E127" s="1001" t="str">
        <f>E126</f>
        <v>R$/mês</v>
      </c>
      <c r="F127" s="969">
        <f>'(19)Fluxo_Caixa'!G74/G127</f>
        <v>980.06213250000008</v>
      </c>
      <c r="G127" s="1002">
        <f>G125</f>
        <v>12</v>
      </c>
      <c r="H127" s="1001" t="str">
        <f>H126</f>
        <v>R$/ano</v>
      </c>
      <c r="I127" s="969">
        <f t="shared" ref="I127:I129" si="59">F127*G127</f>
        <v>11760.74559</v>
      </c>
      <c r="J127" s="971">
        <f>I127/$I$132</f>
        <v>0.18269999999999997</v>
      </c>
    </row>
    <row r="128" spans="1:13" s="965" customFormat="1" ht="14.1" customHeight="1" x14ac:dyDescent="0.25">
      <c r="A128" s="1003"/>
      <c r="C128" s="966" t="s">
        <v>238</v>
      </c>
      <c r="D128" s="965" t="s">
        <v>389</v>
      </c>
      <c r="E128" s="968" t="str">
        <f>E126</f>
        <v>R$/mês</v>
      </c>
      <c r="F128" s="969">
        <f>'(19)Fluxo_Caixa'!G75/G128</f>
        <v>980.06213250000008</v>
      </c>
      <c r="G128" s="970">
        <f>G127</f>
        <v>12</v>
      </c>
      <c r="H128" s="968" t="str">
        <f>H126</f>
        <v>R$/ano</v>
      </c>
      <c r="I128" s="969">
        <f t="shared" si="59"/>
        <v>11760.74559</v>
      </c>
      <c r="J128" s="971">
        <f>I128/$I$132</f>
        <v>0.18269999999999997</v>
      </c>
    </row>
    <row r="129" spans="1:13" s="965" customFormat="1" ht="14.1" customHeight="1" x14ac:dyDescent="0.25">
      <c r="A129" s="1004"/>
      <c r="C129" s="974" t="s">
        <v>239</v>
      </c>
      <c r="D129" s="973" t="s">
        <v>390</v>
      </c>
      <c r="E129" s="976" t="str">
        <f t="shared" ref="E129" si="60">E128</f>
        <v>R$/mês</v>
      </c>
      <c r="F129" s="969">
        <f>'(19)Fluxo_Caixa'!G76/G129</f>
        <v>2940.1863974999997</v>
      </c>
      <c r="G129" s="977">
        <f>G128</f>
        <v>12</v>
      </c>
      <c r="H129" s="976" t="str">
        <f t="shared" ref="H129" si="61">H128</f>
        <v>R$/ano</v>
      </c>
      <c r="I129" s="969">
        <f t="shared" si="59"/>
        <v>35282.236769999996</v>
      </c>
      <c r="J129" s="971">
        <f>I129/$I$132</f>
        <v>0.54809999999999992</v>
      </c>
    </row>
    <row r="130" spans="1:13" s="201" customFormat="1" ht="14.1" customHeight="1" x14ac:dyDescent="0.25">
      <c r="A130" s="1005"/>
      <c r="B130" s="1006" t="s">
        <v>26</v>
      </c>
      <c r="C130" s="1007"/>
      <c r="D130" s="1008"/>
      <c r="E130" s="1009" t="str">
        <f>E95</f>
        <v>R$/mês</v>
      </c>
      <c r="F130" s="1010">
        <f>F4+F20+F48+F86+F109+F126+F96</f>
        <v>4900.3106625</v>
      </c>
      <c r="G130" s="947"/>
      <c r="H130" s="1009" t="str">
        <f>H95</f>
        <v>R$/ano</v>
      </c>
      <c r="I130" s="1010">
        <f>I4+I20+I48+I86+I96+I109+I126</f>
        <v>58803.72795</v>
      </c>
      <c r="J130" s="1011">
        <f>J4+J20+J48+J86+J109+J126+J96</f>
        <v>0.91349999999999987</v>
      </c>
      <c r="L130" s="516"/>
      <c r="M130" s="516"/>
    </row>
    <row r="131" spans="1:13" s="1018" customFormat="1" ht="14.1" customHeight="1" x14ac:dyDescent="0.25">
      <c r="A131" s="1012" t="s">
        <v>588</v>
      </c>
      <c r="B131" s="1013"/>
      <c r="C131" s="1013"/>
      <c r="D131" s="1014">
        <f>'(19)Fluxo_Caixa'!D20</f>
        <v>8.6500000000000007E-2</v>
      </c>
      <c r="E131" s="1015" t="str">
        <f>E130</f>
        <v>R$/mês</v>
      </c>
      <c r="F131" s="1016">
        <f>(F130/(1-D131))-F130</f>
        <v>464.01409119458185</v>
      </c>
      <c r="G131" s="970">
        <f>G129</f>
        <v>12</v>
      </c>
      <c r="H131" s="1015" t="str">
        <f>H130</f>
        <v>R$/ano</v>
      </c>
      <c r="I131" s="969">
        <f t="shared" ref="I131" si="62">F131*G131</f>
        <v>5568.1690943349822</v>
      </c>
      <c r="J131" s="1017">
        <f>I131/$I$132</f>
        <v>8.6500000000000091E-2</v>
      </c>
    </row>
    <row r="132" spans="1:13" s="437" customFormat="1" ht="21.9" customHeight="1" x14ac:dyDescent="0.25">
      <c r="A132" s="1019" t="s">
        <v>27</v>
      </c>
      <c r="B132" s="1020"/>
      <c r="C132" s="1021"/>
      <c r="D132" s="1022"/>
      <c r="E132" s="1023" t="str">
        <f>E131</f>
        <v>R$/mês</v>
      </c>
      <c r="F132" s="1024">
        <f>F130+F131</f>
        <v>5364.3247536945819</v>
      </c>
      <c r="G132" s="1025"/>
      <c r="H132" s="1023" t="str">
        <f>H131</f>
        <v>R$/ano</v>
      </c>
      <c r="I132" s="1024">
        <f>I130+I131</f>
        <v>64371.897044334983</v>
      </c>
      <c r="J132" s="1026">
        <f>J130+J131</f>
        <v>1</v>
      </c>
      <c r="L132" s="516"/>
    </row>
    <row r="134" spans="1:13" s="201" customFormat="1" ht="14.1" customHeight="1" x14ac:dyDescent="0.25">
      <c r="A134" s="1027" t="s">
        <v>28</v>
      </c>
      <c r="B134" s="1027"/>
      <c r="C134" s="1027"/>
      <c r="D134" s="1027"/>
      <c r="E134" s="1027"/>
      <c r="F134" s="1027"/>
      <c r="G134" s="1027"/>
      <c r="H134" s="1027"/>
      <c r="I134" s="1027"/>
      <c r="J134" s="1027"/>
    </row>
    <row r="135" spans="1:13" s="201" customFormat="1" ht="14.1" customHeight="1" x14ac:dyDescent="0.25">
      <c r="A135" s="1028" t="s">
        <v>45</v>
      </c>
      <c r="B135" s="1029" t="s">
        <v>44</v>
      </c>
      <c r="C135" s="1030"/>
      <c r="D135" s="1030"/>
      <c r="E135" s="1030"/>
      <c r="F135" s="1031"/>
      <c r="G135" s="1032" t="s">
        <v>18</v>
      </c>
      <c r="H135" s="1033"/>
      <c r="I135" s="1028" t="s">
        <v>19</v>
      </c>
      <c r="J135" s="1028" t="s">
        <v>462</v>
      </c>
    </row>
    <row r="136" spans="1:13" s="201" customFormat="1" ht="14.1" customHeight="1" x14ac:dyDescent="0.25">
      <c r="A136" s="1034" t="s">
        <v>29</v>
      </c>
      <c r="B136" s="1035" t="s">
        <v>459</v>
      </c>
      <c r="C136" s="1036"/>
      <c r="D136" s="1036"/>
      <c r="E136" s="1037"/>
      <c r="F136" s="1038"/>
      <c r="G136" s="1039">
        <f>F4</f>
        <v>0</v>
      </c>
      <c r="H136" s="1040"/>
      <c r="I136" s="1041">
        <f>I4</f>
        <v>0</v>
      </c>
      <c r="J136" s="1042">
        <f t="shared" ref="J136:J141" si="63">I136/$I$142</f>
        <v>0</v>
      </c>
    </row>
    <row r="137" spans="1:13" s="201" customFormat="1" ht="14.1" customHeight="1" x14ac:dyDescent="0.25">
      <c r="A137" s="1043" t="s">
        <v>30</v>
      </c>
      <c r="B137" s="1044" t="s">
        <v>460</v>
      </c>
      <c r="C137" s="1045"/>
      <c r="D137" s="1045"/>
      <c r="E137" s="1046"/>
      <c r="F137" s="1047"/>
      <c r="G137" s="1048">
        <f>F20</f>
        <v>0</v>
      </c>
      <c r="H137" s="1049"/>
      <c r="I137" s="1050">
        <f>I20</f>
        <v>0</v>
      </c>
      <c r="J137" s="1051">
        <f t="shared" si="63"/>
        <v>0</v>
      </c>
    </row>
    <row r="138" spans="1:13" s="201" customFormat="1" ht="14.1" customHeight="1" x14ac:dyDescent="0.25">
      <c r="A138" s="1043" t="s">
        <v>31</v>
      </c>
      <c r="B138" s="1044" t="s">
        <v>275</v>
      </c>
      <c r="C138" s="1045"/>
      <c r="D138" s="1045"/>
      <c r="E138" s="1046"/>
      <c r="F138" s="1047"/>
      <c r="G138" s="1048">
        <f>F48</f>
        <v>0</v>
      </c>
      <c r="H138" s="1049"/>
      <c r="I138" s="1050">
        <f>I48</f>
        <v>0</v>
      </c>
      <c r="J138" s="1051">
        <f t="shared" si="63"/>
        <v>0</v>
      </c>
    </row>
    <row r="139" spans="1:13" s="201" customFormat="1" ht="14.1" customHeight="1" x14ac:dyDescent="0.25">
      <c r="A139" s="1043" t="s">
        <v>32</v>
      </c>
      <c r="B139" s="201" t="s">
        <v>841</v>
      </c>
      <c r="D139" s="472"/>
      <c r="E139" s="472"/>
      <c r="F139" s="472"/>
      <c r="G139" s="1048">
        <f>F96+F86</f>
        <v>0</v>
      </c>
      <c r="H139" s="1049"/>
      <c r="I139" s="1052">
        <f>I96+I86</f>
        <v>0</v>
      </c>
      <c r="J139" s="1051">
        <f t="shared" si="63"/>
        <v>0</v>
      </c>
    </row>
    <row r="140" spans="1:13" s="201" customFormat="1" ht="14.1" customHeight="1" x14ac:dyDescent="0.25">
      <c r="A140" s="1043" t="s">
        <v>282</v>
      </c>
      <c r="B140" s="1044" t="s">
        <v>461</v>
      </c>
      <c r="C140" s="1045"/>
      <c r="D140" s="1045"/>
      <c r="E140" s="1046"/>
      <c r="F140" s="1047"/>
      <c r="G140" s="1048">
        <f>F109</f>
        <v>0</v>
      </c>
      <c r="H140" s="1049"/>
      <c r="I140" s="1050">
        <f>I109</f>
        <v>0</v>
      </c>
      <c r="J140" s="1051">
        <f t="shared" si="63"/>
        <v>0</v>
      </c>
    </row>
    <row r="141" spans="1:13" s="201" customFormat="1" ht="14.1" customHeight="1" x14ac:dyDescent="0.25">
      <c r="A141" s="1043" t="s">
        <v>457</v>
      </c>
      <c r="B141" s="1053" t="s">
        <v>612</v>
      </c>
      <c r="C141" s="1054"/>
      <c r="D141" s="1054"/>
      <c r="E141" s="1055"/>
      <c r="F141" s="1056"/>
      <c r="G141" s="1057">
        <f>F126</f>
        <v>4900.3106625</v>
      </c>
      <c r="H141" s="1058"/>
      <c r="I141" s="1059">
        <f>I126</f>
        <v>58803.72795</v>
      </c>
      <c r="J141" s="1060">
        <f t="shared" si="63"/>
        <v>1</v>
      </c>
    </row>
    <row r="142" spans="1:13" s="201" customFormat="1" ht="14.1" customHeight="1" x14ac:dyDescent="0.25">
      <c r="A142" s="1032" t="s">
        <v>1</v>
      </c>
      <c r="B142" s="1061"/>
      <c r="C142" s="1061"/>
      <c r="D142" s="1061"/>
      <c r="E142" s="1061"/>
      <c r="F142" s="1061"/>
      <c r="G142" s="1062">
        <f>SUM(G136:G141)</f>
        <v>4900.3106625</v>
      </c>
      <c r="H142" s="1062"/>
      <c r="I142" s="1063">
        <f>SUM(I136:I141)</f>
        <v>58803.72795</v>
      </c>
      <c r="J142" s="1064">
        <f>SUM(J136:J141)</f>
        <v>1</v>
      </c>
    </row>
    <row r="143" spans="1:13" s="201" customFormat="1" ht="14.1" customHeight="1" x14ac:dyDescent="0.25">
      <c r="A143" s="1065"/>
      <c r="D143" s="472"/>
      <c r="E143" s="472"/>
      <c r="F143" s="472"/>
      <c r="G143" s="1066"/>
      <c r="H143" s="472"/>
    </row>
    <row r="144" spans="1:13" s="201" customFormat="1" ht="14.1" customHeight="1" x14ac:dyDescent="0.25">
      <c r="A144" s="1065"/>
      <c r="G144" s="1066"/>
    </row>
    <row r="145" spans="1:26" s="201" customFormat="1" ht="14.1" customHeight="1" x14ac:dyDescent="0.25">
      <c r="A145" s="1065"/>
      <c r="G145" s="1066"/>
    </row>
    <row r="146" spans="1:26" s="201" customFormat="1" ht="14.1" customHeight="1" x14ac:dyDescent="0.25">
      <c r="A146" s="1065"/>
      <c r="G146" s="1066"/>
    </row>
    <row r="147" spans="1:26" s="201" customFormat="1" ht="14.1" customHeight="1" x14ac:dyDescent="0.25">
      <c r="A147" s="1065"/>
      <c r="G147" s="1066"/>
    </row>
    <row r="148" spans="1:26" s="201" customFormat="1" ht="14.1" customHeight="1" x14ac:dyDescent="0.25">
      <c r="A148" s="1065"/>
      <c r="G148" s="1066"/>
    </row>
    <row r="149" spans="1:26" s="201" customFormat="1" ht="14.1" customHeight="1" x14ac:dyDescent="0.25">
      <c r="A149" s="1065"/>
      <c r="G149" s="1066"/>
    </row>
    <row r="158" spans="1:26" s="168" customFormat="1" ht="13.5" customHeight="1" x14ac:dyDescent="0.25">
      <c r="B158" s="164"/>
      <c r="C158" s="165" t="s">
        <v>946</v>
      </c>
      <c r="D158" s="166" t="str">
        <f>'(2)Ins.'!$D$109</f>
        <v>Inserir Data</v>
      </c>
      <c r="E158" s="167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spans="1:26" s="168" customFormat="1" ht="13.5" customHeight="1" x14ac:dyDescent="0.25">
      <c r="D159" s="167"/>
      <c r="E159" s="167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spans="1:26" s="168" customFormat="1" ht="13.2" customHeight="1" x14ac:dyDescent="0.25">
      <c r="A160" s="164"/>
      <c r="B160" s="167"/>
      <c r="C160" s="169"/>
      <c r="D160" s="167"/>
      <c r="E160" s="167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spans="1:26" s="168" customFormat="1" ht="13.5" customHeight="1" x14ac:dyDescent="0.25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spans="1:26" s="168" customFormat="1" ht="13.5" customHeight="1" x14ac:dyDescent="0.25">
      <c r="A162" s="164"/>
      <c r="B162" s="164"/>
      <c r="C162" s="198" t="str">
        <f>'(2)Ins.'!$D$125</f>
        <v>Razão Social da Licitante</v>
      </c>
      <c r="D162" s="198"/>
      <c r="E162" s="198"/>
      <c r="F162" s="198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spans="1:26" s="168" customFormat="1" ht="13.5" customHeight="1" x14ac:dyDescent="0.25">
      <c r="A163" s="164"/>
      <c r="B163" s="167"/>
      <c r="C163" s="169"/>
      <c r="D163" s="167"/>
      <c r="E163" s="167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spans="1:26" s="168" customFormat="1" ht="13.5" customHeight="1" x14ac:dyDescent="0.25">
      <c r="A164" s="164"/>
      <c r="B164" s="164"/>
      <c r="D164" s="172" t="s">
        <v>947</v>
      </c>
      <c r="E164" s="198" t="str">
        <f>'(2)Ins.'!$E$127</f>
        <v>inserir nº dias</v>
      </c>
      <c r="F164" s="198"/>
      <c r="G164" s="173" t="s">
        <v>948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</sheetData>
  <sheetProtection algorithmName="SHA-512" hashValue="xRKgoCY+Py7SmsIPUowJQouuV5at+3Oqd8jrMr2Uk26LnfcXJPDjnau7LbzQrq5nhflnXOmHfPIzzDD6pobCSA==" saltValue="EW8HcY6nHpyqr1BofNR6SA==" spinCount="100000" sheet="1" formatCells="0" formatColumns="0" formatRows="0" insertColumns="0" insertRows="0" insertHyperlinks="0" deleteColumns="0" deleteRows="0" selectLockedCells="1" sort="0" autoFilter="0" pivotTables="0"/>
  <mergeCells count="16">
    <mergeCell ref="C162:F162"/>
    <mergeCell ref="E164:F164"/>
    <mergeCell ref="A142:F142"/>
    <mergeCell ref="G142:H142"/>
    <mergeCell ref="G136:H136"/>
    <mergeCell ref="G137:H137"/>
    <mergeCell ref="G138:H138"/>
    <mergeCell ref="G139:H139"/>
    <mergeCell ref="G140:H140"/>
    <mergeCell ref="G141:H141"/>
    <mergeCell ref="A1:J1"/>
    <mergeCell ref="A3:D3"/>
    <mergeCell ref="A131:C131"/>
    <mergeCell ref="A134:J134"/>
    <mergeCell ref="B135:F135"/>
    <mergeCell ref="G135:H135"/>
  </mergeCells>
  <printOptions horizontalCentered="1"/>
  <pageMargins left="1.1811023622047245" right="0.78740157480314965" top="1.1811023622047245" bottom="0.78740157480314965" header="0.59055118110236227" footer="0.31496062992125984"/>
  <pageSetup paperSize="9" scale="64" firstPageNumber="0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15 - Orçamento Anual do Custo do Serviço - Ano 05&amp;R&amp;"Calibri,Negrito"&amp;9Pág.: &amp;P de &amp;N</oddFooter>
  </headerFooter>
  <rowBreaks count="1" manualBreakCount="1">
    <brk id="83" max="9" man="1"/>
  </row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AA0C3-DE4A-4544-9AFD-70C700E50900}">
  <dimension ref="A1:Z164"/>
  <sheetViews>
    <sheetView showGridLines="0" zoomScaleNormal="100" zoomScaleSheetLayoutView="40" zoomScalePageLayoutView="55" workbookViewId="0">
      <selection sqref="A1:J1"/>
    </sheetView>
  </sheetViews>
  <sheetFormatPr defaultColWidth="9.44140625" defaultRowHeight="14.1" customHeight="1" x14ac:dyDescent="0.25"/>
  <cols>
    <col min="1" max="1" width="4.33203125" style="1065" customWidth="1"/>
    <col min="2" max="3" width="4.44140625" style="201" customWidth="1"/>
    <col min="4" max="4" width="51.44140625" style="472" customWidth="1"/>
    <col min="5" max="5" width="8.6640625" style="472" customWidth="1"/>
    <col min="6" max="6" width="11.6640625" style="472" customWidth="1"/>
    <col min="7" max="7" width="8.88671875" style="1066" bestFit="1" customWidth="1"/>
    <col min="8" max="8" width="8.6640625" style="472" customWidth="1"/>
    <col min="9" max="9" width="13.6640625" style="1065" customWidth="1"/>
    <col min="10" max="10" width="10.6640625" style="1067" customWidth="1"/>
    <col min="11" max="11" width="9.109375" style="201" customWidth="1"/>
    <col min="12" max="12" width="11.109375" style="201" bestFit="1" customWidth="1"/>
    <col min="13" max="241" width="9.109375" style="201" customWidth="1"/>
    <col min="242" max="242" width="10.109375" style="201" customWidth="1"/>
    <col min="243" max="243" width="6.88671875" style="201" customWidth="1"/>
    <col min="244" max="244" width="32.6640625" style="201" bestFit="1" customWidth="1"/>
    <col min="245" max="245" width="9.44140625" style="201"/>
    <col min="246" max="246" width="6.6640625" style="201" customWidth="1"/>
    <col min="247" max="247" width="7.6640625" style="201" customWidth="1"/>
    <col min="248" max="248" width="36.88671875" style="201" customWidth="1"/>
    <col min="249" max="249" width="11.88671875" style="201" bestFit="1" customWidth="1"/>
    <col min="250" max="250" width="10.5546875" style="201" bestFit="1" customWidth="1"/>
    <col min="251" max="251" width="7.109375" style="201" bestFit="1" customWidth="1"/>
    <col min="252" max="252" width="6.88671875" style="201" bestFit="1" customWidth="1"/>
    <col min="253" max="253" width="7.6640625" style="201" bestFit="1" customWidth="1"/>
    <col min="254" max="254" width="13.33203125" style="201" bestFit="1" customWidth="1"/>
    <col min="255" max="255" width="8.5546875" style="201" bestFit="1" customWidth="1"/>
    <col min="256" max="256" width="7.33203125" style="201" bestFit="1" customWidth="1"/>
    <col min="257" max="257" width="14.33203125" style="201" bestFit="1" customWidth="1"/>
    <col min="258" max="497" width="9.109375" style="201" customWidth="1"/>
    <col min="498" max="498" width="10.109375" style="201" customWidth="1"/>
    <col min="499" max="499" width="6.88671875" style="201" customWidth="1"/>
    <col min="500" max="500" width="32.6640625" style="201" bestFit="1" customWidth="1"/>
    <col min="501" max="501" width="9.44140625" style="201"/>
    <col min="502" max="502" width="6.6640625" style="201" customWidth="1"/>
    <col min="503" max="503" width="7.6640625" style="201" customWidth="1"/>
    <col min="504" max="504" width="36.88671875" style="201" customWidth="1"/>
    <col min="505" max="505" width="11.88671875" style="201" bestFit="1" customWidth="1"/>
    <col min="506" max="506" width="10.5546875" style="201" bestFit="1" customWidth="1"/>
    <col min="507" max="507" width="7.109375" style="201" bestFit="1" customWidth="1"/>
    <col min="508" max="508" width="6.88671875" style="201" bestFit="1" customWidth="1"/>
    <col min="509" max="509" width="7.6640625" style="201" bestFit="1" customWidth="1"/>
    <col min="510" max="510" width="13.33203125" style="201" bestFit="1" customWidth="1"/>
    <col min="511" max="511" width="8.5546875" style="201" bestFit="1" customWidth="1"/>
    <col min="512" max="512" width="7.33203125" style="201" bestFit="1" customWidth="1"/>
    <col min="513" max="513" width="14.33203125" style="201" bestFit="1" customWidth="1"/>
    <col min="514" max="753" width="9.109375" style="201" customWidth="1"/>
    <col min="754" max="754" width="10.109375" style="201" customWidth="1"/>
    <col min="755" max="755" width="6.88671875" style="201" customWidth="1"/>
    <col min="756" max="756" width="32.6640625" style="201" bestFit="1" customWidth="1"/>
    <col min="757" max="757" width="9.44140625" style="201"/>
    <col min="758" max="758" width="6.6640625" style="201" customWidth="1"/>
    <col min="759" max="759" width="7.6640625" style="201" customWidth="1"/>
    <col min="760" max="760" width="36.88671875" style="201" customWidth="1"/>
    <col min="761" max="761" width="11.88671875" style="201" bestFit="1" customWidth="1"/>
    <col min="762" max="762" width="10.5546875" style="201" bestFit="1" customWidth="1"/>
    <col min="763" max="763" width="7.109375" style="201" bestFit="1" customWidth="1"/>
    <col min="764" max="764" width="6.88671875" style="201" bestFit="1" customWidth="1"/>
    <col min="765" max="765" width="7.6640625" style="201" bestFit="1" customWidth="1"/>
    <col min="766" max="766" width="13.33203125" style="201" bestFit="1" customWidth="1"/>
    <col min="767" max="767" width="8.5546875" style="201" bestFit="1" customWidth="1"/>
    <col min="768" max="768" width="7.33203125" style="201" bestFit="1" customWidth="1"/>
    <col min="769" max="769" width="14.33203125" style="201" bestFit="1" customWidth="1"/>
    <col min="770" max="1009" width="9.109375" style="201" customWidth="1"/>
    <col min="1010" max="1010" width="10.109375" style="201" customWidth="1"/>
    <col min="1011" max="1011" width="6.88671875" style="201" customWidth="1"/>
    <col min="1012" max="1012" width="32.6640625" style="201" bestFit="1" customWidth="1"/>
    <col min="1013" max="1013" width="9.44140625" style="201"/>
    <col min="1014" max="1014" width="6.6640625" style="201" customWidth="1"/>
    <col min="1015" max="1015" width="7.6640625" style="201" customWidth="1"/>
    <col min="1016" max="1016" width="36.88671875" style="201" customWidth="1"/>
    <col min="1017" max="1017" width="11.88671875" style="201" bestFit="1" customWidth="1"/>
    <col min="1018" max="1018" width="10.5546875" style="201" bestFit="1" customWidth="1"/>
    <col min="1019" max="1019" width="7.109375" style="201" bestFit="1" customWidth="1"/>
    <col min="1020" max="1020" width="6.88671875" style="201" bestFit="1" customWidth="1"/>
    <col min="1021" max="1021" width="7.6640625" style="201" bestFit="1" customWidth="1"/>
    <col min="1022" max="1022" width="13.33203125" style="201" bestFit="1" customWidth="1"/>
    <col min="1023" max="1023" width="8.5546875" style="201" bestFit="1" customWidth="1"/>
    <col min="1024" max="1024" width="7.33203125" style="201" bestFit="1" customWidth="1"/>
    <col min="1025" max="1025" width="14.33203125" style="201" bestFit="1" customWidth="1"/>
    <col min="1026" max="1265" width="9.109375" style="201" customWidth="1"/>
    <col min="1266" max="1266" width="10.109375" style="201" customWidth="1"/>
    <col min="1267" max="1267" width="6.88671875" style="201" customWidth="1"/>
    <col min="1268" max="1268" width="32.6640625" style="201" bestFit="1" customWidth="1"/>
    <col min="1269" max="1269" width="9.44140625" style="201"/>
    <col min="1270" max="1270" width="6.6640625" style="201" customWidth="1"/>
    <col min="1271" max="1271" width="7.6640625" style="201" customWidth="1"/>
    <col min="1272" max="1272" width="36.88671875" style="201" customWidth="1"/>
    <col min="1273" max="1273" width="11.88671875" style="201" bestFit="1" customWidth="1"/>
    <col min="1274" max="1274" width="10.5546875" style="201" bestFit="1" customWidth="1"/>
    <col min="1275" max="1275" width="7.109375" style="201" bestFit="1" customWidth="1"/>
    <col min="1276" max="1276" width="6.88671875" style="201" bestFit="1" customWidth="1"/>
    <col min="1277" max="1277" width="7.6640625" style="201" bestFit="1" customWidth="1"/>
    <col min="1278" max="1278" width="13.33203125" style="201" bestFit="1" customWidth="1"/>
    <col min="1279" max="1279" width="8.5546875" style="201" bestFit="1" customWidth="1"/>
    <col min="1280" max="1280" width="7.33203125" style="201" bestFit="1" customWidth="1"/>
    <col min="1281" max="1281" width="14.33203125" style="201" bestFit="1" customWidth="1"/>
    <col min="1282" max="1521" width="9.109375" style="201" customWidth="1"/>
    <col min="1522" max="1522" width="10.109375" style="201" customWidth="1"/>
    <col min="1523" max="1523" width="6.88671875" style="201" customWidth="1"/>
    <col min="1524" max="1524" width="32.6640625" style="201" bestFit="1" customWidth="1"/>
    <col min="1525" max="1525" width="9.44140625" style="201"/>
    <col min="1526" max="1526" width="6.6640625" style="201" customWidth="1"/>
    <col min="1527" max="1527" width="7.6640625" style="201" customWidth="1"/>
    <col min="1528" max="1528" width="36.88671875" style="201" customWidth="1"/>
    <col min="1529" max="1529" width="11.88671875" style="201" bestFit="1" customWidth="1"/>
    <col min="1530" max="1530" width="10.5546875" style="201" bestFit="1" customWidth="1"/>
    <col min="1531" max="1531" width="7.109375" style="201" bestFit="1" customWidth="1"/>
    <col min="1532" max="1532" width="6.88671875" style="201" bestFit="1" customWidth="1"/>
    <col min="1533" max="1533" width="7.6640625" style="201" bestFit="1" customWidth="1"/>
    <col min="1534" max="1534" width="13.33203125" style="201" bestFit="1" customWidth="1"/>
    <col min="1535" max="1535" width="8.5546875" style="201" bestFit="1" customWidth="1"/>
    <col min="1536" max="1536" width="7.33203125" style="201" bestFit="1" customWidth="1"/>
    <col min="1537" max="1537" width="14.33203125" style="201" bestFit="1" customWidth="1"/>
    <col min="1538" max="1777" width="9.109375" style="201" customWidth="1"/>
    <col min="1778" max="1778" width="10.109375" style="201" customWidth="1"/>
    <col min="1779" max="1779" width="6.88671875" style="201" customWidth="1"/>
    <col min="1780" max="1780" width="32.6640625" style="201" bestFit="1" customWidth="1"/>
    <col min="1781" max="1781" width="9.44140625" style="201"/>
    <col min="1782" max="1782" width="6.6640625" style="201" customWidth="1"/>
    <col min="1783" max="1783" width="7.6640625" style="201" customWidth="1"/>
    <col min="1784" max="1784" width="36.88671875" style="201" customWidth="1"/>
    <col min="1785" max="1785" width="11.88671875" style="201" bestFit="1" customWidth="1"/>
    <col min="1786" max="1786" width="10.5546875" style="201" bestFit="1" customWidth="1"/>
    <col min="1787" max="1787" width="7.109375" style="201" bestFit="1" customWidth="1"/>
    <col min="1788" max="1788" width="6.88671875" style="201" bestFit="1" customWidth="1"/>
    <col min="1789" max="1789" width="7.6640625" style="201" bestFit="1" customWidth="1"/>
    <col min="1790" max="1790" width="13.33203125" style="201" bestFit="1" customWidth="1"/>
    <col min="1791" max="1791" width="8.5546875" style="201" bestFit="1" customWidth="1"/>
    <col min="1792" max="1792" width="7.33203125" style="201" bestFit="1" customWidth="1"/>
    <col min="1793" max="1793" width="14.33203125" style="201" bestFit="1" customWidth="1"/>
    <col min="1794" max="2033" width="9.109375" style="201" customWidth="1"/>
    <col min="2034" max="2034" width="10.109375" style="201" customWidth="1"/>
    <col min="2035" max="2035" width="6.88671875" style="201" customWidth="1"/>
    <col min="2036" max="2036" width="32.6640625" style="201" bestFit="1" customWidth="1"/>
    <col min="2037" max="2037" width="9.44140625" style="201"/>
    <col min="2038" max="2038" width="6.6640625" style="201" customWidth="1"/>
    <col min="2039" max="2039" width="7.6640625" style="201" customWidth="1"/>
    <col min="2040" max="2040" width="36.88671875" style="201" customWidth="1"/>
    <col min="2041" max="2041" width="11.88671875" style="201" bestFit="1" customWidth="1"/>
    <col min="2042" max="2042" width="10.5546875" style="201" bestFit="1" customWidth="1"/>
    <col min="2043" max="2043" width="7.109375" style="201" bestFit="1" customWidth="1"/>
    <col min="2044" max="2044" width="6.88671875" style="201" bestFit="1" customWidth="1"/>
    <col min="2045" max="2045" width="7.6640625" style="201" bestFit="1" customWidth="1"/>
    <col min="2046" max="2046" width="13.33203125" style="201" bestFit="1" customWidth="1"/>
    <col min="2047" max="2047" width="8.5546875" style="201" bestFit="1" customWidth="1"/>
    <col min="2048" max="2048" width="7.33203125" style="201" bestFit="1" customWidth="1"/>
    <col min="2049" max="2049" width="14.33203125" style="201" bestFit="1" customWidth="1"/>
    <col min="2050" max="2289" width="9.109375" style="201" customWidth="1"/>
    <col min="2290" max="2290" width="10.109375" style="201" customWidth="1"/>
    <col min="2291" max="2291" width="6.88671875" style="201" customWidth="1"/>
    <col min="2292" max="2292" width="32.6640625" style="201" bestFit="1" customWidth="1"/>
    <col min="2293" max="2293" width="9.44140625" style="201"/>
    <col min="2294" max="2294" width="6.6640625" style="201" customWidth="1"/>
    <col min="2295" max="2295" width="7.6640625" style="201" customWidth="1"/>
    <col min="2296" max="2296" width="36.88671875" style="201" customWidth="1"/>
    <col min="2297" max="2297" width="11.88671875" style="201" bestFit="1" customWidth="1"/>
    <col min="2298" max="2298" width="10.5546875" style="201" bestFit="1" customWidth="1"/>
    <col min="2299" max="2299" width="7.109375" style="201" bestFit="1" customWidth="1"/>
    <col min="2300" max="2300" width="6.88671875" style="201" bestFit="1" customWidth="1"/>
    <col min="2301" max="2301" width="7.6640625" style="201" bestFit="1" customWidth="1"/>
    <col min="2302" max="2302" width="13.33203125" style="201" bestFit="1" customWidth="1"/>
    <col min="2303" max="2303" width="8.5546875" style="201" bestFit="1" customWidth="1"/>
    <col min="2304" max="2304" width="7.33203125" style="201" bestFit="1" customWidth="1"/>
    <col min="2305" max="2305" width="14.33203125" style="201" bestFit="1" customWidth="1"/>
    <col min="2306" max="2545" width="9.109375" style="201" customWidth="1"/>
    <col min="2546" max="2546" width="10.109375" style="201" customWidth="1"/>
    <col min="2547" max="2547" width="6.88671875" style="201" customWidth="1"/>
    <col min="2548" max="2548" width="32.6640625" style="201" bestFit="1" customWidth="1"/>
    <col min="2549" max="2549" width="9.44140625" style="201"/>
    <col min="2550" max="2550" width="6.6640625" style="201" customWidth="1"/>
    <col min="2551" max="2551" width="7.6640625" style="201" customWidth="1"/>
    <col min="2552" max="2552" width="36.88671875" style="201" customWidth="1"/>
    <col min="2553" max="2553" width="11.88671875" style="201" bestFit="1" customWidth="1"/>
    <col min="2554" max="2554" width="10.5546875" style="201" bestFit="1" customWidth="1"/>
    <col min="2555" max="2555" width="7.109375" style="201" bestFit="1" customWidth="1"/>
    <col min="2556" max="2556" width="6.88671875" style="201" bestFit="1" customWidth="1"/>
    <col min="2557" max="2557" width="7.6640625" style="201" bestFit="1" customWidth="1"/>
    <col min="2558" max="2558" width="13.33203125" style="201" bestFit="1" customWidth="1"/>
    <col min="2559" max="2559" width="8.5546875" style="201" bestFit="1" customWidth="1"/>
    <col min="2560" max="2560" width="7.33203125" style="201" bestFit="1" customWidth="1"/>
    <col min="2561" max="2561" width="14.33203125" style="201" bestFit="1" customWidth="1"/>
    <col min="2562" max="2801" width="9.109375" style="201" customWidth="1"/>
    <col min="2802" max="2802" width="10.109375" style="201" customWidth="1"/>
    <col min="2803" max="2803" width="6.88671875" style="201" customWidth="1"/>
    <col min="2804" max="2804" width="32.6640625" style="201" bestFit="1" customWidth="1"/>
    <col min="2805" max="2805" width="9.44140625" style="201"/>
    <col min="2806" max="2806" width="6.6640625" style="201" customWidth="1"/>
    <col min="2807" max="2807" width="7.6640625" style="201" customWidth="1"/>
    <col min="2808" max="2808" width="36.88671875" style="201" customWidth="1"/>
    <col min="2809" max="2809" width="11.88671875" style="201" bestFit="1" customWidth="1"/>
    <col min="2810" max="2810" width="10.5546875" style="201" bestFit="1" customWidth="1"/>
    <col min="2811" max="2811" width="7.109375" style="201" bestFit="1" customWidth="1"/>
    <col min="2812" max="2812" width="6.88671875" style="201" bestFit="1" customWidth="1"/>
    <col min="2813" max="2813" width="7.6640625" style="201" bestFit="1" customWidth="1"/>
    <col min="2814" max="2814" width="13.33203125" style="201" bestFit="1" customWidth="1"/>
    <col min="2815" max="2815" width="8.5546875" style="201" bestFit="1" customWidth="1"/>
    <col min="2816" max="2816" width="7.33203125" style="201" bestFit="1" customWidth="1"/>
    <col min="2817" max="2817" width="14.33203125" style="201" bestFit="1" customWidth="1"/>
    <col min="2818" max="3057" width="9.109375" style="201" customWidth="1"/>
    <col min="3058" max="3058" width="10.109375" style="201" customWidth="1"/>
    <col min="3059" max="3059" width="6.88671875" style="201" customWidth="1"/>
    <col min="3060" max="3060" width="32.6640625" style="201" bestFit="1" customWidth="1"/>
    <col min="3061" max="3061" width="9.44140625" style="201"/>
    <col min="3062" max="3062" width="6.6640625" style="201" customWidth="1"/>
    <col min="3063" max="3063" width="7.6640625" style="201" customWidth="1"/>
    <col min="3064" max="3064" width="36.88671875" style="201" customWidth="1"/>
    <col min="3065" max="3065" width="11.88671875" style="201" bestFit="1" customWidth="1"/>
    <col min="3066" max="3066" width="10.5546875" style="201" bestFit="1" customWidth="1"/>
    <col min="3067" max="3067" width="7.109375" style="201" bestFit="1" customWidth="1"/>
    <col min="3068" max="3068" width="6.88671875" style="201" bestFit="1" customWidth="1"/>
    <col min="3069" max="3069" width="7.6640625" style="201" bestFit="1" customWidth="1"/>
    <col min="3070" max="3070" width="13.33203125" style="201" bestFit="1" customWidth="1"/>
    <col min="3071" max="3071" width="8.5546875" style="201" bestFit="1" customWidth="1"/>
    <col min="3072" max="3072" width="7.33203125" style="201" bestFit="1" customWidth="1"/>
    <col min="3073" max="3073" width="14.33203125" style="201" bestFit="1" customWidth="1"/>
    <col min="3074" max="3313" width="9.109375" style="201" customWidth="1"/>
    <col min="3314" max="3314" width="10.109375" style="201" customWidth="1"/>
    <col min="3315" max="3315" width="6.88671875" style="201" customWidth="1"/>
    <col min="3316" max="3316" width="32.6640625" style="201" bestFit="1" customWidth="1"/>
    <col min="3317" max="3317" width="9.44140625" style="201"/>
    <col min="3318" max="3318" width="6.6640625" style="201" customWidth="1"/>
    <col min="3319" max="3319" width="7.6640625" style="201" customWidth="1"/>
    <col min="3320" max="3320" width="36.88671875" style="201" customWidth="1"/>
    <col min="3321" max="3321" width="11.88671875" style="201" bestFit="1" customWidth="1"/>
    <col min="3322" max="3322" width="10.5546875" style="201" bestFit="1" customWidth="1"/>
    <col min="3323" max="3323" width="7.109375" style="201" bestFit="1" customWidth="1"/>
    <col min="3324" max="3324" width="6.88671875" style="201" bestFit="1" customWidth="1"/>
    <col min="3325" max="3325" width="7.6640625" style="201" bestFit="1" customWidth="1"/>
    <col min="3326" max="3326" width="13.33203125" style="201" bestFit="1" customWidth="1"/>
    <col min="3327" max="3327" width="8.5546875" style="201" bestFit="1" customWidth="1"/>
    <col min="3328" max="3328" width="7.33203125" style="201" bestFit="1" customWidth="1"/>
    <col min="3329" max="3329" width="14.33203125" style="201" bestFit="1" customWidth="1"/>
    <col min="3330" max="3569" width="9.109375" style="201" customWidth="1"/>
    <col min="3570" max="3570" width="10.109375" style="201" customWidth="1"/>
    <col min="3571" max="3571" width="6.88671875" style="201" customWidth="1"/>
    <col min="3572" max="3572" width="32.6640625" style="201" bestFit="1" customWidth="1"/>
    <col min="3573" max="3573" width="9.44140625" style="201"/>
    <col min="3574" max="3574" width="6.6640625" style="201" customWidth="1"/>
    <col min="3575" max="3575" width="7.6640625" style="201" customWidth="1"/>
    <col min="3576" max="3576" width="36.88671875" style="201" customWidth="1"/>
    <col min="3577" max="3577" width="11.88671875" style="201" bestFit="1" customWidth="1"/>
    <col min="3578" max="3578" width="10.5546875" style="201" bestFit="1" customWidth="1"/>
    <col min="3579" max="3579" width="7.109375" style="201" bestFit="1" customWidth="1"/>
    <col min="3580" max="3580" width="6.88671875" style="201" bestFit="1" customWidth="1"/>
    <col min="3581" max="3581" width="7.6640625" style="201" bestFit="1" customWidth="1"/>
    <col min="3582" max="3582" width="13.33203125" style="201" bestFit="1" customWidth="1"/>
    <col min="3583" max="3583" width="8.5546875" style="201" bestFit="1" customWidth="1"/>
    <col min="3584" max="3584" width="7.33203125" style="201" bestFit="1" customWidth="1"/>
    <col min="3585" max="3585" width="14.33203125" style="201" bestFit="1" customWidth="1"/>
    <col min="3586" max="3825" width="9.109375" style="201" customWidth="1"/>
    <col min="3826" max="3826" width="10.109375" style="201" customWidth="1"/>
    <col min="3827" max="3827" width="6.88671875" style="201" customWidth="1"/>
    <col min="3828" max="3828" width="32.6640625" style="201" bestFit="1" customWidth="1"/>
    <col min="3829" max="3829" width="9.44140625" style="201"/>
    <col min="3830" max="3830" width="6.6640625" style="201" customWidth="1"/>
    <col min="3831" max="3831" width="7.6640625" style="201" customWidth="1"/>
    <col min="3832" max="3832" width="36.88671875" style="201" customWidth="1"/>
    <col min="3833" max="3833" width="11.88671875" style="201" bestFit="1" customWidth="1"/>
    <col min="3834" max="3834" width="10.5546875" style="201" bestFit="1" customWidth="1"/>
    <col min="3835" max="3835" width="7.109375" style="201" bestFit="1" customWidth="1"/>
    <col min="3836" max="3836" width="6.88671875" style="201" bestFit="1" customWidth="1"/>
    <col min="3837" max="3837" width="7.6640625" style="201" bestFit="1" customWidth="1"/>
    <col min="3838" max="3838" width="13.33203125" style="201" bestFit="1" customWidth="1"/>
    <col min="3839" max="3839" width="8.5546875" style="201" bestFit="1" customWidth="1"/>
    <col min="3840" max="3840" width="7.33203125" style="201" bestFit="1" customWidth="1"/>
    <col min="3841" max="3841" width="14.33203125" style="201" bestFit="1" customWidth="1"/>
    <col min="3842" max="4081" width="9.109375" style="201" customWidth="1"/>
    <col min="4082" max="4082" width="10.109375" style="201" customWidth="1"/>
    <col min="4083" max="4083" width="6.88671875" style="201" customWidth="1"/>
    <col min="4084" max="4084" width="32.6640625" style="201" bestFit="1" customWidth="1"/>
    <col min="4085" max="4085" width="9.44140625" style="201"/>
    <col min="4086" max="4086" width="6.6640625" style="201" customWidth="1"/>
    <col min="4087" max="4087" width="7.6640625" style="201" customWidth="1"/>
    <col min="4088" max="4088" width="36.88671875" style="201" customWidth="1"/>
    <col min="4089" max="4089" width="11.88671875" style="201" bestFit="1" customWidth="1"/>
    <col min="4090" max="4090" width="10.5546875" style="201" bestFit="1" customWidth="1"/>
    <col min="4091" max="4091" width="7.109375" style="201" bestFit="1" customWidth="1"/>
    <col min="4092" max="4092" width="6.88671875" style="201" bestFit="1" customWidth="1"/>
    <col min="4093" max="4093" width="7.6640625" style="201" bestFit="1" customWidth="1"/>
    <col min="4094" max="4094" width="13.33203125" style="201" bestFit="1" customWidth="1"/>
    <col min="4095" max="4095" width="8.5546875" style="201" bestFit="1" customWidth="1"/>
    <col min="4096" max="4096" width="7.33203125" style="201" bestFit="1" customWidth="1"/>
    <col min="4097" max="4097" width="14.33203125" style="201" bestFit="1" customWidth="1"/>
    <col min="4098" max="4337" width="9.109375" style="201" customWidth="1"/>
    <col min="4338" max="4338" width="10.109375" style="201" customWidth="1"/>
    <col min="4339" max="4339" width="6.88671875" style="201" customWidth="1"/>
    <col min="4340" max="4340" width="32.6640625" style="201" bestFit="1" customWidth="1"/>
    <col min="4341" max="4341" width="9.44140625" style="201"/>
    <col min="4342" max="4342" width="6.6640625" style="201" customWidth="1"/>
    <col min="4343" max="4343" width="7.6640625" style="201" customWidth="1"/>
    <col min="4344" max="4344" width="36.88671875" style="201" customWidth="1"/>
    <col min="4345" max="4345" width="11.88671875" style="201" bestFit="1" customWidth="1"/>
    <col min="4346" max="4346" width="10.5546875" style="201" bestFit="1" customWidth="1"/>
    <col min="4347" max="4347" width="7.109375" style="201" bestFit="1" customWidth="1"/>
    <col min="4348" max="4348" width="6.88671875" style="201" bestFit="1" customWidth="1"/>
    <col min="4349" max="4349" width="7.6640625" style="201" bestFit="1" customWidth="1"/>
    <col min="4350" max="4350" width="13.33203125" style="201" bestFit="1" customWidth="1"/>
    <col min="4351" max="4351" width="8.5546875" style="201" bestFit="1" customWidth="1"/>
    <col min="4352" max="4352" width="7.33203125" style="201" bestFit="1" customWidth="1"/>
    <col min="4353" max="4353" width="14.33203125" style="201" bestFit="1" customWidth="1"/>
    <col min="4354" max="4593" width="9.109375" style="201" customWidth="1"/>
    <col min="4594" max="4594" width="10.109375" style="201" customWidth="1"/>
    <col min="4595" max="4595" width="6.88671875" style="201" customWidth="1"/>
    <col min="4596" max="4596" width="32.6640625" style="201" bestFit="1" customWidth="1"/>
    <col min="4597" max="4597" width="9.44140625" style="201"/>
    <col min="4598" max="4598" width="6.6640625" style="201" customWidth="1"/>
    <col min="4599" max="4599" width="7.6640625" style="201" customWidth="1"/>
    <col min="4600" max="4600" width="36.88671875" style="201" customWidth="1"/>
    <col min="4601" max="4601" width="11.88671875" style="201" bestFit="1" customWidth="1"/>
    <col min="4602" max="4602" width="10.5546875" style="201" bestFit="1" customWidth="1"/>
    <col min="4603" max="4603" width="7.109375" style="201" bestFit="1" customWidth="1"/>
    <col min="4604" max="4604" width="6.88671875" style="201" bestFit="1" customWidth="1"/>
    <col min="4605" max="4605" width="7.6640625" style="201" bestFit="1" customWidth="1"/>
    <col min="4606" max="4606" width="13.33203125" style="201" bestFit="1" customWidth="1"/>
    <col min="4607" max="4607" width="8.5546875" style="201" bestFit="1" customWidth="1"/>
    <col min="4608" max="4608" width="7.33203125" style="201" bestFit="1" customWidth="1"/>
    <col min="4609" max="4609" width="14.33203125" style="201" bestFit="1" customWidth="1"/>
    <col min="4610" max="4849" width="9.109375" style="201" customWidth="1"/>
    <col min="4850" max="4850" width="10.109375" style="201" customWidth="1"/>
    <col min="4851" max="4851" width="6.88671875" style="201" customWidth="1"/>
    <col min="4852" max="4852" width="32.6640625" style="201" bestFit="1" customWidth="1"/>
    <col min="4853" max="4853" width="9.44140625" style="201"/>
    <col min="4854" max="4854" width="6.6640625" style="201" customWidth="1"/>
    <col min="4855" max="4855" width="7.6640625" style="201" customWidth="1"/>
    <col min="4856" max="4856" width="36.88671875" style="201" customWidth="1"/>
    <col min="4857" max="4857" width="11.88671875" style="201" bestFit="1" customWidth="1"/>
    <col min="4858" max="4858" width="10.5546875" style="201" bestFit="1" customWidth="1"/>
    <col min="4859" max="4859" width="7.109375" style="201" bestFit="1" customWidth="1"/>
    <col min="4860" max="4860" width="6.88671875" style="201" bestFit="1" customWidth="1"/>
    <col min="4861" max="4861" width="7.6640625" style="201" bestFit="1" customWidth="1"/>
    <col min="4862" max="4862" width="13.33203125" style="201" bestFit="1" customWidth="1"/>
    <col min="4863" max="4863" width="8.5546875" style="201" bestFit="1" customWidth="1"/>
    <col min="4864" max="4864" width="7.33203125" style="201" bestFit="1" customWidth="1"/>
    <col min="4865" max="4865" width="14.33203125" style="201" bestFit="1" customWidth="1"/>
    <col min="4866" max="5105" width="9.109375" style="201" customWidth="1"/>
    <col min="5106" max="5106" width="10.109375" style="201" customWidth="1"/>
    <col min="5107" max="5107" width="6.88671875" style="201" customWidth="1"/>
    <col min="5108" max="5108" width="32.6640625" style="201" bestFit="1" customWidth="1"/>
    <col min="5109" max="5109" width="9.44140625" style="201"/>
    <col min="5110" max="5110" width="6.6640625" style="201" customWidth="1"/>
    <col min="5111" max="5111" width="7.6640625" style="201" customWidth="1"/>
    <col min="5112" max="5112" width="36.88671875" style="201" customWidth="1"/>
    <col min="5113" max="5113" width="11.88671875" style="201" bestFit="1" customWidth="1"/>
    <col min="5114" max="5114" width="10.5546875" style="201" bestFit="1" customWidth="1"/>
    <col min="5115" max="5115" width="7.109375" style="201" bestFit="1" customWidth="1"/>
    <col min="5116" max="5116" width="6.88671875" style="201" bestFit="1" customWidth="1"/>
    <col min="5117" max="5117" width="7.6640625" style="201" bestFit="1" customWidth="1"/>
    <col min="5118" max="5118" width="13.33203125" style="201" bestFit="1" customWidth="1"/>
    <col min="5119" max="5119" width="8.5546875" style="201" bestFit="1" customWidth="1"/>
    <col min="5120" max="5120" width="7.33203125" style="201" bestFit="1" customWidth="1"/>
    <col min="5121" max="5121" width="14.33203125" style="201" bestFit="1" customWidth="1"/>
    <col min="5122" max="5361" width="9.109375" style="201" customWidth="1"/>
    <col min="5362" max="5362" width="10.109375" style="201" customWidth="1"/>
    <col min="5363" max="5363" width="6.88671875" style="201" customWidth="1"/>
    <col min="5364" max="5364" width="32.6640625" style="201" bestFit="1" customWidth="1"/>
    <col min="5365" max="5365" width="9.44140625" style="201"/>
    <col min="5366" max="5366" width="6.6640625" style="201" customWidth="1"/>
    <col min="5367" max="5367" width="7.6640625" style="201" customWidth="1"/>
    <col min="5368" max="5368" width="36.88671875" style="201" customWidth="1"/>
    <col min="5369" max="5369" width="11.88671875" style="201" bestFit="1" customWidth="1"/>
    <col min="5370" max="5370" width="10.5546875" style="201" bestFit="1" customWidth="1"/>
    <col min="5371" max="5371" width="7.109375" style="201" bestFit="1" customWidth="1"/>
    <col min="5372" max="5372" width="6.88671875" style="201" bestFit="1" customWidth="1"/>
    <col min="5373" max="5373" width="7.6640625" style="201" bestFit="1" customWidth="1"/>
    <col min="5374" max="5374" width="13.33203125" style="201" bestFit="1" customWidth="1"/>
    <col min="5375" max="5375" width="8.5546875" style="201" bestFit="1" customWidth="1"/>
    <col min="5376" max="5376" width="7.33203125" style="201" bestFit="1" customWidth="1"/>
    <col min="5377" max="5377" width="14.33203125" style="201" bestFit="1" customWidth="1"/>
    <col min="5378" max="5617" width="9.109375" style="201" customWidth="1"/>
    <col min="5618" max="5618" width="10.109375" style="201" customWidth="1"/>
    <col min="5619" max="5619" width="6.88671875" style="201" customWidth="1"/>
    <col min="5620" max="5620" width="32.6640625" style="201" bestFit="1" customWidth="1"/>
    <col min="5621" max="5621" width="9.44140625" style="201"/>
    <col min="5622" max="5622" width="6.6640625" style="201" customWidth="1"/>
    <col min="5623" max="5623" width="7.6640625" style="201" customWidth="1"/>
    <col min="5624" max="5624" width="36.88671875" style="201" customWidth="1"/>
    <col min="5625" max="5625" width="11.88671875" style="201" bestFit="1" customWidth="1"/>
    <col min="5626" max="5626" width="10.5546875" style="201" bestFit="1" customWidth="1"/>
    <col min="5627" max="5627" width="7.109375" style="201" bestFit="1" customWidth="1"/>
    <col min="5628" max="5628" width="6.88671875" style="201" bestFit="1" customWidth="1"/>
    <col min="5629" max="5629" width="7.6640625" style="201" bestFit="1" customWidth="1"/>
    <col min="5630" max="5630" width="13.33203125" style="201" bestFit="1" customWidth="1"/>
    <col min="5631" max="5631" width="8.5546875" style="201" bestFit="1" customWidth="1"/>
    <col min="5632" max="5632" width="7.33203125" style="201" bestFit="1" customWidth="1"/>
    <col min="5633" max="5633" width="14.33203125" style="201" bestFit="1" customWidth="1"/>
    <col min="5634" max="5873" width="9.109375" style="201" customWidth="1"/>
    <col min="5874" max="5874" width="10.109375" style="201" customWidth="1"/>
    <col min="5875" max="5875" width="6.88671875" style="201" customWidth="1"/>
    <col min="5876" max="5876" width="32.6640625" style="201" bestFit="1" customWidth="1"/>
    <col min="5877" max="5877" width="9.44140625" style="201"/>
    <col min="5878" max="5878" width="6.6640625" style="201" customWidth="1"/>
    <col min="5879" max="5879" width="7.6640625" style="201" customWidth="1"/>
    <col min="5880" max="5880" width="36.88671875" style="201" customWidth="1"/>
    <col min="5881" max="5881" width="11.88671875" style="201" bestFit="1" customWidth="1"/>
    <col min="5882" max="5882" width="10.5546875" style="201" bestFit="1" customWidth="1"/>
    <col min="5883" max="5883" width="7.109375" style="201" bestFit="1" customWidth="1"/>
    <col min="5884" max="5884" width="6.88671875" style="201" bestFit="1" customWidth="1"/>
    <col min="5885" max="5885" width="7.6640625" style="201" bestFit="1" customWidth="1"/>
    <col min="5886" max="5886" width="13.33203125" style="201" bestFit="1" customWidth="1"/>
    <col min="5887" max="5887" width="8.5546875" style="201" bestFit="1" customWidth="1"/>
    <col min="5888" max="5888" width="7.33203125" style="201" bestFit="1" customWidth="1"/>
    <col min="5889" max="5889" width="14.33203125" style="201" bestFit="1" customWidth="1"/>
    <col min="5890" max="6129" width="9.109375" style="201" customWidth="1"/>
    <col min="6130" max="6130" width="10.109375" style="201" customWidth="1"/>
    <col min="6131" max="6131" width="6.88671875" style="201" customWidth="1"/>
    <col min="6132" max="6132" width="32.6640625" style="201" bestFit="1" customWidth="1"/>
    <col min="6133" max="6133" width="9.44140625" style="201"/>
    <col min="6134" max="6134" width="6.6640625" style="201" customWidth="1"/>
    <col min="6135" max="6135" width="7.6640625" style="201" customWidth="1"/>
    <col min="6136" max="6136" width="36.88671875" style="201" customWidth="1"/>
    <col min="6137" max="6137" width="11.88671875" style="201" bestFit="1" customWidth="1"/>
    <col min="6138" max="6138" width="10.5546875" style="201" bestFit="1" customWidth="1"/>
    <col min="6139" max="6139" width="7.109375" style="201" bestFit="1" customWidth="1"/>
    <col min="6140" max="6140" width="6.88671875" style="201" bestFit="1" customWidth="1"/>
    <col min="6141" max="6141" width="7.6640625" style="201" bestFit="1" customWidth="1"/>
    <col min="6142" max="6142" width="13.33203125" style="201" bestFit="1" customWidth="1"/>
    <col min="6143" max="6143" width="8.5546875" style="201" bestFit="1" customWidth="1"/>
    <col min="6144" max="6144" width="7.33203125" style="201" bestFit="1" customWidth="1"/>
    <col min="6145" max="6145" width="14.33203125" style="201" bestFit="1" customWidth="1"/>
    <col min="6146" max="6385" width="9.109375" style="201" customWidth="1"/>
    <col min="6386" max="6386" width="10.109375" style="201" customWidth="1"/>
    <col min="6387" max="6387" width="6.88671875" style="201" customWidth="1"/>
    <col min="6388" max="6388" width="32.6640625" style="201" bestFit="1" customWidth="1"/>
    <col min="6389" max="6389" width="9.44140625" style="201"/>
    <col min="6390" max="6390" width="6.6640625" style="201" customWidth="1"/>
    <col min="6391" max="6391" width="7.6640625" style="201" customWidth="1"/>
    <col min="6392" max="6392" width="36.88671875" style="201" customWidth="1"/>
    <col min="6393" max="6393" width="11.88671875" style="201" bestFit="1" customWidth="1"/>
    <col min="6394" max="6394" width="10.5546875" style="201" bestFit="1" customWidth="1"/>
    <col min="6395" max="6395" width="7.109375" style="201" bestFit="1" customWidth="1"/>
    <col min="6396" max="6396" width="6.88671875" style="201" bestFit="1" customWidth="1"/>
    <col min="6397" max="6397" width="7.6640625" style="201" bestFit="1" customWidth="1"/>
    <col min="6398" max="6398" width="13.33203125" style="201" bestFit="1" customWidth="1"/>
    <col min="6399" max="6399" width="8.5546875" style="201" bestFit="1" customWidth="1"/>
    <col min="6400" max="6400" width="7.33203125" style="201" bestFit="1" customWidth="1"/>
    <col min="6401" max="6401" width="14.33203125" style="201" bestFit="1" customWidth="1"/>
    <col min="6402" max="6641" width="9.109375" style="201" customWidth="1"/>
    <col min="6642" max="6642" width="10.109375" style="201" customWidth="1"/>
    <col min="6643" max="6643" width="6.88671875" style="201" customWidth="1"/>
    <col min="6644" max="6644" width="32.6640625" style="201" bestFit="1" customWidth="1"/>
    <col min="6645" max="6645" width="9.44140625" style="201"/>
    <col min="6646" max="6646" width="6.6640625" style="201" customWidth="1"/>
    <col min="6647" max="6647" width="7.6640625" style="201" customWidth="1"/>
    <col min="6648" max="6648" width="36.88671875" style="201" customWidth="1"/>
    <col min="6649" max="6649" width="11.88671875" style="201" bestFit="1" customWidth="1"/>
    <col min="6650" max="6650" width="10.5546875" style="201" bestFit="1" customWidth="1"/>
    <col min="6651" max="6651" width="7.109375" style="201" bestFit="1" customWidth="1"/>
    <col min="6652" max="6652" width="6.88671875" style="201" bestFit="1" customWidth="1"/>
    <col min="6653" max="6653" width="7.6640625" style="201" bestFit="1" customWidth="1"/>
    <col min="6654" max="6654" width="13.33203125" style="201" bestFit="1" customWidth="1"/>
    <col min="6655" max="6655" width="8.5546875" style="201" bestFit="1" customWidth="1"/>
    <col min="6656" max="6656" width="7.33203125" style="201" bestFit="1" customWidth="1"/>
    <col min="6657" max="6657" width="14.33203125" style="201" bestFit="1" customWidth="1"/>
    <col min="6658" max="6897" width="9.109375" style="201" customWidth="1"/>
    <col min="6898" max="6898" width="10.109375" style="201" customWidth="1"/>
    <col min="6899" max="6899" width="6.88671875" style="201" customWidth="1"/>
    <col min="6900" max="6900" width="32.6640625" style="201" bestFit="1" customWidth="1"/>
    <col min="6901" max="6901" width="9.44140625" style="201"/>
    <col min="6902" max="6902" width="6.6640625" style="201" customWidth="1"/>
    <col min="6903" max="6903" width="7.6640625" style="201" customWidth="1"/>
    <col min="6904" max="6904" width="36.88671875" style="201" customWidth="1"/>
    <col min="6905" max="6905" width="11.88671875" style="201" bestFit="1" customWidth="1"/>
    <col min="6906" max="6906" width="10.5546875" style="201" bestFit="1" customWidth="1"/>
    <col min="6907" max="6907" width="7.109375" style="201" bestFit="1" customWidth="1"/>
    <col min="6908" max="6908" width="6.88671875" style="201" bestFit="1" customWidth="1"/>
    <col min="6909" max="6909" width="7.6640625" style="201" bestFit="1" customWidth="1"/>
    <col min="6910" max="6910" width="13.33203125" style="201" bestFit="1" customWidth="1"/>
    <col min="6911" max="6911" width="8.5546875" style="201" bestFit="1" customWidth="1"/>
    <col min="6912" max="6912" width="7.33203125" style="201" bestFit="1" customWidth="1"/>
    <col min="6913" max="6913" width="14.33203125" style="201" bestFit="1" customWidth="1"/>
    <col min="6914" max="7153" width="9.109375" style="201" customWidth="1"/>
    <col min="7154" max="7154" width="10.109375" style="201" customWidth="1"/>
    <col min="7155" max="7155" width="6.88671875" style="201" customWidth="1"/>
    <col min="7156" max="7156" width="32.6640625" style="201" bestFit="1" customWidth="1"/>
    <col min="7157" max="7157" width="9.44140625" style="201"/>
    <col min="7158" max="7158" width="6.6640625" style="201" customWidth="1"/>
    <col min="7159" max="7159" width="7.6640625" style="201" customWidth="1"/>
    <col min="7160" max="7160" width="36.88671875" style="201" customWidth="1"/>
    <col min="7161" max="7161" width="11.88671875" style="201" bestFit="1" customWidth="1"/>
    <col min="7162" max="7162" width="10.5546875" style="201" bestFit="1" customWidth="1"/>
    <col min="7163" max="7163" width="7.109375" style="201" bestFit="1" customWidth="1"/>
    <col min="7164" max="7164" width="6.88671875" style="201" bestFit="1" customWidth="1"/>
    <col min="7165" max="7165" width="7.6640625" style="201" bestFit="1" customWidth="1"/>
    <col min="7166" max="7166" width="13.33203125" style="201" bestFit="1" customWidth="1"/>
    <col min="7167" max="7167" width="8.5546875" style="201" bestFit="1" customWidth="1"/>
    <col min="7168" max="7168" width="7.33203125" style="201" bestFit="1" customWidth="1"/>
    <col min="7169" max="7169" width="14.33203125" style="201" bestFit="1" customWidth="1"/>
    <col min="7170" max="7409" width="9.109375" style="201" customWidth="1"/>
    <col min="7410" max="7410" width="10.109375" style="201" customWidth="1"/>
    <col min="7411" max="7411" width="6.88671875" style="201" customWidth="1"/>
    <col min="7412" max="7412" width="32.6640625" style="201" bestFit="1" customWidth="1"/>
    <col min="7413" max="7413" width="9.44140625" style="201"/>
    <col min="7414" max="7414" width="6.6640625" style="201" customWidth="1"/>
    <col min="7415" max="7415" width="7.6640625" style="201" customWidth="1"/>
    <col min="7416" max="7416" width="36.88671875" style="201" customWidth="1"/>
    <col min="7417" max="7417" width="11.88671875" style="201" bestFit="1" customWidth="1"/>
    <col min="7418" max="7418" width="10.5546875" style="201" bestFit="1" customWidth="1"/>
    <col min="7419" max="7419" width="7.109375" style="201" bestFit="1" customWidth="1"/>
    <col min="7420" max="7420" width="6.88671875" style="201" bestFit="1" customWidth="1"/>
    <col min="7421" max="7421" width="7.6640625" style="201" bestFit="1" customWidth="1"/>
    <col min="7422" max="7422" width="13.33203125" style="201" bestFit="1" customWidth="1"/>
    <col min="7423" max="7423" width="8.5546875" style="201" bestFit="1" customWidth="1"/>
    <col min="7424" max="7424" width="7.33203125" style="201" bestFit="1" customWidth="1"/>
    <col min="7425" max="7425" width="14.33203125" style="201" bestFit="1" customWidth="1"/>
    <col min="7426" max="7665" width="9.109375" style="201" customWidth="1"/>
    <col min="7666" max="7666" width="10.109375" style="201" customWidth="1"/>
    <col min="7667" max="7667" width="6.88671875" style="201" customWidth="1"/>
    <col min="7668" max="7668" width="32.6640625" style="201" bestFit="1" customWidth="1"/>
    <col min="7669" max="7669" width="9.44140625" style="201"/>
    <col min="7670" max="7670" width="6.6640625" style="201" customWidth="1"/>
    <col min="7671" max="7671" width="7.6640625" style="201" customWidth="1"/>
    <col min="7672" max="7672" width="36.88671875" style="201" customWidth="1"/>
    <col min="7673" max="7673" width="11.88671875" style="201" bestFit="1" customWidth="1"/>
    <col min="7674" max="7674" width="10.5546875" style="201" bestFit="1" customWidth="1"/>
    <col min="7675" max="7675" width="7.109375" style="201" bestFit="1" customWidth="1"/>
    <col min="7676" max="7676" width="6.88671875" style="201" bestFit="1" customWidth="1"/>
    <col min="7677" max="7677" width="7.6640625" style="201" bestFit="1" customWidth="1"/>
    <col min="7678" max="7678" width="13.33203125" style="201" bestFit="1" customWidth="1"/>
    <col min="7679" max="7679" width="8.5546875" style="201" bestFit="1" customWidth="1"/>
    <col min="7680" max="7680" width="7.33203125" style="201" bestFit="1" customWidth="1"/>
    <col min="7681" max="7681" width="14.33203125" style="201" bestFit="1" customWidth="1"/>
    <col min="7682" max="7921" width="9.109375" style="201" customWidth="1"/>
    <col min="7922" max="7922" width="10.109375" style="201" customWidth="1"/>
    <col min="7923" max="7923" width="6.88671875" style="201" customWidth="1"/>
    <col min="7924" max="7924" width="32.6640625" style="201" bestFit="1" customWidth="1"/>
    <col min="7925" max="7925" width="9.44140625" style="201"/>
    <col min="7926" max="7926" width="6.6640625" style="201" customWidth="1"/>
    <col min="7927" max="7927" width="7.6640625" style="201" customWidth="1"/>
    <col min="7928" max="7928" width="36.88671875" style="201" customWidth="1"/>
    <col min="7929" max="7929" width="11.88671875" style="201" bestFit="1" customWidth="1"/>
    <col min="7930" max="7930" width="10.5546875" style="201" bestFit="1" customWidth="1"/>
    <col min="7931" max="7931" width="7.109375" style="201" bestFit="1" customWidth="1"/>
    <col min="7932" max="7932" width="6.88671875" style="201" bestFit="1" customWidth="1"/>
    <col min="7933" max="7933" width="7.6640625" style="201" bestFit="1" customWidth="1"/>
    <col min="7934" max="7934" width="13.33203125" style="201" bestFit="1" customWidth="1"/>
    <col min="7935" max="7935" width="8.5546875" style="201" bestFit="1" customWidth="1"/>
    <col min="7936" max="7936" width="7.33203125" style="201" bestFit="1" customWidth="1"/>
    <col min="7937" max="7937" width="14.33203125" style="201" bestFit="1" customWidth="1"/>
    <col min="7938" max="8177" width="9.109375" style="201" customWidth="1"/>
    <col min="8178" max="8178" width="10.109375" style="201" customWidth="1"/>
    <col min="8179" max="8179" width="6.88671875" style="201" customWidth="1"/>
    <col min="8180" max="8180" width="32.6640625" style="201" bestFit="1" customWidth="1"/>
    <col min="8181" max="8181" width="9.44140625" style="201"/>
    <col min="8182" max="8182" width="6.6640625" style="201" customWidth="1"/>
    <col min="8183" max="8183" width="7.6640625" style="201" customWidth="1"/>
    <col min="8184" max="8184" width="36.88671875" style="201" customWidth="1"/>
    <col min="8185" max="8185" width="11.88671875" style="201" bestFit="1" customWidth="1"/>
    <col min="8186" max="8186" width="10.5546875" style="201" bestFit="1" customWidth="1"/>
    <col min="8187" max="8187" width="7.109375" style="201" bestFit="1" customWidth="1"/>
    <col min="8188" max="8188" width="6.88671875" style="201" bestFit="1" customWidth="1"/>
    <col min="8189" max="8189" width="7.6640625" style="201" bestFit="1" customWidth="1"/>
    <col min="8190" max="8190" width="13.33203125" style="201" bestFit="1" customWidth="1"/>
    <col min="8191" max="8191" width="8.5546875" style="201" bestFit="1" customWidth="1"/>
    <col min="8192" max="8192" width="7.33203125" style="201" bestFit="1" customWidth="1"/>
    <col min="8193" max="8193" width="14.33203125" style="201" bestFit="1" customWidth="1"/>
    <col min="8194" max="8433" width="9.109375" style="201" customWidth="1"/>
    <col min="8434" max="8434" width="10.109375" style="201" customWidth="1"/>
    <col min="8435" max="8435" width="6.88671875" style="201" customWidth="1"/>
    <col min="8436" max="8436" width="32.6640625" style="201" bestFit="1" customWidth="1"/>
    <col min="8437" max="8437" width="9.44140625" style="201"/>
    <col min="8438" max="8438" width="6.6640625" style="201" customWidth="1"/>
    <col min="8439" max="8439" width="7.6640625" style="201" customWidth="1"/>
    <col min="8440" max="8440" width="36.88671875" style="201" customWidth="1"/>
    <col min="8441" max="8441" width="11.88671875" style="201" bestFit="1" customWidth="1"/>
    <col min="8442" max="8442" width="10.5546875" style="201" bestFit="1" customWidth="1"/>
    <col min="8443" max="8443" width="7.109375" style="201" bestFit="1" customWidth="1"/>
    <col min="8444" max="8444" width="6.88671875" style="201" bestFit="1" customWidth="1"/>
    <col min="8445" max="8445" width="7.6640625" style="201" bestFit="1" customWidth="1"/>
    <col min="8446" max="8446" width="13.33203125" style="201" bestFit="1" customWidth="1"/>
    <col min="8447" max="8447" width="8.5546875" style="201" bestFit="1" customWidth="1"/>
    <col min="8448" max="8448" width="7.33203125" style="201" bestFit="1" customWidth="1"/>
    <col min="8449" max="8449" width="14.33203125" style="201" bestFit="1" customWidth="1"/>
    <col min="8450" max="8689" width="9.109375" style="201" customWidth="1"/>
    <col min="8690" max="8690" width="10.109375" style="201" customWidth="1"/>
    <col min="8691" max="8691" width="6.88671875" style="201" customWidth="1"/>
    <col min="8692" max="8692" width="32.6640625" style="201" bestFit="1" customWidth="1"/>
    <col min="8693" max="8693" width="9.44140625" style="201"/>
    <col min="8694" max="8694" width="6.6640625" style="201" customWidth="1"/>
    <col min="8695" max="8695" width="7.6640625" style="201" customWidth="1"/>
    <col min="8696" max="8696" width="36.88671875" style="201" customWidth="1"/>
    <col min="8697" max="8697" width="11.88671875" style="201" bestFit="1" customWidth="1"/>
    <col min="8698" max="8698" width="10.5546875" style="201" bestFit="1" customWidth="1"/>
    <col min="8699" max="8699" width="7.109375" style="201" bestFit="1" customWidth="1"/>
    <col min="8700" max="8700" width="6.88671875" style="201" bestFit="1" customWidth="1"/>
    <col min="8701" max="8701" width="7.6640625" style="201" bestFit="1" customWidth="1"/>
    <col min="8702" max="8702" width="13.33203125" style="201" bestFit="1" customWidth="1"/>
    <col min="8703" max="8703" width="8.5546875" style="201" bestFit="1" customWidth="1"/>
    <col min="8704" max="8704" width="7.33203125" style="201" bestFit="1" customWidth="1"/>
    <col min="8705" max="8705" width="14.33203125" style="201" bestFit="1" customWidth="1"/>
    <col min="8706" max="8945" width="9.109375" style="201" customWidth="1"/>
    <col min="8946" max="8946" width="10.109375" style="201" customWidth="1"/>
    <col min="8947" max="8947" width="6.88671875" style="201" customWidth="1"/>
    <col min="8948" max="8948" width="32.6640625" style="201" bestFit="1" customWidth="1"/>
    <col min="8949" max="8949" width="9.44140625" style="201"/>
    <col min="8950" max="8950" width="6.6640625" style="201" customWidth="1"/>
    <col min="8951" max="8951" width="7.6640625" style="201" customWidth="1"/>
    <col min="8952" max="8952" width="36.88671875" style="201" customWidth="1"/>
    <col min="8953" max="8953" width="11.88671875" style="201" bestFit="1" customWidth="1"/>
    <col min="8954" max="8954" width="10.5546875" style="201" bestFit="1" customWidth="1"/>
    <col min="8955" max="8955" width="7.109375" style="201" bestFit="1" customWidth="1"/>
    <col min="8956" max="8956" width="6.88671875" style="201" bestFit="1" customWidth="1"/>
    <col min="8957" max="8957" width="7.6640625" style="201" bestFit="1" customWidth="1"/>
    <col min="8958" max="8958" width="13.33203125" style="201" bestFit="1" customWidth="1"/>
    <col min="8959" max="8959" width="8.5546875" style="201" bestFit="1" customWidth="1"/>
    <col min="8960" max="8960" width="7.33203125" style="201" bestFit="1" customWidth="1"/>
    <col min="8961" max="8961" width="14.33203125" style="201" bestFit="1" customWidth="1"/>
    <col min="8962" max="9201" width="9.109375" style="201" customWidth="1"/>
    <col min="9202" max="9202" width="10.109375" style="201" customWidth="1"/>
    <col min="9203" max="9203" width="6.88671875" style="201" customWidth="1"/>
    <col min="9204" max="9204" width="32.6640625" style="201" bestFit="1" customWidth="1"/>
    <col min="9205" max="9205" width="9.44140625" style="201"/>
    <col min="9206" max="9206" width="6.6640625" style="201" customWidth="1"/>
    <col min="9207" max="9207" width="7.6640625" style="201" customWidth="1"/>
    <col min="9208" max="9208" width="36.88671875" style="201" customWidth="1"/>
    <col min="9209" max="9209" width="11.88671875" style="201" bestFit="1" customWidth="1"/>
    <col min="9210" max="9210" width="10.5546875" style="201" bestFit="1" customWidth="1"/>
    <col min="9211" max="9211" width="7.109375" style="201" bestFit="1" customWidth="1"/>
    <col min="9212" max="9212" width="6.88671875" style="201" bestFit="1" customWidth="1"/>
    <col min="9213" max="9213" width="7.6640625" style="201" bestFit="1" customWidth="1"/>
    <col min="9214" max="9214" width="13.33203125" style="201" bestFit="1" customWidth="1"/>
    <col min="9215" max="9215" width="8.5546875" style="201" bestFit="1" customWidth="1"/>
    <col min="9216" max="9216" width="7.33203125" style="201" bestFit="1" customWidth="1"/>
    <col min="9217" max="9217" width="14.33203125" style="201" bestFit="1" customWidth="1"/>
    <col min="9218" max="9457" width="9.109375" style="201" customWidth="1"/>
    <col min="9458" max="9458" width="10.109375" style="201" customWidth="1"/>
    <col min="9459" max="9459" width="6.88671875" style="201" customWidth="1"/>
    <col min="9460" max="9460" width="32.6640625" style="201" bestFit="1" customWidth="1"/>
    <col min="9461" max="9461" width="9.44140625" style="201"/>
    <col min="9462" max="9462" width="6.6640625" style="201" customWidth="1"/>
    <col min="9463" max="9463" width="7.6640625" style="201" customWidth="1"/>
    <col min="9464" max="9464" width="36.88671875" style="201" customWidth="1"/>
    <col min="9465" max="9465" width="11.88671875" style="201" bestFit="1" customWidth="1"/>
    <col min="9466" max="9466" width="10.5546875" style="201" bestFit="1" customWidth="1"/>
    <col min="9467" max="9467" width="7.109375" style="201" bestFit="1" customWidth="1"/>
    <col min="9468" max="9468" width="6.88671875" style="201" bestFit="1" customWidth="1"/>
    <col min="9469" max="9469" width="7.6640625" style="201" bestFit="1" customWidth="1"/>
    <col min="9470" max="9470" width="13.33203125" style="201" bestFit="1" customWidth="1"/>
    <col min="9471" max="9471" width="8.5546875" style="201" bestFit="1" customWidth="1"/>
    <col min="9472" max="9472" width="7.33203125" style="201" bestFit="1" customWidth="1"/>
    <col min="9473" max="9473" width="14.33203125" style="201" bestFit="1" customWidth="1"/>
    <col min="9474" max="9713" width="9.109375" style="201" customWidth="1"/>
    <col min="9714" max="9714" width="10.109375" style="201" customWidth="1"/>
    <col min="9715" max="9715" width="6.88671875" style="201" customWidth="1"/>
    <col min="9716" max="9716" width="32.6640625" style="201" bestFit="1" customWidth="1"/>
    <col min="9717" max="9717" width="9.44140625" style="201"/>
    <col min="9718" max="9718" width="6.6640625" style="201" customWidth="1"/>
    <col min="9719" max="9719" width="7.6640625" style="201" customWidth="1"/>
    <col min="9720" max="9720" width="36.88671875" style="201" customWidth="1"/>
    <col min="9721" max="9721" width="11.88671875" style="201" bestFit="1" customWidth="1"/>
    <col min="9722" max="9722" width="10.5546875" style="201" bestFit="1" customWidth="1"/>
    <col min="9723" max="9723" width="7.109375" style="201" bestFit="1" customWidth="1"/>
    <col min="9724" max="9724" width="6.88671875" style="201" bestFit="1" customWidth="1"/>
    <col min="9725" max="9725" width="7.6640625" style="201" bestFit="1" customWidth="1"/>
    <col min="9726" max="9726" width="13.33203125" style="201" bestFit="1" customWidth="1"/>
    <col min="9727" max="9727" width="8.5546875" style="201" bestFit="1" customWidth="1"/>
    <col min="9728" max="9728" width="7.33203125" style="201" bestFit="1" customWidth="1"/>
    <col min="9729" max="9729" width="14.33203125" style="201" bestFit="1" customWidth="1"/>
    <col min="9730" max="9969" width="9.109375" style="201" customWidth="1"/>
    <col min="9970" max="9970" width="10.109375" style="201" customWidth="1"/>
    <col min="9971" max="9971" width="6.88671875" style="201" customWidth="1"/>
    <col min="9972" max="9972" width="32.6640625" style="201" bestFit="1" customWidth="1"/>
    <col min="9973" max="9973" width="9.44140625" style="201"/>
    <col min="9974" max="9974" width="6.6640625" style="201" customWidth="1"/>
    <col min="9975" max="9975" width="7.6640625" style="201" customWidth="1"/>
    <col min="9976" max="9976" width="36.88671875" style="201" customWidth="1"/>
    <col min="9977" max="9977" width="11.88671875" style="201" bestFit="1" customWidth="1"/>
    <col min="9978" max="9978" width="10.5546875" style="201" bestFit="1" customWidth="1"/>
    <col min="9979" max="9979" width="7.109375" style="201" bestFit="1" customWidth="1"/>
    <col min="9980" max="9980" width="6.88671875" style="201" bestFit="1" customWidth="1"/>
    <col min="9981" max="9981" width="7.6640625" style="201" bestFit="1" customWidth="1"/>
    <col min="9982" max="9982" width="13.33203125" style="201" bestFit="1" customWidth="1"/>
    <col min="9983" max="9983" width="8.5546875" style="201" bestFit="1" customWidth="1"/>
    <col min="9984" max="9984" width="7.33203125" style="201" bestFit="1" customWidth="1"/>
    <col min="9985" max="9985" width="14.33203125" style="201" bestFit="1" customWidth="1"/>
    <col min="9986" max="10225" width="9.109375" style="201" customWidth="1"/>
    <col min="10226" max="10226" width="10.109375" style="201" customWidth="1"/>
    <col min="10227" max="10227" width="6.88671875" style="201" customWidth="1"/>
    <col min="10228" max="10228" width="32.6640625" style="201" bestFit="1" customWidth="1"/>
    <col min="10229" max="10229" width="9.44140625" style="201"/>
    <col min="10230" max="10230" width="6.6640625" style="201" customWidth="1"/>
    <col min="10231" max="10231" width="7.6640625" style="201" customWidth="1"/>
    <col min="10232" max="10232" width="36.88671875" style="201" customWidth="1"/>
    <col min="10233" max="10233" width="11.88671875" style="201" bestFit="1" customWidth="1"/>
    <col min="10234" max="10234" width="10.5546875" style="201" bestFit="1" customWidth="1"/>
    <col min="10235" max="10235" width="7.109375" style="201" bestFit="1" customWidth="1"/>
    <col min="10236" max="10236" width="6.88671875" style="201" bestFit="1" customWidth="1"/>
    <col min="10237" max="10237" width="7.6640625" style="201" bestFit="1" customWidth="1"/>
    <col min="10238" max="10238" width="13.33203125" style="201" bestFit="1" customWidth="1"/>
    <col min="10239" max="10239" width="8.5546875" style="201" bestFit="1" customWidth="1"/>
    <col min="10240" max="10240" width="7.33203125" style="201" bestFit="1" customWidth="1"/>
    <col min="10241" max="10241" width="14.33203125" style="201" bestFit="1" customWidth="1"/>
    <col min="10242" max="10481" width="9.109375" style="201" customWidth="1"/>
    <col min="10482" max="10482" width="10.109375" style="201" customWidth="1"/>
    <col min="10483" max="10483" width="6.88671875" style="201" customWidth="1"/>
    <col min="10484" max="10484" width="32.6640625" style="201" bestFit="1" customWidth="1"/>
    <col min="10485" max="10485" width="9.44140625" style="201"/>
    <col min="10486" max="10486" width="6.6640625" style="201" customWidth="1"/>
    <col min="10487" max="10487" width="7.6640625" style="201" customWidth="1"/>
    <col min="10488" max="10488" width="36.88671875" style="201" customWidth="1"/>
    <col min="10489" max="10489" width="11.88671875" style="201" bestFit="1" customWidth="1"/>
    <col min="10490" max="10490" width="10.5546875" style="201" bestFit="1" customWidth="1"/>
    <col min="10491" max="10491" width="7.109375" style="201" bestFit="1" customWidth="1"/>
    <col min="10492" max="10492" width="6.88671875" style="201" bestFit="1" customWidth="1"/>
    <col min="10493" max="10493" width="7.6640625" style="201" bestFit="1" customWidth="1"/>
    <col min="10494" max="10494" width="13.33203125" style="201" bestFit="1" customWidth="1"/>
    <col min="10495" max="10495" width="8.5546875" style="201" bestFit="1" customWidth="1"/>
    <col min="10496" max="10496" width="7.33203125" style="201" bestFit="1" customWidth="1"/>
    <col min="10497" max="10497" width="14.33203125" style="201" bestFit="1" customWidth="1"/>
    <col min="10498" max="10737" width="9.109375" style="201" customWidth="1"/>
    <col min="10738" max="10738" width="10.109375" style="201" customWidth="1"/>
    <col min="10739" max="10739" width="6.88671875" style="201" customWidth="1"/>
    <col min="10740" max="10740" width="32.6640625" style="201" bestFit="1" customWidth="1"/>
    <col min="10741" max="10741" width="9.44140625" style="201"/>
    <col min="10742" max="10742" width="6.6640625" style="201" customWidth="1"/>
    <col min="10743" max="10743" width="7.6640625" style="201" customWidth="1"/>
    <col min="10744" max="10744" width="36.88671875" style="201" customWidth="1"/>
    <col min="10745" max="10745" width="11.88671875" style="201" bestFit="1" customWidth="1"/>
    <col min="10746" max="10746" width="10.5546875" style="201" bestFit="1" customWidth="1"/>
    <col min="10747" max="10747" width="7.109375" style="201" bestFit="1" customWidth="1"/>
    <col min="10748" max="10748" width="6.88671875" style="201" bestFit="1" customWidth="1"/>
    <col min="10749" max="10749" width="7.6640625" style="201" bestFit="1" customWidth="1"/>
    <col min="10750" max="10750" width="13.33203125" style="201" bestFit="1" customWidth="1"/>
    <col min="10751" max="10751" width="8.5546875" style="201" bestFit="1" customWidth="1"/>
    <col min="10752" max="10752" width="7.33203125" style="201" bestFit="1" customWidth="1"/>
    <col min="10753" max="10753" width="14.33203125" style="201" bestFit="1" customWidth="1"/>
    <col min="10754" max="10993" width="9.109375" style="201" customWidth="1"/>
    <col min="10994" max="10994" width="10.109375" style="201" customWidth="1"/>
    <col min="10995" max="10995" width="6.88671875" style="201" customWidth="1"/>
    <col min="10996" max="10996" width="32.6640625" style="201" bestFit="1" customWidth="1"/>
    <col min="10997" max="10997" width="9.44140625" style="201"/>
    <col min="10998" max="10998" width="6.6640625" style="201" customWidth="1"/>
    <col min="10999" max="10999" width="7.6640625" style="201" customWidth="1"/>
    <col min="11000" max="11000" width="36.88671875" style="201" customWidth="1"/>
    <col min="11001" max="11001" width="11.88671875" style="201" bestFit="1" customWidth="1"/>
    <col min="11002" max="11002" width="10.5546875" style="201" bestFit="1" customWidth="1"/>
    <col min="11003" max="11003" width="7.109375" style="201" bestFit="1" customWidth="1"/>
    <col min="11004" max="11004" width="6.88671875" style="201" bestFit="1" customWidth="1"/>
    <col min="11005" max="11005" width="7.6640625" style="201" bestFit="1" customWidth="1"/>
    <col min="11006" max="11006" width="13.33203125" style="201" bestFit="1" customWidth="1"/>
    <col min="11007" max="11007" width="8.5546875" style="201" bestFit="1" customWidth="1"/>
    <col min="11008" max="11008" width="7.33203125" style="201" bestFit="1" customWidth="1"/>
    <col min="11009" max="11009" width="14.33203125" style="201" bestFit="1" customWidth="1"/>
    <col min="11010" max="11249" width="9.109375" style="201" customWidth="1"/>
    <col min="11250" max="11250" width="10.109375" style="201" customWidth="1"/>
    <col min="11251" max="11251" width="6.88671875" style="201" customWidth="1"/>
    <col min="11252" max="11252" width="32.6640625" style="201" bestFit="1" customWidth="1"/>
    <col min="11253" max="11253" width="9.44140625" style="201"/>
    <col min="11254" max="11254" width="6.6640625" style="201" customWidth="1"/>
    <col min="11255" max="11255" width="7.6640625" style="201" customWidth="1"/>
    <col min="11256" max="11256" width="36.88671875" style="201" customWidth="1"/>
    <col min="11257" max="11257" width="11.88671875" style="201" bestFit="1" customWidth="1"/>
    <col min="11258" max="11258" width="10.5546875" style="201" bestFit="1" customWidth="1"/>
    <col min="11259" max="11259" width="7.109375" style="201" bestFit="1" customWidth="1"/>
    <col min="11260" max="11260" width="6.88671875" style="201" bestFit="1" customWidth="1"/>
    <col min="11261" max="11261" width="7.6640625" style="201" bestFit="1" customWidth="1"/>
    <col min="11262" max="11262" width="13.33203125" style="201" bestFit="1" customWidth="1"/>
    <col min="11263" max="11263" width="8.5546875" style="201" bestFit="1" customWidth="1"/>
    <col min="11264" max="11264" width="7.33203125" style="201" bestFit="1" customWidth="1"/>
    <col min="11265" max="11265" width="14.33203125" style="201" bestFit="1" customWidth="1"/>
    <col min="11266" max="11505" width="9.109375" style="201" customWidth="1"/>
    <col min="11506" max="11506" width="10.109375" style="201" customWidth="1"/>
    <col min="11507" max="11507" width="6.88671875" style="201" customWidth="1"/>
    <col min="11508" max="11508" width="32.6640625" style="201" bestFit="1" customWidth="1"/>
    <col min="11509" max="11509" width="9.44140625" style="201"/>
    <col min="11510" max="11510" width="6.6640625" style="201" customWidth="1"/>
    <col min="11511" max="11511" width="7.6640625" style="201" customWidth="1"/>
    <col min="11512" max="11512" width="36.88671875" style="201" customWidth="1"/>
    <col min="11513" max="11513" width="11.88671875" style="201" bestFit="1" customWidth="1"/>
    <col min="11514" max="11514" width="10.5546875" style="201" bestFit="1" customWidth="1"/>
    <col min="11515" max="11515" width="7.109375" style="201" bestFit="1" customWidth="1"/>
    <col min="11516" max="11516" width="6.88671875" style="201" bestFit="1" customWidth="1"/>
    <col min="11517" max="11517" width="7.6640625" style="201" bestFit="1" customWidth="1"/>
    <col min="11518" max="11518" width="13.33203125" style="201" bestFit="1" customWidth="1"/>
    <col min="11519" max="11519" width="8.5546875" style="201" bestFit="1" customWidth="1"/>
    <col min="11520" max="11520" width="7.33203125" style="201" bestFit="1" customWidth="1"/>
    <col min="11521" max="11521" width="14.33203125" style="201" bestFit="1" customWidth="1"/>
    <col min="11522" max="11761" width="9.109375" style="201" customWidth="1"/>
    <col min="11762" max="11762" width="10.109375" style="201" customWidth="1"/>
    <col min="11763" max="11763" width="6.88671875" style="201" customWidth="1"/>
    <col min="11764" max="11764" width="32.6640625" style="201" bestFit="1" customWidth="1"/>
    <col min="11765" max="11765" width="9.44140625" style="201"/>
    <col min="11766" max="11766" width="6.6640625" style="201" customWidth="1"/>
    <col min="11767" max="11767" width="7.6640625" style="201" customWidth="1"/>
    <col min="11768" max="11768" width="36.88671875" style="201" customWidth="1"/>
    <col min="11769" max="11769" width="11.88671875" style="201" bestFit="1" customWidth="1"/>
    <col min="11770" max="11770" width="10.5546875" style="201" bestFit="1" customWidth="1"/>
    <col min="11771" max="11771" width="7.109375" style="201" bestFit="1" customWidth="1"/>
    <col min="11772" max="11772" width="6.88671875" style="201" bestFit="1" customWidth="1"/>
    <col min="11773" max="11773" width="7.6640625" style="201" bestFit="1" customWidth="1"/>
    <col min="11774" max="11774" width="13.33203125" style="201" bestFit="1" customWidth="1"/>
    <col min="11775" max="11775" width="8.5546875" style="201" bestFit="1" customWidth="1"/>
    <col min="11776" max="11776" width="7.33203125" style="201" bestFit="1" customWidth="1"/>
    <col min="11777" max="11777" width="14.33203125" style="201" bestFit="1" customWidth="1"/>
    <col min="11778" max="12017" width="9.109375" style="201" customWidth="1"/>
    <col min="12018" max="12018" width="10.109375" style="201" customWidth="1"/>
    <col min="12019" max="12019" width="6.88671875" style="201" customWidth="1"/>
    <col min="12020" max="12020" width="32.6640625" style="201" bestFit="1" customWidth="1"/>
    <col min="12021" max="12021" width="9.44140625" style="201"/>
    <col min="12022" max="12022" width="6.6640625" style="201" customWidth="1"/>
    <col min="12023" max="12023" width="7.6640625" style="201" customWidth="1"/>
    <col min="12024" max="12024" width="36.88671875" style="201" customWidth="1"/>
    <col min="12025" max="12025" width="11.88671875" style="201" bestFit="1" customWidth="1"/>
    <col min="12026" max="12026" width="10.5546875" style="201" bestFit="1" customWidth="1"/>
    <col min="12027" max="12027" width="7.109375" style="201" bestFit="1" customWidth="1"/>
    <col min="12028" max="12028" width="6.88671875" style="201" bestFit="1" customWidth="1"/>
    <col min="12029" max="12029" width="7.6640625" style="201" bestFit="1" customWidth="1"/>
    <col min="12030" max="12030" width="13.33203125" style="201" bestFit="1" customWidth="1"/>
    <col min="12031" max="12031" width="8.5546875" style="201" bestFit="1" customWidth="1"/>
    <col min="12032" max="12032" width="7.33203125" style="201" bestFit="1" customWidth="1"/>
    <col min="12033" max="12033" width="14.33203125" style="201" bestFit="1" customWidth="1"/>
    <col min="12034" max="12273" width="9.109375" style="201" customWidth="1"/>
    <col min="12274" max="12274" width="10.109375" style="201" customWidth="1"/>
    <col min="12275" max="12275" width="6.88671875" style="201" customWidth="1"/>
    <col min="12276" max="12276" width="32.6640625" style="201" bestFit="1" customWidth="1"/>
    <col min="12277" max="12277" width="9.44140625" style="201"/>
    <col min="12278" max="12278" width="6.6640625" style="201" customWidth="1"/>
    <col min="12279" max="12279" width="7.6640625" style="201" customWidth="1"/>
    <col min="12280" max="12280" width="36.88671875" style="201" customWidth="1"/>
    <col min="12281" max="12281" width="11.88671875" style="201" bestFit="1" customWidth="1"/>
    <col min="12282" max="12282" width="10.5546875" style="201" bestFit="1" customWidth="1"/>
    <col min="12283" max="12283" width="7.109375" style="201" bestFit="1" customWidth="1"/>
    <col min="12284" max="12284" width="6.88671875" style="201" bestFit="1" customWidth="1"/>
    <col min="12285" max="12285" width="7.6640625" style="201" bestFit="1" customWidth="1"/>
    <col min="12286" max="12286" width="13.33203125" style="201" bestFit="1" customWidth="1"/>
    <col min="12287" max="12287" width="8.5546875" style="201" bestFit="1" customWidth="1"/>
    <col min="12288" max="12288" width="7.33203125" style="201" bestFit="1" customWidth="1"/>
    <col min="12289" max="12289" width="14.33203125" style="201" bestFit="1" customWidth="1"/>
    <col min="12290" max="12529" width="9.109375" style="201" customWidth="1"/>
    <col min="12530" max="12530" width="10.109375" style="201" customWidth="1"/>
    <col min="12531" max="12531" width="6.88671875" style="201" customWidth="1"/>
    <col min="12532" max="12532" width="32.6640625" style="201" bestFit="1" customWidth="1"/>
    <col min="12533" max="12533" width="9.44140625" style="201"/>
    <col min="12534" max="12534" width="6.6640625" style="201" customWidth="1"/>
    <col min="12535" max="12535" width="7.6640625" style="201" customWidth="1"/>
    <col min="12536" max="12536" width="36.88671875" style="201" customWidth="1"/>
    <col min="12537" max="12537" width="11.88671875" style="201" bestFit="1" customWidth="1"/>
    <col min="12538" max="12538" width="10.5546875" style="201" bestFit="1" customWidth="1"/>
    <col min="12539" max="12539" width="7.109375" style="201" bestFit="1" customWidth="1"/>
    <col min="12540" max="12540" width="6.88671875" style="201" bestFit="1" customWidth="1"/>
    <col min="12541" max="12541" width="7.6640625" style="201" bestFit="1" customWidth="1"/>
    <col min="12542" max="12542" width="13.33203125" style="201" bestFit="1" customWidth="1"/>
    <col min="12543" max="12543" width="8.5546875" style="201" bestFit="1" customWidth="1"/>
    <col min="12544" max="12544" width="7.33203125" style="201" bestFit="1" customWidth="1"/>
    <col min="12545" max="12545" width="14.33203125" style="201" bestFit="1" customWidth="1"/>
    <col min="12546" max="12785" width="9.109375" style="201" customWidth="1"/>
    <col min="12786" max="12786" width="10.109375" style="201" customWidth="1"/>
    <col min="12787" max="12787" width="6.88671875" style="201" customWidth="1"/>
    <col min="12788" max="12788" width="32.6640625" style="201" bestFit="1" customWidth="1"/>
    <col min="12789" max="12789" width="9.44140625" style="201"/>
    <col min="12790" max="12790" width="6.6640625" style="201" customWidth="1"/>
    <col min="12791" max="12791" width="7.6640625" style="201" customWidth="1"/>
    <col min="12792" max="12792" width="36.88671875" style="201" customWidth="1"/>
    <col min="12793" max="12793" width="11.88671875" style="201" bestFit="1" customWidth="1"/>
    <col min="12794" max="12794" width="10.5546875" style="201" bestFit="1" customWidth="1"/>
    <col min="12795" max="12795" width="7.109375" style="201" bestFit="1" customWidth="1"/>
    <col min="12796" max="12796" width="6.88671875" style="201" bestFit="1" customWidth="1"/>
    <col min="12797" max="12797" width="7.6640625" style="201" bestFit="1" customWidth="1"/>
    <col min="12798" max="12798" width="13.33203125" style="201" bestFit="1" customWidth="1"/>
    <col min="12799" max="12799" width="8.5546875" style="201" bestFit="1" customWidth="1"/>
    <col min="12800" max="12800" width="7.33203125" style="201" bestFit="1" customWidth="1"/>
    <col min="12801" max="12801" width="14.33203125" style="201" bestFit="1" customWidth="1"/>
    <col min="12802" max="13041" width="9.109375" style="201" customWidth="1"/>
    <col min="13042" max="13042" width="10.109375" style="201" customWidth="1"/>
    <col min="13043" max="13043" width="6.88671875" style="201" customWidth="1"/>
    <col min="13044" max="13044" width="32.6640625" style="201" bestFit="1" customWidth="1"/>
    <col min="13045" max="13045" width="9.44140625" style="201"/>
    <col min="13046" max="13046" width="6.6640625" style="201" customWidth="1"/>
    <col min="13047" max="13047" width="7.6640625" style="201" customWidth="1"/>
    <col min="13048" max="13048" width="36.88671875" style="201" customWidth="1"/>
    <col min="13049" max="13049" width="11.88671875" style="201" bestFit="1" customWidth="1"/>
    <col min="13050" max="13050" width="10.5546875" style="201" bestFit="1" customWidth="1"/>
    <col min="13051" max="13051" width="7.109375" style="201" bestFit="1" customWidth="1"/>
    <col min="13052" max="13052" width="6.88671875" style="201" bestFit="1" customWidth="1"/>
    <col min="13053" max="13053" width="7.6640625" style="201" bestFit="1" customWidth="1"/>
    <col min="13054" max="13054" width="13.33203125" style="201" bestFit="1" customWidth="1"/>
    <col min="13055" max="13055" width="8.5546875" style="201" bestFit="1" customWidth="1"/>
    <col min="13056" max="13056" width="7.33203125" style="201" bestFit="1" customWidth="1"/>
    <col min="13057" max="13057" width="14.33203125" style="201" bestFit="1" customWidth="1"/>
    <col min="13058" max="13297" width="9.109375" style="201" customWidth="1"/>
    <col min="13298" max="13298" width="10.109375" style="201" customWidth="1"/>
    <col min="13299" max="13299" width="6.88671875" style="201" customWidth="1"/>
    <col min="13300" max="13300" width="32.6640625" style="201" bestFit="1" customWidth="1"/>
    <col min="13301" max="13301" width="9.44140625" style="201"/>
    <col min="13302" max="13302" width="6.6640625" style="201" customWidth="1"/>
    <col min="13303" max="13303" width="7.6640625" style="201" customWidth="1"/>
    <col min="13304" max="13304" width="36.88671875" style="201" customWidth="1"/>
    <col min="13305" max="13305" width="11.88671875" style="201" bestFit="1" customWidth="1"/>
    <col min="13306" max="13306" width="10.5546875" style="201" bestFit="1" customWidth="1"/>
    <col min="13307" max="13307" width="7.109375" style="201" bestFit="1" customWidth="1"/>
    <col min="13308" max="13308" width="6.88671875" style="201" bestFit="1" customWidth="1"/>
    <col min="13309" max="13309" width="7.6640625" style="201" bestFit="1" customWidth="1"/>
    <col min="13310" max="13310" width="13.33203125" style="201" bestFit="1" customWidth="1"/>
    <col min="13311" max="13311" width="8.5546875" style="201" bestFit="1" customWidth="1"/>
    <col min="13312" max="13312" width="7.33203125" style="201" bestFit="1" customWidth="1"/>
    <col min="13313" max="13313" width="14.33203125" style="201" bestFit="1" customWidth="1"/>
    <col min="13314" max="13553" width="9.109375" style="201" customWidth="1"/>
    <col min="13554" max="13554" width="10.109375" style="201" customWidth="1"/>
    <col min="13555" max="13555" width="6.88671875" style="201" customWidth="1"/>
    <col min="13556" max="13556" width="32.6640625" style="201" bestFit="1" customWidth="1"/>
    <col min="13557" max="13557" width="9.44140625" style="201"/>
    <col min="13558" max="13558" width="6.6640625" style="201" customWidth="1"/>
    <col min="13559" max="13559" width="7.6640625" style="201" customWidth="1"/>
    <col min="13560" max="13560" width="36.88671875" style="201" customWidth="1"/>
    <col min="13561" max="13561" width="11.88671875" style="201" bestFit="1" customWidth="1"/>
    <col min="13562" max="13562" width="10.5546875" style="201" bestFit="1" customWidth="1"/>
    <col min="13563" max="13563" width="7.109375" style="201" bestFit="1" customWidth="1"/>
    <col min="13564" max="13564" width="6.88671875" style="201" bestFit="1" customWidth="1"/>
    <col min="13565" max="13565" width="7.6640625" style="201" bestFit="1" customWidth="1"/>
    <col min="13566" max="13566" width="13.33203125" style="201" bestFit="1" customWidth="1"/>
    <col min="13567" max="13567" width="8.5546875" style="201" bestFit="1" customWidth="1"/>
    <col min="13568" max="13568" width="7.33203125" style="201" bestFit="1" customWidth="1"/>
    <col min="13569" max="13569" width="14.33203125" style="201" bestFit="1" customWidth="1"/>
    <col min="13570" max="13809" width="9.109375" style="201" customWidth="1"/>
    <col min="13810" max="13810" width="10.109375" style="201" customWidth="1"/>
    <col min="13811" max="13811" width="6.88671875" style="201" customWidth="1"/>
    <col min="13812" max="13812" width="32.6640625" style="201" bestFit="1" customWidth="1"/>
    <col min="13813" max="13813" width="9.44140625" style="201"/>
    <col min="13814" max="13814" width="6.6640625" style="201" customWidth="1"/>
    <col min="13815" max="13815" width="7.6640625" style="201" customWidth="1"/>
    <col min="13816" max="13816" width="36.88671875" style="201" customWidth="1"/>
    <col min="13817" max="13817" width="11.88671875" style="201" bestFit="1" customWidth="1"/>
    <col min="13818" max="13818" width="10.5546875" style="201" bestFit="1" customWidth="1"/>
    <col min="13819" max="13819" width="7.109375" style="201" bestFit="1" customWidth="1"/>
    <col min="13820" max="13820" width="6.88671875" style="201" bestFit="1" customWidth="1"/>
    <col min="13821" max="13821" width="7.6640625" style="201" bestFit="1" customWidth="1"/>
    <col min="13822" max="13822" width="13.33203125" style="201" bestFit="1" customWidth="1"/>
    <col min="13823" max="13823" width="8.5546875" style="201" bestFit="1" customWidth="1"/>
    <col min="13824" max="13824" width="7.33203125" style="201" bestFit="1" customWidth="1"/>
    <col min="13825" max="13825" width="14.33203125" style="201" bestFit="1" customWidth="1"/>
    <col min="13826" max="14065" width="9.109375" style="201" customWidth="1"/>
    <col min="14066" max="14066" width="10.109375" style="201" customWidth="1"/>
    <col min="14067" max="14067" width="6.88671875" style="201" customWidth="1"/>
    <col min="14068" max="14068" width="32.6640625" style="201" bestFit="1" customWidth="1"/>
    <col min="14069" max="14069" width="9.44140625" style="201"/>
    <col min="14070" max="14070" width="6.6640625" style="201" customWidth="1"/>
    <col min="14071" max="14071" width="7.6640625" style="201" customWidth="1"/>
    <col min="14072" max="14072" width="36.88671875" style="201" customWidth="1"/>
    <col min="14073" max="14073" width="11.88671875" style="201" bestFit="1" customWidth="1"/>
    <col min="14074" max="14074" width="10.5546875" style="201" bestFit="1" customWidth="1"/>
    <col min="14075" max="14075" width="7.109375" style="201" bestFit="1" customWidth="1"/>
    <col min="14076" max="14076" width="6.88671875" style="201" bestFit="1" customWidth="1"/>
    <col min="14077" max="14077" width="7.6640625" style="201" bestFit="1" customWidth="1"/>
    <col min="14078" max="14078" width="13.33203125" style="201" bestFit="1" customWidth="1"/>
    <col min="14079" max="14079" width="8.5546875" style="201" bestFit="1" customWidth="1"/>
    <col min="14080" max="14080" width="7.33203125" style="201" bestFit="1" customWidth="1"/>
    <col min="14081" max="14081" width="14.33203125" style="201" bestFit="1" customWidth="1"/>
    <col min="14082" max="14321" width="9.109375" style="201" customWidth="1"/>
    <col min="14322" max="14322" width="10.109375" style="201" customWidth="1"/>
    <col min="14323" max="14323" width="6.88671875" style="201" customWidth="1"/>
    <col min="14324" max="14324" width="32.6640625" style="201" bestFit="1" customWidth="1"/>
    <col min="14325" max="14325" width="9.44140625" style="201"/>
    <col min="14326" max="14326" width="6.6640625" style="201" customWidth="1"/>
    <col min="14327" max="14327" width="7.6640625" style="201" customWidth="1"/>
    <col min="14328" max="14328" width="36.88671875" style="201" customWidth="1"/>
    <col min="14329" max="14329" width="11.88671875" style="201" bestFit="1" customWidth="1"/>
    <col min="14330" max="14330" width="10.5546875" style="201" bestFit="1" customWidth="1"/>
    <col min="14331" max="14331" width="7.109375" style="201" bestFit="1" customWidth="1"/>
    <col min="14332" max="14332" width="6.88671875" style="201" bestFit="1" customWidth="1"/>
    <col min="14333" max="14333" width="7.6640625" style="201" bestFit="1" customWidth="1"/>
    <col min="14334" max="14334" width="13.33203125" style="201" bestFit="1" customWidth="1"/>
    <col min="14335" max="14335" width="8.5546875" style="201" bestFit="1" customWidth="1"/>
    <col min="14336" max="14336" width="7.33203125" style="201" bestFit="1" customWidth="1"/>
    <col min="14337" max="14337" width="14.33203125" style="201" bestFit="1" customWidth="1"/>
    <col min="14338" max="14577" width="9.109375" style="201" customWidth="1"/>
    <col min="14578" max="14578" width="10.109375" style="201" customWidth="1"/>
    <col min="14579" max="14579" width="6.88671875" style="201" customWidth="1"/>
    <col min="14580" max="14580" width="32.6640625" style="201" bestFit="1" customWidth="1"/>
    <col min="14581" max="14581" width="9.44140625" style="201"/>
    <col min="14582" max="14582" width="6.6640625" style="201" customWidth="1"/>
    <col min="14583" max="14583" width="7.6640625" style="201" customWidth="1"/>
    <col min="14584" max="14584" width="36.88671875" style="201" customWidth="1"/>
    <col min="14585" max="14585" width="11.88671875" style="201" bestFit="1" customWidth="1"/>
    <col min="14586" max="14586" width="10.5546875" style="201" bestFit="1" customWidth="1"/>
    <col min="14587" max="14587" width="7.109375" style="201" bestFit="1" customWidth="1"/>
    <col min="14588" max="14588" width="6.88671875" style="201" bestFit="1" customWidth="1"/>
    <col min="14589" max="14589" width="7.6640625" style="201" bestFit="1" customWidth="1"/>
    <col min="14590" max="14590" width="13.33203125" style="201" bestFit="1" customWidth="1"/>
    <col min="14591" max="14591" width="8.5546875" style="201" bestFit="1" customWidth="1"/>
    <col min="14592" max="14592" width="7.33203125" style="201" bestFit="1" customWidth="1"/>
    <col min="14593" max="14593" width="14.33203125" style="201" bestFit="1" customWidth="1"/>
    <col min="14594" max="14833" width="9.109375" style="201" customWidth="1"/>
    <col min="14834" max="14834" width="10.109375" style="201" customWidth="1"/>
    <col min="14835" max="14835" width="6.88671875" style="201" customWidth="1"/>
    <col min="14836" max="14836" width="32.6640625" style="201" bestFit="1" customWidth="1"/>
    <col min="14837" max="14837" width="9.44140625" style="201"/>
    <col min="14838" max="14838" width="6.6640625" style="201" customWidth="1"/>
    <col min="14839" max="14839" width="7.6640625" style="201" customWidth="1"/>
    <col min="14840" max="14840" width="36.88671875" style="201" customWidth="1"/>
    <col min="14841" max="14841" width="11.88671875" style="201" bestFit="1" customWidth="1"/>
    <col min="14842" max="14842" width="10.5546875" style="201" bestFit="1" customWidth="1"/>
    <col min="14843" max="14843" width="7.109375" style="201" bestFit="1" customWidth="1"/>
    <col min="14844" max="14844" width="6.88671875" style="201" bestFit="1" customWidth="1"/>
    <col min="14845" max="14845" width="7.6640625" style="201" bestFit="1" customWidth="1"/>
    <col min="14846" max="14846" width="13.33203125" style="201" bestFit="1" customWidth="1"/>
    <col min="14847" max="14847" width="8.5546875" style="201" bestFit="1" customWidth="1"/>
    <col min="14848" max="14848" width="7.33203125" style="201" bestFit="1" customWidth="1"/>
    <col min="14849" max="14849" width="14.33203125" style="201" bestFit="1" customWidth="1"/>
    <col min="14850" max="15089" width="9.109375" style="201" customWidth="1"/>
    <col min="15090" max="15090" width="10.109375" style="201" customWidth="1"/>
    <col min="15091" max="15091" width="6.88671875" style="201" customWidth="1"/>
    <col min="15092" max="15092" width="32.6640625" style="201" bestFit="1" customWidth="1"/>
    <col min="15093" max="15093" width="9.44140625" style="201"/>
    <col min="15094" max="15094" width="6.6640625" style="201" customWidth="1"/>
    <col min="15095" max="15095" width="7.6640625" style="201" customWidth="1"/>
    <col min="15096" max="15096" width="36.88671875" style="201" customWidth="1"/>
    <col min="15097" max="15097" width="11.88671875" style="201" bestFit="1" customWidth="1"/>
    <col min="15098" max="15098" width="10.5546875" style="201" bestFit="1" customWidth="1"/>
    <col min="15099" max="15099" width="7.109375" style="201" bestFit="1" customWidth="1"/>
    <col min="15100" max="15100" width="6.88671875" style="201" bestFit="1" customWidth="1"/>
    <col min="15101" max="15101" width="7.6640625" style="201" bestFit="1" customWidth="1"/>
    <col min="15102" max="15102" width="13.33203125" style="201" bestFit="1" customWidth="1"/>
    <col min="15103" max="15103" width="8.5546875" style="201" bestFit="1" customWidth="1"/>
    <col min="15104" max="15104" width="7.33203125" style="201" bestFit="1" customWidth="1"/>
    <col min="15105" max="15105" width="14.33203125" style="201" bestFit="1" customWidth="1"/>
    <col min="15106" max="15345" width="9.109375" style="201" customWidth="1"/>
    <col min="15346" max="15346" width="10.109375" style="201" customWidth="1"/>
    <col min="15347" max="15347" width="6.88671875" style="201" customWidth="1"/>
    <col min="15348" max="15348" width="32.6640625" style="201" bestFit="1" customWidth="1"/>
    <col min="15349" max="15349" width="9.44140625" style="201"/>
    <col min="15350" max="15350" width="6.6640625" style="201" customWidth="1"/>
    <col min="15351" max="15351" width="7.6640625" style="201" customWidth="1"/>
    <col min="15352" max="15352" width="36.88671875" style="201" customWidth="1"/>
    <col min="15353" max="15353" width="11.88671875" style="201" bestFit="1" customWidth="1"/>
    <col min="15354" max="15354" width="10.5546875" style="201" bestFit="1" customWidth="1"/>
    <col min="15355" max="15355" width="7.109375" style="201" bestFit="1" customWidth="1"/>
    <col min="15356" max="15356" width="6.88671875" style="201" bestFit="1" customWidth="1"/>
    <col min="15357" max="15357" width="7.6640625" style="201" bestFit="1" customWidth="1"/>
    <col min="15358" max="15358" width="13.33203125" style="201" bestFit="1" customWidth="1"/>
    <col min="15359" max="15359" width="8.5546875" style="201" bestFit="1" customWidth="1"/>
    <col min="15360" max="15360" width="7.33203125" style="201" bestFit="1" customWidth="1"/>
    <col min="15361" max="15361" width="14.33203125" style="201" bestFit="1" customWidth="1"/>
    <col min="15362" max="15601" width="9.109375" style="201" customWidth="1"/>
    <col min="15602" max="15602" width="10.109375" style="201" customWidth="1"/>
    <col min="15603" max="15603" width="6.88671875" style="201" customWidth="1"/>
    <col min="15604" max="15604" width="32.6640625" style="201" bestFit="1" customWidth="1"/>
    <col min="15605" max="15605" width="9.44140625" style="201"/>
    <col min="15606" max="15606" width="6.6640625" style="201" customWidth="1"/>
    <col min="15607" max="15607" width="7.6640625" style="201" customWidth="1"/>
    <col min="15608" max="15608" width="36.88671875" style="201" customWidth="1"/>
    <col min="15609" max="15609" width="11.88671875" style="201" bestFit="1" customWidth="1"/>
    <col min="15610" max="15610" width="10.5546875" style="201" bestFit="1" customWidth="1"/>
    <col min="15611" max="15611" width="7.109375" style="201" bestFit="1" customWidth="1"/>
    <col min="15612" max="15612" width="6.88671875" style="201" bestFit="1" customWidth="1"/>
    <col min="15613" max="15613" width="7.6640625" style="201" bestFit="1" customWidth="1"/>
    <col min="15614" max="15614" width="13.33203125" style="201" bestFit="1" customWidth="1"/>
    <col min="15615" max="15615" width="8.5546875" style="201" bestFit="1" customWidth="1"/>
    <col min="15616" max="15616" width="7.33203125" style="201" bestFit="1" customWidth="1"/>
    <col min="15617" max="15617" width="14.33203125" style="201" bestFit="1" customWidth="1"/>
    <col min="15618" max="15857" width="9.109375" style="201" customWidth="1"/>
    <col min="15858" max="15858" width="10.109375" style="201" customWidth="1"/>
    <col min="15859" max="15859" width="6.88671875" style="201" customWidth="1"/>
    <col min="15860" max="15860" width="32.6640625" style="201" bestFit="1" customWidth="1"/>
    <col min="15861" max="15861" width="9.44140625" style="201"/>
    <col min="15862" max="15862" width="6.6640625" style="201" customWidth="1"/>
    <col min="15863" max="15863" width="7.6640625" style="201" customWidth="1"/>
    <col min="15864" max="15864" width="36.88671875" style="201" customWidth="1"/>
    <col min="15865" max="15865" width="11.88671875" style="201" bestFit="1" customWidth="1"/>
    <col min="15866" max="15866" width="10.5546875" style="201" bestFit="1" customWidth="1"/>
    <col min="15867" max="15867" width="7.109375" style="201" bestFit="1" customWidth="1"/>
    <col min="15868" max="15868" width="6.88671875" style="201" bestFit="1" customWidth="1"/>
    <col min="15869" max="15869" width="7.6640625" style="201" bestFit="1" customWidth="1"/>
    <col min="15870" max="15870" width="13.33203125" style="201" bestFit="1" customWidth="1"/>
    <col min="15871" max="15871" width="8.5546875" style="201" bestFit="1" customWidth="1"/>
    <col min="15872" max="15872" width="7.33203125" style="201" bestFit="1" customWidth="1"/>
    <col min="15873" max="15873" width="14.33203125" style="201" bestFit="1" customWidth="1"/>
    <col min="15874" max="16113" width="9.109375" style="201" customWidth="1"/>
    <col min="16114" max="16114" width="10.109375" style="201" customWidth="1"/>
    <col min="16115" max="16115" width="6.88671875" style="201" customWidth="1"/>
    <col min="16116" max="16116" width="32.6640625" style="201" bestFit="1" customWidth="1"/>
    <col min="16117" max="16117" width="9.44140625" style="201"/>
    <col min="16118" max="16118" width="6.6640625" style="201" customWidth="1"/>
    <col min="16119" max="16119" width="7.6640625" style="201" customWidth="1"/>
    <col min="16120" max="16120" width="36.88671875" style="201" customWidth="1"/>
    <col min="16121" max="16121" width="11.88671875" style="201" bestFit="1" customWidth="1"/>
    <col min="16122" max="16122" width="10.5546875" style="201" bestFit="1" customWidth="1"/>
    <col min="16123" max="16123" width="7.109375" style="201" bestFit="1" customWidth="1"/>
    <col min="16124" max="16124" width="6.88671875" style="201" bestFit="1" customWidth="1"/>
    <col min="16125" max="16125" width="7.6640625" style="201" bestFit="1" customWidth="1"/>
    <col min="16126" max="16126" width="13.33203125" style="201" bestFit="1" customWidth="1"/>
    <col min="16127" max="16127" width="8.5546875" style="201" bestFit="1" customWidth="1"/>
    <col min="16128" max="16128" width="7.33203125" style="201" bestFit="1" customWidth="1"/>
    <col min="16129" max="16129" width="14.33203125" style="201" bestFit="1" customWidth="1"/>
    <col min="16130" max="16369" width="9.109375" style="201" customWidth="1"/>
    <col min="16370" max="16370" width="10.109375" style="201" customWidth="1"/>
    <col min="16371" max="16371" width="6.88671875" style="201" customWidth="1"/>
    <col min="16372" max="16372" width="32.6640625" style="201" bestFit="1" customWidth="1"/>
    <col min="16373" max="16384" width="9.44140625" style="201"/>
  </cols>
  <sheetData>
    <row r="1" spans="1:13" s="935" customFormat="1" ht="21.9" customHeight="1" x14ac:dyDescent="0.25">
      <c r="A1" s="237" t="s">
        <v>927</v>
      </c>
      <c r="B1" s="238"/>
      <c r="C1" s="238"/>
      <c r="D1" s="238"/>
      <c r="E1" s="933"/>
      <c r="F1" s="933"/>
      <c r="G1" s="933"/>
      <c r="H1" s="238"/>
      <c r="I1" s="238"/>
      <c r="J1" s="239"/>
      <c r="K1" s="934"/>
    </row>
    <row r="2" spans="1:13" s="942" customFormat="1" ht="5.0999999999999996" customHeight="1" x14ac:dyDescent="0.25">
      <c r="A2" s="936"/>
      <c r="B2" s="937"/>
      <c r="C2" s="937"/>
      <c r="D2" s="938"/>
      <c r="E2" s="938"/>
      <c r="F2" s="938"/>
      <c r="G2" s="939"/>
      <c r="H2" s="938"/>
      <c r="I2" s="940"/>
      <c r="J2" s="941"/>
    </row>
    <row r="3" spans="1:13" s="201" customFormat="1" ht="14.1" customHeight="1" x14ac:dyDescent="0.25">
      <c r="A3" s="943" t="s">
        <v>697</v>
      </c>
      <c r="B3" s="944"/>
      <c r="C3" s="944"/>
      <c r="D3" s="944"/>
      <c r="E3" s="945"/>
      <c r="F3" s="946" t="s">
        <v>15</v>
      </c>
      <c r="G3" s="947" t="s">
        <v>16</v>
      </c>
      <c r="H3" s="945"/>
      <c r="I3" s="946" t="s">
        <v>12</v>
      </c>
      <c r="J3" s="948" t="s">
        <v>462</v>
      </c>
    </row>
    <row r="4" spans="1:13" s="201" customFormat="1" ht="14.1" customHeight="1" x14ac:dyDescent="0.25">
      <c r="A4" s="949" t="s">
        <v>33</v>
      </c>
      <c r="B4" s="950" t="s">
        <v>426</v>
      </c>
      <c r="C4" s="950"/>
      <c r="D4" s="950"/>
      <c r="E4" s="951" t="s">
        <v>18</v>
      </c>
      <c r="F4" s="952">
        <f>F5+F8+F16</f>
        <v>0</v>
      </c>
      <c r="G4" s="953"/>
      <c r="H4" s="951" t="s">
        <v>19</v>
      </c>
      <c r="I4" s="952">
        <f>I5+I8+I16</f>
        <v>0</v>
      </c>
      <c r="J4" s="954">
        <f>J5+J8+J16</f>
        <v>0</v>
      </c>
      <c r="L4" s="516"/>
      <c r="M4" s="516"/>
    </row>
    <row r="5" spans="1:13" s="963" customFormat="1" ht="14.1" customHeight="1" x14ac:dyDescent="0.25">
      <c r="A5" s="955"/>
      <c r="B5" s="956" t="s">
        <v>257</v>
      </c>
      <c r="C5" s="957" t="str">
        <f>'(4)Comp.Pessoal'!B6</f>
        <v>Pessoal Operacional</v>
      </c>
      <c r="D5" s="958"/>
      <c r="E5" s="959" t="str">
        <f t="shared" ref="E5:E14" si="0">E4</f>
        <v>R$/mês</v>
      </c>
      <c r="F5" s="960">
        <f>SUM(F6:F7)</f>
        <v>0</v>
      </c>
      <c r="G5" s="961"/>
      <c r="H5" s="959" t="str">
        <f t="shared" ref="H5:H45" si="1">H4</f>
        <v>R$/ano</v>
      </c>
      <c r="I5" s="960">
        <f>SUM(I6:I7)</f>
        <v>0</v>
      </c>
      <c r="J5" s="962">
        <f>SUM(J6:J7)</f>
        <v>0</v>
      </c>
    </row>
    <row r="6" spans="1:13" s="965" customFormat="1" ht="14.1" customHeight="1" x14ac:dyDescent="0.25">
      <c r="A6" s="964"/>
      <c r="C6" s="966" t="s">
        <v>237</v>
      </c>
      <c r="D6" s="967" t="str">
        <f>'(4)Comp.Pessoal'!C7</f>
        <v>Supervisor</v>
      </c>
      <c r="E6" s="968" t="str">
        <f t="shared" si="0"/>
        <v>R$/mês</v>
      </c>
      <c r="F6" s="969">
        <f>'(4)Comp.Pessoal'!I55</f>
        <v>0</v>
      </c>
      <c r="G6" s="970">
        <v>12</v>
      </c>
      <c r="H6" s="968" t="str">
        <f t="shared" si="1"/>
        <v>R$/ano</v>
      </c>
      <c r="I6" s="969">
        <f>F6*G6</f>
        <v>0</v>
      </c>
      <c r="J6" s="971">
        <f>I6/$I$132</f>
        <v>0</v>
      </c>
    </row>
    <row r="7" spans="1:13" s="965" customFormat="1" ht="14.1" customHeight="1" x14ac:dyDescent="0.25">
      <c r="A7" s="972"/>
      <c r="B7" s="973"/>
      <c r="C7" s="974" t="s">
        <v>238</v>
      </c>
      <c r="D7" s="975" t="str">
        <f>'(4)Comp.Pessoal'!C8</f>
        <v>Monitor</v>
      </c>
      <c r="E7" s="976" t="str">
        <f t="shared" si="0"/>
        <v>R$/mês</v>
      </c>
      <c r="F7" s="969">
        <f>'(4)Comp.Pessoal'!I56</f>
        <v>0</v>
      </c>
      <c r="G7" s="977">
        <f>G6</f>
        <v>12</v>
      </c>
      <c r="H7" s="976" t="str">
        <f t="shared" si="1"/>
        <v>R$/ano</v>
      </c>
      <c r="I7" s="969">
        <f>F7*G7</f>
        <v>0</v>
      </c>
      <c r="J7" s="978">
        <f>I7/$I$132</f>
        <v>0</v>
      </c>
    </row>
    <row r="8" spans="1:13" s="963" customFormat="1" ht="14.1" customHeight="1" x14ac:dyDescent="0.25">
      <c r="A8" s="955"/>
      <c r="B8" s="956" t="s">
        <v>258</v>
      </c>
      <c r="C8" s="979" t="str">
        <f>'(4)Comp.Pessoal'!B11</f>
        <v>Pessoal Administrativo</v>
      </c>
      <c r="D8" s="957"/>
      <c r="E8" s="959" t="str">
        <f t="shared" si="0"/>
        <v>R$/mês</v>
      </c>
      <c r="F8" s="960">
        <f>SUM(F9:F15)</f>
        <v>0</v>
      </c>
      <c r="G8" s="961"/>
      <c r="H8" s="959" t="str">
        <f t="shared" si="1"/>
        <v>R$/ano</v>
      </c>
      <c r="I8" s="960">
        <f>SUM(I9:I15)</f>
        <v>0</v>
      </c>
      <c r="J8" s="962">
        <f>SUM(J9:J15)</f>
        <v>0</v>
      </c>
    </row>
    <row r="9" spans="1:13" s="967" customFormat="1" ht="14.1" customHeight="1" x14ac:dyDescent="0.25">
      <c r="A9" s="980"/>
      <c r="C9" s="966" t="s">
        <v>237</v>
      </c>
      <c r="D9" s="967" t="str">
        <f>'(4)Comp.Pessoal'!C12</f>
        <v>Diretoria</v>
      </c>
      <c r="E9" s="968" t="str">
        <f t="shared" si="0"/>
        <v>R$/mês</v>
      </c>
      <c r="F9" s="969">
        <f>'(4)Comp.Pessoal'!I60</f>
        <v>0</v>
      </c>
      <c r="G9" s="970">
        <f>G7</f>
        <v>12</v>
      </c>
      <c r="H9" s="968" t="str">
        <f t="shared" si="1"/>
        <v>R$/ano</v>
      </c>
      <c r="I9" s="969">
        <f t="shared" ref="I9:I15" si="2">F9*G9</f>
        <v>0</v>
      </c>
      <c r="J9" s="971">
        <f t="shared" ref="J9:J15" si="3">I9/$I$132</f>
        <v>0</v>
      </c>
    </row>
    <row r="10" spans="1:13" s="967" customFormat="1" ht="14.1" customHeight="1" x14ac:dyDescent="0.25">
      <c r="A10" s="980"/>
      <c r="C10" s="966" t="s">
        <v>238</v>
      </c>
      <c r="D10" s="967" t="str">
        <f>'(4)Comp.Pessoal'!C13</f>
        <v>Gerente Administrativo e Financeiro</v>
      </c>
      <c r="E10" s="968" t="str">
        <f t="shared" si="0"/>
        <v>R$/mês</v>
      </c>
      <c r="F10" s="969">
        <f>'(4)Comp.Pessoal'!I61</f>
        <v>0</v>
      </c>
      <c r="G10" s="970">
        <f>G9</f>
        <v>12</v>
      </c>
      <c r="H10" s="968" t="str">
        <f t="shared" si="1"/>
        <v>R$/ano</v>
      </c>
      <c r="I10" s="969">
        <f t="shared" si="2"/>
        <v>0</v>
      </c>
      <c r="J10" s="971">
        <f t="shared" si="3"/>
        <v>0</v>
      </c>
    </row>
    <row r="11" spans="1:13" s="967" customFormat="1" ht="14.1" customHeight="1" x14ac:dyDescent="0.25">
      <c r="A11" s="980"/>
      <c r="C11" s="966" t="s">
        <v>239</v>
      </c>
      <c r="D11" s="967" t="str">
        <f>'(4)Comp.Pessoal'!C14</f>
        <v>Assistente Administrativo - Financeiro</v>
      </c>
      <c r="E11" s="968" t="str">
        <f t="shared" si="0"/>
        <v>R$/mês</v>
      </c>
      <c r="F11" s="969">
        <f>'(4)Comp.Pessoal'!I62</f>
        <v>0</v>
      </c>
      <c r="G11" s="970">
        <f t="shared" ref="G11:G15" si="4">G10</f>
        <v>12</v>
      </c>
      <c r="H11" s="968" t="str">
        <f t="shared" si="1"/>
        <v>R$/ano</v>
      </c>
      <c r="I11" s="969">
        <f t="shared" si="2"/>
        <v>0</v>
      </c>
      <c r="J11" s="971">
        <f t="shared" si="3"/>
        <v>0</v>
      </c>
    </row>
    <row r="12" spans="1:13" s="967" customFormat="1" ht="14.1" customHeight="1" x14ac:dyDescent="0.25">
      <c r="A12" s="980"/>
      <c r="C12" s="966" t="s">
        <v>240</v>
      </c>
      <c r="D12" s="967" t="str">
        <f>'(4)Comp.Pessoal'!C15</f>
        <v>Assistente Administrativo - Comercial</v>
      </c>
      <c r="E12" s="968" t="str">
        <f t="shared" si="0"/>
        <v>R$/mês</v>
      </c>
      <c r="F12" s="969">
        <f>'(4)Comp.Pessoal'!I63</f>
        <v>0</v>
      </c>
      <c r="G12" s="970">
        <f t="shared" si="4"/>
        <v>12</v>
      </c>
      <c r="H12" s="968" t="str">
        <f t="shared" si="1"/>
        <v>R$/ano</v>
      </c>
      <c r="I12" s="969">
        <f t="shared" si="2"/>
        <v>0</v>
      </c>
      <c r="J12" s="971">
        <f t="shared" si="3"/>
        <v>0</v>
      </c>
    </row>
    <row r="13" spans="1:13" s="967" customFormat="1" ht="14.1" customHeight="1" x14ac:dyDescent="0.25">
      <c r="A13" s="980"/>
      <c r="C13" s="966" t="s">
        <v>283</v>
      </c>
      <c r="D13" s="967" t="str">
        <f>'(4)Comp.Pessoal'!C16</f>
        <v>Auxiliar Administrativo</v>
      </c>
      <c r="E13" s="968" t="str">
        <f t="shared" si="0"/>
        <v>R$/mês</v>
      </c>
      <c r="F13" s="969">
        <f>'(4)Comp.Pessoal'!I64</f>
        <v>0</v>
      </c>
      <c r="G13" s="970">
        <f t="shared" si="4"/>
        <v>12</v>
      </c>
      <c r="H13" s="968" t="str">
        <f t="shared" si="1"/>
        <v>R$/ano</v>
      </c>
      <c r="I13" s="969">
        <f t="shared" si="2"/>
        <v>0</v>
      </c>
      <c r="J13" s="971">
        <f t="shared" si="3"/>
        <v>0</v>
      </c>
    </row>
    <row r="14" spans="1:13" s="967" customFormat="1" ht="14.1" customHeight="1" x14ac:dyDescent="0.25">
      <c r="A14" s="980"/>
      <c r="C14" s="966" t="s">
        <v>284</v>
      </c>
      <c r="D14" s="967" t="str">
        <f>'(4)Comp.Pessoal'!C17</f>
        <v>Atendente</v>
      </c>
      <c r="E14" s="968" t="str">
        <f t="shared" si="0"/>
        <v>R$/mês</v>
      </c>
      <c r="F14" s="969">
        <f>'(4)Comp.Pessoal'!I65</f>
        <v>0</v>
      </c>
      <c r="G14" s="970">
        <f t="shared" si="4"/>
        <v>12</v>
      </c>
      <c r="H14" s="968" t="str">
        <f t="shared" si="1"/>
        <v>R$/ano</v>
      </c>
      <c r="I14" s="969">
        <f t="shared" si="2"/>
        <v>0</v>
      </c>
      <c r="J14" s="971">
        <f t="shared" si="3"/>
        <v>0</v>
      </c>
    </row>
    <row r="15" spans="1:13" s="967" customFormat="1" ht="14.1" customHeight="1" x14ac:dyDescent="0.25">
      <c r="A15" s="981"/>
      <c r="B15" s="975"/>
      <c r="C15" s="966" t="s">
        <v>285</v>
      </c>
      <c r="D15" s="975" t="str">
        <f>'(4)Comp.Pessoal'!C18</f>
        <v>Telefonista</v>
      </c>
      <c r="E15" s="976" t="str">
        <f>E14</f>
        <v>R$/mês</v>
      </c>
      <c r="F15" s="969">
        <f>'(4)Comp.Pessoal'!I66</f>
        <v>0</v>
      </c>
      <c r="G15" s="970">
        <f t="shared" si="4"/>
        <v>12</v>
      </c>
      <c r="H15" s="976" t="str">
        <f>H14</f>
        <v>R$/ano</v>
      </c>
      <c r="I15" s="969">
        <f t="shared" si="2"/>
        <v>0</v>
      </c>
      <c r="J15" s="978">
        <f t="shared" si="3"/>
        <v>0</v>
      </c>
    </row>
    <row r="16" spans="1:13" s="963" customFormat="1" ht="14.1" customHeight="1" x14ac:dyDescent="0.25">
      <c r="A16" s="955"/>
      <c r="B16" s="956" t="s">
        <v>259</v>
      </c>
      <c r="C16" s="979" t="str">
        <f>'(4)Comp.Pessoal'!B21</f>
        <v>Pessoal de Manutenção</v>
      </c>
      <c r="D16" s="957"/>
      <c r="E16" s="959" t="str">
        <f>E14</f>
        <v>R$/mês</v>
      </c>
      <c r="F16" s="960">
        <f>SUM(F17:F19)</f>
        <v>0</v>
      </c>
      <c r="G16" s="961"/>
      <c r="H16" s="959" t="str">
        <f>H14</f>
        <v>R$/ano</v>
      </c>
      <c r="I16" s="960">
        <f>SUM(I17:I19)</f>
        <v>0</v>
      </c>
      <c r="J16" s="962">
        <f>SUM(J17:J19)</f>
        <v>0</v>
      </c>
    </row>
    <row r="17" spans="1:13" s="967" customFormat="1" ht="14.1" customHeight="1" x14ac:dyDescent="0.25">
      <c r="A17" s="980"/>
      <c r="C17" s="966" t="s">
        <v>237</v>
      </c>
      <c r="D17" s="967" t="str">
        <f>'(4)Comp.Pessoal'!C22</f>
        <v>Técnico em TI</v>
      </c>
      <c r="E17" s="968" t="str">
        <f t="shared" ref="E17:E45" si="5">E16</f>
        <v>R$/mês</v>
      </c>
      <c r="F17" s="969">
        <f>'(4)Comp.Pessoal'!I70</f>
        <v>0</v>
      </c>
      <c r="G17" s="970">
        <f>G15</f>
        <v>12</v>
      </c>
      <c r="H17" s="968" t="str">
        <f t="shared" si="1"/>
        <v>R$/ano</v>
      </c>
      <c r="I17" s="969">
        <f>F17*G17</f>
        <v>0</v>
      </c>
      <c r="J17" s="971">
        <f>I17/$I$132</f>
        <v>0</v>
      </c>
    </row>
    <row r="18" spans="1:13" s="967" customFormat="1" ht="14.1" customHeight="1" x14ac:dyDescent="0.25">
      <c r="A18" s="980"/>
      <c r="C18" s="966" t="s">
        <v>238</v>
      </c>
      <c r="D18" s="967" t="str">
        <f>'(4)Comp.Pessoal'!C23</f>
        <v>Técnico em Manutenção</v>
      </c>
      <c r="E18" s="968" t="str">
        <f t="shared" si="5"/>
        <v>R$/mês</v>
      </c>
      <c r="F18" s="969">
        <f>'(4)Comp.Pessoal'!I71</f>
        <v>0</v>
      </c>
      <c r="G18" s="970">
        <f>G17</f>
        <v>12</v>
      </c>
      <c r="H18" s="968" t="str">
        <f t="shared" si="1"/>
        <v>R$/ano</v>
      </c>
      <c r="I18" s="969">
        <f t="shared" ref="I18:I19" si="6">F18*G18</f>
        <v>0</v>
      </c>
      <c r="J18" s="971">
        <f>I18/$I$132</f>
        <v>0</v>
      </c>
    </row>
    <row r="19" spans="1:13" s="967" customFormat="1" ht="14.1" customHeight="1" x14ac:dyDescent="0.25">
      <c r="A19" s="981"/>
      <c r="B19" s="975"/>
      <c r="C19" s="966" t="s">
        <v>239</v>
      </c>
      <c r="D19" s="967" t="str">
        <f>'(4)Comp.Pessoal'!C24</f>
        <v>Serviços Gerais</v>
      </c>
      <c r="E19" s="976" t="str">
        <f t="shared" si="5"/>
        <v>R$/mês</v>
      </c>
      <c r="F19" s="969">
        <f>'(4)Comp.Pessoal'!I72</f>
        <v>0</v>
      </c>
      <c r="G19" s="970">
        <f>G18</f>
        <v>12</v>
      </c>
      <c r="H19" s="976" t="str">
        <f t="shared" si="1"/>
        <v>R$/ano</v>
      </c>
      <c r="I19" s="969">
        <f t="shared" si="6"/>
        <v>0</v>
      </c>
      <c r="J19" s="978">
        <f>I19/$I$132</f>
        <v>0</v>
      </c>
    </row>
    <row r="20" spans="1:13" s="201" customFormat="1" ht="14.1" customHeight="1" x14ac:dyDescent="0.25">
      <c r="A20" s="949" t="s">
        <v>34</v>
      </c>
      <c r="B20" s="950" t="s">
        <v>458</v>
      </c>
      <c r="C20" s="950"/>
      <c r="D20" s="950"/>
      <c r="E20" s="951" t="str">
        <f t="shared" si="5"/>
        <v>R$/mês</v>
      </c>
      <c r="F20" s="982">
        <f>F21+F25+F29+F33+F37+F46</f>
        <v>0</v>
      </c>
      <c r="G20" s="953"/>
      <c r="H20" s="951" t="str">
        <f t="shared" si="1"/>
        <v>R$/ano</v>
      </c>
      <c r="I20" s="982">
        <f>I21+I25+I29+I33+I37+I46</f>
        <v>0</v>
      </c>
      <c r="J20" s="954">
        <f>J21+J25+J29+J33+J37+J46</f>
        <v>0</v>
      </c>
      <c r="L20" s="516"/>
      <c r="M20" s="516"/>
    </row>
    <row r="21" spans="1:13" s="963" customFormat="1" ht="14.1" customHeight="1" x14ac:dyDescent="0.25">
      <c r="A21" s="955"/>
      <c r="B21" s="956" t="s">
        <v>260</v>
      </c>
      <c r="C21" s="957" t="str">
        <f>'(5)Comp.Benef.'!B6</f>
        <v>Auxílio Alimentação</v>
      </c>
      <c r="D21" s="956"/>
      <c r="E21" s="959" t="str">
        <f t="shared" si="5"/>
        <v>R$/mês</v>
      </c>
      <c r="F21" s="960">
        <f>SUM(F22:F24)</f>
        <v>0</v>
      </c>
      <c r="G21" s="961"/>
      <c r="H21" s="959" t="str">
        <f t="shared" si="1"/>
        <v>R$/ano</v>
      </c>
      <c r="I21" s="960">
        <f>SUM(I22:I24)</f>
        <v>0</v>
      </c>
      <c r="J21" s="962">
        <f>SUM(J22:J24)</f>
        <v>0</v>
      </c>
    </row>
    <row r="22" spans="1:13" s="967" customFormat="1" ht="14.1" customHeight="1" x14ac:dyDescent="0.25">
      <c r="A22" s="980"/>
      <c r="C22" s="966" t="s">
        <v>237</v>
      </c>
      <c r="D22" s="967" t="str">
        <f>'(5)Comp.Benef.'!C7</f>
        <v>Pessoal Operacional</v>
      </c>
      <c r="E22" s="968" t="str">
        <f t="shared" si="5"/>
        <v>R$/mês</v>
      </c>
      <c r="F22" s="969">
        <f>'(5)Comp.Benef.'!K53</f>
        <v>0</v>
      </c>
      <c r="G22" s="970">
        <f>G19</f>
        <v>12</v>
      </c>
      <c r="H22" s="968" t="str">
        <f t="shared" si="1"/>
        <v>R$/ano</v>
      </c>
      <c r="I22" s="969">
        <f t="shared" ref="I22:I24" si="7">F22*G22</f>
        <v>0</v>
      </c>
      <c r="J22" s="971">
        <f>I22/$I$132</f>
        <v>0</v>
      </c>
    </row>
    <row r="23" spans="1:13" s="967" customFormat="1" ht="14.1" customHeight="1" x14ac:dyDescent="0.25">
      <c r="A23" s="980"/>
      <c r="C23" s="966" t="s">
        <v>238</v>
      </c>
      <c r="D23" s="967" t="str">
        <f>'(5)Comp.Benef.'!C8</f>
        <v>Pessoal Administrativo</v>
      </c>
      <c r="E23" s="968" t="str">
        <f t="shared" si="5"/>
        <v>R$/mês</v>
      </c>
      <c r="F23" s="969">
        <f>'(5)Comp.Benef.'!K54</f>
        <v>0</v>
      </c>
      <c r="G23" s="970">
        <f>G22</f>
        <v>12</v>
      </c>
      <c r="H23" s="968" t="str">
        <f t="shared" si="1"/>
        <v>R$/ano</v>
      </c>
      <c r="I23" s="969">
        <f t="shared" si="7"/>
        <v>0</v>
      </c>
      <c r="J23" s="971">
        <f>I23/$I$132</f>
        <v>0</v>
      </c>
    </row>
    <row r="24" spans="1:13" s="967" customFormat="1" ht="14.1" customHeight="1" x14ac:dyDescent="0.25">
      <c r="A24" s="981"/>
      <c r="B24" s="975"/>
      <c r="C24" s="974" t="s">
        <v>239</v>
      </c>
      <c r="D24" s="967" t="str">
        <f>'(5)Comp.Benef.'!C9</f>
        <v>Pessoal de Manutenção</v>
      </c>
      <c r="E24" s="976" t="str">
        <f t="shared" si="5"/>
        <v>R$/mês</v>
      </c>
      <c r="F24" s="969">
        <f>'(5)Comp.Benef.'!K55</f>
        <v>0</v>
      </c>
      <c r="G24" s="970">
        <f>G23</f>
        <v>12</v>
      </c>
      <c r="H24" s="976" t="str">
        <f t="shared" si="1"/>
        <v>R$/ano</v>
      </c>
      <c r="I24" s="969">
        <f t="shared" si="7"/>
        <v>0</v>
      </c>
      <c r="J24" s="978">
        <f>I24/$I$132</f>
        <v>0</v>
      </c>
    </row>
    <row r="25" spans="1:13" s="963" customFormat="1" ht="14.1" customHeight="1" x14ac:dyDescent="0.25">
      <c r="A25" s="955"/>
      <c r="B25" s="956" t="s">
        <v>261</v>
      </c>
      <c r="C25" s="957" t="str">
        <f>'(5)Comp.Benef.'!B12</f>
        <v>Vale Transporte</v>
      </c>
      <c r="D25" s="956"/>
      <c r="E25" s="959" t="str">
        <f t="shared" si="5"/>
        <v>R$/mês</v>
      </c>
      <c r="F25" s="960">
        <f>SUM(F26:F28)</f>
        <v>0</v>
      </c>
      <c r="G25" s="961"/>
      <c r="H25" s="959" t="str">
        <f t="shared" si="1"/>
        <v>R$/ano</v>
      </c>
      <c r="I25" s="960">
        <f>SUM(I26:I28)</f>
        <v>0</v>
      </c>
      <c r="J25" s="962">
        <f>SUM(J26:J28)</f>
        <v>0</v>
      </c>
    </row>
    <row r="26" spans="1:13" s="967" customFormat="1" ht="14.1" customHeight="1" x14ac:dyDescent="0.25">
      <c r="A26" s="980"/>
      <c r="C26" s="966" t="s">
        <v>237</v>
      </c>
      <c r="D26" s="967" t="str">
        <f>'(5)Comp.Benef.'!C13</f>
        <v>Pessoal Operacional</v>
      </c>
      <c r="E26" s="968" t="str">
        <f t="shared" si="5"/>
        <v>R$/mês</v>
      </c>
      <c r="F26" s="969">
        <f>'(5)Comp.Benef.'!K59</f>
        <v>0</v>
      </c>
      <c r="G26" s="970">
        <f>G24</f>
        <v>12</v>
      </c>
      <c r="H26" s="968" t="str">
        <f t="shared" si="1"/>
        <v>R$/ano</v>
      </c>
      <c r="I26" s="969">
        <f t="shared" ref="I26:I28" si="8">F26*G26</f>
        <v>0</v>
      </c>
      <c r="J26" s="971">
        <f>I26/$I$132</f>
        <v>0</v>
      </c>
    </row>
    <row r="27" spans="1:13" s="967" customFormat="1" ht="14.1" customHeight="1" x14ac:dyDescent="0.25">
      <c r="A27" s="980"/>
      <c r="C27" s="966" t="s">
        <v>238</v>
      </c>
      <c r="D27" s="967" t="str">
        <f>'(5)Comp.Benef.'!C14</f>
        <v>Pessoal Administrativo</v>
      </c>
      <c r="E27" s="968" t="str">
        <f t="shared" si="5"/>
        <v>R$/mês</v>
      </c>
      <c r="F27" s="969">
        <f>'(5)Comp.Benef.'!K60</f>
        <v>0</v>
      </c>
      <c r="G27" s="970">
        <f>G26</f>
        <v>12</v>
      </c>
      <c r="H27" s="968" t="str">
        <f t="shared" si="1"/>
        <v>R$/ano</v>
      </c>
      <c r="I27" s="969">
        <f t="shared" si="8"/>
        <v>0</v>
      </c>
      <c r="J27" s="971">
        <f>I27/$I$132</f>
        <v>0</v>
      </c>
    </row>
    <row r="28" spans="1:13" s="967" customFormat="1" ht="14.1" customHeight="1" x14ac:dyDescent="0.25">
      <c r="A28" s="981"/>
      <c r="B28" s="975"/>
      <c r="C28" s="974" t="s">
        <v>239</v>
      </c>
      <c r="D28" s="967" t="str">
        <f>'(5)Comp.Benef.'!C15</f>
        <v>Pessoal de Manutenção</v>
      </c>
      <c r="E28" s="976" t="str">
        <f t="shared" si="5"/>
        <v>R$/mês</v>
      </c>
      <c r="F28" s="969">
        <f>'(5)Comp.Benef.'!K61</f>
        <v>0</v>
      </c>
      <c r="G28" s="970">
        <f>G27</f>
        <v>12</v>
      </c>
      <c r="H28" s="976" t="str">
        <f t="shared" si="1"/>
        <v>R$/ano</v>
      </c>
      <c r="I28" s="969">
        <f t="shared" si="8"/>
        <v>0</v>
      </c>
      <c r="J28" s="971">
        <f>I28/$I$132</f>
        <v>0</v>
      </c>
    </row>
    <row r="29" spans="1:13" s="963" customFormat="1" ht="14.1" customHeight="1" x14ac:dyDescent="0.25">
      <c r="A29" s="955"/>
      <c r="B29" s="956" t="s">
        <v>262</v>
      </c>
      <c r="C29" s="957" t="str">
        <f>'(5)Comp.Benef.'!B18</f>
        <v>Assistência Médica e Hospitalar</v>
      </c>
      <c r="D29" s="956"/>
      <c r="E29" s="959" t="str">
        <f t="shared" si="5"/>
        <v>R$/mês</v>
      </c>
      <c r="F29" s="960">
        <f>SUM(F30:F32)</f>
        <v>0</v>
      </c>
      <c r="G29" s="961"/>
      <c r="H29" s="959" t="str">
        <f t="shared" si="1"/>
        <v>R$/ano</v>
      </c>
      <c r="I29" s="960">
        <f>SUM(I30:I32)</f>
        <v>0</v>
      </c>
      <c r="J29" s="962">
        <f>SUM(J30:J32)</f>
        <v>0</v>
      </c>
    </row>
    <row r="30" spans="1:13" s="967" customFormat="1" ht="14.1" customHeight="1" x14ac:dyDescent="0.25">
      <c r="A30" s="980"/>
      <c r="C30" s="966" t="s">
        <v>237</v>
      </c>
      <c r="D30" s="967" t="str">
        <f>'(5)Comp.Benef.'!C19</f>
        <v>Pessoal Operacional</v>
      </c>
      <c r="E30" s="968" t="str">
        <f t="shared" si="5"/>
        <v>R$/mês</v>
      </c>
      <c r="F30" s="969">
        <f>'(5)Comp.Benef.'!K65</f>
        <v>0</v>
      </c>
      <c r="G30" s="970">
        <f>G28</f>
        <v>12</v>
      </c>
      <c r="H30" s="968" t="str">
        <f t="shared" si="1"/>
        <v>R$/ano</v>
      </c>
      <c r="I30" s="969">
        <f t="shared" ref="I30:I32" si="9">F30*G30</f>
        <v>0</v>
      </c>
      <c r="J30" s="971">
        <f>I30/$I$132</f>
        <v>0</v>
      </c>
    </row>
    <row r="31" spans="1:13" s="967" customFormat="1" ht="14.1" customHeight="1" x14ac:dyDescent="0.25">
      <c r="A31" s="980"/>
      <c r="C31" s="966" t="s">
        <v>238</v>
      </c>
      <c r="D31" s="967" t="str">
        <f>'(5)Comp.Benef.'!C20</f>
        <v>Pessoal Administrativo</v>
      </c>
      <c r="E31" s="968" t="str">
        <f t="shared" si="5"/>
        <v>R$/mês</v>
      </c>
      <c r="F31" s="969">
        <f>'(5)Comp.Benef.'!K66</f>
        <v>0</v>
      </c>
      <c r="G31" s="970">
        <f>G30</f>
        <v>12</v>
      </c>
      <c r="H31" s="968" t="str">
        <f t="shared" si="1"/>
        <v>R$/ano</v>
      </c>
      <c r="I31" s="969">
        <f t="shared" si="9"/>
        <v>0</v>
      </c>
      <c r="J31" s="971">
        <f>I31/$I$132</f>
        <v>0</v>
      </c>
    </row>
    <row r="32" spans="1:13" s="967" customFormat="1" ht="14.1" customHeight="1" x14ac:dyDescent="0.25">
      <c r="A32" s="981"/>
      <c r="B32" s="975"/>
      <c r="C32" s="974" t="s">
        <v>239</v>
      </c>
      <c r="D32" s="967" t="str">
        <f>'(5)Comp.Benef.'!C21</f>
        <v>Pessoal de Manutenção</v>
      </c>
      <c r="E32" s="976" t="str">
        <f t="shared" si="5"/>
        <v>R$/mês</v>
      </c>
      <c r="F32" s="969">
        <f>'(5)Comp.Benef.'!K67</f>
        <v>0</v>
      </c>
      <c r="G32" s="970">
        <f>G31</f>
        <v>12</v>
      </c>
      <c r="H32" s="976" t="str">
        <f t="shared" si="1"/>
        <v>R$/ano</v>
      </c>
      <c r="I32" s="969">
        <f t="shared" si="9"/>
        <v>0</v>
      </c>
      <c r="J32" s="971">
        <f>I32/$I$132</f>
        <v>0</v>
      </c>
    </row>
    <row r="33" spans="1:13" s="963" customFormat="1" ht="14.1" customHeight="1" x14ac:dyDescent="0.25">
      <c r="A33" s="955"/>
      <c r="B33" s="956" t="s">
        <v>263</v>
      </c>
      <c r="C33" s="957" t="str">
        <f>'(5)Comp.Benef.'!B24</f>
        <v>Seguro de Vida, Invalidez e Funeral</v>
      </c>
      <c r="D33" s="956"/>
      <c r="E33" s="959" t="str">
        <f t="shared" si="5"/>
        <v>R$/mês</v>
      </c>
      <c r="F33" s="960">
        <f>SUM(F34:F36)</f>
        <v>0</v>
      </c>
      <c r="G33" s="961"/>
      <c r="H33" s="959" t="str">
        <f t="shared" si="1"/>
        <v>R$/ano</v>
      </c>
      <c r="I33" s="960">
        <f>SUM(I34:I36)</f>
        <v>0</v>
      </c>
      <c r="J33" s="962">
        <f>SUM(J34:J36)</f>
        <v>0</v>
      </c>
    </row>
    <row r="34" spans="1:13" s="967" customFormat="1" ht="14.1" customHeight="1" x14ac:dyDescent="0.25">
      <c r="A34" s="980"/>
      <c r="C34" s="966" t="s">
        <v>237</v>
      </c>
      <c r="D34" s="967" t="str">
        <f>'(5)Comp.Benef.'!C25</f>
        <v>Pessoal Operacional</v>
      </c>
      <c r="E34" s="968" t="str">
        <f t="shared" si="5"/>
        <v>R$/mês</v>
      </c>
      <c r="F34" s="969">
        <f>'(5)Comp.Benef.'!K71</f>
        <v>0</v>
      </c>
      <c r="G34" s="970">
        <f>G32</f>
        <v>12</v>
      </c>
      <c r="H34" s="968" t="str">
        <f t="shared" si="1"/>
        <v>R$/ano</v>
      </c>
      <c r="I34" s="969">
        <f t="shared" ref="I34:I36" si="10">F34*G34</f>
        <v>0</v>
      </c>
      <c r="J34" s="971">
        <f>I34/$I$132</f>
        <v>0</v>
      </c>
    </row>
    <row r="35" spans="1:13" s="967" customFormat="1" ht="14.1" customHeight="1" x14ac:dyDescent="0.25">
      <c r="A35" s="980"/>
      <c r="C35" s="966" t="s">
        <v>238</v>
      </c>
      <c r="D35" s="967" t="str">
        <f>'(5)Comp.Benef.'!C26</f>
        <v>Pessoal Administrativo</v>
      </c>
      <c r="E35" s="968" t="str">
        <f t="shared" si="5"/>
        <v>R$/mês</v>
      </c>
      <c r="F35" s="969">
        <f>'(5)Comp.Benef.'!K72</f>
        <v>0</v>
      </c>
      <c r="G35" s="970">
        <f>G34</f>
        <v>12</v>
      </c>
      <c r="H35" s="968" t="str">
        <f t="shared" si="1"/>
        <v>R$/ano</v>
      </c>
      <c r="I35" s="969">
        <f t="shared" si="10"/>
        <v>0</v>
      </c>
      <c r="J35" s="971">
        <f>I35/$I$132</f>
        <v>0</v>
      </c>
    </row>
    <row r="36" spans="1:13" s="967" customFormat="1" ht="14.1" customHeight="1" x14ac:dyDescent="0.25">
      <c r="A36" s="981"/>
      <c r="B36" s="975"/>
      <c r="C36" s="974" t="s">
        <v>239</v>
      </c>
      <c r="D36" s="967" t="str">
        <f>'(5)Comp.Benef.'!C27</f>
        <v>Pessoal de Manutenção</v>
      </c>
      <c r="E36" s="976" t="str">
        <f t="shared" si="5"/>
        <v>R$/mês</v>
      </c>
      <c r="F36" s="969">
        <f>'(5)Comp.Benef.'!K73</f>
        <v>0</v>
      </c>
      <c r="G36" s="970">
        <f>G35</f>
        <v>12</v>
      </c>
      <c r="H36" s="976" t="str">
        <f t="shared" si="1"/>
        <v>R$/ano</v>
      </c>
      <c r="I36" s="969">
        <f t="shared" si="10"/>
        <v>0</v>
      </c>
      <c r="J36" s="971">
        <f>I36/$I$132</f>
        <v>0</v>
      </c>
    </row>
    <row r="37" spans="1:13" s="963" customFormat="1" ht="14.1" customHeight="1" x14ac:dyDescent="0.25">
      <c r="A37" s="955"/>
      <c r="B37" s="956" t="s">
        <v>264</v>
      </c>
      <c r="C37" s="957" t="str">
        <f>'(5)Comp.Benef.'!B34</f>
        <v>Uniforme</v>
      </c>
      <c r="D37" s="956"/>
      <c r="E37" s="959" t="str">
        <f t="shared" si="5"/>
        <v>R$/mês</v>
      </c>
      <c r="F37" s="960">
        <f>SUM(F38:F45)</f>
        <v>0</v>
      </c>
      <c r="G37" s="961"/>
      <c r="H37" s="959" t="str">
        <f t="shared" si="1"/>
        <v>R$/ano</v>
      </c>
      <c r="I37" s="960">
        <f>SUM(I38:I45)</f>
        <v>0</v>
      </c>
      <c r="J37" s="962">
        <f>SUM(J38:J45)</f>
        <v>0</v>
      </c>
    </row>
    <row r="38" spans="1:13" s="967" customFormat="1" ht="14.1" customHeight="1" x14ac:dyDescent="0.25">
      <c r="A38" s="980"/>
      <c r="C38" s="966" t="s">
        <v>237</v>
      </c>
      <c r="D38" s="967" t="str">
        <f>'(5)Comp.Benef.'!C35</f>
        <v>Calça</v>
      </c>
      <c r="E38" s="968" t="str">
        <f t="shared" si="5"/>
        <v>R$/mês</v>
      </c>
      <c r="F38" s="969">
        <f>'(5)Comp.Benef.'!K81</f>
        <v>0</v>
      </c>
      <c r="G38" s="970">
        <f>G36</f>
        <v>12</v>
      </c>
      <c r="H38" s="968" t="str">
        <f t="shared" si="1"/>
        <v>R$/ano</v>
      </c>
      <c r="I38" s="969">
        <f t="shared" ref="I38:I45" si="11">F38*G38</f>
        <v>0</v>
      </c>
      <c r="J38" s="971">
        <f t="shared" ref="J38:J45" si="12">I38/$I$132</f>
        <v>0</v>
      </c>
    </row>
    <row r="39" spans="1:13" s="967" customFormat="1" ht="14.1" customHeight="1" x14ac:dyDescent="0.25">
      <c r="A39" s="980"/>
      <c r="C39" s="966" t="s">
        <v>238</v>
      </c>
      <c r="D39" s="967" t="str">
        <f>'(5)Comp.Benef.'!C36</f>
        <v>Camisa</v>
      </c>
      <c r="E39" s="968" t="str">
        <f t="shared" si="5"/>
        <v>R$/mês</v>
      </c>
      <c r="F39" s="969">
        <f>'(5)Comp.Benef.'!K82</f>
        <v>0</v>
      </c>
      <c r="G39" s="970">
        <f>G38</f>
        <v>12</v>
      </c>
      <c r="H39" s="968" t="str">
        <f t="shared" si="1"/>
        <v>R$/ano</v>
      </c>
      <c r="I39" s="969">
        <f t="shared" si="11"/>
        <v>0</v>
      </c>
      <c r="J39" s="971">
        <f t="shared" si="12"/>
        <v>0</v>
      </c>
    </row>
    <row r="40" spans="1:13" s="967" customFormat="1" ht="14.1" customHeight="1" x14ac:dyDescent="0.25">
      <c r="A40" s="980"/>
      <c r="C40" s="966" t="s">
        <v>239</v>
      </c>
      <c r="D40" s="967" t="str">
        <f>'(5)Comp.Benef.'!C37</f>
        <v>Par de Sapatos</v>
      </c>
      <c r="E40" s="968" t="str">
        <f t="shared" si="5"/>
        <v>R$/mês</v>
      </c>
      <c r="F40" s="969">
        <f>'(5)Comp.Benef.'!K83</f>
        <v>0</v>
      </c>
      <c r="G40" s="970">
        <f t="shared" ref="G40:G45" si="13">G39</f>
        <v>12</v>
      </c>
      <c r="H40" s="968" t="str">
        <f t="shared" si="1"/>
        <v>R$/ano</v>
      </c>
      <c r="I40" s="969">
        <f t="shared" si="11"/>
        <v>0</v>
      </c>
      <c r="J40" s="971">
        <f t="shared" si="12"/>
        <v>0</v>
      </c>
    </row>
    <row r="41" spans="1:13" s="967" customFormat="1" ht="14.1" customHeight="1" x14ac:dyDescent="0.25">
      <c r="A41" s="980"/>
      <c r="C41" s="966" t="s">
        <v>240</v>
      </c>
      <c r="D41" s="967" t="str">
        <f>'(5)Comp.Benef.'!C38</f>
        <v>Colete</v>
      </c>
      <c r="E41" s="968" t="str">
        <f t="shared" si="5"/>
        <v>R$/mês</v>
      </c>
      <c r="F41" s="969">
        <f>'(5)Comp.Benef.'!K84</f>
        <v>0</v>
      </c>
      <c r="G41" s="970">
        <f t="shared" si="13"/>
        <v>12</v>
      </c>
      <c r="H41" s="968" t="str">
        <f t="shared" si="1"/>
        <v>R$/ano</v>
      </c>
      <c r="I41" s="969">
        <f t="shared" si="11"/>
        <v>0</v>
      </c>
      <c r="J41" s="971">
        <f t="shared" si="12"/>
        <v>0</v>
      </c>
    </row>
    <row r="42" spans="1:13" s="967" customFormat="1" ht="14.1" customHeight="1" x14ac:dyDescent="0.25">
      <c r="A42" s="980"/>
      <c r="C42" s="966" t="s">
        <v>283</v>
      </c>
      <c r="D42" s="967" t="str">
        <f>'(5)Comp.Benef.'!C39</f>
        <v>Bota</v>
      </c>
      <c r="E42" s="968" t="str">
        <f t="shared" si="5"/>
        <v>R$/mês</v>
      </c>
      <c r="F42" s="969">
        <f>'(5)Comp.Benef.'!K85</f>
        <v>0</v>
      </c>
      <c r="G42" s="970">
        <f t="shared" si="13"/>
        <v>12</v>
      </c>
      <c r="H42" s="968" t="str">
        <f t="shared" si="1"/>
        <v>R$/ano</v>
      </c>
      <c r="I42" s="969">
        <f t="shared" si="11"/>
        <v>0</v>
      </c>
      <c r="J42" s="971">
        <f t="shared" si="12"/>
        <v>0</v>
      </c>
    </row>
    <row r="43" spans="1:13" s="967" customFormat="1" ht="14.1" customHeight="1" x14ac:dyDescent="0.25">
      <c r="A43" s="980"/>
      <c r="C43" s="966" t="s">
        <v>284</v>
      </c>
      <c r="D43" s="967" t="str">
        <f>'(5)Comp.Benef.'!C40</f>
        <v>Capa de Chuva</v>
      </c>
      <c r="E43" s="968" t="str">
        <f t="shared" si="5"/>
        <v>R$/mês</v>
      </c>
      <c r="F43" s="969">
        <f>'(5)Comp.Benef.'!K86</f>
        <v>0</v>
      </c>
      <c r="G43" s="970">
        <f t="shared" si="13"/>
        <v>12</v>
      </c>
      <c r="H43" s="968" t="str">
        <f t="shared" si="1"/>
        <v>R$/ano</v>
      </c>
      <c r="I43" s="969">
        <f t="shared" si="11"/>
        <v>0</v>
      </c>
      <c r="J43" s="971">
        <f t="shared" si="12"/>
        <v>0</v>
      </c>
    </row>
    <row r="44" spans="1:13" s="967" customFormat="1" ht="14.1" customHeight="1" x14ac:dyDescent="0.25">
      <c r="A44" s="980"/>
      <c r="C44" s="966" t="s">
        <v>285</v>
      </c>
      <c r="D44" s="967" t="str">
        <f>'(5)Comp.Benef.'!C41</f>
        <v>Boné</v>
      </c>
      <c r="E44" s="968" t="str">
        <f t="shared" si="5"/>
        <v>R$/mês</v>
      </c>
      <c r="F44" s="969">
        <f>'(5)Comp.Benef.'!K87</f>
        <v>0</v>
      </c>
      <c r="G44" s="970">
        <f t="shared" si="13"/>
        <v>12</v>
      </c>
      <c r="H44" s="968" t="str">
        <f t="shared" si="1"/>
        <v>R$/ano</v>
      </c>
      <c r="I44" s="969">
        <f t="shared" si="11"/>
        <v>0</v>
      </c>
      <c r="J44" s="971">
        <f t="shared" si="12"/>
        <v>0</v>
      </c>
    </row>
    <row r="45" spans="1:13" s="967" customFormat="1" ht="14.1" customHeight="1" x14ac:dyDescent="0.25">
      <c r="A45" s="980"/>
      <c r="C45" s="966" t="s">
        <v>287</v>
      </c>
      <c r="D45" s="967" t="str">
        <f>'(5)Comp.Benef.'!C42</f>
        <v>Jaqueta</v>
      </c>
      <c r="E45" s="968" t="str">
        <f t="shared" si="5"/>
        <v>R$/mês</v>
      </c>
      <c r="F45" s="969">
        <f>'(5)Comp.Benef.'!K88</f>
        <v>0</v>
      </c>
      <c r="G45" s="970">
        <f t="shared" si="13"/>
        <v>12</v>
      </c>
      <c r="H45" s="968" t="str">
        <f t="shared" si="1"/>
        <v>R$/ano</v>
      </c>
      <c r="I45" s="969">
        <f t="shared" si="11"/>
        <v>0</v>
      </c>
      <c r="J45" s="971">
        <f t="shared" si="12"/>
        <v>0</v>
      </c>
    </row>
    <row r="46" spans="1:13" s="963" customFormat="1" ht="14.1" customHeight="1" x14ac:dyDescent="0.25">
      <c r="A46" s="955"/>
      <c r="B46" s="956" t="s">
        <v>448</v>
      </c>
      <c r="C46" s="957" t="str">
        <f>'(5)Comp.Benef.'!B45</f>
        <v>EPI</v>
      </c>
      <c r="D46" s="956"/>
      <c r="E46" s="959" t="str">
        <f>E44</f>
        <v>R$/mês</v>
      </c>
      <c r="F46" s="960">
        <f>SUM(F47)</f>
        <v>0</v>
      </c>
      <c r="G46" s="961"/>
      <c r="H46" s="959" t="str">
        <f>H44</f>
        <v>R$/ano</v>
      </c>
      <c r="I46" s="960">
        <f>SUM(I47)</f>
        <v>0</v>
      </c>
      <c r="J46" s="962">
        <f>SUM(J47)</f>
        <v>0</v>
      </c>
    </row>
    <row r="47" spans="1:13" s="967" customFormat="1" ht="14.1" customHeight="1" x14ac:dyDescent="0.25">
      <c r="A47" s="981"/>
      <c r="B47" s="975"/>
      <c r="C47" s="966" t="s">
        <v>237</v>
      </c>
      <c r="D47" s="975" t="str">
        <f>'(5)Comp.Benef.'!C46</f>
        <v>Protetor Solar FPS 50 (120ml)</v>
      </c>
      <c r="E47" s="976" t="str">
        <f>E44</f>
        <v>R$/mês</v>
      </c>
      <c r="F47" s="969">
        <f>'(5)Comp.Benef.'!K92</f>
        <v>0</v>
      </c>
      <c r="G47" s="977">
        <f>G45</f>
        <v>12</v>
      </c>
      <c r="H47" s="976" t="str">
        <f>H44</f>
        <v>R$/ano</v>
      </c>
      <c r="I47" s="969">
        <f t="shared" ref="I47" si="14">F47*G47</f>
        <v>0</v>
      </c>
      <c r="J47" s="978">
        <f>I47/$I$132</f>
        <v>0</v>
      </c>
    </row>
    <row r="48" spans="1:13" s="201" customFormat="1" ht="14.1" customHeight="1" x14ac:dyDescent="0.25">
      <c r="A48" s="949" t="s">
        <v>36</v>
      </c>
      <c r="B48" s="950" t="s">
        <v>23</v>
      </c>
      <c r="C48" s="950"/>
      <c r="D48" s="950"/>
      <c r="E48" s="951" t="str">
        <f>E47</f>
        <v>R$/mês</v>
      </c>
      <c r="F48" s="982">
        <f>F49+F63+F72</f>
        <v>0</v>
      </c>
      <c r="G48" s="953"/>
      <c r="H48" s="951" t="str">
        <f>H47</f>
        <v>R$/ano</v>
      </c>
      <c r="I48" s="982">
        <f>I49+I63+I72</f>
        <v>0</v>
      </c>
      <c r="J48" s="954">
        <f>J49+J63+J72</f>
        <v>0</v>
      </c>
      <c r="L48" s="516"/>
      <c r="M48" s="516"/>
    </row>
    <row r="49" spans="1:10" s="963" customFormat="1" ht="14.1" customHeight="1" x14ac:dyDescent="0.25">
      <c r="A49" s="955"/>
      <c r="B49" s="956" t="s">
        <v>265</v>
      </c>
      <c r="C49" s="957" t="str">
        <f>'(6)Comp.Desp.G'!B5</f>
        <v>Administrativas</v>
      </c>
      <c r="D49" s="956"/>
      <c r="E49" s="959" t="str">
        <f>E48</f>
        <v>R$/mês</v>
      </c>
      <c r="F49" s="960">
        <f>SUM(F50:F62)</f>
        <v>0</v>
      </c>
      <c r="G49" s="961"/>
      <c r="H49" s="959" t="str">
        <f>H48</f>
        <v>R$/ano</v>
      </c>
      <c r="I49" s="960">
        <f>SUM(I50:I62)</f>
        <v>0</v>
      </c>
      <c r="J49" s="962">
        <f>SUM(J50:J62)</f>
        <v>0</v>
      </c>
    </row>
    <row r="50" spans="1:10" s="967" customFormat="1" ht="14.1" customHeight="1" x14ac:dyDescent="0.25">
      <c r="A50" s="980"/>
      <c r="C50" s="966" t="s">
        <v>237</v>
      </c>
      <c r="D50" s="967" t="str">
        <f>'(6)Comp.Desp.G'!C6</f>
        <v>Aluguel de Instalações, Venda e Comercial</v>
      </c>
      <c r="E50" s="968" t="str">
        <f t="shared" ref="E50:E61" si="15">E49</f>
        <v>R$/mês</v>
      </c>
      <c r="F50" s="969">
        <f>'(6)Comp.Desp.G'!F6</f>
        <v>0</v>
      </c>
      <c r="G50" s="970">
        <v>12</v>
      </c>
      <c r="H50" s="968" t="str">
        <f t="shared" ref="H50:H61" si="16">H49</f>
        <v>R$/ano</v>
      </c>
      <c r="I50" s="969">
        <f t="shared" ref="I50:I62" si="17">F50*G50</f>
        <v>0</v>
      </c>
      <c r="J50" s="971">
        <f t="shared" ref="J50:J59" si="18">I50/$I$132</f>
        <v>0</v>
      </c>
    </row>
    <row r="51" spans="1:10" s="967" customFormat="1" ht="14.1" customHeight="1" x14ac:dyDescent="0.25">
      <c r="A51" s="980"/>
      <c r="C51" s="966" t="s">
        <v>238</v>
      </c>
      <c r="D51" s="967" t="str">
        <f>'(6)Comp.Desp.G'!C7</f>
        <v>Telefone Fixo</v>
      </c>
      <c r="E51" s="968" t="str">
        <f t="shared" si="15"/>
        <v>R$/mês</v>
      </c>
      <c r="F51" s="969">
        <f>'(6)Comp.Desp.G'!F7</f>
        <v>0</v>
      </c>
      <c r="G51" s="970">
        <f>G50</f>
        <v>12</v>
      </c>
      <c r="H51" s="968" t="str">
        <f t="shared" si="16"/>
        <v>R$/ano</v>
      </c>
      <c r="I51" s="969">
        <f t="shared" si="17"/>
        <v>0</v>
      </c>
      <c r="J51" s="971">
        <f t="shared" si="18"/>
        <v>0</v>
      </c>
    </row>
    <row r="52" spans="1:10" s="967" customFormat="1" ht="14.1" customHeight="1" x14ac:dyDescent="0.25">
      <c r="A52" s="980"/>
      <c r="C52" s="966" t="s">
        <v>239</v>
      </c>
      <c r="D52" s="967" t="str">
        <f>'(6)Comp.Desp.G'!C8</f>
        <v>Internet (P.O.S - Chip)</v>
      </c>
      <c r="E52" s="968" t="str">
        <f t="shared" si="15"/>
        <v>R$/mês</v>
      </c>
      <c r="F52" s="969">
        <f>'(6)Comp.Desp.G'!F8</f>
        <v>0</v>
      </c>
      <c r="G52" s="970">
        <f t="shared" ref="G52:G61" si="19">G51</f>
        <v>12</v>
      </c>
      <c r="H52" s="968" t="str">
        <f t="shared" si="16"/>
        <v>R$/ano</v>
      </c>
      <c r="I52" s="969">
        <f t="shared" si="17"/>
        <v>0</v>
      </c>
      <c r="J52" s="971">
        <f t="shared" si="18"/>
        <v>0</v>
      </c>
    </row>
    <row r="53" spans="1:10" s="967" customFormat="1" ht="14.1" customHeight="1" x14ac:dyDescent="0.25">
      <c r="A53" s="980"/>
      <c r="C53" s="966" t="s">
        <v>240</v>
      </c>
      <c r="D53" s="967" t="str">
        <f>'(6)Comp.Desp.G'!C9</f>
        <v>Energia Elétrica</v>
      </c>
      <c r="E53" s="968" t="str">
        <f t="shared" si="15"/>
        <v>R$/mês</v>
      </c>
      <c r="F53" s="969">
        <f>'(6)Comp.Desp.G'!F9</f>
        <v>0</v>
      </c>
      <c r="G53" s="970">
        <f t="shared" si="19"/>
        <v>12</v>
      </c>
      <c r="H53" s="968" t="str">
        <f t="shared" si="16"/>
        <v>R$/ano</v>
      </c>
      <c r="I53" s="969">
        <f t="shared" si="17"/>
        <v>0</v>
      </c>
      <c r="J53" s="971">
        <f t="shared" si="18"/>
        <v>0</v>
      </c>
    </row>
    <row r="54" spans="1:10" s="967" customFormat="1" ht="14.1" customHeight="1" x14ac:dyDescent="0.25">
      <c r="A54" s="980"/>
      <c r="C54" s="966" t="s">
        <v>283</v>
      </c>
      <c r="D54" s="967" t="str">
        <f>'(6)Comp.Desp.G'!C10</f>
        <v>Água e Esgoto</v>
      </c>
      <c r="E54" s="968" t="str">
        <f t="shared" si="15"/>
        <v>R$/mês</v>
      </c>
      <c r="F54" s="969">
        <f>'(6)Comp.Desp.G'!F10</f>
        <v>0</v>
      </c>
      <c r="G54" s="970">
        <f t="shared" si="19"/>
        <v>12</v>
      </c>
      <c r="H54" s="968" t="str">
        <f t="shared" si="16"/>
        <v>R$/ano</v>
      </c>
      <c r="I54" s="969">
        <f t="shared" si="17"/>
        <v>0</v>
      </c>
      <c r="J54" s="971">
        <f t="shared" si="18"/>
        <v>0</v>
      </c>
    </row>
    <row r="55" spans="1:10" s="967" customFormat="1" ht="14.1" customHeight="1" x14ac:dyDescent="0.25">
      <c r="A55" s="980"/>
      <c r="C55" s="966" t="s">
        <v>284</v>
      </c>
      <c r="D55" s="967" t="str">
        <f>'(6)Comp.Desp.G'!C11</f>
        <v>Propaganda e Publicidade</v>
      </c>
      <c r="E55" s="968" t="str">
        <f t="shared" si="15"/>
        <v>R$/mês</v>
      </c>
      <c r="F55" s="969">
        <f>'(6)Comp.Desp.G'!F11</f>
        <v>0</v>
      </c>
      <c r="G55" s="970">
        <f t="shared" si="19"/>
        <v>12</v>
      </c>
      <c r="H55" s="968" t="str">
        <f t="shared" si="16"/>
        <v>R$/ano</v>
      </c>
      <c r="I55" s="969">
        <f t="shared" si="17"/>
        <v>0</v>
      </c>
      <c r="J55" s="971">
        <f t="shared" si="18"/>
        <v>0</v>
      </c>
    </row>
    <row r="56" spans="1:10" s="967" customFormat="1" ht="14.1" customHeight="1" x14ac:dyDescent="0.25">
      <c r="A56" s="980"/>
      <c r="C56" s="966" t="s">
        <v>285</v>
      </c>
      <c r="D56" s="967" t="str">
        <f>'(6)Comp.Desp.G'!C12</f>
        <v>Seguro Patrimonial</v>
      </c>
      <c r="E56" s="968" t="str">
        <f t="shared" si="15"/>
        <v>R$/mês</v>
      </c>
      <c r="F56" s="969">
        <f>'(6)Comp.Desp.G'!F12</f>
        <v>0</v>
      </c>
      <c r="G56" s="970">
        <f t="shared" si="19"/>
        <v>12</v>
      </c>
      <c r="H56" s="968" t="str">
        <f t="shared" si="16"/>
        <v>R$/ano</v>
      </c>
      <c r="I56" s="969">
        <f t="shared" si="17"/>
        <v>0</v>
      </c>
      <c r="J56" s="971">
        <f t="shared" si="18"/>
        <v>0</v>
      </c>
    </row>
    <row r="57" spans="1:10" s="967" customFormat="1" ht="14.1" customHeight="1" x14ac:dyDescent="0.25">
      <c r="A57" s="980"/>
      <c r="C57" s="966" t="s">
        <v>287</v>
      </c>
      <c r="D57" s="967" t="str">
        <f>'(6)Comp.Desp.G'!C13</f>
        <v>Material de Expediente (bobina, talonário, etc.)</v>
      </c>
      <c r="E57" s="968" t="str">
        <f t="shared" si="15"/>
        <v>R$/mês</v>
      </c>
      <c r="F57" s="969">
        <f>'(6)Comp.Desp.G'!F13</f>
        <v>0</v>
      </c>
      <c r="G57" s="970">
        <f t="shared" si="19"/>
        <v>12</v>
      </c>
      <c r="H57" s="968" t="str">
        <f t="shared" si="16"/>
        <v>R$/ano</v>
      </c>
      <c r="I57" s="969">
        <f t="shared" si="17"/>
        <v>0</v>
      </c>
      <c r="J57" s="971">
        <f t="shared" si="18"/>
        <v>0</v>
      </c>
    </row>
    <row r="58" spans="1:10" s="967" customFormat="1" ht="14.1" customHeight="1" x14ac:dyDescent="0.25">
      <c r="A58" s="980"/>
      <c r="C58" s="966" t="s">
        <v>288</v>
      </c>
      <c r="D58" s="967" t="str">
        <f>'(6)Comp.Desp.G'!C14</f>
        <v>Material de Limpeza e Conservação</v>
      </c>
      <c r="E58" s="968" t="str">
        <f t="shared" si="15"/>
        <v>R$/mês</v>
      </c>
      <c r="F58" s="969">
        <f>'(6)Comp.Desp.G'!F14</f>
        <v>0</v>
      </c>
      <c r="G58" s="970">
        <f t="shared" si="19"/>
        <v>12</v>
      </c>
      <c r="H58" s="968" t="str">
        <f t="shared" si="16"/>
        <v>R$/ano</v>
      </c>
      <c r="I58" s="969">
        <f t="shared" si="17"/>
        <v>0</v>
      </c>
      <c r="J58" s="971">
        <f t="shared" si="18"/>
        <v>0</v>
      </c>
    </row>
    <row r="59" spans="1:10" s="967" customFormat="1" ht="14.1" customHeight="1" x14ac:dyDescent="0.25">
      <c r="A59" s="980"/>
      <c r="C59" s="966" t="s">
        <v>289</v>
      </c>
      <c r="D59" s="967" t="str">
        <f>'(6)Comp.Desp.G'!C15</f>
        <v>Assinatura: livro/jornal/revista</v>
      </c>
      <c r="E59" s="968" t="str">
        <f t="shared" si="15"/>
        <v>R$/mês</v>
      </c>
      <c r="F59" s="969">
        <f>'(6)Comp.Desp.G'!F15</f>
        <v>0</v>
      </c>
      <c r="G59" s="970">
        <f t="shared" si="19"/>
        <v>12</v>
      </c>
      <c r="H59" s="968" t="str">
        <f t="shared" si="16"/>
        <v>R$/ano</v>
      </c>
      <c r="I59" s="969">
        <f t="shared" si="17"/>
        <v>0</v>
      </c>
      <c r="J59" s="971">
        <f t="shared" si="18"/>
        <v>0</v>
      </c>
    </row>
    <row r="60" spans="1:10" s="967" customFormat="1" ht="14.1" customHeight="1" x14ac:dyDescent="0.25">
      <c r="A60" s="980"/>
      <c r="C60" s="966" t="s">
        <v>290</v>
      </c>
      <c r="D60" s="967" t="str">
        <f>'(6)Comp.Desp.G'!C16</f>
        <v>Garantia de Contrato</v>
      </c>
      <c r="E60" s="968" t="str">
        <f t="shared" si="15"/>
        <v>R$/mês</v>
      </c>
      <c r="F60" s="969">
        <f>'(6)Comp.Desp.G'!F16</f>
        <v>0</v>
      </c>
      <c r="G60" s="970">
        <f t="shared" si="19"/>
        <v>12</v>
      </c>
      <c r="H60" s="968" t="str">
        <f t="shared" si="16"/>
        <v>R$/ano</v>
      </c>
      <c r="I60" s="969">
        <f t="shared" si="17"/>
        <v>0</v>
      </c>
      <c r="J60" s="971">
        <f>I60/$I$132</f>
        <v>0</v>
      </c>
    </row>
    <row r="61" spans="1:10" s="967" customFormat="1" ht="14.1" customHeight="1" x14ac:dyDescent="0.25">
      <c r="A61" s="980"/>
      <c r="C61" s="966" t="s">
        <v>291</v>
      </c>
      <c r="D61" s="967" t="str">
        <f>'(6)Comp.Desp.G'!C17</f>
        <v>Custos Regulatórios</v>
      </c>
      <c r="E61" s="968" t="str">
        <f t="shared" si="15"/>
        <v>R$/mês</v>
      </c>
      <c r="F61" s="969">
        <f>'(6)Comp.Desp.G'!F17</f>
        <v>0</v>
      </c>
      <c r="G61" s="970">
        <f t="shared" si="19"/>
        <v>12</v>
      </c>
      <c r="H61" s="968" t="str">
        <f t="shared" si="16"/>
        <v>R$/ano</v>
      </c>
      <c r="I61" s="969">
        <f t="shared" si="17"/>
        <v>0</v>
      </c>
      <c r="J61" s="971">
        <f>I61/$I$132</f>
        <v>0</v>
      </c>
    </row>
    <row r="62" spans="1:10" s="967" customFormat="1" ht="14.1" customHeight="1" x14ac:dyDescent="0.25">
      <c r="A62" s="980"/>
      <c r="C62" s="966" t="s">
        <v>292</v>
      </c>
      <c r="D62" s="967" t="str">
        <f>'(6)Comp.Desp.G'!C18</f>
        <v>Outras despesas</v>
      </c>
      <c r="E62" s="968" t="str">
        <f t="shared" ref="E62" si="20">E59</f>
        <v>R$/mês</v>
      </c>
      <c r="F62" s="969">
        <f>'(6)Comp.Desp.G'!F18</f>
        <v>0</v>
      </c>
      <c r="G62" s="970">
        <f>G59</f>
        <v>12</v>
      </c>
      <c r="H62" s="968" t="str">
        <f>H59</f>
        <v>R$/ano</v>
      </c>
      <c r="I62" s="969">
        <f t="shared" si="17"/>
        <v>0</v>
      </c>
      <c r="J62" s="971">
        <f>I62/$I$132</f>
        <v>0</v>
      </c>
    </row>
    <row r="63" spans="1:10" s="963" customFormat="1" ht="14.1" customHeight="1" x14ac:dyDescent="0.25">
      <c r="A63" s="955"/>
      <c r="B63" s="983" t="s">
        <v>266</v>
      </c>
      <c r="C63" s="984" t="str">
        <f>'(6)Comp.Desp.G'!B23</f>
        <v>Serviço de Terceiro:</v>
      </c>
      <c r="D63" s="983"/>
      <c r="E63" s="985" t="str">
        <f>E62</f>
        <v>R$/mês</v>
      </c>
      <c r="F63" s="986">
        <f>SUM(F64:F71)</f>
        <v>0</v>
      </c>
      <c r="G63" s="987"/>
      <c r="H63" s="985" t="str">
        <f>H62</f>
        <v>R$/ano</v>
      </c>
      <c r="I63" s="986">
        <f>SUM(I64:I71)</f>
        <v>0</v>
      </c>
      <c r="J63" s="988">
        <f>SUM(J64:J71)</f>
        <v>0</v>
      </c>
    </row>
    <row r="64" spans="1:10" s="967" customFormat="1" ht="14.1" customHeight="1" x14ac:dyDescent="0.25">
      <c r="A64" s="980"/>
      <c r="C64" s="966" t="s">
        <v>237</v>
      </c>
      <c r="D64" s="967" t="str">
        <f>'(6)Comp.Desp.G'!C24</f>
        <v>Honorários Advocatícios</v>
      </c>
      <c r="E64" s="968" t="str">
        <f t="shared" ref="E64:E70" si="21">E63</f>
        <v>R$/mês</v>
      </c>
      <c r="F64" s="969">
        <f>'(6)Comp.Desp.G'!F24</f>
        <v>0</v>
      </c>
      <c r="G64" s="970">
        <f>G62</f>
        <v>12</v>
      </c>
      <c r="H64" s="968" t="str">
        <f t="shared" ref="H64:H70" si="22">H63</f>
        <v>R$/ano</v>
      </c>
      <c r="I64" s="969">
        <f t="shared" ref="I64:I71" si="23">F64*G64</f>
        <v>0</v>
      </c>
      <c r="J64" s="971">
        <f t="shared" ref="J64:J71" si="24">I64/$I$132</f>
        <v>0</v>
      </c>
    </row>
    <row r="65" spans="1:10" s="967" customFormat="1" ht="14.1" customHeight="1" x14ac:dyDescent="0.25">
      <c r="A65" s="980"/>
      <c r="C65" s="966" t="s">
        <v>238</v>
      </c>
      <c r="D65" s="967" t="str">
        <f>'(6)Comp.Desp.G'!C25</f>
        <v>Honorários Contábeis</v>
      </c>
      <c r="E65" s="968" t="str">
        <f t="shared" si="21"/>
        <v>R$/mês</v>
      </c>
      <c r="F65" s="969">
        <f>'(6)Comp.Desp.G'!F25</f>
        <v>0</v>
      </c>
      <c r="G65" s="970">
        <f>G64</f>
        <v>12</v>
      </c>
      <c r="H65" s="968" t="str">
        <f t="shared" si="22"/>
        <v>R$/ano</v>
      </c>
      <c r="I65" s="969">
        <f t="shared" si="23"/>
        <v>0</v>
      </c>
      <c r="J65" s="971">
        <f t="shared" si="24"/>
        <v>0</v>
      </c>
    </row>
    <row r="66" spans="1:10" s="967" customFormat="1" ht="14.1" customHeight="1" x14ac:dyDescent="0.25">
      <c r="A66" s="980"/>
      <c r="C66" s="966" t="s">
        <v>239</v>
      </c>
      <c r="D66" s="967" t="str">
        <f>'(6)Comp.Desp.G'!C26</f>
        <v>Mão-de-obra especializada</v>
      </c>
      <c r="E66" s="968" t="str">
        <f t="shared" si="21"/>
        <v>R$/mês</v>
      </c>
      <c r="F66" s="969">
        <f>'(6)Comp.Desp.G'!F26</f>
        <v>0</v>
      </c>
      <c r="G66" s="970">
        <f t="shared" ref="G66:G70" si="25">G65</f>
        <v>12</v>
      </c>
      <c r="H66" s="968" t="str">
        <f t="shared" si="22"/>
        <v>R$/ano</v>
      </c>
      <c r="I66" s="969">
        <f t="shared" si="23"/>
        <v>0</v>
      </c>
      <c r="J66" s="971">
        <f t="shared" si="24"/>
        <v>0</v>
      </c>
    </row>
    <row r="67" spans="1:10" s="967" customFormat="1" ht="14.1" customHeight="1" x14ac:dyDescent="0.25">
      <c r="A67" s="980"/>
      <c r="C67" s="966" t="s">
        <v>240</v>
      </c>
      <c r="D67" s="967" t="str">
        <f>'(6)Comp.Desp.G'!C27</f>
        <v>Exames médico - admissional e dimensional</v>
      </c>
      <c r="E67" s="968" t="str">
        <f t="shared" si="21"/>
        <v>R$/mês</v>
      </c>
      <c r="F67" s="969">
        <f>'(6)Comp.Desp.G'!F27</f>
        <v>0</v>
      </c>
      <c r="G67" s="970">
        <f t="shared" si="25"/>
        <v>12</v>
      </c>
      <c r="H67" s="968" t="str">
        <f t="shared" si="22"/>
        <v>R$/ano</v>
      </c>
      <c r="I67" s="969">
        <f t="shared" si="23"/>
        <v>0</v>
      </c>
      <c r="J67" s="971">
        <f t="shared" si="24"/>
        <v>0</v>
      </c>
    </row>
    <row r="68" spans="1:10" s="967" customFormat="1" ht="14.1" customHeight="1" x14ac:dyDescent="0.25">
      <c r="A68" s="980"/>
      <c r="C68" s="966" t="s">
        <v>283</v>
      </c>
      <c r="D68" s="967" t="str">
        <f>'(6)Comp.Desp.G'!C28</f>
        <v>Laudo de segurança do trabalho</v>
      </c>
      <c r="E68" s="968" t="str">
        <f t="shared" si="21"/>
        <v>R$/mês</v>
      </c>
      <c r="F68" s="969">
        <f>'(6)Comp.Desp.G'!F28</f>
        <v>0</v>
      </c>
      <c r="G68" s="970">
        <f t="shared" si="25"/>
        <v>12</v>
      </c>
      <c r="H68" s="968" t="str">
        <f t="shared" si="22"/>
        <v>R$/ano</v>
      </c>
      <c r="I68" s="969">
        <f t="shared" si="23"/>
        <v>0</v>
      </c>
      <c r="J68" s="971">
        <f t="shared" si="24"/>
        <v>0</v>
      </c>
    </row>
    <row r="69" spans="1:10" s="967" customFormat="1" ht="14.1" customHeight="1" x14ac:dyDescent="0.25">
      <c r="A69" s="980"/>
      <c r="C69" s="966" t="s">
        <v>284</v>
      </c>
      <c r="D69" s="967" t="str">
        <f>'(6)Comp.Desp.G'!C29</f>
        <v>Vigilância Patrimonial</v>
      </c>
      <c r="E69" s="968" t="str">
        <f t="shared" si="21"/>
        <v>R$/mês</v>
      </c>
      <c r="F69" s="969">
        <f>'(6)Comp.Desp.G'!F29</f>
        <v>0</v>
      </c>
      <c r="G69" s="970">
        <f t="shared" si="25"/>
        <v>12</v>
      </c>
      <c r="H69" s="968" t="str">
        <f t="shared" si="22"/>
        <v>R$/ano</v>
      </c>
      <c r="I69" s="969">
        <f t="shared" si="23"/>
        <v>0</v>
      </c>
      <c r="J69" s="971">
        <f t="shared" si="24"/>
        <v>0</v>
      </c>
    </row>
    <row r="70" spans="1:10" s="967" customFormat="1" ht="14.1" customHeight="1" x14ac:dyDescent="0.25">
      <c r="A70" s="980"/>
      <c r="C70" s="966" t="s">
        <v>285</v>
      </c>
      <c r="D70" s="967" t="str">
        <f>'(6)Comp.Desp.G'!C30</f>
        <v>Despesa Comercial</v>
      </c>
      <c r="E70" s="968" t="str">
        <f t="shared" si="21"/>
        <v>R$/mês</v>
      </c>
      <c r="F70" s="969">
        <f>'(6)Comp.Desp.G'!F30</f>
        <v>0</v>
      </c>
      <c r="G70" s="970">
        <f t="shared" si="25"/>
        <v>12</v>
      </c>
      <c r="H70" s="968" t="str">
        <f t="shared" si="22"/>
        <v>R$/ano</v>
      </c>
      <c r="I70" s="969">
        <f t="shared" si="23"/>
        <v>0</v>
      </c>
      <c r="J70" s="971">
        <f t="shared" si="24"/>
        <v>0</v>
      </c>
    </row>
    <row r="71" spans="1:10" s="967" customFormat="1" ht="14.1" customHeight="1" x14ac:dyDescent="0.25">
      <c r="A71" s="989"/>
      <c r="B71" s="975"/>
      <c r="C71" s="974" t="s">
        <v>287</v>
      </c>
      <c r="D71" s="975" t="str">
        <f>'(6)Comp.Desp.G'!C31</f>
        <v>Transporte de Valores</v>
      </c>
      <c r="E71" s="976" t="str">
        <f t="shared" ref="E71" si="26">E69</f>
        <v>R$/mês</v>
      </c>
      <c r="F71" s="990">
        <f>'(6)Comp.Desp.G'!F31</f>
        <v>0</v>
      </c>
      <c r="G71" s="977">
        <f>G69</f>
        <v>12</v>
      </c>
      <c r="H71" s="976" t="str">
        <f>H69</f>
        <v>R$/ano</v>
      </c>
      <c r="I71" s="990">
        <f t="shared" si="23"/>
        <v>0</v>
      </c>
      <c r="J71" s="978">
        <f t="shared" si="24"/>
        <v>0</v>
      </c>
    </row>
    <row r="72" spans="1:10" s="963" customFormat="1" ht="14.1" customHeight="1" x14ac:dyDescent="0.25">
      <c r="A72" s="991"/>
      <c r="B72" s="992" t="s">
        <v>267</v>
      </c>
      <c r="C72" s="993" t="str">
        <f>'(6)Comp.Desp.G'!B36</f>
        <v>Operacionais:</v>
      </c>
      <c r="D72" s="992"/>
      <c r="E72" s="994" t="str">
        <f>E71</f>
        <v>R$/mês</v>
      </c>
      <c r="F72" s="995">
        <f>SUM(F73:F85)</f>
        <v>0</v>
      </c>
      <c r="G72" s="961"/>
      <c r="H72" s="994" t="str">
        <f>H71</f>
        <v>R$/ano</v>
      </c>
      <c r="I72" s="995">
        <f>SUM(I73:I85)</f>
        <v>0</v>
      </c>
      <c r="J72" s="996">
        <f>SUM(J73:J85)</f>
        <v>0</v>
      </c>
    </row>
    <row r="73" spans="1:10" s="967" customFormat="1" ht="14.1" customHeight="1" x14ac:dyDescent="0.25">
      <c r="A73" s="980"/>
      <c r="C73" s="966" t="s">
        <v>237</v>
      </c>
      <c r="D73" s="967" t="str">
        <f>'(6)Comp.Desp.G'!C37</f>
        <v>Manutenção de Equipamentos e Hardware</v>
      </c>
      <c r="E73" s="968" t="str">
        <f t="shared" ref="E73:E85" si="27">E72</f>
        <v>R$/mês</v>
      </c>
      <c r="F73" s="969">
        <f>'(6)Comp.Desp.G'!F37</f>
        <v>0</v>
      </c>
      <c r="G73" s="970">
        <f>G71</f>
        <v>12</v>
      </c>
      <c r="H73" s="968" t="str">
        <f t="shared" ref="H73:H85" si="28">H72</f>
        <v>R$/ano</v>
      </c>
      <c r="I73" s="969">
        <f t="shared" ref="I73:I85" si="29">F73*G73</f>
        <v>0</v>
      </c>
      <c r="J73" s="971">
        <f t="shared" ref="J73:J85" si="30">I73/$I$132</f>
        <v>0</v>
      </c>
    </row>
    <row r="74" spans="1:10" s="967" customFormat="1" ht="14.1" customHeight="1" x14ac:dyDescent="0.25">
      <c r="A74" s="980"/>
      <c r="C74" s="966" t="s">
        <v>238</v>
      </c>
      <c r="D74" s="967" t="str">
        <f>'(6)Comp.Desp.G'!C38</f>
        <v>Manutenção Software</v>
      </c>
      <c r="E74" s="968" t="str">
        <f t="shared" si="27"/>
        <v>R$/mês</v>
      </c>
      <c r="F74" s="969">
        <f>'(6)Comp.Desp.G'!F38</f>
        <v>0</v>
      </c>
      <c r="G74" s="970">
        <f>G73</f>
        <v>12</v>
      </c>
      <c r="H74" s="968" t="str">
        <f t="shared" si="28"/>
        <v>R$/ano</v>
      </c>
      <c r="I74" s="969">
        <f t="shared" si="29"/>
        <v>0</v>
      </c>
      <c r="J74" s="971">
        <f t="shared" si="30"/>
        <v>0</v>
      </c>
    </row>
    <row r="75" spans="1:10" s="967" customFormat="1" ht="14.1" customHeight="1" x14ac:dyDescent="0.25">
      <c r="A75" s="980"/>
      <c r="C75" s="966" t="s">
        <v>239</v>
      </c>
      <c r="D75" s="967" t="str">
        <f>'(6)Comp.Desp.G'!C39</f>
        <v>Manutenção Infraestrutura de TI</v>
      </c>
      <c r="E75" s="968" t="str">
        <f t="shared" si="27"/>
        <v>R$/mês</v>
      </c>
      <c r="F75" s="969">
        <f>'(6)Comp.Desp.G'!F39</f>
        <v>0</v>
      </c>
      <c r="G75" s="970">
        <f t="shared" ref="G75:G85" si="31">G74</f>
        <v>12</v>
      </c>
      <c r="H75" s="968" t="str">
        <f t="shared" si="28"/>
        <v>R$/ano</v>
      </c>
      <c r="I75" s="969">
        <f t="shared" si="29"/>
        <v>0</v>
      </c>
      <c r="J75" s="971">
        <f t="shared" si="30"/>
        <v>0</v>
      </c>
    </row>
    <row r="76" spans="1:10" s="967" customFormat="1" ht="14.1" customHeight="1" x14ac:dyDescent="0.25">
      <c r="A76" s="980"/>
      <c r="C76" s="966" t="s">
        <v>240</v>
      </c>
      <c r="D76" s="967" t="str">
        <f>'(6)Comp.Desp.G'!C40</f>
        <v>Manutenção do Sistemas Informatizados e Data Center</v>
      </c>
      <c r="E76" s="968" t="str">
        <f t="shared" si="27"/>
        <v>R$/mês</v>
      </c>
      <c r="F76" s="969">
        <f>'(6)Comp.Desp.G'!F40</f>
        <v>0</v>
      </c>
      <c r="G76" s="970">
        <f t="shared" si="31"/>
        <v>12</v>
      </c>
      <c r="H76" s="968" t="str">
        <f t="shared" si="28"/>
        <v>R$/ano</v>
      </c>
      <c r="I76" s="969">
        <f t="shared" si="29"/>
        <v>0</v>
      </c>
      <c r="J76" s="971">
        <f t="shared" si="30"/>
        <v>0</v>
      </c>
    </row>
    <row r="77" spans="1:10" s="967" customFormat="1" ht="14.1" customHeight="1" x14ac:dyDescent="0.25">
      <c r="A77" s="980"/>
      <c r="C77" s="966" t="s">
        <v>283</v>
      </c>
      <c r="D77" s="967" t="str">
        <f>'(6)Comp.Desp.G'!C41</f>
        <v>Manutenção da Central de Controle Operacional - CCO</v>
      </c>
      <c r="E77" s="968" t="str">
        <f t="shared" si="27"/>
        <v>R$/mês</v>
      </c>
      <c r="F77" s="969">
        <f>'(6)Comp.Desp.G'!F41</f>
        <v>0</v>
      </c>
      <c r="G77" s="970">
        <f t="shared" si="31"/>
        <v>12</v>
      </c>
      <c r="H77" s="968" t="str">
        <f t="shared" si="28"/>
        <v>R$/ano</v>
      </c>
      <c r="I77" s="969">
        <f t="shared" si="29"/>
        <v>0</v>
      </c>
      <c r="J77" s="971">
        <f t="shared" si="30"/>
        <v>0</v>
      </c>
    </row>
    <row r="78" spans="1:10" s="967" customFormat="1" ht="14.1" customHeight="1" x14ac:dyDescent="0.25">
      <c r="A78" s="980"/>
      <c r="C78" s="966" t="s">
        <v>284</v>
      </c>
      <c r="D78" s="967" t="str">
        <f>'(6)Comp.Desp.G'!C42</f>
        <v>Manutenção e Reposição de Sinalização Vertical</v>
      </c>
      <c r="E78" s="968" t="str">
        <f t="shared" si="27"/>
        <v>R$/mês</v>
      </c>
      <c r="F78" s="969">
        <f>'(6)Comp.Desp.G'!F42</f>
        <v>0</v>
      </c>
      <c r="G78" s="970">
        <f t="shared" si="31"/>
        <v>12</v>
      </c>
      <c r="H78" s="968" t="str">
        <f t="shared" si="28"/>
        <v>R$/ano</v>
      </c>
      <c r="I78" s="969">
        <f t="shared" si="29"/>
        <v>0</v>
      </c>
      <c r="J78" s="971">
        <f t="shared" si="30"/>
        <v>0</v>
      </c>
    </row>
    <row r="79" spans="1:10" s="967" customFormat="1" ht="14.1" customHeight="1" x14ac:dyDescent="0.25">
      <c r="A79" s="980"/>
      <c r="C79" s="966" t="s">
        <v>285</v>
      </c>
      <c r="D79" s="967" t="str">
        <f>'(6)Comp.Desp.G'!C43</f>
        <v>Manutenção e Reposição de Sinalização Horizontal - Legenda</v>
      </c>
      <c r="E79" s="968" t="str">
        <f t="shared" si="27"/>
        <v>R$/mês</v>
      </c>
      <c r="F79" s="969">
        <f>'(6)Comp.Desp.G'!F43</f>
        <v>0</v>
      </c>
      <c r="G79" s="970">
        <f t="shared" si="31"/>
        <v>12</v>
      </c>
      <c r="H79" s="968" t="str">
        <f t="shared" si="28"/>
        <v>R$/ano</v>
      </c>
      <c r="I79" s="969">
        <f t="shared" si="29"/>
        <v>0</v>
      </c>
      <c r="J79" s="971">
        <f t="shared" si="30"/>
        <v>0</v>
      </c>
    </row>
    <row r="80" spans="1:10" s="967" customFormat="1" ht="14.1" customHeight="1" x14ac:dyDescent="0.25">
      <c r="A80" s="980"/>
      <c r="C80" s="966" t="s">
        <v>287</v>
      </c>
      <c r="D80" s="967" t="str">
        <f>'(6)Comp.Desp.G'!C44</f>
        <v>Manutenção e Reposição de Sinalização Horizontal - Bordo</v>
      </c>
      <c r="E80" s="968" t="str">
        <f t="shared" si="27"/>
        <v>R$/mês</v>
      </c>
      <c r="F80" s="969">
        <f>'(6)Comp.Desp.G'!F44</f>
        <v>0</v>
      </c>
      <c r="G80" s="970">
        <f t="shared" si="31"/>
        <v>12</v>
      </c>
      <c r="H80" s="968" t="str">
        <f t="shared" si="28"/>
        <v>R$/ano</v>
      </c>
      <c r="I80" s="969">
        <f t="shared" si="29"/>
        <v>0</v>
      </c>
      <c r="J80" s="971">
        <f t="shared" si="30"/>
        <v>0</v>
      </c>
    </row>
    <row r="81" spans="1:13" s="967" customFormat="1" ht="14.1" customHeight="1" x14ac:dyDescent="0.25">
      <c r="A81" s="980"/>
      <c r="C81" s="966" t="s">
        <v>288</v>
      </c>
      <c r="D81" s="967" t="str">
        <f>'(6)Comp.Desp.G'!C45</f>
        <v>Homologação do Talonário Eletrônico</v>
      </c>
      <c r="E81" s="968" t="str">
        <f t="shared" si="27"/>
        <v>R$/mês</v>
      </c>
      <c r="F81" s="969">
        <f>'(6)Comp.Desp.G'!F45</f>
        <v>0</v>
      </c>
      <c r="G81" s="970">
        <f t="shared" si="31"/>
        <v>12</v>
      </c>
      <c r="H81" s="968" t="str">
        <f t="shared" si="28"/>
        <v>R$/ano</v>
      </c>
      <c r="I81" s="969">
        <f t="shared" si="29"/>
        <v>0</v>
      </c>
      <c r="J81" s="971">
        <f t="shared" si="30"/>
        <v>0</v>
      </c>
    </row>
    <row r="82" spans="1:13" s="967" customFormat="1" ht="14.1" customHeight="1" x14ac:dyDescent="0.25">
      <c r="A82" s="980"/>
      <c r="C82" s="966" t="s">
        <v>289</v>
      </c>
      <c r="D82" s="967" t="str">
        <f>'(6)Comp.Desp.G'!C46</f>
        <v>Hospedagem - Armazenamento na Nuvem</v>
      </c>
      <c r="E82" s="968" t="str">
        <f t="shared" si="27"/>
        <v>R$/mês</v>
      </c>
      <c r="F82" s="969">
        <f>'(6)Comp.Desp.G'!F46</f>
        <v>0</v>
      </c>
      <c r="G82" s="970">
        <f t="shared" si="31"/>
        <v>12</v>
      </c>
      <c r="H82" s="968" t="str">
        <f t="shared" si="28"/>
        <v>R$/ano</v>
      </c>
      <c r="I82" s="969">
        <f t="shared" si="29"/>
        <v>0</v>
      </c>
      <c r="J82" s="971">
        <f t="shared" si="30"/>
        <v>0</v>
      </c>
    </row>
    <row r="83" spans="1:13" s="967" customFormat="1" ht="14.1" customHeight="1" x14ac:dyDescent="0.25">
      <c r="A83" s="980"/>
      <c r="C83" s="966" t="s">
        <v>290</v>
      </c>
      <c r="D83" s="967" t="str">
        <f>'(6)Comp.Desp.G'!C47</f>
        <v>Bobina - Parquímetro</v>
      </c>
      <c r="E83" s="968" t="str">
        <f t="shared" si="27"/>
        <v>R$/mês</v>
      </c>
      <c r="F83" s="969">
        <f>'(6)Comp.Desp.G'!F47</f>
        <v>0</v>
      </c>
      <c r="G83" s="970">
        <f t="shared" si="31"/>
        <v>12</v>
      </c>
      <c r="H83" s="968" t="str">
        <f t="shared" si="28"/>
        <v>R$/ano</v>
      </c>
      <c r="I83" s="969">
        <f t="shared" si="29"/>
        <v>0</v>
      </c>
      <c r="J83" s="971">
        <f t="shared" si="30"/>
        <v>0</v>
      </c>
    </row>
    <row r="84" spans="1:13" s="967" customFormat="1" ht="14.1" customHeight="1" x14ac:dyDescent="0.25">
      <c r="A84" s="980"/>
      <c r="C84" s="966" t="s">
        <v>291</v>
      </c>
      <c r="D84" s="967" t="str">
        <f>'(6)Comp.Desp.G'!C48</f>
        <v>Bobina - P.O.S.</v>
      </c>
      <c r="E84" s="968" t="str">
        <f t="shared" si="27"/>
        <v>R$/mês</v>
      </c>
      <c r="F84" s="969">
        <f>'(6)Comp.Desp.G'!F48</f>
        <v>0</v>
      </c>
      <c r="G84" s="970">
        <f t="shared" si="31"/>
        <v>12</v>
      </c>
      <c r="H84" s="968" t="str">
        <f t="shared" si="28"/>
        <v>R$/ano</v>
      </c>
      <c r="I84" s="969">
        <f t="shared" si="29"/>
        <v>0</v>
      </c>
      <c r="J84" s="971">
        <f t="shared" si="30"/>
        <v>0</v>
      </c>
    </row>
    <row r="85" spans="1:13" s="967" customFormat="1" ht="14.1" customHeight="1" x14ac:dyDescent="0.25">
      <c r="A85" s="980"/>
      <c r="C85" s="966" t="s">
        <v>292</v>
      </c>
      <c r="D85" s="967" t="str">
        <f>'(6)Comp.Desp.G'!C49</f>
        <v>Licença de Softwares</v>
      </c>
      <c r="E85" s="968" t="str">
        <f t="shared" si="27"/>
        <v>R$/mês</v>
      </c>
      <c r="F85" s="969">
        <f>'(6)Comp.Desp.G'!F49</f>
        <v>0</v>
      </c>
      <c r="G85" s="970">
        <f t="shared" si="31"/>
        <v>12</v>
      </c>
      <c r="H85" s="968" t="str">
        <f t="shared" si="28"/>
        <v>R$/ano</v>
      </c>
      <c r="I85" s="969">
        <f t="shared" si="29"/>
        <v>0</v>
      </c>
      <c r="J85" s="971">
        <f t="shared" si="30"/>
        <v>0</v>
      </c>
    </row>
    <row r="86" spans="1:13" s="201" customFormat="1" ht="14.1" customHeight="1" x14ac:dyDescent="0.25">
      <c r="A86" s="949" t="s">
        <v>37</v>
      </c>
      <c r="B86" s="950" t="s">
        <v>274</v>
      </c>
      <c r="C86" s="950"/>
      <c r="D86" s="950"/>
      <c r="E86" s="951" t="str">
        <f>E82</f>
        <v>R$/mês</v>
      </c>
      <c r="F86" s="982">
        <f>F87+F90+F93</f>
        <v>0</v>
      </c>
      <c r="G86" s="953"/>
      <c r="H86" s="951" t="str">
        <f>H82</f>
        <v>R$/ano</v>
      </c>
      <c r="I86" s="982">
        <f>I87+I90+I93</f>
        <v>0</v>
      </c>
      <c r="J86" s="954">
        <f>J87+J90+J93</f>
        <v>0</v>
      </c>
      <c r="K86" s="967"/>
      <c r="L86" s="516"/>
      <c r="M86" s="516"/>
    </row>
    <row r="87" spans="1:13" s="963" customFormat="1" ht="14.1" customHeight="1" x14ac:dyDescent="0.25">
      <c r="A87" s="955"/>
      <c r="B87" s="956" t="s">
        <v>268</v>
      </c>
      <c r="C87" s="957" t="s">
        <v>269</v>
      </c>
      <c r="D87" s="956"/>
      <c r="E87" s="959" t="str">
        <f>E86</f>
        <v>R$/mês</v>
      </c>
      <c r="F87" s="960">
        <f>SUM(F88:F89)</f>
        <v>0</v>
      </c>
      <c r="G87" s="961"/>
      <c r="H87" s="959" t="str">
        <f>H86</f>
        <v>R$/ano</v>
      </c>
      <c r="I87" s="960">
        <f>SUM(I88:I89)</f>
        <v>0</v>
      </c>
      <c r="J87" s="962">
        <f>SUM(J88:J89)</f>
        <v>0</v>
      </c>
      <c r="K87" s="967"/>
    </row>
    <row r="88" spans="1:13" s="967" customFormat="1" ht="14.1" customHeight="1" x14ac:dyDescent="0.25">
      <c r="A88" s="980"/>
      <c r="C88" s="966" t="s">
        <v>237</v>
      </c>
      <c r="D88" s="967" t="s">
        <v>241</v>
      </c>
      <c r="E88" s="968" t="str">
        <f>E86</f>
        <v>R$/mês</v>
      </c>
      <c r="F88" s="969">
        <f>'(7)Comp.Veic.Pas'!J51</f>
        <v>0</v>
      </c>
      <c r="G88" s="970">
        <f>G47</f>
        <v>12</v>
      </c>
      <c r="H88" s="968" t="str">
        <f>H86</f>
        <v>R$/ano</v>
      </c>
      <c r="I88" s="969">
        <f t="shared" ref="I88:I89" si="32">F88*G88</f>
        <v>0</v>
      </c>
      <c r="J88" s="971">
        <f>I88/$I$132</f>
        <v>0</v>
      </c>
    </row>
    <row r="89" spans="1:13" s="967" customFormat="1" ht="14.1" customHeight="1" x14ac:dyDescent="0.25">
      <c r="A89" s="981"/>
      <c r="B89" s="975"/>
      <c r="C89" s="966" t="s">
        <v>238</v>
      </c>
      <c r="D89" s="975" t="s">
        <v>17</v>
      </c>
      <c r="E89" s="976" t="str">
        <f t="shared" ref="E89" si="33">E88</f>
        <v>R$/mês</v>
      </c>
      <c r="F89" s="969">
        <f>'(7)Comp.Veic.Pas'!J80</f>
        <v>0</v>
      </c>
      <c r="G89" s="977">
        <f>G88</f>
        <v>12</v>
      </c>
      <c r="H89" s="976" t="str">
        <f t="shared" ref="H89" si="34">H88</f>
        <v>R$/ano</v>
      </c>
      <c r="I89" s="969">
        <f t="shared" si="32"/>
        <v>0</v>
      </c>
      <c r="J89" s="971">
        <f>I89/$I$132</f>
        <v>0</v>
      </c>
    </row>
    <row r="90" spans="1:13" s="963" customFormat="1" ht="14.1" customHeight="1" x14ac:dyDescent="0.25">
      <c r="A90" s="955"/>
      <c r="B90" s="956" t="s">
        <v>270</v>
      </c>
      <c r="C90" s="957" t="s">
        <v>271</v>
      </c>
      <c r="D90" s="956"/>
      <c r="E90" s="959" t="str">
        <f>E89</f>
        <v>R$/mês</v>
      </c>
      <c r="F90" s="960">
        <f>SUM(F91:F92)</f>
        <v>0</v>
      </c>
      <c r="G90" s="961"/>
      <c r="H90" s="959" t="str">
        <f>H89</f>
        <v>R$/ano</v>
      </c>
      <c r="I90" s="960">
        <f>SUM(I91:I92)</f>
        <v>0</v>
      </c>
      <c r="J90" s="962">
        <f>SUM(J91:J92)</f>
        <v>0</v>
      </c>
    </row>
    <row r="91" spans="1:13" s="967" customFormat="1" ht="14.1" customHeight="1" x14ac:dyDescent="0.25">
      <c r="A91" s="980"/>
      <c r="C91" s="966" t="s">
        <v>237</v>
      </c>
      <c r="D91" s="967" t="s">
        <v>241</v>
      </c>
      <c r="E91" s="968" t="str">
        <f>E89</f>
        <v>R$/mês</v>
      </c>
      <c r="F91" s="969">
        <f>'(8)Comp.Veic.Util.'!J51</f>
        <v>0</v>
      </c>
      <c r="G91" s="970">
        <f>G89</f>
        <v>12</v>
      </c>
      <c r="H91" s="968" t="str">
        <f>H89</f>
        <v>R$/ano</v>
      </c>
      <c r="I91" s="969">
        <f t="shared" ref="I91:I92" si="35">F91*G91</f>
        <v>0</v>
      </c>
      <c r="J91" s="971">
        <f>I91/$I$132</f>
        <v>0</v>
      </c>
    </row>
    <row r="92" spans="1:13" s="967" customFormat="1" ht="14.1" customHeight="1" x14ac:dyDescent="0.25">
      <c r="A92" s="981"/>
      <c r="B92" s="975"/>
      <c r="C92" s="966" t="s">
        <v>238</v>
      </c>
      <c r="D92" s="975" t="s">
        <v>17</v>
      </c>
      <c r="E92" s="976" t="str">
        <f t="shared" ref="E92" si="36">E91</f>
        <v>R$/mês</v>
      </c>
      <c r="F92" s="969">
        <f>'(8)Comp.Veic.Util.'!J80</f>
        <v>0</v>
      </c>
      <c r="G92" s="977">
        <f>G91</f>
        <v>12</v>
      </c>
      <c r="H92" s="976" t="str">
        <f t="shared" ref="H92" si="37">H91</f>
        <v>R$/ano</v>
      </c>
      <c r="I92" s="969">
        <f t="shared" si="35"/>
        <v>0</v>
      </c>
      <c r="J92" s="971">
        <f>I92/$I$132</f>
        <v>0</v>
      </c>
    </row>
    <row r="93" spans="1:13" s="963" customFormat="1" ht="14.1" customHeight="1" x14ac:dyDescent="0.25">
      <c r="A93" s="955"/>
      <c r="B93" s="956" t="s">
        <v>272</v>
      </c>
      <c r="C93" s="957" t="s">
        <v>273</v>
      </c>
      <c r="D93" s="956"/>
      <c r="E93" s="959" t="str">
        <f>E92</f>
        <v>R$/mês</v>
      </c>
      <c r="F93" s="960">
        <f>SUM(F94:F95)</f>
        <v>0</v>
      </c>
      <c r="G93" s="961"/>
      <c r="H93" s="959" t="str">
        <f>H92</f>
        <v>R$/ano</v>
      </c>
      <c r="I93" s="960">
        <f>SUM(I94:I95)</f>
        <v>0</v>
      </c>
      <c r="J93" s="962">
        <f>SUM(J94:J95)</f>
        <v>0</v>
      </c>
    </row>
    <row r="94" spans="1:13" s="967" customFormat="1" ht="14.1" customHeight="1" x14ac:dyDescent="0.25">
      <c r="A94" s="980"/>
      <c r="C94" s="966" t="s">
        <v>237</v>
      </c>
      <c r="D94" s="967" t="s">
        <v>241</v>
      </c>
      <c r="E94" s="968" t="str">
        <f>E92</f>
        <v>R$/mês</v>
      </c>
      <c r="F94" s="969">
        <f>'(9)Comp.Motoc.'!J51</f>
        <v>0</v>
      </c>
      <c r="G94" s="970">
        <f>G92</f>
        <v>12</v>
      </c>
      <c r="H94" s="968" t="str">
        <f>H92</f>
        <v>R$/ano</v>
      </c>
      <c r="I94" s="969">
        <f t="shared" ref="I94:I95" si="38">F94*G94</f>
        <v>0</v>
      </c>
      <c r="J94" s="971">
        <f>I94/$I$132</f>
        <v>0</v>
      </c>
    </row>
    <row r="95" spans="1:13" s="967" customFormat="1" ht="14.1" customHeight="1" x14ac:dyDescent="0.25">
      <c r="A95" s="981"/>
      <c r="B95" s="975"/>
      <c r="C95" s="966" t="s">
        <v>238</v>
      </c>
      <c r="D95" s="975" t="s">
        <v>17</v>
      </c>
      <c r="E95" s="976" t="str">
        <f t="shared" ref="E95" si="39">E94</f>
        <v>R$/mês</v>
      </c>
      <c r="F95" s="969">
        <f>'(9)Comp.Motoc.'!J80</f>
        <v>0</v>
      </c>
      <c r="G95" s="977">
        <f>G94</f>
        <v>12</v>
      </c>
      <c r="H95" s="976" t="str">
        <f t="shared" ref="H95" si="40">H94</f>
        <v>R$/ano</v>
      </c>
      <c r="I95" s="969">
        <f t="shared" si="38"/>
        <v>0</v>
      </c>
      <c r="J95" s="978">
        <f>I95/$I$132</f>
        <v>0</v>
      </c>
    </row>
    <row r="96" spans="1:13" s="201" customFormat="1" ht="14.1" customHeight="1" x14ac:dyDescent="0.25">
      <c r="A96" s="949" t="s">
        <v>38</v>
      </c>
      <c r="B96" s="950" t="s">
        <v>808</v>
      </c>
      <c r="C96" s="950"/>
      <c r="D96" s="950"/>
      <c r="E96" s="951" t="str">
        <f>E75</f>
        <v>R$/mês</v>
      </c>
      <c r="F96" s="982">
        <f>F97+F99+F101+F103+F105+F107</f>
        <v>0</v>
      </c>
      <c r="G96" s="953"/>
      <c r="H96" s="951" t="str">
        <f>H75</f>
        <v>R$/ano</v>
      </c>
      <c r="I96" s="982">
        <f>I97+I99+I101+I103+I105+I107</f>
        <v>0</v>
      </c>
      <c r="J96" s="954">
        <f>J97+J99+J101+J103+J105+J107</f>
        <v>0</v>
      </c>
      <c r="K96" s="967"/>
      <c r="L96" s="516"/>
      <c r="M96" s="516"/>
    </row>
    <row r="97" spans="1:13" s="201" customFormat="1" ht="14.1" customHeight="1" x14ac:dyDescent="0.25">
      <c r="A97" s="955"/>
      <c r="B97" s="956" t="s">
        <v>276</v>
      </c>
      <c r="C97" s="957" t="str">
        <f>'(10)Comp.Sinaliz.'!C17</f>
        <v>Sinalização Vertical (placa)</v>
      </c>
      <c r="D97" s="956"/>
      <c r="E97" s="959" t="str">
        <f>E96</f>
        <v>R$/mês</v>
      </c>
      <c r="F97" s="960">
        <f>SUM(F98:F98)</f>
        <v>0</v>
      </c>
      <c r="G97" s="961"/>
      <c r="H97" s="959" t="str">
        <f>H96</f>
        <v>R$/ano</v>
      </c>
      <c r="I97" s="960">
        <f>SUM(I98:I98)</f>
        <v>0</v>
      </c>
      <c r="J97" s="962">
        <f>SUM(J98:J98)</f>
        <v>0</v>
      </c>
    </row>
    <row r="98" spans="1:13" s="201" customFormat="1" ht="14.1" customHeight="1" x14ac:dyDescent="0.25">
      <c r="A98" s="980"/>
      <c r="B98" s="967"/>
      <c r="C98" s="966" t="s">
        <v>237</v>
      </c>
      <c r="D98" s="967" t="s">
        <v>305</v>
      </c>
      <c r="E98" s="968" t="str">
        <f>E96</f>
        <v>R$/mês</v>
      </c>
      <c r="F98" s="969">
        <f>'(10)Comp.Sinaliz.'!I17</f>
        <v>0</v>
      </c>
      <c r="G98" s="970">
        <f>G75</f>
        <v>12</v>
      </c>
      <c r="H98" s="968" t="str">
        <f>H96</f>
        <v>R$/ano</v>
      </c>
      <c r="I98" s="969">
        <f t="shared" ref="I98" si="41">F98*G98</f>
        <v>0</v>
      </c>
      <c r="J98" s="971">
        <f>I98/$I$132</f>
        <v>0</v>
      </c>
    </row>
    <row r="99" spans="1:13" s="201" customFormat="1" ht="14.1" customHeight="1" x14ac:dyDescent="0.25">
      <c r="A99" s="955"/>
      <c r="B99" s="956" t="s">
        <v>277</v>
      </c>
      <c r="C99" s="957" t="str">
        <f>'(10)Comp.Sinaliz.'!C18</f>
        <v>Sinalização Horizontal - Legenda (m²)</v>
      </c>
      <c r="D99" s="956"/>
      <c r="E99" s="959" t="str">
        <f t="shared" ref="E99:E108" si="42">E98</f>
        <v>R$/mês</v>
      </c>
      <c r="F99" s="960">
        <f>SUM(F100:F100)</f>
        <v>0</v>
      </c>
      <c r="G99" s="961"/>
      <c r="H99" s="959" t="str">
        <f t="shared" ref="H99:H108" si="43">H98</f>
        <v>R$/ano</v>
      </c>
      <c r="I99" s="960">
        <f>SUM(I100:I100)</f>
        <v>0</v>
      </c>
      <c r="J99" s="962">
        <f>SUM(J100:J100)</f>
        <v>0</v>
      </c>
    </row>
    <row r="100" spans="1:13" s="201" customFormat="1" ht="14.1" customHeight="1" x14ac:dyDescent="0.25">
      <c r="A100" s="980"/>
      <c r="B100" s="967"/>
      <c r="C100" s="966" t="s">
        <v>237</v>
      </c>
      <c r="D100" s="967" t="s">
        <v>305</v>
      </c>
      <c r="E100" s="968" t="str">
        <f t="shared" si="42"/>
        <v>R$/mês</v>
      </c>
      <c r="F100" s="969">
        <f>'(10)Comp.Sinaliz.'!I18</f>
        <v>0</v>
      </c>
      <c r="G100" s="970">
        <f>G98</f>
        <v>12</v>
      </c>
      <c r="H100" s="968" t="str">
        <f t="shared" si="43"/>
        <v>R$/ano</v>
      </c>
      <c r="I100" s="969">
        <f t="shared" ref="I100" si="44">F100*G100</f>
        <v>0</v>
      </c>
      <c r="J100" s="971">
        <f>I100/$I$132</f>
        <v>0</v>
      </c>
    </row>
    <row r="101" spans="1:13" s="201" customFormat="1" ht="14.1" customHeight="1" x14ac:dyDescent="0.25">
      <c r="A101" s="955"/>
      <c r="B101" s="956" t="s">
        <v>281</v>
      </c>
      <c r="C101" s="957" t="str">
        <f>'(10)Comp.Sinaliz.'!C19</f>
        <v>Sinalização Horizontal - Bordo (m)</v>
      </c>
      <c r="D101" s="956"/>
      <c r="E101" s="959" t="str">
        <f t="shared" si="42"/>
        <v>R$/mês</v>
      </c>
      <c r="F101" s="960">
        <f>SUM(F102:F102)</f>
        <v>0</v>
      </c>
      <c r="G101" s="961"/>
      <c r="H101" s="959" t="str">
        <f t="shared" si="43"/>
        <v>R$/ano</v>
      </c>
      <c r="I101" s="960">
        <f>SUM(I102:I102)</f>
        <v>0</v>
      </c>
      <c r="J101" s="962">
        <f>SUM(J102:J102)</f>
        <v>0</v>
      </c>
    </row>
    <row r="102" spans="1:13" s="201" customFormat="1" ht="14.1" customHeight="1" x14ac:dyDescent="0.25">
      <c r="A102" s="980"/>
      <c r="B102" s="967"/>
      <c r="C102" s="966" t="s">
        <v>237</v>
      </c>
      <c r="D102" s="967" t="s">
        <v>305</v>
      </c>
      <c r="E102" s="968" t="str">
        <f t="shared" si="42"/>
        <v>R$/mês</v>
      </c>
      <c r="F102" s="969">
        <f>'(10)Comp.Sinaliz.'!I19</f>
        <v>0</v>
      </c>
      <c r="G102" s="970">
        <f>G100</f>
        <v>12</v>
      </c>
      <c r="H102" s="968" t="str">
        <f t="shared" si="43"/>
        <v>R$/ano</v>
      </c>
      <c r="I102" s="969">
        <f t="shared" ref="I102" si="45">F102*G102</f>
        <v>0</v>
      </c>
      <c r="J102" s="971">
        <f>I102/$I$132</f>
        <v>0</v>
      </c>
    </row>
    <row r="103" spans="1:13" s="201" customFormat="1" ht="14.1" customHeight="1" x14ac:dyDescent="0.25">
      <c r="A103" s="955"/>
      <c r="B103" s="956" t="s">
        <v>454</v>
      </c>
      <c r="C103" s="957" t="str">
        <f>'(10)Comp.Sinaliz.'!C20</f>
        <v>Sinalização Horizontal - Ciclovia (m)</v>
      </c>
      <c r="D103" s="956"/>
      <c r="E103" s="959" t="str">
        <f t="shared" si="42"/>
        <v>R$/mês</v>
      </c>
      <c r="F103" s="960">
        <f>SUM(F104:F104)</f>
        <v>0</v>
      </c>
      <c r="G103" s="961"/>
      <c r="H103" s="959" t="str">
        <f t="shared" si="43"/>
        <v>R$/ano</v>
      </c>
      <c r="I103" s="960">
        <f>SUM(I104:I104)</f>
        <v>0</v>
      </c>
      <c r="J103" s="962">
        <f>SUM(J104:J104)</f>
        <v>0</v>
      </c>
    </row>
    <row r="104" spans="1:13" s="201" customFormat="1" ht="14.1" customHeight="1" x14ac:dyDescent="0.25">
      <c r="A104" s="980"/>
      <c r="B104" s="967"/>
      <c r="C104" s="966" t="s">
        <v>237</v>
      </c>
      <c r="D104" s="967" t="s">
        <v>305</v>
      </c>
      <c r="E104" s="968" t="str">
        <f t="shared" si="42"/>
        <v>R$/mês</v>
      </c>
      <c r="F104" s="969">
        <f>'(10)Comp.Sinaliz.'!I20</f>
        <v>0</v>
      </c>
      <c r="G104" s="970">
        <f>G102</f>
        <v>12</v>
      </c>
      <c r="H104" s="968" t="str">
        <f t="shared" si="43"/>
        <v>R$/ano</v>
      </c>
      <c r="I104" s="969">
        <f t="shared" ref="I104" si="46">F104*G104</f>
        <v>0</v>
      </c>
      <c r="J104" s="971">
        <f>I104/$I$132</f>
        <v>0</v>
      </c>
    </row>
    <row r="105" spans="1:13" s="201" customFormat="1" ht="14.1" customHeight="1" x14ac:dyDescent="0.25">
      <c r="A105" s="955"/>
      <c r="B105" s="956" t="s">
        <v>455</v>
      </c>
      <c r="C105" s="957" t="str">
        <f>'(10)Comp.Sinaliz.'!C21</f>
        <v>Demais Sinalizações</v>
      </c>
      <c r="D105" s="956"/>
      <c r="E105" s="959" t="str">
        <f t="shared" si="42"/>
        <v>R$/mês</v>
      </c>
      <c r="F105" s="960">
        <f>SUM(F106:F106)</f>
        <v>0</v>
      </c>
      <c r="G105" s="961"/>
      <c r="H105" s="959" t="str">
        <f t="shared" si="43"/>
        <v>R$/ano</v>
      </c>
      <c r="I105" s="960">
        <f>SUM(I106:I106)</f>
        <v>0</v>
      </c>
      <c r="J105" s="962">
        <f>SUM(J106:J106)</f>
        <v>0</v>
      </c>
    </row>
    <row r="106" spans="1:13" s="201" customFormat="1" ht="14.1" customHeight="1" x14ac:dyDescent="0.25">
      <c r="A106" s="980"/>
      <c r="B106" s="967"/>
      <c r="C106" s="966" t="s">
        <v>237</v>
      </c>
      <c r="D106" s="967" t="s">
        <v>305</v>
      </c>
      <c r="E106" s="968" t="str">
        <f t="shared" si="42"/>
        <v>R$/mês</v>
      </c>
      <c r="F106" s="969">
        <f>'(10)Comp.Sinaliz.'!I21</f>
        <v>0</v>
      </c>
      <c r="G106" s="970">
        <f>G104</f>
        <v>12</v>
      </c>
      <c r="H106" s="968" t="str">
        <f t="shared" si="43"/>
        <v>R$/ano</v>
      </c>
      <c r="I106" s="969">
        <f t="shared" ref="I106" si="47">F106*G106</f>
        <v>0</v>
      </c>
      <c r="J106" s="971">
        <f>I106/$I$132</f>
        <v>0</v>
      </c>
    </row>
    <row r="107" spans="1:13" s="201" customFormat="1" ht="14.1" customHeight="1" x14ac:dyDescent="0.25">
      <c r="A107" s="955"/>
      <c r="B107" s="956" t="s">
        <v>456</v>
      </c>
      <c r="C107" s="957" t="str">
        <f>'(10)Comp.Sinaliz.'!C22</f>
        <v>Equipamentos Eletrônicos, Parquímetros, TI e Comunicação</v>
      </c>
      <c r="D107" s="956"/>
      <c r="E107" s="959" t="str">
        <f t="shared" si="42"/>
        <v>R$/mês</v>
      </c>
      <c r="F107" s="960">
        <f>SUM(F108:F108)</f>
        <v>0</v>
      </c>
      <c r="G107" s="961"/>
      <c r="H107" s="959" t="str">
        <f t="shared" si="43"/>
        <v>R$/ano</v>
      </c>
      <c r="I107" s="960">
        <f>SUM(I108:I108)</f>
        <v>0</v>
      </c>
      <c r="J107" s="962">
        <f>SUM(J108:J108)</f>
        <v>0</v>
      </c>
    </row>
    <row r="108" spans="1:13" s="201" customFormat="1" ht="14.1" customHeight="1" x14ac:dyDescent="0.25">
      <c r="A108" s="980"/>
      <c r="B108" s="967"/>
      <c r="C108" s="966" t="s">
        <v>237</v>
      </c>
      <c r="D108" s="967" t="s">
        <v>305</v>
      </c>
      <c r="E108" s="968" t="str">
        <f t="shared" si="42"/>
        <v>R$/mês</v>
      </c>
      <c r="F108" s="969">
        <f>'(10)Comp.Sinaliz.'!I22</f>
        <v>0</v>
      </c>
      <c r="G108" s="970">
        <f>G106</f>
        <v>12</v>
      </c>
      <c r="H108" s="968" t="str">
        <f t="shared" si="43"/>
        <v>R$/ano</v>
      </c>
      <c r="I108" s="969">
        <f t="shared" ref="I108" si="48">F108*G108</f>
        <v>0</v>
      </c>
      <c r="J108" s="971">
        <f>I108/$I$132</f>
        <v>0</v>
      </c>
    </row>
    <row r="109" spans="1:13" s="201" customFormat="1" ht="14.1" customHeight="1" x14ac:dyDescent="0.25">
      <c r="A109" s="949" t="s">
        <v>394</v>
      </c>
      <c r="B109" s="950" t="s">
        <v>651</v>
      </c>
      <c r="C109" s="950"/>
      <c r="D109" s="950"/>
      <c r="E109" s="951" t="str">
        <f>E95</f>
        <v>R$/mês</v>
      </c>
      <c r="F109" s="982">
        <f>F110+F112+F114+F116+F118+F120+F122+F124</f>
        <v>0</v>
      </c>
      <c r="G109" s="953"/>
      <c r="H109" s="951" t="str">
        <f>H95</f>
        <v>R$/ano</v>
      </c>
      <c r="I109" s="982">
        <f>I110+I112+I114+I116+I118+I120+I122+I124</f>
        <v>0</v>
      </c>
      <c r="J109" s="954">
        <f>J110+J112+J114+J116+J118+J120+J122+J124</f>
        <v>0</v>
      </c>
      <c r="K109" s="967"/>
      <c r="L109" s="516"/>
      <c r="M109" s="516"/>
    </row>
    <row r="110" spans="1:13" s="963" customFormat="1" ht="14.1" customHeight="1" x14ac:dyDescent="0.25">
      <c r="A110" s="955"/>
      <c r="B110" s="956" t="s">
        <v>809</v>
      </c>
      <c r="C110" s="957" t="s">
        <v>269</v>
      </c>
      <c r="D110" s="956"/>
      <c r="E110" s="959" t="str">
        <f>E109</f>
        <v>R$/mês</v>
      </c>
      <c r="F110" s="960">
        <f>SUM(F111:F111)</f>
        <v>0</v>
      </c>
      <c r="G110" s="961"/>
      <c r="H110" s="959" t="str">
        <f>H109</f>
        <v>R$/ano</v>
      </c>
      <c r="I110" s="960">
        <f>SUM(I111:I111)</f>
        <v>0</v>
      </c>
      <c r="J110" s="962">
        <f>SUM(J111:J111)</f>
        <v>0</v>
      </c>
      <c r="K110" s="997"/>
    </row>
    <row r="111" spans="1:13" s="967" customFormat="1" ht="14.1" customHeight="1" x14ac:dyDescent="0.25">
      <c r="A111" s="980"/>
      <c r="C111" s="966" t="s">
        <v>237</v>
      </c>
      <c r="D111" s="967" t="s">
        <v>305</v>
      </c>
      <c r="E111" s="968" t="str">
        <f>E109</f>
        <v>R$/mês</v>
      </c>
      <c r="F111" s="969">
        <f>'(11)Comp.Deprec.'!K30</f>
        <v>0</v>
      </c>
      <c r="G111" s="970">
        <f>G95</f>
        <v>12</v>
      </c>
      <c r="H111" s="968" t="str">
        <f>H109</f>
        <v>R$/ano</v>
      </c>
      <c r="I111" s="969">
        <f t="shared" ref="I111" si="49">F111*G111</f>
        <v>0</v>
      </c>
      <c r="J111" s="971">
        <f>I111/$I$132</f>
        <v>0</v>
      </c>
    </row>
    <row r="112" spans="1:13" s="963" customFormat="1" ht="14.1" customHeight="1" x14ac:dyDescent="0.25">
      <c r="A112" s="955"/>
      <c r="B112" s="956" t="s">
        <v>810</v>
      </c>
      <c r="C112" s="957" t="s">
        <v>271</v>
      </c>
      <c r="D112" s="956"/>
      <c r="E112" s="959" t="str">
        <f t="shared" ref="E112:E125" si="50">E111</f>
        <v>R$/mês</v>
      </c>
      <c r="F112" s="960">
        <f>SUM(F113:F113)</f>
        <v>0</v>
      </c>
      <c r="G112" s="961"/>
      <c r="H112" s="959" t="str">
        <f t="shared" ref="H112:H125" si="51">H111</f>
        <v>R$/ano</v>
      </c>
      <c r="I112" s="960">
        <f>SUM(I113:I113)</f>
        <v>0</v>
      </c>
      <c r="J112" s="962">
        <f>SUM(J113:J113)</f>
        <v>0</v>
      </c>
    </row>
    <row r="113" spans="1:13" s="967" customFormat="1" ht="14.1" customHeight="1" x14ac:dyDescent="0.25">
      <c r="A113" s="980"/>
      <c r="C113" s="966" t="s">
        <v>237</v>
      </c>
      <c r="D113" s="967" t="s">
        <v>305</v>
      </c>
      <c r="E113" s="968" t="str">
        <f t="shared" si="50"/>
        <v>R$/mês</v>
      </c>
      <c r="F113" s="969">
        <f>'(11)Comp.Deprec.'!K40</f>
        <v>0</v>
      </c>
      <c r="G113" s="970">
        <f>G111</f>
        <v>12</v>
      </c>
      <c r="H113" s="968" t="str">
        <f t="shared" si="51"/>
        <v>R$/ano</v>
      </c>
      <c r="I113" s="969">
        <f t="shared" ref="I113" si="52">F113*G113</f>
        <v>0</v>
      </c>
      <c r="J113" s="971">
        <f>I113/$I$132</f>
        <v>0</v>
      </c>
    </row>
    <row r="114" spans="1:13" s="963" customFormat="1" ht="14.1" customHeight="1" x14ac:dyDescent="0.25">
      <c r="A114" s="955"/>
      <c r="B114" s="956" t="s">
        <v>811</v>
      </c>
      <c r="C114" s="957" t="s">
        <v>273</v>
      </c>
      <c r="D114" s="956"/>
      <c r="E114" s="959" t="str">
        <f t="shared" si="50"/>
        <v>R$/mês</v>
      </c>
      <c r="F114" s="960">
        <f>SUM(F115:F115)</f>
        <v>0</v>
      </c>
      <c r="G114" s="961"/>
      <c r="H114" s="959" t="str">
        <f t="shared" si="51"/>
        <v>R$/ano</v>
      </c>
      <c r="I114" s="960">
        <f>SUM(I115:I115)</f>
        <v>0</v>
      </c>
      <c r="J114" s="962">
        <f>SUM(J115:J115)</f>
        <v>0</v>
      </c>
    </row>
    <row r="115" spans="1:13" s="967" customFormat="1" ht="14.1" customHeight="1" x14ac:dyDescent="0.25">
      <c r="A115" s="980"/>
      <c r="C115" s="966" t="s">
        <v>237</v>
      </c>
      <c r="D115" s="967" t="s">
        <v>305</v>
      </c>
      <c r="E115" s="968" t="str">
        <f t="shared" si="50"/>
        <v>R$/mês</v>
      </c>
      <c r="F115" s="969">
        <f>'(11)Comp.Deprec.'!K50</f>
        <v>0</v>
      </c>
      <c r="G115" s="970">
        <f>G113</f>
        <v>12</v>
      </c>
      <c r="H115" s="968" t="str">
        <f t="shared" si="51"/>
        <v>R$/ano</v>
      </c>
      <c r="I115" s="969">
        <f t="shared" ref="I115" si="53">F115*G115</f>
        <v>0</v>
      </c>
      <c r="J115" s="971">
        <f>I115/$I$132</f>
        <v>0</v>
      </c>
    </row>
    <row r="116" spans="1:13" s="963" customFormat="1" ht="14.1" customHeight="1" x14ac:dyDescent="0.25">
      <c r="A116" s="955"/>
      <c r="B116" s="956" t="s">
        <v>812</v>
      </c>
      <c r="C116" s="957" t="str">
        <f>'(11)Comp.Deprec.'!C58</f>
        <v>Máquinas, Equipamentos e Mobiliário</v>
      </c>
      <c r="D116" s="956"/>
      <c r="E116" s="959" t="str">
        <f t="shared" si="50"/>
        <v>R$/mês</v>
      </c>
      <c r="F116" s="960">
        <f>SUM(F117:F117)</f>
        <v>0</v>
      </c>
      <c r="G116" s="961"/>
      <c r="H116" s="959" t="str">
        <f t="shared" si="51"/>
        <v>R$/ano</v>
      </c>
      <c r="I116" s="960">
        <f>SUM(I117:I117)</f>
        <v>0</v>
      </c>
      <c r="J116" s="962">
        <f>SUM(J117:J117)</f>
        <v>0</v>
      </c>
    </row>
    <row r="117" spans="1:13" s="967" customFormat="1" ht="14.1" customHeight="1" x14ac:dyDescent="0.25">
      <c r="A117" s="980"/>
      <c r="C117" s="966" t="s">
        <v>237</v>
      </c>
      <c r="D117" s="967" t="s">
        <v>305</v>
      </c>
      <c r="E117" s="968" t="str">
        <f t="shared" si="50"/>
        <v>R$/mês</v>
      </c>
      <c r="F117" s="969">
        <f>'(11)Comp.Deprec.'!K59</f>
        <v>0</v>
      </c>
      <c r="G117" s="970">
        <f>G115</f>
        <v>12</v>
      </c>
      <c r="H117" s="968" t="str">
        <f t="shared" si="51"/>
        <v>R$/ano</v>
      </c>
      <c r="I117" s="969">
        <f t="shared" ref="I117" si="54">F117*G117</f>
        <v>0</v>
      </c>
      <c r="J117" s="971">
        <f>I117/$I$132</f>
        <v>0</v>
      </c>
    </row>
    <row r="118" spans="1:13" s="963" customFormat="1" ht="14.1" customHeight="1" x14ac:dyDescent="0.25">
      <c r="A118" s="955"/>
      <c r="B118" s="956" t="s">
        <v>813</v>
      </c>
      <c r="C118" s="957" t="s">
        <v>308</v>
      </c>
      <c r="D118" s="956"/>
      <c r="E118" s="959" t="str">
        <f t="shared" si="50"/>
        <v>R$/mês</v>
      </c>
      <c r="F118" s="960">
        <f>SUM(F119:F119)</f>
        <v>0</v>
      </c>
      <c r="G118" s="961"/>
      <c r="H118" s="959" t="str">
        <f t="shared" si="51"/>
        <v>R$/ano</v>
      </c>
      <c r="I118" s="960">
        <f>SUM(I119:I119)</f>
        <v>0</v>
      </c>
      <c r="J118" s="962">
        <f>SUM(J119:J119)</f>
        <v>0</v>
      </c>
    </row>
    <row r="119" spans="1:13" s="967" customFormat="1" ht="14.1" customHeight="1" x14ac:dyDescent="0.25">
      <c r="A119" s="980"/>
      <c r="C119" s="966" t="s">
        <v>237</v>
      </c>
      <c r="D119" s="967" t="s">
        <v>305</v>
      </c>
      <c r="E119" s="968" t="str">
        <f t="shared" si="50"/>
        <v>R$/mês</v>
      </c>
      <c r="F119" s="969">
        <f>'(11)Comp.Deprec.'!K80</f>
        <v>0</v>
      </c>
      <c r="G119" s="970">
        <f>G117</f>
        <v>12</v>
      </c>
      <c r="H119" s="968" t="str">
        <f t="shared" si="51"/>
        <v>R$/ano</v>
      </c>
      <c r="I119" s="969">
        <f t="shared" ref="I119" si="55">F119*G119</f>
        <v>0</v>
      </c>
      <c r="J119" s="971">
        <f>I119/$I$132</f>
        <v>0</v>
      </c>
    </row>
    <row r="120" spans="1:13" s="963" customFormat="1" ht="14.1" customHeight="1" x14ac:dyDescent="0.25">
      <c r="A120" s="955"/>
      <c r="B120" s="956" t="s">
        <v>814</v>
      </c>
      <c r="C120" s="957" t="s">
        <v>397</v>
      </c>
      <c r="D120" s="956"/>
      <c r="E120" s="959" t="str">
        <f t="shared" si="50"/>
        <v>R$/mês</v>
      </c>
      <c r="F120" s="960">
        <f>SUM(F121:F121)</f>
        <v>0</v>
      </c>
      <c r="G120" s="961"/>
      <c r="H120" s="959" t="str">
        <f t="shared" si="51"/>
        <v>R$/ano</v>
      </c>
      <c r="I120" s="960">
        <f>SUM(I121:I121)</f>
        <v>0</v>
      </c>
      <c r="J120" s="962">
        <f>SUM(J121:J121)</f>
        <v>0</v>
      </c>
    </row>
    <row r="121" spans="1:13" s="967" customFormat="1" ht="14.1" customHeight="1" x14ac:dyDescent="0.25">
      <c r="A121" s="980"/>
      <c r="C121" s="966" t="s">
        <v>237</v>
      </c>
      <c r="D121" s="967" t="s">
        <v>305</v>
      </c>
      <c r="E121" s="968" t="str">
        <f t="shared" si="50"/>
        <v>R$/mês</v>
      </c>
      <c r="F121" s="969">
        <f>'(11)Comp.Deprec.'!K89</f>
        <v>0</v>
      </c>
      <c r="G121" s="970">
        <f>G119</f>
        <v>12</v>
      </c>
      <c r="H121" s="968" t="str">
        <f t="shared" si="51"/>
        <v>R$/ano</v>
      </c>
      <c r="I121" s="969">
        <f t="shared" ref="I121" si="56">F121*G121</f>
        <v>0</v>
      </c>
      <c r="J121" s="971">
        <f>I121/$I$132</f>
        <v>0</v>
      </c>
    </row>
    <row r="122" spans="1:13" s="963" customFormat="1" ht="14.1" customHeight="1" x14ac:dyDescent="0.25">
      <c r="A122" s="955"/>
      <c r="B122" s="956" t="s">
        <v>815</v>
      </c>
      <c r="C122" s="957" t="s">
        <v>306</v>
      </c>
      <c r="D122" s="956"/>
      <c r="E122" s="959" t="str">
        <f t="shared" si="50"/>
        <v>R$/mês</v>
      </c>
      <c r="F122" s="960">
        <f>SUM(F123:F123)</f>
        <v>0</v>
      </c>
      <c r="G122" s="961"/>
      <c r="H122" s="959" t="str">
        <f t="shared" si="51"/>
        <v>R$/ano</v>
      </c>
      <c r="I122" s="960">
        <f>SUM(I123:I123)</f>
        <v>0</v>
      </c>
      <c r="J122" s="962">
        <f>SUM(J123:J123)</f>
        <v>0</v>
      </c>
    </row>
    <row r="123" spans="1:13" s="967" customFormat="1" ht="14.1" customHeight="1" x14ac:dyDescent="0.25">
      <c r="A123" s="980"/>
      <c r="C123" s="966" t="s">
        <v>237</v>
      </c>
      <c r="D123" s="967" t="s">
        <v>305</v>
      </c>
      <c r="E123" s="968" t="str">
        <f t="shared" si="50"/>
        <v>R$/mês</v>
      </c>
      <c r="F123" s="969">
        <f>'(11)Comp.Deprec.'!K100</f>
        <v>0</v>
      </c>
      <c r="G123" s="970">
        <f>G121</f>
        <v>12</v>
      </c>
      <c r="H123" s="968" t="str">
        <f t="shared" si="51"/>
        <v>R$/ano</v>
      </c>
      <c r="I123" s="969">
        <f t="shared" ref="I123" si="57">F123*G123</f>
        <v>0</v>
      </c>
      <c r="J123" s="971">
        <f>I123/$I$132</f>
        <v>0</v>
      </c>
    </row>
    <row r="124" spans="1:13" s="963" customFormat="1" ht="14.1" customHeight="1" x14ac:dyDescent="0.25">
      <c r="A124" s="955"/>
      <c r="B124" s="956" t="s">
        <v>816</v>
      </c>
      <c r="C124" s="957" t="s">
        <v>481</v>
      </c>
      <c r="D124" s="956"/>
      <c r="E124" s="959" t="str">
        <f t="shared" si="50"/>
        <v>R$/mês</v>
      </c>
      <c r="F124" s="960">
        <f>SUM(F125:F125)</f>
        <v>0</v>
      </c>
      <c r="G124" s="961"/>
      <c r="H124" s="959" t="str">
        <f t="shared" si="51"/>
        <v>R$/ano</v>
      </c>
      <c r="I124" s="960">
        <f>SUM(I125:I125)</f>
        <v>0</v>
      </c>
      <c r="J124" s="962">
        <f>SUM(J125:J125)</f>
        <v>0</v>
      </c>
    </row>
    <row r="125" spans="1:13" s="967" customFormat="1" ht="14.1" customHeight="1" x14ac:dyDescent="0.25">
      <c r="A125" s="980"/>
      <c r="C125" s="966" t="s">
        <v>237</v>
      </c>
      <c r="D125" s="967" t="s">
        <v>305</v>
      </c>
      <c r="E125" s="968" t="str">
        <f t="shared" si="50"/>
        <v>R$/mês</v>
      </c>
      <c r="F125" s="969">
        <f>'(11)Comp.Deprec.'!K112</f>
        <v>0</v>
      </c>
      <c r="G125" s="970">
        <f>G123</f>
        <v>12</v>
      </c>
      <c r="H125" s="968" t="str">
        <f t="shared" si="51"/>
        <v>R$/ano</v>
      </c>
      <c r="I125" s="969">
        <f t="shared" ref="I125" si="58">F125*G125</f>
        <v>0</v>
      </c>
      <c r="J125" s="971">
        <f>I125/$I$132</f>
        <v>0</v>
      </c>
    </row>
    <row r="126" spans="1:13" s="201" customFormat="1" ht="14.1" customHeight="1" x14ac:dyDescent="0.25">
      <c r="A126" s="949" t="s">
        <v>406</v>
      </c>
      <c r="B126" s="950" t="s">
        <v>613</v>
      </c>
      <c r="C126" s="950"/>
      <c r="D126" s="950"/>
      <c r="E126" s="951" t="str">
        <f>E95</f>
        <v>R$/mês</v>
      </c>
      <c r="F126" s="982">
        <f>SUM(F127:F129)</f>
        <v>4900.3106625</v>
      </c>
      <c r="G126" s="953"/>
      <c r="H126" s="951" t="str">
        <f>H95</f>
        <v>R$/ano</v>
      </c>
      <c r="I126" s="982">
        <f>SUM(I127:I129)</f>
        <v>58803.72795</v>
      </c>
      <c r="J126" s="954">
        <f>SUM(J127:J129)</f>
        <v>0.91349999999999987</v>
      </c>
      <c r="L126" s="516"/>
      <c r="M126" s="516"/>
    </row>
    <row r="127" spans="1:13" s="965" customFormat="1" ht="14.1" customHeight="1" x14ac:dyDescent="0.25">
      <c r="A127" s="998"/>
      <c r="C127" s="999" t="s">
        <v>237</v>
      </c>
      <c r="D127" s="1000" t="s">
        <v>388</v>
      </c>
      <c r="E127" s="1001" t="str">
        <f>E126</f>
        <v>R$/mês</v>
      </c>
      <c r="F127" s="969">
        <f>'(19)Fluxo_Caixa'!G74/G127</f>
        <v>980.06213250000008</v>
      </c>
      <c r="G127" s="1002">
        <f>G125</f>
        <v>12</v>
      </c>
      <c r="H127" s="1001" t="str">
        <f>H126</f>
        <v>R$/ano</v>
      </c>
      <c r="I127" s="969">
        <f t="shared" ref="I127:I129" si="59">F127*G127</f>
        <v>11760.74559</v>
      </c>
      <c r="J127" s="971">
        <f>I127/$I$132</f>
        <v>0.18269999999999997</v>
      </c>
    </row>
    <row r="128" spans="1:13" s="965" customFormat="1" ht="14.1" customHeight="1" x14ac:dyDescent="0.25">
      <c r="A128" s="1003"/>
      <c r="C128" s="966" t="s">
        <v>238</v>
      </c>
      <c r="D128" s="965" t="s">
        <v>389</v>
      </c>
      <c r="E128" s="968" t="str">
        <f>E126</f>
        <v>R$/mês</v>
      </c>
      <c r="F128" s="969">
        <f>'(19)Fluxo_Caixa'!G75/G128</f>
        <v>980.06213250000008</v>
      </c>
      <c r="G128" s="970">
        <f>G127</f>
        <v>12</v>
      </c>
      <c r="H128" s="968" t="str">
        <f>H126</f>
        <v>R$/ano</v>
      </c>
      <c r="I128" s="969">
        <f t="shared" si="59"/>
        <v>11760.74559</v>
      </c>
      <c r="J128" s="971">
        <f>I128/$I$132</f>
        <v>0.18269999999999997</v>
      </c>
    </row>
    <row r="129" spans="1:13" s="965" customFormat="1" ht="14.1" customHeight="1" x14ac:dyDescent="0.25">
      <c r="A129" s="1004"/>
      <c r="C129" s="974" t="s">
        <v>239</v>
      </c>
      <c r="D129" s="973" t="s">
        <v>390</v>
      </c>
      <c r="E129" s="976" t="str">
        <f t="shared" ref="E129" si="60">E128</f>
        <v>R$/mês</v>
      </c>
      <c r="F129" s="969">
        <f>'(19)Fluxo_Caixa'!G76/G129</f>
        <v>2940.1863974999997</v>
      </c>
      <c r="G129" s="977">
        <f>G128</f>
        <v>12</v>
      </c>
      <c r="H129" s="976" t="str">
        <f t="shared" ref="H129" si="61">H128</f>
        <v>R$/ano</v>
      </c>
      <c r="I129" s="969">
        <f t="shared" si="59"/>
        <v>35282.236769999996</v>
      </c>
      <c r="J129" s="971">
        <f>I129/$I$132</f>
        <v>0.54809999999999992</v>
      </c>
    </row>
    <row r="130" spans="1:13" s="201" customFormat="1" ht="14.1" customHeight="1" x14ac:dyDescent="0.25">
      <c r="A130" s="1005"/>
      <c r="B130" s="1006" t="s">
        <v>26</v>
      </c>
      <c r="C130" s="1007"/>
      <c r="D130" s="1008"/>
      <c r="E130" s="1009" t="str">
        <f>E95</f>
        <v>R$/mês</v>
      </c>
      <c r="F130" s="1010">
        <f>F4+F20+F48+F86+F109+F126+F96</f>
        <v>4900.3106625</v>
      </c>
      <c r="G130" s="947"/>
      <c r="H130" s="1009" t="str">
        <f>H95</f>
        <v>R$/ano</v>
      </c>
      <c r="I130" s="1010">
        <f>I4+I20+I48+I86+I96+I109+I126</f>
        <v>58803.72795</v>
      </c>
      <c r="J130" s="1011">
        <f>J4+J20+J48+J86+J109+J126+J96</f>
        <v>0.91349999999999987</v>
      </c>
      <c r="L130" s="516"/>
      <c r="M130" s="516"/>
    </row>
    <row r="131" spans="1:13" s="1018" customFormat="1" ht="14.1" customHeight="1" x14ac:dyDescent="0.25">
      <c r="A131" s="1012" t="s">
        <v>588</v>
      </c>
      <c r="B131" s="1013"/>
      <c r="C131" s="1013"/>
      <c r="D131" s="1014">
        <f>'(19)Fluxo_Caixa'!D20</f>
        <v>8.6500000000000007E-2</v>
      </c>
      <c r="E131" s="1015" t="str">
        <f>E130</f>
        <v>R$/mês</v>
      </c>
      <c r="F131" s="1016">
        <f>(F130/(1-D131))-F130</f>
        <v>464.01409119458185</v>
      </c>
      <c r="G131" s="970">
        <f>G129</f>
        <v>12</v>
      </c>
      <c r="H131" s="1015" t="str">
        <f>H130</f>
        <v>R$/ano</v>
      </c>
      <c r="I131" s="969">
        <f t="shared" ref="I131" si="62">F131*G131</f>
        <v>5568.1690943349822</v>
      </c>
      <c r="J131" s="1017">
        <f>I131/$I$132</f>
        <v>8.6500000000000091E-2</v>
      </c>
    </row>
    <row r="132" spans="1:13" s="437" customFormat="1" ht="21.9" customHeight="1" x14ac:dyDescent="0.25">
      <c r="A132" s="1019" t="s">
        <v>27</v>
      </c>
      <c r="B132" s="1020"/>
      <c r="C132" s="1021"/>
      <c r="D132" s="1022"/>
      <c r="E132" s="1023" t="str">
        <f>E131</f>
        <v>R$/mês</v>
      </c>
      <c r="F132" s="1024">
        <f>F130+F131</f>
        <v>5364.3247536945819</v>
      </c>
      <c r="G132" s="1025"/>
      <c r="H132" s="1023" t="str">
        <f>H131</f>
        <v>R$/ano</v>
      </c>
      <c r="I132" s="1024">
        <f>I130+I131</f>
        <v>64371.897044334983</v>
      </c>
      <c r="J132" s="1026">
        <f>J130+J131</f>
        <v>1</v>
      </c>
      <c r="L132" s="516"/>
    </row>
    <row r="134" spans="1:13" s="201" customFormat="1" ht="14.1" customHeight="1" x14ac:dyDescent="0.25">
      <c r="A134" s="1027" t="s">
        <v>28</v>
      </c>
      <c r="B134" s="1027"/>
      <c r="C134" s="1027"/>
      <c r="D134" s="1027"/>
      <c r="E134" s="1027"/>
      <c r="F134" s="1027"/>
      <c r="G134" s="1027"/>
      <c r="H134" s="1027"/>
      <c r="I134" s="1027"/>
      <c r="J134" s="1027"/>
    </row>
    <row r="135" spans="1:13" s="201" customFormat="1" ht="14.1" customHeight="1" x14ac:dyDescent="0.25">
      <c r="A135" s="1028" t="s">
        <v>45</v>
      </c>
      <c r="B135" s="1029" t="s">
        <v>44</v>
      </c>
      <c r="C135" s="1030"/>
      <c r="D135" s="1030"/>
      <c r="E135" s="1030"/>
      <c r="F135" s="1031"/>
      <c r="G135" s="1032" t="s">
        <v>18</v>
      </c>
      <c r="H135" s="1033"/>
      <c r="I135" s="1028" t="s">
        <v>19</v>
      </c>
      <c r="J135" s="1028" t="s">
        <v>462</v>
      </c>
    </row>
    <row r="136" spans="1:13" s="201" customFormat="1" ht="14.1" customHeight="1" x14ac:dyDescent="0.25">
      <c r="A136" s="1034" t="s">
        <v>29</v>
      </c>
      <c r="B136" s="1035" t="s">
        <v>459</v>
      </c>
      <c r="C136" s="1036"/>
      <c r="D136" s="1036"/>
      <c r="E136" s="1037"/>
      <c r="F136" s="1038"/>
      <c r="G136" s="1039">
        <f>F4</f>
        <v>0</v>
      </c>
      <c r="H136" s="1040"/>
      <c r="I136" s="1041">
        <f>I4</f>
        <v>0</v>
      </c>
      <c r="J136" s="1042">
        <f t="shared" ref="J136:J141" si="63">I136/$I$142</f>
        <v>0</v>
      </c>
    </row>
    <row r="137" spans="1:13" s="201" customFormat="1" ht="14.1" customHeight="1" x14ac:dyDescent="0.25">
      <c r="A137" s="1043" t="s">
        <v>30</v>
      </c>
      <c r="B137" s="1044" t="s">
        <v>460</v>
      </c>
      <c r="C137" s="1045"/>
      <c r="D137" s="1045"/>
      <c r="E137" s="1046"/>
      <c r="F137" s="1047"/>
      <c r="G137" s="1048">
        <f>F20</f>
        <v>0</v>
      </c>
      <c r="H137" s="1049"/>
      <c r="I137" s="1050">
        <f>I20</f>
        <v>0</v>
      </c>
      <c r="J137" s="1051">
        <f t="shared" si="63"/>
        <v>0</v>
      </c>
    </row>
    <row r="138" spans="1:13" s="201" customFormat="1" ht="14.1" customHeight="1" x14ac:dyDescent="0.25">
      <c r="A138" s="1043" t="s">
        <v>31</v>
      </c>
      <c r="B138" s="1044" t="s">
        <v>275</v>
      </c>
      <c r="C138" s="1045"/>
      <c r="D138" s="1045"/>
      <c r="E138" s="1046"/>
      <c r="F138" s="1047"/>
      <c r="G138" s="1048">
        <f>F48</f>
        <v>0</v>
      </c>
      <c r="H138" s="1049"/>
      <c r="I138" s="1050">
        <f>I48</f>
        <v>0</v>
      </c>
      <c r="J138" s="1051">
        <f t="shared" si="63"/>
        <v>0</v>
      </c>
    </row>
    <row r="139" spans="1:13" s="201" customFormat="1" ht="14.1" customHeight="1" x14ac:dyDescent="0.25">
      <c r="A139" s="1043" t="s">
        <v>32</v>
      </c>
      <c r="B139" s="201" t="s">
        <v>841</v>
      </c>
      <c r="D139" s="472"/>
      <c r="E139" s="472"/>
      <c r="F139" s="472"/>
      <c r="G139" s="1048">
        <f>F96+F86</f>
        <v>0</v>
      </c>
      <c r="H139" s="1049"/>
      <c r="I139" s="1052">
        <f>I96+I86</f>
        <v>0</v>
      </c>
      <c r="J139" s="1051">
        <f t="shared" si="63"/>
        <v>0</v>
      </c>
    </row>
    <row r="140" spans="1:13" s="201" customFormat="1" ht="14.1" customHeight="1" x14ac:dyDescent="0.25">
      <c r="A140" s="1043" t="s">
        <v>282</v>
      </c>
      <c r="B140" s="1044" t="s">
        <v>461</v>
      </c>
      <c r="C140" s="1045"/>
      <c r="D140" s="1045"/>
      <c r="E140" s="1046"/>
      <c r="F140" s="1047"/>
      <c r="G140" s="1048">
        <f>F109</f>
        <v>0</v>
      </c>
      <c r="H140" s="1049"/>
      <c r="I140" s="1050">
        <f>I109</f>
        <v>0</v>
      </c>
      <c r="J140" s="1051">
        <f t="shared" si="63"/>
        <v>0</v>
      </c>
    </row>
    <row r="141" spans="1:13" s="201" customFormat="1" ht="14.1" customHeight="1" x14ac:dyDescent="0.25">
      <c r="A141" s="1043" t="s">
        <v>457</v>
      </c>
      <c r="B141" s="1053" t="s">
        <v>612</v>
      </c>
      <c r="C141" s="1054"/>
      <c r="D141" s="1054"/>
      <c r="E141" s="1055"/>
      <c r="F141" s="1056"/>
      <c r="G141" s="1057">
        <f>F126</f>
        <v>4900.3106625</v>
      </c>
      <c r="H141" s="1058"/>
      <c r="I141" s="1059">
        <f>I126</f>
        <v>58803.72795</v>
      </c>
      <c r="J141" s="1060">
        <f t="shared" si="63"/>
        <v>1</v>
      </c>
    </row>
    <row r="142" spans="1:13" s="201" customFormat="1" ht="14.1" customHeight="1" x14ac:dyDescent="0.25">
      <c r="A142" s="1032" t="s">
        <v>1</v>
      </c>
      <c r="B142" s="1061"/>
      <c r="C142" s="1061"/>
      <c r="D142" s="1061"/>
      <c r="E142" s="1061"/>
      <c r="F142" s="1061"/>
      <c r="G142" s="1062">
        <f>SUM(G136:G141)</f>
        <v>4900.3106625</v>
      </c>
      <c r="H142" s="1062"/>
      <c r="I142" s="1063">
        <f>SUM(I136:I141)</f>
        <v>58803.72795</v>
      </c>
      <c r="J142" s="1064">
        <f>SUM(J136:J141)</f>
        <v>1</v>
      </c>
    </row>
    <row r="143" spans="1:13" s="201" customFormat="1" ht="14.1" customHeight="1" x14ac:dyDescent="0.25">
      <c r="A143" s="1065"/>
      <c r="D143" s="472"/>
      <c r="E143" s="472"/>
      <c r="F143" s="472"/>
      <c r="G143" s="1066"/>
      <c r="H143" s="472"/>
    </row>
    <row r="144" spans="1:13" s="201" customFormat="1" ht="14.1" customHeight="1" x14ac:dyDescent="0.25">
      <c r="A144" s="1065"/>
      <c r="G144" s="1066"/>
    </row>
    <row r="145" spans="1:26" s="201" customFormat="1" ht="14.1" customHeight="1" x14ac:dyDescent="0.25">
      <c r="A145" s="1065"/>
      <c r="G145" s="1066"/>
    </row>
    <row r="146" spans="1:26" s="201" customFormat="1" ht="14.1" customHeight="1" x14ac:dyDescent="0.25">
      <c r="A146" s="1065"/>
      <c r="G146" s="1066"/>
    </row>
    <row r="147" spans="1:26" s="201" customFormat="1" ht="14.1" customHeight="1" x14ac:dyDescent="0.25">
      <c r="A147" s="1065"/>
      <c r="G147" s="1066"/>
    </row>
    <row r="148" spans="1:26" s="201" customFormat="1" ht="14.1" customHeight="1" x14ac:dyDescent="0.25">
      <c r="A148" s="1065"/>
      <c r="G148" s="1066"/>
    </row>
    <row r="149" spans="1:26" s="201" customFormat="1" ht="14.1" customHeight="1" x14ac:dyDescent="0.25">
      <c r="A149" s="1065"/>
      <c r="G149" s="1066"/>
    </row>
    <row r="158" spans="1:26" s="168" customFormat="1" ht="13.5" customHeight="1" x14ac:dyDescent="0.25">
      <c r="B158" s="164"/>
      <c r="C158" s="165" t="s">
        <v>946</v>
      </c>
      <c r="D158" s="166" t="str">
        <f>'(2)Ins.'!$D$109</f>
        <v>Inserir Data</v>
      </c>
      <c r="E158" s="167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spans="1:26" s="168" customFormat="1" ht="13.5" customHeight="1" x14ac:dyDescent="0.25">
      <c r="D159" s="167"/>
      <c r="E159" s="167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spans="1:26" s="168" customFormat="1" ht="13.2" customHeight="1" x14ac:dyDescent="0.25">
      <c r="A160" s="164"/>
      <c r="B160" s="167"/>
      <c r="C160" s="169"/>
      <c r="D160" s="167"/>
      <c r="E160" s="167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spans="1:26" s="168" customFormat="1" ht="13.5" customHeight="1" x14ac:dyDescent="0.25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spans="1:26" s="168" customFormat="1" ht="13.5" customHeight="1" x14ac:dyDescent="0.25">
      <c r="A162" s="164"/>
      <c r="B162" s="164"/>
      <c r="C162" s="198" t="str">
        <f>'(2)Ins.'!$D$125</f>
        <v>Razão Social da Licitante</v>
      </c>
      <c r="D162" s="198"/>
      <c r="E162" s="198"/>
      <c r="F162" s="198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spans="1:26" s="168" customFormat="1" ht="13.5" customHeight="1" x14ac:dyDescent="0.25">
      <c r="A163" s="164"/>
      <c r="B163" s="167"/>
      <c r="C163" s="169"/>
      <c r="D163" s="167"/>
      <c r="E163" s="167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spans="1:26" s="168" customFormat="1" ht="13.5" customHeight="1" x14ac:dyDescent="0.25">
      <c r="A164" s="164"/>
      <c r="B164" s="164"/>
      <c r="D164" s="172" t="s">
        <v>947</v>
      </c>
      <c r="E164" s="198" t="str">
        <f>'(2)Ins.'!$E$127</f>
        <v>inserir nº dias</v>
      </c>
      <c r="F164" s="198"/>
      <c r="G164" s="173" t="s">
        <v>948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</sheetData>
  <sheetProtection algorithmName="SHA-512" hashValue="q4SMYNdqKa5f2JycbLZsZiWfe5+K8nJ2ZubG9Att8mt60LBFEFudUb1wgnZrxfY4hk0dvgVrOgAnY5NKxXg+gA==" saltValue="QUtUHc4xoDiZ10RhWrnUBg==" spinCount="100000" sheet="1" formatCells="0" formatColumns="0" formatRows="0" insertColumns="0" insertRows="0" insertHyperlinks="0" deleteColumns="0" deleteRows="0" selectLockedCells="1" sort="0" autoFilter="0" pivotTables="0"/>
  <mergeCells count="16">
    <mergeCell ref="C162:F162"/>
    <mergeCell ref="E164:F164"/>
    <mergeCell ref="A142:F142"/>
    <mergeCell ref="G142:H142"/>
    <mergeCell ref="G136:H136"/>
    <mergeCell ref="G137:H137"/>
    <mergeCell ref="G138:H138"/>
    <mergeCell ref="G139:H139"/>
    <mergeCell ref="G140:H140"/>
    <mergeCell ref="G141:H141"/>
    <mergeCell ref="A1:J1"/>
    <mergeCell ref="A3:D3"/>
    <mergeCell ref="A131:C131"/>
    <mergeCell ref="A134:J134"/>
    <mergeCell ref="B135:F135"/>
    <mergeCell ref="G135:H135"/>
  </mergeCells>
  <printOptions horizontalCentered="1"/>
  <pageMargins left="1.1811023622047245" right="0.78740157480314965" top="1.1811023622047245" bottom="0.78740157480314965" header="0.59055118110236227" footer="0.31496062992125984"/>
  <pageSetup paperSize="9" scale="64" firstPageNumber="0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15 - Orçamento Anual do Custo do Serviço - Ano 06&amp;R&amp;"Calibri,Negrito"&amp;9Pág.: &amp;P de &amp;N</oddFooter>
  </headerFooter>
  <rowBreaks count="1" manualBreakCount="1">
    <brk id="83" max="9" man="1"/>
  </row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Z76"/>
  <sheetViews>
    <sheetView showGridLines="0" zoomScaleNormal="100" workbookViewId="0">
      <selection sqref="A1:L1"/>
    </sheetView>
  </sheetViews>
  <sheetFormatPr defaultColWidth="17.33203125" defaultRowHeight="14.1" customHeight="1" x14ac:dyDescent="0.25"/>
  <cols>
    <col min="1" max="1" width="6.109375" style="1071" customWidth="1"/>
    <col min="2" max="2" width="27.88671875" style="1071" customWidth="1"/>
    <col min="3" max="7" width="9.6640625" style="1071" customWidth="1"/>
    <col min="8" max="8" width="10.33203125" style="1071" customWidth="1"/>
    <col min="9" max="9" width="12.88671875" style="1071" customWidth="1"/>
    <col min="10" max="12" width="9.6640625" style="1071" customWidth="1"/>
    <col min="13" max="16384" width="17.33203125" style="1071"/>
  </cols>
  <sheetData>
    <row r="1" spans="1:12" s="1068" customFormat="1" ht="21.9" customHeight="1" x14ac:dyDescent="0.25">
      <c r="A1" s="237" t="s">
        <v>806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9"/>
    </row>
    <row r="2" spans="1:12" ht="5.0999999999999996" customHeight="1" x14ac:dyDescent="0.25">
      <c r="A2" s="1069"/>
      <c r="B2" s="1070"/>
      <c r="C2" s="1070"/>
      <c r="D2" s="1070"/>
      <c r="E2" s="1070"/>
      <c r="F2" s="1070"/>
      <c r="G2" s="1070"/>
      <c r="H2" s="1070"/>
      <c r="I2" s="1070"/>
      <c r="J2" s="1070"/>
      <c r="K2" s="1070"/>
      <c r="L2" s="1070"/>
    </row>
    <row r="3" spans="1:12" s="1076" customFormat="1" ht="14.1" customHeight="1" x14ac:dyDescent="0.25">
      <c r="A3" s="1072" t="s">
        <v>49</v>
      </c>
      <c r="B3" s="1072" t="s">
        <v>377</v>
      </c>
      <c r="C3" s="1073" t="s">
        <v>633</v>
      </c>
      <c r="D3" s="1074"/>
      <c r="E3" s="1074"/>
      <c r="F3" s="1074"/>
      <c r="G3" s="1074"/>
      <c r="H3" s="1074"/>
      <c r="I3" s="1074"/>
      <c r="J3" s="1074"/>
      <c r="K3" s="1074"/>
      <c r="L3" s="1075"/>
    </row>
    <row r="4" spans="1:12" s="1076" customFormat="1" ht="14.1" customHeight="1" x14ac:dyDescent="0.25">
      <c r="A4" s="1077"/>
      <c r="B4" s="1077"/>
      <c r="C4" s="1073" t="s">
        <v>585</v>
      </c>
      <c r="D4" s="1074"/>
      <c r="E4" s="1074"/>
      <c r="F4" s="1073" t="s">
        <v>586</v>
      </c>
      <c r="G4" s="1074"/>
      <c r="H4" s="1074"/>
      <c r="I4" s="1074"/>
      <c r="J4" s="1075"/>
      <c r="K4" s="1078" t="s">
        <v>381</v>
      </c>
      <c r="L4" s="1079"/>
    </row>
    <row r="5" spans="1:12" s="1076" customFormat="1" ht="14.1" customHeight="1" x14ac:dyDescent="0.25">
      <c r="A5" s="1077"/>
      <c r="B5" s="1077"/>
      <c r="C5" s="1080" t="s">
        <v>423</v>
      </c>
      <c r="D5" s="1080" t="s">
        <v>634</v>
      </c>
      <c r="E5" s="1081" t="s">
        <v>736</v>
      </c>
      <c r="F5" s="1072" t="s">
        <v>607</v>
      </c>
      <c r="G5" s="1082" t="s">
        <v>737</v>
      </c>
      <c r="H5" s="1083" t="s">
        <v>764</v>
      </c>
      <c r="I5" s="1083" t="s">
        <v>738</v>
      </c>
      <c r="J5" s="1083" t="s">
        <v>739</v>
      </c>
      <c r="K5" s="1072" t="s">
        <v>548</v>
      </c>
      <c r="L5" s="1072" t="s">
        <v>1</v>
      </c>
    </row>
    <row r="6" spans="1:12" s="1076" customFormat="1" ht="14.1" customHeight="1" x14ac:dyDescent="0.25">
      <c r="A6" s="1084"/>
      <c r="B6" s="1084"/>
      <c r="C6" s="1085"/>
      <c r="D6" s="1085"/>
      <c r="E6" s="1086"/>
      <c r="F6" s="1084"/>
      <c r="G6" s="1087"/>
      <c r="H6" s="1088"/>
      <c r="I6" s="1088"/>
      <c r="J6" s="1088"/>
      <c r="K6" s="1084"/>
      <c r="L6" s="1084"/>
    </row>
    <row r="7" spans="1:12" ht="14.1" customHeight="1" x14ac:dyDescent="0.25">
      <c r="A7" s="1089">
        <v>1</v>
      </c>
      <c r="B7" s="1090" t="s">
        <v>700</v>
      </c>
      <c r="C7" s="1089">
        <f>245+853</f>
        <v>1098</v>
      </c>
      <c r="D7" s="1089"/>
      <c r="E7" s="1089">
        <f>5+22</f>
        <v>27</v>
      </c>
      <c r="F7" s="1089">
        <f>56+124</f>
        <v>180</v>
      </c>
      <c r="G7" s="1089">
        <f>6+29</f>
        <v>35</v>
      </c>
      <c r="H7" s="1089">
        <v>5</v>
      </c>
      <c r="I7" s="1089"/>
      <c r="J7" s="1089"/>
      <c r="K7" s="1091">
        <f t="shared" ref="K7:K44" si="0">SUM(C7:E7)</f>
        <v>1125</v>
      </c>
      <c r="L7" s="1092">
        <f>SUM(C7:J7)</f>
        <v>1345</v>
      </c>
    </row>
    <row r="8" spans="1:12" ht="14.1" customHeight="1" x14ac:dyDescent="0.25">
      <c r="A8" s="1093">
        <v>2</v>
      </c>
      <c r="B8" s="1094" t="s">
        <v>701</v>
      </c>
      <c r="C8" s="1093">
        <f>406</f>
        <v>406</v>
      </c>
      <c r="D8" s="1093"/>
      <c r="E8" s="1093">
        <f>36</f>
        <v>36</v>
      </c>
      <c r="F8" s="1093">
        <f>131</f>
        <v>131</v>
      </c>
      <c r="G8" s="1093">
        <f>21</f>
        <v>21</v>
      </c>
      <c r="H8" s="1093">
        <v>2</v>
      </c>
      <c r="I8" s="1093"/>
      <c r="J8" s="1093"/>
      <c r="K8" s="1095">
        <f t="shared" si="0"/>
        <v>442</v>
      </c>
      <c r="L8" s="1096">
        <f t="shared" ref="L8" si="1">SUM(C8:J8)</f>
        <v>596</v>
      </c>
    </row>
    <row r="9" spans="1:12" ht="14.1" customHeight="1" x14ac:dyDescent="0.25">
      <c r="A9" s="1097">
        <v>3</v>
      </c>
      <c r="B9" s="1098" t="s">
        <v>702</v>
      </c>
      <c r="C9" s="1097">
        <f>203</f>
        <v>203</v>
      </c>
      <c r="D9" s="1097"/>
      <c r="E9" s="1097">
        <f>16</f>
        <v>16</v>
      </c>
      <c r="F9" s="1097">
        <f>76</f>
        <v>76</v>
      </c>
      <c r="G9" s="1097">
        <f>12</f>
        <v>12</v>
      </c>
      <c r="H9" s="1097"/>
      <c r="I9" s="1097"/>
      <c r="J9" s="1097">
        <f>4</f>
        <v>4</v>
      </c>
      <c r="K9" s="1099">
        <f t="shared" si="0"/>
        <v>219</v>
      </c>
      <c r="L9" s="1100">
        <f t="shared" ref="L9:L15" si="2">SUM(C9:J9)</f>
        <v>311</v>
      </c>
    </row>
    <row r="10" spans="1:12" ht="14.1" customHeight="1" x14ac:dyDescent="0.25">
      <c r="A10" s="1093">
        <v>4</v>
      </c>
      <c r="B10" s="1094" t="s">
        <v>703</v>
      </c>
      <c r="C10" s="1093">
        <f>387</f>
        <v>387</v>
      </c>
      <c r="D10" s="1093"/>
      <c r="E10" s="1093">
        <f>52</f>
        <v>52</v>
      </c>
      <c r="F10" s="1093"/>
      <c r="G10" s="1093">
        <f>7</f>
        <v>7</v>
      </c>
      <c r="H10" s="1093"/>
      <c r="I10" s="1093"/>
      <c r="J10" s="1093"/>
      <c r="K10" s="1095">
        <f t="shared" si="0"/>
        <v>439</v>
      </c>
      <c r="L10" s="1096">
        <f t="shared" si="2"/>
        <v>446</v>
      </c>
    </row>
    <row r="11" spans="1:12" ht="14.1" customHeight="1" x14ac:dyDescent="0.25">
      <c r="A11" s="1097">
        <v>5</v>
      </c>
      <c r="B11" s="1098" t="s">
        <v>704</v>
      </c>
      <c r="C11" s="1097">
        <f>162+83+59</f>
        <v>304</v>
      </c>
      <c r="D11" s="1097"/>
      <c r="E11" s="1097">
        <f>15+7+7</f>
        <v>29</v>
      </c>
      <c r="F11" s="1097">
        <f>37+48+39</f>
        <v>124</v>
      </c>
      <c r="G11" s="1097">
        <f>9+7+8</f>
        <v>24</v>
      </c>
      <c r="H11" s="1097"/>
      <c r="I11" s="1097"/>
      <c r="J11" s="1097"/>
      <c r="K11" s="1099">
        <f t="shared" si="0"/>
        <v>333</v>
      </c>
      <c r="L11" s="1100">
        <f t="shared" si="2"/>
        <v>481</v>
      </c>
    </row>
    <row r="12" spans="1:12" ht="14.1" customHeight="1" x14ac:dyDescent="0.25">
      <c r="A12" s="1093">
        <v>6</v>
      </c>
      <c r="B12" s="1094" t="s">
        <v>705</v>
      </c>
      <c r="C12" s="1093">
        <f>157+66+67</f>
        <v>290</v>
      </c>
      <c r="D12" s="1093"/>
      <c r="E12" s="1093">
        <f>20+5+5</f>
        <v>30</v>
      </c>
      <c r="F12" s="1093">
        <f>9+32+36</f>
        <v>77</v>
      </c>
      <c r="G12" s="1093">
        <f>8+6+6</f>
        <v>20</v>
      </c>
      <c r="H12" s="1093">
        <f>6+3</f>
        <v>9</v>
      </c>
      <c r="I12" s="1093"/>
      <c r="J12" s="1093"/>
      <c r="K12" s="1095">
        <f t="shared" si="0"/>
        <v>320</v>
      </c>
      <c r="L12" s="1096">
        <f t="shared" si="2"/>
        <v>426</v>
      </c>
    </row>
    <row r="13" spans="1:12" ht="14.1" customHeight="1" x14ac:dyDescent="0.25">
      <c r="A13" s="1097">
        <v>7</v>
      </c>
      <c r="B13" s="1098" t="s">
        <v>706</v>
      </c>
      <c r="C13" s="1097">
        <f>59</f>
        <v>59</v>
      </c>
      <c r="D13" s="1097"/>
      <c r="E13" s="1097"/>
      <c r="F13" s="1097">
        <f>6</f>
        <v>6</v>
      </c>
      <c r="G13" s="1097"/>
      <c r="H13" s="1097"/>
      <c r="I13" s="1097"/>
      <c r="J13" s="1097"/>
      <c r="K13" s="1099">
        <f t="shared" si="0"/>
        <v>59</v>
      </c>
      <c r="L13" s="1100">
        <f t="shared" si="2"/>
        <v>65</v>
      </c>
    </row>
    <row r="14" spans="1:12" ht="14.1" customHeight="1" x14ac:dyDescent="0.25">
      <c r="A14" s="1093">
        <v>8</v>
      </c>
      <c r="B14" s="1094" t="s">
        <v>707</v>
      </c>
      <c r="C14" s="1093">
        <f>100</f>
        <v>100</v>
      </c>
      <c r="D14" s="1093"/>
      <c r="E14" s="1093">
        <f>14</f>
        <v>14</v>
      </c>
      <c r="F14" s="1093"/>
      <c r="G14" s="1093">
        <f>3</f>
        <v>3</v>
      </c>
      <c r="H14" s="1093"/>
      <c r="I14" s="1093"/>
      <c r="J14" s="1093"/>
      <c r="K14" s="1095">
        <f t="shared" si="0"/>
        <v>114</v>
      </c>
      <c r="L14" s="1096">
        <f t="shared" si="2"/>
        <v>117</v>
      </c>
    </row>
    <row r="15" spans="1:12" ht="14.1" customHeight="1" x14ac:dyDescent="0.25">
      <c r="A15" s="1097">
        <v>9</v>
      </c>
      <c r="B15" s="1098" t="s">
        <v>708</v>
      </c>
      <c r="C15" s="1097">
        <f>107</f>
        <v>107</v>
      </c>
      <c r="D15" s="1097">
        <f>2</f>
        <v>2</v>
      </c>
      <c r="E15" s="1097">
        <f>15</f>
        <v>15</v>
      </c>
      <c r="F15" s="1097">
        <f>22</f>
        <v>22</v>
      </c>
      <c r="G15" s="1097">
        <f>2</f>
        <v>2</v>
      </c>
      <c r="H15" s="1097"/>
      <c r="I15" s="1097"/>
      <c r="J15" s="1097"/>
      <c r="K15" s="1099">
        <f t="shared" si="0"/>
        <v>124</v>
      </c>
      <c r="L15" s="1100">
        <f t="shared" si="2"/>
        <v>148</v>
      </c>
    </row>
    <row r="16" spans="1:12" ht="14.1" customHeight="1" x14ac:dyDescent="0.25">
      <c r="A16" s="1093">
        <v>10</v>
      </c>
      <c r="B16" s="1094" t="s">
        <v>709</v>
      </c>
      <c r="C16" s="1093">
        <f>41</f>
        <v>41</v>
      </c>
      <c r="D16" s="1093"/>
      <c r="E16" s="1093">
        <f>1</f>
        <v>1</v>
      </c>
      <c r="F16" s="1093">
        <f>6</f>
        <v>6</v>
      </c>
      <c r="G16" s="1093">
        <f>1</f>
        <v>1</v>
      </c>
      <c r="H16" s="1093"/>
      <c r="I16" s="1093"/>
      <c r="J16" s="1093"/>
      <c r="K16" s="1095">
        <f t="shared" si="0"/>
        <v>42</v>
      </c>
      <c r="L16" s="1096">
        <f t="shared" ref="L16:L44" si="3">SUM(C16:J16)</f>
        <v>49</v>
      </c>
    </row>
    <row r="17" spans="1:12" ht="14.1" customHeight="1" x14ac:dyDescent="0.25">
      <c r="A17" s="1097">
        <v>11</v>
      </c>
      <c r="B17" s="1098" t="s">
        <v>710</v>
      </c>
      <c r="C17" s="1097">
        <f>201</f>
        <v>201</v>
      </c>
      <c r="D17" s="1097">
        <f>2</f>
        <v>2</v>
      </c>
      <c r="E17" s="1097">
        <f>10</f>
        <v>10</v>
      </c>
      <c r="F17" s="1097">
        <f>33</f>
        <v>33</v>
      </c>
      <c r="G17" s="1097">
        <f>2</f>
        <v>2</v>
      </c>
      <c r="H17" s="1097"/>
      <c r="I17" s="1097"/>
      <c r="J17" s="1097"/>
      <c r="K17" s="1099">
        <f t="shared" si="0"/>
        <v>213</v>
      </c>
      <c r="L17" s="1100">
        <f t="shared" si="3"/>
        <v>248</v>
      </c>
    </row>
    <row r="18" spans="1:12" ht="14.1" customHeight="1" x14ac:dyDescent="0.25">
      <c r="A18" s="1093">
        <v>12</v>
      </c>
      <c r="B18" s="1094" t="s">
        <v>632</v>
      </c>
      <c r="C18" s="1093">
        <f>101</f>
        <v>101</v>
      </c>
      <c r="D18" s="1093"/>
      <c r="E18" s="1093">
        <f>2</f>
        <v>2</v>
      </c>
      <c r="F18" s="1093">
        <f>19</f>
        <v>19</v>
      </c>
      <c r="G18" s="1093">
        <f>1</f>
        <v>1</v>
      </c>
      <c r="H18" s="1093"/>
      <c r="I18" s="1093"/>
      <c r="J18" s="1093"/>
      <c r="K18" s="1095">
        <f t="shared" si="0"/>
        <v>103</v>
      </c>
      <c r="L18" s="1096">
        <f t="shared" si="3"/>
        <v>123</v>
      </c>
    </row>
    <row r="19" spans="1:12" ht="14.1" customHeight="1" x14ac:dyDescent="0.25">
      <c r="A19" s="1097">
        <v>13</v>
      </c>
      <c r="B19" s="1098" t="s">
        <v>711</v>
      </c>
      <c r="C19" s="1097">
        <f>224</f>
        <v>224</v>
      </c>
      <c r="D19" s="1097"/>
      <c r="E19" s="1097">
        <f>10</f>
        <v>10</v>
      </c>
      <c r="F19" s="1097">
        <f>29</f>
        <v>29</v>
      </c>
      <c r="G19" s="1097">
        <f>5</f>
        <v>5</v>
      </c>
      <c r="H19" s="1097"/>
      <c r="I19" s="1097"/>
      <c r="J19" s="1097"/>
      <c r="K19" s="1099">
        <f t="shared" si="0"/>
        <v>234</v>
      </c>
      <c r="L19" s="1100">
        <f t="shared" si="3"/>
        <v>268</v>
      </c>
    </row>
    <row r="20" spans="1:12" ht="14.1" customHeight="1" x14ac:dyDescent="0.25">
      <c r="A20" s="1093">
        <v>14</v>
      </c>
      <c r="B20" s="1094" t="s">
        <v>712</v>
      </c>
      <c r="C20" s="1093">
        <f>167</f>
        <v>167</v>
      </c>
      <c r="D20" s="1093">
        <f>1</f>
        <v>1</v>
      </c>
      <c r="E20" s="1093">
        <f>9</f>
        <v>9</v>
      </c>
      <c r="F20" s="1093">
        <f>47</f>
        <v>47</v>
      </c>
      <c r="G20" s="1093">
        <f>11</f>
        <v>11</v>
      </c>
      <c r="H20" s="1093"/>
      <c r="I20" s="1093"/>
      <c r="J20" s="1093">
        <f>2</f>
        <v>2</v>
      </c>
      <c r="K20" s="1095">
        <f t="shared" si="0"/>
        <v>177</v>
      </c>
      <c r="L20" s="1096">
        <f t="shared" si="3"/>
        <v>237</v>
      </c>
    </row>
    <row r="21" spans="1:12" ht="14.1" customHeight="1" x14ac:dyDescent="0.25">
      <c r="A21" s="1097">
        <v>15</v>
      </c>
      <c r="B21" s="1098" t="s">
        <v>713</v>
      </c>
      <c r="C21" s="1097">
        <f>211</f>
        <v>211</v>
      </c>
      <c r="D21" s="1097"/>
      <c r="E21" s="1097">
        <f>7</f>
        <v>7</v>
      </c>
      <c r="F21" s="1097">
        <f>32</f>
        <v>32</v>
      </c>
      <c r="G21" s="1097">
        <f>5</f>
        <v>5</v>
      </c>
      <c r="H21" s="1097"/>
      <c r="I21" s="1097"/>
      <c r="J21" s="1097"/>
      <c r="K21" s="1099">
        <f t="shared" si="0"/>
        <v>218</v>
      </c>
      <c r="L21" s="1100">
        <f t="shared" si="3"/>
        <v>255</v>
      </c>
    </row>
    <row r="22" spans="1:12" ht="14.1" customHeight="1" x14ac:dyDescent="0.25">
      <c r="A22" s="1093">
        <v>16</v>
      </c>
      <c r="B22" s="1094" t="s">
        <v>714</v>
      </c>
      <c r="C22" s="1093">
        <f>180</f>
        <v>180</v>
      </c>
      <c r="D22" s="1093"/>
      <c r="E22" s="1093">
        <f>15</f>
        <v>15</v>
      </c>
      <c r="F22" s="1093">
        <f>59</f>
        <v>59</v>
      </c>
      <c r="G22" s="1093">
        <f>11</f>
        <v>11</v>
      </c>
      <c r="H22" s="1093">
        <f>1</f>
        <v>1</v>
      </c>
      <c r="I22" s="1093"/>
      <c r="J22" s="1093">
        <f>1</f>
        <v>1</v>
      </c>
      <c r="K22" s="1095">
        <f t="shared" si="0"/>
        <v>195</v>
      </c>
      <c r="L22" s="1096">
        <f t="shared" si="3"/>
        <v>267</v>
      </c>
    </row>
    <row r="23" spans="1:12" ht="14.1" customHeight="1" x14ac:dyDescent="0.25">
      <c r="A23" s="1097">
        <v>17</v>
      </c>
      <c r="B23" s="1098" t="s">
        <v>715</v>
      </c>
      <c r="C23" s="1097">
        <f>223</f>
        <v>223</v>
      </c>
      <c r="D23" s="1097"/>
      <c r="E23" s="1097">
        <f>11</f>
        <v>11</v>
      </c>
      <c r="F23" s="1097">
        <f>59</f>
        <v>59</v>
      </c>
      <c r="G23" s="1097">
        <f>7</f>
        <v>7</v>
      </c>
      <c r="H23" s="1097"/>
      <c r="I23" s="1097"/>
      <c r="J23" s="1097">
        <v>3</v>
      </c>
      <c r="K23" s="1099">
        <f t="shared" si="0"/>
        <v>234</v>
      </c>
      <c r="L23" s="1100">
        <f t="shared" si="3"/>
        <v>303</v>
      </c>
    </row>
    <row r="24" spans="1:12" ht="14.1" customHeight="1" x14ac:dyDescent="0.25">
      <c r="A24" s="1093">
        <v>18</v>
      </c>
      <c r="B24" s="1094" t="s">
        <v>631</v>
      </c>
      <c r="C24" s="1093">
        <f>214</f>
        <v>214</v>
      </c>
      <c r="D24" s="1093"/>
      <c r="E24" s="1093">
        <f>14</f>
        <v>14</v>
      </c>
      <c r="F24" s="1093">
        <f>48</f>
        <v>48</v>
      </c>
      <c r="G24" s="1093">
        <f>11</f>
        <v>11</v>
      </c>
      <c r="H24" s="1093">
        <f>3</f>
        <v>3</v>
      </c>
      <c r="I24" s="1093">
        <v>1</v>
      </c>
      <c r="J24" s="1093"/>
      <c r="K24" s="1095">
        <f t="shared" si="0"/>
        <v>228</v>
      </c>
      <c r="L24" s="1096">
        <f t="shared" si="3"/>
        <v>291</v>
      </c>
    </row>
    <row r="25" spans="1:12" ht="14.1" customHeight="1" x14ac:dyDescent="0.25">
      <c r="A25" s="1097">
        <v>19</v>
      </c>
      <c r="B25" s="1098" t="s">
        <v>716</v>
      </c>
      <c r="C25" s="1097">
        <f>218</f>
        <v>218</v>
      </c>
      <c r="D25" s="1097"/>
      <c r="E25" s="1097">
        <f>15</f>
        <v>15</v>
      </c>
      <c r="F25" s="1097">
        <f>42</f>
        <v>42</v>
      </c>
      <c r="G25" s="1097">
        <f>11</f>
        <v>11</v>
      </c>
      <c r="H25" s="1097"/>
      <c r="I25" s="1097"/>
      <c r="J25" s="1097"/>
      <c r="K25" s="1099">
        <f t="shared" si="0"/>
        <v>233</v>
      </c>
      <c r="L25" s="1100">
        <f t="shared" si="3"/>
        <v>286</v>
      </c>
    </row>
    <row r="26" spans="1:12" ht="14.1" customHeight="1" x14ac:dyDescent="0.25">
      <c r="A26" s="1093">
        <v>20</v>
      </c>
      <c r="B26" s="1094" t="s">
        <v>717</v>
      </c>
      <c r="C26" s="1093">
        <f>148</f>
        <v>148</v>
      </c>
      <c r="D26" s="1093"/>
      <c r="E26" s="1093">
        <f>12</f>
        <v>12</v>
      </c>
      <c r="F26" s="1093">
        <f>21</f>
        <v>21</v>
      </c>
      <c r="G26" s="1093">
        <f>3</f>
        <v>3</v>
      </c>
      <c r="H26" s="1093">
        <v>2</v>
      </c>
      <c r="I26" s="1093">
        <v>1</v>
      </c>
      <c r="J26" s="1093"/>
      <c r="K26" s="1095">
        <f t="shared" si="0"/>
        <v>160</v>
      </c>
      <c r="L26" s="1096">
        <f t="shared" si="3"/>
        <v>187</v>
      </c>
    </row>
    <row r="27" spans="1:12" ht="14.1" customHeight="1" x14ac:dyDescent="0.25">
      <c r="A27" s="1097">
        <v>21</v>
      </c>
      <c r="B27" s="1098" t="s">
        <v>718</v>
      </c>
      <c r="C27" s="1097">
        <v>228</v>
      </c>
      <c r="D27" s="1097">
        <v>2</v>
      </c>
      <c r="E27" s="1097">
        <v>10</v>
      </c>
      <c r="F27" s="1097">
        <v>38</v>
      </c>
      <c r="G27" s="1097">
        <v>9</v>
      </c>
      <c r="H27" s="1097"/>
      <c r="I27" s="1097"/>
      <c r="J27" s="1097"/>
      <c r="K27" s="1099">
        <f t="shared" si="0"/>
        <v>240</v>
      </c>
      <c r="L27" s="1100">
        <f t="shared" si="3"/>
        <v>287</v>
      </c>
    </row>
    <row r="28" spans="1:12" ht="14.1" customHeight="1" x14ac:dyDescent="0.25">
      <c r="A28" s="1093">
        <v>22</v>
      </c>
      <c r="B28" s="1094" t="s">
        <v>630</v>
      </c>
      <c r="C28" s="1093">
        <f>136</f>
        <v>136</v>
      </c>
      <c r="D28" s="1093"/>
      <c r="E28" s="1093">
        <v>16</v>
      </c>
      <c r="F28" s="1093"/>
      <c r="G28" s="1093"/>
      <c r="H28" s="1093"/>
      <c r="I28" s="1093"/>
      <c r="J28" s="1093"/>
      <c r="K28" s="1095">
        <f t="shared" si="0"/>
        <v>152</v>
      </c>
      <c r="L28" s="1096">
        <f t="shared" si="3"/>
        <v>152</v>
      </c>
    </row>
    <row r="29" spans="1:12" ht="14.1" customHeight="1" x14ac:dyDescent="0.25">
      <c r="A29" s="1097">
        <v>23</v>
      </c>
      <c r="B29" s="1098" t="s">
        <v>719</v>
      </c>
      <c r="C29" s="1097">
        <v>131</v>
      </c>
      <c r="D29" s="1097"/>
      <c r="E29" s="1097">
        <v>12</v>
      </c>
      <c r="F29" s="1097"/>
      <c r="G29" s="1097"/>
      <c r="H29" s="1097"/>
      <c r="I29" s="1097"/>
      <c r="J29" s="1097"/>
      <c r="K29" s="1099">
        <f t="shared" si="0"/>
        <v>143</v>
      </c>
      <c r="L29" s="1100">
        <f t="shared" si="3"/>
        <v>143</v>
      </c>
    </row>
    <row r="30" spans="1:12" ht="14.1" customHeight="1" x14ac:dyDescent="0.25">
      <c r="A30" s="1093">
        <v>24</v>
      </c>
      <c r="B30" s="1094" t="s">
        <v>765</v>
      </c>
      <c r="C30" s="1093">
        <v>133</v>
      </c>
      <c r="D30" s="1093">
        <v>2</v>
      </c>
      <c r="E30" s="1093">
        <v>17</v>
      </c>
      <c r="F30" s="1093">
        <v>6</v>
      </c>
      <c r="G30" s="1093">
        <v>2</v>
      </c>
      <c r="H30" s="1093"/>
      <c r="I30" s="1093"/>
      <c r="J30" s="1093"/>
      <c r="K30" s="1095">
        <f t="shared" si="0"/>
        <v>152</v>
      </c>
      <c r="L30" s="1096">
        <f t="shared" si="3"/>
        <v>160</v>
      </c>
    </row>
    <row r="31" spans="1:12" ht="14.1" customHeight="1" x14ac:dyDescent="0.25">
      <c r="A31" s="1097">
        <v>25</v>
      </c>
      <c r="B31" s="1098" t="s">
        <v>766</v>
      </c>
      <c r="C31" s="1097">
        <v>78</v>
      </c>
      <c r="D31" s="1097"/>
      <c r="E31" s="1097"/>
      <c r="F31" s="1097">
        <v>4</v>
      </c>
      <c r="G31" s="1097"/>
      <c r="H31" s="1097"/>
      <c r="I31" s="1097"/>
      <c r="J31" s="1097"/>
      <c r="K31" s="1099">
        <f t="shared" si="0"/>
        <v>78</v>
      </c>
      <c r="L31" s="1100">
        <f t="shared" si="3"/>
        <v>82</v>
      </c>
    </row>
    <row r="32" spans="1:12" ht="14.1" customHeight="1" x14ac:dyDescent="0.25">
      <c r="A32" s="1093">
        <v>26</v>
      </c>
      <c r="B32" s="1094" t="s">
        <v>767</v>
      </c>
      <c r="C32" s="1093">
        <v>32</v>
      </c>
      <c r="D32" s="1093"/>
      <c r="E32" s="1093"/>
      <c r="F32" s="1093"/>
      <c r="G32" s="1093"/>
      <c r="H32" s="1093"/>
      <c r="I32" s="1093"/>
      <c r="J32" s="1093"/>
      <c r="K32" s="1095">
        <f t="shared" si="0"/>
        <v>32</v>
      </c>
      <c r="L32" s="1096">
        <f t="shared" si="3"/>
        <v>32</v>
      </c>
    </row>
    <row r="33" spans="1:13" ht="14.1" customHeight="1" x14ac:dyDescent="0.25">
      <c r="A33" s="1097">
        <v>27</v>
      </c>
      <c r="B33" s="1098" t="s">
        <v>768</v>
      </c>
      <c r="C33" s="1097">
        <v>35</v>
      </c>
      <c r="D33" s="1097"/>
      <c r="E33" s="1097"/>
      <c r="F33" s="1097">
        <v>4</v>
      </c>
      <c r="G33" s="1097">
        <v>2</v>
      </c>
      <c r="H33" s="1097"/>
      <c r="I33" s="1097"/>
      <c r="J33" s="1097"/>
      <c r="K33" s="1099">
        <f t="shared" si="0"/>
        <v>35</v>
      </c>
      <c r="L33" s="1100">
        <f t="shared" si="3"/>
        <v>41</v>
      </c>
    </row>
    <row r="34" spans="1:13" ht="14.1" customHeight="1" x14ac:dyDescent="0.25">
      <c r="A34" s="1093">
        <v>28</v>
      </c>
      <c r="B34" s="1094" t="s">
        <v>769</v>
      </c>
      <c r="C34" s="1093">
        <v>67</v>
      </c>
      <c r="D34" s="1093"/>
      <c r="E34" s="1093">
        <v>1</v>
      </c>
      <c r="F34" s="1093">
        <v>14</v>
      </c>
      <c r="G34" s="1093">
        <v>1</v>
      </c>
      <c r="H34" s="1093"/>
      <c r="I34" s="1093"/>
      <c r="J34" s="1093"/>
      <c r="K34" s="1095">
        <f t="shared" si="0"/>
        <v>68</v>
      </c>
      <c r="L34" s="1096">
        <f t="shared" si="3"/>
        <v>83</v>
      </c>
    </row>
    <row r="35" spans="1:13" ht="14.1" customHeight="1" x14ac:dyDescent="0.25">
      <c r="A35" s="1097">
        <v>29</v>
      </c>
      <c r="B35" s="1098" t="s">
        <v>770</v>
      </c>
      <c r="C35" s="1097">
        <v>120</v>
      </c>
      <c r="D35" s="1097"/>
      <c r="E35" s="1097"/>
      <c r="F35" s="1097">
        <v>7</v>
      </c>
      <c r="G35" s="1097">
        <v>1</v>
      </c>
      <c r="H35" s="1097"/>
      <c r="I35" s="1097"/>
      <c r="J35" s="1097"/>
      <c r="K35" s="1099">
        <f t="shared" si="0"/>
        <v>120</v>
      </c>
      <c r="L35" s="1100">
        <f t="shared" si="3"/>
        <v>128</v>
      </c>
    </row>
    <row r="36" spans="1:13" ht="14.1" customHeight="1" x14ac:dyDescent="0.25">
      <c r="A36" s="1093">
        <v>30</v>
      </c>
      <c r="B36" s="1094" t="s">
        <v>771</v>
      </c>
      <c r="C36" s="1093">
        <v>113</v>
      </c>
      <c r="D36" s="1093"/>
      <c r="E36" s="1093"/>
      <c r="F36" s="1093">
        <v>8</v>
      </c>
      <c r="G36" s="1093">
        <v>1</v>
      </c>
      <c r="H36" s="1093"/>
      <c r="I36" s="1093"/>
      <c r="J36" s="1093"/>
      <c r="K36" s="1095">
        <f t="shared" si="0"/>
        <v>113</v>
      </c>
      <c r="L36" s="1096">
        <f t="shared" si="3"/>
        <v>122</v>
      </c>
    </row>
    <row r="37" spans="1:13" ht="14.1" customHeight="1" x14ac:dyDescent="0.25">
      <c r="A37" s="1097">
        <v>31</v>
      </c>
      <c r="B37" s="1098" t="s">
        <v>772</v>
      </c>
      <c r="C37" s="1097">
        <v>26</v>
      </c>
      <c r="D37" s="1097"/>
      <c r="E37" s="1097"/>
      <c r="F37" s="1097"/>
      <c r="G37" s="1097"/>
      <c r="H37" s="1097"/>
      <c r="I37" s="1097"/>
      <c r="J37" s="1097"/>
      <c r="K37" s="1099">
        <f t="shared" si="0"/>
        <v>26</v>
      </c>
      <c r="L37" s="1100">
        <f t="shared" si="3"/>
        <v>26</v>
      </c>
    </row>
    <row r="38" spans="1:13" ht="14.1" customHeight="1" x14ac:dyDescent="0.25">
      <c r="A38" s="1093">
        <v>32</v>
      </c>
      <c r="B38" s="1094" t="s">
        <v>773</v>
      </c>
      <c r="C38" s="1093">
        <v>13</v>
      </c>
      <c r="D38" s="1093"/>
      <c r="E38" s="1093"/>
      <c r="F38" s="1093"/>
      <c r="G38" s="1093"/>
      <c r="H38" s="1093"/>
      <c r="I38" s="1093"/>
      <c r="J38" s="1093"/>
      <c r="K38" s="1095">
        <f t="shared" si="0"/>
        <v>13</v>
      </c>
      <c r="L38" s="1096">
        <f t="shared" si="3"/>
        <v>13</v>
      </c>
    </row>
    <row r="39" spans="1:13" ht="14.1" customHeight="1" x14ac:dyDescent="0.25">
      <c r="A39" s="1097">
        <v>33</v>
      </c>
      <c r="B39" s="1098" t="s">
        <v>774</v>
      </c>
      <c r="C39" s="1097">
        <v>41</v>
      </c>
      <c r="D39" s="1097"/>
      <c r="E39" s="1097"/>
      <c r="F39" s="1097"/>
      <c r="G39" s="1097"/>
      <c r="H39" s="1097"/>
      <c r="I39" s="1097"/>
      <c r="J39" s="1097"/>
      <c r="K39" s="1099">
        <f t="shared" si="0"/>
        <v>41</v>
      </c>
      <c r="L39" s="1100">
        <f t="shared" si="3"/>
        <v>41</v>
      </c>
    </row>
    <row r="40" spans="1:13" ht="14.1" customHeight="1" x14ac:dyDescent="0.25">
      <c r="A40" s="1093">
        <v>34</v>
      </c>
      <c r="B40" s="1094" t="s">
        <v>720</v>
      </c>
      <c r="C40" s="1093">
        <v>136</v>
      </c>
      <c r="D40" s="1093"/>
      <c r="E40" s="1093">
        <v>14</v>
      </c>
      <c r="F40" s="1093"/>
      <c r="G40" s="1093"/>
      <c r="H40" s="1093"/>
      <c r="I40" s="1093"/>
      <c r="J40" s="1093"/>
      <c r="K40" s="1095">
        <f t="shared" si="0"/>
        <v>150</v>
      </c>
      <c r="L40" s="1096">
        <f t="shared" si="3"/>
        <v>150</v>
      </c>
    </row>
    <row r="41" spans="1:13" ht="14.1" customHeight="1" x14ac:dyDescent="0.25">
      <c r="A41" s="1097">
        <v>35</v>
      </c>
      <c r="B41" s="1098" t="s">
        <v>775</v>
      </c>
      <c r="C41" s="1097">
        <v>28</v>
      </c>
      <c r="D41" s="1097"/>
      <c r="E41" s="1097"/>
      <c r="F41" s="1097"/>
      <c r="G41" s="1097"/>
      <c r="H41" s="1097"/>
      <c r="I41" s="1097"/>
      <c r="J41" s="1097"/>
      <c r="K41" s="1099">
        <f t="shared" si="0"/>
        <v>28</v>
      </c>
      <c r="L41" s="1100">
        <f t="shared" si="3"/>
        <v>28</v>
      </c>
    </row>
    <row r="42" spans="1:13" ht="14.1" customHeight="1" x14ac:dyDescent="0.25">
      <c r="A42" s="1093">
        <v>36</v>
      </c>
      <c r="B42" s="1094" t="s">
        <v>776</v>
      </c>
      <c r="C42" s="1093">
        <v>40</v>
      </c>
      <c r="D42" s="1093"/>
      <c r="E42" s="1093"/>
      <c r="F42" s="1093"/>
      <c r="G42" s="1093"/>
      <c r="H42" s="1093"/>
      <c r="I42" s="1093"/>
      <c r="J42" s="1093"/>
      <c r="K42" s="1095">
        <f t="shared" si="0"/>
        <v>40</v>
      </c>
      <c r="L42" s="1096">
        <f t="shared" si="3"/>
        <v>40</v>
      </c>
    </row>
    <row r="43" spans="1:13" ht="14.1" customHeight="1" x14ac:dyDescent="0.25">
      <c r="A43" s="1097">
        <v>37</v>
      </c>
      <c r="B43" s="1098" t="s">
        <v>777</v>
      </c>
      <c r="C43" s="1097">
        <v>33</v>
      </c>
      <c r="D43" s="1097"/>
      <c r="E43" s="1097"/>
      <c r="F43" s="1097"/>
      <c r="G43" s="1097"/>
      <c r="H43" s="1097"/>
      <c r="I43" s="1097"/>
      <c r="J43" s="1097"/>
      <c r="K43" s="1099">
        <f t="shared" si="0"/>
        <v>33</v>
      </c>
      <c r="L43" s="1100">
        <f t="shared" si="3"/>
        <v>33</v>
      </c>
    </row>
    <row r="44" spans="1:13" ht="14.1" customHeight="1" x14ac:dyDescent="0.25">
      <c r="A44" s="1093">
        <v>38</v>
      </c>
      <c r="B44" s="1094" t="s">
        <v>778</v>
      </c>
      <c r="C44" s="1093">
        <v>38</v>
      </c>
      <c r="D44" s="1093"/>
      <c r="E44" s="1093"/>
      <c r="F44" s="1093"/>
      <c r="G44" s="1093"/>
      <c r="H44" s="1093"/>
      <c r="I44" s="1093"/>
      <c r="J44" s="1093"/>
      <c r="K44" s="1095">
        <f t="shared" si="0"/>
        <v>38</v>
      </c>
      <c r="L44" s="1096">
        <f t="shared" si="3"/>
        <v>38</v>
      </c>
    </row>
    <row r="45" spans="1:13" ht="14.1" customHeight="1" x14ac:dyDescent="0.25">
      <c r="A45" s="1101" t="s">
        <v>698</v>
      </c>
      <c r="B45" s="1102"/>
      <c r="C45" s="1103">
        <f t="shared" ref="C45:L45" si="4">SUM(C7:C44)</f>
        <v>6310</v>
      </c>
      <c r="D45" s="1103">
        <f t="shared" si="4"/>
        <v>9</v>
      </c>
      <c r="E45" s="1103">
        <f>SUM(E7:E44)</f>
        <v>395</v>
      </c>
      <c r="F45" s="1103">
        <f>SUM(F7:F44)</f>
        <v>1092</v>
      </c>
      <c r="G45" s="1103">
        <f>SUM(G7:G44)</f>
        <v>208</v>
      </c>
      <c r="H45" s="1103">
        <f t="shared" si="4"/>
        <v>22</v>
      </c>
      <c r="I45" s="1103">
        <f t="shared" si="4"/>
        <v>2</v>
      </c>
      <c r="J45" s="1103">
        <f t="shared" si="4"/>
        <v>10</v>
      </c>
      <c r="K45" s="1103">
        <f t="shared" si="4"/>
        <v>6714</v>
      </c>
      <c r="L45" s="1104">
        <f t="shared" si="4"/>
        <v>8048</v>
      </c>
      <c r="M45" s="1105"/>
    </row>
    <row r="46" spans="1:13" ht="5.0999999999999996" customHeight="1" x14ac:dyDescent="0.25">
      <c r="A46" s="1069"/>
      <c r="B46" s="1070"/>
      <c r="C46" s="1070"/>
      <c r="D46" s="1070"/>
      <c r="E46" s="1070"/>
      <c r="F46" s="1070"/>
      <c r="G46" s="1070"/>
      <c r="H46" s="1070"/>
      <c r="I46" s="1070"/>
      <c r="J46" s="1070"/>
      <c r="K46" s="1070"/>
      <c r="L46" s="1070"/>
    </row>
    <row r="47" spans="1:13" ht="14.1" customHeight="1" x14ac:dyDescent="0.25">
      <c r="A47" s="1106"/>
      <c r="B47" s="1107" t="s">
        <v>592</v>
      </c>
      <c r="C47" s="1108">
        <f t="shared" ref="C47:L47" si="5">C48/$L$48</f>
        <v>0.78404572564612329</v>
      </c>
      <c r="D47" s="1108">
        <f t="shared" si="5"/>
        <v>1.1182902584493041E-3</v>
      </c>
      <c r="E47" s="1108">
        <f>E48/$L$48</f>
        <v>4.9080516898608352E-2</v>
      </c>
      <c r="F47" s="1108">
        <f>F48/$L$48</f>
        <v>0.13568588469184892</v>
      </c>
      <c r="G47" s="1108">
        <f>G48/$L$48</f>
        <v>2.584493041749503E-2</v>
      </c>
      <c r="H47" s="1108">
        <f t="shared" si="5"/>
        <v>2.7335984095427437E-3</v>
      </c>
      <c r="I47" s="1108">
        <f t="shared" si="5"/>
        <v>2.4850894632206757E-4</v>
      </c>
      <c r="J47" s="1108">
        <f t="shared" si="5"/>
        <v>1.242544731610338E-3</v>
      </c>
      <c r="K47" s="1108">
        <f t="shared" si="5"/>
        <v>0.83424453280318089</v>
      </c>
      <c r="L47" s="1109">
        <f t="shared" si="5"/>
        <v>1</v>
      </c>
    </row>
    <row r="48" spans="1:13" ht="14.1" customHeight="1" x14ac:dyDescent="0.25">
      <c r="A48" s="1110" t="s">
        <v>547</v>
      </c>
      <c r="B48" s="1110"/>
      <c r="C48" s="1111">
        <f>C45</f>
        <v>6310</v>
      </c>
      <c r="D48" s="1111">
        <f t="shared" ref="D48:L48" si="6">D45</f>
        <v>9</v>
      </c>
      <c r="E48" s="1111">
        <f>E45</f>
        <v>395</v>
      </c>
      <c r="F48" s="1111">
        <f>F45</f>
        <v>1092</v>
      </c>
      <c r="G48" s="1111">
        <f>G45</f>
        <v>208</v>
      </c>
      <c r="H48" s="1111">
        <f t="shared" si="6"/>
        <v>22</v>
      </c>
      <c r="I48" s="1111">
        <f t="shared" si="6"/>
        <v>2</v>
      </c>
      <c r="J48" s="1111">
        <f t="shared" si="6"/>
        <v>10</v>
      </c>
      <c r="K48" s="1111">
        <f t="shared" si="6"/>
        <v>6714</v>
      </c>
      <c r="L48" s="1111">
        <f t="shared" si="6"/>
        <v>8048</v>
      </c>
    </row>
    <row r="49" spans="1:26" s="1112" customFormat="1" ht="14.1" customHeight="1" x14ac:dyDescent="0.25">
      <c r="A49" s="1112" t="s">
        <v>587</v>
      </c>
      <c r="C49" s="1113"/>
      <c r="K49" s="1071"/>
      <c r="L49" s="1071"/>
      <c r="N49" s="1076"/>
    </row>
    <row r="50" spans="1:26" ht="14.1" customHeight="1" x14ac:dyDescent="0.25">
      <c r="A50" s="1114">
        <v>1</v>
      </c>
      <c r="B50" s="1114" t="s">
        <v>616</v>
      </c>
    </row>
    <row r="51" spans="1:26" ht="14.1" customHeight="1" x14ac:dyDescent="0.25">
      <c r="A51" s="1114">
        <v>2</v>
      </c>
      <c r="B51" s="1114" t="s">
        <v>842</v>
      </c>
    </row>
    <row r="52" spans="1:26" ht="14.1" customHeight="1" x14ac:dyDescent="0.25">
      <c r="A52" s="1114">
        <v>3</v>
      </c>
      <c r="B52" s="1114" t="s">
        <v>639</v>
      </c>
      <c r="L52" s="1115"/>
    </row>
    <row r="53" spans="1:26" ht="14.1" customHeight="1" x14ac:dyDescent="0.25">
      <c r="A53" s="1114">
        <v>4</v>
      </c>
      <c r="B53" s="1114" t="s">
        <v>650</v>
      </c>
    </row>
    <row r="54" spans="1:26" ht="14.1" customHeight="1" x14ac:dyDescent="0.25">
      <c r="F54" s="1116"/>
      <c r="G54" s="1116"/>
    </row>
    <row r="55" spans="1:26" s="168" customFormat="1" ht="13.5" customHeight="1" x14ac:dyDescent="0.25">
      <c r="B55" s="165" t="s">
        <v>946</v>
      </c>
      <c r="C55" s="166" t="str">
        <f>'(2)Ins.'!D109</f>
        <v>Inserir Data</v>
      </c>
      <c r="E55" s="167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spans="1:26" s="168" customFormat="1" ht="13.5" customHeight="1" x14ac:dyDescent="0.25">
      <c r="D56" s="167"/>
      <c r="E56" s="167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s="211" customFormat="1" ht="14.1" customHeight="1" x14ac:dyDescent="0.25">
      <c r="C57" s="212"/>
    </row>
    <row r="58" spans="1:26" s="211" customFormat="1" ht="14.1" customHeight="1" x14ac:dyDescent="0.25"/>
    <row r="59" spans="1:26" s="211" customFormat="1" ht="14.1" customHeight="1" x14ac:dyDescent="0.25"/>
    <row r="60" spans="1:26" s="211" customFormat="1" ht="14.1" customHeight="1" x14ac:dyDescent="0.25"/>
    <row r="61" spans="1:26" s="211" customFormat="1" ht="14.1" customHeight="1" x14ac:dyDescent="0.25"/>
    <row r="62" spans="1:26" s="211" customFormat="1" ht="14.1" customHeight="1" x14ac:dyDescent="0.25"/>
    <row r="63" spans="1:26" s="211" customFormat="1" ht="14.1" customHeight="1" x14ac:dyDescent="0.25"/>
    <row r="64" spans="1:26" s="211" customFormat="1" ht="14.1" customHeight="1" x14ac:dyDescent="0.25"/>
    <row r="65" spans="1:26" s="211" customFormat="1" ht="14.1" customHeight="1" x14ac:dyDescent="0.25"/>
    <row r="66" spans="1:26" s="211" customFormat="1" ht="14.1" customHeight="1" x14ac:dyDescent="0.25"/>
    <row r="67" spans="1:26" s="211" customFormat="1" ht="14.1" customHeight="1" x14ac:dyDescent="0.25"/>
    <row r="68" spans="1:26" s="211" customFormat="1" ht="14.1" customHeight="1" x14ac:dyDescent="0.25"/>
    <row r="69" spans="1:26" s="211" customFormat="1" ht="14.1" customHeight="1" x14ac:dyDescent="0.25"/>
    <row r="70" spans="1:26" s="211" customFormat="1" ht="14.1" customHeight="1" x14ac:dyDescent="0.25"/>
    <row r="71" spans="1:26" s="211" customFormat="1" ht="14.1" customHeight="1" x14ac:dyDescent="0.25"/>
    <row r="72" spans="1:26" s="168" customFormat="1" ht="13.5" customHeight="1" x14ac:dyDescent="0.25">
      <c r="A72" s="164"/>
      <c r="B72" s="167"/>
      <c r="C72" s="169"/>
      <c r="D72" s="167"/>
      <c r="E72" s="167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spans="1:26" s="168" customFormat="1" ht="13.5" customHeight="1" x14ac:dyDescent="0.25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spans="1:26" s="168" customFormat="1" ht="13.5" customHeight="1" x14ac:dyDescent="0.25">
      <c r="A74" s="164"/>
      <c r="B74" s="164"/>
      <c r="C74" s="198" t="str">
        <f>'(2)Ins.'!D125</f>
        <v>Razão Social da Licitante</v>
      </c>
      <c r="D74" s="198"/>
      <c r="E74" s="198"/>
      <c r="F74" s="198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spans="1:26" s="168" customFormat="1" ht="13.5" customHeight="1" x14ac:dyDescent="0.25">
      <c r="A75" s="164"/>
      <c r="B75" s="167"/>
      <c r="C75" s="169"/>
      <c r="D75" s="167"/>
      <c r="E75" s="167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spans="1:26" s="168" customFormat="1" ht="13.5" customHeight="1" x14ac:dyDescent="0.25">
      <c r="A76" s="164"/>
      <c r="B76" s="164"/>
      <c r="C76" s="172" t="s">
        <v>947</v>
      </c>
      <c r="D76" s="198" t="str">
        <f>'(2)Ins.'!E127</f>
        <v>inserir nº dias</v>
      </c>
      <c r="E76" s="198"/>
      <c r="F76" s="173" t="s">
        <v>948</v>
      </c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</sheetData>
  <sheetProtection algorithmName="SHA-512" hashValue="t3csjoUQyspGyS1zHkpqezxAoqd+0H50fdm20cATW7o26GU82wr03SsaE1OC7lTlBHlb8RTutMiolrsQggNc1w==" saltValue="EhrRXxWGc5XgrPCBdury0w==" spinCount="100000" sheet="1" formatCells="0" formatColumns="0" formatRows="0" insertColumns="0" insertRows="0" insertHyperlinks="0" deleteColumns="0" deleteRows="0" selectLockedCells="1" sort="0" autoFilter="0" pivotTables="0"/>
  <mergeCells count="21">
    <mergeCell ref="C74:F74"/>
    <mergeCell ref="D76:E76"/>
    <mergeCell ref="A1:L1"/>
    <mergeCell ref="I5:I6"/>
    <mergeCell ref="J5:J6"/>
    <mergeCell ref="K5:K6"/>
    <mergeCell ref="A3:A6"/>
    <mergeCell ref="C5:C6"/>
    <mergeCell ref="C3:L3"/>
    <mergeCell ref="K4:L4"/>
    <mergeCell ref="H5:H6"/>
    <mergeCell ref="L5:L6"/>
    <mergeCell ref="F5:F6"/>
    <mergeCell ref="E5:E6"/>
    <mergeCell ref="G5:G6"/>
    <mergeCell ref="C4:E4"/>
    <mergeCell ref="F4:J4"/>
    <mergeCell ref="D5:D6"/>
    <mergeCell ref="B3:B6"/>
    <mergeCell ref="A48:B48"/>
    <mergeCell ref="A45:B45"/>
  </mergeCells>
  <phoneticPr fontId="105" type="noConversion"/>
  <printOptions horizontalCentered="1"/>
  <pageMargins left="1.1811023622047245" right="0.78740157480314965" top="1.1811023622047245" bottom="0.78740157480314965" header="0.59055118110236227" footer="0.31496062992125984"/>
  <pageSetup paperSize="9" scale="6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16 - Demonstrativo de Vagas Ofertadas&amp;R&amp;"Calibri,Negrito"&amp;9Pág.: &amp;P de &amp;N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0"/>
  <dimension ref="A1:Z265"/>
  <sheetViews>
    <sheetView showGridLines="0" zoomScaleNormal="100" workbookViewId="0">
      <selection sqref="A1:H1"/>
    </sheetView>
  </sheetViews>
  <sheetFormatPr defaultColWidth="17.33203125" defaultRowHeight="14.1" customHeight="1" x14ac:dyDescent="0.25"/>
  <cols>
    <col min="1" max="1" width="20.88671875" style="1071" customWidth="1"/>
    <col min="2" max="2" width="13.44140625" style="1071" bestFit="1" customWidth="1"/>
    <col min="3" max="3" width="13.88671875" style="1071" bestFit="1" customWidth="1"/>
    <col min="4" max="4" width="12.33203125" style="1071" bestFit="1" customWidth="1"/>
    <col min="5" max="5" width="13.44140625" style="1071" bestFit="1" customWidth="1"/>
    <col min="6" max="6" width="11.33203125" style="1071" customWidth="1"/>
    <col min="7" max="8" width="12.33203125" style="1071" customWidth="1"/>
    <col min="9" max="9" width="8" style="1125" customWidth="1"/>
    <col min="10" max="14" width="8.6640625" style="1071" customWidth="1"/>
    <col min="15" max="16384" width="17.33203125" style="1071"/>
  </cols>
  <sheetData>
    <row r="1" spans="1:14" s="1068" customFormat="1" ht="21.9" customHeight="1" x14ac:dyDescent="0.25">
      <c r="A1" s="237" t="s">
        <v>807</v>
      </c>
      <c r="B1" s="238"/>
      <c r="C1" s="238"/>
      <c r="D1" s="238"/>
      <c r="E1" s="238"/>
      <c r="F1" s="238"/>
      <c r="G1" s="238"/>
      <c r="H1" s="239"/>
      <c r="I1" s="1117"/>
      <c r="J1" s="1070"/>
      <c r="K1" s="1070"/>
      <c r="L1" s="1070"/>
      <c r="M1" s="1070"/>
      <c r="N1" s="1070"/>
    </row>
    <row r="2" spans="1:14" ht="5.0999999999999996" customHeight="1" x14ac:dyDescent="0.25">
      <c r="A2" s="1070"/>
      <c r="B2" s="1070"/>
      <c r="C2" s="1070"/>
      <c r="D2" s="1070"/>
      <c r="E2" s="1070"/>
      <c r="F2" s="1070"/>
      <c r="G2" s="1070"/>
      <c r="H2" s="1070"/>
      <c r="I2" s="1117"/>
      <c r="J2" s="1070"/>
      <c r="K2" s="1070"/>
      <c r="L2" s="1070"/>
      <c r="M2" s="1070"/>
      <c r="N2" s="1070"/>
    </row>
    <row r="3" spans="1:14" ht="14.1" customHeight="1" x14ac:dyDescent="0.25">
      <c r="A3" s="1118" t="s">
        <v>590</v>
      </c>
      <c r="B3" s="1119"/>
      <c r="C3" s="1119"/>
      <c r="D3" s="1119"/>
      <c r="E3" s="1119"/>
      <c r="F3" s="1119"/>
      <c r="G3" s="1119"/>
      <c r="H3" s="1119"/>
      <c r="I3" s="1120"/>
      <c r="J3" s="1070"/>
      <c r="K3" s="1070"/>
      <c r="L3" s="1070"/>
      <c r="M3" s="1070"/>
      <c r="N3" s="1070"/>
    </row>
    <row r="4" spans="1:14" ht="14.1" customHeight="1" x14ac:dyDescent="0.25">
      <c r="A4" s="1121" t="s">
        <v>617</v>
      </c>
      <c r="B4" s="1122" t="s">
        <v>647</v>
      </c>
      <c r="C4" s="1123"/>
      <c r="D4" s="1122" t="s">
        <v>623</v>
      </c>
      <c r="E4" s="1124"/>
      <c r="F4" s="1123"/>
      <c r="G4" s="1122" t="s">
        <v>611</v>
      </c>
      <c r="H4" s="1123"/>
      <c r="K4" s="1070"/>
      <c r="L4" s="1070"/>
      <c r="M4" s="1070"/>
      <c r="N4" s="1070"/>
    </row>
    <row r="5" spans="1:14" ht="14.1" customHeight="1" x14ac:dyDescent="0.25">
      <c r="A5" s="1126"/>
      <c r="B5" s="1127"/>
      <c r="C5" s="1128"/>
      <c r="D5" s="1127"/>
      <c r="E5" s="1129"/>
      <c r="F5" s="1128"/>
      <c r="G5" s="1127"/>
      <c r="H5" s="1128"/>
      <c r="K5" s="1070"/>
      <c r="L5" s="1070"/>
      <c r="M5" s="1070"/>
      <c r="N5" s="1070"/>
    </row>
    <row r="6" spans="1:14" ht="14.1" customHeight="1" x14ac:dyDescent="0.25">
      <c r="A6" s="1130"/>
      <c r="B6" s="1131"/>
      <c r="C6" s="1132"/>
      <c r="D6" s="1131"/>
      <c r="E6" s="1133"/>
      <c r="F6" s="1132"/>
      <c r="G6" s="1131"/>
      <c r="H6" s="1132"/>
      <c r="K6" s="1070"/>
      <c r="L6" s="1070"/>
      <c r="M6" s="1070"/>
      <c r="N6" s="1070"/>
    </row>
    <row r="7" spans="1:14" ht="14.1" customHeight="1" x14ac:dyDescent="0.25">
      <c r="A7" s="1134" t="s">
        <v>607</v>
      </c>
      <c r="B7" s="1135">
        <f>'(16)Quant.Vagas'!F45</f>
        <v>1092</v>
      </c>
      <c r="C7" s="1135"/>
      <c r="D7" s="1136">
        <f>'(16)Quant.Vagas'!F47</f>
        <v>0.13568588469184892</v>
      </c>
      <c r="E7" s="1137"/>
      <c r="F7" s="1138"/>
      <c r="G7" s="1139">
        <v>60</v>
      </c>
      <c r="H7" s="1139"/>
      <c r="K7" s="1070"/>
      <c r="L7" s="1070"/>
      <c r="M7" s="1070"/>
      <c r="N7" s="1070"/>
    </row>
    <row r="8" spans="1:14" ht="14.1" customHeight="1" x14ac:dyDescent="0.25">
      <c r="A8" s="1134" t="s">
        <v>779</v>
      </c>
      <c r="B8" s="1135">
        <f>'(16)Quant.Vagas'!H45</f>
        <v>22</v>
      </c>
      <c r="C8" s="1135"/>
      <c r="D8" s="1136">
        <f>'(16)Quant.Vagas'!H47</f>
        <v>2.7335984095427437E-3</v>
      </c>
      <c r="E8" s="1137"/>
      <c r="F8" s="1138"/>
      <c r="G8" s="1139">
        <v>30</v>
      </c>
      <c r="H8" s="1139"/>
      <c r="I8" s="1140"/>
      <c r="K8" s="1070"/>
      <c r="L8" s="1070"/>
      <c r="M8" s="1070"/>
      <c r="N8" s="1070"/>
    </row>
    <row r="9" spans="1:14" ht="14.1" customHeight="1" x14ac:dyDescent="0.25">
      <c r="A9" s="1134" t="s">
        <v>589</v>
      </c>
      <c r="B9" s="1135">
        <f>'(16)Quant.Vagas'!G45</f>
        <v>208</v>
      </c>
      <c r="C9" s="1135"/>
      <c r="D9" s="1136">
        <f>'(16)Quant.Vagas'!G47</f>
        <v>2.584493041749503E-2</v>
      </c>
      <c r="E9" s="1137"/>
      <c r="F9" s="1138"/>
      <c r="G9" s="1139">
        <v>60</v>
      </c>
      <c r="H9" s="1139"/>
      <c r="I9" s="1140"/>
      <c r="K9" s="1070"/>
      <c r="L9" s="1070"/>
      <c r="M9" s="1070"/>
      <c r="N9" s="1070"/>
    </row>
    <row r="10" spans="1:14" ht="14.1" customHeight="1" x14ac:dyDescent="0.25">
      <c r="A10" s="1134" t="s">
        <v>640</v>
      </c>
      <c r="B10" s="1135">
        <f>'(16)Quant.Vagas'!I45</f>
        <v>2</v>
      </c>
      <c r="C10" s="1135"/>
      <c r="D10" s="1136">
        <f>'(16)Quant.Vagas'!I47</f>
        <v>2.4850894632206757E-4</v>
      </c>
      <c r="E10" s="1137"/>
      <c r="F10" s="1138"/>
      <c r="G10" s="1139">
        <v>30</v>
      </c>
      <c r="H10" s="1139"/>
      <c r="K10" s="1070"/>
      <c r="L10" s="1070"/>
      <c r="M10" s="1070"/>
      <c r="N10" s="1070"/>
    </row>
    <row r="11" spans="1:14" ht="14.1" customHeight="1" x14ac:dyDescent="0.25">
      <c r="A11" s="1134" t="s">
        <v>641</v>
      </c>
      <c r="B11" s="1141">
        <f>'(16)Quant.Vagas'!J45</f>
        <v>10</v>
      </c>
      <c r="C11" s="1141"/>
      <c r="D11" s="1142">
        <f>'(16)Quant.Vagas'!J47</f>
        <v>1.242544731610338E-3</v>
      </c>
      <c r="E11" s="1143"/>
      <c r="F11" s="1144"/>
      <c r="G11" s="1145">
        <v>30</v>
      </c>
      <c r="H11" s="1145"/>
      <c r="K11" s="1070"/>
      <c r="L11" s="1070"/>
      <c r="M11" s="1070"/>
      <c r="N11" s="1070"/>
    </row>
    <row r="12" spans="1:14" ht="14.1" customHeight="1" x14ac:dyDescent="0.25">
      <c r="A12" s="1146" t="s">
        <v>1</v>
      </c>
      <c r="B12" s="1147">
        <f>SUM(B7:B11)</f>
        <v>1334</v>
      </c>
      <c r="C12" s="1148"/>
      <c r="D12" s="1149">
        <f>SUM(D7:E11)</f>
        <v>0.16575546719681908</v>
      </c>
      <c r="E12" s="1150"/>
      <c r="F12" s="1151"/>
      <c r="G12" s="1152"/>
      <c r="H12" s="1153"/>
    </row>
    <row r="13" spans="1:14" ht="5.0999999999999996" customHeight="1" x14ac:dyDescent="0.25">
      <c r="A13" s="1070"/>
      <c r="B13" s="1070"/>
      <c r="C13" s="1070"/>
      <c r="F13" s="1070"/>
      <c r="G13" s="1070"/>
      <c r="H13" s="1070"/>
      <c r="I13" s="1070"/>
      <c r="J13" s="1070"/>
      <c r="K13" s="1070"/>
      <c r="L13" s="1070"/>
      <c r="M13" s="1070"/>
      <c r="N13" s="1070"/>
    </row>
    <row r="14" spans="1:14" ht="14.1" customHeight="1" x14ac:dyDescent="0.25">
      <c r="A14" s="1118" t="s">
        <v>591</v>
      </c>
      <c r="B14" s="1154"/>
      <c r="C14" s="1154"/>
      <c r="D14" s="1154"/>
      <c r="E14" s="1155"/>
      <c r="F14" s="1119"/>
      <c r="I14" s="1071"/>
      <c r="J14" s="1070"/>
      <c r="K14" s="1070"/>
      <c r="L14" s="1070"/>
      <c r="M14" s="1070"/>
      <c r="N14" s="1070"/>
    </row>
    <row r="15" spans="1:14" ht="14.1" customHeight="1" x14ac:dyDescent="0.25">
      <c r="A15" s="1121" t="s">
        <v>617</v>
      </c>
      <c r="B15" s="1122" t="s">
        <v>647</v>
      </c>
      <c r="C15" s="1123"/>
      <c r="D15" s="1122" t="s">
        <v>623</v>
      </c>
      <c r="E15" s="1124"/>
      <c r="F15" s="1123"/>
      <c r="G15" s="1156" t="s">
        <v>549</v>
      </c>
      <c r="H15" s="1157"/>
      <c r="L15" s="1070"/>
      <c r="M15" s="1070"/>
      <c r="N15" s="1070"/>
    </row>
    <row r="16" spans="1:14" ht="14.1" customHeight="1" x14ac:dyDescent="0.25">
      <c r="A16" s="1126"/>
      <c r="B16" s="1127"/>
      <c r="C16" s="1128"/>
      <c r="D16" s="1127"/>
      <c r="E16" s="1129"/>
      <c r="F16" s="1128"/>
      <c r="G16" s="1158"/>
      <c r="H16" s="1159"/>
      <c r="L16" s="1070"/>
      <c r="M16" s="1070"/>
      <c r="N16" s="1070"/>
    </row>
    <row r="17" spans="1:14" ht="14.1" customHeight="1" x14ac:dyDescent="0.25">
      <c r="A17" s="1130"/>
      <c r="B17" s="1131"/>
      <c r="C17" s="1132"/>
      <c r="D17" s="1131"/>
      <c r="E17" s="1133"/>
      <c r="F17" s="1132"/>
      <c r="G17" s="1160" t="s">
        <v>642</v>
      </c>
      <c r="H17" s="1161" t="s">
        <v>643</v>
      </c>
      <c r="M17" s="1070"/>
      <c r="N17" s="1070"/>
    </row>
    <row r="18" spans="1:14" ht="14.1" customHeight="1" x14ac:dyDescent="0.25">
      <c r="A18" s="1162" t="s">
        <v>423</v>
      </c>
      <c r="B18" s="1135">
        <f>'(16)Quant.Vagas'!C45</f>
        <v>6310</v>
      </c>
      <c r="C18" s="1135"/>
      <c r="D18" s="1163">
        <f>'(16)Quant.Vagas'!C47</f>
        <v>0.78404572564612329</v>
      </c>
      <c r="E18" s="1164"/>
      <c r="F18" s="1165"/>
      <c r="G18" s="1166">
        <v>2</v>
      </c>
      <c r="H18" s="1166">
        <v>3</v>
      </c>
      <c r="M18" s="1070"/>
      <c r="N18" s="1070"/>
    </row>
    <row r="19" spans="1:14" ht="14.1" customHeight="1" x14ac:dyDescent="0.25">
      <c r="A19" s="1134" t="s">
        <v>545</v>
      </c>
      <c r="B19" s="1135">
        <f>'(16)Quant.Vagas'!E45</f>
        <v>395</v>
      </c>
      <c r="C19" s="1135"/>
      <c r="D19" s="1136">
        <f>'(16)Quant.Vagas'!E47</f>
        <v>4.9080516898608352E-2</v>
      </c>
      <c r="E19" s="1137"/>
      <c r="F19" s="1138"/>
      <c r="G19" s="1167">
        <v>2</v>
      </c>
      <c r="H19" s="1167">
        <v>3</v>
      </c>
    </row>
    <row r="20" spans="1:14" ht="14.1" customHeight="1" x14ac:dyDescent="0.25">
      <c r="A20" s="1168" t="s">
        <v>424</v>
      </c>
      <c r="B20" s="1141">
        <f>'(16)Quant.Vagas'!D45</f>
        <v>9</v>
      </c>
      <c r="C20" s="1141"/>
      <c r="D20" s="1142">
        <f>'(16)Quant.Vagas'!D47</f>
        <v>1.1182902584493041E-3</v>
      </c>
      <c r="E20" s="1143"/>
      <c r="F20" s="1144"/>
      <c r="G20" s="1169">
        <v>2</v>
      </c>
      <c r="H20" s="1169">
        <v>3</v>
      </c>
    </row>
    <row r="21" spans="1:14" ht="14.1" customHeight="1" x14ac:dyDescent="0.25">
      <c r="A21" s="1170" t="s">
        <v>1</v>
      </c>
      <c r="B21" s="1147">
        <f>SUM(B18:C20)</f>
        <v>6714</v>
      </c>
      <c r="C21" s="1148"/>
      <c r="D21" s="1149">
        <f>SUM(D18:D20)</f>
        <v>0.834244532803181</v>
      </c>
      <c r="E21" s="1150"/>
      <c r="F21" s="1151"/>
      <c r="G21" s="1171"/>
      <c r="H21" s="1172"/>
      <c r="J21" s="1105"/>
    </row>
    <row r="22" spans="1:14" ht="5.0999999999999996" customHeight="1" x14ac:dyDescent="0.25">
      <c r="A22" s="1070"/>
      <c r="B22" s="1070"/>
      <c r="C22" s="1070"/>
      <c r="D22" s="1070"/>
      <c r="E22" s="1070"/>
      <c r="F22" s="1070"/>
      <c r="J22" s="1070"/>
    </row>
    <row r="23" spans="1:14" ht="14.1" customHeight="1" x14ac:dyDescent="0.25">
      <c r="A23" s="1118" t="s">
        <v>600</v>
      </c>
      <c r="B23" s="1119"/>
      <c r="C23" s="1119"/>
      <c r="D23" s="1119"/>
      <c r="E23" s="1119"/>
      <c r="F23" s="1119"/>
      <c r="G23" s="1119"/>
      <c r="J23" s="1070"/>
    </row>
    <row r="24" spans="1:14" ht="14.1" customHeight="1" x14ac:dyDescent="0.25">
      <c r="A24" s="1173" t="s">
        <v>617</v>
      </c>
      <c r="B24" s="1122" t="s">
        <v>740</v>
      </c>
      <c r="C24" s="1123"/>
      <c r="D24" s="1122" t="s">
        <v>624</v>
      </c>
      <c r="E24" s="1124"/>
      <c r="F24" s="1123"/>
      <c r="G24" s="1122" t="s">
        <v>655</v>
      </c>
      <c r="H24" s="1123"/>
      <c r="J24" s="1070"/>
    </row>
    <row r="25" spans="1:14" ht="14.1" customHeight="1" x14ac:dyDescent="0.25">
      <c r="A25" s="1174"/>
      <c r="B25" s="1127"/>
      <c r="C25" s="1128"/>
      <c r="D25" s="1127"/>
      <c r="E25" s="1129"/>
      <c r="F25" s="1128"/>
      <c r="G25" s="1127"/>
      <c r="H25" s="1128"/>
      <c r="J25" s="1070"/>
    </row>
    <row r="26" spans="1:14" ht="14.1" customHeight="1" x14ac:dyDescent="0.25">
      <c r="A26" s="1174"/>
      <c r="B26" s="1131"/>
      <c r="C26" s="1132"/>
      <c r="D26" s="1131"/>
      <c r="E26" s="1133"/>
      <c r="F26" s="1132"/>
      <c r="G26" s="1131"/>
      <c r="H26" s="1132"/>
      <c r="J26" s="1070"/>
    </row>
    <row r="27" spans="1:14" ht="14.1" customHeight="1" x14ac:dyDescent="0.25">
      <c r="A27" s="1162" t="str">
        <f>A18</f>
        <v>Automóvel</v>
      </c>
      <c r="B27" s="1175">
        <v>1</v>
      </c>
      <c r="C27" s="1175"/>
      <c r="D27" s="1176">
        <v>1</v>
      </c>
      <c r="E27" s="1177"/>
      <c r="F27" s="1178"/>
      <c r="G27" s="1179">
        <f>B18*$D$27</f>
        <v>6310</v>
      </c>
      <c r="H27" s="1179"/>
      <c r="J27" s="1070"/>
    </row>
    <row r="28" spans="1:14" ht="14.1" customHeight="1" x14ac:dyDescent="0.25">
      <c r="A28" s="1134" t="s">
        <v>545</v>
      </c>
      <c r="B28" s="1180">
        <v>1</v>
      </c>
      <c r="C28" s="1180"/>
      <c r="D28" s="1181">
        <v>1</v>
      </c>
      <c r="E28" s="1182"/>
      <c r="F28" s="1183"/>
      <c r="G28" s="1184">
        <f>B19*D28</f>
        <v>395</v>
      </c>
      <c r="H28" s="1184"/>
      <c r="J28" s="1070"/>
    </row>
    <row r="29" spans="1:14" ht="14.1" customHeight="1" x14ac:dyDescent="0.25">
      <c r="A29" s="1168" t="str">
        <f>A20</f>
        <v>Carga e Descarga</v>
      </c>
      <c r="B29" s="1185">
        <v>2</v>
      </c>
      <c r="C29" s="1185"/>
      <c r="D29" s="1186">
        <v>2</v>
      </c>
      <c r="E29" s="1187"/>
      <c r="F29" s="1188"/>
      <c r="G29" s="1189">
        <f>B20*D29</f>
        <v>18</v>
      </c>
      <c r="H29" s="1189"/>
      <c r="J29" s="1070"/>
      <c r="N29" s="1070"/>
    </row>
    <row r="30" spans="1:14" ht="14.1" customHeight="1" x14ac:dyDescent="0.25">
      <c r="A30" s="1073" t="s">
        <v>1</v>
      </c>
      <c r="B30" s="1074"/>
      <c r="C30" s="1074"/>
      <c r="D30" s="1074"/>
      <c r="E30" s="1074"/>
      <c r="F30" s="1075"/>
      <c r="G30" s="1147">
        <f>SUM(G27:G29)</f>
        <v>6723</v>
      </c>
      <c r="H30" s="1148"/>
      <c r="J30" s="1070"/>
      <c r="N30" s="1070"/>
    </row>
    <row r="31" spans="1:14" ht="5.0999999999999996" customHeight="1" x14ac:dyDescent="0.25">
      <c r="A31" s="1070"/>
      <c r="C31" s="1070"/>
      <c r="D31" s="1070"/>
      <c r="E31" s="1070"/>
      <c r="F31" s="1070"/>
      <c r="G31" s="1070"/>
      <c r="J31" s="1070"/>
      <c r="N31" s="1070"/>
    </row>
    <row r="32" spans="1:14" ht="14.1" customHeight="1" x14ac:dyDescent="0.25">
      <c r="A32" s="1118" t="s">
        <v>599</v>
      </c>
      <c r="B32" s="1119"/>
      <c r="C32" s="1119"/>
      <c r="D32" s="1119"/>
      <c r="E32" s="1119"/>
      <c r="F32" s="1119"/>
      <c r="G32" s="1119"/>
      <c r="J32" s="1070"/>
      <c r="N32" s="1070"/>
    </row>
    <row r="33" spans="1:14" ht="14.1" customHeight="1" x14ac:dyDescent="0.25">
      <c r="A33" s="1190" t="s">
        <v>367</v>
      </c>
      <c r="B33" s="1174" t="s">
        <v>422</v>
      </c>
      <c r="C33" s="1190" t="s">
        <v>378</v>
      </c>
      <c r="D33" s="1190"/>
      <c r="E33" s="1190" t="s">
        <v>379</v>
      </c>
      <c r="F33" s="1190"/>
      <c r="G33" s="1122" t="s">
        <v>635</v>
      </c>
      <c r="H33" s="1123"/>
      <c r="J33" s="1070"/>
      <c r="N33" s="1070"/>
    </row>
    <row r="34" spans="1:14" ht="14.1" customHeight="1" x14ac:dyDescent="0.25">
      <c r="A34" s="1190"/>
      <c r="B34" s="1174"/>
      <c r="C34" s="1191" t="s">
        <v>546</v>
      </c>
      <c r="D34" s="1192" t="s">
        <v>625</v>
      </c>
      <c r="E34" s="1191" t="s">
        <v>546</v>
      </c>
      <c r="F34" s="1192" t="s">
        <v>625</v>
      </c>
      <c r="G34" s="1127"/>
      <c r="H34" s="1128"/>
      <c r="J34" s="1070"/>
      <c r="N34" s="1070"/>
    </row>
    <row r="35" spans="1:14" ht="14.1" customHeight="1" x14ac:dyDescent="0.25">
      <c r="A35" s="1193"/>
      <c r="B35" s="1174"/>
      <c r="C35" s="1193"/>
      <c r="D35" s="1194">
        <v>10</v>
      </c>
      <c r="E35" s="1121"/>
      <c r="F35" s="1194">
        <v>4</v>
      </c>
      <c r="G35" s="1131"/>
      <c r="H35" s="1132"/>
      <c r="J35" s="1070"/>
      <c r="N35" s="1070"/>
    </row>
    <row r="36" spans="1:14" ht="14.1" customHeight="1" x14ac:dyDescent="0.25">
      <c r="A36" s="1195">
        <v>1</v>
      </c>
      <c r="B36" s="1196" t="s">
        <v>742</v>
      </c>
      <c r="C36" s="1197">
        <f>252</f>
        <v>252</v>
      </c>
      <c r="D36" s="1197">
        <f>C36*$D$35</f>
        <v>2520</v>
      </c>
      <c r="E36" s="1197">
        <v>52</v>
      </c>
      <c r="F36" s="1197">
        <f t="shared" ref="F36:F45" si="0">E36*$F$35</f>
        <v>208</v>
      </c>
      <c r="G36" s="1198">
        <f>(D36+F36)</f>
        <v>2728</v>
      </c>
      <c r="H36" s="1199"/>
      <c r="I36" s="1200"/>
      <c r="J36" s="1070"/>
      <c r="K36" s="1070"/>
      <c r="L36" s="1070"/>
      <c r="M36" s="1070"/>
      <c r="N36" s="1070"/>
    </row>
    <row r="37" spans="1:14" ht="14.1" customHeight="1" x14ac:dyDescent="0.25">
      <c r="A37" s="1201" t="s">
        <v>618</v>
      </c>
      <c r="B37" s="1196" t="s">
        <v>743</v>
      </c>
      <c r="C37" s="1167">
        <f>252</f>
        <v>252</v>
      </c>
      <c r="D37" s="1167">
        <f>C37*$D$35</f>
        <v>2520</v>
      </c>
      <c r="E37" s="1167">
        <v>52</v>
      </c>
      <c r="F37" s="1167">
        <f t="shared" si="0"/>
        <v>208</v>
      </c>
      <c r="G37" s="1202">
        <f>(D37+F37)</f>
        <v>2728</v>
      </c>
      <c r="H37" s="1203"/>
      <c r="I37" s="1200"/>
      <c r="J37" s="1070"/>
      <c r="K37" s="1070"/>
      <c r="L37" s="1070"/>
      <c r="M37" s="1070"/>
      <c r="N37" s="1070"/>
    </row>
    <row r="38" spans="1:14" ht="14.1" customHeight="1" x14ac:dyDescent="0.25">
      <c r="A38" s="1204" t="s">
        <v>619</v>
      </c>
      <c r="B38" s="1196" t="s">
        <v>744</v>
      </c>
      <c r="C38" s="1167">
        <f>252</f>
        <v>252</v>
      </c>
      <c r="D38" s="1167">
        <f>C38*$D$35</f>
        <v>2520</v>
      </c>
      <c r="E38" s="1167">
        <v>52</v>
      </c>
      <c r="F38" s="1167">
        <f t="shared" si="0"/>
        <v>208</v>
      </c>
      <c r="G38" s="1202">
        <f>D38+F38</f>
        <v>2728</v>
      </c>
      <c r="H38" s="1203"/>
      <c r="I38" s="1200"/>
      <c r="J38" s="1070"/>
      <c r="K38" s="1070"/>
      <c r="L38" s="1070"/>
      <c r="M38" s="1070"/>
      <c r="N38" s="1070"/>
    </row>
    <row r="39" spans="1:14" ht="14.1" customHeight="1" x14ac:dyDescent="0.25">
      <c r="A39" s="1201" t="s">
        <v>657</v>
      </c>
      <c r="B39" s="1196" t="s">
        <v>745</v>
      </c>
      <c r="C39" s="1167">
        <v>252</v>
      </c>
      <c r="D39" s="1167">
        <f t="shared" ref="D39:D41" si="1">C39*$D$35</f>
        <v>2520</v>
      </c>
      <c r="E39" s="1167">
        <f>E38</f>
        <v>52</v>
      </c>
      <c r="F39" s="1167">
        <f t="shared" si="0"/>
        <v>208</v>
      </c>
      <c r="G39" s="1202">
        <f>D39+F39</f>
        <v>2728</v>
      </c>
      <c r="H39" s="1203"/>
      <c r="I39" s="1200"/>
      <c r="J39" s="1070"/>
      <c r="K39" s="1070"/>
      <c r="L39" s="1070"/>
      <c r="M39" s="1070"/>
      <c r="N39" s="1070"/>
    </row>
    <row r="40" spans="1:14" ht="14.1" customHeight="1" x14ac:dyDescent="0.25">
      <c r="A40" s="1204" t="s">
        <v>658</v>
      </c>
      <c r="B40" s="1196" t="s">
        <v>746</v>
      </c>
      <c r="C40" s="1167">
        <f t="shared" ref="C40:C55" si="2">C39</f>
        <v>252</v>
      </c>
      <c r="D40" s="1167">
        <f t="shared" si="1"/>
        <v>2520</v>
      </c>
      <c r="E40" s="1167">
        <f t="shared" ref="E40:E55" si="3">E39</f>
        <v>52</v>
      </c>
      <c r="F40" s="1167">
        <f t="shared" si="0"/>
        <v>208</v>
      </c>
      <c r="G40" s="1202">
        <f t="shared" ref="G40:G51" si="4">D40+F40</f>
        <v>2728</v>
      </c>
      <c r="H40" s="1203"/>
      <c r="I40" s="1200"/>
      <c r="J40" s="1070"/>
      <c r="K40" s="1070"/>
      <c r="L40" s="1070"/>
      <c r="M40" s="1070"/>
      <c r="N40" s="1070"/>
    </row>
    <row r="41" spans="1:14" ht="14.1" customHeight="1" x14ac:dyDescent="0.25">
      <c r="A41" s="1201" t="s">
        <v>659</v>
      </c>
      <c r="B41" s="1196" t="s">
        <v>747</v>
      </c>
      <c r="C41" s="1167">
        <f t="shared" si="2"/>
        <v>252</v>
      </c>
      <c r="D41" s="1167">
        <f t="shared" si="1"/>
        <v>2520</v>
      </c>
      <c r="E41" s="1167">
        <f t="shared" si="3"/>
        <v>52</v>
      </c>
      <c r="F41" s="1167">
        <f t="shared" si="0"/>
        <v>208</v>
      </c>
      <c r="G41" s="1202">
        <f t="shared" si="4"/>
        <v>2728</v>
      </c>
      <c r="H41" s="1203"/>
      <c r="I41" s="1200"/>
      <c r="J41" s="1070"/>
      <c r="K41" s="1070"/>
      <c r="L41" s="1070"/>
      <c r="M41" s="1070"/>
      <c r="N41" s="1070"/>
    </row>
    <row r="42" spans="1:14" ht="14.1" customHeight="1" x14ac:dyDescent="0.25">
      <c r="A42" s="1204" t="s">
        <v>660</v>
      </c>
      <c r="B42" s="1196" t="s">
        <v>748</v>
      </c>
      <c r="C42" s="1167">
        <f t="shared" si="2"/>
        <v>252</v>
      </c>
      <c r="D42" s="1167">
        <f t="shared" ref="D42:D51" si="5">C42*$D$35</f>
        <v>2520</v>
      </c>
      <c r="E42" s="1167">
        <f t="shared" si="3"/>
        <v>52</v>
      </c>
      <c r="F42" s="1167">
        <f t="shared" si="0"/>
        <v>208</v>
      </c>
      <c r="G42" s="1202">
        <f t="shared" si="4"/>
        <v>2728</v>
      </c>
      <c r="H42" s="1203"/>
      <c r="I42" s="1200"/>
      <c r="J42" s="1070"/>
      <c r="K42" s="1070"/>
      <c r="L42" s="1070"/>
      <c r="M42" s="1070"/>
      <c r="N42" s="1070"/>
    </row>
    <row r="43" spans="1:14" ht="14.1" customHeight="1" x14ac:dyDescent="0.25">
      <c r="A43" s="1201" t="s">
        <v>661</v>
      </c>
      <c r="B43" s="1196" t="s">
        <v>749</v>
      </c>
      <c r="C43" s="1167">
        <f t="shared" si="2"/>
        <v>252</v>
      </c>
      <c r="D43" s="1167">
        <f>C43*$D$35</f>
        <v>2520</v>
      </c>
      <c r="E43" s="1167">
        <f t="shared" si="3"/>
        <v>52</v>
      </c>
      <c r="F43" s="1167">
        <f t="shared" si="0"/>
        <v>208</v>
      </c>
      <c r="G43" s="1202">
        <f t="shared" si="4"/>
        <v>2728</v>
      </c>
      <c r="H43" s="1203"/>
      <c r="I43" s="1200"/>
      <c r="J43" s="1070"/>
      <c r="K43" s="1070"/>
      <c r="L43" s="1070"/>
      <c r="M43" s="1070"/>
      <c r="N43" s="1070"/>
    </row>
    <row r="44" spans="1:14" ht="14.1" customHeight="1" x14ac:dyDescent="0.25">
      <c r="A44" s="1204" t="s">
        <v>662</v>
      </c>
      <c r="B44" s="1196" t="s">
        <v>750</v>
      </c>
      <c r="C44" s="1167">
        <f t="shared" si="2"/>
        <v>252</v>
      </c>
      <c r="D44" s="1167">
        <f t="shared" si="5"/>
        <v>2520</v>
      </c>
      <c r="E44" s="1167">
        <f t="shared" si="3"/>
        <v>52</v>
      </c>
      <c r="F44" s="1167">
        <f t="shared" si="0"/>
        <v>208</v>
      </c>
      <c r="G44" s="1202">
        <f t="shared" si="4"/>
        <v>2728</v>
      </c>
      <c r="H44" s="1203"/>
      <c r="I44" s="1200"/>
      <c r="J44" s="1070"/>
      <c r="K44" s="1070"/>
      <c r="L44" s="1070"/>
      <c r="M44" s="1070"/>
      <c r="N44" s="1070"/>
    </row>
    <row r="45" spans="1:14" ht="14.1" customHeight="1" x14ac:dyDescent="0.25">
      <c r="A45" s="1201" t="s">
        <v>663</v>
      </c>
      <c r="B45" s="1196" t="s">
        <v>751</v>
      </c>
      <c r="C45" s="1167">
        <f t="shared" si="2"/>
        <v>252</v>
      </c>
      <c r="D45" s="1167">
        <f t="shared" si="5"/>
        <v>2520</v>
      </c>
      <c r="E45" s="1167">
        <f t="shared" si="3"/>
        <v>52</v>
      </c>
      <c r="F45" s="1167">
        <f t="shared" si="0"/>
        <v>208</v>
      </c>
      <c r="G45" s="1202">
        <f t="shared" si="4"/>
        <v>2728</v>
      </c>
      <c r="H45" s="1203"/>
      <c r="I45" s="1200"/>
      <c r="J45" s="1070"/>
      <c r="K45" s="1070"/>
      <c r="L45" s="1070"/>
      <c r="M45" s="1070"/>
      <c r="N45" s="1070"/>
    </row>
    <row r="46" spans="1:14" ht="14.1" customHeight="1" x14ac:dyDescent="0.25">
      <c r="A46" s="1204" t="s">
        <v>664</v>
      </c>
      <c r="B46" s="1196" t="s">
        <v>752</v>
      </c>
      <c r="C46" s="1167">
        <f t="shared" si="2"/>
        <v>252</v>
      </c>
      <c r="D46" s="1167">
        <f t="shared" si="5"/>
        <v>2520</v>
      </c>
      <c r="E46" s="1167">
        <f t="shared" si="3"/>
        <v>52</v>
      </c>
      <c r="F46" s="1167">
        <f t="shared" ref="F46" si="6">E46*$F$35</f>
        <v>208</v>
      </c>
      <c r="G46" s="1202">
        <f t="shared" si="4"/>
        <v>2728</v>
      </c>
      <c r="H46" s="1203"/>
      <c r="I46" s="1200"/>
      <c r="J46" s="1070"/>
      <c r="K46" s="1070"/>
      <c r="L46" s="1070"/>
      <c r="M46" s="1070"/>
      <c r="N46" s="1070"/>
    </row>
    <row r="47" spans="1:14" ht="14.1" customHeight="1" x14ac:dyDescent="0.25">
      <c r="A47" s="1201" t="s">
        <v>484</v>
      </c>
      <c r="B47" s="1196" t="s">
        <v>753</v>
      </c>
      <c r="C47" s="1167">
        <f t="shared" si="2"/>
        <v>252</v>
      </c>
      <c r="D47" s="1167">
        <f t="shared" si="5"/>
        <v>2520</v>
      </c>
      <c r="E47" s="1167">
        <f t="shared" si="3"/>
        <v>52</v>
      </c>
      <c r="F47" s="1167">
        <f t="shared" ref="F47:F55" si="7">E47*$F$35</f>
        <v>208</v>
      </c>
      <c r="G47" s="1202">
        <f t="shared" si="4"/>
        <v>2728</v>
      </c>
      <c r="H47" s="1203"/>
      <c r="I47" s="1200"/>
      <c r="J47" s="1070"/>
      <c r="K47" s="1070"/>
      <c r="L47" s="1070"/>
      <c r="M47" s="1070"/>
      <c r="N47" s="1070"/>
    </row>
    <row r="48" spans="1:14" ht="14.1" customHeight="1" x14ac:dyDescent="0.25">
      <c r="A48" s="1204" t="s">
        <v>665</v>
      </c>
      <c r="B48" s="1196" t="s">
        <v>754</v>
      </c>
      <c r="C48" s="1167">
        <f t="shared" si="2"/>
        <v>252</v>
      </c>
      <c r="D48" s="1167">
        <f t="shared" si="5"/>
        <v>2520</v>
      </c>
      <c r="E48" s="1167">
        <f t="shared" si="3"/>
        <v>52</v>
      </c>
      <c r="F48" s="1167">
        <f t="shared" si="7"/>
        <v>208</v>
      </c>
      <c r="G48" s="1202">
        <f t="shared" si="4"/>
        <v>2728</v>
      </c>
      <c r="H48" s="1203"/>
      <c r="I48" s="1200"/>
      <c r="J48" s="1070"/>
      <c r="K48" s="1070"/>
      <c r="L48" s="1070"/>
      <c r="M48" s="1070"/>
      <c r="N48" s="1070"/>
    </row>
    <row r="49" spans="1:14" ht="14.1" customHeight="1" x14ac:dyDescent="0.25">
      <c r="A49" s="1201" t="s">
        <v>666</v>
      </c>
      <c r="B49" s="1196" t="s">
        <v>755</v>
      </c>
      <c r="C49" s="1167">
        <f t="shared" si="2"/>
        <v>252</v>
      </c>
      <c r="D49" s="1167">
        <f t="shared" si="5"/>
        <v>2520</v>
      </c>
      <c r="E49" s="1167">
        <f t="shared" si="3"/>
        <v>52</v>
      </c>
      <c r="F49" s="1167">
        <f t="shared" si="7"/>
        <v>208</v>
      </c>
      <c r="G49" s="1202">
        <f t="shared" si="4"/>
        <v>2728</v>
      </c>
      <c r="H49" s="1203"/>
      <c r="I49" s="1200"/>
      <c r="J49" s="1070"/>
      <c r="K49" s="1070"/>
      <c r="L49" s="1070"/>
      <c r="M49" s="1070"/>
      <c r="N49" s="1070"/>
    </row>
    <row r="50" spans="1:14" ht="14.1" customHeight="1" x14ac:dyDescent="0.25">
      <c r="A50" s="1204" t="s">
        <v>667</v>
      </c>
      <c r="B50" s="1196" t="s">
        <v>756</v>
      </c>
      <c r="C50" s="1167">
        <f t="shared" si="2"/>
        <v>252</v>
      </c>
      <c r="D50" s="1167">
        <f t="shared" si="5"/>
        <v>2520</v>
      </c>
      <c r="E50" s="1167">
        <f t="shared" si="3"/>
        <v>52</v>
      </c>
      <c r="F50" s="1167">
        <f t="shared" si="7"/>
        <v>208</v>
      </c>
      <c r="G50" s="1202">
        <f t="shared" si="4"/>
        <v>2728</v>
      </c>
      <c r="H50" s="1203"/>
      <c r="I50" s="1200"/>
      <c r="J50" s="1070"/>
      <c r="K50" s="1070"/>
      <c r="L50" s="1070"/>
      <c r="M50" s="1070"/>
      <c r="N50" s="1070"/>
    </row>
    <row r="51" spans="1:14" ht="14.1" customHeight="1" x14ac:dyDescent="0.25">
      <c r="A51" s="1201" t="s">
        <v>668</v>
      </c>
      <c r="B51" s="1196" t="s">
        <v>757</v>
      </c>
      <c r="C51" s="1167">
        <f t="shared" si="2"/>
        <v>252</v>
      </c>
      <c r="D51" s="1167">
        <f t="shared" si="5"/>
        <v>2520</v>
      </c>
      <c r="E51" s="1167">
        <f t="shared" si="3"/>
        <v>52</v>
      </c>
      <c r="F51" s="1167">
        <f t="shared" si="7"/>
        <v>208</v>
      </c>
      <c r="G51" s="1202">
        <f t="shared" si="4"/>
        <v>2728</v>
      </c>
      <c r="H51" s="1203"/>
      <c r="I51" s="1200"/>
      <c r="J51" s="1070"/>
      <c r="K51" s="1070"/>
      <c r="L51" s="1070"/>
      <c r="M51" s="1070"/>
      <c r="N51" s="1070"/>
    </row>
    <row r="52" spans="1:14" ht="14.1" customHeight="1" x14ac:dyDescent="0.25">
      <c r="A52" s="1204" t="s">
        <v>669</v>
      </c>
      <c r="B52" s="1196" t="s">
        <v>758</v>
      </c>
      <c r="C52" s="1167">
        <f t="shared" si="2"/>
        <v>252</v>
      </c>
      <c r="D52" s="1167">
        <f t="shared" ref="D52:D55" si="8">C52*$D$35</f>
        <v>2520</v>
      </c>
      <c r="E52" s="1167">
        <f t="shared" si="3"/>
        <v>52</v>
      </c>
      <c r="F52" s="1167">
        <f t="shared" si="7"/>
        <v>208</v>
      </c>
      <c r="G52" s="1202">
        <f t="shared" ref="G52:G55" si="9">D52+F52</f>
        <v>2728</v>
      </c>
      <c r="H52" s="1203"/>
      <c r="I52" s="1200"/>
      <c r="J52" s="1070"/>
      <c r="K52" s="1070"/>
      <c r="L52" s="1070"/>
      <c r="M52" s="1070"/>
      <c r="N52" s="1070"/>
    </row>
    <row r="53" spans="1:14" ht="14.1" customHeight="1" x14ac:dyDescent="0.25">
      <c r="A53" s="1201" t="s">
        <v>670</v>
      </c>
      <c r="B53" s="1196" t="s">
        <v>759</v>
      </c>
      <c r="C53" s="1167">
        <f t="shared" si="2"/>
        <v>252</v>
      </c>
      <c r="D53" s="1167">
        <f t="shared" si="8"/>
        <v>2520</v>
      </c>
      <c r="E53" s="1167">
        <f t="shared" si="3"/>
        <v>52</v>
      </c>
      <c r="F53" s="1167">
        <f t="shared" si="7"/>
        <v>208</v>
      </c>
      <c r="G53" s="1202">
        <f t="shared" si="9"/>
        <v>2728</v>
      </c>
      <c r="H53" s="1203"/>
      <c r="I53" s="1200"/>
      <c r="J53" s="1070"/>
      <c r="K53" s="1070"/>
      <c r="L53" s="1070"/>
      <c r="M53" s="1070"/>
      <c r="N53" s="1070"/>
    </row>
    <row r="54" spans="1:14" ht="14.1" customHeight="1" x14ac:dyDescent="0.25">
      <c r="A54" s="1204" t="s">
        <v>671</v>
      </c>
      <c r="B54" s="1205" t="s">
        <v>760</v>
      </c>
      <c r="C54" s="1167">
        <f t="shared" si="2"/>
        <v>252</v>
      </c>
      <c r="D54" s="1167">
        <f t="shared" si="8"/>
        <v>2520</v>
      </c>
      <c r="E54" s="1167">
        <f t="shared" si="3"/>
        <v>52</v>
      </c>
      <c r="F54" s="1167">
        <f t="shared" si="7"/>
        <v>208</v>
      </c>
      <c r="G54" s="1202">
        <f t="shared" si="9"/>
        <v>2728</v>
      </c>
      <c r="H54" s="1203"/>
      <c r="I54" s="1200"/>
      <c r="J54" s="1070"/>
      <c r="K54" s="1070"/>
      <c r="L54" s="1070"/>
      <c r="M54" s="1070"/>
      <c r="N54" s="1070"/>
    </row>
    <row r="55" spans="1:14" ht="14.1" customHeight="1" x14ac:dyDescent="0.25">
      <c r="A55" s="1206" t="s">
        <v>672</v>
      </c>
      <c r="B55" s="1205" t="s">
        <v>844</v>
      </c>
      <c r="C55" s="1169">
        <f t="shared" si="2"/>
        <v>252</v>
      </c>
      <c r="D55" s="1169">
        <f t="shared" si="8"/>
        <v>2520</v>
      </c>
      <c r="E55" s="1169">
        <f t="shared" si="3"/>
        <v>52</v>
      </c>
      <c r="F55" s="1169">
        <f t="shared" si="7"/>
        <v>208</v>
      </c>
      <c r="G55" s="1207">
        <f t="shared" si="9"/>
        <v>2728</v>
      </c>
      <c r="H55" s="1208"/>
      <c r="I55" s="1200"/>
      <c r="J55" s="1070"/>
      <c r="K55" s="1070"/>
      <c r="L55" s="1070"/>
      <c r="M55" s="1070"/>
      <c r="N55" s="1070"/>
    </row>
    <row r="56" spans="1:14" ht="14.1" customHeight="1" x14ac:dyDescent="0.25">
      <c r="A56" s="1209" t="s">
        <v>1</v>
      </c>
      <c r="B56" s="1210"/>
      <c r="C56" s="1211"/>
      <c r="D56" s="1211">
        <f>SUM(D36:D55)</f>
        <v>50400</v>
      </c>
      <c r="E56" s="1211"/>
      <c r="F56" s="1211">
        <f>SUM(F36:F55)</f>
        <v>4160</v>
      </c>
      <c r="G56" s="1147">
        <f>SUM(G36:G55)</f>
        <v>54560</v>
      </c>
      <c r="H56" s="1148"/>
      <c r="I56" s="1200"/>
      <c r="J56" s="1070"/>
      <c r="K56" s="1070"/>
      <c r="L56" s="1070"/>
      <c r="M56" s="1070"/>
      <c r="N56" s="1070"/>
    </row>
    <row r="57" spans="1:14" ht="5.0999999999999996" customHeight="1" x14ac:dyDescent="0.25">
      <c r="A57" s="1070"/>
      <c r="B57" s="1070"/>
      <c r="C57" s="1070"/>
      <c r="G57" s="1070"/>
      <c r="H57" s="1070"/>
      <c r="I57" s="1200"/>
      <c r="J57" s="1070"/>
      <c r="K57" s="1070"/>
      <c r="L57" s="1070"/>
      <c r="M57" s="1070"/>
      <c r="N57" s="1070"/>
    </row>
    <row r="58" spans="1:14" ht="14.1" customHeight="1" x14ac:dyDescent="0.25">
      <c r="A58" s="1118" t="s">
        <v>761</v>
      </c>
      <c r="B58" s="1212"/>
      <c r="C58" s="1212"/>
      <c r="D58" s="1212"/>
      <c r="E58" s="1212"/>
      <c r="F58" s="1212"/>
      <c r="G58" s="1212"/>
      <c r="H58" s="1212"/>
      <c r="I58" s="1200"/>
      <c r="J58" s="1070"/>
      <c r="K58" s="1070"/>
      <c r="L58" s="1070"/>
      <c r="M58" s="1070"/>
      <c r="N58" s="1070"/>
    </row>
    <row r="59" spans="1:14" ht="14.1" customHeight="1" x14ac:dyDescent="0.25">
      <c r="A59" s="1213" t="s">
        <v>367</v>
      </c>
      <c r="B59" s="1213" t="s">
        <v>422</v>
      </c>
      <c r="C59" s="1214" t="s">
        <v>635</v>
      </c>
      <c r="D59" s="1215" t="s">
        <v>786</v>
      </c>
      <c r="E59" s="1216"/>
      <c r="F59" s="1216"/>
      <c r="G59" s="1217" t="s">
        <v>673</v>
      </c>
      <c r="H59" s="1218"/>
      <c r="I59" s="1071"/>
      <c r="L59" s="1070"/>
      <c r="M59" s="1070"/>
      <c r="N59" s="1070"/>
    </row>
    <row r="60" spans="1:14" ht="14.1" customHeight="1" x14ac:dyDescent="0.25">
      <c r="A60" s="1213"/>
      <c r="B60" s="1213"/>
      <c r="C60" s="1214"/>
      <c r="D60" s="1213" t="s">
        <v>423</v>
      </c>
      <c r="E60" s="1213" t="s">
        <v>545</v>
      </c>
      <c r="F60" s="1213" t="s">
        <v>424</v>
      </c>
      <c r="G60" s="1219"/>
      <c r="H60" s="1220"/>
      <c r="I60" s="1071"/>
      <c r="L60" s="1070"/>
      <c r="M60" s="1070"/>
      <c r="N60" s="1070"/>
    </row>
    <row r="61" spans="1:14" ht="14.1" customHeight="1" x14ac:dyDescent="0.25">
      <c r="A61" s="1213"/>
      <c r="B61" s="1213"/>
      <c r="C61" s="1214"/>
      <c r="D61" s="1213"/>
      <c r="E61" s="1213"/>
      <c r="F61" s="1213"/>
      <c r="G61" s="1221"/>
      <c r="H61" s="1222"/>
      <c r="I61" s="1071"/>
      <c r="L61" s="1070"/>
      <c r="M61" s="1070"/>
      <c r="N61" s="1070"/>
    </row>
    <row r="62" spans="1:14" ht="14.1" customHeight="1" x14ac:dyDescent="0.25">
      <c r="A62" s="1195">
        <v>1</v>
      </c>
      <c r="B62" s="1089" t="s">
        <v>741</v>
      </c>
      <c r="C62" s="1197">
        <f>G39</f>
        <v>2728</v>
      </c>
      <c r="D62" s="1197">
        <f>G27</f>
        <v>6310</v>
      </c>
      <c r="E62" s="1223">
        <f>G28</f>
        <v>395</v>
      </c>
      <c r="F62" s="1197">
        <f>G29</f>
        <v>18</v>
      </c>
      <c r="G62" s="1224">
        <f>C62*SUM(D62:F62)</f>
        <v>18340344</v>
      </c>
      <c r="H62" s="1225"/>
      <c r="N62" s="1070"/>
    </row>
    <row r="63" spans="1:14" ht="14.1" customHeight="1" x14ac:dyDescent="0.25">
      <c r="A63" s="1204">
        <v>2</v>
      </c>
      <c r="B63" s="1196" t="s">
        <v>742</v>
      </c>
      <c r="C63" s="1167">
        <f t="shared" ref="C63:C82" si="10">G36</f>
        <v>2728</v>
      </c>
      <c r="D63" s="1167">
        <f>D62</f>
        <v>6310</v>
      </c>
      <c r="E63" s="1226">
        <f>E62</f>
        <v>395</v>
      </c>
      <c r="F63" s="1167">
        <f>F62</f>
        <v>18</v>
      </c>
      <c r="G63" s="1227">
        <f t="shared" ref="G63:G82" si="11">C63*SUM(D63:F63)</f>
        <v>18340344</v>
      </c>
      <c r="H63" s="1228"/>
      <c r="N63" s="1070"/>
    </row>
    <row r="64" spans="1:14" ht="14.1" customHeight="1" x14ac:dyDescent="0.25">
      <c r="A64" s="1204">
        <v>3</v>
      </c>
      <c r="B64" s="1196" t="s">
        <v>743</v>
      </c>
      <c r="C64" s="1167">
        <f t="shared" si="10"/>
        <v>2728</v>
      </c>
      <c r="D64" s="1167">
        <f t="shared" ref="D64:D82" si="12">D63</f>
        <v>6310</v>
      </c>
      <c r="E64" s="1226">
        <f t="shared" ref="E64:E82" si="13">E63</f>
        <v>395</v>
      </c>
      <c r="F64" s="1167">
        <f t="shared" ref="F64:F82" si="14">F63</f>
        <v>18</v>
      </c>
      <c r="G64" s="1227">
        <f t="shared" si="11"/>
        <v>18340344</v>
      </c>
      <c r="H64" s="1228"/>
      <c r="N64" s="1070"/>
    </row>
    <row r="65" spans="1:14" ht="14.1" customHeight="1" x14ac:dyDescent="0.25">
      <c r="A65" s="1204">
        <v>4</v>
      </c>
      <c r="B65" s="1196" t="s">
        <v>744</v>
      </c>
      <c r="C65" s="1167">
        <f t="shared" si="10"/>
        <v>2728</v>
      </c>
      <c r="D65" s="1167">
        <f t="shared" si="12"/>
        <v>6310</v>
      </c>
      <c r="E65" s="1226">
        <f t="shared" si="13"/>
        <v>395</v>
      </c>
      <c r="F65" s="1167">
        <f t="shared" si="14"/>
        <v>18</v>
      </c>
      <c r="G65" s="1227">
        <f t="shared" si="11"/>
        <v>18340344</v>
      </c>
      <c r="H65" s="1228"/>
      <c r="N65" s="1070"/>
    </row>
    <row r="66" spans="1:14" ht="14.1" customHeight="1" x14ac:dyDescent="0.25">
      <c r="A66" s="1204">
        <v>5</v>
      </c>
      <c r="B66" s="1196" t="s">
        <v>745</v>
      </c>
      <c r="C66" s="1167">
        <f t="shared" si="10"/>
        <v>2728</v>
      </c>
      <c r="D66" s="1167">
        <f t="shared" si="12"/>
        <v>6310</v>
      </c>
      <c r="E66" s="1226">
        <f t="shared" si="13"/>
        <v>395</v>
      </c>
      <c r="F66" s="1167">
        <f t="shared" si="14"/>
        <v>18</v>
      </c>
      <c r="G66" s="1227">
        <f t="shared" si="11"/>
        <v>18340344</v>
      </c>
      <c r="H66" s="1228"/>
      <c r="N66" s="1070"/>
    </row>
    <row r="67" spans="1:14" ht="14.1" customHeight="1" x14ac:dyDescent="0.25">
      <c r="A67" s="1204">
        <v>5</v>
      </c>
      <c r="B67" s="1196" t="s">
        <v>746</v>
      </c>
      <c r="C67" s="1167">
        <f t="shared" si="10"/>
        <v>2728</v>
      </c>
      <c r="D67" s="1167">
        <f t="shared" si="12"/>
        <v>6310</v>
      </c>
      <c r="E67" s="1226">
        <f t="shared" si="13"/>
        <v>395</v>
      </c>
      <c r="F67" s="1167">
        <f t="shared" si="14"/>
        <v>18</v>
      </c>
      <c r="G67" s="1227">
        <f t="shared" si="11"/>
        <v>18340344</v>
      </c>
      <c r="H67" s="1228"/>
      <c r="N67" s="1070"/>
    </row>
    <row r="68" spans="1:14" ht="14.1" customHeight="1" x14ac:dyDescent="0.25">
      <c r="A68" s="1204">
        <v>6</v>
      </c>
      <c r="B68" s="1196" t="s">
        <v>747</v>
      </c>
      <c r="C68" s="1167">
        <f t="shared" si="10"/>
        <v>2728</v>
      </c>
      <c r="D68" s="1167">
        <f t="shared" si="12"/>
        <v>6310</v>
      </c>
      <c r="E68" s="1226">
        <f t="shared" si="13"/>
        <v>395</v>
      </c>
      <c r="F68" s="1167">
        <f t="shared" si="14"/>
        <v>18</v>
      </c>
      <c r="G68" s="1227">
        <f t="shared" si="11"/>
        <v>18340344</v>
      </c>
      <c r="H68" s="1228"/>
      <c r="N68" s="1070"/>
    </row>
    <row r="69" spans="1:14" ht="14.1" customHeight="1" x14ac:dyDescent="0.25">
      <c r="A69" s="1204">
        <v>7</v>
      </c>
      <c r="B69" s="1196" t="s">
        <v>748</v>
      </c>
      <c r="C69" s="1167">
        <f t="shared" si="10"/>
        <v>2728</v>
      </c>
      <c r="D69" s="1167">
        <f t="shared" si="12"/>
        <v>6310</v>
      </c>
      <c r="E69" s="1226">
        <f t="shared" si="13"/>
        <v>395</v>
      </c>
      <c r="F69" s="1167">
        <f t="shared" si="14"/>
        <v>18</v>
      </c>
      <c r="G69" s="1227">
        <f t="shared" si="11"/>
        <v>18340344</v>
      </c>
      <c r="H69" s="1228"/>
      <c r="N69" s="1070"/>
    </row>
    <row r="70" spans="1:14" ht="14.1" customHeight="1" x14ac:dyDescent="0.25">
      <c r="A70" s="1204">
        <v>8</v>
      </c>
      <c r="B70" s="1196" t="s">
        <v>749</v>
      </c>
      <c r="C70" s="1167">
        <f t="shared" si="10"/>
        <v>2728</v>
      </c>
      <c r="D70" s="1167">
        <f t="shared" si="12"/>
        <v>6310</v>
      </c>
      <c r="E70" s="1226">
        <f t="shared" si="13"/>
        <v>395</v>
      </c>
      <c r="F70" s="1167">
        <f t="shared" si="14"/>
        <v>18</v>
      </c>
      <c r="G70" s="1227">
        <f t="shared" si="11"/>
        <v>18340344</v>
      </c>
      <c r="H70" s="1228"/>
      <c r="N70" s="1070"/>
    </row>
    <row r="71" spans="1:14" ht="14.1" customHeight="1" x14ac:dyDescent="0.25">
      <c r="A71" s="1204">
        <v>9</v>
      </c>
      <c r="B71" s="1196" t="s">
        <v>750</v>
      </c>
      <c r="C71" s="1167">
        <f t="shared" si="10"/>
        <v>2728</v>
      </c>
      <c r="D71" s="1167">
        <f t="shared" si="12"/>
        <v>6310</v>
      </c>
      <c r="E71" s="1226">
        <f t="shared" si="13"/>
        <v>395</v>
      </c>
      <c r="F71" s="1167">
        <f t="shared" si="14"/>
        <v>18</v>
      </c>
      <c r="G71" s="1227">
        <f t="shared" si="11"/>
        <v>18340344</v>
      </c>
      <c r="H71" s="1228"/>
      <c r="N71" s="1070"/>
    </row>
    <row r="72" spans="1:14" ht="14.1" customHeight="1" x14ac:dyDescent="0.25">
      <c r="A72" s="1204">
        <v>10</v>
      </c>
      <c r="B72" s="1196" t="s">
        <v>751</v>
      </c>
      <c r="C72" s="1167">
        <f t="shared" si="10"/>
        <v>2728</v>
      </c>
      <c r="D72" s="1167">
        <f t="shared" si="12"/>
        <v>6310</v>
      </c>
      <c r="E72" s="1226">
        <f t="shared" si="13"/>
        <v>395</v>
      </c>
      <c r="F72" s="1167">
        <f t="shared" si="14"/>
        <v>18</v>
      </c>
      <c r="G72" s="1227">
        <f t="shared" si="11"/>
        <v>18340344</v>
      </c>
      <c r="H72" s="1228"/>
      <c r="N72" s="1070"/>
    </row>
    <row r="73" spans="1:14" ht="14.1" customHeight="1" x14ac:dyDescent="0.25">
      <c r="A73" s="1204">
        <v>11</v>
      </c>
      <c r="B73" s="1196" t="s">
        <v>752</v>
      </c>
      <c r="C73" s="1167">
        <f t="shared" si="10"/>
        <v>2728</v>
      </c>
      <c r="D73" s="1167">
        <f t="shared" si="12"/>
        <v>6310</v>
      </c>
      <c r="E73" s="1226">
        <f t="shared" si="13"/>
        <v>395</v>
      </c>
      <c r="F73" s="1167">
        <f t="shared" si="14"/>
        <v>18</v>
      </c>
      <c r="G73" s="1227">
        <f t="shared" si="11"/>
        <v>18340344</v>
      </c>
      <c r="H73" s="1228"/>
      <c r="N73" s="1070"/>
    </row>
    <row r="74" spans="1:14" ht="14.1" customHeight="1" x14ac:dyDescent="0.25">
      <c r="A74" s="1204">
        <v>12</v>
      </c>
      <c r="B74" s="1196" t="s">
        <v>753</v>
      </c>
      <c r="C74" s="1167">
        <f t="shared" si="10"/>
        <v>2728</v>
      </c>
      <c r="D74" s="1167">
        <f t="shared" si="12"/>
        <v>6310</v>
      </c>
      <c r="E74" s="1226">
        <f t="shared" si="13"/>
        <v>395</v>
      </c>
      <c r="F74" s="1167">
        <f t="shared" si="14"/>
        <v>18</v>
      </c>
      <c r="G74" s="1227">
        <f t="shared" si="11"/>
        <v>18340344</v>
      </c>
      <c r="H74" s="1228"/>
      <c r="N74" s="1070"/>
    </row>
    <row r="75" spans="1:14" ht="14.1" customHeight="1" x14ac:dyDescent="0.25">
      <c r="A75" s="1204">
        <v>13</v>
      </c>
      <c r="B75" s="1196" t="s">
        <v>754</v>
      </c>
      <c r="C75" s="1167">
        <f t="shared" si="10"/>
        <v>2728</v>
      </c>
      <c r="D75" s="1167">
        <f t="shared" si="12"/>
        <v>6310</v>
      </c>
      <c r="E75" s="1226">
        <f t="shared" si="13"/>
        <v>395</v>
      </c>
      <c r="F75" s="1167">
        <f t="shared" si="14"/>
        <v>18</v>
      </c>
      <c r="G75" s="1227">
        <f t="shared" si="11"/>
        <v>18340344</v>
      </c>
      <c r="H75" s="1228"/>
      <c r="N75" s="1070"/>
    </row>
    <row r="76" spans="1:14" ht="14.1" customHeight="1" x14ac:dyDescent="0.25">
      <c r="A76" s="1204">
        <v>14</v>
      </c>
      <c r="B76" s="1196" t="s">
        <v>755</v>
      </c>
      <c r="C76" s="1167">
        <f t="shared" si="10"/>
        <v>2728</v>
      </c>
      <c r="D76" s="1167">
        <f t="shared" si="12"/>
        <v>6310</v>
      </c>
      <c r="E76" s="1226">
        <f t="shared" si="13"/>
        <v>395</v>
      </c>
      <c r="F76" s="1167">
        <f t="shared" si="14"/>
        <v>18</v>
      </c>
      <c r="G76" s="1227">
        <f t="shared" si="11"/>
        <v>18340344</v>
      </c>
      <c r="H76" s="1228"/>
      <c r="N76" s="1070"/>
    </row>
    <row r="77" spans="1:14" ht="14.1" customHeight="1" x14ac:dyDescent="0.25">
      <c r="A77" s="1204">
        <v>15</v>
      </c>
      <c r="B77" s="1196" t="s">
        <v>756</v>
      </c>
      <c r="C77" s="1167">
        <f t="shared" si="10"/>
        <v>2728</v>
      </c>
      <c r="D77" s="1167">
        <f t="shared" si="12"/>
        <v>6310</v>
      </c>
      <c r="E77" s="1226">
        <f t="shared" si="13"/>
        <v>395</v>
      </c>
      <c r="F77" s="1167">
        <f t="shared" si="14"/>
        <v>18</v>
      </c>
      <c r="G77" s="1227">
        <f t="shared" si="11"/>
        <v>18340344</v>
      </c>
      <c r="H77" s="1228"/>
      <c r="N77" s="1070"/>
    </row>
    <row r="78" spans="1:14" ht="14.1" customHeight="1" x14ac:dyDescent="0.25">
      <c r="A78" s="1204">
        <v>16</v>
      </c>
      <c r="B78" s="1196" t="s">
        <v>757</v>
      </c>
      <c r="C78" s="1167">
        <f t="shared" si="10"/>
        <v>2728</v>
      </c>
      <c r="D78" s="1167">
        <f t="shared" si="12"/>
        <v>6310</v>
      </c>
      <c r="E78" s="1226">
        <f t="shared" si="13"/>
        <v>395</v>
      </c>
      <c r="F78" s="1167">
        <f t="shared" si="14"/>
        <v>18</v>
      </c>
      <c r="G78" s="1227">
        <f t="shared" si="11"/>
        <v>18340344</v>
      </c>
      <c r="H78" s="1228"/>
      <c r="N78" s="1070"/>
    </row>
    <row r="79" spans="1:14" ht="14.1" customHeight="1" x14ac:dyDescent="0.25">
      <c r="A79" s="1204">
        <v>17</v>
      </c>
      <c r="B79" s="1196" t="s">
        <v>758</v>
      </c>
      <c r="C79" s="1167">
        <f t="shared" si="10"/>
        <v>2728</v>
      </c>
      <c r="D79" s="1167">
        <f t="shared" si="12"/>
        <v>6310</v>
      </c>
      <c r="E79" s="1226">
        <f t="shared" si="13"/>
        <v>395</v>
      </c>
      <c r="F79" s="1167">
        <f t="shared" si="14"/>
        <v>18</v>
      </c>
      <c r="G79" s="1227">
        <f t="shared" si="11"/>
        <v>18340344</v>
      </c>
      <c r="H79" s="1228"/>
      <c r="N79" s="1070"/>
    </row>
    <row r="80" spans="1:14" ht="14.1" customHeight="1" x14ac:dyDescent="0.25">
      <c r="A80" s="1204">
        <v>18</v>
      </c>
      <c r="B80" s="1196" t="s">
        <v>759</v>
      </c>
      <c r="C80" s="1167">
        <f t="shared" si="10"/>
        <v>2728</v>
      </c>
      <c r="D80" s="1167">
        <f t="shared" si="12"/>
        <v>6310</v>
      </c>
      <c r="E80" s="1226">
        <f t="shared" si="13"/>
        <v>395</v>
      </c>
      <c r="F80" s="1167">
        <f t="shared" si="14"/>
        <v>18</v>
      </c>
      <c r="G80" s="1227">
        <f t="shared" si="11"/>
        <v>18340344</v>
      </c>
      <c r="H80" s="1228"/>
      <c r="N80" s="1070"/>
    </row>
    <row r="81" spans="1:26" ht="14.1" customHeight="1" x14ac:dyDescent="0.25">
      <c r="A81" s="1204">
        <v>19</v>
      </c>
      <c r="B81" s="1205" t="s">
        <v>760</v>
      </c>
      <c r="C81" s="1167">
        <f t="shared" si="10"/>
        <v>2728</v>
      </c>
      <c r="D81" s="1167">
        <f t="shared" si="12"/>
        <v>6310</v>
      </c>
      <c r="E81" s="1226">
        <f t="shared" si="13"/>
        <v>395</v>
      </c>
      <c r="F81" s="1167">
        <f t="shared" si="14"/>
        <v>18</v>
      </c>
      <c r="G81" s="1227">
        <f t="shared" si="11"/>
        <v>18340344</v>
      </c>
      <c r="H81" s="1228"/>
      <c r="N81" s="1070"/>
    </row>
    <row r="82" spans="1:26" ht="14.1" customHeight="1" x14ac:dyDescent="0.25">
      <c r="A82" s="1229">
        <v>20</v>
      </c>
      <c r="B82" s="1230" t="str">
        <f>B55</f>
        <v>jan/42 a dez/42</v>
      </c>
      <c r="C82" s="1169">
        <f t="shared" si="10"/>
        <v>2728</v>
      </c>
      <c r="D82" s="1167">
        <f t="shared" si="12"/>
        <v>6310</v>
      </c>
      <c r="E82" s="1231">
        <f t="shared" si="13"/>
        <v>395</v>
      </c>
      <c r="F82" s="1169">
        <f t="shared" si="14"/>
        <v>18</v>
      </c>
      <c r="G82" s="1232">
        <f t="shared" si="11"/>
        <v>18340344</v>
      </c>
      <c r="H82" s="1233"/>
      <c r="N82" s="1070"/>
    </row>
    <row r="83" spans="1:26" s="1237" customFormat="1" ht="13.5" customHeight="1" x14ac:dyDescent="0.25">
      <c r="A83" s="1234" t="s">
        <v>1</v>
      </c>
      <c r="B83" s="1235"/>
      <c r="C83" s="1235"/>
      <c r="D83" s="1235"/>
      <c r="E83" s="1235"/>
      <c r="F83" s="1235"/>
      <c r="G83" s="1236">
        <f>SUM(G62:G82)</f>
        <v>385147224</v>
      </c>
      <c r="H83" s="1148"/>
      <c r="L83" s="1238"/>
      <c r="M83" s="1238"/>
      <c r="N83" s="1070"/>
    </row>
    <row r="84" spans="1:26" ht="14.1" customHeight="1" x14ac:dyDescent="0.25">
      <c r="I84" s="1200"/>
      <c r="N84" s="1070"/>
    </row>
    <row r="85" spans="1:26" s="168" customFormat="1" ht="13.5" customHeight="1" x14ac:dyDescent="0.25">
      <c r="A85" s="165" t="s">
        <v>946</v>
      </c>
      <c r="B85" s="166" t="str">
        <f>'(2)Ins.'!D109</f>
        <v>Inserir Data</v>
      </c>
      <c r="E85" s="167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spans="1:26" s="168" customFormat="1" ht="13.5" customHeight="1" x14ac:dyDescent="0.25">
      <c r="D86" s="167"/>
      <c r="E86" s="167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spans="1:26" s="168" customFormat="1" ht="13.5" customHeight="1" x14ac:dyDescent="0.25">
      <c r="A87" s="164"/>
      <c r="B87" s="167"/>
      <c r="C87" s="169"/>
      <c r="D87" s="167"/>
      <c r="E87" s="167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spans="1:26" s="211" customFormat="1" ht="14.1" customHeight="1" x14ac:dyDescent="0.25">
      <c r="I88" s="213"/>
    </row>
    <row r="89" spans="1:26" s="211" customFormat="1" ht="14.1" customHeight="1" x14ac:dyDescent="0.25">
      <c r="I89" s="213"/>
    </row>
    <row r="90" spans="1:26" s="211" customFormat="1" ht="14.1" customHeight="1" x14ac:dyDescent="0.25">
      <c r="I90" s="213"/>
    </row>
    <row r="91" spans="1:26" s="211" customFormat="1" ht="14.1" customHeight="1" x14ac:dyDescent="0.25">
      <c r="I91" s="213"/>
    </row>
    <row r="92" spans="1:26" s="211" customFormat="1" ht="14.1" customHeight="1" x14ac:dyDescent="0.25">
      <c r="I92" s="213"/>
    </row>
    <row r="93" spans="1:26" s="211" customFormat="1" ht="14.1" customHeight="1" x14ac:dyDescent="0.25">
      <c r="I93" s="213"/>
    </row>
    <row r="94" spans="1:26" s="211" customFormat="1" ht="14.1" customHeight="1" x14ac:dyDescent="0.25">
      <c r="I94" s="213"/>
    </row>
    <row r="95" spans="1:26" s="211" customFormat="1" ht="14.1" customHeight="1" x14ac:dyDescent="0.25">
      <c r="I95" s="213"/>
    </row>
    <row r="96" spans="1:26" s="211" customFormat="1" ht="14.1" customHeight="1" x14ac:dyDescent="0.25">
      <c r="I96" s="213"/>
    </row>
    <row r="97" spans="1:26" s="211" customFormat="1" ht="14.1" customHeight="1" x14ac:dyDescent="0.25">
      <c r="I97" s="213"/>
    </row>
    <row r="98" spans="1:26" s="211" customFormat="1" ht="14.1" customHeight="1" x14ac:dyDescent="0.25">
      <c r="I98" s="213"/>
    </row>
    <row r="99" spans="1:26" s="211" customFormat="1" ht="14.1" customHeight="1" x14ac:dyDescent="0.25">
      <c r="I99" s="213"/>
    </row>
    <row r="100" spans="1:26" s="211" customFormat="1" ht="14.1" customHeight="1" x14ac:dyDescent="0.25">
      <c r="I100" s="213"/>
    </row>
    <row r="101" spans="1:26" s="168" customFormat="1" ht="13.5" customHeight="1" x14ac:dyDescent="0.25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spans="1:26" s="168" customFormat="1" ht="13.5" customHeight="1" x14ac:dyDescent="0.25">
      <c r="A102" s="164"/>
      <c r="B102" s="164"/>
      <c r="C102" s="198" t="str">
        <f>'(2)Ins.'!D125</f>
        <v>Razão Social da Licitante</v>
      </c>
      <c r="D102" s="198"/>
      <c r="E102" s="198"/>
      <c r="F102" s="198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spans="1:26" s="168" customFormat="1" ht="13.5" customHeight="1" x14ac:dyDescent="0.25">
      <c r="A103" s="164"/>
      <c r="B103" s="167"/>
      <c r="C103" s="169"/>
      <c r="D103" s="167"/>
      <c r="E103" s="167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spans="1:26" s="168" customFormat="1" ht="13.5" customHeight="1" x14ac:dyDescent="0.25">
      <c r="A104" s="164"/>
      <c r="B104" s="164"/>
      <c r="C104" s="172" t="s">
        <v>947</v>
      </c>
      <c r="D104" s="198" t="str">
        <f>'(2)Ins.'!E127</f>
        <v>inserir nº dias</v>
      </c>
      <c r="E104" s="198"/>
      <c r="F104" s="173" t="s">
        <v>948</v>
      </c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spans="1:26" ht="14.1" customHeight="1" x14ac:dyDescent="0.25">
      <c r="I105" s="1200"/>
    </row>
    <row r="106" spans="1:26" ht="14.1" customHeight="1" x14ac:dyDescent="0.25">
      <c r="I106" s="1200"/>
    </row>
    <row r="107" spans="1:26" ht="14.1" customHeight="1" x14ac:dyDescent="0.25">
      <c r="I107" s="1200"/>
    </row>
    <row r="108" spans="1:26" ht="14.1" customHeight="1" x14ac:dyDescent="0.25">
      <c r="I108" s="1200"/>
    </row>
    <row r="109" spans="1:26" ht="14.1" customHeight="1" x14ac:dyDescent="0.25">
      <c r="I109" s="1200"/>
    </row>
    <row r="110" spans="1:26" ht="14.1" customHeight="1" x14ac:dyDescent="0.25">
      <c r="I110" s="1200"/>
    </row>
    <row r="111" spans="1:26" ht="14.1" customHeight="1" x14ac:dyDescent="0.25">
      <c r="I111" s="1200"/>
    </row>
    <row r="112" spans="1:26" ht="14.1" customHeight="1" x14ac:dyDescent="0.25">
      <c r="I112" s="1200"/>
    </row>
    <row r="113" spans="9:9" ht="14.1" customHeight="1" x14ac:dyDescent="0.25">
      <c r="I113" s="1200"/>
    </row>
    <row r="114" spans="9:9" ht="14.1" customHeight="1" x14ac:dyDescent="0.25">
      <c r="I114" s="1200"/>
    </row>
    <row r="115" spans="9:9" ht="14.1" customHeight="1" x14ac:dyDescent="0.25">
      <c r="I115" s="1200"/>
    </row>
    <row r="116" spans="9:9" ht="14.1" customHeight="1" x14ac:dyDescent="0.25">
      <c r="I116" s="1200"/>
    </row>
    <row r="117" spans="9:9" ht="14.1" customHeight="1" x14ac:dyDescent="0.25">
      <c r="I117" s="1200"/>
    </row>
    <row r="118" spans="9:9" ht="14.1" customHeight="1" x14ac:dyDescent="0.25">
      <c r="I118" s="1200"/>
    </row>
    <row r="119" spans="9:9" ht="14.1" customHeight="1" x14ac:dyDescent="0.25">
      <c r="I119" s="1200"/>
    </row>
    <row r="120" spans="9:9" ht="14.1" customHeight="1" x14ac:dyDescent="0.25">
      <c r="I120" s="1200"/>
    </row>
    <row r="121" spans="9:9" ht="14.1" customHeight="1" x14ac:dyDescent="0.25">
      <c r="I121" s="1200"/>
    </row>
    <row r="122" spans="9:9" ht="14.1" customHeight="1" x14ac:dyDescent="0.25">
      <c r="I122" s="1200"/>
    </row>
    <row r="123" spans="9:9" ht="14.1" customHeight="1" x14ac:dyDescent="0.25">
      <c r="I123" s="1200"/>
    </row>
    <row r="124" spans="9:9" ht="14.1" customHeight="1" x14ac:dyDescent="0.25">
      <c r="I124" s="1200"/>
    </row>
    <row r="125" spans="9:9" ht="14.1" customHeight="1" x14ac:dyDescent="0.25">
      <c r="I125" s="1200"/>
    </row>
    <row r="126" spans="9:9" ht="14.1" customHeight="1" x14ac:dyDescent="0.25">
      <c r="I126" s="1200"/>
    </row>
    <row r="127" spans="9:9" ht="14.1" customHeight="1" x14ac:dyDescent="0.25">
      <c r="I127" s="1200"/>
    </row>
    <row r="128" spans="9:9" ht="14.1" customHeight="1" x14ac:dyDescent="0.25">
      <c r="I128" s="1200"/>
    </row>
    <row r="129" spans="9:9" ht="14.1" customHeight="1" x14ac:dyDescent="0.25">
      <c r="I129" s="1200"/>
    </row>
    <row r="130" spans="9:9" ht="14.1" customHeight="1" x14ac:dyDescent="0.25">
      <c r="I130" s="1200"/>
    </row>
    <row r="131" spans="9:9" ht="14.1" customHeight="1" x14ac:dyDescent="0.25">
      <c r="I131" s="1200"/>
    </row>
    <row r="132" spans="9:9" ht="14.1" customHeight="1" x14ac:dyDescent="0.25">
      <c r="I132" s="1200"/>
    </row>
    <row r="133" spans="9:9" ht="14.1" customHeight="1" x14ac:dyDescent="0.25">
      <c r="I133" s="1200"/>
    </row>
    <row r="134" spans="9:9" ht="14.1" customHeight="1" x14ac:dyDescent="0.25">
      <c r="I134" s="1200"/>
    </row>
    <row r="135" spans="9:9" ht="14.1" customHeight="1" x14ac:dyDescent="0.25">
      <c r="I135" s="1200"/>
    </row>
    <row r="136" spans="9:9" ht="14.1" customHeight="1" x14ac:dyDescent="0.25">
      <c r="I136" s="1200"/>
    </row>
    <row r="137" spans="9:9" ht="14.1" customHeight="1" x14ac:dyDescent="0.25">
      <c r="I137" s="1200"/>
    </row>
    <row r="138" spans="9:9" ht="14.1" customHeight="1" x14ac:dyDescent="0.25">
      <c r="I138" s="1200"/>
    </row>
    <row r="139" spans="9:9" ht="14.1" customHeight="1" x14ac:dyDescent="0.25">
      <c r="I139" s="1200"/>
    </row>
    <row r="140" spans="9:9" ht="14.1" customHeight="1" x14ac:dyDescent="0.25">
      <c r="I140" s="1200"/>
    </row>
    <row r="141" spans="9:9" ht="14.1" customHeight="1" x14ac:dyDescent="0.25">
      <c r="I141" s="1200"/>
    </row>
    <row r="142" spans="9:9" ht="14.1" customHeight="1" x14ac:dyDescent="0.25">
      <c r="I142" s="1200"/>
    </row>
    <row r="143" spans="9:9" ht="14.1" customHeight="1" x14ac:dyDescent="0.25">
      <c r="I143" s="1200"/>
    </row>
    <row r="144" spans="9:9" ht="14.1" customHeight="1" x14ac:dyDescent="0.25">
      <c r="I144" s="1200"/>
    </row>
    <row r="145" spans="9:9" ht="14.1" customHeight="1" x14ac:dyDescent="0.25">
      <c r="I145" s="1200"/>
    </row>
    <row r="146" spans="9:9" ht="14.1" customHeight="1" x14ac:dyDescent="0.25">
      <c r="I146" s="1200"/>
    </row>
    <row r="147" spans="9:9" ht="14.1" customHeight="1" x14ac:dyDescent="0.25">
      <c r="I147" s="1200"/>
    </row>
    <row r="148" spans="9:9" ht="14.1" customHeight="1" x14ac:dyDescent="0.25">
      <c r="I148" s="1200"/>
    </row>
    <row r="149" spans="9:9" ht="14.1" customHeight="1" x14ac:dyDescent="0.25">
      <c r="I149" s="1200"/>
    </row>
    <row r="150" spans="9:9" ht="14.1" customHeight="1" x14ac:dyDescent="0.25">
      <c r="I150" s="1200"/>
    </row>
    <row r="151" spans="9:9" ht="14.1" customHeight="1" x14ac:dyDescent="0.25">
      <c r="I151" s="1200"/>
    </row>
    <row r="152" spans="9:9" ht="14.1" customHeight="1" x14ac:dyDescent="0.25">
      <c r="I152" s="1200"/>
    </row>
    <row r="153" spans="9:9" ht="14.1" customHeight="1" x14ac:dyDescent="0.25">
      <c r="I153" s="1200"/>
    </row>
    <row r="154" spans="9:9" ht="14.1" customHeight="1" x14ac:dyDescent="0.25">
      <c r="I154" s="1200"/>
    </row>
    <row r="155" spans="9:9" ht="14.1" customHeight="1" x14ac:dyDescent="0.25">
      <c r="I155" s="1200"/>
    </row>
    <row r="156" spans="9:9" ht="14.1" customHeight="1" x14ac:dyDescent="0.25">
      <c r="I156" s="1200"/>
    </row>
    <row r="157" spans="9:9" ht="14.1" customHeight="1" x14ac:dyDescent="0.25">
      <c r="I157" s="1200"/>
    </row>
    <row r="158" spans="9:9" ht="14.1" customHeight="1" x14ac:dyDescent="0.25">
      <c r="I158" s="1200"/>
    </row>
    <row r="159" spans="9:9" ht="14.1" customHeight="1" x14ac:dyDescent="0.25">
      <c r="I159" s="1200"/>
    </row>
    <row r="160" spans="9:9" ht="14.1" customHeight="1" x14ac:dyDescent="0.25">
      <c r="I160" s="1200"/>
    </row>
    <row r="161" spans="9:9" ht="14.1" customHeight="1" x14ac:dyDescent="0.25">
      <c r="I161" s="1200"/>
    </row>
    <row r="162" spans="9:9" ht="14.1" customHeight="1" x14ac:dyDescent="0.25">
      <c r="I162" s="1200"/>
    </row>
    <row r="163" spans="9:9" ht="14.1" customHeight="1" x14ac:dyDescent="0.25">
      <c r="I163" s="1200"/>
    </row>
    <row r="164" spans="9:9" ht="14.1" customHeight="1" x14ac:dyDescent="0.25">
      <c r="I164" s="1200"/>
    </row>
    <row r="165" spans="9:9" ht="14.1" customHeight="1" x14ac:dyDescent="0.25">
      <c r="I165" s="1200"/>
    </row>
    <row r="166" spans="9:9" ht="14.1" customHeight="1" x14ac:dyDescent="0.25">
      <c r="I166" s="1200"/>
    </row>
    <row r="167" spans="9:9" ht="14.1" customHeight="1" x14ac:dyDescent="0.25">
      <c r="I167" s="1200"/>
    </row>
    <row r="168" spans="9:9" ht="14.1" customHeight="1" x14ac:dyDescent="0.25">
      <c r="I168" s="1200"/>
    </row>
    <row r="169" spans="9:9" ht="14.1" customHeight="1" x14ac:dyDescent="0.25">
      <c r="I169" s="1200"/>
    </row>
    <row r="170" spans="9:9" ht="14.1" customHeight="1" x14ac:dyDescent="0.25">
      <c r="I170" s="1200"/>
    </row>
    <row r="171" spans="9:9" ht="14.1" customHeight="1" x14ac:dyDescent="0.25">
      <c r="I171" s="1200"/>
    </row>
    <row r="172" spans="9:9" ht="14.1" customHeight="1" x14ac:dyDescent="0.25">
      <c r="I172" s="1200"/>
    </row>
    <row r="173" spans="9:9" ht="14.1" customHeight="1" x14ac:dyDescent="0.25">
      <c r="I173" s="1200"/>
    </row>
    <row r="174" spans="9:9" ht="14.1" customHeight="1" x14ac:dyDescent="0.25">
      <c r="I174" s="1200"/>
    </row>
    <row r="175" spans="9:9" ht="14.1" customHeight="1" x14ac:dyDescent="0.25">
      <c r="I175" s="1200"/>
    </row>
    <row r="176" spans="9:9" ht="14.1" customHeight="1" x14ac:dyDescent="0.25">
      <c r="I176" s="1200"/>
    </row>
    <row r="177" spans="9:9" ht="14.1" customHeight="1" x14ac:dyDescent="0.25">
      <c r="I177" s="1200"/>
    </row>
    <row r="178" spans="9:9" ht="14.1" customHeight="1" x14ac:dyDescent="0.25">
      <c r="I178" s="1200"/>
    </row>
    <row r="179" spans="9:9" ht="14.1" customHeight="1" x14ac:dyDescent="0.25">
      <c r="I179" s="1200"/>
    </row>
    <row r="180" spans="9:9" ht="14.1" customHeight="1" x14ac:dyDescent="0.25">
      <c r="I180" s="1200"/>
    </row>
    <row r="181" spans="9:9" ht="14.1" customHeight="1" x14ac:dyDescent="0.25">
      <c r="I181" s="1200"/>
    </row>
    <row r="182" spans="9:9" ht="14.1" customHeight="1" x14ac:dyDescent="0.25">
      <c r="I182" s="1200"/>
    </row>
    <row r="183" spans="9:9" ht="14.1" customHeight="1" x14ac:dyDescent="0.25">
      <c r="I183" s="1200"/>
    </row>
    <row r="184" spans="9:9" ht="14.1" customHeight="1" x14ac:dyDescent="0.25">
      <c r="I184" s="1200"/>
    </row>
    <row r="185" spans="9:9" ht="14.1" customHeight="1" x14ac:dyDescent="0.25">
      <c r="I185" s="1200"/>
    </row>
    <row r="186" spans="9:9" ht="14.1" customHeight="1" x14ac:dyDescent="0.25">
      <c r="I186" s="1200"/>
    </row>
    <row r="187" spans="9:9" ht="14.1" customHeight="1" x14ac:dyDescent="0.25">
      <c r="I187" s="1200"/>
    </row>
    <row r="188" spans="9:9" ht="14.1" customHeight="1" x14ac:dyDescent="0.25">
      <c r="I188" s="1200"/>
    </row>
    <row r="189" spans="9:9" ht="14.1" customHeight="1" x14ac:dyDescent="0.25">
      <c r="I189" s="1200"/>
    </row>
    <row r="190" spans="9:9" ht="14.1" customHeight="1" x14ac:dyDescent="0.25">
      <c r="I190" s="1200"/>
    </row>
    <row r="191" spans="9:9" ht="14.1" customHeight="1" x14ac:dyDescent="0.25">
      <c r="I191" s="1200"/>
    </row>
    <row r="192" spans="9:9" ht="14.1" customHeight="1" x14ac:dyDescent="0.25">
      <c r="I192" s="1200"/>
    </row>
    <row r="193" spans="9:9" ht="14.1" customHeight="1" x14ac:dyDescent="0.25">
      <c r="I193" s="1200"/>
    </row>
    <row r="194" spans="9:9" ht="14.1" customHeight="1" x14ac:dyDescent="0.25">
      <c r="I194" s="1200"/>
    </row>
    <row r="195" spans="9:9" ht="14.1" customHeight="1" x14ac:dyDescent="0.25">
      <c r="I195" s="1200"/>
    </row>
    <row r="196" spans="9:9" ht="14.1" customHeight="1" x14ac:dyDescent="0.25">
      <c r="I196" s="1200"/>
    </row>
    <row r="197" spans="9:9" ht="14.1" customHeight="1" x14ac:dyDescent="0.25">
      <c r="I197" s="1200"/>
    </row>
    <row r="198" spans="9:9" ht="14.1" customHeight="1" x14ac:dyDescent="0.25">
      <c r="I198" s="1200"/>
    </row>
    <row r="199" spans="9:9" ht="14.1" customHeight="1" x14ac:dyDescent="0.25">
      <c r="I199" s="1200"/>
    </row>
    <row r="200" spans="9:9" ht="14.1" customHeight="1" x14ac:dyDescent="0.25">
      <c r="I200" s="1200"/>
    </row>
    <row r="201" spans="9:9" ht="14.1" customHeight="1" x14ac:dyDescent="0.25">
      <c r="I201" s="1200"/>
    </row>
    <row r="202" spans="9:9" ht="14.1" customHeight="1" x14ac:dyDescent="0.25">
      <c r="I202" s="1200"/>
    </row>
    <row r="203" spans="9:9" ht="14.1" customHeight="1" x14ac:dyDescent="0.25">
      <c r="I203" s="1200"/>
    </row>
    <row r="204" spans="9:9" ht="14.1" customHeight="1" x14ac:dyDescent="0.25">
      <c r="I204" s="1200"/>
    </row>
    <row r="205" spans="9:9" ht="14.1" customHeight="1" x14ac:dyDescent="0.25">
      <c r="I205" s="1200"/>
    </row>
    <row r="206" spans="9:9" ht="14.1" customHeight="1" x14ac:dyDescent="0.25">
      <c r="I206" s="1200"/>
    </row>
    <row r="207" spans="9:9" ht="14.1" customHeight="1" x14ac:dyDescent="0.25">
      <c r="I207" s="1200"/>
    </row>
    <row r="208" spans="9:9" ht="14.1" customHeight="1" x14ac:dyDescent="0.25">
      <c r="I208" s="1200"/>
    </row>
    <row r="209" spans="9:9" ht="14.1" customHeight="1" x14ac:dyDescent="0.25">
      <c r="I209" s="1200"/>
    </row>
    <row r="210" spans="9:9" ht="14.1" customHeight="1" x14ac:dyDescent="0.25">
      <c r="I210" s="1200"/>
    </row>
    <row r="211" spans="9:9" ht="14.1" customHeight="1" x14ac:dyDescent="0.25">
      <c r="I211" s="1200"/>
    </row>
    <row r="212" spans="9:9" ht="14.1" customHeight="1" x14ac:dyDescent="0.25">
      <c r="I212" s="1200"/>
    </row>
    <row r="213" spans="9:9" ht="14.1" customHeight="1" x14ac:dyDescent="0.25">
      <c r="I213" s="1200"/>
    </row>
    <row r="214" spans="9:9" ht="14.1" customHeight="1" x14ac:dyDescent="0.25">
      <c r="I214" s="1200"/>
    </row>
    <row r="215" spans="9:9" ht="14.1" customHeight="1" x14ac:dyDescent="0.25">
      <c r="I215" s="1200"/>
    </row>
    <row r="216" spans="9:9" ht="14.1" customHeight="1" x14ac:dyDescent="0.25">
      <c r="I216" s="1200"/>
    </row>
    <row r="217" spans="9:9" ht="14.1" customHeight="1" x14ac:dyDescent="0.25">
      <c r="I217" s="1200"/>
    </row>
    <row r="218" spans="9:9" ht="14.1" customHeight="1" x14ac:dyDescent="0.25">
      <c r="I218" s="1200"/>
    </row>
    <row r="219" spans="9:9" ht="14.1" customHeight="1" x14ac:dyDescent="0.25">
      <c r="I219" s="1200"/>
    </row>
    <row r="220" spans="9:9" ht="14.1" customHeight="1" x14ac:dyDescent="0.25">
      <c r="I220" s="1200"/>
    </row>
    <row r="221" spans="9:9" ht="14.1" customHeight="1" x14ac:dyDescent="0.25">
      <c r="I221" s="1200"/>
    </row>
    <row r="222" spans="9:9" ht="14.1" customHeight="1" x14ac:dyDescent="0.25">
      <c r="I222" s="1200"/>
    </row>
    <row r="223" spans="9:9" ht="14.1" customHeight="1" x14ac:dyDescent="0.25">
      <c r="I223" s="1200"/>
    </row>
    <row r="224" spans="9:9" ht="14.1" customHeight="1" x14ac:dyDescent="0.25">
      <c r="I224" s="1200"/>
    </row>
    <row r="225" spans="9:9" ht="14.1" customHeight="1" x14ac:dyDescent="0.25">
      <c r="I225" s="1200"/>
    </row>
    <row r="226" spans="9:9" ht="14.1" customHeight="1" x14ac:dyDescent="0.25">
      <c r="I226" s="1200"/>
    </row>
    <row r="227" spans="9:9" ht="14.1" customHeight="1" x14ac:dyDescent="0.25">
      <c r="I227" s="1200"/>
    </row>
    <row r="228" spans="9:9" ht="14.1" customHeight="1" x14ac:dyDescent="0.25">
      <c r="I228" s="1200"/>
    </row>
    <row r="229" spans="9:9" ht="14.1" customHeight="1" x14ac:dyDescent="0.25">
      <c r="I229" s="1200"/>
    </row>
    <row r="230" spans="9:9" ht="14.1" customHeight="1" x14ac:dyDescent="0.25">
      <c r="I230" s="1200"/>
    </row>
    <row r="231" spans="9:9" ht="14.1" customHeight="1" x14ac:dyDescent="0.25">
      <c r="I231" s="1200"/>
    </row>
    <row r="232" spans="9:9" ht="14.1" customHeight="1" x14ac:dyDescent="0.25">
      <c r="I232" s="1200"/>
    </row>
    <row r="233" spans="9:9" ht="14.1" customHeight="1" x14ac:dyDescent="0.25">
      <c r="I233" s="1200"/>
    </row>
    <row r="234" spans="9:9" ht="14.1" customHeight="1" x14ac:dyDescent="0.25">
      <c r="I234" s="1200"/>
    </row>
    <row r="235" spans="9:9" ht="14.1" customHeight="1" x14ac:dyDescent="0.25">
      <c r="I235" s="1200"/>
    </row>
    <row r="236" spans="9:9" ht="14.1" customHeight="1" x14ac:dyDescent="0.25">
      <c r="I236" s="1200"/>
    </row>
    <row r="237" spans="9:9" ht="14.1" customHeight="1" x14ac:dyDescent="0.25">
      <c r="I237" s="1200"/>
    </row>
    <row r="238" spans="9:9" ht="14.1" customHeight="1" x14ac:dyDescent="0.25">
      <c r="I238" s="1200"/>
    </row>
    <row r="239" spans="9:9" ht="14.1" customHeight="1" x14ac:dyDescent="0.25">
      <c r="I239" s="1200"/>
    </row>
    <row r="240" spans="9:9" ht="14.1" customHeight="1" x14ac:dyDescent="0.25">
      <c r="I240" s="1200"/>
    </row>
    <row r="241" spans="9:11" ht="14.1" customHeight="1" x14ac:dyDescent="0.25">
      <c r="I241" s="1200"/>
    </row>
    <row r="242" spans="9:11" ht="14.1" customHeight="1" x14ac:dyDescent="0.25">
      <c r="I242" s="1200"/>
    </row>
    <row r="243" spans="9:11" ht="14.1" customHeight="1" x14ac:dyDescent="0.25">
      <c r="I243" s="1200"/>
    </row>
    <row r="244" spans="9:11" ht="14.1" customHeight="1" x14ac:dyDescent="0.25">
      <c r="I244" s="1200"/>
    </row>
    <row r="245" spans="9:11" ht="14.1" customHeight="1" x14ac:dyDescent="0.25">
      <c r="I245" s="1200"/>
    </row>
    <row r="246" spans="9:11" ht="14.1" customHeight="1" x14ac:dyDescent="0.25">
      <c r="I246" s="1200"/>
    </row>
    <row r="247" spans="9:11" ht="14.1" customHeight="1" x14ac:dyDescent="0.25">
      <c r="I247" s="1200"/>
    </row>
    <row r="248" spans="9:11" ht="14.1" customHeight="1" x14ac:dyDescent="0.25">
      <c r="I248" s="1200"/>
    </row>
    <row r="249" spans="9:11" ht="14.1" customHeight="1" x14ac:dyDescent="0.25">
      <c r="I249" s="1200"/>
    </row>
    <row r="250" spans="9:11" ht="14.1" customHeight="1" x14ac:dyDescent="0.25">
      <c r="I250" s="1200"/>
      <c r="J250" s="1071">
        <v>231</v>
      </c>
      <c r="K250" s="1071">
        <f>240-J250</f>
        <v>9</v>
      </c>
    </row>
    <row r="251" spans="9:11" ht="14.1" customHeight="1" x14ac:dyDescent="0.25">
      <c r="I251" s="1200"/>
    </row>
    <row r="252" spans="9:11" ht="14.1" customHeight="1" x14ac:dyDescent="0.25">
      <c r="I252" s="1200"/>
    </row>
    <row r="253" spans="9:11" ht="14.1" customHeight="1" x14ac:dyDescent="0.25">
      <c r="I253" s="1200"/>
    </row>
    <row r="254" spans="9:11" ht="14.1" customHeight="1" x14ac:dyDescent="0.25">
      <c r="I254" s="1200"/>
    </row>
    <row r="255" spans="9:11" ht="14.1" customHeight="1" x14ac:dyDescent="0.25">
      <c r="I255" s="1200"/>
    </row>
    <row r="256" spans="9:11" ht="14.1" customHeight="1" x14ac:dyDescent="0.25">
      <c r="I256" s="1200"/>
    </row>
    <row r="257" spans="9:9" ht="14.1" customHeight="1" x14ac:dyDescent="0.25">
      <c r="I257" s="1200"/>
    </row>
    <row r="258" spans="9:9" ht="14.1" customHeight="1" x14ac:dyDescent="0.25">
      <c r="I258" s="1200"/>
    </row>
    <row r="259" spans="9:9" ht="14.1" customHeight="1" x14ac:dyDescent="0.25">
      <c r="I259" s="1200"/>
    </row>
    <row r="260" spans="9:9" ht="14.1" customHeight="1" x14ac:dyDescent="0.25">
      <c r="I260" s="1200"/>
    </row>
    <row r="261" spans="9:9" ht="14.1" customHeight="1" x14ac:dyDescent="0.25">
      <c r="I261" s="1200"/>
    </row>
    <row r="262" spans="9:9" ht="14.1" customHeight="1" x14ac:dyDescent="0.25">
      <c r="I262" s="1200"/>
    </row>
    <row r="263" spans="9:9" ht="14.1" customHeight="1" x14ac:dyDescent="0.25">
      <c r="I263" s="1200"/>
    </row>
    <row r="264" spans="9:9" ht="14.1" customHeight="1" x14ac:dyDescent="0.25">
      <c r="I264" s="1200"/>
    </row>
    <row r="265" spans="9:9" ht="14.1" customHeight="1" x14ac:dyDescent="0.25">
      <c r="I265" s="1200"/>
    </row>
  </sheetData>
  <sheetProtection algorithmName="SHA-512" hashValue="kSRn7Y7BEgaWhDBNp2Hl8tXXDZKF5FT/nvamP1mrrN6qtjOTBNR/qMZWGHXHaisYxYEFqhz0xZuSWaW+bB/OcQ==" saltValue="ZrHCak2HPULndSCFBwYIEg==" spinCount="100000" sheet="1" formatCells="0" formatColumns="0" formatRows="0" insertColumns="0" insertRows="0" insertHyperlinks="0" deleteColumns="0" deleteRows="0" selectLockedCells="1" sort="0" autoFilter="0" pivotTables="0"/>
  <mergeCells count="112">
    <mergeCell ref="G82:H82"/>
    <mergeCell ref="C102:F102"/>
    <mergeCell ref="D104:E104"/>
    <mergeCell ref="G77:H77"/>
    <mergeCell ref="G78:H78"/>
    <mergeCell ref="G79:H79"/>
    <mergeCell ref="G80:H80"/>
    <mergeCell ref="G81:H81"/>
    <mergeCell ref="G83:H83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36:H36"/>
    <mergeCell ref="G37:H37"/>
    <mergeCell ref="G38:H38"/>
    <mergeCell ref="G29:H29"/>
    <mergeCell ref="G46:H46"/>
    <mergeCell ref="G47:H47"/>
    <mergeCell ref="G48:H48"/>
    <mergeCell ref="G33:H35"/>
    <mergeCell ref="G59:H61"/>
    <mergeCell ref="G27:H27"/>
    <mergeCell ref="G49:H49"/>
    <mergeCell ref="G50:H50"/>
    <mergeCell ref="G56:H56"/>
    <mergeCell ref="G51:H51"/>
    <mergeCell ref="G52:H52"/>
    <mergeCell ref="G53:H53"/>
    <mergeCell ref="G54:H54"/>
    <mergeCell ref="G55:H55"/>
    <mergeCell ref="G39:H39"/>
    <mergeCell ref="G40:H40"/>
    <mergeCell ref="G41:H41"/>
    <mergeCell ref="G42:H42"/>
    <mergeCell ref="G43:H43"/>
    <mergeCell ref="G44:H44"/>
    <mergeCell ref="G45:H45"/>
    <mergeCell ref="A83:F83"/>
    <mergeCell ref="A56:B56"/>
    <mergeCell ref="C34:C35"/>
    <mergeCell ref="E33:F33"/>
    <mergeCell ref="C33:D33"/>
    <mergeCell ref="E34:E35"/>
    <mergeCell ref="B33:B35"/>
    <mergeCell ref="E60:E61"/>
    <mergeCell ref="A59:A61"/>
    <mergeCell ref="B59:B61"/>
    <mergeCell ref="C59:C61"/>
    <mergeCell ref="F60:F61"/>
    <mergeCell ref="D60:D61"/>
    <mergeCell ref="D59:F59"/>
    <mergeCell ref="D28:F28"/>
    <mergeCell ref="D29:F29"/>
    <mergeCell ref="A30:F30"/>
    <mergeCell ref="A33:A35"/>
    <mergeCell ref="G30:H30"/>
    <mergeCell ref="B29:C29"/>
    <mergeCell ref="A24:A26"/>
    <mergeCell ref="G28:H28"/>
    <mergeCell ref="G15:H16"/>
    <mergeCell ref="B15:C17"/>
    <mergeCell ref="B18:C18"/>
    <mergeCell ref="B28:C28"/>
    <mergeCell ref="D24:F26"/>
    <mergeCell ref="D27:F27"/>
    <mergeCell ref="G24:H26"/>
    <mergeCell ref="B24:C26"/>
    <mergeCell ref="B27:C27"/>
    <mergeCell ref="B20:C20"/>
    <mergeCell ref="B21:C21"/>
    <mergeCell ref="D18:F18"/>
    <mergeCell ref="D19:F19"/>
    <mergeCell ref="D20:F20"/>
    <mergeCell ref="B10:C10"/>
    <mergeCell ref="G4:H6"/>
    <mergeCell ref="A1:H1"/>
    <mergeCell ref="D4:F6"/>
    <mergeCell ref="D9:F9"/>
    <mergeCell ref="D8:F8"/>
    <mergeCell ref="B9:C9"/>
    <mergeCell ref="B8:C8"/>
    <mergeCell ref="A4:A6"/>
    <mergeCell ref="G9:H9"/>
    <mergeCell ref="B4:C6"/>
    <mergeCell ref="D21:F21"/>
    <mergeCell ref="B19:C19"/>
    <mergeCell ref="B7:C7"/>
    <mergeCell ref="G12:H12"/>
    <mergeCell ref="A15:A17"/>
    <mergeCell ref="B12:C12"/>
    <mergeCell ref="G11:H11"/>
    <mergeCell ref="G7:H7"/>
    <mergeCell ref="G8:H8"/>
    <mergeCell ref="G10:H10"/>
    <mergeCell ref="D12:F12"/>
    <mergeCell ref="D15:F17"/>
    <mergeCell ref="D7:F7"/>
    <mergeCell ref="D11:F11"/>
    <mergeCell ref="B11:C11"/>
    <mergeCell ref="D10:F10"/>
  </mergeCells>
  <phoneticPr fontId="105" type="noConversion"/>
  <printOptions horizontalCentered="1"/>
  <pageMargins left="1.1811023622047245" right="0.78740157480314965" top="1.1811023622047245" bottom="0.78740157480314965" header="0.59055118110236227" footer="0.31496062992125984"/>
  <pageSetup paperSize="9" scale="74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17 - Composição das Vagas e das Horas Equivalentes&amp;R&amp;"Calibri,Negrito"&amp;9Pág.: &amp;P de &amp;N</oddFooter>
  </headerFooter>
  <rowBreaks count="1" manualBreakCount="1">
    <brk id="57" max="7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967C1-7A15-443E-818E-CFFEA963D1FE}">
  <dimension ref="A1:Z52"/>
  <sheetViews>
    <sheetView showGridLines="0" zoomScaleNormal="100" workbookViewId="0">
      <selection sqref="A1:G1"/>
    </sheetView>
  </sheetViews>
  <sheetFormatPr defaultColWidth="8.88671875" defaultRowHeight="15" customHeight="1" x14ac:dyDescent="0.25"/>
  <cols>
    <col min="1" max="1" width="8.88671875" style="214"/>
    <col min="2" max="6" width="15.6640625" style="214" customWidth="1"/>
    <col min="7" max="7" width="16.33203125" style="214" bestFit="1" customWidth="1"/>
    <col min="8" max="8" width="14.88671875" style="214" bestFit="1" customWidth="1"/>
    <col min="9" max="16384" width="8.88671875" style="214"/>
  </cols>
  <sheetData>
    <row r="1" spans="1:8" s="817" customFormat="1" ht="21.9" customHeight="1" x14ac:dyDescent="0.25">
      <c r="A1" s="237" t="s">
        <v>904</v>
      </c>
      <c r="B1" s="238"/>
      <c r="C1" s="238"/>
      <c r="D1" s="238"/>
      <c r="E1" s="238"/>
      <c r="F1" s="238"/>
      <c r="G1" s="239"/>
    </row>
    <row r="2" spans="1:8" s="819" customFormat="1" ht="5.0999999999999996" customHeight="1" x14ac:dyDescent="0.25">
      <c r="A2" s="818"/>
      <c r="B2" s="818"/>
      <c r="C2" s="818"/>
      <c r="D2" s="818"/>
      <c r="E2" s="818"/>
      <c r="F2" s="818"/>
    </row>
    <row r="3" spans="1:8" ht="30" customHeight="1" x14ac:dyDescent="0.25">
      <c r="A3" s="1239" t="s">
        <v>367</v>
      </c>
      <c r="B3" s="1239" t="s">
        <v>839</v>
      </c>
      <c r="C3" s="1239" t="s">
        <v>840</v>
      </c>
      <c r="D3" s="1239" t="s">
        <v>896</v>
      </c>
      <c r="E3" s="1239" t="s">
        <v>897</v>
      </c>
      <c r="F3" s="1239" t="s">
        <v>898</v>
      </c>
      <c r="G3" s="1239" t="s">
        <v>895</v>
      </c>
    </row>
    <row r="4" spans="1:8" ht="15" customHeight="1" x14ac:dyDescent="0.25">
      <c r="A4" s="1240">
        <v>1</v>
      </c>
      <c r="B4" s="1241">
        <f>'(19)Fluxo_Caixa'!D145</f>
        <v>2.5</v>
      </c>
      <c r="C4" s="1242">
        <f>'(17)Vaga_Hora'!$G$62</f>
        <v>18340344</v>
      </c>
      <c r="D4" s="1243">
        <f>'(19)Fluxo_Caixa'!$G$8</f>
        <v>0.18</v>
      </c>
      <c r="E4" s="1243">
        <f>'(19)Fluxo_Caixa'!G10</f>
        <v>0.95</v>
      </c>
      <c r="F4" s="1243">
        <f>'(19)Fluxo_Caixa'!$G$12</f>
        <v>0.17099999999999999</v>
      </c>
      <c r="G4" s="1241">
        <f>'(19)Fluxo_Caixa'!$G$18</f>
        <v>7840497.0599999996</v>
      </c>
    </row>
    <row r="5" spans="1:8" ht="15" customHeight="1" x14ac:dyDescent="0.25">
      <c r="A5" s="1244">
        <v>2</v>
      </c>
      <c r="B5" s="1245">
        <f>$B$4</f>
        <v>2.5</v>
      </c>
      <c r="C5" s="1246">
        <f>'(17)Vaga_Hora'!$G$62</f>
        <v>18340344</v>
      </c>
      <c r="D5" s="1247">
        <f>'(19)Fluxo_Caixa'!$H$8</f>
        <v>0.18926315789473694</v>
      </c>
      <c r="E5" s="1247">
        <f>$E$4</f>
        <v>0.95</v>
      </c>
      <c r="F5" s="1247">
        <f>'(19)Fluxo_Caixa'!$H$12</f>
        <v>0.17980000000000007</v>
      </c>
      <c r="G5" s="1245">
        <f>'(19)Fluxo_Caixa'!$H$18</f>
        <v>8243984.6280000033</v>
      </c>
      <c r="H5" s="1248"/>
    </row>
    <row r="6" spans="1:8" ht="15" customHeight="1" x14ac:dyDescent="0.25">
      <c r="A6" s="1244">
        <v>3</v>
      </c>
      <c r="B6" s="1245">
        <f t="shared" ref="B6:B23" si="0">$B$4</f>
        <v>2.5</v>
      </c>
      <c r="C6" s="1246">
        <f>'(17)Vaga_Hora'!$G$62</f>
        <v>18340344</v>
      </c>
      <c r="D6" s="1247">
        <f>'(19)Fluxo_Caixa'!$I$8</f>
        <v>0.19852631578947388</v>
      </c>
      <c r="E6" s="1247">
        <f t="shared" ref="E6:E23" si="1">$E$4</f>
        <v>0.95</v>
      </c>
      <c r="F6" s="1247">
        <f>'(19)Fluxo_Caixa'!$I$12</f>
        <v>0.18860000000000018</v>
      </c>
      <c r="G6" s="1245">
        <f>'(19)Fluxo_Caixa'!$I$18</f>
        <v>8647472.1960000079</v>
      </c>
      <c r="H6" s="1248"/>
    </row>
    <row r="7" spans="1:8" ht="15" customHeight="1" x14ac:dyDescent="0.25">
      <c r="A7" s="1244">
        <v>4</v>
      </c>
      <c r="B7" s="1245">
        <f t="shared" si="0"/>
        <v>2.5</v>
      </c>
      <c r="C7" s="1246">
        <f>'(17)Vaga_Hora'!$G$62</f>
        <v>18340344</v>
      </c>
      <c r="D7" s="1247">
        <f>'(19)Fluxo_Caixa'!$J$8</f>
        <v>0.20778947368421083</v>
      </c>
      <c r="E7" s="1247">
        <f t="shared" si="1"/>
        <v>0.95</v>
      </c>
      <c r="F7" s="1247">
        <f>'(19)Fluxo_Caixa'!$J$12</f>
        <v>0.19740000000000027</v>
      </c>
      <c r="G7" s="1245">
        <f>'(19)Fluxo_Caixa'!$J$18</f>
        <v>9050959.7640000116</v>
      </c>
      <c r="H7" s="1248"/>
    </row>
    <row r="8" spans="1:8" ht="15" customHeight="1" x14ac:dyDescent="0.25">
      <c r="A8" s="1244">
        <v>5</v>
      </c>
      <c r="B8" s="1245">
        <f t="shared" si="0"/>
        <v>2.5</v>
      </c>
      <c r="C8" s="1246">
        <f>'(17)Vaga_Hora'!$G$62</f>
        <v>18340344</v>
      </c>
      <c r="D8" s="1247">
        <f>'(19)Fluxo_Caixa'!$K$8</f>
        <v>0.21705263157894777</v>
      </c>
      <c r="E8" s="1247">
        <f t="shared" si="1"/>
        <v>0.95</v>
      </c>
      <c r="F8" s="1247">
        <f>'(19)Fluxo_Caixa'!$K$12</f>
        <v>0.20620000000000038</v>
      </c>
      <c r="G8" s="1245">
        <f>'(19)Fluxo_Caixa'!$K$18</f>
        <v>9454447.3320000172</v>
      </c>
      <c r="H8" s="1248"/>
    </row>
    <row r="9" spans="1:8" ht="15" customHeight="1" x14ac:dyDescent="0.25">
      <c r="A9" s="1244">
        <v>6</v>
      </c>
      <c r="B9" s="1245">
        <f t="shared" si="0"/>
        <v>2.5</v>
      </c>
      <c r="C9" s="1246">
        <f>'(17)Vaga_Hora'!$G$62</f>
        <v>18340344</v>
      </c>
      <c r="D9" s="1247">
        <f>'(19)Fluxo_Caixa'!$L$8</f>
        <v>0.22631578947368472</v>
      </c>
      <c r="E9" s="1247">
        <f t="shared" si="1"/>
        <v>0.95</v>
      </c>
      <c r="F9" s="1247">
        <f>'(19)Fluxo_Caixa'!$L$12</f>
        <v>0.21500000000000047</v>
      </c>
      <c r="G9" s="1245">
        <f>'(19)Fluxo_Caixa'!$L$18</f>
        <v>9857934.9000000209</v>
      </c>
      <c r="H9" s="1248"/>
    </row>
    <row r="10" spans="1:8" ht="15" customHeight="1" x14ac:dyDescent="0.25">
      <c r="A10" s="1244">
        <v>7</v>
      </c>
      <c r="B10" s="1245">
        <f t="shared" si="0"/>
        <v>2.5</v>
      </c>
      <c r="C10" s="1246">
        <f>'(17)Vaga_Hora'!$G$62</f>
        <v>18340344</v>
      </c>
      <c r="D10" s="1247">
        <f>'(19)Fluxo_Caixa'!$M$8</f>
        <v>0.22631578947368472</v>
      </c>
      <c r="E10" s="1247">
        <f t="shared" si="1"/>
        <v>0.95</v>
      </c>
      <c r="F10" s="1247">
        <f>'(19)Fluxo_Caixa'!$M$12</f>
        <v>0.21500000000000047</v>
      </c>
      <c r="G10" s="1245">
        <f>'(19)Fluxo_Caixa'!$M$18</f>
        <v>9857934.9000000209</v>
      </c>
      <c r="H10" s="1248"/>
    </row>
    <row r="11" spans="1:8" ht="15" customHeight="1" x14ac:dyDescent="0.25">
      <c r="A11" s="1244">
        <v>8</v>
      </c>
      <c r="B11" s="1245">
        <f t="shared" si="0"/>
        <v>2.5</v>
      </c>
      <c r="C11" s="1246">
        <f>'(17)Vaga_Hora'!$G$62</f>
        <v>18340344</v>
      </c>
      <c r="D11" s="1247">
        <f>'(19)Fluxo_Caixa'!$N$8</f>
        <v>0.22631578947368472</v>
      </c>
      <c r="E11" s="1247">
        <f t="shared" si="1"/>
        <v>0.95</v>
      </c>
      <c r="F11" s="1247">
        <f>'(19)Fluxo_Caixa'!$N$12</f>
        <v>0.21500000000000047</v>
      </c>
      <c r="G11" s="1245">
        <f>'(19)Fluxo_Caixa'!$N$18</f>
        <v>9857934.9000000209</v>
      </c>
      <c r="H11" s="1248"/>
    </row>
    <row r="12" spans="1:8" ht="15" customHeight="1" x14ac:dyDescent="0.25">
      <c r="A12" s="1244">
        <v>9</v>
      </c>
      <c r="B12" s="1245">
        <f t="shared" si="0"/>
        <v>2.5</v>
      </c>
      <c r="C12" s="1246">
        <f>'(17)Vaga_Hora'!$G$62</f>
        <v>18340344</v>
      </c>
      <c r="D12" s="1247">
        <f>'(19)Fluxo_Caixa'!$O$8</f>
        <v>0.22631578947368472</v>
      </c>
      <c r="E12" s="1247">
        <f t="shared" si="1"/>
        <v>0.95</v>
      </c>
      <c r="F12" s="1247">
        <f>'(19)Fluxo_Caixa'!$O$12</f>
        <v>0.21500000000000047</v>
      </c>
      <c r="G12" s="1245">
        <f>'(19)Fluxo_Caixa'!$O$18</f>
        <v>9857934.9000000209</v>
      </c>
      <c r="H12" s="1248"/>
    </row>
    <row r="13" spans="1:8" ht="15" customHeight="1" x14ac:dyDescent="0.25">
      <c r="A13" s="1244">
        <v>10</v>
      </c>
      <c r="B13" s="1245">
        <f t="shared" si="0"/>
        <v>2.5</v>
      </c>
      <c r="C13" s="1246">
        <f>'(17)Vaga_Hora'!$G$62</f>
        <v>18340344</v>
      </c>
      <c r="D13" s="1247">
        <f>'(19)Fluxo_Caixa'!$P$8</f>
        <v>0.22631578947368472</v>
      </c>
      <c r="E13" s="1247">
        <f t="shared" si="1"/>
        <v>0.95</v>
      </c>
      <c r="F13" s="1247">
        <f>'(19)Fluxo_Caixa'!$P$12</f>
        <v>0.21500000000000047</v>
      </c>
      <c r="G13" s="1245">
        <f>'(19)Fluxo_Caixa'!$P$18</f>
        <v>9857934.9000000209</v>
      </c>
      <c r="H13" s="1248"/>
    </row>
    <row r="14" spans="1:8" ht="15" customHeight="1" x14ac:dyDescent="0.25">
      <c r="A14" s="1244">
        <v>11</v>
      </c>
      <c r="B14" s="1245">
        <f t="shared" si="0"/>
        <v>2.5</v>
      </c>
      <c r="C14" s="1246">
        <f>'(17)Vaga_Hora'!$G$62</f>
        <v>18340344</v>
      </c>
      <c r="D14" s="1247">
        <f>'(19)Fluxo_Caixa'!$Q$8</f>
        <v>0.22631578947368472</v>
      </c>
      <c r="E14" s="1247">
        <f t="shared" si="1"/>
        <v>0.95</v>
      </c>
      <c r="F14" s="1247">
        <f>'(19)Fluxo_Caixa'!$Q$12</f>
        <v>0.21500000000000047</v>
      </c>
      <c r="G14" s="1245">
        <f>'(19)Fluxo_Caixa'!$Q$18</f>
        <v>9857934.9000000209</v>
      </c>
      <c r="H14" s="1248"/>
    </row>
    <row r="15" spans="1:8" ht="15" customHeight="1" x14ac:dyDescent="0.25">
      <c r="A15" s="1244">
        <v>12</v>
      </c>
      <c r="B15" s="1245">
        <f t="shared" si="0"/>
        <v>2.5</v>
      </c>
      <c r="C15" s="1246">
        <f>'(17)Vaga_Hora'!$G$62</f>
        <v>18340344</v>
      </c>
      <c r="D15" s="1247">
        <f>'(19)Fluxo_Caixa'!$R$8</f>
        <v>0.22631578947368472</v>
      </c>
      <c r="E15" s="1247">
        <f t="shared" si="1"/>
        <v>0.95</v>
      </c>
      <c r="F15" s="1247">
        <f>'(19)Fluxo_Caixa'!$R$12</f>
        <v>0.21500000000000047</v>
      </c>
      <c r="G15" s="1245">
        <f>'(19)Fluxo_Caixa'!$R$18</f>
        <v>9857934.9000000209</v>
      </c>
      <c r="H15" s="1248"/>
    </row>
    <row r="16" spans="1:8" ht="15" customHeight="1" x14ac:dyDescent="0.25">
      <c r="A16" s="1244">
        <v>13</v>
      </c>
      <c r="B16" s="1245">
        <f t="shared" si="0"/>
        <v>2.5</v>
      </c>
      <c r="C16" s="1246">
        <f>'(17)Vaga_Hora'!$G$62</f>
        <v>18340344</v>
      </c>
      <c r="D16" s="1247">
        <f>'(19)Fluxo_Caixa'!$S$8</f>
        <v>0.22631578947368472</v>
      </c>
      <c r="E16" s="1247">
        <f t="shared" si="1"/>
        <v>0.95</v>
      </c>
      <c r="F16" s="1247">
        <f>'(19)Fluxo_Caixa'!$S$12</f>
        <v>0.21500000000000047</v>
      </c>
      <c r="G16" s="1245">
        <f>'(19)Fluxo_Caixa'!$S$18</f>
        <v>9857934.9000000209</v>
      </c>
      <c r="H16" s="1248"/>
    </row>
    <row r="17" spans="1:26" ht="15" customHeight="1" x14ac:dyDescent="0.25">
      <c r="A17" s="1244">
        <v>14</v>
      </c>
      <c r="B17" s="1245">
        <f t="shared" si="0"/>
        <v>2.5</v>
      </c>
      <c r="C17" s="1246">
        <f>'(17)Vaga_Hora'!$G$62</f>
        <v>18340344</v>
      </c>
      <c r="D17" s="1247">
        <f>'(19)Fluxo_Caixa'!$T$8</f>
        <v>0.22631578947368472</v>
      </c>
      <c r="E17" s="1247">
        <f t="shared" si="1"/>
        <v>0.95</v>
      </c>
      <c r="F17" s="1247">
        <f>'(19)Fluxo_Caixa'!$T$12</f>
        <v>0.21500000000000047</v>
      </c>
      <c r="G17" s="1245">
        <f>'(19)Fluxo_Caixa'!$T$18</f>
        <v>9857934.9000000209</v>
      </c>
      <c r="H17" s="1248"/>
    </row>
    <row r="18" spans="1:26" ht="15" customHeight="1" x14ac:dyDescent="0.25">
      <c r="A18" s="1244">
        <v>15</v>
      </c>
      <c r="B18" s="1245">
        <f t="shared" si="0"/>
        <v>2.5</v>
      </c>
      <c r="C18" s="1246">
        <f>'(17)Vaga_Hora'!$G$62</f>
        <v>18340344</v>
      </c>
      <c r="D18" s="1247">
        <f>'(19)Fluxo_Caixa'!$U$8</f>
        <v>0.22631578947368472</v>
      </c>
      <c r="E18" s="1247">
        <f t="shared" si="1"/>
        <v>0.95</v>
      </c>
      <c r="F18" s="1247">
        <f>'(19)Fluxo_Caixa'!$U$12</f>
        <v>0.21500000000000047</v>
      </c>
      <c r="G18" s="1245">
        <f>'(19)Fluxo_Caixa'!$U$18</f>
        <v>9857934.9000000209</v>
      </c>
      <c r="H18" s="1248"/>
    </row>
    <row r="19" spans="1:26" ht="15" customHeight="1" x14ac:dyDescent="0.25">
      <c r="A19" s="1244">
        <v>16</v>
      </c>
      <c r="B19" s="1245">
        <f t="shared" si="0"/>
        <v>2.5</v>
      </c>
      <c r="C19" s="1246">
        <f>'(17)Vaga_Hora'!$G$62</f>
        <v>18340344</v>
      </c>
      <c r="D19" s="1247">
        <f>'(19)Fluxo_Caixa'!$V$8</f>
        <v>0.22631578947368472</v>
      </c>
      <c r="E19" s="1247">
        <f t="shared" si="1"/>
        <v>0.95</v>
      </c>
      <c r="F19" s="1247">
        <f>'(19)Fluxo_Caixa'!$V$12</f>
        <v>0.21500000000000047</v>
      </c>
      <c r="G19" s="1245">
        <f>'(19)Fluxo_Caixa'!$V$18</f>
        <v>9857934.9000000209</v>
      </c>
      <c r="H19" s="1248"/>
    </row>
    <row r="20" spans="1:26" ht="15" customHeight="1" x14ac:dyDescent="0.25">
      <c r="A20" s="1244">
        <v>17</v>
      </c>
      <c r="B20" s="1245">
        <f t="shared" si="0"/>
        <v>2.5</v>
      </c>
      <c r="C20" s="1246">
        <f>'(17)Vaga_Hora'!$G$62</f>
        <v>18340344</v>
      </c>
      <c r="D20" s="1247">
        <f>'(19)Fluxo_Caixa'!$W$8</f>
        <v>0.22631578947368472</v>
      </c>
      <c r="E20" s="1247">
        <f t="shared" si="1"/>
        <v>0.95</v>
      </c>
      <c r="F20" s="1247">
        <f>'(19)Fluxo_Caixa'!$W$12</f>
        <v>0.21500000000000047</v>
      </c>
      <c r="G20" s="1245">
        <f>'(19)Fluxo_Caixa'!$W$18</f>
        <v>9857934.9000000209</v>
      </c>
      <c r="H20" s="1248"/>
    </row>
    <row r="21" spans="1:26" ht="15" customHeight="1" x14ac:dyDescent="0.25">
      <c r="A21" s="1244">
        <v>18</v>
      </c>
      <c r="B21" s="1245">
        <f t="shared" si="0"/>
        <v>2.5</v>
      </c>
      <c r="C21" s="1246">
        <f>'(17)Vaga_Hora'!$G$62</f>
        <v>18340344</v>
      </c>
      <c r="D21" s="1247">
        <f>'(19)Fluxo_Caixa'!$X$8</f>
        <v>0.22631578947368472</v>
      </c>
      <c r="E21" s="1247">
        <f t="shared" si="1"/>
        <v>0.95</v>
      </c>
      <c r="F21" s="1247">
        <f>'(19)Fluxo_Caixa'!$X$12</f>
        <v>0.21500000000000047</v>
      </c>
      <c r="G21" s="1245">
        <f>'(19)Fluxo_Caixa'!$X$18</f>
        <v>9857934.9000000209</v>
      </c>
      <c r="H21" s="1248"/>
    </row>
    <row r="22" spans="1:26" ht="15" customHeight="1" x14ac:dyDescent="0.25">
      <c r="A22" s="1244">
        <v>19</v>
      </c>
      <c r="B22" s="1245">
        <f t="shared" si="0"/>
        <v>2.5</v>
      </c>
      <c r="C22" s="1246">
        <f>'(17)Vaga_Hora'!$G$62</f>
        <v>18340344</v>
      </c>
      <c r="D22" s="1247">
        <f>'(19)Fluxo_Caixa'!$Y$8</f>
        <v>0.22631578947368472</v>
      </c>
      <c r="E22" s="1247">
        <f t="shared" si="1"/>
        <v>0.95</v>
      </c>
      <c r="F22" s="1247">
        <f>'(19)Fluxo_Caixa'!$Y$12</f>
        <v>0.21500000000000047</v>
      </c>
      <c r="G22" s="1245">
        <f>'(19)Fluxo_Caixa'!$Y$18</f>
        <v>9857934.9000000209</v>
      </c>
      <c r="H22" s="1248"/>
    </row>
    <row r="23" spans="1:26" ht="15" customHeight="1" x14ac:dyDescent="0.25">
      <c r="A23" s="1249">
        <v>20</v>
      </c>
      <c r="B23" s="1250">
        <f t="shared" si="0"/>
        <v>2.5</v>
      </c>
      <c r="C23" s="1251">
        <f>'(17)Vaga_Hora'!$G$62</f>
        <v>18340344</v>
      </c>
      <c r="D23" s="1247">
        <f>'(19)Fluxo_Caixa'!$Z$8</f>
        <v>0.22631578947368472</v>
      </c>
      <c r="E23" s="1247">
        <f t="shared" si="1"/>
        <v>0.95</v>
      </c>
      <c r="F23" s="1247">
        <f>'(19)Fluxo_Caixa'!$Z$12</f>
        <v>0.21500000000000047</v>
      </c>
      <c r="G23" s="1250">
        <f>'(19)Fluxo_Caixa'!$Z$18</f>
        <v>9857934.9000000209</v>
      </c>
      <c r="H23" s="1248"/>
    </row>
    <row r="24" spans="1:26" ht="15" customHeight="1" x14ac:dyDescent="0.25">
      <c r="A24" s="1252" t="s">
        <v>1</v>
      </c>
      <c r="B24" s="1253"/>
      <c r="C24" s="1254">
        <f>SUM(C4:C23)</f>
        <v>366806880</v>
      </c>
      <c r="D24" s="1254"/>
      <c r="E24" s="1255"/>
      <c r="F24" s="1255"/>
      <c r="G24" s="1256">
        <f>SUM(G4:G23)</f>
        <v>191106384.48000044</v>
      </c>
      <c r="H24" s="1248"/>
    </row>
    <row r="25" spans="1:26" ht="15" customHeight="1" x14ac:dyDescent="0.25">
      <c r="A25" s="1257" t="s">
        <v>902</v>
      </c>
      <c r="B25" s="1258"/>
      <c r="C25" s="1258"/>
      <c r="D25" s="1258"/>
      <c r="E25" s="1258"/>
      <c r="F25" s="1258"/>
      <c r="G25" s="1259">
        <v>4.0000000000000001E-3</v>
      </c>
    </row>
    <row r="26" spans="1:26" ht="15" customHeight="1" x14ac:dyDescent="0.25">
      <c r="A26" s="1260"/>
      <c r="B26" s="1255"/>
      <c r="C26" s="1255"/>
      <c r="D26" s="1255"/>
      <c r="E26" s="1255"/>
      <c r="F26" s="1261" t="s">
        <v>899</v>
      </c>
      <c r="G26" s="1262">
        <f>G24*G25</f>
        <v>764425.53792000178</v>
      </c>
      <c r="H26" s="1248"/>
    </row>
    <row r="27" spans="1:26" ht="15" customHeight="1" x14ac:dyDescent="0.25">
      <c r="A27" s="1257" t="s">
        <v>901</v>
      </c>
      <c r="B27" s="1258"/>
      <c r="C27" s="1258"/>
      <c r="D27" s="1258"/>
      <c r="E27" s="1258"/>
      <c r="F27" s="1258"/>
      <c r="G27" s="1263">
        <v>2.0000000000000001E-4</v>
      </c>
      <c r="H27" s="1248"/>
    </row>
    <row r="28" spans="1:26" ht="15" customHeight="1" x14ac:dyDescent="0.25">
      <c r="A28" s="1260"/>
      <c r="B28" s="1255"/>
      <c r="C28" s="1255"/>
      <c r="D28" s="1255"/>
      <c r="E28" s="1255"/>
      <c r="F28" s="1261" t="s">
        <v>900</v>
      </c>
      <c r="G28" s="1262">
        <f>G24*G27</f>
        <v>38221.27689600009</v>
      </c>
    </row>
    <row r="30" spans="1:26" s="168" customFormat="1" ht="13.5" customHeight="1" x14ac:dyDescent="0.25">
      <c r="B30" s="165" t="s">
        <v>946</v>
      </c>
      <c r="C30" s="166" t="str">
        <f>'(2)Ins.'!D109</f>
        <v>Inserir Data</v>
      </c>
      <c r="E30" s="167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</row>
    <row r="31" spans="1:26" s="168" customFormat="1" ht="13.5" customHeight="1" x14ac:dyDescent="0.25">
      <c r="D31" s="167"/>
      <c r="E31" s="167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</row>
    <row r="48" spans="1:26" s="168" customFormat="1" ht="13.5" customHeight="1" x14ac:dyDescent="0.25">
      <c r="A48" s="164"/>
      <c r="B48" s="167"/>
      <c r="C48" s="169"/>
      <c r="D48" s="167"/>
      <c r="E48" s="167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spans="1:26" s="168" customFormat="1" ht="13.5" customHeight="1" x14ac:dyDescent="0.25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spans="1:26" s="168" customFormat="1" ht="13.5" customHeight="1" x14ac:dyDescent="0.25">
      <c r="A50" s="164"/>
      <c r="B50" s="164"/>
      <c r="C50" s="198" t="str">
        <f>'(2)Ins.'!D125</f>
        <v>Razão Social da Licitante</v>
      </c>
      <c r="D50" s="198"/>
      <c r="E50" s="198"/>
      <c r="F50" s="198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spans="1:26" s="168" customFormat="1" ht="13.5" customHeight="1" x14ac:dyDescent="0.25">
      <c r="A51" s="164"/>
      <c r="B51" s="167"/>
      <c r="C51" s="169"/>
      <c r="D51" s="167"/>
      <c r="E51" s="167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spans="1:26" s="168" customFormat="1" ht="13.5" customHeight="1" x14ac:dyDescent="0.25">
      <c r="A52" s="164"/>
      <c r="B52" s="164"/>
      <c r="C52" s="172" t="s">
        <v>947</v>
      </c>
      <c r="D52" s="198" t="str">
        <f>'(2)Ins.'!E127</f>
        <v>inserir nº dias</v>
      </c>
      <c r="E52" s="198"/>
      <c r="F52" s="173" t="s">
        <v>948</v>
      </c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</sheetData>
  <sheetProtection algorithmName="SHA-512" hashValue="+42tMZkt7pq4L/9iJrzqj21OJIaWVte3BloaY+QJxixn2G4UCddR9o7Bpx/2YY3Us8ABjGUA1nXtXiyMz6VI5g==" saltValue="km1fwmaq1RSOaOT22Sp4ug==" spinCount="100000" sheet="1" formatCells="0" formatColumns="0" formatRows="0" insertColumns="0" insertRows="0" insertHyperlinks="0" deleteColumns="0" deleteRows="0" selectLockedCells="1" sort="0" autoFilter="0" pivotTables="0"/>
  <mergeCells count="7">
    <mergeCell ref="C50:F50"/>
    <mergeCell ref="D52:E52"/>
    <mergeCell ref="A24:B24"/>
    <mergeCell ref="A25:F25"/>
    <mergeCell ref="A27:F27"/>
    <mergeCell ref="A2:F2"/>
    <mergeCell ref="A1:G1"/>
  </mergeCells>
  <printOptions horizontalCentered="1"/>
  <pageMargins left="0.78740157480314965" right="0.78740157480314965" top="1.1811023622047245" bottom="0.78740157480314965" header="0.39370078740157483" footer="0.39370078740157483"/>
  <pageSetup paperSize="9" scale="83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18 - Projeção da Receita&amp;R&amp;"Calibri,Negrito"&amp;9Pág.: &amp;P de &amp;N</oddFooter>
  </headerFooter>
  <colBreaks count="1" manualBreakCount="1">
    <brk id="7" max="1048575" man="1"/>
  </col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22">
    <tabColor rgb="FFFFFFCC"/>
  </sheetPr>
  <dimension ref="A1:IU170"/>
  <sheetViews>
    <sheetView showGridLines="0" zoomScaleNormal="100" zoomScaleSheetLayoutView="40" workbookViewId="0">
      <pane ySplit="4" topLeftCell="A108" activePane="bottomLeft" state="frozen"/>
      <selection sqref="A1:H1"/>
      <selection pane="bottomLeft" activeCell="D147" sqref="D147"/>
    </sheetView>
  </sheetViews>
  <sheetFormatPr defaultColWidth="22.33203125" defaultRowHeight="14.1" customHeight="1" x14ac:dyDescent="0.25"/>
  <cols>
    <col min="1" max="1" width="5.44140625" style="215" customWidth="1"/>
    <col min="2" max="2" width="2.6640625" style="215" customWidth="1"/>
    <col min="3" max="3" width="42.44140625" style="216" customWidth="1"/>
    <col min="4" max="4" width="14.109375" style="216" bestFit="1" customWidth="1"/>
    <col min="5" max="5" width="11.33203125" style="216" bestFit="1" customWidth="1"/>
    <col min="6" max="6" width="14.109375" style="216" bestFit="1" customWidth="1"/>
    <col min="7" max="27" width="14.6640625" style="216" customWidth="1"/>
    <col min="28" max="28" width="15.33203125" style="216" bestFit="1" customWidth="1"/>
    <col min="29" max="247" width="9.109375" style="216" customWidth="1"/>
    <col min="248" max="248" width="46.109375" style="216" customWidth="1"/>
    <col min="249" max="249" width="9" style="216" customWidth="1"/>
    <col min="250" max="250" width="19.109375" style="216" bestFit="1" customWidth="1"/>
    <col min="251" max="251" width="0" style="216" hidden="1" customWidth="1"/>
    <col min="252" max="252" width="21.109375" style="216" customWidth="1"/>
    <col min="253" max="16384" width="22.33203125" style="216"/>
  </cols>
  <sheetData>
    <row r="1" spans="1:255" s="1264" customFormat="1" ht="21.9" customHeight="1" x14ac:dyDescent="0.25">
      <c r="A1" s="237" t="s">
        <v>905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9"/>
    </row>
    <row r="2" spans="1:255" ht="5.0999999999999996" customHeight="1" x14ac:dyDescent="0.25">
      <c r="C2" s="1265"/>
      <c r="D2" s="1265"/>
      <c r="E2" s="1265"/>
      <c r="F2" s="1265"/>
      <c r="G2" s="1265"/>
      <c r="H2" s="1265"/>
      <c r="I2" s="1265"/>
      <c r="J2" s="1265"/>
      <c r="K2" s="1265"/>
      <c r="L2" s="1265"/>
      <c r="M2" s="1265"/>
      <c r="N2" s="1265"/>
      <c r="O2" s="1265"/>
      <c r="P2" s="1265"/>
      <c r="Q2" s="1265"/>
      <c r="R2" s="1265"/>
      <c r="S2" s="1265"/>
      <c r="T2" s="1265"/>
      <c r="U2" s="1265"/>
      <c r="V2" s="1265"/>
      <c r="W2" s="1265"/>
      <c r="X2" s="1265"/>
      <c r="Y2" s="1265"/>
      <c r="Z2" s="1265"/>
      <c r="AA2" s="1265"/>
    </row>
    <row r="3" spans="1:255" ht="14.1" customHeight="1" x14ac:dyDescent="0.25">
      <c r="C3" s="1265"/>
      <c r="D3" s="1265"/>
      <c r="E3" s="1265"/>
      <c r="F3" s="1265"/>
      <c r="G3" s="1265" t="s">
        <v>674</v>
      </c>
      <c r="H3" s="1265" t="s">
        <v>675</v>
      </c>
      <c r="I3" s="1265" t="s">
        <v>676</v>
      </c>
      <c r="J3" s="1265" t="s">
        <v>677</v>
      </c>
      <c r="K3" s="1265" t="s">
        <v>678</v>
      </c>
      <c r="L3" s="1265" t="s">
        <v>679</v>
      </c>
      <c r="M3" s="1265" t="s">
        <v>680</v>
      </c>
      <c r="N3" s="1265" t="s">
        <v>681</v>
      </c>
      <c r="O3" s="1265" t="s">
        <v>682</v>
      </c>
      <c r="P3" s="1265" t="s">
        <v>683</v>
      </c>
      <c r="Q3" s="1265" t="s">
        <v>684</v>
      </c>
      <c r="R3" s="1265" t="s">
        <v>685</v>
      </c>
      <c r="S3" s="1265" t="s">
        <v>686</v>
      </c>
      <c r="T3" s="1265" t="s">
        <v>687</v>
      </c>
      <c r="U3" s="1265" t="s">
        <v>688</v>
      </c>
      <c r="V3" s="1265" t="s">
        <v>689</v>
      </c>
      <c r="W3" s="1265" t="s">
        <v>690</v>
      </c>
      <c r="X3" s="1265" t="s">
        <v>691</v>
      </c>
      <c r="Y3" s="1265" t="s">
        <v>692</v>
      </c>
      <c r="Z3" s="1265" t="s">
        <v>693</v>
      </c>
      <c r="AA3" s="1265" t="s">
        <v>694</v>
      </c>
    </row>
    <row r="4" spans="1:255" s="1270" customFormat="1" ht="27.75" customHeight="1" x14ac:dyDescent="0.25">
      <c r="A4" s="1266" t="s">
        <v>466</v>
      </c>
      <c r="B4" s="1267"/>
      <c r="C4" s="1267"/>
      <c r="D4" s="1267"/>
      <c r="E4" s="1267"/>
      <c r="F4" s="1267"/>
      <c r="G4" s="1268" t="s">
        <v>732</v>
      </c>
      <c r="H4" s="1269" t="s">
        <v>620</v>
      </c>
      <c r="I4" s="1269" t="s">
        <v>620</v>
      </c>
      <c r="J4" s="1269" t="s">
        <v>620</v>
      </c>
      <c r="K4" s="1269" t="s">
        <v>620</v>
      </c>
      <c r="L4" s="1269" t="str">
        <f t="shared" ref="L4:Z4" si="0">K4</f>
        <v>Projeção</v>
      </c>
      <c r="M4" s="1269" t="str">
        <f t="shared" si="0"/>
        <v>Projeção</v>
      </c>
      <c r="N4" s="1269" t="str">
        <f t="shared" si="0"/>
        <v>Projeção</v>
      </c>
      <c r="O4" s="1269" t="str">
        <f t="shared" si="0"/>
        <v>Projeção</v>
      </c>
      <c r="P4" s="1269" t="str">
        <f t="shared" si="0"/>
        <v>Projeção</v>
      </c>
      <c r="Q4" s="1269" t="str">
        <f t="shared" si="0"/>
        <v>Projeção</v>
      </c>
      <c r="R4" s="1269" t="str">
        <f t="shared" si="0"/>
        <v>Projeção</v>
      </c>
      <c r="S4" s="1269" t="str">
        <f t="shared" si="0"/>
        <v>Projeção</v>
      </c>
      <c r="T4" s="1269" t="str">
        <f t="shared" si="0"/>
        <v>Projeção</v>
      </c>
      <c r="U4" s="1269" t="str">
        <f t="shared" si="0"/>
        <v>Projeção</v>
      </c>
      <c r="V4" s="1269" t="str">
        <f t="shared" si="0"/>
        <v>Projeção</v>
      </c>
      <c r="W4" s="1269" t="str">
        <f t="shared" si="0"/>
        <v>Projeção</v>
      </c>
      <c r="X4" s="1269" t="str">
        <f t="shared" si="0"/>
        <v>Projeção</v>
      </c>
      <c r="Y4" s="1269" t="str">
        <f t="shared" si="0"/>
        <v>Projeção</v>
      </c>
      <c r="Z4" s="1269" t="str">
        <f t="shared" si="0"/>
        <v>Projeção</v>
      </c>
      <c r="AA4" s="1269" t="s">
        <v>621</v>
      </c>
    </row>
    <row r="5" spans="1:255" ht="5.0999999999999996" customHeight="1" x14ac:dyDescent="0.25">
      <c r="A5" s="1271"/>
      <c r="B5" s="1271"/>
      <c r="C5" s="1272"/>
      <c r="G5" s="1273"/>
      <c r="H5" s="1273"/>
      <c r="I5" s="1273"/>
      <c r="J5" s="1273"/>
      <c r="K5" s="1273"/>
      <c r="L5" s="1273"/>
      <c r="M5" s="1273"/>
      <c r="N5" s="1273"/>
      <c r="O5" s="1273"/>
      <c r="P5" s="1273"/>
      <c r="Q5" s="1273"/>
      <c r="R5" s="1273"/>
      <c r="S5" s="1273"/>
      <c r="T5" s="1273"/>
      <c r="U5" s="1273"/>
      <c r="V5" s="1273"/>
      <c r="W5" s="1273"/>
      <c r="X5" s="1273"/>
      <c r="Y5" s="1273"/>
      <c r="Z5" s="1273"/>
      <c r="AA5" s="1273"/>
    </row>
    <row r="6" spans="1:255" ht="14.1" customHeight="1" x14ac:dyDescent="0.25">
      <c r="A6" s="1271" t="s">
        <v>33</v>
      </c>
      <c r="B6" s="1272" t="s">
        <v>626</v>
      </c>
      <c r="D6" s="1274"/>
      <c r="G6" s="1275">
        <f>'(17)Vaga_Hora'!G30*12</f>
        <v>80676</v>
      </c>
      <c r="H6" s="1276">
        <f>('(17)Vaga_Hora'!G30*12)</f>
        <v>80676</v>
      </c>
      <c r="I6" s="1276">
        <f>H6</f>
        <v>80676</v>
      </c>
      <c r="J6" s="1276">
        <f t="shared" ref="J6:Z6" si="1">I6</f>
        <v>80676</v>
      </c>
      <c r="K6" s="1276">
        <f t="shared" si="1"/>
        <v>80676</v>
      </c>
      <c r="L6" s="1276">
        <f t="shared" si="1"/>
        <v>80676</v>
      </c>
      <c r="M6" s="1276">
        <f t="shared" si="1"/>
        <v>80676</v>
      </c>
      <c r="N6" s="1276">
        <f t="shared" si="1"/>
        <v>80676</v>
      </c>
      <c r="O6" s="1276">
        <f t="shared" si="1"/>
        <v>80676</v>
      </c>
      <c r="P6" s="1276">
        <f t="shared" si="1"/>
        <v>80676</v>
      </c>
      <c r="Q6" s="1276">
        <f t="shared" si="1"/>
        <v>80676</v>
      </c>
      <c r="R6" s="1276">
        <f t="shared" si="1"/>
        <v>80676</v>
      </c>
      <c r="S6" s="1276">
        <f t="shared" si="1"/>
        <v>80676</v>
      </c>
      <c r="T6" s="1276">
        <f t="shared" si="1"/>
        <v>80676</v>
      </c>
      <c r="U6" s="1276">
        <f t="shared" si="1"/>
        <v>80676</v>
      </c>
      <c r="V6" s="1276">
        <f t="shared" si="1"/>
        <v>80676</v>
      </c>
      <c r="W6" s="1276">
        <f t="shared" si="1"/>
        <v>80676</v>
      </c>
      <c r="X6" s="1276">
        <f t="shared" si="1"/>
        <v>80676</v>
      </c>
      <c r="Y6" s="1276">
        <f t="shared" si="1"/>
        <v>80676</v>
      </c>
      <c r="Z6" s="1276">
        <f t="shared" si="1"/>
        <v>80676</v>
      </c>
      <c r="AA6" s="1277">
        <v>0</v>
      </c>
      <c r="AB6" s="1278"/>
      <c r="AC6" s="1278"/>
      <c r="AD6" s="1278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  <c r="AU6" s="1279"/>
      <c r="AV6" s="1279"/>
      <c r="AW6" s="1279"/>
      <c r="AX6" s="1279"/>
      <c r="AY6" s="1279"/>
      <c r="AZ6" s="1279"/>
      <c r="BA6" s="1279"/>
      <c r="BB6" s="1279"/>
      <c r="BC6" s="1279"/>
      <c r="BD6" s="1279"/>
      <c r="BE6" s="1279"/>
      <c r="BF6" s="1279"/>
      <c r="BG6" s="1279"/>
      <c r="BH6" s="1279"/>
      <c r="BI6" s="1279"/>
      <c r="BJ6" s="1279"/>
      <c r="BK6" s="1279"/>
      <c r="BL6" s="1279"/>
      <c r="BM6" s="1279"/>
      <c r="BN6" s="1279"/>
      <c r="BO6" s="1279"/>
      <c r="BP6" s="1279"/>
      <c r="BQ6" s="1279"/>
      <c r="BR6" s="1279"/>
      <c r="BS6" s="1279"/>
      <c r="BT6" s="1279"/>
      <c r="BU6" s="1279"/>
      <c r="BV6" s="1279"/>
      <c r="BW6" s="1279"/>
      <c r="BX6" s="1279"/>
      <c r="BY6" s="1279"/>
      <c r="BZ6" s="1279"/>
      <c r="CA6" s="1279"/>
      <c r="CB6" s="1279"/>
      <c r="CC6" s="1279"/>
      <c r="CD6" s="1279"/>
      <c r="CE6" s="1279"/>
      <c r="CF6" s="1279"/>
      <c r="CG6" s="1279"/>
      <c r="CH6" s="1279"/>
      <c r="CI6" s="1279"/>
      <c r="CJ6" s="1279"/>
      <c r="CK6" s="1279"/>
      <c r="CL6" s="1279"/>
      <c r="CM6" s="1279"/>
      <c r="CN6" s="1279"/>
      <c r="CO6" s="1279"/>
      <c r="CP6" s="1279"/>
      <c r="CQ6" s="1279"/>
      <c r="CR6" s="1279"/>
      <c r="CS6" s="1279"/>
      <c r="CT6" s="1279"/>
      <c r="CU6" s="1279"/>
      <c r="CV6" s="1279"/>
      <c r="CW6" s="1279"/>
      <c r="CX6" s="1279"/>
      <c r="CY6" s="1279"/>
      <c r="CZ6" s="1279"/>
      <c r="DA6" s="1279"/>
      <c r="DB6" s="1279"/>
      <c r="DC6" s="1279"/>
      <c r="DD6" s="1279"/>
      <c r="DE6" s="1279"/>
      <c r="DF6" s="1279"/>
      <c r="DG6" s="1279"/>
      <c r="DH6" s="1279"/>
      <c r="DI6" s="1279"/>
      <c r="DJ6" s="1279"/>
      <c r="DK6" s="1279"/>
      <c r="DL6" s="1279"/>
      <c r="DM6" s="1279"/>
      <c r="DN6" s="1279"/>
      <c r="DO6" s="1279"/>
      <c r="DP6" s="1279"/>
      <c r="DQ6" s="1279"/>
      <c r="DR6" s="1279"/>
      <c r="DS6" s="1279"/>
      <c r="DT6" s="1279"/>
      <c r="DU6" s="1279"/>
      <c r="DV6" s="1279"/>
      <c r="DW6" s="1279"/>
      <c r="DX6" s="1279"/>
      <c r="DY6" s="1279"/>
      <c r="DZ6" s="1279"/>
      <c r="EA6" s="1279"/>
      <c r="EB6" s="1279"/>
      <c r="EC6" s="1279"/>
      <c r="ED6" s="1279"/>
      <c r="EE6" s="1279"/>
      <c r="EF6" s="1279"/>
      <c r="EG6" s="1279"/>
      <c r="EH6" s="1279"/>
      <c r="EI6" s="1279"/>
      <c r="EJ6" s="1279"/>
      <c r="EK6" s="1279"/>
      <c r="EL6" s="1279"/>
      <c r="EM6" s="1279"/>
      <c r="EN6" s="1279"/>
      <c r="EO6" s="1279"/>
      <c r="EP6" s="1279"/>
      <c r="EQ6" s="1279"/>
      <c r="ER6" s="1279"/>
      <c r="ES6" s="1279"/>
      <c r="ET6" s="1279"/>
      <c r="EU6" s="1279"/>
      <c r="EV6" s="1279"/>
      <c r="EW6" s="1279"/>
      <c r="EX6" s="1279"/>
      <c r="EY6" s="1279"/>
      <c r="EZ6" s="1279"/>
      <c r="FA6" s="1279"/>
      <c r="FB6" s="1279"/>
      <c r="FC6" s="1279"/>
      <c r="FD6" s="1279"/>
      <c r="FE6" s="1279"/>
      <c r="FF6" s="1279"/>
      <c r="FG6" s="1279"/>
      <c r="FH6" s="1279"/>
      <c r="FI6" s="1279"/>
      <c r="FJ6" s="1279"/>
      <c r="FK6" s="1279"/>
      <c r="FL6" s="1279"/>
      <c r="FM6" s="1279"/>
      <c r="FN6" s="1279"/>
      <c r="FO6" s="1279"/>
      <c r="FP6" s="1279"/>
      <c r="FQ6" s="1279"/>
      <c r="FR6" s="1279"/>
      <c r="FS6" s="1279"/>
      <c r="FT6" s="1279"/>
      <c r="FU6" s="1279"/>
      <c r="FV6" s="1279"/>
      <c r="FW6" s="1279"/>
      <c r="FX6" s="1279"/>
      <c r="FY6" s="1279"/>
      <c r="FZ6" s="1279"/>
      <c r="GA6" s="1279"/>
      <c r="GB6" s="1279"/>
      <c r="GC6" s="1279"/>
      <c r="GD6" s="1279"/>
      <c r="GE6" s="1279"/>
      <c r="GF6" s="1279"/>
      <c r="GG6" s="1279"/>
      <c r="GH6" s="1279"/>
      <c r="GI6" s="1279"/>
      <c r="GJ6" s="1279"/>
      <c r="GK6" s="1279"/>
      <c r="GL6" s="1279"/>
      <c r="GM6" s="1279"/>
      <c r="GN6" s="1279"/>
      <c r="GO6" s="1279"/>
      <c r="GP6" s="1279"/>
      <c r="GQ6" s="1279"/>
      <c r="GR6" s="1279"/>
      <c r="GS6" s="1279"/>
      <c r="GT6" s="1279"/>
      <c r="GU6" s="1279"/>
      <c r="GV6" s="1279"/>
      <c r="GW6" s="1279"/>
      <c r="GX6" s="1279"/>
      <c r="GY6" s="1279"/>
      <c r="GZ6" s="1279"/>
      <c r="HA6" s="1279"/>
      <c r="HB6" s="1279"/>
      <c r="HC6" s="1279"/>
      <c r="HD6" s="1279"/>
      <c r="HE6" s="1279"/>
      <c r="HF6" s="1279"/>
      <c r="HG6" s="1279"/>
      <c r="HH6" s="1279"/>
      <c r="HI6" s="1279"/>
      <c r="HJ6" s="1279"/>
      <c r="HK6" s="1279"/>
      <c r="HL6" s="1279"/>
      <c r="HM6" s="1279"/>
      <c r="HN6" s="1279"/>
      <c r="HO6" s="1279"/>
      <c r="HP6" s="1279"/>
      <c r="HQ6" s="1279"/>
      <c r="HR6" s="1279"/>
      <c r="HS6" s="1279"/>
      <c r="HT6" s="1279"/>
      <c r="HU6" s="1279"/>
      <c r="HV6" s="1279"/>
      <c r="HW6" s="1279"/>
      <c r="HX6" s="1279"/>
      <c r="HY6" s="1279"/>
      <c r="HZ6" s="1279"/>
      <c r="IA6" s="1279"/>
      <c r="IB6" s="1279"/>
      <c r="IC6" s="1279"/>
      <c r="ID6" s="1279"/>
      <c r="IE6" s="1279"/>
      <c r="IF6" s="1279"/>
      <c r="IG6" s="1279"/>
      <c r="IH6" s="1279"/>
      <c r="II6" s="1279"/>
      <c r="IJ6" s="1279"/>
      <c r="IK6" s="1279"/>
      <c r="IL6" s="1279"/>
      <c r="IM6" s="1279"/>
      <c r="IN6" s="1279"/>
      <c r="IO6" s="1279"/>
      <c r="IP6" s="1279"/>
      <c r="IQ6" s="1279"/>
      <c r="IR6" s="1279"/>
      <c r="IS6" s="1279"/>
      <c r="IT6" s="1279"/>
      <c r="IU6" s="1279"/>
    </row>
    <row r="7" spans="1:255" ht="5.0999999999999996" customHeight="1" x14ac:dyDescent="0.25">
      <c r="A7" s="1271"/>
      <c r="B7" s="1272"/>
      <c r="D7" s="1274"/>
      <c r="G7" s="1280"/>
      <c r="H7" s="1280"/>
      <c r="I7" s="1280"/>
      <c r="J7" s="1280"/>
      <c r="K7" s="1280"/>
      <c r="L7" s="1280"/>
      <c r="M7" s="1280"/>
      <c r="N7" s="1280"/>
      <c r="O7" s="1280"/>
      <c r="P7" s="1280"/>
      <c r="Q7" s="1280"/>
      <c r="R7" s="1280"/>
      <c r="S7" s="1280"/>
      <c r="T7" s="1280"/>
      <c r="U7" s="1280"/>
      <c r="V7" s="1280"/>
      <c r="W7" s="1280"/>
      <c r="X7" s="1280"/>
      <c r="Y7" s="1280"/>
      <c r="Z7" s="1280"/>
      <c r="AA7" s="1281"/>
      <c r="AB7" s="1279"/>
      <c r="AC7" s="1279"/>
      <c r="AD7" s="1279"/>
      <c r="AE7" s="1279"/>
      <c r="AF7" s="1279"/>
      <c r="AG7" s="1279"/>
      <c r="AH7" s="1279"/>
      <c r="AI7" s="1279"/>
      <c r="AJ7" s="1279"/>
      <c r="AK7" s="1279"/>
      <c r="AL7" s="1279"/>
      <c r="AM7" s="1279"/>
      <c r="AN7" s="1279"/>
      <c r="AO7" s="1279"/>
      <c r="AP7" s="1279"/>
      <c r="AQ7" s="1279"/>
      <c r="AR7" s="1279"/>
      <c r="AS7" s="1279"/>
      <c r="AT7" s="1279"/>
      <c r="AU7" s="1279"/>
      <c r="AV7" s="1279"/>
      <c r="AW7" s="1279"/>
      <c r="AX7" s="1279"/>
      <c r="AY7" s="1279"/>
      <c r="AZ7" s="1279"/>
      <c r="BA7" s="1279"/>
      <c r="BB7" s="1279"/>
      <c r="BC7" s="1279"/>
      <c r="BD7" s="1279"/>
      <c r="BE7" s="1279"/>
      <c r="BF7" s="1279"/>
      <c r="BG7" s="1279"/>
      <c r="BH7" s="1279"/>
      <c r="BI7" s="1279"/>
      <c r="BJ7" s="1279"/>
      <c r="BK7" s="1279"/>
      <c r="BL7" s="1279"/>
      <c r="BM7" s="1279"/>
      <c r="BN7" s="1279"/>
      <c r="BO7" s="1279"/>
      <c r="BP7" s="1279"/>
      <c r="BQ7" s="1279"/>
      <c r="BR7" s="1279"/>
      <c r="BS7" s="1279"/>
      <c r="BT7" s="1279"/>
      <c r="BU7" s="1279"/>
      <c r="BV7" s="1279"/>
      <c r="BW7" s="1279"/>
      <c r="BX7" s="1279"/>
      <c r="BY7" s="1279"/>
      <c r="BZ7" s="1279"/>
      <c r="CA7" s="1279"/>
      <c r="CB7" s="1279"/>
      <c r="CC7" s="1279"/>
      <c r="CD7" s="1279"/>
      <c r="CE7" s="1279"/>
      <c r="CF7" s="1279"/>
      <c r="CG7" s="1279"/>
      <c r="CH7" s="1279"/>
      <c r="CI7" s="1279"/>
      <c r="CJ7" s="1279"/>
      <c r="CK7" s="1279"/>
      <c r="CL7" s="1279"/>
      <c r="CM7" s="1279"/>
      <c r="CN7" s="1279"/>
      <c r="CO7" s="1279"/>
      <c r="CP7" s="1279"/>
      <c r="CQ7" s="1279"/>
      <c r="CR7" s="1279"/>
      <c r="CS7" s="1279"/>
      <c r="CT7" s="1279"/>
      <c r="CU7" s="1279"/>
      <c r="CV7" s="1279"/>
      <c r="CW7" s="1279"/>
      <c r="CX7" s="1279"/>
      <c r="CY7" s="1279"/>
      <c r="CZ7" s="1279"/>
      <c r="DA7" s="1279"/>
      <c r="DB7" s="1279"/>
      <c r="DC7" s="1279"/>
      <c r="DD7" s="1279"/>
      <c r="DE7" s="1279"/>
      <c r="DF7" s="1279"/>
      <c r="DG7" s="1279"/>
      <c r="DH7" s="1279"/>
      <c r="DI7" s="1279"/>
      <c r="DJ7" s="1279"/>
      <c r="DK7" s="1279"/>
      <c r="DL7" s="1279"/>
      <c r="DM7" s="1279"/>
      <c r="DN7" s="1279"/>
      <c r="DO7" s="1279"/>
      <c r="DP7" s="1279"/>
      <c r="DQ7" s="1279"/>
      <c r="DR7" s="1279"/>
      <c r="DS7" s="1279"/>
      <c r="DT7" s="1279"/>
      <c r="DU7" s="1279"/>
      <c r="DV7" s="1279"/>
      <c r="DW7" s="1279"/>
      <c r="DX7" s="1279"/>
      <c r="DY7" s="1279"/>
      <c r="DZ7" s="1279"/>
      <c r="EA7" s="1279"/>
      <c r="EB7" s="1279"/>
      <c r="EC7" s="1279"/>
      <c r="ED7" s="1279"/>
      <c r="EE7" s="1279"/>
      <c r="EF7" s="1279"/>
      <c r="EG7" s="1279"/>
      <c r="EH7" s="1279"/>
      <c r="EI7" s="1279"/>
      <c r="EJ7" s="1279"/>
      <c r="EK7" s="1279"/>
      <c r="EL7" s="1279"/>
      <c r="EM7" s="1279"/>
      <c r="EN7" s="1279"/>
      <c r="EO7" s="1279"/>
      <c r="EP7" s="1279"/>
      <c r="EQ7" s="1279"/>
      <c r="ER7" s="1279"/>
      <c r="ES7" s="1279"/>
      <c r="ET7" s="1279"/>
      <c r="EU7" s="1279"/>
      <c r="EV7" s="1279"/>
      <c r="EW7" s="1279"/>
      <c r="EX7" s="1279"/>
      <c r="EY7" s="1279"/>
      <c r="EZ7" s="1279"/>
      <c r="FA7" s="1279"/>
      <c r="FB7" s="1279"/>
      <c r="FC7" s="1279"/>
      <c r="FD7" s="1279"/>
      <c r="FE7" s="1279"/>
      <c r="FF7" s="1279"/>
      <c r="FG7" s="1279"/>
      <c r="FH7" s="1279"/>
      <c r="FI7" s="1279"/>
      <c r="FJ7" s="1279"/>
      <c r="FK7" s="1279"/>
      <c r="FL7" s="1279"/>
      <c r="FM7" s="1279"/>
      <c r="FN7" s="1279"/>
      <c r="FO7" s="1279"/>
      <c r="FP7" s="1279"/>
      <c r="FQ7" s="1279"/>
      <c r="FR7" s="1279"/>
      <c r="FS7" s="1279"/>
      <c r="FT7" s="1279"/>
      <c r="FU7" s="1279"/>
      <c r="FV7" s="1279"/>
      <c r="FW7" s="1279"/>
      <c r="FX7" s="1279"/>
      <c r="FY7" s="1279"/>
      <c r="FZ7" s="1279"/>
      <c r="GA7" s="1279"/>
      <c r="GB7" s="1279"/>
      <c r="GC7" s="1279"/>
      <c r="GD7" s="1279"/>
      <c r="GE7" s="1279"/>
      <c r="GF7" s="1279"/>
      <c r="GG7" s="1279"/>
      <c r="GH7" s="1279"/>
      <c r="GI7" s="1279"/>
      <c r="GJ7" s="1279"/>
      <c r="GK7" s="1279"/>
      <c r="GL7" s="1279"/>
      <c r="GM7" s="1279"/>
      <c r="GN7" s="1279"/>
      <c r="GO7" s="1279"/>
      <c r="GP7" s="1279"/>
      <c r="GQ7" s="1279"/>
      <c r="GR7" s="1279"/>
      <c r="GS7" s="1279"/>
      <c r="GT7" s="1279"/>
      <c r="GU7" s="1279"/>
      <c r="GV7" s="1279"/>
      <c r="GW7" s="1279"/>
      <c r="GX7" s="1279"/>
      <c r="GY7" s="1279"/>
      <c r="GZ7" s="1279"/>
      <c r="HA7" s="1279"/>
      <c r="HB7" s="1279"/>
      <c r="HC7" s="1279"/>
      <c r="HD7" s="1279"/>
      <c r="HE7" s="1279"/>
      <c r="HF7" s="1279"/>
      <c r="HG7" s="1279"/>
      <c r="HH7" s="1279"/>
      <c r="HI7" s="1279"/>
      <c r="HJ7" s="1279"/>
      <c r="HK7" s="1279"/>
      <c r="HL7" s="1279"/>
      <c r="HM7" s="1279"/>
      <c r="HN7" s="1279"/>
      <c r="HO7" s="1279"/>
      <c r="HP7" s="1279"/>
      <c r="HQ7" s="1279"/>
      <c r="HR7" s="1279"/>
      <c r="HS7" s="1279"/>
      <c r="HT7" s="1279"/>
      <c r="HU7" s="1279"/>
      <c r="HV7" s="1279"/>
      <c r="HW7" s="1279"/>
      <c r="HX7" s="1279"/>
      <c r="HY7" s="1279"/>
      <c r="HZ7" s="1279"/>
      <c r="IA7" s="1279"/>
      <c r="IB7" s="1279"/>
      <c r="IC7" s="1279"/>
      <c r="ID7" s="1279"/>
      <c r="IE7" s="1279"/>
      <c r="IF7" s="1279"/>
      <c r="IG7" s="1279"/>
      <c r="IH7" s="1279"/>
      <c r="II7" s="1279"/>
      <c r="IJ7" s="1279"/>
      <c r="IK7" s="1279"/>
      <c r="IL7" s="1279"/>
      <c r="IM7" s="1279"/>
      <c r="IN7" s="1279"/>
      <c r="IO7" s="1279"/>
      <c r="IP7" s="1279"/>
      <c r="IQ7" s="1279"/>
      <c r="IR7" s="1279"/>
      <c r="IS7" s="1279"/>
      <c r="IT7" s="1279"/>
      <c r="IU7" s="1279"/>
    </row>
    <row r="8" spans="1:255" ht="14.1" customHeight="1" x14ac:dyDescent="0.25">
      <c r="A8" s="1271" t="s">
        <v>34</v>
      </c>
      <c r="B8" s="1272" t="s">
        <v>477</v>
      </c>
      <c r="D8" s="1282">
        <v>9.2631578947369505E-3</v>
      </c>
      <c r="G8" s="1283">
        <f>D142</f>
        <v>0.18</v>
      </c>
      <c r="H8" s="1284">
        <f>G8+$D$8</f>
        <v>0.18926315789473694</v>
      </c>
      <c r="I8" s="1284">
        <f>H8+$D$8</f>
        <v>0.19852631578947388</v>
      </c>
      <c r="J8" s="1284">
        <f>I8+$D$8</f>
        <v>0.20778947368421083</v>
      </c>
      <c r="K8" s="1284">
        <f>J8+$D$8</f>
        <v>0.21705263157894777</v>
      </c>
      <c r="L8" s="1284">
        <f>K8+$D$8</f>
        <v>0.22631578947368472</v>
      </c>
      <c r="M8" s="1284">
        <f>L8</f>
        <v>0.22631578947368472</v>
      </c>
      <c r="N8" s="1284">
        <f t="shared" ref="N8:Z8" si="2">M8</f>
        <v>0.22631578947368472</v>
      </c>
      <c r="O8" s="1284">
        <f t="shared" si="2"/>
        <v>0.22631578947368472</v>
      </c>
      <c r="P8" s="1284">
        <f t="shared" si="2"/>
        <v>0.22631578947368472</v>
      </c>
      <c r="Q8" s="1284">
        <f t="shared" si="2"/>
        <v>0.22631578947368472</v>
      </c>
      <c r="R8" s="1284">
        <f t="shared" si="2"/>
        <v>0.22631578947368472</v>
      </c>
      <c r="S8" s="1284">
        <f t="shared" si="2"/>
        <v>0.22631578947368472</v>
      </c>
      <c r="T8" s="1284">
        <f t="shared" si="2"/>
        <v>0.22631578947368472</v>
      </c>
      <c r="U8" s="1284">
        <f t="shared" si="2"/>
        <v>0.22631578947368472</v>
      </c>
      <c r="V8" s="1284">
        <f t="shared" si="2"/>
        <v>0.22631578947368472</v>
      </c>
      <c r="W8" s="1284">
        <f t="shared" si="2"/>
        <v>0.22631578947368472</v>
      </c>
      <c r="X8" s="1284">
        <f t="shared" si="2"/>
        <v>0.22631578947368472</v>
      </c>
      <c r="Y8" s="1284">
        <f t="shared" si="2"/>
        <v>0.22631578947368472</v>
      </c>
      <c r="Z8" s="1284">
        <f t="shared" si="2"/>
        <v>0.22631578947368472</v>
      </c>
      <c r="AA8" s="1285">
        <v>0</v>
      </c>
      <c r="AB8" s="1279"/>
      <c r="AC8" s="1279"/>
      <c r="AD8" s="1279"/>
      <c r="AE8" s="1279"/>
      <c r="AF8" s="1279"/>
      <c r="AG8" s="1279"/>
      <c r="AH8" s="1279"/>
      <c r="AI8" s="1279"/>
      <c r="AJ8" s="1279"/>
      <c r="AK8" s="1279"/>
      <c r="AL8" s="1279"/>
      <c r="AM8" s="1279"/>
      <c r="AN8" s="1279"/>
      <c r="AO8" s="1279"/>
      <c r="AP8" s="1279"/>
      <c r="AQ8" s="1279"/>
      <c r="AR8" s="1279"/>
      <c r="AS8" s="1279"/>
      <c r="AT8" s="1279"/>
      <c r="AU8" s="1279"/>
      <c r="AV8" s="1279"/>
      <c r="AW8" s="1279"/>
      <c r="AX8" s="1279"/>
      <c r="AY8" s="1279"/>
      <c r="AZ8" s="1279"/>
      <c r="BA8" s="1279"/>
      <c r="BB8" s="1279"/>
      <c r="BC8" s="1279"/>
      <c r="BD8" s="1279"/>
      <c r="BE8" s="1279"/>
      <c r="BF8" s="1279"/>
      <c r="BG8" s="1279"/>
      <c r="BH8" s="1279"/>
      <c r="BI8" s="1279"/>
      <c r="BJ8" s="1279"/>
      <c r="BK8" s="1279"/>
      <c r="BL8" s="1279"/>
      <c r="BM8" s="1279"/>
      <c r="BN8" s="1279"/>
      <c r="BO8" s="1279"/>
      <c r="BP8" s="1279"/>
      <c r="BQ8" s="1279"/>
      <c r="BR8" s="1279"/>
      <c r="BS8" s="1279"/>
      <c r="BT8" s="1279"/>
      <c r="BU8" s="1279"/>
      <c r="BV8" s="1279"/>
      <c r="BW8" s="1279"/>
      <c r="BX8" s="1279"/>
      <c r="BY8" s="1279"/>
      <c r="BZ8" s="1279"/>
      <c r="CA8" s="1279"/>
      <c r="CB8" s="1279"/>
      <c r="CC8" s="1279"/>
      <c r="CD8" s="1279"/>
      <c r="CE8" s="1279"/>
      <c r="CF8" s="1279"/>
      <c r="CG8" s="1279"/>
      <c r="CH8" s="1279"/>
      <c r="CI8" s="1279"/>
      <c r="CJ8" s="1279"/>
      <c r="CK8" s="1279"/>
      <c r="CL8" s="1279"/>
      <c r="CM8" s="1279"/>
      <c r="CN8" s="1279"/>
      <c r="CO8" s="1279"/>
      <c r="CP8" s="1279"/>
      <c r="CQ8" s="1279"/>
      <c r="CR8" s="1279"/>
      <c r="CS8" s="1279"/>
      <c r="CT8" s="1279"/>
      <c r="CU8" s="1279"/>
      <c r="CV8" s="1279"/>
      <c r="CW8" s="1279"/>
      <c r="CX8" s="1279"/>
      <c r="CY8" s="1279"/>
      <c r="CZ8" s="1279"/>
      <c r="DA8" s="1279"/>
      <c r="DB8" s="1279"/>
      <c r="DC8" s="1279"/>
      <c r="DD8" s="1279"/>
      <c r="DE8" s="1279"/>
      <c r="DF8" s="1279"/>
      <c r="DG8" s="1279"/>
      <c r="DH8" s="1279"/>
      <c r="DI8" s="1279"/>
      <c r="DJ8" s="1279"/>
      <c r="DK8" s="1279"/>
      <c r="DL8" s="1279"/>
      <c r="DM8" s="1279"/>
      <c r="DN8" s="1279"/>
      <c r="DO8" s="1279"/>
      <c r="DP8" s="1279"/>
      <c r="DQ8" s="1279"/>
      <c r="DR8" s="1279"/>
      <c r="DS8" s="1279"/>
      <c r="DT8" s="1279"/>
      <c r="DU8" s="1279"/>
      <c r="DV8" s="1279"/>
      <c r="DW8" s="1279"/>
      <c r="DX8" s="1279"/>
      <c r="DY8" s="1279"/>
      <c r="DZ8" s="1279"/>
      <c r="EA8" s="1279"/>
      <c r="EB8" s="1279"/>
      <c r="EC8" s="1279"/>
      <c r="ED8" s="1279"/>
      <c r="EE8" s="1279"/>
      <c r="EF8" s="1279"/>
      <c r="EG8" s="1279"/>
      <c r="EH8" s="1279"/>
      <c r="EI8" s="1279"/>
      <c r="EJ8" s="1279"/>
      <c r="EK8" s="1279"/>
      <c r="EL8" s="1279"/>
      <c r="EM8" s="1279"/>
      <c r="EN8" s="1279"/>
      <c r="EO8" s="1279"/>
      <c r="EP8" s="1279"/>
      <c r="EQ8" s="1279"/>
      <c r="ER8" s="1279"/>
      <c r="ES8" s="1279"/>
      <c r="ET8" s="1279"/>
      <c r="EU8" s="1279"/>
      <c r="EV8" s="1279"/>
      <c r="EW8" s="1279"/>
      <c r="EX8" s="1279"/>
      <c r="EY8" s="1279"/>
      <c r="EZ8" s="1279"/>
      <c r="FA8" s="1279"/>
      <c r="FB8" s="1279"/>
      <c r="FC8" s="1279"/>
      <c r="FD8" s="1279"/>
      <c r="FE8" s="1279"/>
      <c r="FF8" s="1279"/>
      <c r="FG8" s="1279"/>
      <c r="FH8" s="1279"/>
      <c r="FI8" s="1279"/>
      <c r="FJ8" s="1279"/>
      <c r="FK8" s="1279"/>
      <c r="FL8" s="1279"/>
      <c r="FM8" s="1279"/>
      <c r="FN8" s="1279"/>
      <c r="FO8" s="1279"/>
      <c r="FP8" s="1279"/>
      <c r="FQ8" s="1279"/>
      <c r="FR8" s="1279"/>
      <c r="FS8" s="1279"/>
      <c r="FT8" s="1279"/>
      <c r="FU8" s="1279"/>
      <c r="FV8" s="1279"/>
      <c r="FW8" s="1279"/>
      <c r="FX8" s="1279"/>
      <c r="FY8" s="1279"/>
      <c r="FZ8" s="1279"/>
      <c r="GA8" s="1279"/>
      <c r="GB8" s="1279"/>
      <c r="GC8" s="1279"/>
      <c r="GD8" s="1279"/>
      <c r="GE8" s="1279"/>
      <c r="GF8" s="1279"/>
      <c r="GG8" s="1279"/>
      <c r="GH8" s="1279"/>
      <c r="GI8" s="1279"/>
      <c r="GJ8" s="1279"/>
      <c r="GK8" s="1279"/>
      <c r="GL8" s="1279"/>
      <c r="GM8" s="1279"/>
      <c r="GN8" s="1279"/>
      <c r="GO8" s="1279"/>
      <c r="GP8" s="1279"/>
      <c r="GQ8" s="1279"/>
      <c r="GR8" s="1279"/>
      <c r="GS8" s="1279"/>
      <c r="GT8" s="1279"/>
      <c r="GU8" s="1279"/>
      <c r="GV8" s="1279"/>
      <c r="GW8" s="1279"/>
      <c r="GX8" s="1279"/>
      <c r="GY8" s="1279"/>
      <c r="GZ8" s="1279"/>
      <c r="HA8" s="1279"/>
      <c r="HB8" s="1279"/>
      <c r="HC8" s="1279"/>
      <c r="HD8" s="1279"/>
      <c r="HE8" s="1279"/>
      <c r="HF8" s="1279"/>
      <c r="HG8" s="1279"/>
      <c r="HH8" s="1279"/>
      <c r="HI8" s="1279"/>
      <c r="HJ8" s="1279"/>
      <c r="HK8" s="1279"/>
      <c r="HL8" s="1279"/>
      <c r="HM8" s="1279"/>
      <c r="HN8" s="1279"/>
      <c r="HO8" s="1279"/>
      <c r="HP8" s="1279"/>
      <c r="HQ8" s="1279"/>
      <c r="HR8" s="1279"/>
      <c r="HS8" s="1279"/>
      <c r="HT8" s="1279"/>
      <c r="HU8" s="1279"/>
      <c r="HV8" s="1279"/>
      <c r="HW8" s="1279"/>
      <c r="HX8" s="1279"/>
      <c r="HY8" s="1279"/>
      <c r="HZ8" s="1279"/>
      <c r="IA8" s="1279"/>
      <c r="IB8" s="1279"/>
      <c r="IC8" s="1279"/>
      <c r="ID8" s="1279"/>
      <c r="IE8" s="1279"/>
      <c r="IF8" s="1279"/>
      <c r="IG8" s="1279"/>
      <c r="IH8" s="1279"/>
      <c r="II8" s="1279"/>
      <c r="IJ8" s="1279"/>
      <c r="IK8" s="1279"/>
      <c r="IL8" s="1279"/>
      <c r="IM8" s="1279"/>
      <c r="IN8" s="1279"/>
      <c r="IO8" s="1279"/>
      <c r="IP8" s="1279"/>
      <c r="IQ8" s="1279"/>
      <c r="IR8" s="1279"/>
      <c r="IS8" s="1279"/>
      <c r="IT8" s="1279"/>
      <c r="IU8" s="1279"/>
    </row>
    <row r="9" spans="1:255" ht="5.0999999999999996" customHeight="1" x14ac:dyDescent="0.25">
      <c r="A9" s="1271"/>
      <c r="B9" s="1272"/>
      <c r="D9" s="1274"/>
      <c r="E9" s="1279"/>
      <c r="F9" s="1279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6"/>
      <c r="U9" s="1286"/>
      <c r="V9" s="1286"/>
      <c r="W9" s="1286"/>
      <c r="X9" s="1286"/>
      <c r="Y9" s="1286"/>
      <c r="Z9" s="1286"/>
      <c r="AA9" s="1281"/>
      <c r="AB9" s="1279"/>
      <c r="AC9" s="1279"/>
      <c r="AD9" s="1279"/>
      <c r="AE9" s="1279"/>
      <c r="AF9" s="1279"/>
      <c r="AG9" s="1279"/>
      <c r="AH9" s="1279"/>
      <c r="AI9" s="1279"/>
      <c r="AJ9" s="1279"/>
      <c r="AK9" s="1279"/>
      <c r="AL9" s="1279"/>
      <c r="AM9" s="1279"/>
      <c r="AN9" s="1279"/>
      <c r="AO9" s="1279"/>
      <c r="AP9" s="1279"/>
      <c r="AQ9" s="1279"/>
      <c r="AR9" s="1279"/>
      <c r="AS9" s="1279"/>
      <c r="AT9" s="1279"/>
      <c r="AU9" s="1279"/>
      <c r="AV9" s="1279"/>
      <c r="AW9" s="1279"/>
      <c r="AX9" s="1279"/>
      <c r="AY9" s="1279"/>
      <c r="AZ9" s="1279"/>
      <c r="BA9" s="1279"/>
      <c r="BB9" s="1279"/>
      <c r="BC9" s="1279"/>
      <c r="BD9" s="1279"/>
      <c r="BE9" s="1279"/>
      <c r="BF9" s="1279"/>
      <c r="BG9" s="1279"/>
      <c r="BH9" s="1279"/>
      <c r="BI9" s="1279"/>
      <c r="BJ9" s="1279"/>
      <c r="BK9" s="1279"/>
      <c r="BL9" s="1279"/>
      <c r="BM9" s="1279"/>
      <c r="BN9" s="1279"/>
      <c r="BO9" s="1279"/>
      <c r="BP9" s="1279"/>
      <c r="BQ9" s="1279"/>
      <c r="BR9" s="1279"/>
      <c r="BS9" s="1279"/>
      <c r="BT9" s="1279"/>
      <c r="BU9" s="1279"/>
      <c r="BV9" s="1279"/>
      <c r="BW9" s="1279"/>
      <c r="BX9" s="1279"/>
      <c r="BY9" s="1279"/>
      <c r="BZ9" s="1279"/>
      <c r="CA9" s="1279"/>
      <c r="CB9" s="1279"/>
      <c r="CC9" s="1279"/>
      <c r="CD9" s="1279"/>
      <c r="CE9" s="1279"/>
      <c r="CF9" s="1279"/>
      <c r="CG9" s="1279"/>
      <c r="CH9" s="1279"/>
      <c r="CI9" s="1279"/>
      <c r="CJ9" s="1279"/>
      <c r="CK9" s="1279"/>
      <c r="CL9" s="1279"/>
      <c r="CM9" s="1279"/>
      <c r="CN9" s="1279"/>
      <c r="CO9" s="1279"/>
      <c r="CP9" s="1279"/>
      <c r="CQ9" s="1279"/>
      <c r="CR9" s="1279"/>
      <c r="CS9" s="1279"/>
      <c r="CT9" s="1279"/>
      <c r="CU9" s="1279"/>
      <c r="CV9" s="1279"/>
      <c r="CW9" s="1279"/>
      <c r="CX9" s="1279"/>
      <c r="CY9" s="1279"/>
      <c r="CZ9" s="1279"/>
      <c r="DA9" s="1279"/>
      <c r="DB9" s="1279"/>
      <c r="DC9" s="1279"/>
      <c r="DD9" s="1279"/>
      <c r="DE9" s="1279"/>
      <c r="DF9" s="1279"/>
      <c r="DG9" s="1279"/>
      <c r="DH9" s="1279"/>
      <c r="DI9" s="1279"/>
      <c r="DJ9" s="1279"/>
      <c r="DK9" s="1279"/>
      <c r="DL9" s="1279"/>
      <c r="DM9" s="1279"/>
      <c r="DN9" s="1279"/>
      <c r="DO9" s="1279"/>
      <c r="DP9" s="1279"/>
      <c r="DQ9" s="1279"/>
      <c r="DR9" s="1279"/>
      <c r="DS9" s="1279"/>
      <c r="DT9" s="1279"/>
      <c r="DU9" s="1279"/>
      <c r="DV9" s="1279"/>
      <c r="DW9" s="1279"/>
      <c r="DX9" s="1279"/>
      <c r="DY9" s="1279"/>
      <c r="DZ9" s="1279"/>
      <c r="EA9" s="1279"/>
      <c r="EB9" s="1279"/>
      <c r="EC9" s="1279"/>
      <c r="ED9" s="1279"/>
      <c r="EE9" s="1279"/>
      <c r="EF9" s="1279"/>
      <c r="EG9" s="1279"/>
      <c r="EH9" s="1279"/>
      <c r="EI9" s="1279"/>
      <c r="EJ9" s="1279"/>
      <c r="EK9" s="1279"/>
      <c r="EL9" s="1279"/>
      <c r="EM9" s="1279"/>
      <c r="EN9" s="1279"/>
      <c r="EO9" s="1279"/>
      <c r="EP9" s="1279"/>
      <c r="EQ9" s="1279"/>
      <c r="ER9" s="1279"/>
      <c r="ES9" s="1279"/>
      <c r="ET9" s="1279"/>
      <c r="EU9" s="1279"/>
      <c r="EV9" s="1279"/>
      <c r="EW9" s="1279"/>
      <c r="EX9" s="1279"/>
      <c r="EY9" s="1279"/>
      <c r="EZ9" s="1279"/>
      <c r="FA9" s="1279"/>
      <c r="FB9" s="1279"/>
      <c r="FC9" s="1279"/>
      <c r="FD9" s="1279"/>
      <c r="FE9" s="1279"/>
      <c r="FF9" s="1279"/>
      <c r="FG9" s="1279"/>
      <c r="FH9" s="1279"/>
      <c r="FI9" s="1279"/>
      <c r="FJ9" s="1279"/>
      <c r="FK9" s="1279"/>
      <c r="FL9" s="1279"/>
      <c r="FM9" s="1279"/>
      <c r="FN9" s="1279"/>
      <c r="FO9" s="1279"/>
      <c r="FP9" s="1279"/>
      <c r="FQ9" s="1279"/>
      <c r="FR9" s="1279"/>
      <c r="FS9" s="1279"/>
      <c r="FT9" s="1279"/>
      <c r="FU9" s="1279"/>
      <c r="FV9" s="1279"/>
      <c r="FW9" s="1279"/>
      <c r="FX9" s="1279"/>
      <c r="FY9" s="1279"/>
      <c r="FZ9" s="1279"/>
      <c r="GA9" s="1279"/>
      <c r="GB9" s="1279"/>
      <c r="GC9" s="1279"/>
      <c r="GD9" s="1279"/>
      <c r="GE9" s="1279"/>
      <c r="GF9" s="1279"/>
      <c r="GG9" s="1279"/>
      <c r="GH9" s="1279"/>
      <c r="GI9" s="1279"/>
      <c r="GJ9" s="1279"/>
      <c r="GK9" s="1279"/>
      <c r="GL9" s="1279"/>
      <c r="GM9" s="1279"/>
      <c r="GN9" s="1279"/>
      <c r="GO9" s="1279"/>
      <c r="GP9" s="1279"/>
      <c r="GQ9" s="1279"/>
      <c r="GR9" s="1279"/>
      <c r="GS9" s="1279"/>
      <c r="GT9" s="1279"/>
      <c r="GU9" s="1279"/>
      <c r="GV9" s="1279"/>
      <c r="GW9" s="1279"/>
      <c r="GX9" s="1279"/>
      <c r="GY9" s="1279"/>
      <c r="GZ9" s="1279"/>
      <c r="HA9" s="1279"/>
      <c r="HB9" s="1279"/>
      <c r="HC9" s="1279"/>
      <c r="HD9" s="1279"/>
      <c r="HE9" s="1279"/>
      <c r="HF9" s="1279"/>
      <c r="HG9" s="1279"/>
      <c r="HH9" s="1279"/>
      <c r="HI9" s="1279"/>
      <c r="HJ9" s="1279"/>
      <c r="HK9" s="1279"/>
      <c r="HL9" s="1279"/>
      <c r="HM9" s="1279"/>
      <c r="HN9" s="1279"/>
      <c r="HO9" s="1279"/>
      <c r="HP9" s="1279"/>
      <c r="HQ9" s="1279"/>
      <c r="HR9" s="1279"/>
      <c r="HS9" s="1279"/>
      <c r="HT9" s="1279"/>
      <c r="HU9" s="1279"/>
      <c r="HV9" s="1279"/>
      <c r="HW9" s="1279"/>
      <c r="HX9" s="1279"/>
      <c r="HY9" s="1279"/>
      <c r="HZ9" s="1279"/>
      <c r="IA9" s="1279"/>
      <c r="IB9" s="1279"/>
      <c r="IC9" s="1279"/>
      <c r="ID9" s="1279"/>
      <c r="IE9" s="1279"/>
      <c r="IF9" s="1279"/>
      <c r="IG9" s="1279"/>
      <c r="IH9" s="1279"/>
      <c r="II9" s="1279"/>
      <c r="IJ9" s="1279"/>
      <c r="IK9" s="1279"/>
      <c r="IL9" s="1279"/>
      <c r="IM9" s="1279"/>
      <c r="IN9" s="1279"/>
      <c r="IO9" s="1279"/>
      <c r="IP9" s="1279"/>
      <c r="IQ9" s="1279"/>
      <c r="IR9" s="1279"/>
      <c r="IS9" s="1279"/>
      <c r="IT9" s="1279"/>
      <c r="IU9" s="1279"/>
    </row>
    <row r="10" spans="1:255" ht="14.1" customHeight="1" x14ac:dyDescent="0.25">
      <c r="A10" s="1271" t="s">
        <v>36</v>
      </c>
      <c r="B10" s="1272" t="s">
        <v>405</v>
      </c>
      <c r="D10" s="1274"/>
      <c r="G10" s="1283">
        <f t="shared" ref="G10:Z10" si="3">$D$143</f>
        <v>0.95</v>
      </c>
      <c r="H10" s="1283">
        <f t="shared" si="3"/>
        <v>0.95</v>
      </c>
      <c r="I10" s="1283">
        <f t="shared" si="3"/>
        <v>0.95</v>
      </c>
      <c r="J10" s="1283">
        <f t="shared" si="3"/>
        <v>0.95</v>
      </c>
      <c r="K10" s="1283">
        <f t="shared" si="3"/>
        <v>0.95</v>
      </c>
      <c r="L10" s="1283">
        <f t="shared" si="3"/>
        <v>0.95</v>
      </c>
      <c r="M10" s="1283">
        <f t="shared" si="3"/>
        <v>0.95</v>
      </c>
      <c r="N10" s="1283">
        <f t="shared" si="3"/>
        <v>0.95</v>
      </c>
      <c r="O10" s="1283">
        <f t="shared" si="3"/>
        <v>0.95</v>
      </c>
      <c r="P10" s="1283">
        <f t="shared" si="3"/>
        <v>0.95</v>
      </c>
      <c r="Q10" s="1283">
        <f t="shared" si="3"/>
        <v>0.95</v>
      </c>
      <c r="R10" s="1283">
        <f t="shared" si="3"/>
        <v>0.95</v>
      </c>
      <c r="S10" s="1283">
        <f t="shared" si="3"/>
        <v>0.95</v>
      </c>
      <c r="T10" s="1283">
        <f t="shared" si="3"/>
        <v>0.95</v>
      </c>
      <c r="U10" s="1283">
        <f t="shared" si="3"/>
        <v>0.95</v>
      </c>
      <c r="V10" s="1283">
        <f t="shared" si="3"/>
        <v>0.95</v>
      </c>
      <c r="W10" s="1283">
        <f t="shared" si="3"/>
        <v>0.95</v>
      </c>
      <c r="X10" s="1283">
        <f t="shared" si="3"/>
        <v>0.95</v>
      </c>
      <c r="Y10" s="1283">
        <f t="shared" si="3"/>
        <v>0.95</v>
      </c>
      <c r="Z10" s="1283">
        <f t="shared" si="3"/>
        <v>0.95</v>
      </c>
      <c r="AA10" s="1285">
        <v>0</v>
      </c>
      <c r="AB10" s="1279"/>
      <c r="AC10" s="1279"/>
      <c r="AD10" s="1279"/>
      <c r="AE10" s="1279"/>
      <c r="AF10" s="1279"/>
      <c r="AG10" s="1279"/>
      <c r="AH10" s="1279"/>
      <c r="AI10" s="1279"/>
      <c r="AJ10" s="1279"/>
      <c r="AK10" s="1279"/>
      <c r="AL10" s="1279"/>
      <c r="AM10" s="1279"/>
      <c r="AN10" s="1279"/>
      <c r="AO10" s="1279"/>
      <c r="AP10" s="1279"/>
      <c r="AQ10" s="1279"/>
      <c r="AR10" s="1279"/>
      <c r="AS10" s="1279"/>
      <c r="AT10" s="1279"/>
      <c r="AU10" s="1279"/>
      <c r="AV10" s="1279"/>
      <c r="AW10" s="1279"/>
      <c r="AX10" s="1279"/>
      <c r="AY10" s="1279"/>
      <c r="AZ10" s="1279"/>
      <c r="BA10" s="1279"/>
      <c r="BB10" s="1279"/>
      <c r="BC10" s="1279"/>
      <c r="BD10" s="1279"/>
      <c r="BE10" s="1279"/>
      <c r="BF10" s="1279"/>
      <c r="BG10" s="1279"/>
      <c r="BH10" s="1279"/>
      <c r="BI10" s="1279"/>
      <c r="BJ10" s="1279"/>
      <c r="BK10" s="1279"/>
      <c r="BL10" s="1279"/>
      <c r="BM10" s="1279"/>
      <c r="BN10" s="1279"/>
      <c r="BO10" s="1279"/>
      <c r="BP10" s="1279"/>
      <c r="BQ10" s="1279"/>
      <c r="BR10" s="1279"/>
      <c r="BS10" s="1279"/>
      <c r="BT10" s="1279"/>
      <c r="BU10" s="1279"/>
      <c r="BV10" s="1279"/>
      <c r="BW10" s="1279"/>
      <c r="BX10" s="1279"/>
      <c r="BY10" s="1279"/>
      <c r="BZ10" s="1279"/>
      <c r="CA10" s="1279"/>
      <c r="CB10" s="1279"/>
      <c r="CC10" s="1279"/>
      <c r="CD10" s="1279"/>
      <c r="CE10" s="1279"/>
      <c r="CF10" s="1279"/>
      <c r="CG10" s="1279"/>
      <c r="CH10" s="1279"/>
      <c r="CI10" s="1279"/>
      <c r="CJ10" s="1279"/>
      <c r="CK10" s="1279"/>
      <c r="CL10" s="1279"/>
      <c r="CM10" s="1279"/>
      <c r="CN10" s="1279"/>
      <c r="CO10" s="1279"/>
      <c r="CP10" s="1279"/>
      <c r="CQ10" s="1279"/>
      <c r="CR10" s="1279"/>
      <c r="CS10" s="1279"/>
      <c r="CT10" s="1279"/>
      <c r="CU10" s="1279"/>
      <c r="CV10" s="1279"/>
      <c r="CW10" s="1279"/>
      <c r="CX10" s="1279"/>
      <c r="CY10" s="1279"/>
      <c r="CZ10" s="1279"/>
      <c r="DA10" s="1279"/>
      <c r="DB10" s="1279"/>
      <c r="DC10" s="1279"/>
      <c r="DD10" s="1279"/>
      <c r="DE10" s="1279"/>
      <c r="DF10" s="1279"/>
      <c r="DG10" s="1279"/>
      <c r="DH10" s="1279"/>
      <c r="DI10" s="1279"/>
      <c r="DJ10" s="1279"/>
      <c r="DK10" s="1279"/>
      <c r="DL10" s="1279"/>
      <c r="DM10" s="1279"/>
      <c r="DN10" s="1279"/>
      <c r="DO10" s="1279"/>
      <c r="DP10" s="1279"/>
      <c r="DQ10" s="1279"/>
      <c r="DR10" s="1279"/>
      <c r="DS10" s="1279"/>
      <c r="DT10" s="1279"/>
      <c r="DU10" s="1279"/>
      <c r="DV10" s="1279"/>
      <c r="DW10" s="1279"/>
      <c r="DX10" s="1279"/>
      <c r="DY10" s="1279"/>
      <c r="DZ10" s="1279"/>
      <c r="EA10" s="1279"/>
      <c r="EB10" s="1279"/>
      <c r="EC10" s="1279"/>
      <c r="ED10" s="1279"/>
      <c r="EE10" s="1279"/>
      <c r="EF10" s="1279"/>
      <c r="EG10" s="1279"/>
      <c r="EH10" s="1279"/>
      <c r="EI10" s="1279"/>
      <c r="EJ10" s="1279"/>
      <c r="EK10" s="1279"/>
      <c r="EL10" s="1279"/>
      <c r="EM10" s="1279"/>
      <c r="EN10" s="1279"/>
      <c r="EO10" s="1279"/>
      <c r="EP10" s="1279"/>
      <c r="EQ10" s="1279"/>
      <c r="ER10" s="1279"/>
      <c r="ES10" s="1279"/>
      <c r="ET10" s="1279"/>
      <c r="EU10" s="1279"/>
      <c r="EV10" s="1279"/>
      <c r="EW10" s="1279"/>
      <c r="EX10" s="1279"/>
      <c r="EY10" s="1279"/>
      <c r="EZ10" s="1279"/>
      <c r="FA10" s="1279"/>
      <c r="FB10" s="1279"/>
      <c r="FC10" s="1279"/>
      <c r="FD10" s="1279"/>
      <c r="FE10" s="1279"/>
      <c r="FF10" s="1279"/>
      <c r="FG10" s="1279"/>
      <c r="FH10" s="1279"/>
      <c r="FI10" s="1279"/>
      <c r="FJ10" s="1279"/>
      <c r="FK10" s="1279"/>
      <c r="FL10" s="1279"/>
      <c r="FM10" s="1279"/>
      <c r="FN10" s="1279"/>
      <c r="FO10" s="1279"/>
      <c r="FP10" s="1279"/>
      <c r="FQ10" s="1279"/>
      <c r="FR10" s="1279"/>
      <c r="FS10" s="1279"/>
      <c r="FT10" s="1279"/>
      <c r="FU10" s="1279"/>
      <c r="FV10" s="1279"/>
      <c r="FW10" s="1279"/>
      <c r="FX10" s="1279"/>
      <c r="FY10" s="1279"/>
      <c r="FZ10" s="1279"/>
      <c r="GA10" s="1279"/>
      <c r="GB10" s="1279"/>
      <c r="GC10" s="1279"/>
      <c r="GD10" s="1279"/>
      <c r="GE10" s="1279"/>
      <c r="GF10" s="1279"/>
      <c r="GG10" s="1279"/>
      <c r="GH10" s="1279"/>
      <c r="GI10" s="1279"/>
      <c r="GJ10" s="1279"/>
      <c r="GK10" s="1279"/>
      <c r="GL10" s="1279"/>
      <c r="GM10" s="1279"/>
      <c r="GN10" s="1279"/>
      <c r="GO10" s="1279"/>
      <c r="GP10" s="1279"/>
      <c r="GQ10" s="1279"/>
      <c r="GR10" s="1279"/>
      <c r="GS10" s="1279"/>
      <c r="GT10" s="1279"/>
      <c r="GU10" s="1279"/>
      <c r="GV10" s="1279"/>
      <c r="GW10" s="1279"/>
      <c r="GX10" s="1279"/>
      <c r="GY10" s="1279"/>
      <c r="GZ10" s="1279"/>
      <c r="HA10" s="1279"/>
      <c r="HB10" s="1279"/>
      <c r="HC10" s="1279"/>
      <c r="HD10" s="1279"/>
      <c r="HE10" s="1279"/>
      <c r="HF10" s="1279"/>
      <c r="HG10" s="1279"/>
      <c r="HH10" s="1279"/>
      <c r="HI10" s="1279"/>
      <c r="HJ10" s="1279"/>
      <c r="HK10" s="1279"/>
      <c r="HL10" s="1279"/>
      <c r="HM10" s="1279"/>
      <c r="HN10" s="1279"/>
      <c r="HO10" s="1279"/>
      <c r="HP10" s="1279"/>
      <c r="HQ10" s="1279"/>
      <c r="HR10" s="1279"/>
      <c r="HS10" s="1279"/>
      <c r="HT10" s="1279"/>
      <c r="HU10" s="1279"/>
      <c r="HV10" s="1279"/>
      <c r="HW10" s="1279"/>
      <c r="HX10" s="1279"/>
      <c r="HY10" s="1279"/>
      <c r="HZ10" s="1279"/>
      <c r="IA10" s="1279"/>
      <c r="IB10" s="1279"/>
      <c r="IC10" s="1279"/>
      <c r="ID10" s="1279"/>
      <c r="IE10" s="1279"/>
      <c r="IF10" s="1279"/>
      <c r="IG10" s="1279"/>
      <c r="IH10" s="1279"/>
      <c r="II10" s="1279"/>
      <c r="IJ10" s="1279"/>
      <c r="IK10" s="1279"/>
      <c r="IL10" s="1279"/>
      <c r="IM10" s="1279"/>
      <c r="IN10" s="1279"/>
      <c r="IO10" s="1279"/>
      <c r="IP10" s="1279"/>
      <c r="IQ10" s="1279"/>
      <c r="IR10" s="1279"/>
      <c r="IS10" s="1279"/>
      <c r="IT10" s="1279"/>
      <c r="IU10" s="1279"/>
    </row>
    <row r="11" spans="1:255" ht="5.0999999999999996" customHeight="1" x14ac:dyDescent="0.25">
      <c r="A11" s="1271"/>
      <c r="B11" s="1272"/>
      <c r="E11" s="1279"/>
      <c r="F11" s="1279"/>
      <c r="G11" s="1280"/>
      <c r="H11" s="1280"/>
      <c r="I11" s="1280"/>
      <c r="J11" s="1280"/>
      <c r="K11" s="1280"/>
      <c r="L11" s="1280"/>
      <c r="M11" s="1280"/>
      <c r="N11" s="1280"/>
      <c r="O11" s="1280"/>
      <c r="P11" s="1280"/>
      <c r="Q11" s="1280"/>
      <c r="R11" s="1280"/>
      <c r="S11" s="1280"/>
      <c r="T11" s="1280"/>
      <c r="U11" s="1280"/>
      <c r="V11" s="1280"/>
      <c r="W11" s="1280"/>
      <c r="X11" s="1280"/>
      <c r="Y11" s="1280"/>
      <c r="Z11" s="1280"/>
      <c r="AA11" s="1281"/>
      <c r="AB11" s="1279"/>
      <c r="AC11" s="1279"/>
      <c r="AD11" s="1279"/>
      <c r="AE11" s="1279"/>
      <c r="AF11" s="1279"/>
      <c r="AG11" s="1279"/>
      <c r="AH11" s="1279"/>
      <c r="AI11" s="1279"/>
      <c r="AJ11" s="1279"/>
      <c r="AK11" s="1279"/>
      <c r="AL11" s="1279"/>
      <c r="AM11" s="1279"/>
      <c r="AN11" s="1279"/>
      <c r="AO11" s="1279"/>
      <c r="AP11" s="1279"/>
      <c r="AQ11" s="1279"/>
      <c r="AR11" s="1279"/>
      <c r="AS11" s="1279"/>
      <c r="AT11" s="1279"/>
      <c r="AU11" s="1279"/>
      <c r="AV11" s="1279"/>
      <c r="AW11" s="1279"/>
      <c r="AX11" s="1279"/>
      <c r="AY11" s="1279"/>
      <c r="AZ11" s="1279"/>
      <c r="BA11" s="1279"/>
      <c r="BB11" s="1279"/>
      <c r="BC11" s="1279"/>
      <c r="BD11" s="1279"/>
      <c r="BE11" s="1279"/>
      <c r="BF11" s="1279"/>
      <c r="BG11" s="1279"/>
      <c r="BH11" s="1279"/>
      <c r="BI11" s="1279"/>
      <c r="BJ11" s="1279"/>
      <c r="BK11" s="1279"/>
      <c r="BL11" s="1279"/>
      <c r="BM11" s="1279"/>
      <c r="BN11" s="1279"/>
      <c r="BO11" s="1279"/>
      <c r="BP11" s="1279"/>
      <c r="BQ11" s="1279"/>
      <c r="BR11" s="1279"/>
      <c r="BS11" s="1279"/>
      <c r="BT11" s="1279"/>
      <c r="BU11" s="1279"/>
      <c r="BV11" s="1279"/>
      <c r="BW11" s="1279"/>
      <c r="BX11" s="1279"/>
      <c r="BY11" s="1279"/>
      <c r="BZ11" s="1279"/>
      <c r="CA11" s="1279"/>
      <c r="CB11" s="1279"/>
      <c r="CC11" s="1279"/>
      <c r="CD11" s="1279"/>
      <c r="CE11" s="1279"/>
      <c r="CF11" s="1279"/>
      <c r="CG11" s="1279"/>
      <c r="CH11" s="1279"/>
      <c r="CI11" s="1279"/>
      <c r="CJ11" s="1279"/>
      <c r="CK11" s="1279"/>
      <c r="CL11" s="1279"/>
      <c r="CM11" s="1279"/>
      <c r="CN11" s="1279"/>
      <c r="CO11" s="1279"/>
      <c r="CP11" s="1279"/>
      <c r="CQ11" s="1279"/>
      <c r="CR11" s="1279"/>
      <c r="CS11" s="1279"/>
      <c r="CT11" s="1279"/>
      <c r="CU11" s="1279"/>
      <c r="CV11" s="1279"/>
      <c r="CW11" s="1279"/>
      <c r="CX11" s="1279"/>
      <c r="CY11" s="1279"/>
      <c r="CZ11" s="1279"/>
      <c r="DA11" s="1279"/>
      <c r="DB11" s="1279"/>
      <c r="DC11" s="1279"/>
      <c r="DD11" s="1279"/>
      <c r="DE11" s="1279"/>
      <c r="DF11" s="1279"/>
      <c r="DG11" s="1279"/>
      <c r="DH11" s="1279"/>
      <c r="DI11" s="1279"/>
      <c r="DJ11" s="1279"/>
      <c r="DK11" s="1279"/>
      <c r="DL11" s="1279"/>
      <c r="DM11" s="1279"/>
      <c r="DN11" s="1279"/>
      <c r="DO11" s="1279"/>
      <c r="DP11" s="1279"/>
      <c r="DQ11" s="1279"/>
      <c r="DR11" s="1279"/>
      <c r="DS11" s="1279"/>
      <c r="DT11" s="1279"/>
      <c r="DU11" s="1279"/>
      <c r="DV11" s="1279"/>
      <c r="DW11" s="1279"/>
      <c r="DX11" s="1279"/>
      <c r="DY11" s="1279"/>
      <c r="DZ11" s="1279"/>
      <c r="EA11" s="1279"/>
      <c r="EB11" s="1279"/>
      <c r="EC11" s="1279"/>
      <c r="ED11" s="1279"/>
      <c r="EE11" s="1279"/>
      <c r="EF11" s="1279"/>
      <c r="EG11" s="1279"/>
      <c r="EH11" s="1279"/>
      <c r="EI11" s="1279"/>
      <c r="EJ11" s="1279"/>
      <c r="EK11" s="1279"/>
      <c r="EL11" s="1279"/>
      <c r="EM11" s="1279"/>
      <c r="EN11" s="1279"/>
      <c r="EO11" s="1279"/>
      <c r="EP11" s="1279"/>
      <c r="EQ11" s="1279"/>
      <c r="ER11" s="1279"/>
      <c r="ES11" s="1279"/>
      <c r="ET11" s="1279"/>
      <c r="EU11" s="1279"/>
      <c r="EV11" s="1279"/>
      <c r="EW11" s="1279"/>
      <c r="EX11" s="1279"/>
      <c r="EY11" s="1279"/>
      <c r="EZ11" s="1279"/>
      <c r="FA11" s="1279"/>
      <c r="FB11" s="1279"/>
      <c r="FC11" s="1279"/>
      <c r="FD11" s="1279"/>
      <c r="FE11" s="1279"/>
      <c r="FF11" s="1279"/>
      <c r="FG11" s="1279"/>
      <c r="FH11" s="1279"/>
      <c r="FI11" s="1279"/>
      <c r="FJ11" s="1279"/>
      <c r="FK11" s="1279"/>
      <c r="FL11" s="1279"/>
      <c r="FM11" s="1279"/>
      <c r="FN11" s="1279"/>
      <c r="FO11" s="1279"/>
      <c r="FP11" s="1279"/>
      <c r="FQ11" s="1279"/>
      <c r="FR11" s="1279"/>
      <c r="FS11" s="1279"/>
      <c r="FT11" s="1279"/>
      <c r="FU11" s="1279"/>
      <c r="FV11" s="1279"/>
      <c r="FW11" s="1279"/>
      <c r="FX11" s="1279"/>
      <c r="FY11" s="1279"/>
      <c r="FZ11" s="1279"/>
      <c r="GA11" s="1279"/>
      <c r="GB11" s="1279"/>
      <c r="GC11" s="1279"/>
      <c r="GD11" s="1279"/>
      <c r="GE11" s="1279"/>
      <c r="GF11" s="1279"/>
      <c r="GG11" s="1279"/>
      <c r="GH11" s="1279"/>
      <c r="GI11" s="1279"/>
      <c r="GJ11" s="1279"/>
      <c r="GK11" s="1279"/>
      <c r="GL11" s="1279"/>
      <c r="GM11" s="1279"/>
      <c r="GN11" s="1279"/>
      <c r="GO11" s="1279"/>
      <c r="GP11" s="1279"/>
      <c r="GQ11" s="1279"/>
      <c r="GR11" s="1279"/>
      <c r="GS11" s="1279"/>
      <c r="GT11" s="1279"/>
      <c r="GU11" s="1279"/>
      <c r="GV11" s="1279"/>
      <c r="GW11" s="1279"/>
      <c r="GX11" s="1279"/>
      <c r="GY11" s="1279"/>
      <c r="GZ11" s="1279"/>
      <c r="HA11" s="1279"/>
      <c r="HB11" s="1279"/>
      <c r="HC11" s="1279"/>
      <c r="HD11" s="1279"/>
      <c r="HE11" s="1279"/>
      <c r="HF11" s="1279"/>
      <c r="HG11" s="1279"/>
      <c r="HH11" s="1279"/>
      <c r="HI11" s="1279"/>
      <c r="HJ11" s="1279"/>
      <c r="HK11" s="1279"/>
      <c r="HL11" s="1279"/>
      <c r="HM11" s="1279"/>
      <c r="HN11" s="1279"/>
      <c r="HO11" s="1279"/>
      <c r="HP11" s="1279"/>
      <c r="HQ11" s="1279"/>
      <c r="HR11" s="1279"/>
      <c r="HS11" s="1279"/>
      <c r="HT11" s="1279"/>
      <c r="HU11" s="1279"/>
      <c r="HV11" s="1279"/>
      <c r="HW11" s="1279"/>
      <c r="HX11" s="1279"/>
      <c r="HY11" s="1279"/>
      <c r="HZ11" s="1279"/>
      <c r="IA11" s="1279"/>
      <c r="IB11" s="1279"/>
      <c r="IC11" s="1279"/>
      <c r="ID11" s="1279"/>
      <c r="IE11" s="1279"/>
      <c r="IF11" s="1279"/>
      <c r="IG11" s="1279"/>
      <c r="IH11" s="1279"/>
      <c r="II11" s="1279"/>
      <c r="IJ11" s="1279"/>
      <c r="IK11" s="1279"/>
      <c r="IL11" s="1279"/>
      <c r="IM11" s="1279"/>
      <c r="IN11" s="1279"/>
      <c r="IO11" s="1279"/>
      <c r="IP11" s="1279"/>
      <c r="IQ11" s="1279"/>
      <c r="IR11" s="1279"/>
      <c r="IS11" s="1279"/>
      <c r="IT11" s="1279"/>
      <c r="IU11" s="1279"/>
    </row>
    <row r="12" spans="1:255" ht="14.1" customHeight="1" x14ac:dyDescent="0.25">
      <c r="A12" s="1271" t="s">
        <v>37</v>
      </c>
      <c r="B12" s="1272" t="s">
        <v>467</v>
      </c>
      <c r="E12" s="1279"/>
      <c r="F12" s="1279"/>
      <c r="G12" s="1283">
        <f>G10*G8</f>
        <v>0.17099999999999999</v>
      </c>
      <c r="H12" s="1284">
        <f>H10*H8</f>
        <v>0.17980000000000007</v>
      </c>
      <c r="I12" s="1284">
        <f t="shared" ref="I12:K12" si="4">I10*I8</f>
        <v>0.18860000000000018</v>
      </c>
      <c r="J12" s="1284">
        <f t="shared" si="4"/>
        <v>0.19740000000000027</v>
      </c>
      <c r="K12" s="1284">
        <f t="shared" si="4"/>
        <v>0.20620000000000038</v>
      </c>
      <c r="L12" s="1284">
        <f t="shared" ref="L12:U12" si="5">L10*L8</f>
        <v>0.21500000000000047</v>
      </c>
      <c r="M12" s="1284">
        <f t="shared" si="5"/>
        <v>0.21500000000000047</v>
      </c>
      <c r="N12" s="1284">
        <f t="shared" si="5"/>
        <v>0.21500000000000047</v>
      </c>
      <c r="O12" s="1284">
        <f t="shared" si="5"/>
        <v>0.21500000000000047</v>
      </c>
      <c r="P12" s="1284">
        <f t="shared" si="5"/>
        <v>0.21500000000000047</v>
      </c>
      <c r="Q12" s="1284">
        <f t="shared" si="5"/>
        <v>0.21500000000000047</v>
      </c>
      <c r="R12" s="1284">
        <f t="shared" si="5"/>
        <v>0.21500000000000047</v>
      </c>
      <c r="S12" s="1284">
        <f t="shared" si="5"/>
        <v>0.21500000000000047</v>
      </c>
      <c r="T12" s="1284">
        <f t="shared" si="5"/>
        <v>0.21500000000000047</v>
      </c>
      <c r="U12" s="1284">
        <f t="shared" si="5"/>
        <v>0.21500000000000047</v>
      </c>
      <c r="V12" s="1284">
        <f t="shared" ref="V12:Z12" si="6">V10*V8</f>
        <v>0.21500000000000047</v>
      </c>
      <c r="W12" s="1284">
        <f t="shared" si="6"/>
        <v>0.21500000000000047</v>
      </c>
      <c r="X12" s="1284">
        <f t="shared" si="6"/>
        <v>0.21500000000000047</v>
      </c>
      <c r="Y12" s="1284">
        <f t="shared" si="6"/>
        <v>0.21500000000000047</v>
      </c>
      <c r="Z12" s="1284">
        <f t="shared" si="6"/>
        <v>0.21500000000000047</v>
      </c>
      <c r="AA12" s="1285">
        <v>0</v>
      </c>
      <c r="AB12" s="1287"/>
      <c r="AC12" s="1279"/>
      <c r="AD12" s="1279"/>
      <c r="AE12" s="1279"/>
      <c r="AF12" s="1279"/>
      <c r="AG12" s="1279"/>
      <c r="AH12" s="1279"/>
      <c r="AI12" s="1279"/>
      <c r="AJ12" s="1279"/>
      <c r="AK12" s="1279"/>
      <c r="AL12" s="1279"/>
      <c r="AM12" s="1279"/>
      <c r="AN12" s="1279"/>
      <c r="AO12" s="1279"/>
      <c r="AP12" s="1279"/>
      <c r="AQ12" s="1279"/>
      <c r="AR12" s="1279"/>
      <c r="AS12" s="1279"/>
      <c r="AT12" s="1279"/>
      <c r="AU12" s="1279"/>
      <c r="AV12" s="1279"/>
      <c r="AW12" s="1279"/>
      <c r="AX12" s="1279"/>
      <c r="AY12" s="1279"/>
      <c r="AZ12" s="1279"/>
      <c r="BA12" s="1279"/>
      <c r="BB12" s="1279"/>
      <c r="BC12" s="1279"/>
      <c r="BD12" s="1279"/>
      <c r="BE12" s="1279"/>
      <c r="BF12" s="1279"/>
      <c r="BG12" s="1279"/>
      <c r="BH12" s="1279"/>
      <c r="BI12" s="1279"/>
      <c r="BJ12" s="1279"/>
      <c r="BK12" s="1279"/>
      <c r="BL12" s="1279"/>
      <c r="BM12" s="1279"/>
      <c r="BN12" s="1279"/>
      <c r="BO12" s="1279"/>
      <c r="BP12" s="1279"/>
      <c r="BQ12" s="1279"/>
      <c r="BR12" s="1279"/>
      <c r="BS12" s="1279"/>
      <c r="BT12" s="1279"/>
      <c r="BU12" s="1279"/>
      <c r="BV12" s="1279"/>
      <c r="BW12" s="1279"/>
      <c r="BX12" s="1279"/>
      <c r="BY12" s="1279"/>
      <c r="BZ12" s="1279"/>
      <c r="CA12" s="1279"/>
      <c r="CB12" s="1279"/>
      <c r="CC12" s="1279"/>
      <c r="CD12" s="1279"/>
      <c r="CE12" s="1279"/>
      <c r="CF12" s="1279"/>
      <c r="CG12" s="1279"/>
      <c r="CH12" s="1279"/>
      <c r="CI12" s="1279"/>
      <c r="CJ12" s="1279"/>
      <c r="CK12" s="1279"/>
      <c r="CL12" s="1279"/>
      <c r="CM12" s="1279"/>
      <c r="CN12" s="1279"/>
      <c r="CO12" s="1279"/>
      <c r="CP12" s="1279"/>
      <c r="CQ12" s="1279"/>
      <c r="CR12" s="1279"/>
      <c r="CS12" s="1279"/>
      <c r="CT12" s="1279"/>
      <c r="CU12" s="1279"/>
      <c r="CV12" s="1279"/>
      <c r="CW12" s="1279"/>
      <c r="CX12" s="1279"/>
      <c r="CY12" s="1279"/>
      <c r="CZ12" s="1279"/>
      <c r="DA12" s="1279"/>
      <c r="DB12" s="1279"/>
      <c r="DC12" s="1279"/>
      <c r="DD12" s="1279"/>
      <c r="DE12" s="1279"/>
      <c r="DF12" s="1279"/>
      <c r="DG12" s="1279"/>
      <c r="DH12" s="1279"/>
      <c r="DI12" s="1279"/>
      <c r="DJ12" s="1279"/>
      <c r="DK12" s="1279"/>
      <c r="DL12" s="1279"/>
      <c r="DM12" s="1279"/>
      <c r="DN12" s="1279"/>
      <c r="DO12" s="1279"/>
      <c r="DP12" s="1279"/>
      <c r="DQ12" s="1279"/>
      <c r="DR12" s="1279"/>
      <c r="DS12" s="1279"/>
      <c r="DT12" s="1279"/>
      <c r="DU12" s="1279"/>
      <c r="DV12" s="1279"/>
      <c r="DW12" s="1279"/>
      <c r="DX12" s="1279"/>
      <c r="DY12" s="1279"/>
      <c r="DZ12" s="1279"/>
      <c r="EA12" s="1279"/>
      <c r="EB12" s="1279"/>
      <c r="EC12" s="1279"/>
      <c r="ED12" s="1279"/>
      <c r="EE12" s="1279"/>
      <c r="EF12" s="1279"/>
      <c r="EG12" s="1279"/>
      <c r="EH12" s="1279"/>
      <c r="EI12" s="1279"/>
      <c r="EJ12" s="1279"/>
      <c r="EK12" s="1279"/>
      <c r="EL12" s="1279"/>
      <c r="EM12" s="1279"/>
      <c r="EN12" s="1279"/>
      <c r="EO12" s="1279"/>
      <c r="EP12" s="1279"/>
      <c r="EQ12" s="1279"/>
      <c r="ER12" s="1279"/>
      <c r="ES12" s="1279"/>
      <c r="ET12" s="1279"/>
      <c r="EU12" s="1279"/>
      <c r="EV12" s="1279"/>
      <c r="EW12" s="1279"/>
      <c r="EX12" s="1279"/>
      <c r="EY12" s="1279"/>
      <c r="EZ12" s="1279"/>
      <c r="FA12" s="1279"/>
      <c r="FB12" s="1279"/>
      <c r="FC12" s="1279"/>
      <c r="FD12" s="1279"/>
      <c r="FE12" s="1279"/>
      <c r="FF12" s="1279"/>
      <c r="FG12" s="1279"/>
      <c r="FH12" s="1279"/>
      <c r="FI12" s="1279"/>
      <c r="FJ12" s="1279"/>
      <c r="FK12" s="1279"/>
      <c r="FL12" s="1279"/>
      <c r="FM12" s="1279"/>
      <c r="FN12" s="1279"/>
      <c r="FO12" s="1279"/>
      <c r="FP12" s="1279"/>
      <c r="FQ12" s="1279"/>
      <c r="FR12" s="1279"/>
      <c r="FS12" s="1279"/>
      <c r="FT12" s="1279"/>
      <c r="FU12" s="1279"/>
      <c r="FV12" s="1279"/>
      <c r="FW12" s="1279"/>
      <c r="FX12" s="1279"/>
      <c r="FY12" s="1279"/>
      <c r="FZ12" s="1279"/>
      <c r="GA12" s="1279"/>
      <c r="GB12" s="1279"/>
      <c r="GC12" s="1279"/>
      <c r="GD12" s="1279"/>
      <c r="GE12" s="1279"/>
      <c r="GF12" s="1279"/>
      <c r="GG12" s="1279"/>
      <c r="GH12" s="1279"/>
      <c r="GI12" s="1279"/>
      <c r="GJ12" s="1279"/>
      <c r="GK12" s="1279"/>
      <c r="GL12" s="1279"/>
      <c r="GM12" s="1279"/>
      <c r="GN12" s="1279"/>
      <c r="GO12" s="1279"/>
      <c r="GP12" s="1279"/>
      <c r="GQ12" s="1279"/>
      <c r="GR12" s="1279"/>
      <c r="GS12" s="1279"/>
      <c r="GT12" s="1279"/>
      <c r="GU12" s="1279"/>
      <c r="GV12" s="1279"/>
      <c r="GW12" s="1279"/>
      <c r="GX12" s="1279"/>
      <c r="GY12" s="1279"/>
      <c r="GZ12" s="1279"/>
      <c r="HA12" s="1279"/>
      <c r="HB12" s="1279"/>
      <c r="HC12" s="1279"/>
      <c r="HD12" s="1279"/>
      <c r="HE12" s="1279"/>
      <c r="HF12" s="1279"/>
      <c r="HG12" s="1279"/>
      <c r="HH12" s="1279"/>
      <c r="HI12" s="1279"/>
      <c r="HJ12" s="1279"/>
      <c r="HK12" s="1279"/>
      <c r="HL12" s="1279"/>
      <c r="HM12" s="1279"/>
      <c r="HN12" s="1279"/>
      <c r="HO12" s="1279"/>
      <c r="HP12" s="1279"/>
      <c r="HQ12" s="1279"/>
      <c r="HR12" s="1279"/>
      <c r="HS12" s="1279"/>
      <c r="HT12" s="1279"/>
      <c r="HU12" s="1279"/>
      <c r="HV12" s="1279"/>
      <c r="HW12" s="1279"/>
      <c r="HX12" s="1279"/>
      <c r="HY12" s="1279"/>
      <c r="HZ12" s="1279"/>
      <c r="IA12" s="1279"/>
      <c r="IB12" s="1279"/>
      <c r="IC12" s="1279"/>
      <c r="ID12" s="1279"/>
      <c r="IE12" s="1279"/>
      <c r="IF12" s="1279"/>
      <c r="IG12" s="1279"/>
      <c r="IH12" s="1279"/>
      <c r="II12" s="1279"/>
      <c r="IJ12" s="1279"/>
      <c r="IK12" s="1279"/>
      <c r="IL12" s="1279"/>
      <c r="IM12" s="1279"/>
      <c r="IN12" s="1279"/>
      <c r="IO12" s="1279"/>
      <c r="IP12" s="1279"/>
      <c r="IQ12" s="1279"/>
      <c r="IR12" s="1279"/>
      <c r="IS12" s="1279"/>
      <c r="IT12" s="1279"/>
      <c r="IU12" s="1279"/>
    </row>
    <row r="13" spans="1:255" ht="5.0999999999999996" customHeight="1" x14ac:dyDescent="0.25">
      <c r="A13" s="216"/>
      <c r="B13" s="1272"/>
      <c r="D13" s="1288"/>
      <c r="E13" s="1279"/>
      <c r="F13" s="1279"/>
      <c r="G13" s="1286"/>
      <c r="H13" s="1286"/>
      <c r="I13" s="1286"/>
      <c r="J13" s="1286"/>
      <c r="K13" s="1286"/>
      <c r="L13" s="1286"/>
      <c r="M13" s="1286"/>
      <c r="N13" s="1286"/>
      <c r="O13" s="1286"/>
      <c r="P13" s="1286"/>
      <c r="Q13" s="1286"/>
      <c r="R13" s="1286"/>
      <c r="S13" s="1286"/>
      <c r="T13" s="1286"/>
      <c r="U13" s="1286"/>
      <c r="V13" s="1286"/>
      <c r="W13" s="1286"/>
      <c r="X13" s="1286"/>
      <c r="Y13" s="1286"/>
      <c r="Z13" s="1286"/>
      <c r="AA13" s="1281"/>
      <c r="AB13" s="1279"/>
      <c r="AC13" s="1279"/>
      <c r="AD13" s="1279"/>
      <c r="AE13" s="1279"/>
      <c r="AF13" s="1279"/>
      <c r="AG13" s="1279"/>
      <c r="AH13" s="1279"/>
      <c r="AI13" s="1279"/>
      <c r="AJ13" s="1279"/>
      <c r="AK13" s="1279"/>
      <c r="AL13" s="1279"/>
      <c r="AM13" s="1279"/>
      <c r="AN13" s="1279"/>
      <c r="AO13" s="1279"/>
      <c r="AP13" s="1279"/>
      <c r="AQ13" s="1279"/>
      <c r="AR13" s="1279"/>
      <c r="AS13" s="1279"/>
      <c r="AT13" s="1279"/>
      <c r="AU13" s="1279"/>
      <c r="AV13" s="1279"/>
      <c r="AW13" s="1279"/>
      <c r="AX13" s="1279"/>
      <c r="AY13" s="1279"/>
      <c r="AZ13" s="1279"/>
      <c r="BA13" s="1279"/>
      <c r="BB13" s="1279"/>
      <c r="BC13" s="1279"/>
      <c r="BD13" s="1279"/>
      <c r="BE13" s="1279"/>
      <c r="BF13" s="1279"/>
      <c r="BG13" s="1279"/>
      <c r="BH13" s="1279"/>
      <c r="BI13" s="1279"/>
      <c r="BJ13" s="1279"/>
      <c r="BK13" s="1279"/>
      <c r="BL13" s="1279"/>
      <c r="BM13" s="1279"/>
      <c r="BN13" s="1279"/>
      <c r="BO13" s="1279"/>
      <c r="BP13" s="1279"/>
      <c r="BQ13" s="1279"/>
      <c r="BR13" s="1279"/>
      <c r="BS13" s="1279"/>
      <c r="BT13" s="1279"/>
      <c r="BU13" s="1279"/>
      <c r="BV13" s="1279"/>
      <c r="BW13" s="1279"/>
      <c r="BX13" s="1279"/>
      <c r="BY13" s="1279"/>
      <c r="BZ13" s="1279"/>
      <c r="CA13" s="1279"/>
      <c r="CB13" s="1279"/>
      <c r="CC13" s="1279"/>
      <c r="CD13" s="1279"/>
      <c r="CE13" s="1279"/>
      <c r="CF13" s="1279"/>
      <c r="CG13" s="1279"/>
      <c r="CH13" s="1279"/>
      <c r="CI13" s="1279"/>
      <c r="CJ13" s="1279"/>
      <c r="CK13" s="1279"/>
      <c r="CL13" s="1279"/>
      <c r="CM13" s="1279"/>
      <c r="CN13" s="1279"/>
      <c r="CO13" s="1279"/>
      <c r="CP13" s="1279"/>
      <c r="CQ13" s="1279"/>
      <c r="CR13" s="1279"/>
      <c r="CS13" s="1279"/>
      <c r="CT13" s="1279"/>
      <c r="CU13" s="1279"/>
      <c r="CV13" s="1279"/>
      <c r="CW13" s="1279"/>
      <c r="CX13" s="1279"/>
      <c r="CY13" s="1279"/>
      <c r="CZ13" s="1279"/>
      <c r="DA13" s="1279"/>
      <c r="DB13" s="1279"/>
      <c r="DC13" s="1279"/>
      <c r="DD13" s="1279"/>
      <c r="DE13" s="1279"/>
      <c r="DF13" s="1279"/>
      <c r="DG13" s="1279"/>
      <c r="DH13" s="1279"/>
      <c r="DI13" s="1279"/>
      <c r="DJ13" s="1279"/>
      <c r="DK13" s="1279"/>
      <c r="DL13" s="1279"/>
      <c r="DM13" s="1279"/>
      <c r="DN13" s="1279"/>
      <c r="DO13" s="1279"/>
      <c r="DP13" s="1279"/>
      <c r="DQ13" s="1279"/>
      <c r="DR13" s="1279"/>
      <c r="DS13" s="1279"/>
      <c r="DT13" s="1279"/>
      <c r="DU13" s="1279"/>
      <c r="DV13" s="1279"/>
      <c r="DW13" s="1279"/>
      <c r="DX13" s="1279"/>
      <c r="DY13" s="1279"/>
      <c r="DZ13" s="1279"/>
      <c r="EA13" s="1279"/>
      <c r="EB13" s="1279"/>
      <c r="EC13" s="1279"/>
      <c r="ED13" s="1279"/>
      <c r="EE13" s="1279"/>
      <c r="EF13" s="1279"/>
      <c r="EG13" s="1279"/>
      <c r="EH13" s="1279"/>
      <c r="EI13" s="1279"/>
      <c r="EJ13" s="1279"/>
      <c r="EK13" s="1279"/>
      <c r="EL13" s="1279"/>
      <c r="EM13" s="1279"/>
      <c r="EN13" s="1279"/>
      <c r="EO13" s="1279"/>
      <c r="EP13" s="1279"/>
      <c r="EQ13" s="1279"/>
      <c r="ER13" s="1279"/>
      <c r="ES13" s="1279"/>
      <c r="ET13" s="1279"/>
      <c r="EU13" s="1279"/>
      <c r="EV13" s="1279"/>
      <c r="EW13" s="1279"/>
      <c r="EX13" s="1279"/>
      <c r="EY13" s="1279"/>
      <c r="EZ13" s="1279"/>
      <c r="FA13" s="1279"/>
      <c r="FB13" s="1279"/>
      <c r="FC13" s="1279"/>
      <c r="FD13" s="1279"/>
      <c r="FE13" s="1279"/>
      <c r="FF13" s="1279"/>
      <c r="FG13" s="1279"/>
      <c r="FH13" s="1279"/>
      <c r="FI13" s="1279"/>
      <c r="FJ13" s="1279"/>
      <c r="FK13" s="1279"/>
      <c r="FL13" s="1279"/>
      <c r="FM13" s="1279"/>
      <c r="FN13" s="1279"/>
      <c r="FO13" s="1279"/>
      <c r="FP13" s="1279"/>
      <c r="FQ13" s="1279"/>
      <c r="FR13" s="1279"/>
      <c r="FS13" s="1279"/>
      <c r="FT13" s="1279"/>
      <c r="FU13" s="1279"/>
      <c r="FV13" s="1279"/>
      <c r="FW13" s="1279"/>
      <c r="FX13" s="1279"/>
      <c r="FY13" s="1279"/>
      <c r="FZ13" s="1279"/>
      <c r="GA13" s="1279"/>
      <c r="GB13" s="1279"/>
      <c r="GC13" s="1279"/>
      <c r="GD13" s="1279"/>
      <c r="GE13" s="1279"/>
      <c r="GF13" s="1279"/>
      <c r="GG13" s="1279"/>
      <c r="GH13" s="1279"/>
      <c r="GI13" s="1279"/>
      <c r="GJ13" s="1279"/>
      <c r="GK13" s="1279"/>
      <c r="GL13" s="1279"/>
      <c r="GM13" s="1279"/>
      <c r="GN13" s="1279"/>
      <c r="GO13" s="1279"/>
      <c r="GP13" s="1279"/>
      <c r="GQ13" s="1279"/>
      <c r="GR13" s="1279"/>
      <c r="GS13" s="1279"/>
      <c r="GT13" s="1279"/>
      <c r="GU13" s="1279"/>
      <c r="GV13" s="1279"/>
      <c r="GW13" s="1279"/>
      <c r="GX13" s="1279"/>
      <c r="GY13" s="1279"/>
      <c r="GZ13" s="1279"/>
      <c r="HA13" s="1279"/>
      <c r="HB13" s="1279"/>
      <c r="HC13" s="1279"/>
      <c r="HD13" s="1279"/>
      <c r="HE13" s="1279"/>
      <c r="HF13" s="1279"/>
      <c r="HG13" s="1279"/>
      <c r="HH13" s="1279"/>
      <c r="HI13" s="1279"/>
      <c r="HJ13" s="1279"/>
      <c r="HK13" s="1279"/>
      <c r="HL13" s="1279"/>
      <c r="HM13" s="1279"/>
      <c r="HN13" s="1279"/>
      <c r="HO13" s="1279"/>
      <c r="HP13" s="1279"/>
      <c r="HQ13" s="1279"/>
      <c r="HR13" s="1279"/>
      <c r="HS13" s="1279"/>
      <c r="HT13" s="1279"/>
      <c r="HU13" s="1279"/>
      <c r="HV13" s="1279"/>
      <c r="HW13" s="1279"/>
      <c r="HX13" s="1279"/>
      <c r="HY13" s="1279"/>
      <c r="HZ13" s="1279"/>
      <c r="IA13" s="1279"/>
      <c r="IB13" s="1279"/>
      <c r="IC13" s="1279"/>
      <c r="ID13" s="1279"/>
      <c r="IE13" s="1279"/>
      <c r="IF13" s="1279"/>
      <c r="IG13" s="1279"/>
      <c r="IH13" s="1279"/>
      <c r="II13" s="1279"/>
      <c r="IJ13" s="1279"/>
      <c r="IK13" s="1279"/>
      <c r="IL13" s="1279"/>
      <c r="IM13" s="1279"/>
      <c r="IN13" s="1279"/>
      <c r="IO13" s="1279"/>
      <c r="IP13" s="1279"/>
      <c r="IQ13" s="1279"/>
      <c r="IR13" s="1279"/>
      <c r="IS13" s="1279"/>
      <c r="IT13" s="1279"/>
      <c r="IU13" s="1279"/>
    </row>
    <row r="14" spans="1:255" ht="14.1" customHeight="1" x14ac:dyDescent="0.25">
      <c r="A14" s="1271" t="s">
        <v>38</v>
      </c>
      <c r="B14" s="1272" t="s">
        <v>627</v>
      </c>
      <c r="D14" s="1274"/>
      <c r="E14" s="1279"/>
      <c r="F14" s="1279"/>
      <c r="G14" s="1275">
        <f>'(17)Vaga_Hora'!G62</f>
        <v>18340344</v>
      </c>
      <c r="H14" s="1276">
        <f>'(17)Vaga_Hora'!G63</f>
        <v>18340344</v>
      </c>
      <c r="I14" s="1276">
        <f>'(17)Vaga_Hora'!G64</f>
        <v>18340344</v>
      </c>
      <c r="J14" s="1276">
        <f>'(17)Vaga_Hora'!G65</f>
        <v>18340344</v>
      </c>
      <c r="K14" s="1276">
        <f>'(17)Vaga_Hora'!G67</f>
        <v>18340344</v>
      </c>
      <c r="L14" s="1276">
        <f>'(17)Vaga_Hora'!G68</f>
        <v>18340344</v>
      </c>
      <c r="M14" s="1276">
        <f>'(17)Vaga_Hora'!G69</f>
        <v>18340344</v>
      </c>
      <c r="N14" s="1276">
        <f>'(17)Vaga_Hora'!G70</f>
        <v>18340344</v>
      </c>
      <c r="O14" s="1276">
        <f>'(17)Vaga_Hora'!G71</f>
        <v>18340344</v>
      </c>
      <c r="P14" s="1276">
        <f>'(17)Vaga_Hora'!G72</f>
        <v>18340344</v>
      </c>
      <c r="Q14" s="1276">
        <f>'(17)Vaga_Hora'!G73</f>
        <v>18340344</v>
      </c>
      <c r="R14" s="1276">
        <f>'(17)Vaga_Hora'!G74</f>
        <v>18340344</v>
      </c>
      <c r="S14" s="1276">
        <f>'(17)Vaga_Hora'!G75</f>
        <v>18340344</v>
      </c>
      <c r="T14" s="1276">
        <f>'(17)Vaga_Hora'!G76</f>
        <v>18340344</v>
      </c>
      <c r="U14" s="1276">
        <f>'(17)Vaga_Hora'!G77</f>
        <v>18340344</v>
      </c>
      <c r="V14" s="1276">
        <f>'(17)Vaga_Hora'!G78</f>
        <v>18340344</v>
      </c>
      <c r="W14" s="1276">
        <f>'(17)Vaga_Hora'!G79</f>
        <v>18340344</v>
      </c>
      <c r="X14" s="1276">
        <f>'(17)Vaga_Hora'!G80</f>
        <v>18340344</v>
      </c>
      <c r="Y14" s="1276">
        <f>'(17)Vaga_Hora'!G81</f>
        <v>18340344</v>
      </c>
      <c r="Z14" s="1276">
        <f>'(17)Vaga_Hora'!G82</f>
        <v>18340344</v>
      </c>
      <c r="AA14" s="1277">
        <v>0</v>
      </c>
      <c r="AB14" s="1280"/>
      <c r="AC14" s="1278"/>
      <c r="AD14" s="1278"/>
      <c r="AE14" s="1279"/>
      <c r="AF14" s="1279"/>
      <c r="AG14" s="1279"/>
      <c r="AH14" s="1279"/>
      <c r="AI14" s="1279"/>
      <c r="AJ14" s="1279"/>
      <c r="AK14" s="1279"/>
      <c r="AL14" s="1279"/>
      <c r="AM14" s="1279"/>
      <c r="AN14" s="1279"/>
      <c r="AO14" s="1279"/>
      <c r="AP14" s="1279"/>
      <c r="AQ14" s="1279"/>
      <c r="AR14" s="1279"/>
      <c r="AS14" s="1279"/>
      <c r="AT14" s="1279"/>
      <c r="AU14" s="1279"/>
      <c r="AV14" s="1279"/>
      <c r="AW14" s="1279"/>
      <c r="AX14" s="1279"/>
      <c r="AY14" s="1279"/>
      <c r="AZ14" s="1279"/>
      <c r="BA14" s="1279"/>
      <c r="BB14" s="1279"/>
      <c r="BC14" s="1279"/>
      <c r="BD14" s="1279"/>
      <c r="BE14" s="1279"/>
      <c r="BF14" s="1279"/>
      <c r="BG14" s="1279"/>
      <c r="BH14" s="1279"/>
      <c r="BI14" s="1279"/>
      <c r="BJ14" s="1279"/>
      <c r="BK14" s="1279"/>
      <c r="BL14" s="1279"/>
      <c r="BM14" s="1279"/>
      <c r="BN14" s="1279"/>
      <c r="BO14" s="1279"/>
      <c r="BP14" s="1279"/>
      <c r="BQ14" s="1279"/>
      <c r="BR14" s="1279"/>
      <c r="BS14" s="1279"/>
      <c r="BT14" s="1279"/>
      <c r="BU14" s="1279"/>
      <c r="BV14" s="1279"/>
      <c r="BW14" s="1279"/>
      <c r="BX14" s="1279"/>
      <c r="BY14" s="1279"/>
      <c r="BZ14" s="1279"/>
      <c r="CA14" s="1279"/>
      <c r="CB14" s="1279"/>
      <c r="CC14" s="1279"/>
      <c r="CD14" s="1279"/>
      <c r="CE14" s="1279"/>
      <c r="CF14" s="1279"/>
      <c r="CG14" s="1279"/>
      <c r="CH14" s="1279"/>
      <c r="CI14" s="1279"/>
      <c r="CJ14" s="1279"/>
      <c r="CK14" s="1279"/>
      <c r="CL14" s="1279"/>
      <c r="CM14" s="1279"/>
      <c r="CN14" s="1279"/>
      <c r="CO14" s="1279"/>
      <c r="CP14" s="1279"/>
      <c r="CQ14" s="1279"/>
      <c r="CR14" s="1279"/>
      <c r="CS14" s="1279"/>
      <c r="CT14" s="1279"/>
      <c r="CU14" s="1279"/>
      <c r="CV14" s="1279"/>
      <c r="CW14" s="1279"/>
      <c r="CX14" s="1279"/>
      <c r="CY14" s="1279"/>
      <c r="CZ14" s="1279"/>
      <c r="DA14" s="1279"/>
      <c r="DB14" s="1279"/>
      <c r="DC14" s="1279"/>
      <c r="DD14" s="1279"/>
      <c r="DE14" s="1279"/>
      <c r="DF14" s="1279"/>
      <c r="DG14" s="1279"/>
      <c r="DH14" s="1279"/>
      <c r="DI14" s="1279"/>
      <c r="DJ14" s="1279"/>
      <c r="DK14" s="1279"/>
      <c r="DL14" s="1279"/>
      <c r="DM14" s="1279"/>
      <c r="DN14" s="1279"/>
      <c r="DO14" s="1279"/>
      <c r="DP14" s="1279"/>
      <c r="DQ14" s="1279"/>
      <c r="DR14" s="1279"/>
      <c r="DS14" s="1279"/>
      <c r="DT14" s="1279"/>
      <c r="DU14" s="1279"/>
      <c r="DV14" s="1279"/>
      <c r="DW14" s="1279"/>
      <c r="DX14" s="1279"/>
      <c r="DY14" s="1279"/>
      <c r="DZ14" s="1279"/>
      <c r="EA14" s="1279"/>
      <c r="EB14" s="1279"/>
      <c r="EC14" s="1279"/>
      <c r="ED14" s="1279"/>
      <c r="EE14" s="1279"/>
      <c r="EF14" s="1279"/>
      <c r="EG14" s="1279"/>
      <c r="EH14" s="1279"/>
      <c r="EI14" s="1279"/>
      <c r="EJ14" s="1279"/>
      <c r="EK14" s="1279"/>
      <c r="EL14" s="1279"/>
      <c r="EM14" s="1279"/>
      <c r="EN14" s="1279"/>
      <c r="EO14" s="1279"/>
      <c r="EP14" s="1279"/>
      <c r="EQ14" s="1279"/>
      <c r="ER14" s="1279"/>
      <c r="ES14" s="1279"/>
      <c r="ET14" s="1279"/>
      <c r="EU14" s="1279"/>
      <c r="EV14" s="1279"/>
      <c r="EW14" s="1279"/>
      <c r="EX14" s="1279"/>
      <c r="EY14" s="1279"/>
      <c r="EZ14" s="1279"/>
      <c r="FA14" s="1279"/>
      <c r="FB14" s="1279"/>
      <c r="FC14" s="1279"/>
      <c r="FD14" s="1279"/>
      <c r="FE14" s="1279"/>
      <c r="FF14" s="1279"/>
      <c r="FG14" s="1279"/>
      <c r="FH14" s="1279"/>
      <c r="FI14" s="1279"/>
      <c r="FJ14" s="1279"/>
      <c r="FK14" s="1279"/>
      <c r="FL14" s="1279"/>
      <c r="FM14" s="1279"/>
      <c r="FN14" s="1279"/>
      <c r="FO14" s="1279"/>
      <c r="FP14" s="1279"/>
      <c r="FQ14" s="1279"/>
      <c r="FR14" s="1279"/>
      <c r="FS14" s="1279"/>
      <c r="FT14" s="1279"/>
      <c r="FU14" s="1279"/>
      <c r="FV14" s="1279"/>
      <c r="FW14" s="1279"/>
      <c r="FX14" s="1279"/>
      <c r="FY14" s="1279"/>
      <c r="FZ14" s="1279"/>
      <c r="GA14" s="1279"/>
      <c r="GB14" s="1279"/>
      <c r="GC14" s="1279"/>
      <c r="GD14" s="1279"/>
      <c r="GE14" s="1279"/>
      <c r="GF14" s="1279"/>
      <c r="GG14" s="1279"/>
      <c r="GH14" s="1279"/>
      <c r="GI14" s="1279"/>
      <c r="GJ14" s="1279"/>
      <c r="GK14" s="1279"/>
      <c r="GL14" s="1279"/>
      <c r="GM14" s="1279"/>
      <c r="GN14" s="1279"/>
      <c r="GO14" s="1279"/>
      <c r="GP14" s="1279"/>
      <c r="GQ14" s="1279"/>
      <c r="GR14" s="1279"/>
      <c r="GS14" s="1279"/>
      <c r="GT14" s="1279"/>
      <c r="GU14" s="1279"/>
      <c r="GV14" s="1279"/>
      <c r="GW14" s="1279"/>
      <c r="GX14" s="1279"/>
      <c r="GY14" s="1279"/>
      <c r="GZ14" s="1279"/>
      <c r="HA14" s="1279"/>
      <c r="HB14" s="1279"/>
      <c r="HC14" s="1279"/>
      <c r="HD14" s="1279"/>
      <c r="HE14" s="1279"/>
      <c r="HF14" s="1279"/>
      <c r="HG14" s="1279"/>
      <c r="HH14" s="1279"/>
      <c r="HI14" s="1279"/>
      <c r="HJ14" s="1279"/>
      <c r="HK14" s="1279"/>
      <c r="HL14" s="1279"/>
      <c r="HM14" s="1279"/>
      <c r="HN14" s="1279"/>
      <c r="HO14" s="1279"/>
      <c r="HP14" s="1279"/>
      <c r="HQ14" s="1279"/>
      <c r="HR14" s="1279"/>
      <c r="HS14" s="1279"/>
      <c r="HT14" s="1279"/>
      <c r="HU14" s="1279"/>
      <c r="HV14" s="1279"/>
      <c r="HW14" s="1279"/>
      <c r="HX14" s="1279"/>
      <c r="HY14" s="1279"/>
      <c r="HZ14" s="1279"/>
      <c r="IA14" s="1279"/>
      <c r="IB14" s="1279"/>
      <c r="IC14" s="1279"/>
      <c r="ID14" s="1279"/>
      <c r="IE14" s="1279"/>
      <c r="IF14" s="1279"/>
      <c r="IG14" s="1279"/>
      <c r="IH14" s="1279"/>
      <c r="II14" s="1279"/>
      <c r="IJ14" s="1279"/>
      <c r="IK14" s="1279"/>
      <c r="IL14" s="1279"/>
      <c r="IM14" s="1279"/>
      <c r="IN14" s="1279"/>
      <c r="IO14" s="1279"/>
      <c r="IP14" s="1279"/>
      <c r="IQ14" s="1279"/>
      <c r="IR14" s="1279"/>
      <c r="IS14" s="1279"/>
      <c r="IT14" s="1279"/>
      <c r="IU14" s="1279"/>
    </row>
    <row r="15" spans="1:255" ht="5.0999999999999996" customHeight="1" x14ac:dyDescent="0.25">
      <c r="A15" s="1271"/>
      <c r="B15" s="1272"/>
      <c r="D15" s="1288"/>
      <c r="E15" s="1279"/>
      <c r="F15" s="1279"/>
      <c r="G15" s="1280"/>
      <c r="H15" s="1280"/>
      <c r="I15" s="1280"/>
      <c r="J15" s="1280"/>
      <c r="K15" s="1280"/>
      <c r="L15" s="1280"/>
      <c r="M15" s="1280"/>
      <c r="N15" s="1280"/>
      <c r="O15" s="1280"/>
      <c r="P15" s="1280"/>
      <c r="Q15" s="1280"/>
      <c r="R15" s="1280"/>
      <c r="S15" s="1280"/>
      <c r="T15" s="1280"/>
      <c r="U15" s="1280"/>
      <c r="V15" s="1280"/>
      <c r="W15" s="1280"/>
      <c r="X15" s="1280"/>
      <c r="Y15" s="1280"/>
      <c r="Z15" s="1280"/>
      <c r="AA15" s="1281"/>
      <c r="AB15" s="1279"/>
      <c r="AC15" s="1279"/>
      <c r="AD15" s="1279"/>
      <c r="AE15" s="1279"/>
      <c r="AF15" s="1279"/>
      <c r="AG15" s="1279"/>
      <c r="AH15" s="1279"/>
      <c r="AI15" s="1279"/>
      <c r="AJ15" s="1279"/>
      <c r="AK15" s="1279"/>
      <c r="AL15" s="1279"/>
      <c r="AM15" s="1279"/>
      <c r="AN15" s="1279"/>
      <c r="AO15" s="1279"/>
      <c r="AP15" s="1279"/>
      <c r="AQ15" s="1279"/>
      <c r="AR15" s="1279"/>
      <c r="AS15" s="1279"/>
      <c r="AT15" s="1279"/>
      <c r="AU15" s="1279"/>
      <c r="AV15" s="1279"/>
      <c r="AW15" s="1279"/>
      <c r="AX15" s="1279"/>
      <c r="AY15" s="1279"/>
      <c r="AZ15" s="1279"/>
      <c r="BA15" s="1279"/>
      <c r="BB15" s="1279"/>
      <c r="BC15" s="1279"/>
      <c r="BD15" s="1279"/>
      <c r="BE15" s="1279"/>
      <c r="BF15" s="1279"/>
      <c r="BG15" s="1279"/>
      <c r="BH15" s="1279"/>
      <c r="BI15" s="1279"/>
      <c r="BJ15" s="1279"/>
      <c r="BK15" s="1279"/>
      <c r="BL15" s="1279"/>
      <c r="BM15" s="1279"/>
      <c r="BN15" s="1279"/>
      <c r="BO15" s="1279"/>
      <c r="BP15" s="1279"/>
      <c r="BQ15" s="1279"/>
      <c r="BR15" s="1279"/>
      <c r="BS15" s="1279"/>
      <c r="BT15" s="1279"/>
      <c r="BU15" s="1279"/>
      <c r="BV15" s="1279"/>
      <c r="BW15" s="1279"/>
      <c r="BX15" s="1279"/>
      <c r="BY15" s="1279"/>
      <c r="BZ15" s="1279"/>
      <c r="CA15" s="1279"/>
      <c r="CB15" s="1279"/>
      <c r="CC15" s="1279"/>
      <c r="CD15" s="1279"/>
      <c r="CE15" s="1279"/>
      <c r="CF15" s="1279"/>
      <c r="CG15" s="1279"/>
      <c r="CH15" s="1279"/>
      <c r="CI15" s="1279"/>
      <c r="CJ15" s="1279"/>
      <c r="CK15" s="1279"/>
      <c r="CL15" s="1279"/>
      <c r="CM15" s="1279"/>
      <c r="CN15" s="1279"/>
      <c r="CO15" s="1279"/>
      <c r="CP15" s="1279"/>
      <c r="CQ15" s="1279"/>
      <c r="CR15" s="1279"/>
      <c r="CS15" s="1279"/>
      <c r="CT15" s="1279"/>
      <c r="CU15" s="1279"/>
      <c r="CV15" s="1279"/>
      <c r="CW15" s="1279"/>
      <c r="CX15" s="1279"/>
      <c r="CY15" s="1279"/>
      <c r="CZ15" s="1279"/>
      <c r="DA15" s="1279"/>
      <c r="DB15" s="1279"/>
      <c r="DC15" s="1279"/>
      <c r="DD15" s="1279"/>
      <c r="DE15" s="1279"/>
      <c r="DF15" s="1279"/>
      <c r="DG15" s="1279"/>
      <c r="DH15" s="1279"/>
      <c r="DI15" s="1279"/>
      <c r="DJ15" s="1279"/>
      <c r="DK15" s="1279"/>
      <c r="DL15" s="1279"/>
      <c r="DM15" s="1279"/>
      <c r="DN15" s="1279"/>
      <c r="DO15" s="1279"/>
      <c r="DP15" s="1279"/>
      <c r="DQ15" s="1279"/>
      <c r="DR15" s="1279"/>
      <c r="DS15" s="1279"/>
      <c r="DT15" s="1279"/>
      <c r="DU15" s="1279"/>
      <c r="DV15" s="1279"/>
      <c r="DW15" s="1279"/>
      <c r="DX15" s="1279"/>
      <c r="DY15" s="1279"/>
      <c r="DZ15" s="1279"/>
      <c r="EA15" s="1279"/>
      <c r="EB15" s="1279"/>
      <c r="EC15" s="1279"/>
      <c r="ED15" s="1279"/>
      <c r="EE15" s="1279"/>
      <c r="EF15" s="1279"/>
      <c r="EG15" s="1279"/>
      <c r="EH15" s="1279"/>
      <c r="EI15" s="1279"/>
      <c r="EJ15" s="1279"/>
      <c r="EK15" s="1279"/>
      <c r="EL15" s="1279"/>
      <c r="EM15" s="1279"/>
      <c r="EN15" s="1279"/>
      <c r="EO15" s="1279"/>
      <c r="EP15" s="1279"/>
      <c r="EQ15" s="1279"/>
      <c r="ER15" s="1279"/>
      <c r="ES15" s="1279"/>
      <c r="ET15" s="1279"/>
      <c r="EU15" s="1279"/>
      <c r="EV15" s="1279"/>
      <c r="EW15" s="1279"/>
      <c r="EX15" s="1279"/>
      <c r="EY15" s="1279"/>
      <c r="EZ15" s="1279"/>
      <c r="FA15" s="1279"/>
      <c r="FB15" s="1279"/>
      <c r="FC15" s="1279"/>
      <c r="FD15" s="1279"/>
      <c r="FE15" s="1279"/>
      <c r="FF15" s="1279"/>
      <c r="FG15" s="1279"/>
      <c r="FH15" s="1279"/>
      <c r="FI15" s="1279"/>
      <c r="FJ15" s="1279"/>
      <c r="FK15" s="1279"/>
      <c r="FL15" s="1279"/>
      <c r="FM15" s="1279"/>
      <c r="FN15" s="1279"/>
      <c r="FO15" s="1279"/>
      <c r="FP15" s="1279"/>
      <c r="FQ15" s="1279"/>
      <c r="FR15" s="1279"/>
      <c r="FS15" s="1279"/>
      <c r="FT15" s="1279"/>
      <c r="FU15" s="1279"/>
      <c r="FV15" s="1279"/>
      <c r="FW15" s="1279"/>
      <c r="FX15" s="1279"/>
      <c r="FY15" s="1279"/>
      <c r="FZ15" s="1279"/>
      <c r="GA15" s="1279"/>
      <c r="GB15" s="1279"/>
      <c r="GC15" s="1279"/>
      <c r="GD15" s="1279"/>
      <c r="GE15" s="1279"/>
      <c r="GF15" s="1279"/>
      <c r="GG15" s="1279"/>
      <c r="GH15" s="1279"/>
      <c r="GI15" s="1279"/>
      <c r="GJ15" s="1279"/>
      <c r="GK15" s="1279"/>
      <c r="GL15" s="1279"/>
      <c r="GM15" s="1279"/>
      <c r="GN15" s="1279"/>
      <c r="GO15" s="1279"/>
      <c r="GP15" s="1279"/>
      <c r="GQ15" s="1279"/>
      <c r="GR15" s="1279"/>
      <c r="GS15" s="1279"/>
      <c r="GT15" s="1279"/>
      <c r="GU15" s="1279"/>
      <c r="GV15" s="1279"/>
      <c r="GW15" s="1279"/>
      <c r="GX15" s="1279"/>
      <c r="GY15" s="1279"/>
      <c r="GZ15" s="1279"/>
      <c r="HA15" s="1279"/>
      <c r="HB15" s="1279"/>
      <c r="HC15" s="1279"/>
      <c r="HD15" s="1279"/>
      <c r="HE15" s="1279"/>
      <c r="HF15" s="1279"/>
      <c r="HG15" s="1279"/>
      <c r="HH15" s="1279"/>
      <c r="HI15" s="1279"/>
      <c r="HJ15" s="1279"/>
      <c r="HK15" s="1279"/>
      <c r="HL15" s="1279"/>
      <c r="HM15" s="1279"/>
      <c r="HN15" s="1279"/>
      <c r="HO15" s="1279"/>
      <c r="HP15" s="1279"/>
      <c r="HQ15" s="1279"/>
      <c r="HR15" s="1279"/>
      <c r="HS15" s="1279"/>
      <c r="HT15" s="1279"/>
      <c r="HU15" s="1279"/>
      <c r="HV15" s="1279"/>
      <c r="HW15" s="1279"/>
      <c r="HX15" s="1279"/>
      <c r="HY15" s="1279"/>
      <c r="HZ15" s="1279"/>
      <c r="IA15" s="1279"/>
      <c r="IB15" s="1279"/>
      <c r="IC15" s="1279"/>
      <c r="ID15" s="1279"/>
      <c r="IE15" s="1279"/>
      <c r="IF15" s="1279"/>
      <c r="IG15" s="1279"/>
      <c r="IH15" s="1279"/>
      <c r="II15" s="1279"/>
      <c r="IJ15" s="1279"/>
      <c r="IK15" s="1279"/>
      <c r="IL15" s="1279"/>
      <c r="IM15" s="1279"/>
      <c r="IN15" s="1279"/>
      <c r="IO15" s="1279"/>
      <c r="IP15" s="1279"/>
      <c r="IQ15" s="1279"/>
      <c r="IR15" s="1279"/>
      <c r="IS15" s="1279"/>
      <c r="IT15" s="1279"/>
      <c r="IU15" s="1279"/>
    </row>
    <row r="16" spans="1:255" ht="14.1" customHeight="1" x14ac:dyDescent="0.25">
      <c r="A16" s="1271" t="s">
        <v>394</v>
      </c>
      <c r="B16" s="1272" t="s">
        <v>468</v>
      </c>
      <c r="D16" s="1289">
        <f>D145</f>
        <v>2.5</v>
      </c>
      <c r="G16" s="1290">
        <f t="shared" ref="G16:L16" si="7">$D$16</f>
        <v>2.5</v>
      </c>
      <c r="H16" s="1291">
        <f t="shared" si="7"/>
        <v>2.5</v>
      </c>
      <c r="I16" s="1291">
        <f t="shared" si="7"/>
        <v>2.5</v>
      </c>
      <c r="J16" s="1291">
        <f t="shared" si="7"/>
        <v>2.5</v>
      </c>
      <c r="K16" s="1291">
        <f t="shared" si="7"/>
        <v>2.5</v>
      </c>
      <c r="L16" s="1291">
        <f t="shared" si="7"/>
        <v>2.5</v>
      </c>
      <c r="M16" s="1291">
        <f t="shared" ref="M16:Z16" si="8">$D$16</f>
        <v>2.5</v>
      </c>
      <c r="N16" s="1291">
        <f t="shared" si="8"/>
        <v>2.5</v>
      </c>
      <c r="O16" s="1291">
        <f t="shared" si="8"/>
        <v>2.5</v>
      </c>
      <c r="P16" s="1291">
        <f t="shared" si="8"/>
        <v>2.5</v>
      </c>
      <c r="Q16" s="1291">
        <f t="shared" si="8"/>
        <v>2.5</v>
      </c>
      <c r="R16" s="1291">
        <f t="shared" si="8"/>
        <v>2.5</v>
      </c>
      <c r="S16" s="1291">
        <f t="shared" si="8"/>
        <v>2.5</v>
      </c>
      <c r="T16" s="1291">
        <f t="shared" si="8"/>
        <v>2.5</v>
      </c>
      <c r="U16" s="1291">
        <f t="shared" si="8"/>
        <v>2.5</v>
      </c>
      <c r="V16" s="1291">
        <f t="shared" si="8"/>
        <v>2.5</v>
      </c>
      <c r="W16" s="1291">
        <f t="shared" si="8"/>
        <v>2.5</v>
      </c>
      <c r="X16" s="1291">
        <f t="shared" si="8"/>
        <v>2.5</v>
      </c>
      <c r="Y16" s="1291">
        <f t="shared" si="8"/>
        <v>2.5</v>
      </c>
      <c r="Z16" s="1291">
        <f t="shared" si="8"/>
        <v>2.5</v>
      </c>
      <c r="AA16" s="1277">
        <v>0</v>
      </c>
      <c r="AB16" s="1279"/>
      <c r="AC16" s="1279"/>
      <c r="AD16" s="1279"/>
      <c r="AE16" s="1279"/>
      <c r="AF16" s="1279"/>
      <c r="AG16" s="1279"/>
      <c r="AH16" s="1279"/>
      <c r="AI16" s="1279"/>
      <c r="AJ16" s="1279"/>
      <c r="AK16" s="1279"/>
      <c r="AL16" s="1279"/>
      <c r="AM16" s="1279"/>
      <c r="AN16" s="1279"/>
      <c r="AO16" s="1279"/>
      <c r="AP16" s="1279"/>
      <c r="AQ16" s="1279"/>
      <c r="AR16" s="1279"/>
      <c r="AS16" s="1279"/>
      <c r="AT16" s="1279"/>
      <c r="AU16" s="1279"/>
      <c r="AV16" s="1279"/>
      <c r="AW16" s="1279"/>
      <c r="AX16" s="1279"/>
      <c r="AY16" s="1279"/>
      <c r="AZ16" s="1279"/>
      <c r="BA16" s="1279"/>
      <c r="BB16" s="1279"/>
      <c r="BC16" s="1279"/>
      <c r="BD16" s="1279"/>
      <c r="BE16" s="1279"/>
      <c r="BF16" s="1279"/>
      <c r="BG16" s="1279"/>
      <c r="BH16" s="1279"/>
      <c r="BI16" s="1279"/>
      <c r="BJ16" s="1279"/>
      <c r="BK16" s="1279"/>
      <c r="BL16" s="1279"/>
      <c r="BM16" s="1279"/>
      <c r="BN16" s="1279"/>
      <c r="BO16" s="1279"/>
      <c r="BP16" s="1279"/>
      <c r="BQ16" s="1279"/>
      <c r="BR16" s="1279"/>
      <c r="BS16" s="1279"/>
      <c r="BT16" s="1279"/>
      <c r="BU16" s="1279"/>
      <c r="BV16" s="1279"/>
      <c r="BW16" s="1279"/>
      <c r="BX16" s="1279"/>
      <c r="BY16" s="1279"/>
      <c r="BZ16" s="1279"/>
      <c r="CA16" s="1279"/>
      <c r="CB16" s="1279"/>
      <c r="CC16" s="1279"/>
      <c r="CD16" s="1279"/>
      <c r="CE16" s="1279"/>
      <c r="CF16" s="1279"/>
      <c r="CG16" s="1279"/>
      <c r="CH16" s="1279"/>
      <c r="CI16" s="1279"/>
      <c r="CJ16" s="1279"/>
      <c r="CK16" s="1279"/>
      <c r="CL16" s="1279"/>
      <c r="CM16" s="1279"/>
      <c r="CN16" s="1279"/>
      <c r="CO16" s="1279"/>
      <c r="CP16" s="1279"/>
      <c r="CQ16" s="1279"/>
      <c r="CR16" s="1279"/>
      <c r="CS16" s="1279"/>
      <c r="CT16" s="1279"/>
      <c r="CU16" s="1279"/>
      <c r="CV16" s="1279"/>
      <c r="CW16" s="1279"/>
      <c r="CX16" s="1279"/>
      <c r="CY16" s="1279"/>
      <c r="CZ16" s="1279"/>
      <c r="DA16" s="1279"/>
      <c r="DB16" s="1279"/>
      <c r="DC16" s="1279"/>
      <c r="DD16" s="1279"/>
      <c r="DE16" s="1279"/>
      <c r="DF16" s="1279"/>
      <c r="DG16" s="1279"/>
      <c r="DH16" s="1279"/>
      <c r="DI16" s="1279"/>
      <c r="DJ16" s="1279"/>
      <c r="DK16" s="1279"/>
      <c r="DL16" s="1279"/>
      <c r="DM16" s="1279"/>
      <c r="DN16" s="1279"/>
      <c r="DO16" s="1279"/>
      <c r="DP16" s="1279"/>
      <c r="DQ16" s="1279"/>
      <c r="DR16" s="1279"/>
      <c r="DS16" s="1279"/>
      <c r="DT16" s="1279"/>
      <c r="DU16" s="1279"/>
      <c r="DV16" s="1279"/>
      <c r="DW16" s="1279"/>
      <c r="DX16" s="1279"/>
      <c r="DY16" s="1279"/>
      <c r="DZ16" s="1279"/>
      <c r="EA16" s="1279"/>
      <c r="EB16" s="1279"/>
      <c r="EC16" s="1279"/>
      <c r="ED16" s="1279"/>
      <c r="EE16" s="1279"/>
      <c r="EF16" s="1279"/>
      <c r="EG16" s="1279"/>
      <c r="EH16" s="1279"/>
      <c r="EI16" s="1279"/>
      <c r="EJ16" s="1279"/>
      <c r="EK16" s="1279"/>
      <c r="EL16" s="1279"/>
      <c r="EM16" s="1279"/>
      <c r="EN16" s="1279"/>
      <c r="EO16" s="1279"/>
      <c r="EP16" s="1279"/>
      <c r="EQ16" s="1279"/>
      <c r="ER16" s="1279"/>
      <c r="ES16" s="1279"/>
      <c r="ET16" s="1279"/>
      <c r="EU16" s="1279"/>
      <c r="EV16" s="1279"/>
      <c r="EW16" s="1279"/>
      <c r="EX16" s="1279"/>
      <c r="EY16" s="1279"/>
      <c r="EZ16" s="1279"/>
      <c r="FA16" s="1279"/>
      <c r="FB16" s="1279"/>
      <c r="FC16" s="1279"/>
      <c r="FD16" s="1279"/>
      <c r="FE16" s="1279"/>
      <c r="FF16" s="1279"/>
      <c r="FG16" s="1279"/>
      <c r="FH16" s="1279"/>
      <c r="FI16" s="1279"/>
      <c r="FJ16" s="1279"/>
      <c r="FK16" s="1279"/>
      <c r="FL16" s="1279"/>
      <c r="FM16" s="1279"/>
      <c r="FN16" s="1279"/>
      <c r="FO16" s="1279"/>
      <c r="FP16" s="1279"/>
      <c r="FQ16" s="1279"/>
      <c r="FR16" s="1279"/>
      <c r="FS16" s="1279"/>
      <c r="FT16" s="1279"/>
      <c r="FU16" s="1279"/>
      <c r="FV16" s="1279"/>
      <c r="FW16" s="1279"/>
      <c r="FX16" s="1279"/>
      <c r="FY16" s="1279"/>
      <c r="FZ16" s="1279"/>
      <c r="GA16" s="1279"/>
      <c r="GB16" s="1279"/>
      <c r="GC16" s="1279"/>
      <c r="GD16" s="1279"/>
      <c r="GE16" s="1279"/>
      <c r="GF16" s="1279"/>
      <c r="GG16" s="1279"/>
      <c r="GH16" s="1279"/>
      <c r="GI16" s="1279"/>
      <c r="GJ16" s="1279"/>
      <c r="GK16" s="1279"/>
      <c r="GL16" s="1279"/>
      <c r="GM16" s="1279"/>
      <c r="GN16" s="1279"/>
      <c r="GO16" s="1279"/>
      <c r="GP16" s="1279"/>
      <c r="GQ16" s="1279"/>
      <c r="GR16" s="1279"/>
      <c r="GS16" s="1279"/>
      <c r="GT16" s="1279"/>
      <c r="GU16" s="1279"/>
      <c r="GV16" s="1279"/>
      <c r="GW16" s="1279"/>
      <c r="GX16" s="1279"/>
      <c r="GY16" s="1279"/>
      <c r="GZ16" s="1279"/>
      <c r="HA16" s="1279"/>
      <c r="HB16" s="1279"/>
      <c r="HC16" s="1279"/>
      <c r="HD16" s="1279"/>
      <c r="HE16" s="1279"/>
      <c r="HF16" s="1279"/>
      <c r="HG16" s="1279"/>
      <c r="HH16" s="1279"/>
      <c r="HI16" s="1279"/>
      <c r="HJ16" s="1279"/>
      <c r="HK16" s="1279"/>
      <c r="HL16" s="1279"/>
      <c r="HM16" s="1279"/>
      <c r="HN16" s="1279"/>
      <c r="HO16" s="1279"/>
      <c r="HP16" s="1279"/>
      <c r="HQ16" s="1279"/>
      <c r="HR16" s="1279"/>
      <c r="HS16" s="1279"/>
      <c r="HT16" s="1279"/>
      <c r="HU16" s="1279"/>
      <c r="HV16" s="1279"/>
      <c r="HW16" s="1279"/>
      <c r="HX16" s="1279"/>
      <c r="HY16" s="1279"/>
      <c r="HZ16" s="1279"/>
      <c r="IA16" s="1279"/>
      <c r="IB16" s="1279"/>
      <c r="IC16" s="1279"/>
      <c r="ID16" s="1279"/>
      <c r="IE16" s="1279"/>
      <c r="IF16" s="1279"/>
      <c r="IG16" s="1279"/>
      <c r="IH16" s="1279"/>
      <c r="II16" s="1279"/>
      <c r="IJ16" s="1279"/>
      <c r="IK16" s="1279"/>
      <c r="IL16" s="1279"/>
      <c r="IM16" s="1279"/>
      <c r="IN16" s="1279"/>
      <c r="IO16" s="1279"/>
      <c r="IP16" s="1279"/>
      <c r="IQ16" s="1279"/>
      <c r="IR16" s="1279"/>
      <c r="IS16" s="1279"/>
      <c r="IT16" s="1279"/>
      <c r="IU16" s="1279"/>
    </row>
    <row r="17" spans="1:255" ht="5.0999999999999996" customHeight="1" x14ac:dyDescent="0.25">
      <c r="A17" s="1271"/>
      <c r="B17" s="216"/>
      <c r="D17" s="1274"/>
      <c r="E17" s="1279"/>
      <c r="F17" s="1292"/>
      <c r="G17" s="1292"/>
      <c r="H17" s="1292"/>
      <c r="I17" s="1292"/>
      <c r="J17" s="1292"/>
      <c r="K17" s="1292"/>
      <c r="L17" s="1292"/>
      <c r="M17" s="1292"/>
      <c r="N17" s="1292"/>
      <c r="O17" s="1292"/>
      <c r="P17" s="1292"/>
      <c r="Q17" s="1292"/>
      <c r="R17" s="1292"/>
      <c r="S17" s="1292"/>
      <c r="T17" s="1292"/>
      <c r="U17" s="1292"/>
      <c r="V17" s="1292"/>
      <c r="W17" s="1292"/>
      <c r="X17" s="1292"/>
      <c r="Y17" s="1292"/>
      <c r="Z17" s="1292"/>
      <c r="AA17" s="1281"/>
    </row>
    <row r="18" spans="1:255" ht="14.1" customHeight="1" x14ac:dyDescent="0.25">
      <c r="A18" s="1271" t="s">
        <v>406</v>
      </c>
      <c r="B18" s="1272" t="s">
        <v>469</v>
      </c>
      <c r="D18" s="1274"/>
      <c r="E18" s="1280"/>
      <c r="F18" s="1292"/>
      <c r="G18" s="1290">
        <f>((G16*G14)*G12)</f>
        <v>7840497.0599999996</v>
      </c>
      <c r="H18" s="1291">
        <f>(H16*H14)*H12</f>
        <v>8243984.6280000033</v>
      </c>
      <c r="I18" s="1291">
        <f t="shared" ref="I18:Z18" si="9">(I16*I14)*I12</f>
        <v>8647472.1960000079</v>
      </c>
      <c r="J18" s="1291">
        <f t="shared" si="9"/>
        <v>9050959.7640000116</v>
      </c>
      <c r="K18" s="1291">
        <f t="shared" si="9"/>
        <v>9454447.3320000172</v>
      </c>
      <c r="L18" s="1291">
        <f t="shared" si="9"/>
        <v>9857934.9000000209</v>
      </c>
      <c r="M18" s="1291">
        <f t="shared" si="9"/>
        <v>9857934.9000000209</v>
      </c>
      <c r="N18" s="1291">
        <f t="shared" si="9"/>
        <v>9857934.9000000209</v>
      </c>
      <c r="O18" s="1291">
        <f t="shared" si="9"/>
        <v>9857934.9000000209</v>
      </c>
      <c r="P18" s="1291">
        <f t="shared" si="9"/>
        <v>9857934.9000000209</v>
      </c>
      <c r="Q18" s="1291">
        <f t="shared" si="9"/>
        <v>9857934.9000000209</v>
      </c>
      <c r="R18" s="1291">
        <f t="shared" si="9"/>
        <v>9857934.9000000209</v>
      </c>
      <c r="S18" s="1291">
        <f t="shared" si="9"/>
        <v>9857934.9000000209</v>
      </c>
      <c r="T18" s="1291">
        <f t="shared" si="9"/>
        <v>9857934.9000000209</v>
      </c>
      <c r="U18" s="1291">
        <f t="shared" si="9"/>
        <v>9857934.9000000209</v>
      </c>
      <c r="V18" s="1291">
        <f t="shared" si="9"/>
        <v>9857934.9000000209</v>
      </c>
      <c r="W18" s="1291">
        <f t="shared" si="9"/>
        <v>9857934.9000000209</v>
      </c>
      <c r="X18" s="1291">
        <f t="shared" si="9"/>
        <v>9857934.9000000209</v>
      </c>
      <c r="Y18" s="1291">
        <f t="shared" si="9"/>
        <v>9857934.9000000209</v>
      </c>
      <c r="Z18" s="1291">
        <f t="shared" si="9"/>
        <v>9857934.9000000209</v>
      </c>
      <c r="AA18" s="1277">
        <v>0</v>
      </c>
      <c r="AB18" s="1280">
        <f>SUM(G18:AA18)</f>
        <v>191106384.48000044</v>
      </c>
      <c r="AC18" s="1279" t="s">
        <v>838</v>
      </c>
      <c r="AD18" s="1279"/>
      <c r="AE18" s="1279"/>
      <c r="AF18" s="1279"/>
      <c r="AG18" s="1279"/>
      <c r="AH18" s="1279"/>
      <c r="AI18" s="1279"/>
      <c r="AJ18" s="1279"/>
      <c r="AK18" s="1279"/>
      <c r="AL18" s="1279"/>
      <c r="AM18" s="1279"/>
      <c r="AN18" s="1279"/>
      <c r="AO18" s="1279"/>
      <c r="AP18" s="1279"/>
      <c r="AQ18" s="1279"/>
      <c r="AR18" s="1279"/>
      <c r="AS18" s="1279"/>
      <c r="AT18" s="1279"/>
      <c r="AU18" s="1279"/>
      <c r="AV18" s="1279"/>
      <c r="AW18" s="1279"/>
      <c r="AX18" s="1279"/>
      <c r="AY18" s="1279"/>
      <c r="AZ18" s="1279"/>
      <c r="BA18" s="1279"/>
      <c r="BB18" s="1279"/>
      <c r="BC18" s="1279"/>
      <c r="BD18" s="1279"/>
      <c r="BE18" s="1279"/>
      <c r="BF18" s="1279"/>
      <c r="BG18" s="1279"/>
      <c r="BH18" s="1279"/>
      <c r="BI18" s="1279"/>
      <c r="BJ18" s="1279"/>
      <c r="BK18" s="1279"/>
      <c r="BL18" s="1279"/>
      <c r="BM18" s="1279"/>
      <c r="BN18" s="1279"/>
      <c r="BO18" s="1279"/>
      <c r="BP18" s="1279"/>
      <c r="BQ18" s="1279"/>
      <c r="BR18" s="1279"/>
      <c r="BS18" s="1279"/>
      <c r="BT18" s="1279"/>
      <c r="BU18" s="1279"/>
      <c r="BV18" s="1279"/>
      <c r="BW18" s="1279"/>
      <c r="BX18" s="1279"/>
      <c r="BY18" s="1279"/>
      <c r="BZ18" s="1279"/>
      <c r="CA18" s="1279"/>
      <c r="CB18" s="1279"/>
      <c r="CC18" s="1279"/>
      <c r="CD18" s="1279"/>
      <c r="CE18" s="1279"/>
      <c r="CF18" s="1279"/>
      <c r="CG18" s="1279"/>
      <c r="CH18" s="1279"/>
      <c r="CI18" s="1279"/>
      <c r="CJ18" s="1279"/>
      <c r="CK18" s="1279"/>
      <c r="CL18" s="1279"/>
      <c r="CM18" s="1279"/>
      <c r="CN18" s="1279"/>
      <c r="CO18" s="1279"/>
      <c r="CP18" s="1279"/>
      <c r="CQ18" s="1279"/>
      <c r="CR18" s="1279"/>
      <c r="CS18" s="1279"/>
      <c r="CT18" s="1279"/>
      <c r="CU18" s="1279"/>
      <c r="CV18" s="1279"/>
      <c r="CW18" s="1279"/>
      <c r="CX18" s="1279"/>
      <c r="CY18" s="1279"/>
      <c r="CZ18" s="1279"/>
      <c r="DA18" s="1279"/>
      <c r="DB18" s="1279"/>
      <c r="DC18" s="1279"/>
      <c r="DD18" s="1279"/>
      <c r="DE18" s="1279"/>
      <c r="DF18" s="1279"/>
      <c r="DG18" s="1279"/>
      <c r="DH18" s="1279"/>
      <c r="DI18" s="1279"/>
      <c r="DJ18" s="1279"/>
      <c r="DK18" s="1279"/>
      <c r="DL18" s="1279"/>
      <c r="DM18" s="1279"/>
      <c r="DN18" s="1279"/>
      <c r="DO18" s="1279"/>
      <c r="DP18" s="1279"/>
      <c r="DQ18" s="1279"/>
      <c r="DR18" s="1279"/>
      <c r="DS18" s="1279"/>
      <c r="DT18" s="1279"/>
      <c r="DU18" s="1279"/>
      <c r="DV18" s="1279"/>
      <c r="DW18" s="1279"/>
      <c r="DX18" s="1279"/>
      <c r="DY18" s="1279"/>
      <c r="DZ18" s="1279"/>
      <c r="EA18" s="1279"/>
      <c r="EB18" s="1279"/>
      <c r="EC18" s="1279"/>
      <c r="ED18" s="1279"/>
      <c r="EE18" s="1279"/>
      <c r="EF18" s="1279"/>
      <c r="EG18" s="1279"/>
      <c r="EH18" s="1279"/>
      <c r="EI18" s="1279"/>
      <c r="EJ18" s="1279"/>
      <c r="EK18" s="1279"/>
      <c r="EL18" s="1279"/>
      <c r="EM18" s="1279"/>
      <c r="EN18" s="1279"/>
      <c r="EO18" s="1279"/>
      <c r="EP18" s="1279"/>
      <c r="EQ18" s="1279"/>
      <c r="ER18" s="1279"/>
      <c r="ES18" s="1279"/>
      <c r="ET18" s="1279"/>
      <c r="EU18" s="1279"/>
      <c r="EV18" s="1279"/>
      <c r="EW18" s="1279"/>
      <c r="EX18" s="1279"/>
      <c r="EY18" s="1279"/>
      <c r="EZ18" s="1279"/>
      <c r="FA18" s="1279"/>
      <c r="FB18" s="1279"/>
      <c r="FC18" s="1279"/>
      <c r="FD18" s="1279"/>
      <c r="FE18" s="1279"/>
      <c r="FF18" s="1279"/>
      <c r="FG18" s="1279"/>
      <c r="FH18" s="1279"/>
      <c r="FI18" s="1279"/>
      <c r="FJ18" s="1279"/>
      <c r="FK18" s="1279"/>
      <c r="FL18" s="1279"/>
      <c r="FM18" s="1279"/>
      <c r="FN18" s="1279"/>
      <c r="FO18" s="1279"/>
      <c r="FP18" s="1279"/>
      <c r="FQ18" s="1279"/>
      <c r="FR18" s="1279"/>
      <c r="FS18" s="1279"/>
      <c r="FT18" s="1279"/>
      <c r="FU18" s="1279"/>
      <c r="FV18" s="1279"/>
      <c r="FW18" s="1279"/>
      <c r="FX18" s="1279"/>
      <c r="FY18" s="1279"/>
      <c r="FZ18" s="1279"/>
      <c r="GA18" s="1279"/>
      <c r="GB18" s="1279"/>
      <c r="GC18" s="1279"/>
      <c r="GD18" s="1279"/>
      <c r="GE18" s="1279"/>
      <c r="GF18" s="1279"/>
      <c r="GG18" s="1279"/>
      <c r="GH18" s="1279"/>
      <c r="GI18" s="1279"/>
      <c r="GJ18" s="1279"/>
      <c r="GK18" s="1279"/>
      <c r="GL18" s="1279"/>
      <c r="GM18" s="1279"/>
      <c r="GN18" s="1279"/>
      <c r="GO18" s="1279"/>
      <c r="GP18" s="1279"/>
      <c r="GQ18" s="1279"/>
      <c r="GR18" s="1279"/>
      <c r="GS18" s="1279"/>
      <c r="GT18" s="1279"/>
      <c r="GU18" s="1279"/>
      <c r="GV18" s="1279"/>
      <c r="GW18" s="1279"/>
      <c r="GX18" s="1279"/>
      <c r="GY18" s="1279"/>
      <c r="GZ18" s="1279"/>
      <c r="HA18" s="1279"/>
      <c r="HB18" s="1279"/>
      <c r="HC18" s="1279"/>
      <c r="HD18" s="1279"/>
      <c r="HE18" s="1279"/>
      <c r="HF18" s="1279"/>
      <c r="HG18" s="1279"/>
      <c r="HH18" s="1279"/>
      <c r="HI18" s="1279"/>
      <c r="HJ18" s="1279"/>
      <c r="HK18" s="1279"/>
      <c r="HL18" s="1279"/>
      <c r="HM18" s="1279"/>
      <c r="HN18" s="1279"/>
      <c r="HO18" s="1279"/>
      <c r="HP18" s="1279"/>
      <c r="HQ18" s="1279"/>
      <c r="HR18" s="1279"/>
      <c r="HS18" s="1279"/>
      <c r="HT18" s="1279"/>
      <c r="HU18" s="1279"/>
      <c r="HV18" s="1279"/>
      <c r="HW18" s="1279"/>
      <c r="HX18" s="1279"/>
      <c r="HY18" s="1279"/>
      <c r="HZ18" s="1279"/>
      <c r="IA18" s="1279"/>
      <c r="IB18" s="1279"/>
      <c r="IC18" s="1279"/>
      <c r="ID18" s="1279"/>
      <c r="IE18" s="1279"/>
      <c r="IF18" s="1279"/>
      <c r="IG18" s="1279"/>
      <c r="IH18" s="1279"/>
      <c r="II18" s="1279"/>
      <c r="IJ18" s="1279"/>
      <c r="IK18" s="1279"/>
      <c r="IL18" s="1279"/>
      <c r="IM18" s="1279"/>
      <c r="IN18" s="1279"/>
      <c r="IO18" s="1279"/>
      <c r="IP18" s="1279"/>
      <c r="IQ18" s="1279"/>
      <c r="IR18" s="1279"/>
      <c r="IS18" s="1279"/>
      <c r="IT18" s="1279"/>
      <c r="IU18" s="1279"/>
    </row>
    <row r="19" spans="1:255" ht="5.0999999999999996" customHeight="1" x14ac:dyDescent="0.25">
      <c r="B19" s="216"/>
      <c r="D19" s="1274"/>
      <c r="E19" s="1279"/>
      <c r="F19" s="1279"/>
      <c r="G19" s="1292"/>
      <c r="H19" s="1292"/>
      <c r="I19" s="1292"/>
      <c r="J19" s="1292"/>
      <c r="K19" s="1292"/>
      <c r="L19" s="1292"/>
      <c r="M19" s="1292"/>
      <c r="N19" s="1292"/>
      <c r="O19" s="1292"/>
      <c r="P19" s="1292"/>
      <c r="Q19" s="1292"/>
      <c r="R19" s="1292"/>
      <c r="S19" s="1292"/>
      <c r="T19" s="1292"/>
      <c r="U19" s="1292"/>
      <c r="V19" s="1292"/>
      <c r="W19" s="1292"/>
      <c r="X19" s="1292"/>
      <c r="Y19" s="1292"/>
      <c r="Z19" s="1292"/>
      <c r="AA19" s="1281"/>
    </row>
    <row r="20" spans="1:255" ht="14.1" customHeight="1" x14ac:dyDescent="0.25">
      <c r="A20" s="1271" t="s">
        <v>407</v>
      </c>
      <c r="B20" s="1272" t="s">
        <v>531</v>
      </c>
      <c r="D20" s="1293">
        <f>SUM(D21:D24)</f>
        <v>8.6500000000000007E-2</v>
      </c>
      <c r="E20" s="1279"/>
      <c r="F20" s="1279"/>
      <c r="G20" s="1290">
        <f>SUM(G21:G25)</f>
        <v>1462252.70169</v>
      </c>
      <c r="H20" s="1291">
        <f t="shared" ref="H20:Z20" si="10">SUM(H21:H25)</f>
        <v>1537503.1331220006</v>
      </c>
      <c r="I20" s="1291">
        <f t="shared" si="10"/>
        <v>1612753.5645540017</v>
      </c>
      <c r="J20" s="1291">
        <f t="shared" si="10"/>
        <v>1688003.995986002</v>
      </c>
      <c r="K20" s="1291">
        <f t="shared" si="10"/>
        <v>1763254.4274180033</v>
      </c>
      <c r="L20" s="1291">
        <f t="shared" si="10"/>
        <v>1838504.8588500039</v>
      </c>
      <c r="M20" s="1291">
        <f t="shared" si="10"/>
        <v>1838504.8588500039</v>
      </c>
      <c r="N20" s="1291">
        <f t="shared" si="10"/>
        <v>1838504.8588500039</v>
      </c>
      <c r="O20" s="1291">
        <f t="shared" si="10"/>
        <v>1838504.8588500039</v>
      </c>
      <c r="P20" s="1291">
        <f t="shared" si="10"/>
        <v>1838504.8588500039</v>
      </c>
      <c r="Q20" s="1291">
        <f t="shared" si="10"/>
        <v>1838504.8588500039</v>
      </c>
      <c r="R20" s="1291">
        <f t="shared" si="10"/>
        <v>1838504.8588500039</v>
      </c>
      <c r="S20" s="1291">
        <f t="shared" si="10"/>
        <v>1838504.8588500039</v>
      </c>
      <c r="T20" s="1291">
        <f t="shared" si="10"/>
        <v>1838504.8588500039</v>
      </c>
      <c r="U20" s="1291">
        <f t="shared" si="10"/>
        <v>1838504.8588500039</v>
      </c>
      <c r="V20" s="1291">
        <f t="shared" si="10"/>
        <v>1838504.8588500039</v>
      </c>
      <c r="W20" s="1291">
        <f t="shared" si="10"/>
        <v>1838504.8588500039</v>
      </c>
      <c r="X20" s="1291">
        <f t="shared" si="10"/>
        <v>1838504.8588500039</v>
      </c>
      <c r="Y20" s="1291">
        <f t="shared" si="10"/>
        <v>1838504.8588500039</v>
      </c>
      <c r="Z20" s="1291">
        <f t="shared" si="10"/>
        <v>1838504.8588500039</v>
      </c>
      <c r="AA20" s="1277">
        <v>0</v>
      </c>
      <c r="AB20" s="1279"/>
      <c r="AC20" s="1279"/>
      <c r="AD20" s="1279"/>
      <c r="AE20" s="1279"/>
      <c r="AF20" s="1279"/>
      <c r="AG20" s="1279"/>
      <c r="AH20" s="1279"/>
      <c r="AI20" s="1279"/>
      <c r="AJ20" s="1279"/>
      <c r="AK20" s="1279"/>
      <c r="AL20" s="1279"/>
      <c r="AM20" s="1279"/>
      <c r="AN20" s="1279"/>
      <c r="AO20" s="1279"/>
      <c r="AP20" s="1279"/>
      <c r="AQ20" s="1279"/>
      <c r="AR20" s="1279"/>
      <c r="AS20" s="1279"/>
      <c r="AT20" s="1279"/>
      <c r="AU20" s="1279"/>
      <c r="AV20" s="1279"/>
      <c r="AW20" s="1279"/>
      <c r="AX20" s="1279"/>
      <c r="AY20" s="1279"/>
      <c r="AZ20" s="1279"/>
      <c r="BA20" s="1279"/>
      <c r="BB20" s="1279"/>
      <c r="BC20" s="1279"/>
      <c r="BD20" s="1279"/>
      <c r="BE20" s="1279"/>
      <c r="BF20" s="1279"/>
      <c r="BG20" s="1279"/>
      <c r="BH20" s="1279"/>
      <c r="BI20" s="1279"/>
      <c r="BJ20" s="1279"/>
      <c r="BK20" s="1279"/>
      <c r="BL20" s="1279"/>
      <c r="BM20" s="1279"/>
      <c r="BN20" s="1279"/>
      <c r="BO20" s="1279"/>
      <c r="BP20" s="1279"/>
      <c r="BQ20" s="1279"/>
      <c r="BR20" s="1279"/>
      <c r="BS20" s="1279"/>
      <c r="BT20" s="1279"/>
      <c r="BU20" s="1279"/>
      <c r="BV20" s="1279"/>
      <c r="BW20" s="1279"/>
      <c r="BX20" s="1279"/>
      <c r="BY20" s="1279"/>
      <c r="BZ20" s="1279"/>
      <c r="CA20" s="1279"/>
      <c r="CB20" s="1279"/>
      <c r="CC20" s="1279"/>
      <c r="CD20" s="1279"/>
      <c r="CE20" s="1279"/>
      <c r="CF20" s="1279"/>
      <c r="CG20" s="1279"/>
      <c r="CH20" s="1279"/>
      <c r="CI20" s="1279"/>
      <c r="CJ20" s="1279"/>
      <c r="CK20" s="1279"/>
      <c r="CL20" s="1279"/>
      <c r="CM20" s="1279"/>
      <c r="CN20" s="1279"/>
      <c r="CO20" s="1279"/>
      <c r="CP20" s="1279"/>
      <c r="CQ20" s="1279"/>
      <c r="CR20" s="1279"/>
      <c r="CS20" s="1279"/>
      <c r="CT20" s="1279"/>
      <c r="CU20" s="1279"/>
      <c r="CV20" s="1279"/>
      <c r="CW20" s="1279"/>
      <c r="CX20" s="1279"/>
      <c r="CY20" s="1279"/>
      <c r="CZ20" s="1279"/>
      <c r="DA20" s="1279"/>
      <c r="DB20" s="1279"/>
      <c r="DC20" s="1279"/>
      <c r="DD20" s="1279"/>
      <c r="DE20" s="1279"/>
      <c r="DF20" s="1279"/>
      <c r="DG20" s="1279"/>
      <c r="DH20" s="1279"/>
      <c r="DI20" s="1279"/>
      <c r="DJ20" s="1279"/>
      <c r="DK20" s="1279"/>
      <c r="DL20" s="1279"/>
      <c r="DM20" s="1279"/>
      <c r="DN20" s="1279"/>
      <c r="DO20" s="1279"/>
      <c r="DP20" s="1279"/>
      <c r="DQ20" s="1279"/>
      <c r="DR20" s="1279"/>
      <c r="DS20" s="1279"/>
      <c r="DT20" s="1279"/>
      <c r="DU20" s="1279"/>
      <c r="DV20" s="1279"/>
      <c r="DW20" s="1279"/>
      <c r="DX20" s="1279"/>
      <c r="DY20" s="1279"/>
      <c r="DZ20" s="1279"/>
      <c r="EA20" s="1279"/>
      <c r="EB20" s="1279"/>
      <c r="EC20" s="1279"/>
      <c r="ED20" s="1279"/>
      <c r="EE20" s="1279"/>
      <c r="EF20" s="1279"/>
      <c r="EG20" s="1279"/>
      <c r="EH20" s="1279"/>
      <c r="EI20" s="1279"/>
      <c r="EJ20" s="1279"/>
      <c r="EK20" s="1279"/>
      <c r="EL20" s="1279"/>
      <c r="EM20" s="1279"/>
      <c r="EN20" s="1279"/>
      <c r="EO20" s="1279"/>
      <c r="EP20" s="1279"/>
      <c r="EQ20" s="1279"/>
      <c r="ER20" s="1279"/>
      <c r="ES20" s="1279"/>
      <c r="ET20" s="1279"/>
      <c r="EU20" s="1279"/>
      <c r="EV20" s="1279"/>
      <c r="EW20" s="1279"/>
      <c r="EX20" s="1279"/>
      <c r="EY20" s="1279"/>
      <c r="EZ20" s="1279"/>
      <c r="FA20" s="1279"/>
      <c r="FB20" s="1279"/>
      <c r="FC20" s="1279"/>
      <c r="FD20" s="1279"/>
      <c r="FE20" s="1279"/>
      <c r="FF20" s="1279"/>
      <c r="FG20" s="1279"/>
      <c r="FH20" s="1279"/>
      <c r="FI20" s="1279"/>
      <c r="FJ20" s="1279"/>
      <c r="FK20" s="1279"/>
      <c r="FL20" s="1279"/>
      <c r="FM20" s="1279"/>
      <c r="FN20" s="1279"/>
      <c r="FO20" s="1279"/>
      <c r="FP20" s="1279"/>
      <c r="FQ20" s="1279"/>
      <c r="FR20" s="1279"/>
      <c r="FS20" s="1279"/>
      <c r="FT20" s="1279"/>
      <c r="FU20" s="1279"/>
      <c r="FV20" s="1279"/>
      <c r="FW20" s="1279"/>
      <c r="FX20" s="1279"/>
      <c r="FY20" s="1279"/>
      <c r="FZ20" s="1279"/>
      <c r="GA20" s="1279"/>
      <c r="GB20" s="1279"/>
      <c r="GC20" s="1279"/>
      <c r="GD20" s="1279"/>
      <c r="GE20" s="1279"/>
      <c r="GF20" s="1279"/>
      <c r="GG20" s="1279"/>
      <c r="GH20" s="1279"/>
      <c r="GI20" s="1279"/>
      <c r="GJ20" s="1279"/>
      <c r="GK20" s="1279"/>
      <c r="GL20" s="1279"/>
      <c r="GM20" s="1279"/>
      <c r="GN20" s="1279"/>
      <c r="GO20" s="1279"/>
      <c r="GP20" s="1279"/>
      <c r="GQ20" s="1279"/>
      <c r="GR20" s="1279"/>
      <c r="GS20" s="1279"/>
      <c r="GT20" s="1279"/>
      <c r="GU20" s="1279"/>
      <c r="GV20" s="1279"/>
      <c r="GW20" s="1279"/>
      <c r="GX20" s="1279"/>
      <c r="GY20" s="1279"/>
      <c r="GZ20" s="1279"/>
      <c r="HA20" s="1279"/>
      <c r="HB20" s="1279"/>
      <c r="HC20" s="1279"/>
      <c r="HD20" s="1279"/>
      <c r="HE20" s="1279"/>
      <c r="HF20" s="1279"/>
      <c r="HG20" s="1279"/>
      <c r="HH20" s="1279"/>
      <c r="HI20" s="1279"/>
      <c r="HJ20" s="1279"/>
      <c r="HK20" s="1279"/>
      <c r="HL20" s="1279"/>
      <c r="HM20" s="1279"/>
      <c r="HN20" s="1279"/>
      <c r="HO20" s="1279"/>
      <c r="HP20" s="1279"/>
      <c r="HQ20" s="1279"/>
      <c r="HR20" s="1279"/>
      <c r="HS20" s="1279"/>
      <c r="HT20" s="1279"/>
      <c r="HU20" s="1279"/>
      <c r="HV20" s="1279"/>
      <c r="HW20" s="1279"/>
      <c r="HX20" s="1279"/>
      <c r="HY20" s="1279"/>
      <c r="HZ20" s="1279"/>
      <c r="IA20" s="1279"/>
      <c r="IB20" s="1279"/>
      <c r="IC20" s="1279"/>
      <c r="ID20" s="1279"/>
      <c r="IE20" s="1279"/>
      <c r="IF20" s="1279"/>
      <c r="IG20" s="1279"/>
      <c r="IH20" s="1279"/>
      <c r="II20" s="1279"/>
      <c r="IJ20" s="1279"/>
      <c r="IK20" s="1279"/>
      <c r="IL20" s="1279"/>
      <c r="IM20" s="1279"/>
      <c r="IN20" s="1279"/>
      <c r="IO20" s="1279"/>
      <c r="IP20" s="1279"/>
      <c r="IQ20" s="1279"/>
      <c r="IR20" s="1279"/>
      <c r="IS20" s="1279"/>
      <c r="IT20" s="1279"/>
      <c r="IU20" s="1279"/>
    </row>
    <row r="21" spans="1:255" ht="14.1" customHeight="1" x14ac:dyDescent="0.25">
      <c r="A21" s="216"/>
      <c r="B21" s="1294" t="s">
        <v>237</v>
      </c>
      <c r="C21" s="1295" t="s">
        <v>97</v>
      </c>
      <c r="D21" s="1296">
        <v>0.05</v>
      </c>
      <c r="G21" s="1297">
        <f>G18*$D$21</f>
        <v>392024.853</v>
      </c>
      <c r="H21" s="1297">
        <f>H18*$D$21</f>
        <v>412199.23140000016</v>
      </c>
      <c r="I21" s="1297">
        <f>I18*$D$21</f>
        <v>432373.60980000044</v>
      </c>
      <c r="J21" s="1297">
        <f>J18*$D$21</f>
        <v>452547.9882000006</v>
      </c>
      <c r="K21" s="1297">
        <f t="shared" ref="K21:U21" si="11">K18*$D$21</f>
        <v>472722.36660000088</v>
      </c>
      <c r="L21" s="1297">
        <f t="shared" si="11"/>
        <v>492896.74500000104</v>
      </c>
      <c r="M21" s="1297">
        <f t="shared" si="11"/>
        <v>492896.74500000104</v>
      </c>
      <c r="N21" s="1297">
        <f t="shared" si="11"/>
        <v>492896.74500000104</v>
      </c>
      <c r="O21" s="1297">
        <f t="shared" si="11"/>
        <v>492896.74500000104</v>
      </c>
      <c r="P21" s="1297">
        <f t="shared" si="11"/>
        <v>492896.74500000104</v>
      </c>
      <c r="Q21" s="1297">
        <f t="shared" si="11"/>
        <v>492896.74500000104</v>
      </c>
      <c r="R21" s="1297">
        <f t="shared" si="11"/>
        <v>492896.74500000104</v>
      </c>
      <c r="S21" s="1297">
        <f t="shared" si="11"/>
        <v>492896.74500000104</v>
      </c>
      <c r="T21" s="1297">
        <f t="shared" si="11"/>
        <v>492896.74500000104</v>
      </c>
      <c r="U21" s="1297">
        <f t="shared" si="11"/>
        <v>492896.74500000104</v>
      </c>
      <c r="V21" s="1297">
        <f t="shared" ref="V21:Z21" si="12">V18*$D$21</f>
        <v>492896.74500000104</v>
      </c>
      <c r="W21" s="1297">
        <f t="shared" si="12"/>
        <v>492896.74500000104</v>
      </c>
      <c r="X21" s="1297">
        <f t="shared" si="12"/>
        <v>492896.74500000104</v>
      </c>
      <c r="Y21" s="1297">
        <f t="shared" si="12"/>
        <v>492896.74500000104</v>
      </c>
      <c r="Z21" s="1297">
        <f t="shared" si="12"/>
        <v>492896.74500000104</v>
      </c>
      <c r="AA21" s="1298">
        <v>0</v>
      </c>
      <c r="AB21" s="1274"/>
      <c r="AC21" s="1274"/>
      <c r="AD21" s="1274"/>
      <c r="AE21" s="1274"/>
      <c r="AF21" s="1274"/>
      <c r="AG21" s="1274"/>
      <c r="AH21" s="1274"/>
      <c r="AI21" s="1274"/>
      <c r="AJ21" s="1274"/>
      <c r="AK21" s="1274"/>
      <c r="AL21" s="1274"/>
      <c r="AM21" s="1274"/>
      <c r="AN21" s="1274"/>
      <c r="AO21" s="1274"/>
      <c r="AP21" s="1274"/>
      <c r="AQ21" s="1274"/>
      <c r="AR21" s="1274"/>
      <c r="AS21" s="1274"/>
      <c r="AT21" s="1274"/>
      <c r="AU21" s="1274"/>
      <c r="AV21" s="1274"/>
      <c r="AW21" s="1274"/>
      <c r="AX21" s="1274"/>
      <c r="AY21" s="1274"/>
      <c r="AZ21" s="1274"/>
      <c r="BA21" s="1274"/>
      <c r="BB21" s="1274"/>
      <c r="BC21" s="1274"/>
      <c r="BD21" s="1274"/>
      <c r="BE21" s="1274"/>
      <c r="BF21" s="1274"/>
      <c r="BG21" s="1274"/>
      <c r="BH21" s="1274"/>
      <c r="BI21" s="1274"/>
      <c r="BJ21" s="1274"/>
      <c r="BK21" s="1274"/>
      <c r="BL21" s="1274"/>
      <c r="BM21" s="1274"/>
      <c r="BN21" s="1274"/>
      <c r="BO21" s="1274"/>
      <c r="BP21" s="1274"/>
      <c r="BQ21" s="1274"/>
      <c r="BR21" s="1274"/>
      <c r="BS21" s="1274"/>
      <c r="BT21" s="1274"/>
      <c r="BU21" s="1274"/>
      <c r="BV21" s="1274"/>
      <c r="BW21" s="1274"/>
      <c r="BX21" s="1274"/>
      <c r="BY21" s="1274"/>
      <c r="BZ21" s="1274"/>
      <c r="CA21" s="1274"/>
      <c r="CB21" s="1274"/>
      <c r="CC21" s="1274"/>
      <c r="CD21" s="1274"/>
      <c r="CE21" s="1274"/>
      <c r="CF21" s="1274"/>
      <c r="CG21" s="1274"/>
      <c r="CH21" s="1274"/>
      <c r="CI21" s="1274"/>
      <c r="CJ21" s="1274"/>
      <c r="CK21" s="1274"/>
      <c r="CL21" s="1274"/>
      <c r="CM21" s="1274"/>
      <c r="CN21" s="1274"/>
      <c r="CO21" s="1274"/>
      <c r="CP21" s="1274"/>
      <c r="CQ21" s="1274"/>
      <c r="CR21" s="1274"/>
      <c r="CS21" s="1274"/>
      <c r="CT21" s="1274"/>
      <c r="CU21" s="1274"/>
      <c r="CV21" s="1274"/>
      <c r="CW21" s="1274"/>
      <c r="CX21" s="1274"/>
      <c r="CY21" s="1274"/>
      <c r="CZ21" s="1274"/>
      <c r="DA21" s="1274"/>
      <c r="DB21" s="1274"/>
      <c r="DC21" s="1274"/>
      <c r="DD21" s="1274"/>
      <c r="DE21" s="1274"/>
      <c r="DF21" s="1274"/>
      <c r="DG21" s="1274"/>
      <c r="DH21" s="1274"/>
      <c r="DI21" s="1274"/>
      <c r="DJ21" s="1274"/>
      <c r="DK21" s="1274"/>
      <c r="DL21" s="1274"/>
      <c r="DM21" s="1274"/>
      <c r="DN21" s="1274"/>
      <c r="DO21" s="1274"/>
      <c r="DP21" s="1274"/>
      <c r="DQ21" s="1274"/>
      <c r="DR21" s="1274"/>
      <c r="DS21" s="1274"/>
      <c r="DT21" s="1274"/>
      <c r="DU21" s="1274"/>
      <c r="DV21" s="1274"/>
      <c r="DW21" s="1274"/>
      <c r="DX21" s="1274"/>
      <c r="DY21" s="1274"/>
      <c r="DZ21" s="1274"/>
      <c r="EA21" s="1274"/>
      <c r="EB21" s="1274"/>
      <c r="EC21" s="1274"/>
      <c r="ED21" s="1274"/>
      <c r="EE21" s="1274"/>
      <c r="EF21" s="1274"/>
      <c r="EG21" s="1274"/>
      <c r="EH21" s="1274"/>
      <c r="EI21" s="1274"/>
      <c r="EJ21" s="1274"/>
      <c r="EK21" s="1274"/>
      <c r="EL21" s="1274"/>
      <c r="EM21" s="1274"/>
      <c r="EN21" s="1274"/>
      <c r="EO21" s="1274"/>
      <c r="EP21" s="1274"/>
      <c r="EQ21" s="1274"/>
      <c r="ER21" s="1274"/>
      <c r="ES21" s="1274"/>
      <c r="ET21" s="1274"/>
      <c r="EU21" s="1274"/>
      <c r="EV21" s="1274"/>
      <c r="EW21" s="1274"/>
      <c r="EX21" s="1274"/>
      <c r="EY21" s="1274"/>
      <c r="EZ21" s="1274"/>
      <c r="FA21" s="1274"/>
      <c r="FB21" s="1274"/>
      <c r="FC21" s="1274"/>
      <c r="FD21" s="1274"/>
      <c r="FE21" s="1274"/>
      <c r="FF21" s="1274"/>
      <c r="FG21" s="1274"/>
      <c r="FH21" s="1274"/>
      <c r="FI21" s="1274"/>
      <c r="FJ21" s="1274"/>
      <c r="FK21" s="1274"/>
      <c r="FL21" s="1274"/>
      <c r="FM21" s="1274"/>
      <c r="FN21" s="1274"/>
      <c r="FO21" s="1274"/>
      <c r="FP21" s="1274"/>
      <c r="FQ21" s="1274"/>
      <c r="FR21" s="1274"/>
      <c r="FS21" s="1274"/>
      <c r="FT21" s="1274"/>
      <c r="FU21" s="1274"/>
      <c r="FV21" s="1274"/>
      <c r="FW21" s="1274"/>
      <c r="FX21" s="1274"/>
      <c r="FY21" s="1274"/>
      <c r="FZ21" s="1274"/>
      <c r="GA21" s="1274"/>
      <c r="GB21" s="1274"/>
      <c r="GC21" s="1274"/>
      <c r="GD21" s="1274"/>
      <c r="GE21" s="1274"/>
      <c r="GF21" s="1274"/>
      <c r="GG21" s="1274"/>
      <c r="GH21" s="1274"/>
      <c r="GI21" s="1274"/>
      <c r="GJ21" s="1274"/>
      <c r="GK21" s="1274"/>
      <c r="GL21" s="1274"/>
      <c r="GM21" s="1274"/>
      <c r="GN21" s="1274"/>
      <c r="GO21" s="1274"/>
      <c r="GP21" s="1274"/>
      <c r="GQ21" s="1274"/>
      <c r="GR21" s="1274"/>
      <c r="GS21" s="1274"/>
      <c r="GT21" s="1274"/>
      <c r="GU21" s="1274"/>
      <c r="GV21" s="1274"/>
      <c r="GW21" s="1274"/>
      <c r="GX21" s="1274"/>
      <c r="GY21" s="1274"/>
      <c r="GZ21" s="1274"/>
      <c r="HA21" s="1274"/>
      <c r="HB21" s="1274"/>
      <c r="HC21" s="1274"/>
      <c r="HD21" s="1274"/>
      <c r="HE21" s="1274"/>
      <c r="HF21" s="1274"/>
      <c r="HG21" s="1274"/>
      <c r="HH21" s="1274"/>
      <c r="HI21" s="1274"/>
      <c r="HJ21" s="1274"/>
      <c r="HK21" s="1274"/>
      <c r="HL21" s="1274"/>
      <c r="HM21" s="1274"/>
      <c r="HN21" s="1274"/>
      <c r="HO21" s="1274"/>
      <c r="HP21" s="1274"/>
      <c r="HQ21" s="1274"/>
      <c r="HR21" s="1274"/>
      <c r="HS21" s="1274"/>
      <c r="HT21" s="1274"/>
      <c r="HU21" s="1274"/>
      <c r="HV21" s="1274"/>
      <c r="HW21" s="1274"/>
      <c r="HX21" s="1274"/>
      <c r="HY21" s="1274"/>
      <c r="HZ21" s="1274"/>
      <c r="IA21" s="1274"/>
      <c r="IB21" s="1274"/>
      <c r="IC21" s="1274"/>
      <c r="ID21" s="1274"/>
      <c r="IE21" s="1274"/>
      <c r="IF21" s="1274"/>
      <c r="IG21" s="1274"/>
      <c r="IH21" s="1274"/>
      <c r="II21" s="1274"/>
      <c r="IJ21" s="1274"/>
      <c r="IK21" s="1274"/>
      <c r="IL21" s="1274"/>
      <c r="IM21" s="1274"/>
      <c r="IN21" s="1274"/>
      <c r="IO21" s="1274"/>
      <c r="IP21" s="1274"/>
      <c r="IQ21" s="1274"/>
      <c r="IR21" s="1274"/>
      <c r="IS21" s="1274"/>
      <c r="IT21" s="1274"/>
      <c r="IU21" s="1274"/>
    </row>
    <row r="22" spans="1:255" ht="14.1" customHeight="1" x14ac:dyDescent="0.25">
      <c r="A22" s="216"/>
      <c r="B22" s="1294" t="s">
        <v>238</v>
      </c>
      <c r="C22" s="1295" t="s">
        <v>39</v>
      </c>
      <c r="D22" s="1296">
        <v>0.03</v>
      </c>
      <c r="E22" s="1279"/>
      <c r="F22" s="1280"/>
      <c r="G22" s="1299">
        <f>G18*$D$22</f>
        <v>235214.91179999997</v>
      </c>
      <c r="H22" s="1299">
        <f>H18*$D$22</f>
        <v>247319.53884000008</v>
      </c>
      <c r="I22" s="1299">
        <f>I18*$D$22</f>
        <v>259424.16588000022</v>
      </c>
      <c r="J22" s="1299">
        <f>J18*$D$22</f>
        <v>271528.79292000033</v>
      </c>
      <c r="K22" s="1299">
        <f t="shared" ref="K22:U22" si="13">K18*$D$22</f>
        <v>283633.41996000049</v>
      </c>
      <c r="L22" s="1299">
        <f t="shared" si="13"/>
        <v>295738.0470000006</v>
      </c>
      <c r="M22" s="1299">
        <f t="shared" si="13"/>
        <v>295738.0470000006</v>
      </c>
      <c r="N22" s="1299">
        <f t="shared" si="13"/>
        <v>295738.0470000006</v>
      </c>
      <c r="O22" s="1299">
        <f t="shared" si="13"/>
        <v>295738.0470000006</v>
      </c>
      <c r="P22" s="1299">
        <f t="shared" si="13"/>
        <v>295738.0470000006</v>
      </c>
      <c r="Q22" s="1299">
        <f t="shared" si="13"/>
        <v>295738.0470000006</v>
      </c>
      <c r="R22" s="1299">
        <f t="shared" si="13"/>
        <v>295738.0470000006</v>
      </c>
      <c r="S22" s="1299">
        <f t="shared" si="13"/>
        <v>295738.0470000006</v>
      </c>
      <c r="T22" s="1299">
        <f t="shared" si="13"/>
        <v>295738.0470000006</v>
      </c>
      <c r="U22" s="1299">
        <f t="shared" si="13"/>
        <v>295738.0470000006</v>
      </c>
      <c r="V22" s="1299">
        <f t="shared" ref="V22:Z22" si="14">V18*$D$22</f>
        <v>295738.0470000006</v>
      </c>
      <c r="W22" s="1299">
        <f t="shared" si="14"/>
        <v>295738.0470000006</v>
      </c>
      <c r="X22" s="1299">
        <f t="shared" si="14"/>
        <v>295738.0470000006</v>
      </c>
      <c r="Y22" s="1299">
        <f t="shared" si="14"/>
        <v>295738.0470000006</v>
      </c>
      <c r="Z22" s="1299">
        <f t="shared" si="14"/>
        <v>295738.0470000006</v>
      </c>
      <c r="AA22" s="1300">
        <v>0</v>
      </c>
      <c r="AB22" s="1274"/>
      <c r="AC22" s="1274"/>
      <c r="AD22" s="1274"/>
      <c r="AE22" s="1274"/>
      <c r="AF22" s="1274"/>
      <c r="AG22" s="1274"/>
      <c r="AH22" s="1274"/>
      <c r="AI22" s="1274"/>
      <c r="AJ22" s="1274"/>
      <c r="AK22" s="1274"/>
      <c r="AL22" s="1274"/>
      <c r="AM22" s="1274"/>
      <c r="AN22" s="1274"/>
      <c r="AO22" s="1274"/>
      <c r="AP22" s="1274"/>
      <c r="AQ22" s="1274"/>
      <c r="AR22" s="1274"/>
      <c r="AS22" s="1274"/>
      <c r="AT22" s="1274"/>
      <c r="AU22" s="1274"/>
      <c r="AV22" s="1274"/>
      <c r="AW22" s="1274"/>
      <c r="AX22" s="1274"/>
      <c r="AY22" s="1274"/>
      <c r="AZ22" s="1274"/>
      <c r="BA22" s="1274"/>
      <c r="BB22" s="1274"/>
      <c r="BC22" s="1274"/>
      <c r="BD22" s="1274"/>
      <c r="BE22" s="1274"/>
      <c r="BF22" s="1274"/>
      <c r="BG22" s="1274"/>
      <c r="BH22" s="1274"/>
      <c r="BI22" s="1274"/>
      <c r="BJ22" s="1274"/>
      <c r="BK22" s="1274"/>
      <c r="BL22" s="1274"/>
      <c r="BM22" s="1274"/>
      <c r="BN22" s="1274"/>
      <c r="BO22" s="1274"/>
      <c r="BP22" s="1274"/>
      <c r="BQ22" s="1274"/>
      <c r="BR22" s="1274"/>
      <c r="BS22" s="1274"/>
      <c r="BT22" s="1274"/>
      <c r="BU22" s="1274"/>
      <c r="BV22" s="1274"/>
      <c r="BW22" s="1274"/>
      <c r="BX22" s="1274"/>
      <c r="BY22" s="1274"/>
      <c r="BZ22" s="1274"/>
      <c r="CA22" s="1274"/>
      <c r="CB22" s="1274"/>
      <c r="CC22" s="1274"/>
      <c r="CD22" s="1274"/>
      <c r="CE22" s="1274"/>
      <c r="CF22" s="1274"/>
      <c r="CG22" s="1274"/>
      <c r="CH22" s="1274"/>
      <c r="CI22" s="1274"/>
      <c r="CJ22" s="1274"/>
      <c r="CK22" s="1274"/>
      <c r="CL22" s="1274"/>
      <c r="CM22" s="1274"/>
      <c r="CN22" s="1274"/>
      <c r="CO22" s="1274"/>
      <c r="CP22" s="1274"/>
      <c r="CQ22" s="1274"/>
      <c r="CR22" s="1274"/>
      <c r="CS22" s="1274"/>
      <c r="CT22" s="1274"/>
      <c r="CU22" s="1274"/>
      <c r="CV22" s="1274"/>
      <c r="CW22" s="1274"/>
      <c r="CX22" s="1274"/>
      <c r="CY22" s="1274"/>
      <c r="CZ22" s="1274"/>
      <c r="DA22" s="1274"/>
      <c r="DB22" s="1274"/>
      <c r="DC22" s="1274"/>
      <c r="DD22" s="1274"/>
      <c r="DE22" s="1274"/>
      <c r="DF22" s="1274"/>
      <c r="DG22" s="1274"/>
      <c r="DH22" s="1274"/>
      <c r="DI22" s="1274"/>
      <c r="DJ22" s="1274"/>
      <c r="DK22" s="1274"/>
      <c r="DL22" s="1274"/>
      <c r="DM22" s="1274"/>
      <c r="DN22" s="1274"/>
      <c r="DO22" s="1274"/>
      <c r="DP22" s="1274"/>
      <c r="DQ22" s="1274"/>
      <c r="DR22" s="1274"/>
      <c r="DS22" s="1274"/>
      <c r="DT22" s="1274"/>
      <c r="DU22" s="1274"/>
      <c r="DV22" s="1274"/>
      <c r="DW22" s="1274"/>
      <c r="DX22" s="1274"/>
      <c r="DY22" s="1274"/>
      <c r="DZ22" s="1274"/>
      <c r="EA22" s="1274"/>
      <c r="EB22" s="1274"/>
      <c r="EC22" s="1274"/>
      <c r="ED22" s="1274"/>
      <c r="EE22" s="1274"/>
      <c r="EF22" s="1274"/>
      <c r="EG22" s="1274"/>
      <c r="EH22" s="1274"/>
      <c r="EI22" s="1274"/>
      <c r="EJ22" s="1274"/>
      <c r="EK22" s="1274"/>
      <c r="EL22" s="1274"/>
      <c r="EM22" s="1274"/>
      <c r="EN22" s="1274"/>
      <c r="EO22" s="1274"/>
      <c r="EP22" s="1274"/>
      <c r="EQ22" s="1274"/>
      <c r="ER22" s="1274"/>
      <c r="ES22" s="1274"/>
      <c r="ET22" s="1274"/>
      <c r="EU22" s="1274"/>
      <c r="EV22" s="1274"/>
      <c r="EW22" s="1274"/>
      <c r="EX22" s="1274"/>
      <c r="EY22" s="1274"/>
      <c r="EZ22" s="1274"/>
      <c r="FA22" s="1274"/>
      <c r="FB22" s="1274"/>
      <c r="FC22" s="1274"/>
      <c r="FD22" s="1274"/>
      <c r="FE22" s="1274"/>
      <c r="FF22" s="1274"/>
      <c r="FG22" s="1274"/>
      <c r="FH22" s="1274"/>
      <c r="FI22" s="1274"/>
      <c r="FJ22" s="1274"/>
      <c r="FK22" s="1274"/>
      <c r="FL22" s="1274"/>
      <c r="FM22" s="1274"/>
      <c r="FN22" s="1274"/>
      <c r="FO22" s="1274"/>
      <c r="FP22" s="1274"/>
      <c r="FQ22" s="1274"/>
      <c r="FR22" s="1274"/>
      <c r="FS22" s="1274"/>
      <c r="FT22" s="1274"/>
      <c r="FU22" s="1274"/>
      <c r="FV22" s="1274"/>
      <c r="FW22" s="1274"/>
      <c r="FX22" s="1274"/>
      <c r="FY22" s="1274"/>
      <c r="FZ22" s="1274"/>
      <c r="GA22" s="1274"/>
      <c r="GB22" s="1274"/>
      <c r="GC22" s="1274"/>
      <c r="GD22" s="1274"/>
      <c r="GE22" s="1274"/>
      <c r="GF22" s="1274"/>
      <c r="GG22" s="1274"/>
      <c r="GH22" s="1274"/>
      <c r="GI22" s="1274"/>
      <c r="GJ22" s="1274"/>
      <c r="GK22" s="1274"/>
      <c r="GL22" s="1274"/>
      <c r="GM22" s="1274"/>
      <c r="GN22" s="1274"/>
      <c r="GO22" s="1274"/>
      <c r="GP22" s="1274"/>
      <c r="GQ22" s="1274"/>
      <c r="GR22" s="1274"/>
      <c r="GS22" s="1274"/>
      <c r="GT22" s="1274"/>
      <c r="GU22" s="1274"/>
      <c r="GV22" s="1274"/>
      <c r="GW22" s="1274"/>
      <c r="GX22" s="1274"/>
      <c r="GY22" s="1274"/>
      <c r="GZ22" s="1274"/>
      <c r="HA22" s="1274"/>
      <c r="HB22" s="1274"/>
      <c r="HC22" s="1274"/>
      <c r="HD22" s="1274"/>
      <c r="HE22" s="1274"/>
      <c r="HF22" s="1274"/>
      <c r="HG22" s="1274"/>
      <c r="HH22" s="1274"/>
      <c r="HI22" s="1274"/>
      <c r="HJ22" s="1274"/>
      <c r="HK22" s="1274"/>
      <c r="HL22" s="1274"/>
      <c r="HM22" s="1274"/>
      <c r="HN22" s="1274"/>
      <c r="HO22" s="1274"/>
      <c r="HP22" s="1274"/>
      <c r="HQ22" s="1274"/>
      <c r="HR22" s="1274"/>
      <c r="HS22" s="1274"/>
      <c r="HT22" s="1274"/>
      <c r="HU22" s="1274"/>
      <c r="HV22" s="1274"/>
      <c r="HW22" s="1274"/>
      <c r="HX22" s="1274"/>
      <c r="HY22" s="1274"/>
      <c r="HZ22" s="1274"/>
      <c r="IA22" s="1274"/>
      <c r="IB22" s="1274"/>
      <c r="IC22" s="1274"/>
      <c r="ID22" s="1274"/>
      <c r="IE22" s="1274"/>
      <c r="IF22" s="1274"/>
      <c r="IG22" s="1274"/>
      <c r="IH22" s="1274"/>
      <c r="II22" s="1274"/>
      <c r="IJ22" s="1274"/>
      <c r="IK22" s="1274"/>
      <c r="IL22" s="1274"/>
      <c r="IM22" s="1274"/>
      <c r="IN22" s="1274"/>
      <c r="IO22" s="1274"/>
      <c r="IP22" s="1274"/>
      <c r="IQ22" s="1274"/>
      <c r="IR22" s="1274"/>
      <c r="IS22" s="1274"/>
      <c r="IT22" s="1274"/>
      <c r="IU22" s="1274"/>
    </row>
    <row r="23" spans="1:255" ht="14.1" customHeight="1" x14ac:dyDescent="0.25">
      <c r="A23" s="216"/>
      <c r="B23" s="1294" t="s">
        <v>239</v>
      </c>
      <c r="C23" s="1295" t="s">
        <v>40</v>
      </c>
      <c r="D23" s="1296">
        <v>6.4999999999999997E-3</v>
      </c>
      <c r="F23" s="1280"/>
      <c r="G23" s="1299">
        <f>G18*$D$23</f>
        <v>50963.230889999992</v>
      </c>
      <c r="H23" s="1299">
        <f>H18*$D$23</f>
        <v>53585.900082000022</v>
      </c>
      <c r="I23" s="1299">
        <f>I18*$D$23</f>
        <v>56208.569274000052</v>
      </c>
      <c r="J23" s="1299">
        <f>J18*$D$23</f>
        <v>58831.238466000075</v>
      </c>
      <c r="K23" s="1299">
        <f>K18*$D$23</f>
        <v>61453.907658000106</v>
      </c>
      <c r="L23" s="1299">
        <f t="shared" ref="L23:U23" si="15">L18*$D$23</f>
        <v>64076.576850000136</v>
      </c>
      <c r="M23" s="1299">
        <f t="shared" si="15"/>
        <v>64076.576850000136</v>
      </c>
      <c r="N23" s="1299">
        <f t="shared" si="15"/>
        <v>64076.576850000136</v>
      </c>
      <c r="O23" s="1299">
        <f t="shared" si="15"/>
        <v>64076.576850000136</v>
      </c>
      <c r="P23" s="1299">
        <f t="shared" si="15"/>
        <v>64076.576850000136</v>
      </c>
      <c r="Q23" s="1299">
        <f t="shared" si="15"/>
        <v>64076.576850000136</v>
      </c>
      <c r="R23" s="1299">
        <f t="shared" si="15"/>
        <v>64076.576850000136</v>
      </c>
      <c r="S23" s="1299">
        <f t="shared" si="15"/>
        <v>64076.576850000136</v>
      </c>
      <c r="T23" s="1299">
        <f t="shared" si="15"/>
        <v>64076.576850000136</v>
      </c>
      <c r="U23" s="1299">
        <f t="shared" si="15"/>
        <v>64076.576850000136</v>
      </c>
      <c r="V23" s="1299">
        <f t="shared" ref="V23:Z23" si="16">V18*$D$23</f>
        <v>64076.576850000136</v>
      </c>
      <c r="W23" s="1299">
        <f t="shared" si="16"/>
        <v>64076.576850000136</v>
      </c>
      <c r="X23" s="1299">
        <f t="shared" si="16"/>
        <v>64076.576850000136</v>
      </c>
      <c r="Y23" s="1299">
        <f t="shared" si="16"/>
        <v>64076.576850000136</v>
      </c>
      <c r="Z23" s="1299">
        <f t="shared" si="16"/>
        <v>64076.576850000136</v>
      </c>
      <c r="AA23" s="1300">
        <v>0</v>
      </c>
      <c r="AB23" s="1274"/>
      <c r="AC23" s="1274"/>
      <c r="AD23" s="1274"/>
      <c r="AE23" s="1274"/>
      <c r="AF23" s="1274"/>
      <c r="AG23" s="1274"/>
      <c r="AH23" s="1274"/>
      <c r="AI23" s="1274"/>
      <c r="AJ23" s="1274"/>
      <c r="AK23" s="1274"/>
      <c r="AL23" s="1274"/>
      <c r="AM23" s="1274"/>
      <c r="AN23" s="1274"/>
      <c r="AO23" s="1274"/>
      <c r="AP23" s="1274"/>
      <c r="AQ23" s="1274"/>
      <c r="AR23" s="1274"/>
      <c r="AS23" s="1274"/>
      <c r="AT23" s="1274"/>
      <c r="AU23" s="1274"/>
      <c r="AV23" s="1274"/>
      <c r="AW23" s="1274"/>
      <c r="AX23" s="1274"/>
      <c r="AY23" s="1274"/>
      <c r="AZ23" s="1274"/>
      <c r="BA23" s="1274"/>
      <c r="BB23" s="1274"/>
      <c r="BC23" s="1274"/>
      <c r="BD23" s="1274"/>
      <c r="BE23" s="1274"/>
      <c r="BF23" s="1274"/>
      <c r="BG23" s="1274"/>
      <c r="BH23" s="1274"/>
      <c r="BI23" s="1274"/>
      <c r="BJ23" s="1274"/>
      <c r="BK23" s="1274"/>
      <c r="BL23" s="1274"/>
      <c r="BM23" s="1274"/>
      <c r="BN23" s="1274"/>
      <c r="BO23" s="1274"/>
      <c r="BP23" s="1274"/>
      <c r="BQ23" s="1274"/>
      <c r="BR23" s="1274"/>
      <c r="BS23" s="1274"/>
      <c r="BT23" s="1274"/>
      <c r="BU23" s="1274"/>
      <c r="BV23" s="1274"/>
      <c r="BW23" s="1274"/>
      <c r="BX23" s="1274"/>
      <c r="BY23" s="1274"/>
      <c r="BZ23" s="1274"/>
      <c r="CA23" s="1274"/>
      <c r="CB23" s="1274"/>
      <c r="CC23" s="1274"/>
      <c r="CD23" s="1274"/>
      <c r="CE23" s="1274"/>
      <c r="CF23" s="1274"/>
      <c r="CG23" s="1274"/>
      <c r="CH23" s="1274"/>
      <c r="CI23" s="1274"/>
      <c r="CJ23" s="1274"/>
      <c r="CK23" s="1274"/>
      <c r="CL23" s="1274"/>
      <c r="CM23" s="1274"/>
      <c r="CN23" s="1274"/>
      <c r="CO23" s="1274"/>
      <c r="CP23" s="1274"/>
      <c r="CQ23" s="1274"/>
      <c r="CR23" s="1274"/>
      <c r="CS23" s="1274"/>
      <c r="CT23" s="1274"/>
      <c r="CU23" s="1274"/>
      <c r="CV23" s="1274"/>
      <c r="CW23" s="1274"/>
      <c r="CX23" s="1274"/>
      <c r="CY23" s="1274"/>
      <c r="CZ23" s="1274"/>
      <c r="DA23" s="1274"/>
      <c r="DB23" s="1274"/>
      <c r="DC23" s="1274"/>
      <c r="DD23" s="1274"/>
      <c r="DE23" s="1274"/>
      <c r="DF23" s="1274"/>
      <c r="DG23" s="1274"/>
      <c r="DH23" s="1274"/>
      <c r="DI23" s="1274"/>
      <c r="DJ23" s="1274"/>
      <c r="DK23" s="1274"/>
      <c r="DL23" s="1274"/>
      <c r="DM23" s="1274"/>
      <c r="DN23" s="1274"/>
      <c r="DO23" s="1274"/>
      <c r="DP23" s="1274"/>
      <c r="DQ23" s="1274"/>
      <c r="DR23" s="1274"/>
      <c r="DS23" s="1274"/>
      <c r="DT23" s="1274"/>
      <c r="DU23" s="1274"/>
      <c r="DV23" s="1274"/>
      <c r="DW23" s="1274"/>
      <c r="DX23" s="1274"/>
      <c r="DY23" s="1274"/>
      <c r="DZ23" s="1274"/>
      <c r="EA23" s="1274"/>
      <c r="EB23" s="1274"/>
      <c r="EC23" s="1274"/>
      <c r="ED23" s="1274"/>
      <c r="EE23" s="1274"/>
      <c r="EF23" s="1274"/>
      <c r="EG23" s="1274"/>
      <c r="EH23" s="1274"/>
      <c r="EI23" s="1274"/>
      <c r="EJ23" s="1274"/>
      <c r="EK23" s="1274"/>
      <c r="EL23" s="1274"/>
      <c r="EM23" s="1274"/>
      <c r="EN23" s="1274"/>
      <c r="EO23" s="1274"/>
      <c r="EP23" s="1274"/>
      <c r="EQ23" s="1274"/>
      <c r="ER23" s="1274"/>
      <c r="ES23" s="1274"/>
      <c r="ET23" s="1274"/>
      <c r="EU23" s="1274"/>
      <c r="EV23" s="1274"/>
      <c r="EW23" s="1274"/>
      <c r="EX23" s="1274"/>
      <c r="EY23" s="1274"/>
      <c r="EZ23" s="1274"/>
      <c r="FA23" s="1274"/>
      <c r="FB23" s="1274"/>
      <c r="FC23" s="1274"/>
      <c r="FD23" s="1274"/>
      <c r="FE23" s="1274"/>
      <c r="FF23" s="1274"/>
      <c r="FG23" s="1274"/>
      <c r="FH23" s="1274"/>
      <c r="FI23" s="1274"/>
      <c r="FJ23" s="1274"/>
      <c r="FK23" s="1274"/>
      <c r="FL23" s="1274"/>
      <c r="FM23" s="1274"/>
      <c r="FN23" s="1274"/>
      <c r="FO23" s="1274"/>
      <c r="FP23" s="1274"/>
      <c r="FQ23" s="1274"/>
      <c r="FR23" s="1274"/>
      <c r="FS23" s="1274"/>
      <c r="FT23" s="1274"/>
      <c r="FU23" s="1274"/>
      <c r="FV23" s="1274"/>
      <c r="FW23" s="1274"/>
      <c r="FX23" s="1274"/>
      <c r="FY23" s="1274"/>
      <c r="FZ23" s="1274"/>
      <c r="GA23" s="1274"/>
      <c r="GB23" s="1274"/>
      <c r="GC23" s="1274"/>
      <c r="GD23" s="1274"/>
      <c r="GE23" s="1274"/>
      <c r="GF23" s="1274"/>
      <c r="GG23" s="1274"/>
      <c r="GH23" s="1274"/>
      <c r="GI23" s="1274"/>
      <c r="GJ23" s="1274"/>
      <c r="GK23" s="1274"/>
      <c r="GL23" s="1274"/>
      <c r="GM23" s="1274"/>
      <c r="GN23" s="1274"/>
      <c r="GO23" s="1274"/>
      <c r="GP23" s="1274"/>
      <c r="GQ23" s="1274"/>
      <c r="GR23" s="1274"/>
      <c r="GS23" s="1274"/>
      <c r="GT23" s="1274"/>
      <c r="GU23" s="1274"/>
      <c r="GV23" s="1274"/>
      <c r="GW23" s="1274"/>
      <c r="GX23" s="1274"/>
      <c r="GY23" s="1274"/>
      <c r="GZ23" s="1274"/>
      <c r="HA23" s="1274"/>
      <c r="HB23" s="1274"/>
      <c r="HC23" s="1274"/>
      <c r="HD23" s="1274"/>
      <c r="HE23" s="1274"/>
      <c r="HF23" s="1274"/>
      <c r="HG23" s="1274"/>
      <c r="HH23" s="1274"/>
      <c r="HI23" s="1274"/>
      <c r="HJ23" s="1274"/>
      <c r="HK23" s="1274"/>
      <c r="HL23" s="1274"/>
      <c r="HM23" s="1274"/>
      <c r="HN23" s="1274"/>
      <c r="HO23" s="1274"/>
      <c r="HP23" s="1274"/>
      <c r="HQ23" s="1274"/>
      <c r="HR23" s="1274"/>
      <c r="HS23" s="1274"/>
      <c r="HT23" s="1274"/>
      <c r="HU23" s="1274"/>
      <c r="HV23" s="1274"/>
      <c r="HW23" s="1274"/>
      <c r="HX23" s="1274"/>
      <c r="HY23" s="1274"/>
      <c r="HZ23" s="1274"/>
      <c r="IA23" s="1274"/>
      <c r="IB23" s="1274"/>
      <c r="IC23" s="1274"/>
      <c r="ID23" s="1274"/>
      <c r="IE23" s="1274"/>
      <c r="IF23" s="1274"/>
      <c r="IG23" s="1274"/>
      <c r="IH23" s="1274"/>
      <c r="II23" s="1274"/>
      <c r="IJ23" s="1274"/>
      <c r="IK23" s="1274"/>
      <c r="IL23" s="1274"/>
      <c r="IM23" s="1274"/>
      <c r="IN23" s="1274"/>
      <c r="IO23" s="1274"/>
      <c r="IP23" s="1274"/>
      <c r="IQ23" s="1274"/>
      <c r="IR23" s="1274"/>
      <c r="IS23" s="1274"/>
      <c r="IT23" s="1274"/>
      <c r="IU23" s="1274"/>
    </row>
    <row r="24" spans="1:255" ht="14.4" customHeight="1" x14ac:dyDescent="0.25">
      <c r="A24" s="216"/>
      <c r="B24" s="1294" t="s">
        <v>240</v>
      </c>
      <c r="C24" s="1295" t="s">
        <v>41</v>
      </c>
      <c r="D24" s="1296">
        <v>0</v>
      </c>
      <c r="E24" s="1279"/>
      <c r="F24" s="1280"/>
      <c r="G24" s="1299">
        <f>G18*$D$24</f>
        <v>0</v>
      </c>
      <c r="H24" s="1299">
        <f>H18*$D$24</f>
        <v>0</v>
      </c>
      <c r="I24" s="1299">
        <f>I18*$D$24</f>
        <v>0</v>
      </c>
      <c r="J24" s="1299">
        <f>J18*$D$24</f>
        <v>0</v>
      </c>
      <c r="K24" s="1299">
        <f t="shared" ref="K24:U24" si="17">K18*$D$24</f>
        <v>0</v>
      </c>
      <c r="L24" s="1299">
        <f t="shared" si="17"/>
        <v>0</v>
      </c>
      <c r="M24" s="1299">
        <f t="shared" si="17"/>
        <v>0</v>
      </c>
      <c r="N24" s="1299">
        <f t="shared" si="17"/>
        <v>0</v>
      </c>
      <c r="O24" s="1299">
        <f t="shared" si="17"/>
        <v>0</v>
      </c>
      <c r="P24" s="1299">
        <f t="shared" si="17"/>
        <v>0</v>
      </c>
      <c r="Q24" s="1299">
        <f t="shared" si="17"/>
        <v>0</v>
      </c>
      <c r="R24" s="1299">
        <f t="shared" si="17"/>
        <v>0</v>
      </c>
      <c r="S24" s="1299">
        <f t="shared" si="17"/>
        <v>0</v>
      </c>
      <c r="T24" s="1299">
        <f t="shared" si="17"/>
        <v>0</v>
      </c>
      <c r="U24" s="1299">
        <f t="shared" si="17"/>
        <v>0</v>
      </c>
      <c r="V24" s="1299">
        <f t="shared" ref="V24:Z24" si="18">V18*$D$24</f>
        <v>0</v>
      </c>
      <c r="W24" s="1299">
        <f t="shared" si="18"/>
        <v>0</v>
      </c>
      <c r="X24" s="1299">
        <f t="shared" si="18"/>
        <v>0</v>
      </c>
      <c r="Y24" s="1299">
        <f t="shared" si="18"/>
        <v>0</v>
      </c>
      <c r="Z24" s="1299">
        <f t="shared" si="18"/>
        <v>0</v>
      </c>
      <c r="AA24" s="1300">
        <v>0</v>
      </c>
      <c r="AB24" s="1274"/>
      <c r="AC24" s="1274"/>
      <c r="AD24" s="1274"/>
      <c r="AE24" s="1274"/>
      <c r="AF24" s="1274"/>
      <c r="AG24" s="1274"/>
      <c r="AH24" s="1274"/>
      <c r="AI24" s="1274"/>
      <c r="AJ24" s="1274"/>
      <c r="AK24" s="1274"/>
      <c r="AL24" s="1274"/>
      <c r="AM24" s="1274"/>
      <c r="AN24" s="1274"/>
      <c r="AO24" s="1274"/>
      <c r="AP24" s="1274"/>
      <c r="AQ24" s="1274"/>
      <c r="AR24" s="1274"/>
      <c r="AS24" s="1274"/>
      <c r="AT24" s="1274"/>
      <c r="AU24" s="1274"/>
      <c r="AV24" s="1274"/>
      <c r="AW24" s="1274"/>
      <c r="AX24" s="1274"/>
      <c r="AY24" s="1274"/>
      <c r="AZ24" s="1274"/>
      <c r="BA24" s="1274"/>
      <c r="BB24" s="1274"/>
      <c r="BC24" s="1274"/>
      <c r="BD24" s="1274"/>
      <c r="BE24" s="1274"/>
      <c r="BF24" s="1274"/>
      <c r="BG24" s="1274"/>
      <c r="BH24" s="1274"/>
      <c r="BI24" s="1274"/>
      <c r="BJ24" s="1274"/>
      <c r="BK24" s="1274"/>
      <c r="BL24" s="1274"/>
      <c r="BM24" s="1274"/>
      <c r="BN24" s="1274"/>
      <c r="BO24" s="1274"/>
      <c r="BP24" s="1274"/>
      <c r="BQ24" s="1274"/>
      <c r="BR24" s="1274"/>
      <c r="BS24" s="1274"/>
      <c r="BT24" s="1274"/>
      <c r="BU24" s="1274"/>
      <c r="BV24" s="1274"/>
      <c r="BW24" s="1274"/>
      <c r="BX24" s="1274"/>
      <c r="BY24" s="1274"/>
      <c r="BZ24" s="1274"/>
      <c r="CA24" s="1274"/>
      <c r="CB24" s="1274"/>
      <c r="CC24" s="1274"/>
      <c r="CD24" s="1274"/>
      <c r="CE24" s="1274"/>
      <c r="CF24" s="1274"/>
      <c r="CG24" s="1274"/>
      <c r="CH24" s="1274"/>
      <c r="CI24" s="1274"/>
      <c r="CJ24" s="1274"/>
      <c r="CK24" s="1274"/>
      <c r="CL24" s="1274"/>
      <c r="CM24" s="1274"/>
      <c r="CN24" s="1274"/>
      <c r="CO24" s="1274"/>
      <c r="CP24" s="1274"/>
      <c r="CQ24" s="1274"/>
      <c r="CR24" s="1274"/>
      <c r="CS24" s="1274"/>
      <c r="CT24" s="1274"/>
      <c r="CU24" s="1274"/>
      <c r="CV24" s="1274"/>
      <c r="CW24" s="1274"/>
      <c r="CX24" s="1274"/>
      <c r="CY24" s="1274"/>
      <c r="CZ24" s="1274"/>
      <c r="DA24" s="1274"/>
      <c r="DB24" s="1274"/>
      <c r="DC24" s="1274"/>
      <c r="DD24" s="1274"/>
      <c r="DE24" s="1274"/>
      <c r="DF24" s="1274"/>
      <c r="DG24" s="1274"/>
      <c r="DH24" s="1274"/>
      <c r="DI24" s="1274"/>
      <c r="DJ24" s="1274"/>
      <c r="DK24" s="1274"/>
      <c r="DL24" s="1274"/>
      <c r="DM24" s="1274"/>
      <c r="DN24" s="1274"/>
      <c r="DO24" s="1274"/>
      <c r="DP24" s="1274"/>
      <c r="DQ24" s="1274"/>
      <c r="DR24" s="1274"/>
      <c r="DS24" s="1274"/>
      <c r="DT24" s="1274"/>
      <c r="DU24" s="1274"/>
      <c r="DV24" s="1274"/>
      <c r="DW24" s="1274"/>
      <c r="DX24" s="1274"/>
      <c r="DY24" s="1274"/>
      <c r="DZ24" s="1274"/>
      <c r="EA24" s="1274"/>
      <c r="EB24" s="1274"/>
      <c r="EC24" s="1274"/>
      <c r="ED24" s="1274"/>
      <c r="EE24" s="1274"/>
      <c r="EF24" s="1274"/>
      <c r="EG24" s="1274"/>
      <c r="EH24" s="1274"/>
      <c r="EI24" s="1274"/>
      <c r="EJ24" s="1274"/>
      <c r="EK24" s="1274"/>
      <c r="EL24" s="1274"/>
      <c r="EM24" s="1274"/>
      <c r="EN24" s="1274"/>
      <c r="EO24" s="1274"/>
      <c r="EP24" s="1274"/>
      <c r="EQ24" s="1274"/>
      <c r="ER24" s="1274"/>
      <c r="ES24" s="1274"/>
      <c r="ET24" s="1274"/>
      <c r="EU24" s="1274"/>
      <c r="EV24" s="1274"/>
      <c r="EW24" s="1274"/>
      <c r="EX24" s="1274"/>
      <c r="EY24" s="1274"/>
      <c r="EZ24" s="1274"/>
      <c r="FA24" s="1274"/>
      <c r="FB24" s="1274"/>
      <c r="FC24" s="1274"/>
      <c r="FD24" s="1274"/>
      <c r="FE24" s="1274"/>
      <c r="FF24" s="1274"/>
      <c r="FG24" s="1274"/>
      <c r="FH24" s="1274"/>
      <c r="FI24" s="1274"/>
      <c r="FJ24" s="1274"/>
      <c r="FK24" s="1274"/>
      <c r="FL24" s="1274"/>
      <c r="FM24" s="1274"/>
      <c r="FN24" s="1274"/>
      <c r="FO24" s="1274"/>
      <c r="FP24" s="1274"/>
      <c r="FQ24" s="1274"/>
      <c r="FR24" s="1274"/>
      <c r="FS24" s="1274"/>
      <c r="FT24" s="1274"/>
      <c r="FU24" s="1274"/>
      <c r="FV24" s="1274"/>
      <c r="FW24" s="1274"/>
      <c r="FX24" s="1274"/>
      <c r="FY24" s="1274"/>
      <c r="FZ24" s="1274"/>
      <c r="GA24" s="1274"/>
      <c r="GB24" s="1274"/>
      <c r="GC24" s="1274"/>
      <c r="GD24" s="1274"/>
      <c r="GE24" s="1274"/>
      <c r="GF24" s="1274"/>
      <c r="GG24" s="1274"/>
      <c r="GH24" s="1274"/>
      <c r="GI24" s="1274"/>
      <c r="GJ24" s="1274"/>
      <c r="GK24" s="1274"/>
      <c r="GL24" s="1274"/>
      <c r="GM24" s="1274"/>
      <c r="GN24" s="1274"/>
      <c r="GO24" s="1274"/>
      <c r="GP24" s="1274"/>
      <c r="GQ24" s="1274"/>
      <c r="GR24" s="1274"/>
      <c r="GS24" s="1274"/>
      <c r="GT24" s="1274"/>
      <c r="GU24" s="1274"/>
      <c r="GV24" s="1274"/>
      <c r="GW24" s="1274"/>
      <c r="GX24" s="1274"/>
      <c r="GY24" s="1274"/>
      <c r="GZ24" s="1274"/>
      <c r="HA24" s="1274"/>
      <c r="HB24" s="1274"/>
      <c r="HC24" s="1274"/>
      <c r="HD24" s="1274"/>
      <c r="HE24" s="1274"/>
      <c r="HF24" s="1274"/>
      <c r="HG24" s="1274"/>
      <c r="HH24" s="1274"/>
      <c r="HI24" s="1274"/>
      <c r="HJ24" s="1274"/>
      <c r="HK24" s="1274"/>
      <c r="HL24" s="1274"/>
      <c r="HM24" s="1274"/>
      <c r="HN24" s="1274"/>
      <c r="HO24" s="1274"/>
      <c r="HP24" s="1274"/>
      <c r="HQ24" s="1274"/>
      <c r="HR24" s="1274"/>
      <c r="HS24" s="1274"/>
      <c r="HT24" s="1274"/>
      <c r="HU24" s="1274"/>
      <c r="HV24" s="1274"/>
      <c r="HW24" s="1274"/>
      <c r="HX24" s="1274"/>
      <c r="HY24" s="1274"/>
      <c r="HZ24" s="1274"/>
      <c r="IA24" s="1274"/>
      <c r="IB24" s="1274"/>
      <c r="IC24" s="1274"/>
      <c r="ID24" s="1274"/>
      <c r="IE24" s="1274"/>
      <c r="IF24" s="1274"/>
      <c r="IG24" s="1274"/>
      <c r="IH24" s="1274"/>
      <c r="II24" s="1274"/>
      <c r="IJ24" s="1274"/>
      <c r="IK24" s="1274"/>
      <c r="IL24" s="1274"/>
      <c r="IM24" s="1274"/>
      <c r="IN24" s="1274"/>
      <c r="IO24" s="1274"/>
      <c r="IP24" s="1274"/>
      <c r="IQ24" s="1274"/>
      <c r="IR24" s="1274"/>
      <c r="IS24" s="1274"/>
      <c r="IT24" s="1274"/>
      <c r="IU24" s="1274"/>
    </row>
    <row r="25" spans="1:255" ht="14.1" customHeight="1" x14ac:dyDescent="0.25">
      <c r="A25" s="216"/>
      <c r="B25" s="1294" t="s">
        <v>283</v>
      </c>
      <c r="C25" s="1295" t="s">
        <v>787</v>
      </c>
      <c r="D25" s="1301">
        <f>D148</f>
        <v>0.1</v>
      </c>
      <c r="F25" s="1292"/>
      <c r="G25" s="1302">
        <f>G18*$D$25</f>
        <v>784049.70600000001</v>
      </c>
      <c r="H25" s="1302">
        <f t="shared" ref="H25:Z25" si="19">H18*$D$25</f>
        <v>824398.46280000033</v>
      </c>
      <c r="I25" s="1302">
        <f t="shared" si="19"/>
        <v>864747.21960000088</v>
      </c>
      <c r="J25" s="1302">
        <f t="shared" si="19"/>
        <v>905095.97640000121</v>
      </c>
      <c r="K25" s="1302">
        <f t="shared" si="19"/>
        <v>945444.73320000176</v>
      </c>
      <c r="L25" s="1302">
        <f t="shared" si="19"/>
        <v>985793.49000000209</v>
      </c>
      <c r="M25" s="1302">
        <f t="shared" si="19"/>
        <v>985793.49000000209</v>
      </c>
      <c r="N25" s="1302">
        <f t="shared" si="19"/>
        <v>985793.49000000209</v>
      </c>
      <c r="O25" s="1302">
        <f t="shared" si="19"/>
        <v>985793.49000000209</v>
      </c>
      <c r="P25" s="1302">
        <f t="shared" si="19"/>
        <v>985793.49000000209</v>
      </c>
      <c r="Q25" s="1302">
        <f t="shared" si="19"/>
        <v>985793.49000000209</v>
      </c>
      <c r="R25" s="1302">
        <f t="shared" si="19"/>
        <v>985793.49000000209</v>
      </c>
      <c r="S25" s="1302">
        <f t="shared" si="19"/>
        <v>985793.49000000209</v>
      </c>
      <c r="T25" s="1302">
        <f t="shared" si="19"/>
        <v>985793.49000000209</v>
      </c>
      <c r="U25" s="1302">
        <f t="shared" si="19"/>
        <v>985793.49000000209</v>
      </c>
      <c r="V25" s="1302">
        <f t="shared" si="19"/>
        <v>985793.49000000209</v>
      </c>
      <c r="W25" s="1302">
        <f t="shared" si="19"/>
        <v>985793.49000000209</v>
      </c>
      <c r="X25" s="1302">
        <f t="shared" si="19"/>
        <v>985793.49000000209</v>
      </c>
      <c r="Y25" s="1302">
        <f t="shared" si="19"/>
        <v>985793.49000000209</v>
      </c>
      <c r="Z25" s="1302">
        <f t="shared" si="19"/>
        <v>985793.49000000209</v>
      </c>
      <c r="AA25" s="1303">
        <v>0</v>
      </c>
      <c r="AB25" s="1280">
        <f>SUM(G25:AA25)</f>
        <v>19110638.448000036</v>
      </c>
      <c r="AC25" s="1274" t="s">
        <v>645</v>
      </c>
      <c r="AD25" s="1274"/>
      <c r="AE25" s="1274"/>
      <c r="AF25" s="1274"/>
      <c r="AG25" s="1274"/>
      <c r="AH25" s="1274"/>
      <c r="AI25" s="1274"/>
      <c r="AJ25" s="1274"/>
      <c r="AK25" s="1274"/>
      <c r="AL25" s="1274"/>
      <c r="AM25" s="1274"/>
      <c r="AN25" s="1274"/>
      <c r="AO25" s="1274"/>
      <c r="AP25" s="1274"/>
      <c r="AQ25" s="1274"/>
      <c r="AR25" s="1274"/>
      <c r="AS25" s="1274"/>
      <c r="AT25" s="1274"/>
      <c r="AU25" s="1274"/>
      <c r="AV25" s="1274"/>
      <c r="AW25" s="1274"/>
      <c r="AX25" s="1274"/>
      <c r="AY25" s="1274"/>
      <c r="AZ25" s="1274"/>
      <c r="BA25" s="1274"/>
      <c r="BB25" s="1274"/>
      <c r="BC25" s="1274"/>
      <c r="BD25" s="1274"/>
      <c r="BE25" s="1274"/>
      <c r="BF25" s="1274"/>
      <c r="BG25" s="1274"/>
      <c r="BH25" s="1274"/>
      <c r="BI25" s="1274"/>
      <c r="BJ25" s="1274"/>
      <c r="BK25" s="1274"/>
      <c r="BL25" s="1274"/>
      <c r="BM25" s="1274"/>
      <c r="BN25" s="1274"/>
      <c r="BO25" s="1274"/>
      <c r="BP25" s="1274"/>
      <c r="BQ25" s="1274"/>
      <c r="BR25" s="1274"/>
      <c r="BS25" s="1274"/>
      <c r="BT25" s="1274"/>
      <c r="BU25" s="1274"/>
      <c r="BV25" s="1274"/>
      <c r="BW25" s="1274"/>
      <c r="BX25" s="1274"/>
      <c r="BY25" s="1274"/>
      <c r="BZ25" s="1274"/>
      <c r="CA25" s="1274"/>
      <c r="CB25" s="1274"/>
      <c r="CC25" s="1274"/>
      <c r="CD25" s="1274"/>
      <c r="CE25" s="1274"/>
      <c r="CF25" s="1274"/>
      <c r="CG25" s="1274"/>
      <c r="CH25" s="1274"/>
      <c r="CI25" s="1274"/>
      <c r="CJ25" s="1274"/>
      <c r="CK25" s="1274"/>
      <c r="CL25" s="1274"/>
      <c r="CM25" s="1274"/>
      <c r="CN25" s="1274"/>
      <c r="CO25" s="1274"/>
      <c r="CP25" s="1274"/>
      <c r="CQ25" s="1274"/>
      <c r="CR25" s="1274"/>
      <c r="CS25" s="1274"/>
      <c r="CT25" s="1274"/>
      <c r="CU25" s="1274"/>
      <c r="CV25" s="1274"/>
      <c r="CW25" s="1274"/>
      <c r="CX25" s="1274"/>
      <c r="CY25" s="1274"/>
      <c r="CZ25" s="1274"/>
      <c r="DA25" s="1274"/>
      <c r="DB25" s="1274"/>
      <c r="DC25" s="1274"/>
      <c r="DD25" s="1274"/>
      <c r="DE25" s="1274"/>
      <c r="DF25" s="1274"/>
      <c r="DG25" s="1274"/>
      <c r="DH25" s="1274"/>
      <c r="DI25" s="1274"/>
      <c r="DJ25" s="1274"/>
      <c r="DK25" s="1274"/>
      <c r="DL25" s="1274"/>
      <c r="DM25" s="1274"/>
      <c r="DN25" s="1274"/>
      <c r="DO25" s="1274"/>
      <c r="DP25" s="1274"/>
      <c r="DQ25" s="1274"/>
      <c r="DR25" s="1274"/>
      <c r="DS25" s="1274"/>
      <c r="DT25" s="1274"/>
      <c r="DU25" s="1274"/>
      <c r="DV25" s="1274"/>
      <c r="DW25" s="1274"/>
      <c r="DX25" s="1274"/>
      <c r="DY25" s="1274"/>
      <c r="DZ25" s="1274"/>
      <c r="EA25" s="1274"/>
      <c r="EB25" s="1274"/>
      <c r="EC25" s="1274"/>
      <c r="ED25" s="1274"/>
      <c r="EE25" s="1274"/>
      <c r="EF25" s="1274"/>
      <c r="EG25" s="1274"/>
      <c r="EH25" s="1274"/>
      <c r="EI25" s="1274"/>
      <c r="EJ25" s="1274"/>
      <c r="EK25" s="1274"/>
      <c r="EL25" s="1274"/>
      <c r="EM25" s="1274"/>
      <c r="EN25" s="1274"/>
      <c r="EO25" s="1274"/>
      <c r="EP25" s="1274"/>
      <c r="EQ25" s="1274"/>
      <c r="ER25" s="1274"/>
      <c r="ES25" s="1274"/>
      <c r="ET25" s="1274"/>
      <c r="EU25" s="1274"/>
      <c r="EV25" s="1274"/>
      <c r="EW25" s="1274"/>
      <c r="EX25" s="1274"/>
      <c r="EY25" s="1274"/>
      <c r="EZ25" s="1274"/>
      <c r="FA25" s="1274"/>
      <c r="FB25" s="1274"/>
      <c r="FC25" s="1274"/>
      <c r="FD25" s="1274"/>
      <c r="FE25" s="1274"/>
      <c r="FF25" s="1274"/>
      <c r="FG25" s="1274"/>
      <c r="FH25" s="1274"/>
      <c r="FI25" s="1274"/>
      <c r="FJ25" s="1274"/>
      <c r="FK25" s="1274"/>
      <c r="FL25" s="1274"/>
      <c r="FM25" s="1274"/>
      <c r="FN25" s="1274"/>
      <c r="FO25" s="1274"/>
      <c r="FP25" s="1274"/>
      <c r="FQ25" s="1274"/>
      <c r="FR25" s="1274"/>
      <c r="FS25" s="1274"/>
      <c r="FT25" s="1274"/>
      <c r="FU25" s="1274"/>
      <c r="FV25" s="1274"/>
      <c r="FW25" s="1274"/>
      <c r="FX25" s="1274"/>
      <c r="FY25" s="1274"/>
      <c r="FZ25" s="1274"/>
      <c r="GA25" s="1274"/>
      <c r="GB25" s="1274"/>
      <c r="GC25" s="1274"/>
      <c r="GD25" s="1274"/>
      <c r="GE25" s="1274"/>
      <c r="GF25" s="1274"/>
      <c r="GG25" s="1274"/>
      <c r="GH25" s="1274"/>
      <c r="GI25" s="1274"/>
      <c r="GJ25" s="1274"/>
      <c r="GK25" s="1274"/>
      <c r="GL25" s="1274"/>
      <c r="GM25" s="1274"/>
      <c r="GN25" s="1274"/>
      <c r="GO25" s="1274"/>
      <c r="GP25" s="1274"/>
      <c r="GQ25" s="1274"/>
      <c r="GR25" s="1274"/>
      <c r="GS25" s="1274"/>
      <c r="GT25" s="1274"/>
      <c r="GU25" s="1274"/>
      <c r="GV25" s="1274"/>
      <c r="GW25" s="1274"/>
      <c r="GX25" s="1274"/>
      <c r="GY25" s="1274"/>
      <c r="GZ25" s="1274"/>
      <c r="HA25" s="1274"/>
      <c r="HB25" s="1274"/>
      <c r="HC25" s="1274"/>
      <c r="HD25" s="1274"/>
      <c r="HE25" s="1274"/>
      <c r="HF25" s="1274"/>
      <c r="HG25" s="1274"/>
      <c r="HH25" s="1274"/>
      <c r="HI25" s="1274"/>
      <c r="HJ25" s="1274"/>
      <c r="HK25" s="1274"/>
      <c r="HL25" s="1274"/>
      <c r="HM25" s="1274"/>
      <c r="HN25" s="1274"/>
      <c r="HO25" s="1274"/>
      <c r="HP25" s="1274"/>
      <c r="HQ25" s="1274"/>
      <c r="HR25" s="1274"/>
      <c r="HS25" s="1274"/>
      <c r="HT25" s="1274"/>
      <c r="HU25" s="1274"/>
      <c r="HV25" s="1274"/>
      <c r="HW25" s="1274"/>
      <c r="HX25" s="1274"/>
      <c r="HY25" s="1274"/>
      <c r="HZ25" s="1274"/>
      <c r="IA25" s="1274"/>
      <c r="IB25" s="1274"/>
      <c r="IC25" s="1274"/>
      <c r="ID25" s="1274"/>
      <c r="IE25" s="1274"/>
      <c r="IF25" s="1274"/>
      <c r="IG25" s="1274"/>
      <c r="IH25" s="1274"/>
      <c r="II25" s="1274"/>
      <c r="IJ25" s="1274"/>
      <c r="IK25" s="1274"/>
      <c r="IL25" s="1274"/>
      <c r="IM25" s="1274"/>
      <c r="IN25" s="1274"/>
      <c r="IO25" s="1274"/>
      <c r="IP25" s="1274"/>
      <c r="IQ25" s="1274"/>
      <c r="IR25" s="1274"/>
      <c r="IS25" s="1274"/>
      <c r="IT25" s="1274"/>
      <c r="IU25" s="1274"/>
    </row>
    <row r="26" spans="1:255" ht="5.0999999999999996" customHeight="1" x14ac:dyDescent="0.25">
      <c r="D26" s="1265"/>
      <c r="E26" s="1279"/>
      <c r="F26" s="1279"/>
      <c r="G26" s="1292"/>
      <c r="H26" s="1292"/>
      <c r="I26" s="1292"/>
      <c r="J26" s="1292"/>
      <c r="K26" s="1292"/>
      <c r="L26" s="1292"/>
      <c r="M26" s="1292"/>
      <c r="N26" s="1292"/>
      <c r="O26" s="1292"/>
      <c r="P26" s="1292"/>
      <c r="Q26" s="1292"/>
      <c r="R26" s="1292"/>
      <c r="S26" s="1292"/>
      <c r="T26" s="1292"/>
      <c r="U26" s="1292"/>
      <c r="V26" s="1292"/>
      <c r="W26" s="1292"/>
      <c r="X26" s="1292"/>
      <c r="Y26" s="1292"/>
      <c r="Z26" s="1292"/>
      <c r="AA26" s="1304"/>
    </row>
    <row r="27" spans="1:255" ht="14.1" customHeight="1" x14ac:dyDescent="0.25">
      <c r="A27" s="1271" t="s">
        <v>408</v>
      </c>
      <c r="B27" s="1272" t="s">
        <v>532</v>
      </c>
      <c r="D27" s="1279"/>
      <c r="E27" s="1279"/>
      <c r="F27" s="1305"/>
      <c r="G27" s="1306">
        <f>G18-G20</f>
        <v>6378244.3583099991</v>
      </c>
      <c r="H27" s="1307">
        <f>H18-H20</f>
        <v>6706481.4948780024</v>
      </c>
      <c r="I27" s="1307">
        <f t="shared" ref="I27:U27" si="20">I18-I20</f>
        <v>7034718.6314460058</v>
      </c>
      <c r="J27" s="1307">
        <f t="shared" si="20"/>
        <v>7362955.76801401</v>
      </c>
      <c r="K27" s="1307">
        <f t="shared" si="20"/>
        <v>7691192.9045820143</v>
      </c>
      <c r="L27" s="1307">
        <f t="shared" si="20"/>
        <v>8019430.0411500167</v>
      </c>
      <c r="M27" s="1307">
        <f t="shared" si="20"/>
        <v>8019430.0411500167</v>
      </c>
      <c r="N27" s="1307">
        <f t="shared" si="20"/>
        <v>8019430.0411500167</v>
      </c>
      <c r="O27" s="1307">
        <f t="shared" si="20"/>
        <v>8019430.0411500167</v>
      </c>
      <c r="P27" s="1307">
        <f t="shared" si="20"/>
        <v>8019430.0411500167</v>
      </c>
      <c r="Q27" s="1307">
        <f t="shared" si="20"/>
        <v>8019430.0411500167</v>
      </c>
      <c r="R27" s="1307">
        <f t="shared" si="20"/>
        <v>8019430.0411500167</v>
      </c>
      <c r="S27" s="1307">
        <f t="shared" si="20"/>
        <v>8019430.0411500167</v>
      </c>
      <c r="T27" s="1307">
        <f t="shared" si="20"/>
        <v>8019430.0411500167</v>
      </c>
      <c r="U27" s="1307">
        <f t="shared" si="20"/>
        <v>8019430.0411500167</v>
      </c>
      <c r="V27" s="1307">
        <f t="shared" ref="V27:Z27" si="21">V18-V20</f>
        <v>8019430.0411500167</v>
      </c>
      <c r="W27" s="1307">
        <f t="shared" si="21"/>
        <v>8019430.0411500167</v>
      </c>
      <c r="X27" s="1307">
        <f t="shared" si="21"/>
        <v>8019430.0411500167</v>
      </c>
      <c r="Y27" s="1307">
        <f t="shared" si="21"/>
        <v>8019430.0411500167</v>
      </c>
      <c r="Z27" s="1307">
        <f t="shared" si="21"/>
        <v>8019430.0411500167</v>
      </c>
      <c r="AA27" s="1277">
        <v>0</v>
      </c>
      <c r="AB27" s="1280"/>
      <c r="AC27" s="1279"/>
      <c r="AD27" s="1279"/>
      <c r="AE27" s="1279"/>
      <c r="AF27" s="1279"/>
      <c r="AG27" s="1279"/>
      <c r="AH27" s="1279"/>
      <c r="AI27" s="1279"/>
      <c r="AJ27" s="1279"/>
      <c r="AK27" s="1279"/>
      <c r="AL27" s="1279"/>
      <c r="AM27" s="1279"/>
      <c r="AN27" s="1279"/>
      <c r="AO27" s="1279"/>
      <c r="AP27" s="1279"/>
      <c r="AQ27" s="1279"/>
      <c r="AR27" s="1279"/>
      <c r="AS27" s="1279"/>
      <c r="AT27" s="1279"/>
      <c r="AU27" s="1279"/>
      <c r="AV27" s="1279"/>
      <c r="AW27" s="1279"/>
      <c r="AX27" s="1279"/>
      <c r="AY27" s="1279"/>
      <c r="AZ27" s="1279"/>
      <c r="BA27" s="1279"/>
      <c r="BB27" s="1279"/>
      <c r="BC27" s="1279"/>
      <c r="BD27" s="1279"/>
      <c r="BE27" s="1279"/>
      <c r="BF27" s="1279"/>
      <c r="BG27" s="1279"/>
      <c r="BH27" s="1279"/>
      <c r="BI27" s="1279"/>
      <c r="BJ27" s="1279"/>
      <c r="BK27" s="1279"/>
      <c r="BL27" s="1279"/>
      <c r="BM27" s="1279"/>
      <c r="BN27" s="1279"/>
      <c r="BO27" s="1279"/>
      <c r="BP27" s="1279"/>
      <c r="BQ27" s="1279"/>
      <c r="BR27" s="1279"/>
      <c r="BS27" s="1279"/>
      <c r="BT27" s="1279"/>
      <c r="BU27" s="1279"/>
      <c r="BV27" s="1279"/>
      <c r="BW27" s="1279"/>
      <c r="BX27" s="1279"/>
      <c r="BY27" s="1279"/>
      <c r="BZ27" s="1279"/>
      <c r="CA27" s="1279"/>
      <c r="CB27" s="1279"/>
      <c r="CC27" s="1279"/>
      <c r="CD27" s="1279"/>
      <c r="CE27" s="1279"/>
      <c r="CF27" s="1279"/>
      <c r="CG27" s="1279"/>
      <c r="CH27" s="1279"/>
      <c r="CI27" s="1279"/>
      <c r="CJ27" s="1279"/>
      <c r="CK27" s="1279"/>
      <c r="CL27" s="1279"/>
      <c r="CM27" s="1279"/>
      <c r="CN27" s="1279"/>
      <c r="CO27" s="1279"/>
      <c r="CP27" s="1279"/>
      <c r="CQ27" s="1279"/>
      <c r="CR27" s="1279"/>
      <c r="CS27" s="1279"/>
      <c r="CT27" s="1279"/>
      <c r="CU27" s="1279"/>
      <c r="CV27" s="1279"/>
      <c r="CW27" s="1279"/>
      <c r="CX27" s="1279"/>
      <c r="CY27" s="1279"/>
      <c r="CZ27" s="1279"/>
      <c r="DA27" s="1279"/>
      <c r="DB27" s="1279"/>
      <c r="DC27" s="1279"/>
      <c r="DD27" s="1279"/>
      <c r="DE27" s="1279"/>
      <c r="DF27" s="1279"/>
      <c r="DG27" s="1279"/>
      <c r="DH27" s="1279"/>
      <c r="DI27" s="1279"/>
      <c r="DJ27" s="1279"/>
      <c r="DK27" s="1279"/>
      <c r="DL27" s="1279"/>
      <c r="DM27" s="1279"/>
      <c r="DN27" s="1279"/>
      <c r="DO27" s="1279"/>
      <c r="DP27" s="1279"/>
      <c r="DQ27" s="1279"/>
      <c r="DR27" s="1279"/>
      <c r="DS27" s="1279"/>
      <c r="DT27" s="1279"/>
      <c r="DU27" s="1279"/>
      <c r="DV27" s="1279"/>
      <c r="DW27" s="1279"/>
      <c r="DX27" s="1279"/>
      <c r="DY27" s="1279"/>
      <c r="DZ27" s="1279"/>
      <c r="EA27" s="1279"/>
      <c r="EB27" s="1279"/>
      <c r="EC27" s="1279"/>
      <c r="ED27" s="1279"/>
      <c r="EE27" s="1279"/>
      <c r="EF27" s="1279"/>
      <c r="EG27" s="1279"/>
      <c r="EH27" s="1279"/>
      <c r="EI27" s="1279"/>
      <c r="EJ27" s="1279"/>
      <c r="EK27" s="1279"/>
      <c r="EL27" s="1279"/>
      <c r="EM27" s="1279"/>
      <c r="EN27" s="1279"/>
      <c r="EO27" s="1279"/>
      <c r="EP27" s="1279"/>
      <c r="EQ27" s="1279"/>
      <c r="ER27" s="1279"/>
      <c r="ES27" s="1279"/>
      <c r="ET27" s="1279"/>
      <c r="EU27" s="1279"/>
      <c r="EV27" s="1279"/>
      <c r="EW27" s="1279"/>
      <c r="EX27" s="1279"/>
      <c r="EY27" s="1279"/>
      <c r="EZ27" s="1279"/>
      <c r="FA27" s="1279"/>
      <c r="FB27" s="1279"/>
      <c r="FC27" s="1279"/>
      <c r="FD27" s="1279"/>
      <c r="FE27" s="1279"/>
      <c r="FF27" s="1279"/>
      <c r="FG27" s="1279"/>
      <c r="FH27" s="1279"/>
      <c r="FI27" s="1279"/>
      <c r="FJ27" s="1279"/>
      <c r="FK27" s="1279"/>
      <c r="FL27" s="1279"/>
      <c r="FM27" s="1279"/>
      <c r="FN27" s="1279"/>
      <c r="FO27" s="1279"/>
      <c r="FP27" s="1279"/>
      <c r="FQ27" s="1279"/>
      <c r="FR27" s="1279"/>
      <c r="FS27" s="1279"/>
      <c r="FT27" s="1279"/>
      <c r="FU27" s="1279"/>
      <c r="FV27" s="1279"/>
      <c r="FW27" s="1279"/>
      <c r="FX27" s="1279"/>
      <c r="FY27" s="1279"/>
      <c r="FZ27" s="1279"/>
      <c r="GA27" s="1279"/>
      <c r="GB27" s="1279"/>
      <c r="GC27" s="1279"/>
      <c r="GD27" s="1279"/>
      <c r="GE27" s="1279"/>
      <c r="GF27" s="1279"/>
      <c r="GG27" s="1279"/>
      <c r="GH27" s="1279"/>
      <c r="GI27" s="1279"/>
      <c r="GJ27" s="1279"/>
      <c r="GK27" s="1279"/>
      <c r="GL27" s="1279"/>
      <c r="GM27" s="1279"/>
      <c r="GN27" s="1279"/>
      <c r="GO27" s="1279"/>
      <c r="GP27" s="1279"/>
      <c r="GQ27" s="1279"/>
      <c r="GR27" s="1279"/>
      <c r="GS27" s="1279"/>
      <c r="GT27" s="1279"/>
      <c r="GU27" s="1279"/>
      <c r="GV27" s="1279"/>
      <c r="GW27" s="1279"/>
      <c r="GX27" s="1279"/>
      <c r="GY27" s="1279"/>
      <c r="GZ27" s="1279"/>
      <c r="HA27" s="1279"/>
      <c r="HB27" s="1279"/>
      <c r="HC27" s="1279"/>
      <c r="HD27" s="1279"/>
      <c r="HE27" s="1279"/>
      <c r="HF27" s="1279"/>
      <c r="HG27" s="1279"/>
      <c r="HH27" s="1279"/>
      <c r="HI27" s="1279"/>
      <c r="HJ27" s="1279"/>
      <c r="HK27" s="1279"/>
      <c r="HL27" s="1279"/>
      <c r="HM27" s="1279"/>
      <c r="HN27" s="1279"/>
      <c r="HO27" s="1279"/>
      <c r="HP27" s="1279"/>
      <c r="HQ27" s="1279"/>
      <c r="HR27" s="1279"/>
      <c r="HS27" s="1279"/>
      <c r="HT27" s="1279"/>
      <c r="HU27" s="1279"/>
      <c r="HV27" s="1279"/>
      <c r="HW27" s="1279"/>
      <c r="HX27" s="1279"/>
      <c r="HY27" s="1279"/>
      <c r="HZ27" s="1279"/>
      <c r="IA27" s="1279"/>
      <c r="IB27" s="1279"/>
      <c r="IC27" s="1279"/>
      <c r="ID27" s="1279"/>
      <c r="IE27" s="1279"/>
      <c r="IF27" s="1279"/>
      <c r="IG27" s="1279"/>
      <c r="IH27" s="1279"/>
      <c r="II27" s="1279"/>
      <c r="IJ27" s="1279"/>
      <c r="IK27" s="1279"/>
      <c r="IL27" s="1279"/>
      <c r="IM27" s="1279"/>
      <c r="IN27" s="1279"/>
      <c r="IO27" s="1279"/>
      <c r="IP27" s="1279"/>
      <c r="IQ27" s="1279"/>
      <c r="IR27" s="1279"/>
      <c r="IS27" s="1279"/>
      <c r="IT27" s="1279"/>
      <c r="IU27" s="1279"/>
    </row>
    <row r="28" spans="1:255" s="1309" customFormat="1" ht="5.0999999999999996" customHeight="1" x14ac:dyDescent="0.25">
      <c r="A28" s="1308"/>
      <c r="E28" s="1279"/>
      <c r="F28" s="1279"/>
      <c r="G28" s="1310"/>
      <c r="H28" s="1310"/>
      <c r="I28" s="1310"/>
      <c r="J28" s="1310"/>
      <c r="K28" s="1310"/>
      <c r="L28" s="1310"/>
      <c r="M28" s="1310"/>
      <c r="N28" s="1310"/>
      <c r="O28" s="1310"/>
      <c r="P28" s="1310"/>
      <c r="Q28" s="1310"/>
      <c r="R28" s="1310"/>
      <c r="S28" s="1310"/>
      <c r="T28" s="1310"/>
      <c r="U28" s="1310"/>
      <c r="V28" s="1310"/>
      <c r="W28" s="1310"/>
      <c r="X28" s="1310"/>
      <c r="Y28" s="1310"/>
      <c r="Z28" s="1310"/>
      <c r="AA28" s="1281"/>
    </row>
    <row r="29" spans="1:255" ht="14.1" customHeight="1" x14ac:dyDescent="0.25">
      <c r="A29" s="1271" t="s">
        <v>409</v>
      </c>
      <c r="B29" s="1272" t="s">
        <v>622</v>
      </c>
      <c r="D29" s="1279"/>
      <c r="E29" s="1279"/>
      <c r="F29" s="1280"/>
      <c r="G29" s="1306">
        <f>G31+G35+G42+G46+G50</f>
        <v>0</v>
      </c>
      <c r="H29" s="1307">
        <f>H31+H35+H42+H46+H50</f>
        <v>0</v>
      </c>
      <c r="I29" s="1307">
        <f t="shared" ref="I29:Z29" si="22">I31+I35+I42+I46+I50</f>
        <v>0</v>
      </c>
      <c r="J29" s="1307">
        <f t="shared" si="22"/>
        <v>0</v>
      </c>
      <c r="K29" s="1307">
        <f t="shared" si="22"/>
        <v>0</v>
      </c>
      <c r="L29" s="1307">
        <f t="shared" si="22"/>
        <v>0</v>
      </c>
      <c r="M29" s="1307">
        <f t="shared" si="22"/>
        <v>0</v>
      </c>
      <c r="N29" s="1307">
        <f t="shared" si="22"/>
        <v>0</v>
      </c>
      <c r="O29" s="1307">
        <f t="shared" si="22"/>
        <v>0</v>
      </c>
      <c r="P29" s="1307">
        <f t="shared" si="22"/>
        <v>0</v>
      </c>
      <c r="Q29" s="1307">
        <f t="shared" si="22"/>
        <v>0</v>
      </c>
      <c r="R29" s="1307">
        <f t="shared" si="22"/>
        <v>0</v>
      </c>
      <c r="S29" s="1307">
        <f t="shared" si="22"/>
        <v>0</v>
      </c>
      <c r="T29" s="1307">
        <f t="shared" si="22"/>
        <v>0</v>
      </c>
      <c r="U29" s="1307">
        <f t="shared" si="22"/>
        <v>0</v>
      </c>
      <c r="V29" s="1307">
        <f t="shared" si="22"/>
        <v>0</v>
      </c>
      <c r="W29" s="1307">
        <f t="shared" si="22"/>
        <v>0</v>
      </c>
      <c r="X29" s="1307">
        <f t="shared" si="22"/>
        <v>0</v>
      </c>
      <c r="Y29" s="1307">
        <f t="shared" si="22"/>
        <v>0</v>
      </c>
      <c r="Z29" s="1307">
        <f t="shared" si="22"/>
        <v>0</v>
      </c>
      <c r="AA29" s="1277">
        <v>0</v>
      </c>
      <c r="AB29" s="1279"/>
      <c r="AC29" s="1279"/>
      <c r="AD29" s="1279"/>
      <c r="AE29" s="1279"/>
      <c r="AF29" s="1279"/>
      <c r="AG29" s="1279"/>
      <c r="AH29" s="1279"/>
      <c r="AI29" s="1279"/>
      <c r="AJ29" s="1279"/>
      <c r="AK29" s="1279"/>
      <c r="AL29" s="1279"/>
      <c r="AM29" s="1279"/>
      <c r="AN29" s="1279"/>
      <c r="AO29" s="1279"/>
      <c r="AP29" s="1279"/>
      <c r="AQ29" s="1279"/>
      <c r="AR29" s="1279"/>
      <c r="AS29" s="1279"/>
      <c r="AT29" s="1279"/>
      <c r="AU29" s="1279"/>
      <c r="AV29" s="1279"/>
      <c r="AW29" s="1279"/>
      <c r="AX29" s="1279"/>
      <c r="AY29" s="1279"/>
      <c r="AZ29" s="1279"/>
      <c r="BA29" s="1279"/>
      <c r="BB29" s="1279"/>
      <c r="BC29" s="1279"/>
      <c r="BD29" s="1279"/>
      <c r="BE29" s="1279"/>
      <c r="BF29" s="1279"/>
      <c r="BG29" s="1279"/>
      <c r="BH29" s="1279"/>
      <c r="BI29" s="1279"/>
      <c r="BJ29" s="1279"/>
      <c r="BK29" s="1279"/>
      <c r="BL29" s="1279"/>
      <c r="BM29" s="1279"/>
      <c r="BN29" s="1279"/>
      <c r="BO29" s="1279"/>
      <c r="BP29" s="1279"/>
      <c r="BQ29" s="1279"/>
      <c r="BR29" s="1279"/>
      <c r="BS29" s="1279"/>
      <c r="BT29" s="1279"/>
      <c r="BU29" s="1279"/>
      <c r="BV29" s="1279"/>
      <c r="BW29" s="1279"/>
      <c r="BX29" s="1279"/>
      <c r="BY29" s="1279"/>
      <c r="BZ29" s="1279"/>
      <c r="CA29" s="1279"/>
      <c r="CB29" s="1279"/>
      <c r="CC29" s="1279"/>
      <c r="CD29" s="1279"/>
      <c r="CE29" s="1279"/>
      <c r="CF29" s="1279"/>
      <c r="CG29" s="1279"/>
      <c r="CH29" s="1279"/>
      <c r="CI29" s="1279"/>
      <c r="CJ29" s="1279"/>
      <c r="CK29" s="1279"/>
      <c r="CL29" s="1279"/>
      <c r="CM29" s="1279"/>
      <c r="CN29" s="1279"/>
      <c r="CO29" s="1279"/>
      <c r="CP29" s="1279"/>
      <c r="CQ29" s="1279"/>
      <c r="CR29" s="1279"/>
      <c r="CS29" s="1279"/>
      <c r="CT29" s="1279"/>
      <c r="CU29" s="1279"/>
      <c r="CV29" s="1279"/>
      <c r="CW29" s="1279"/>
      <c r="CX29" s="1279"/>
      <c r="CY29" s="1279"/>
      <c r="CZ29" s="1279"/>
      <c r="DA29" s="1279"/>
      <c r="DB29" s="1279"/>
      <c r="DC29" s="1279"/>
      <c r="DD29" s="1279"/>
      <c r="DE29" s="1279"/>
      <c r="DF29" s="1279"/>
      <c r="DG29" s="1279"/>
      <c r="DH29" s="1279"/>
      <c r="DI29" s="1279"/>
      <c r="DJ29" s="1279"/>
      <c r="DK29" s="1279"/>
      <c r="DL29" s="1279"/>
      <c r="DM29" s="1279"/>
      <c r="DN29" s="1279"/>
      <c r="DO29" s="1279"/>
      <c r="DP29" s="1279"/>
      <c r="DQ29" s="1279"/>
      <c r="DR29" s="1279"/>
      <c r="DS29" s="1279"/>
      <c r="DT29" s="1279"/>
      <c r="DU29" s="1279"/>
      <c r="DV29" s="1279"/>
      <c r="DW29" s="1279"/>
      <c r="DX29" s="1279"/>
      <c r="DY29" s="1279"/>
      <c r="DZ29" s="1279"/>
      <c r="EA29" s="1279"/>
      <c r="EB29" s="1279"/>
      <c r="EC29" s="1279"/>
      <c r="ED29" s="1279"/>
      <c r="EE29" s="1279"/>
      <c r="EF29" s="1279"/>
      <c r="EG29" s="1279"/>
      <c r="EH29" s="1279"/>
      <c r="EI29" s="1279"/>
      <c r="EJ29" s="1279"/>
      <c r="EK29" s="1279"/>
      <c r="EL29" s="1279"/>
      <c r="EM29" s="1279"/>
      <c r="EN29" s="1279"/>
      <c r="EO29" s="1279"/>
      <c r="EP29" s="1279"/>
      <c r="EQ29" s="1279"/>
      <c r="ER29" s="1279"/>
      <c r="ES29" s="1279"/>
      <c r="ET29" s="1279"/>
      <c r="EU29" s="1279"/>
      <c r="EV29" s="1279"/>
      <c r="EW29" s="1279"/>
      <c r="EX29" s="1279"/>
      <c r="EY29" s="1279"/>
      <c r="EZ29" s="1279"/>
      <c r="FA29" s="1279"/>
      <c r="FB29" s="1279"/>
      <c r="FC29" s="1279"/>
      <c r="FD29" s="1279"/>
      <c r="FE29" s="1279"/>
      <c r="FF29" s="1279"/>
      <c r="FG29" s="1279"/>
      <c r="FH29" s="1279"/>
      <c r="FI29" s="1279"/>
      <c r="FJ29" s="1279"/>
      <c r="FK29" s="1279"/>
      <c r="FL29" s="1279"/>
      <c r="FM29" s="1279"/>
      <c r="FN29" s="1279"/>
      <c r="FO29" s="1279"/>
      <c r="FP29" s="1279"/>
      <c r="FQ29" s="1279"/>
      <c r="FR29" s="1279"/>
      <c r="FS29" s="1279"/>
      <c r="FT29" s="1279"/>
      <c r="FU29" s="1279"/>
      <c r="FV29" s="1279"/>
      <c r="FW29" s="1279"/>
      <c r="FX29" s="1279"/>
      <c r="FY29" s="1279"/>
      <c r="FZ29" s="1279"/>
      <c r="GA29" s="1279"/>
      <c r="GB29" s="1279"/>
      <c r="GC29" s="1279"/>
      <c r="GD29" s="1279"/>
      <c r="GE29" s="1279"/>
      <c r="GF29" s="1279"/>
      <c r="GG29" s="1279"/>
      <c r="GH29" s="1279"/>
      <c r="GI29" s="1279"/>
      <c r="GJ29" s="1279"/>
      <c r="GK29" s="1279"/>
      <c r="GL29" s="1279"/>
      <c r="GM29" s="1279"/>
      <c r="GN29" s="1279"/>
      <c r="GO29" s="1279"/>
      <c r="GP29" s="1279"/>
      <c r="GQ29" s="1279"/>
      <c r="GR29" s="1279"/>
      <c r="GS29" s="1279"/>
      <c r="GT29" s="1279"/>
      <c r="GU29" s="1279"/>
      <c r="GV29" s="1279"/>
      <c r="GW29" s="1279"/>
      <c r="GX29" s="1279"/>
      <c r="GY29" s="1279"/>
      <c r="GZ29" s="1279"/>
      <c r="HA29" s="1279"/>
      <c r="HB29" s="1279"/>
      <c r="HC29" s="1279"/>
      <c r="HD29" s="1279"/>
      <c r="HE29" s="1279"/>
      <c r="HF29" s="1279"/>
      <c r="HG29" s="1279"/>
      <c r="HH29" s="1279"/>
      <c r="HI29" s="1279"/>
      <c r="HJ29" s="1279"/>
      <c r="HK29" s="1279"/>
      <c r="HL29" s="1279"/>
      <c r="HM29" s="1279"/>
      <c r="HN29" s="1279"/>
      <c r="HO29" s="1279"/>
      <c r="HP29" s="1279"/>
      <c r="HQ29" s="1279"/>
      <c r="HR29" s="1279"/>
      <c r="HS29" s="1279"/>
      <c r="HT29" s="1279"/>
      <c r="HU29" s="1279"/>
      <c r="HV29" s="1279"/>
      <c r="HW29" s="1279"/>
      <c r="HX29" s="1279"/>
      <c r="HY29" s="1279"/>
      <c r="HZ29" s="1279"/>
      <c r="IA29" s="1279"/>
      <c r="IB29" s="1279"/>
      <c r="IC29" s="1279"/>
      <c r="ID29" s="1279"/>
      <c r="IE29" s="1279"/>
      <c r="IF29" s="1279"/>
      <c r="IG29" s="1279"/>
      <c r="IH29" s="1279"/>
      <c r="II29" s="1279"/>
      <c r="IJ29" s="1279"/>
      <c r="IK29" s="1279"/>
      <c r="IL29" s="1279"/>
      <c r="IM29" s="1279"/>
      <c r="IN29" s="1279"/>
      <c r="IO29" s="1279"/>
      <c r="IP29" s="1279"/>
      <c r="IQ29" s="1279"/>
      <c r="IR29" s="1279"/>
      <c r="IS29" s="1279"/>
      <c r="IT29" s="1279"/>
      <c r="IU29" s="1279"/>
    </row>
    <row r="30" spans="1:255" ht="5.0999999999999996" customHeight="1" x14ac:dyDescent="0.25">
      <c r="B30" s="216"/>
      <c r="D30" s="1279"/>
      <c r="E30" s="1279"/>
      <c r="F30" s="1280"/>
      <c r="G30" s="1292"/>
      <c r="H30" s="1292"/>
      <c r="I30" s="1292"/>
      <c r="J30" s="1292"/>
      <c r="K30" s="1292"/>
      <c r="L30" s="1292"/>
      <c r="M30" s="1292"/>
      <c r="N30" s="1292"/>
      <c r="O30" s="1292"/>
      <c r="P30" s="1292"/>
      <c r="Q30" s="1292"/>
      <c r="R30" s="1292"/>
      <c r="S30" s="1292"/>
      <c r="T30" s="1292"/>
      <c r="U30" s="1292"/>
      <c r="V30" s="1292"/>
      <c r="W30" s="1292"/>
      <c r="X30" s="1292"/>
      <c r="Y30" s="1292"/>
      <c r="Z30" s="1292"/>
      <c r="AA30" s="1281"/>
    </row>
    <row r="31" spans="1:255" ht="14.1" customHeight="1" x14ac:dyDescent="0.25">
      <c r="A31" s="1271" t="s">
        <v>818</v>
      </c>
      <c r="B31" s="1272" t="s">
        <v>652</v>
      </c>
      <c r="D31" s="1265"/>
      <c r="E31" s="1279"/>
      <c r="F31" s="1280"/>
      <c r="G31" s="1306">
        <f>SUM(G32:G34)</f>
        <v>0</v>
      </c>
      <c r="H31" s="1307">
        <f>SUM(H32:H34)</f>
        <v>0</v>
      </c>
      <c r="I31" s="1307">
        <f t="shared" ref="I31:U31" si="23">SUM(I32:I34)</f>
        <v>0</v>
      </c>
      <c r="J31" s="1307">
        <f t="shared" si="23"/>
        <v>0</v>
      </c>
      <c r="K31" s="1307">
        <f t="shared" si="23"/>
        <v>0</v>
      </c>
      <c r="L31" s="1307">
        <f t="shared" si="23"/>
        <v>0</v>
      </c>
      <c r="M31" s="1307">
        <f t="shared" si="23"/>
        <v>0</v>
      </c>
      <c r="N31" s="1307">
        <f t="shared" si="23"/>
        <v>0</v>
      </c>
      <c r="O31" s="1307">
        <f t="shared" si="23"/>
        <v>0</v>
      </c>
      <c r="P31" s="1307">
        <f t="shared" si="23"/>
        <v>0</v>
      </c>
      <c r="Q31" s="1307">
        <f t="shared" si="23"/>
        <v>0</v>
      </c>
      <c r="R31" s="1307">
        <f t="shared" si="23"/>
        <v>0</v>
      </c>
      <c r="S31" s="1307">
        <f t="shared" si="23"/>
        <v>0</v>
      </c>
      <c r="T31" s="1307">
        <f t="shared" si="23"/>
        <v>0</v>
      </c>
      <c r="U31" s="1307">
        <f t="shared" si="23"/>
        <v>0</v>
      </c>
      <c r="V31" s="1307">
        <f t="shared" ref="V31:Z31" si="24">SUM(V32:V34)</f>
        <v>0</v>
      </c>
      <c r="W31" s="1307">
        <f t="shared" si="24"/>
        <v>0</v>
      </c>
      <c r="X31" s="1307">
        <f t="shared" si="24"/>
        <v>0</v>
      </c>
      <c r="Y31" s="1307">
        <f t="shared" si="24"/>
        <v>0</v>
      </c>
      <c r="Z31" s="1307">
        <f t="shared" si="24"/>
        <v>0</v>
      </c>
      <c r="AA31" s="1277">
        <v>0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  <c r="AU31" s="1279"/>
      <c r="AV31" s="1279"/>
      <c r="AW31" s="1279"/>
      <c r="AX31" s="1279"/>
      <c r="AY31" s="1279"/>
      <c r="AZ31" s="1279"/>
      <c r="BA31" s="1279"/>
      <c r="BB31" s="1279"/>
      <c r="BC31" s="1279"/>
      <c r="BD31" s="1279"/>
      <c r="BE31" s="1279"/>
      <c r="BF31" s="1279"/>
      <c r="BG31" s="1279"/>
      <c r="BH31" s="1279"/>
      <c r="BI31" s="1279"/>
      <c r="BJ31" s="1279"/>
      <c r="BK31" s="1279"/>
      <c r="BL31" s="1279"/>
      <c r="BM31" s="1279"/>
      <c r="BN31" s="1279"/>
      <c r="BO31" s="1279"/>
      <c r="BP31" s="1279"/>
      <c r="BQ31" s="1279"/>
      <c r="BR31" s="1279"/>
      <c r="BS31" s="1279"/>
      <c r="BT31" s="1279"/>
      <c r="BU31" s="1279"/>
      <c r="BV31" s="1279"/>
      <c r="BW31" s="1279"/>
      <c r="BX31" s="1279"/>
      <c r="BY31" s="1279"/>
      <c r="BZ31" s="1279"/>
      <c r="CA31" s="1279"/>
      <c r="CB31" s="1279"/>
      <c r="CC31" s="1279"/>
      <c r="CD31" s="1279"/>
      <c r="CE31" s="1279"/>
      <c r="CF31" s="1279"/>
      <c r="CG31" s="1279"/>
      <c r="CH31" s="1279"/>
      <c r="CI31" s="1279"/>
      <c r="CJ31" s="1279"/>
      <c r="CK31" s="1279"/>
      <c r="CL31" s="1279"/>
      <c r="CM31" s="1279"/>
      <c r="CN31" s="1279"/>
      <c r="CO31" s="1279"/>
      <c r="CP31" s="1279"/>
      <c r="CQ31" s="1279"/>
      <c r="CR31" s="1279"/>
      <c r="CS31" s="1279"/>
      <c r="CT31" s="1279"/>
      <c r="CU31" s="1279"/>
      <c r="CV31" s="1279"/>
      <c r="CW31" s="1279"/>
      <c r="CX31" s="1279"/>
      <c r="CY31" s="1279"/>
      <c r="CZ31" s="1279"/>
      <c r="DA31" s="1279"/>
      <c r="DB31" s="1279"/>
      <c r="DC31" s="1279"/>
      <c r="DD31" s="1279"/>
      <c r="DE31" s="1279"/>
      <c r="DF31" s="1279"/>
      <c r="DG31" s="1279"/>
      <c r="DH31" s="1279"/>
      <c r="DI31" s="1279"/>
      <c r="DJ31" s="1279"/>
      <c r="DK31" s="1279"/>
      <c r="DL31" s="1279"/>
      <c r="DM31" s="1279"/>
      <c r="DN31" s="1279"/>
      <c r="DO31" s="1279"/>
      <c r="DP31" s="1279"/>
      <c r="DQ31" s="1279"/>
      <c r="DR31" s="1279"/>
      <c r="DS31" s="1279"/>
      <c r="DT31" s="1279"/>
      <c r="DU31" s="1279"/>
      <c r="DV31" s="1279"/>
      <c r="DW31" s="1279"/>
      <c r="DX31" s="1279"/>
      <c r="DY31" s="1279"/>
      <c r="DZ31" s="1279"/>
      <c r="EA31" s="1279"/>
      <c r="EB31" s="1279"/>
      <c r="EC31" s="1279"/>
      <c r="ED31" s="1279"/>
      <c r="EE31" s="1279"/>
      <c r="EF31" s="1279"/>
      <c r="EG31" s="1279"/>
      <c r="EH31" s="1279"/>
      <c r="EI31" s="1279"/>
      <c r="EJ31" s="1279"/>
      <c r="EK31" s="1279"/>
      <c r="EL31" s="1279"/>
      <c r="EM31" s="1279"/>
      <c r="EN31" s="1279"/>
      <c r="EO31" s="1279"/>
      <c r="EP31" s="1279"/>
      <c r="EQ31" s="1279"/>
      <c r="ER31" s="1279"/>
      <c r="ES31" s="1279"/>
      <c r="ET31" s="1279"/>
      <c r="EU31" s="1279"/>
      <c r="EV31" s="1279"/>
      <c r="EW31" s="1279"/>
      <c r="EX31" s="1279"/>
      <c r="EY31" s="1279"/>
      <c r="EZ31" s="1279"/>
      <c r="FA31" s="1279"/>
      <c r="FB31" s="1279"/>
      <c r="FC31" s="1279"/>
      <c r="FD31" s="1279"/>
      <c r="FE31" s="1279"/>
      <c r="FF31" s="1279"/>
      <c r="FG31" s="1279"/>
      <c r="FH31" s="1279"/>
      <c r="FI31" s="1279"/>
      <c r="FJ31" s="1279"/>
      <c r="FK31" s="1279"/>
      <c r="FL31" s="1279"/>
      <c r="FM31" s="1279"/>
      <c r="FN31" s="1279"/>
      <c r="FO31" s="1279"/>
      <c r="FP31" s="1279"/>
      <c r="FQ31" s="1279"/>
      <c r="FR31" s="1279"/>
      <c r="FS31" s="1279"/>
      <c r="FT31" s="1279"/>
      <c r="FU31" s="1279"/>
      <c r="FV31" s="1279"/>
      <c r="FW31" s="1279"/>
      <c r="FX31" s="1279"/>
      <c r="FY31" s="1279"/>
      <c r="FZ31" s="1279"/>
      <c r="GA31" s="1279"/>
      <c r="GB31" s="1279"/>
      <c r="GC31" s="1279"/>
      <c r="GD31" s="1279"/>
      <c r="GE31" s="1279"/>
      <c r="GF31" s="1279"/>
      <c r="GG31" s="1279"/>
      <c r="GH31" s="1279"/>
      <c r="GI31" s="1279"/>
      <c r="GJ31" s="1279"/>
      <c r="GK31" s="1279"/>
      <c r="GL31" s="1279"/>
      <c r="GM31" s="1279"/>
      <c r="GN31" s="1279"/>
      <c r="GO31" s="1279"/>
      <c r="GP31" s="1279"/>
      <c r="GQ31" s="1279"/>
      <c r="GR31" s="1279"/>
      <c r="GS31" s="1279"/>
      <c r="GT31" s="1279"/>
      <c r="GU31" s="1279"/>
      <c r="GV31" s="1279"/>
      <c r="GW31" s="1279"/>
      <c r="GX31" s="1279"/>
      <c r="GY31" s="1279"/>
      <c r="GZ31" s="1279"/>
      <c r="HA31" s="1279"/>
      <c r="HB31" s="1279"/>
      <c r="HC31" s="1279"/>
      <c r="HD31" s="1279"/>
      <c r="HE31" s="1279"/>
      <c r="HF31" s="1279"/>
      <c r="HG31" s="1279"/>
      <c r="HH31" s="1279"/>
      <c r="HI31" s="1279"/>
      <c r="HJ31" s="1279"/>
      <c r="HK31" s="1279"/>
      <c r="HL31" s="1279"/>
      <c r="HM31" s="1279"/>
      <c r="HN31" s="1279"/>
      <c r="HO31" s="1279"/>
      <c r="HP31" s="1279"/>
      <c r="HQ31" s="1279"/>
      <c r="HR31" s="1279"/>
      <c r="HS31" s="1279"/>
      <c r="HT31" s="1279"/>
      <c r="HU31" s="1279"/>
      <c r="HV31" s="1279"/>
      <c r="HW31" s="1279"/>
      <c r="HX31" s="1279"/>
      <c r="HY31" s="1279"/>
      <c r="HZ31" s="1279"/>
      <c r="IA31" s="1279"/>
      <c r="IB31" s="1279"/>
      <c r="IC31" s="1279"/>
      <c r="ID31" s="1279"/>
      <c r="IE31" s="1279"/>
      <c r="IF31" s="1279"/>
      <c r="IG31" s="1279"/>
      <c r="IH31" s="1279"/>
      <c r="II31" s="1279"/>
      <c r="IJ31" s="1279"/>
      <c r="IK31" s="1279"/>
      <c r="IL31" s="1279"/>
      <c r="IM31" s="1279"/>
      <c r="IN31" s="1279"/>
      <c r="IO31" s="1279"/>
      <c r="IP31" s="1279"/>
      <c r="IQ31" s="1279"/>
      <c r="IR31" s="1279"/>
      <c r="IS31" s="1279"/>
      <c r="IT31" s="1279"/>
      <c r="IU31" s="1279"/>
    </row>
    <row r="32" spans="1:255" ht="14.1" customHeight="1" x14ac:dyDescent="0.25">
      <c r="A32" s="216"/>
      <c r="B32" s="1294" t="s">
        <v>237</v>
      </c>
      <c r="C32" s="1295" t="s">
        <v>20</v>
      </c>
      <c r="D32" s="1274"/>
      <c r="E32" s="1279"/>
      <c r="F32" s="1280"/>
      <c r="G32" s="1311">
        <f>'(15)Orç_Ano_1'!I5</f>
        <v>0</v>
      </c>
      <c r="H32" s="1311">
        <f>'(15)Orç_Ano_2'!I5</f>
        <v>0</v>
      </c>
      <c r="I32" s="1311">
        <f>'(15)Orç_Ano_3'!I5</f>
        <v>0</v>
      </c>
      <c r="J32" s="1311">
        <f>'(15)Orç_Ano_4'!I5</f>
        <v>0</v>
      </c>
      <c r="K32" s="1311">
        <f>'(15)Orç_Ano_5'!I5</f>
        <v>0</v>
      </c>
      <c r="L32" s="1311">
        <f>'(15)Orç_Ano_6'!I5</f>
        <v>0</v>
      </c>
      <c r="M32" s="1311">
        <f t="shared" ref="M32:Z32" si="25">L32</f>
        <v>0</v>
      </c>
      <c r="N32" s="1311">
        <f t="shared" si="25"/>
        <v>0</v>
      </c>
      <c r="O32" s="1311">
        <f t="shared" si="25"/>
        <v>0</v>
      </c>
      <c r="P32" s="1311">
        <f t="shared" si="25"/>
        <v>0</v>
      </c>
      <c r="Q32" s="1311">
        <f t="shared" si="25"/>
        <v>0</v>
      </c>
      <c r="R32" s="1311">
        <f t="shared" si="25"/>
        <v>0</v>
      </c>
      <c r="S32" s="1311">
        <f t="shared" si="25"/>
        <v>0</v>
      </c>
      <c r="T32" s="1311">
        <f t="shared" si="25"/>
        <v>0</v>
      </c>
      <c r="U32" s="1311">
        <f t="shared" si="25"/>
        <v>0</v>
      </c>
      <c r="V32" s="1311">
        <f t="shared" si="25"/>
        <v>0</v>
      </c>
      <c r="W32" s="1311">
        <f t="shared" si="25"/>
        <v>0</v>
      </c>
      <c r="X32" s="1311">
        <f t="shared" si="25"/>
        <v>0</v>
      </c>
      <c r="Y32" s="1311">
        <f t="shared" si="25"/>
        <v>0</v>
      </c>
      <c r="Z32" s="1311">
        <f t="shared" si="25"/>
        <v>0</v>
      </c>
      <c r="AA32" s="1300">
        <v>0</v>
      </c>
      <c r="AB32" s="1274"/>
      <c r="AC32" s="1274"/>
      <c r="AD32" s="1274"/>
      <c r="AE32" s="1274"/>
      <c r="AF32" s="1274"/>
      <c r="AG32" s="1274"/>
      <c r="AH32" s="1274"/>
      <c r="AI32" s="1274"/>
      <c r="AJ32" s="1274"/>
      <c r="AK32" s="1274"/>
      <c r="AL32" s="1274"/>
      <c r="AM32" s="1274"/>
      <c r="AN32" s="1274"/>
      <c r="AO32" s="1274"/>
      <c r="AP32" s="1274"/>
      <c r="AQ32" s="1274"/>
      <c r="AR32" s="1274"/>
      <c r="AS32" s="1274"/>
      <c r="AT32" s="1274"/>
      <c r="AU32" s="1274"/>
      <c r="AV32" s="1274"/>
      <c r="AW32" s="1274"/>
      <c r="AX32" s="1274"/>
      <c r="AY32" s="1274"/>
      <c r="AZ32" s="1274"/>
      <c r="BA32" s="1274"/>
      <c r="BB32" s="1274"/>
      <c r="BC32" s="1274"/>
      <c r="BD32" s="1274"/>
      <c r="BE32" s="1274"/>
      <c r="BF32" s="1274"/>
      <c r="BG32" s="1274"/>
      <c r="BH32" s="1274"/>
      <c r="BI32" s="1274"/>
      <c r="BJ32" s="1274"/>
      <c r="BK32" s="1274"/>
      <c r="BL32" s="1274"/>
      <c r="BM32" s="1274"/>
      <c r="BN32" s="1274"/>
      <c r="BO32" s="1274"/>
      <c r="BP32" s="1274"/>
      <c r="BQ32" s="1274"/>
      <c r="BR32" s="1274"/>
      <c r="BS32" s="1274"/>
      <c r="BT32" s="1274"/>
      <c r="BU32" s="1274"/>
      <c r="BV32" s="1274"/>
      <c r="BW32" s="1274"/>
      <c r="BX32" s="1274"/>
      <c r="BY32" s="1274"/>
      <c r="BZ32" s="1274"/>
      <c r="CA32" s="1274"/>
      <c r="CB32" s="1274"/>
      <c r="CC32" s="1274"/>
      <c r="CD32" s="1274"/>
      <c r="CE32" s="1274"/>
      <c r="CF32" s="1274"/>
      <c r="CG32" s="1274"/>
      <c r="CH32" s="1274"/>
      <c r="CI32" s="1274"/>
      <c r="CJ32" s="1274"/>
      <c r="CK32" s="1274"/>
      <c r="CL32" s="1274"/>
      <c r="CM32" s="1274"/>
      <c r="CN32" s="1274"/>
      <c r="CO32" s="1274"/>
      <c r="CP32" s="1274"/>
      <c r="CQ32" s="1274"/>
      <c r="CR32" s="1274"/>
      <c r="CS32" s="1274"/>
      <c r="CT32" s="1274"/>
      <c r="CU32" s="1274"/>
      <c r="CV32" s="1274"/>
      <c r="CW32" s="1274"/>
      <c r="CX32" s="1274"/>
      <c r="CY32" s="1274"/>
      <c r="CZ32" s="1274"/>
      <c r="DA32" s="1274"/>
      <c r="DB32" s="1274"/>
      <c r="DC32" s="1274"/>
      <c r="DD32" s="1274"/>
      <c r="DE32" s="1274"/>
      <c r="DF32" s="1274"/>
      <c r="DG32" s="1274"/>
      <c r="DH32" s="1274"/>
      <c r="DI32" s="1274"/>
      <c r="DJ32" s="1274"/>
      <c r="DK32" s="1274"/>
      <c r="DL32" s="1274"/>
      <c r="DM32" s="1274"/>
      <c r="DN32" s="1274"/>
      <c r="DO32" s="1274"/>
      <c r="DP32" s="1274"/>
      <c r="DQ32" s="1274"/>
      <c r="DR32" s="1274"/>
      <c r="DS32" s="1274"/>
      <c r="DT32" s="1274"/>
      <c r="DU32" s="1274"/>
      <c r="DV32" s="1274"/>
      <c r="DW32" s="1274"/>
      <c r="DX32" s="1274"/>
      <c r="DY32" s="1274"/>
      <c r="DZ32" s="1274"/>
      <c r="EA32" s="1274"/>
      <c r="EB32" s="1274"/>
      <c r="EC32" s="1274"/>
      <c r="ED32" s="1274"/>
      <c r="EE32" s="1274"/>
      <c r="EF32" s="1274"/>
      <c r="EG32" s="1274"/>
      <c r="EH32" s="1274"/>
      <c r="EI32" s="1274"/>
      <c r="EJ32" s="1274"/>
      <c r="EK32" s="1274"/>
      <c r="EL32" s="1274"/>
      <c r="EM32" s="1274"/>
      <c r="EN32" s="1274"/>
      <c r="EO32" s="1274"/>
      <c r="EP32" s="1274"/>
      <c r="EQ32" s="1274"/>
      <c r="ER32" s="1274"/>
      <c r="ES32" s="1274"/>
      <c r="ET32" s="1274"/>
      <c r="EU32" s="1274"/>
      <c r="EV32" s="1274"/>
      <c r="EW32" s="1274"/>
      <c r="EX32" s="1274"/>
      <c r="EY32" s="1274"/>
      <c r="EZ32" s="1274"/>
      <c r="FA32" s="1274"/>
      <c r="FB32" s="1274"/>
      <c r="FC32" s="1274"/>
      <c r="FD32" s="1274"/>
      <c r="FE32" s="1274"/>
      <c r="FF32" s="1274"/>
      <c r="FG32" s="1274"/>
      <c r="FH32" s="1274"/>
      <c r="FI32" s="1274"/>
      <c r="FJ32" s="1274"/>
      <c r="FK32" s="1274"/>
      <c r="FL32" s="1274"/>
      <c r="FM32" s="1274"/>
      <c r="FN32" s="1274"/>
      <c r="FO32" s="1274"/>
      <c r="FP32" s="1274"/>
      <c r="FQ32" s="1274"/>
      <c r="FR32" s="1274"/>
      <c r="FS32" s="1274"/>
      <c r="FT32" s="1274"/>
      <c r="FU32" s="1274"/>
      <c r="FV32" s="1274"/>
      <c r="FW32" s="1274"/>
      <c r="FX32" s="1274"/>
      <c r="FY32" s="1274"/>
      <c r="FZ32" s="1274"/>
      <c r="GA32" s="1274"/>
      <c r="GB32" s="1274"/>
      <c r="GC32" s="1274"/>
      <c r="GD32" s="1274"/>
      <c r="GE32" s="1274"/>
      <c r="GF32" s="1274"/>
      <c r="GG32" s="1274"/>
      <c r="GH32" s="1274"/>
      <c r="GI32" s="1274"/>
      <c r="GJ32" s="1274"/>
      <c r="GK32" s="1274"/>
      <c r="GL32" s="1274"/>
      <c r="GM32" s="1274"/>
      <c r="GN32" s="1274"/>
      <c r="GO32" s="1274"/>
      <c r="GP32" s="1274"/>
      <c r="GQ32" s="1274"/>
      <c r="GR32" s="1274"/>
      <c r="GS32" s="1274"/>
      <c r="GT32" s="1274"/>
      <c r="GU32" s="1274"/>
      <c r="GV32" s="1274"/>
      <c r="GW32" s="1274"/>
      <c r="GX32" s="1274"/>
      <c r="GY32" s="1274"/>
      <c r="GZ32" s="1274"/>
      <c r="HA32" s="1274"/>
      <c r="HB32" s="1274"/>
      <c r="HC32" s="1274"/>
      <c r="HD32" s="1274"/>
      <c r="HE32" s="1274"/>
      <c r="HF32" s="1274"/>
      <c r="HG32" s="1274"/>
      <c r="HH32" s="1274"/>
      <c r="HI32" s="1274"/>
      <c r="HJ32" s="1274"/>
      <c r="HK32" s="1274"/>
      <c r="HL32" s="1274"/>
      <c r="HM32" s="1274"/>
      <c r="HN32" s="1274"/>
      <c r="HO32" s="1274"/>
      <c r="HP32" s="1274"/>
      <c r="HQ32" s="1274"/>
      <c r="HR32" s="1274"/>
      <c r="HS32" s="1274"/>
      <c r="HT32" s="1274"/>
      <c r="HU32" s="1274"/>
      <c r="HV32" s="1274"/>
      <c r="HW32" s="1274"/>
      <c r="HX32" s="1274"/>
      <c r="HY32" s="1274"/>
      <c r="HZ32" s="1274"/>
      <c r="IA32" s="1274"/>
      <c r="IB32" s="1274"/>
      <c r="IC32" s="1274"/>
      <c r="ID32" s="1274"/>
      <c r="IE32" s="1274"/>
      <c r="IF32" s="1274"/>
      <c r="IG32" s="1274"/>
      <c r="IH32" s="1274"/>
      <c r="II32" s="1274"/>
      <c r="IJ32" s="1274"/>
      <c r="IK32" s="1274"/>
      <c r="IL32" s="1274"/>
      <c r="IM32" s="1274"/>
      <c r="IN32" s="1274"/>
      <c r="IO32" s="1274"/>
      <c r="IP32" s="1274"/>
      <c r="IQ32" s="1274"/>
      <c r="IR32" s="1274"/>
      <c r="IS32" s="1274"/>
      <c r="IT32" s="1274"/>
      <c r="IU32" s="1274"/>
    </row>
    <row r="33" spans="1:255" ht="14.1" customHeight="1" x14ac:dyDescent="0.25">
      <c r="A33" s="216"/>
      <c r="B33" s="1294" t="s">
        <v>238</v>
      </c>
      <c r="C33" s="1295" t="s">
        <v>22</v>
      </c>
      <c r="D33" s="1274"/>
      <c r="E33" s="1279"/>
      <c r="F33" s="1280"/>
      <c r="G33" s="1312">
        <f>'(15)Orç_Ano_1'!I8</f>
        <v>0</v>
      </c>
      <c r="H33" s="1312">
        <f>'(15)Orç_Ano_2'!I8</f>
        <v>0</v>
      </c>
      <c r="I33" s="1312">
        <f>'(15)Orç_Ano_3'!I8</f>
        <v>0</v>
      </c>
      <c r="J33" s="1312">
        <f>'(15)Orç_Ano_4'!I8</f>
        <v>0</v>
      </c>
      <c r="K33" s="1312">
        <f>'(15)Orç_Ano_5'!I8</f>
        <v>0</v>
      </c>
      <c r="L33" s="1312">
        <f>'(15)Orç_Ano_6'!I8</f>
        <v>0</v>
      </c>
      <c r="M33" s="1312">
        <f t="shared" ref="M33:Z33" si="26">L33</f>
        <v>0</v>
      </c>
      <c r="N33" s="1312">
        <f t="shared" si="26"/>
        <v>0</v>
      </c>
      <c r="O33" s="1312">
        <f t="shared" si="26"/>
        <v>0</v>
      </c>
      <c r="P33" s="1312">
        <f t="shared" si="26"/>
        <v>0</v>
      </c>
      <c r="Q33" s="1312">
        <f t="shared" si="26"/>
        <v>0</v>
      </c>
      <c r="R33" s="1312">
        <f t="shared" si="26"/>
        <v>0</v>
      </c>
      <c r="S33" s="1312">
        <f t="shared" si="26"/>
        <v>0</v>
      </c>
      <c r="T33" s="1312">
        <f t="shared" si="26"/>
        <v>0</v>
      </c>
      <c r="U33" s="1312">
        <f t="shared" si="26"/>
        <v>0</v>
      </c>
      <c r="V33" s="1312">
        <f t="shared" si="26"/>
        <v>0</v>
      </c>
      <c r="W33" s="1312">
        <f t="shared" si="26"/>
        <v>0</v>
      </c>
      <c r="X33" s="1312">
        <f t="shared" si="26"/>
        <v>0</v>
      </c>
      <c r="Y33" s="1312">
        <f t="shared" si="26"/>
        <v>0</v>
      </c>
      <c r="Z33" s="1312">
        <f t="shared" si="26"/>
        <v>0</v>
      </c>
      <c r="AA33" s="1300">
        <v>0</v>
      </c>
      <c r="AB33" s="1274"/>
      <c r="AC33" s="1274"/>
      <c r="AD33" s="1274"/>
      <c r="AE33" s="1274"/>
      <c r="AF33" s="1274"/>
      <c r="AG33" s="1274"/>
      <c r="AH33" s="1274"/>
      <c r="AI33" s="1274"/>
      <c r="AJ33" s="1274"/>
      <c r="AK33" s="1274"/>
      <c r="AL33" s="1274"/>
      <c r="AM33" s="1274"/>
      <c r="AN33" s="1274"/>
      <c r="AO33" s="1274"/>
      <c r="AP33" s="1274"/>
      <c r="AQ33" s="1274"/>
      <c r="AR33" s="1274"/>
      <c r="AS33" s="1274"/>
      <c r="AT33" s="1274"/>
      <c r="AU33" s="1274"/>
      <c r="AV33" s="1274"/>
      <c r="AW33" s="1274"/>
      <c r="AX33" s="1274"/>
      <c r="AY33" s="1274"/>
      <c r="AZ33" s="1274"/>
      <c r="BA33" s="1274"/>
      <c r="BB33" s="1274"/>
      <c r="BC33" s="1274"/>
      <c r="BD33" s="1274"/>
      <c r="BE33" s="1274"/>
      <c r="BF33" s="1274"/>
      <c r="BG33" s="1274"/>
      <c r="BH33" s="1274"/>
      <c r="BI33" s="1274"/>
      <c r="BJ33" s="1274"/>
      <c r="BK33" s="1274"/>
      <c r="BL33" s="1274"/>
      <c r="BM33" s="1274"/>
      <c r="BN33" s="1274"/>
      <c r="BO33" s="1274"/>
      <c r="BP33" s="1274"/>
      <c r="BQ33" s="1274"/>
      <c r="BR33" s="1274"/>
      <c r="BS33" s="1274"/>
      <c r="BT33" s="1274"/>
      <c r="BU33" s="1274"/>
      <c r="BV33" s="1274"/>
      <c r="BW33" s="1274"/>
      <c r="BX33" s="1274"/>
      <c r="BY33" s="1274"/>
      <c r="BZ33" s="1274"/>
      <c r="CA33" s="1274"/>
      <c r="CB33" s="1274"/>
      <c r="CC33" s="1274"/>
      <c r="CD33" s="1274"/>
      <c r="CE33" s="1274"/>
      <c r="CF33" s="1274"/>
      <c r="CG33" s="1274"/>
      <c r="CH33" s="1274"/>
      <c r="CI33" s="1274"/>
      <c r="CJ33" s="1274"/>
      <c r="CK33" s="1274"/>
      <c r="CL33" s="1274"/>
      <c r="CM33" s="1274"/>
      <c r="CN33" s="1274"/>
      <c r="CO33" s="1274"/>
      <c r="CP33" s="1274"/>
      <c r="CQ33" s="1274"/>
      <c r="CR33" s="1274"/>
      <c r="CS33" s="1274"/>
      <c r="CT33" s="1274"/>
      <c r="CU33" s="1274"/>
      <c r="CV33" s="1274"/>
      <c r="CW33" s="1274"/>
      <c r="CX33" s="1274"/>
      <c r="CY33" s="1274"/>
      <c r="CZ33" s="1274"/>
      <c r="DA33" s="1274"/>
      <c r="DB33" s="1274"/>
      <c r="DC33" s="1274"/>
      <c r="DD33" s="1274"/>
      <c r="DE33" s="1274"/>
      <c r="DF33" s="1274"/>
      <c r="DG33" s="1274"/>
      <c r="DH33" s="1274"/>
      <c r="DI33" s="1274"/>
      <c r="DJ33" s="1274"/>
      <c r="DK33" s="1274"/>
      <c r="DL33" s="1274"/>
      <c r="DM33" s="1274"/>
      <c r="DN33" s="1274"/>
      <c r="DO33" s="1274"/>
      <c r="DP33" s="1274"/>
      <c r="DQ33" s="1274"/>
      <c r="DR33" s="1274"/>
      <c r="DS33" s="1274"/>
      <c r="DT33" s="1274"/>
      <c r="DU33" s="1274"/>
      <c r="DV33" s="1274"/>
      <c r="DW33" s="1274"/>
      <c r="DX33" s="1274"/>
      <c r="DY33" s="1274"/>
      <c r="DZ33" s="1274"/>
      <c r="EA33" s="1274"/>
      <c r="EB33" s="1274"/>
      <c r="EC33" s="1274"/>
      <c r="ED33" s="1274"/>
      <c r="EE33" s="1274"/>
      <c r="EF33" s="1274"/>
      <c r="EG33" s="1274"/>
      <c r="EH33" s="1274"/>
      <c r="EI33" s="1274"/>
      <c r="EJ33" s="1274"/>
      <c r="EK33" s="1274"/>
      <c r="EL33" s="1274"/>
      <c r="EM33" s="1274"/>
      <c r="EN33" s="1274"/>
      <c r="EO33" s="1274"/>
      <c r="EP33" s="1274"/>
      <c r="EQ33" s="1274"/>
      <c r="ER33" s="1274"/>
      <c r="ES33" s="1274"/>
      <c r="ET33" s="1274"/>
      <c r="EU33" s="1274"/>
      <c r="EV33" s="1274"/>
      <c r="EW33" s="1274"/>
      <c r="EX33" s="1274"/>
      <c r="EY33" s="1274"/>
      <c r="EZ33" s="1274"/>
      <c r="FA33" s="1274"/>
      <c r="FB33" s="1274"/>
      <c r="FC33" s="1274"/>
      <c r="FD33" s="1274"/>
      <c r="FE33" s="1274"/>
      <c r="FF33" s="1274"/>
      <c r="FG33" s="1274"/>
      <c r="FH33" s="1274"/>
      <c r="FI33" s="1274"/>
      <c r="FJ33" s="1274"/>
      <c r="FK33" s="1274"/>
      <c r="FL33" s="1274"/>
      <c r="FM33" s="1274"/>
      <c r="FN33" s="1274"/>
      <c r="FO33" s="1274"/>
      <c r="FP33" s="1274"/>
      <c r="FQ33" s="1274"/>
      <c r="FR33" s="1274"/>
      <c r="FS33" s="1274"/>
      <c r="FT33" s="1274"/>
      <c r="FU33" s="1274"/>
      <c r="FV33" s="1274"/>
      <c r="FW33" s="1274"/>
      <c r="FX33" s="1274"/>
      <c r="FY33" s="1274"/>
      <c r="FZ33" s="1274"/>
      <c r="GA33" s="1274"/>
      <c r="GB33" s="1274"/>
      <c r="GC33" s="1274"/>
      <c r="GD33" s="1274"/>
      <c r="GE33" s="1274"/>
      <c r="GF33" s="1274"/>
      <c r="GG33" s="1274"/>
      <c r="GH33" s="1274"/>
      <c r="GI33" s="1274"/>
      <c r="GJ33" s="1274"/>
      <c r="GK33" s="1274"/>
      <c r="GL33" s="1274"/>
      <c r="GM33" s="1274"/>
      <c r="GN33" s="1274"/>
      <c r="GO33" s="1274"/>
      <c r="GP33" s="1274"/>
      <c r="GQ33" s="1274"/>
      <c r="GR33" s="1274"/>
      <c r="GS33" s="1274"/>
      <c r="GT33" s="1274"/>
      <c r="GU33" s="1274"/>
      <c r="GV33" s="1274"/>
      <c r="GW33" s="1274"/>
      <c r="GX33" s="1274"/>
      <c r="GY33" s="1274"/>
      <c r="GZ33" s="1274"/>
      <c r="HA33" s="1274"/>
      <c r="HB33" s="1274"/>
      <c r="HC33" s="1274"/>
      <c r="HD33" s="1274"/>
      <c r="HE33" s="1274"/>
      <c r="HF33" s="1274"/>
      <c r="HG33" s="1274"/>
      <c r="HH33" s="1274"/>
      <c r="HI33" s="1274"/>
      <c r="HJ33" s="1274"/>
      <c r="HK33" s="1274"/>
      <c r="HL33" s="1274"/>
      <c r="HM33" s="1274"/>
      <c r="HN33" s="1274"/>
      <c r="HO33" s="1274"/>
      <c r="HP33" s="1274"/>
      <c r="HQ33" s="1274"/>
      <c r="HR33" s="1274"/>
      <c r="HS33" s="1274"/>
      <c r="HT33" s="1274"/>
      <c r="HU33" s="1274"/>
      <c r="HV33" s="1274"/>
      <c r="HW33" s="1274"/>
      <c r="HX33" s="1274"/>
      <c r="HY33" s="1274"/>
      <c r="HZ33" s="1274"/>
      <c r="IA33" s="1274"/>
      <c r="IB33" s="1274"/>
      <c r="IC33" s="1274"/>
      <c r="ID33" s="1274"/>
      <c r="IE33" s="1274"/>
      <c r="IF33" s="1274"/>
      <c r="IG33" s="1274"/>
      <c r="IH33" s="1274"/>
      <c r="II33" s="1274"/>
      <c r="IJ33" s="1274"/>
      <c r="IK33" s="1274"/>
      <c r="IL33" s="1274"/>
      <c r="IM33" s="1274"/>
      <c r="IN33" s="1274"/>
      <c r="IO33" s="1274"/>
      <c r="IP33" s="1274"/>
      <c r="IQ33" s="1274"/>
      <c r="IR33" s="1274"/>
      <c r="IS33" s="1274"/>
      <c r="IT33" s="1274"/>
      <c r="IU33" s="1274"/>
    </row>
    <row r="34" spans="1:255" ht="14.1" customHeight="1" x14ac:dyDescent="0.25">
      <c r="A34" s="216"/>
      <c r="B34" s="1294" t="s">
        <v>239</v>
      </c>
      <c r="C34" s="1295" t="s">
        <v>21</v>
      </c>
      <c r="D34" s="1274"/>
      <c r="E34" s="1279"/>
      <c r="F34" s="1280"/>
      <c r="G34" s="1313">
        <f>'(15)Orç_Ano_1'!I16</f>
        <v>0</v>
      </c>
      <c r="H34" s="1313">
        <f>'(15)Orç_Ano_2'!I16</f>
        <v>0</v>
      </c>
      <c r="I34" s="1313">
        <f>'(15)Orç_Ano_3'!I16</f>
        <v>0</v>
      </c>
      <c r="J34" s="1313">
        <f>'(15)Orç_Ano_4'!I16</f>
        <v>0</v>
      </c>
      <c r="K34" s="1313">
        <f>'(15)Orç_Ano_5'!I16</f>
        <v>0</v>
      </c>
      <c r="L34" s="1313">
        <f>'(15)Orç_Ano_6'!I16</f>
        <v>0</v>
      </c>
      <c r="M34" s="1313">
        <f t="shared" ref="M34:Z34" si="27">L34</f>
        <v>0</v>
      </c>
      <c r="N34" s="1313">
        <f t="shared" si="27"/>
        <v>0</v>
      </c>
      <c r="O34" s="1313">
        <f t="shared" si="27"/>
        <v>0</v>
      </c>
      <c r="P34" s="1313">
        <f t="shared" si="27"/>
        <v>0</v>
      </c>
      <c r="Q34" s="1313">
        <f t="shared" si="27"/>
        <v>0</v>
      </c>
      <c r="R34" s="1313">
        <f t="shared" si="27"/>
        <v>0</v>
      </c>
      <c r="S34" s="1313">
        <f t="shared" si="27"/>
        <v>0</v>
      </c>
      <c r="T34" s="1313">
        <f t="shared" si="27"/>
        <v>0</v>
      </c>
      <c r="U34" s="1313">
        <f t="shared" si="27"/>
        <v>0</v>
      </c>
      <c r="V34" s="1313">
        <f t="shared" si="27"/>
        <v>0</v>
      </c>
      <c r="W34" s="1313">
        <f t="shared" si="27"/>
        <v>0</v>
      </c>
      <c r="X34" s="1313">
        <f t="shared" si="27"/>
        <v>0</v>
      </c>
      <c r="Y34" s="1313">
        <f t="shared" si="27"/>
        <v>0</v>
      </c>
      <c r="Z34" s="1313">
        <f t="shared" si="27"/>
        <v>0</v>
      </c>
      <c r="AA34" s="1300">
        <v>0</v>
      </c>
      <c r="AB34" s="1274"/>
      <c r="AC34" s="1274"/>
      <c r="AD34" s="1274"/>
      <c r="AE34" s="1274"/>
      <c r="AF34" s="1274"/>
      <c r="AG34" s="1274"/>
      <c r="AH34" s="1274"/>
      <c r="AI34" s="1274"/>
      <c r="AJ34" s="1274"/>
      <c r="AK34" s="1274"/>
      <c r="AL34" s="1274"/>
      <c r="AM34" s="1274"/>
      <c r="AN34" s="1274"/>
      <c r="AO34" s="1274"/>
      <c r="AP34" s="1274"/>
      <c r="AQ34" s="1274"/>
      <c r="AR34" s="1274"/>
      <c r="AS34" s="1274"/>
      <c r="AT34" s="1274"/>
      <c r="AU34" s="1274"/>
      <c r="AV34" s="1274"/>
      <c r="AW34" s="1274"/>
      <c r="AX34" s="1274"/>
      <c r="AY34" s="1274"/>
      <c r="AZ34" s="1274"/>
      <c r="BA34" s="1274"/>
      <c r="BB34" s="1274"/>
      <c r="BC34" s="1274"/>
      <c r="BD34" s="1274"/>
      <c r="BE34" s="1274"/>
      <c r="BF34" s="1274"/>
      <c r="BG34" s="1274"/>
      <c r="BH34" s="1274"/>
      <c r="BI34" s="1274"/>
      <c r="BJ34" s="1274"/>
      <c r="BK34" s="1274"/>
      <c r="BL34" s="1274"/>
      <c r="BM34" s="1274"/>
      <c r="BN34" s="1274"/>
      <c r="BO34" s="1274"/>
      <c r="BP34" s="1274"/>
      <c r="BQ34" s="1274"/>
      <c r="BR34" s="1274"/>
      <c r="BS34" s="1274"/>
      <c r="BT34" s="1274"/>
      <c r="BU34" s="1274"/>
      <c r="BV34" s="1274"/>
      <c r="BW34" s="1274"/>
      <c r="BX34" s="1274"/>
      <c r="BY34" s="1274"/>
      <c r="BZ34" s="1274"/>
      <c r="CA34" s="1274"/>
      <c r="CB34" s="1274"/>
      <c r="CC34" s="1274"/>
      <c r="CD34" s="1274"/>
      <c r="CE34" s="1274"/>
      <c r="CF34" s="1274"/>
      <c r="CG34" s="1274"/>
      <c r="CH34" s="1274"/>
      <c r="CI34" s="1274"/>
      <c r="CJ34" s="1274"/>
      <c r="CK34" s="1274"/>
      <c r="CL34" s="1274"/>
      <c r="CM34" s="1274"/>
      <c r="CN34" s="1274"/>
      <c r="CO34" s="1274"/>
      <c r="CP34" s="1274"/>
      <c r="CQ34" s="1274"/>
      <c r="CR34" s="1274"/>
      <c r="CS34" s="1274"/>
      <c r="CT34" s="1274"/>
      <c r="CU34" s="1274"/>
      <c r="CV34" s="1274"/>
      <c r="CW34" s="1274"/>
      <c r="CX34" s="1274"/>
      <c r="CY34" s="1274"/>
      <c r="CZ34" s="1274"/>
      <c r="DA34" s="1274"/>
      <c r="DB34" s="1274"/>
      <c r="DC34" s="1274"/>
      <c r="DD34" s="1274"/>
      <c r="DE34" s="1274"/>
      <c r="DF34" s="1274"/>
      <c r="DG34" s="1274"/>
      <c r="DH34" s="1274"/>
      <c r="DI34" s="1274"/>
      <c r="DJ34" s="1274"/>
      <c r="DK34" s="1274"/>
      <c r="DL34" s="1274"/>
      <c r="DM34" s="1274"/>
      <c r="DN34" s="1274"/>
      <c r="DO34" s="1274"/>
      <c r="DP34" s="1274"/>
      <c r="DQ34" s="1274"/>
      <c r="DR34" s="1274"/>
      <c r="DS34" s="1274"/>
      <c r="DT34" s="1274"/>
      <c r="DU34" s="1274"/>
      <c r="DV34" s="1274"/>
      <c r="DW34" s="1274"/>
      <c r="DX34" s="1274"/>
      <c r="DY34" s="1274"/>
      <c r="DZ34" s="1274"/>
      <c r="EA34" s="1274"/>
      <c r="EB34" s="1274"/>
      <c r="EC34" s="1274"/>
      <c r="ED34" s="1274"/>
      <c r="EE34" s="1274"/>
      <c r="EF34" s="1274"/>
      <c r="EG34" s="1274"/>
      <c r="EH34" s="1274"/>
      <c r="EI34" s="1274"/>
      <c r="EJ34" s="1274"/>
      <c r="EK34" s="1274"/>
      <c r="EL34" s="1274"/>
      <c r="EM34" s="1274"/>
      <c r="EN34" s="1274"/>
      <c r="EO34" s="1274"/>
      <c r="EP34" s="1274"/>
      <c r="EQ34" s="1274"/>
      <c r="ER34" s="1274"/>
      <c r="ES34" s="1274"/>
      <c r="ET34" s="1274"/>
      <c r="EU34" s="1274"/>
      <c r="EV34" s="1274"/>
      <c r="EW34" s="1274"/>
      <c r="EX34" s="1274"/>
      <c r="EY34" s="1274"/>
      <c r="EZ34" s="1274"/>
      <c r="FA34" s="1274"/>
      <c r="FB34" s="1274"/>
      <c r="FC34" s="1274"/>
      <c r="FD34" s="1274"/>
      <c r="FE34" s="1274"/>
      <c r="FF34" s="1274"/>
      <c r="FG34" s="1274"/>
      <c r="FH34" s="1274"/>
      <c r="FI34" s="1274"/>
      <c r="FJ34" s="1274"/>
      <c r="FK34" s="1274"/>
      <c r="FL34" s="1274"/>
      <c r="FM34" s="1274"/>
      <c r="FN34" s="1274"/>
      <c r="FO34" s="1274"/>
      <c r="FP34" s="1274"/>
      <c r="FQ34" s="1274"/>
      <c r="FR34" s="1274"/>
      <c r="FS34" s="1274"/>
      <c r="FT34" s="1274"/>
      <c r="FU34" s="1274"/>
      <c r="FV34" s="1274"/>
      <c r="FW34" s="1274"/>
      <c r="FX34" s="1274"/>
      <c r="FY34" s="1274"/>
      <c r="FZ34" s="1274"/>
      <c r="GA34" s="1274"/>
      <c r="GB34" s="1274"/>
      <c r="GC34" s="1274"/>
      <c r="GD34" s="1274"/>
      <c r="GE34" s="1274"/>
      <c r="GF34" s="1274"/>
      <c r="GG34" s="1274"/>
      <c r="GH34" s="1274"/>
      <c r="GI34" s="1274"/>
      <c r="GJ34" s="1274"/>
      <c r="GK34" s="1274"/>
      <c r="GL34" s="1274"/>
      <c r="GM34" s="1274"/>
      <c r="GN34" s="1274"/>
      <c r="GO34" s="1274"/>
      <c r="GP34" s="1274"/>
      <c r="GQ34" s="1274"/>
      <c r="GR34" s="1274"/>
      <c r="GS34" s="1274"/>
      <c r="GT34" s="1274"/>
      <c r="GU34" s="1274"/>
      <c r="GV34" s="1274"/>
      <c r="GW34" s="1274"/>
      <c r="GX34" s="1274"/>
      <c r="GY34" s="1274"/>
      <c r="GZ34" s="1274"/>
      <c r="HA34" s="1274"/>
      <c r="HB34" s="1274"/>
      <c r="HC34" s="1274"/>
      <c r="HD34" s="1274"/>
      <c r="HE34" s="1274"/>
      <c r="HF34" s="1274"/>
      <c r="HG34" s="1274"/>
      <c r="HH34" s="1274"/>
      <c r="HI34" s="1274"/>
      <c r="HJ34" s="1274"/>
      <c r="HK34" s="1274"/>
      <c r="HL34" s="1274"/>
      <c r="HM34" s="1274"/>
      <c r="HN34" s="1274"/>
      <c r="HO34" s="1274"/>
      <c r="HP34" s="1274"/>
      <c r="HQ34" s="1274"/>
      <c r="HR34" s="1274"/>
      <c r="HS34" s="1274"/>
      <c r="HT34" s="1274"/>
      <c r="HU34" s="1274"/>
      <c r="HV34" s="1274"/>
      <c r="HW34" s="1274"/>
      <c r="HX34" s="1274"/>
      <c r="HY34" s="1274"/>
      <c r="HZ34" s="1274"/>
      <c r="IA34" s="1274"/>
      <c r="IB34" s="1274"/>
      <c r="IC34" s="1274"/>
      <c r="ID34" s="1274"/>
      <c r="IE34" s="1274"/>
      <c r="IF34" s="1274"/>
      <c r="IG34" s="1274"/>
      <c r="IH34" s="1274"/>
      <c r="II34" s="1274"/>
      <c r="IJ34" s="1274"/>
      <c r="IK34" s="1274"/>
      <c r="IL34" s="1274"/>
      <c r="IM34" s="1274"/>
      <c r="IN34" s="1274"/>
      <c r="IO34" s="1274"/>
      <c r="IP34" s="1274"/>
      <c r="IQ34" s="1274"/>
      <c r="IR34" s="1274"/>
      <c r="IS34" s="1274"/>
      <c r="IT34" s="1274"/>
      <c r="IU34" s="1274"/>
    </row>
    <row r="35" spans="1:255" ht="14.1" customHeight="1" x14ac:dyDescent="0.25">
      <c r="A35" s="1271" t="s">
        <v>819</v>
      </c>
      <c r="B35" s="1272" t="s">
        <v>653</v>
      </c>
      <c r="D35" s="1265"/>
      <c r="E35" s="1279"/>
      <c r="F35" s="1280"/>
      <c r="G35" s="1306">
        <f>SUM(G36:G41)</f>
        <v>0</v>
      </c>
      <c r="H35" s="1307">
        <f t="shared" ref="H35" si="28">SUM(H36:H41)</f>
        <v>0</v>
      </c>
      <c r="I35" s="1307">
        <f>SUM(I36:I41)</f>
        <v>0</v>
      </c>
      <c r="J35" s="1307">
        <f t="shared" ref="J35" si="29">SUM(J36:J41)</f>
        <v>0</v>
      </c>
      <c r="K35" s="1307">
        <f t="shared" ref="K35" si="30">SUM(K36:K41)</f>
        <v>0</v>
      </c>
      <c r="L35" s="1307">
        <f t="shared" ref="L35" si="31">SUM(L36:L41)</f>
        <v>0</v>
      </c>
      <c r="M35" s="1307">
        <f t="shared" ref="M35" si="32">SUM(M36:M41)</f>
        <v>0</v>
      </c>
      <c r="N35" s="1307">
        <f t="shared" ref="N35" si="33">SUM(N36:N41)</f>
        <v>0</v>
      </c>
      <c r="O35" s="1307">
        <f t="shared" ref="O35" si="34">SUM(O36:O41)</f>
        <v>0</v>
      </c>
      <c r="P35" s="1307">
        <f t="shared" ref="P35" si="35">SUM(P36:P41)</f>
        <v>0</v>
      </c>
      <c r="Q35" s="1307">
        <f t="shared" ref="Q35" si="36">SUM(Q36:Q41)</f>
        <v>0</v>
      </c>
      <c r="R35" s="1307">
        <f t="shared" ref="R35" si="37">SUM(R36:R41)</f>
        <v>0</v>
      </c>
      <c r="S35" s="1307">
        <f t="shared" ref="S35" si="38">SUM(S36:S41)</f>
        <v>0</v>
      </c>
      <c r="T35" s="1307">
        <f t="shared" ref="T35" si="39">SUM(T36:T41)</f>
        <v>0</v>
      </c>
      <c r="U35" s="1307">
        <f t="shared" ref="U35:Z35" si="40">SUM(U36:U41)</f>
        <v>0</v>
      </c>
      <c r="V35" s="1307">
        <f t="shared" si="40"/>
        <v>0</v>
      </c>
      <c r="W35" s="1307">
        <f t="shared" si="40"/>
        <v>0</v>
      </c>
      <c r="X35" s="1307">
        <f t="shared" si="40"/>
        <v>0</v>
      </c>
      <c r="Y35" s="1307">
        <f t="shared" si="40"/>
        <v>0</v>
      </c>
      <c r="Z35" s="1307">
        <f t="shared" si="40"/>
        <v>0</v>
      </c>
      <c r="AA35" s="1277">
        <v>0</v>
      </c>
      <c r="AB35" s="1279"/>
      <c r="AC35" s="1279"/>
      <c r="AD35" s="1279"/>
      <c r="AE35" s="1279"/>
      <c r="AF35" s="1279"/>
      <c r="AG35" s="1279"/>
      <c r="AH35" s="1279"/>
      <c r="AI35" s="1279"/>
      <c r="AJ35" s="1279"/>
      <c r="AK35" s="1279"/>
      <c r="AL35" s="1279"/>
      <c r="AM35" s="1279"/>
      <c r="AN35" s="1279"/>
      <c r="AO35" s="1279"/>
      <c r="AP35" s="1279"/>
      <c r="AQ35" s="1279"/>
      <c r="AR35" s="1279"/>
      <c r="AS35" s="1279"/>
      <c r="AT35" s="1279"/>
      <c r="AU35" s="1279"/>
      <c r="AV35" s="1279"/>
      <c r="AW35" s="1279"/>
      <c r="AX35" s="1279"/>
      <c r="AY35" s="1279"/>
      <c r="AZ35" s="1279"/>
      <c r="BA35" s="1279"/>
      <c r="BB35" s="1279"/>
      <c r="BC35" s="1279"/>
      <c r="BD35" s="1279"/>
      <c r="BE35" s="1279"/>
      <c r="BF35" s="1279"/>
      <c r="BG35" s="1279"/>
      <c r="BH35" s="1279"/>
      <c r="BI35" s="1279"/>
      <c r="BJ35" s="1279"/>
      <c r="BK35" s="1279"/>
      <c r="BL35" s="1279"/>
      <c r="BM35" s="1279"/>
      <c r="BN35" s="1279"/>
      <c r="BO35" s="1279"/>
      <c r="BP35" s="1279"/>
      <c r="BQ35" s="1279"/>
      <c r="BR35" s="1279"/>
      <c r="BS35" s="1279"/>
      <c r="BT35" s="1279"/>
      <c r="BU35" s="1279"/>
      <c r="BV35" s="1279"/>
      <c r="BW35" s="1279"/>
      <c r="BX35" s="1279"/>
      <c r="BY35" s="1279"/>
      <c r="BZ35" s="1279"/>
      <c r="CA35" s="1279"/>
      <c r="CB35" s="1279"/>
      <c r="CC35" s="1279"/>
      <c r="CD35" s="1279"/>
      <c r="CE35" s="1279"/>
      <c r="CF35" s="1279"/>
      <c r="CG35" s="1279"/>
      <c r="CH35" s="1279"/>
      <c r="CI35" s="1279"/>
      <c r="CJ35" s="1279"/>
      <c r="CK35" s="1279"/>
      <c r="CL35" s="1279"/>
      <c r="CM35" s="1279"/>
      <c r="CN35" s="1279"/>
      <c r="CO35" s="1279"/>
      <c r="CP35" s="1279"/>
      <c r="CQ35" s="1279"/>
      <c r="CR35" s="1279"/>
      <c r="CS35" s="1279"/>
      <c r="CT35" s="1279"/>
      <c r="CU35" s="1279"/>
      <c r="CV35" s="1279"/>
      <c r="CW35" s="1279"/>
      <c r="CX35" s="1279"/>
      <c r="CY35" s="1279"/>
      <c r="CZ35" s="1279"/>
      <c r="DA35" s="1279"/>
      <c r="DB35" s="1279"/>
      <c r="DC35" s="1279"/>
      <c r="DD35" s="1279"/>
      <c r="DE35" s="1279"/>
      <c r="DF35" s="1279"/>
      <c r="DG35" s="1279"/>
      <c r="DH35" s="1279"/>
      <c r="DI35" s="1279"/>
      <c r="DJ35" s="1279"/>
      <c r="DK35" s="1279"/>
      <c r="DL35" s="1279"/>
      <c r="DM35" s="1279"/>
      <c r="DN35" s="1279"/>
      <c r="DO35" s="1279"/>
      <c r="DP35" s="1279"/>
      <c r="DQ35" s="1279"/>
      <c r="DR35" s="1279"/>
      <c r="DS35" s="1279"/>
      <c r="DT35" s="1279"/>
      <c r="DU35" s="1279"/>
      <c r="DV35" s="1279"/>
      <c r="DW35" s="1279"/>
      <c r="DX35" s="1279"/>
      <c r="DY35" s="1279"/>
      <c r="DZ35" s="1279"/>
      <c r="EA35" s="1279"/>
      <c r="EB35" s="1279"/>
      <c r="EC35" s="1279"/>
      <c r="ED35" s="1279"/>
      <c r="EE35" s="1279"/>
      <c r="EF35" s="1279"/>
      <c r="EG35" s="1279"/>
      <c r="EH35" s="1279"/>
      <c r="EI35" s="1279"/>
      <c r="EJ35" s="1279"/>
      <c r="EK35" s="1279"/>
      <c r="EL35" s="1279"/>
      <c r="EM35" s="1279"/>
      <c r="EN35" s="1279"/>
      <c r="EO35" s="1279"/>
      <c r="EP35" s="1279"/>
      <c r="EQ35" s="1279"/>
      <c r="ER35" s="1279"/>
      <c r="ES35" s="1279"/>
      <c r="ET35" s="1279"/>
      <c r="EU35" s="1279"/>
      <c r="EV35" s="1279"/>
      <c r="EW35" s="1279"/>
      <c r="EX35" s="1279"/>
      <c r="EY35" s="1279"/>
      <c r="EZ35" s="1279"/>
      <c r="FA35" s="1279"/>
      <c r="FB35" s="1279"/>
      <c r="FC35" s="1279"/>
      <c r="FD35" s="1279"/>
      <c r="FE35" s="1279"/>
      <c r="FF35" s="1279"/>
      <c r="FG35" s="1279"/>
      <c r="FH35" s="1279"/>
      <c r="FI35" s="1279"/>
      <c r="FJ35" s="1279"/>
      <c r="FK35" s="1279"/>
      <c r="FL35" s="1279"/>
      <c r="FM35" s="1279"/>
      <c r="FN35" s="1279"/>
      <c r="FO35" s="1279"/>
      <c r="FP35" s="1279"/>
      <c r="FQ35" s="1279"/>
      <c r="FR35" s="1279"/>
      <c r="FS35" s="1279"/>
      <c r="FT35" s="1279"/>
      <c r="FU35" s="1279"/>
      <c r="FV35" s="1279"/>
      <c r="FW35" s="1279"/>
      <c r="FX35" s="1279"/>
      <c r="FY35" s="1279"/>
      <c r="FZ35" s="1279"/>
      <c r="GA35" s="1279"/>
      <c r="GB35" s="1279"/>
      <c r="GC35" s="1279"/>
      <c r="GD35" s="1279"/>
      <c r="GE35" s="1279"/>
      <c r="GF35" s="1279"/>
      <c r="GG35" s="1279"/>
      <c r="GH35" s="1279"/>
      <c r="GI35" s="1279"/>
      <c r="GJ35" s="1279"/>
      <c r="GK35" s="1279"/>
      <c r="GL35" s="1279"/>
      <c r="GM35" s="1279"/>
      <c r="GN35" s="1279"/>
      <c r="GO35" s="1279"/>
      <c r="GP35" s="1279"/>
      <c r="GQ35" s="1279"/>
      <c r="GR35" s="1279"/>
      <c r="GS35" s="1279"/>
      <c r="GT35" s="1279"/>
      <c r="GU35" s="1279"/>
      <c r="GV35" s="1279"/>
      <c r="GW35" s="1279"/>
      <c r="GX35" s="1279"/>
      <c r="GY35" s="1279"/>
      <c r="GZ35" s="1279"/>
      <c r="HA35" s="1279"/>
      <c r="HB35" s="1279"/>
      <c r="HC35" s="1279"/>
      <c r="HD35" s="1279"/>
      <c r="HE35" s="1279"/>
      <c r="HF35" s="1279"/>
      <c r="HG35" s="1279"/>
      <c r="HH35" s="1279"/>
      <c r="HI35" s="1279"/>
      <c r="HJ35" s="1279"/>
      <c r="HK35" s="1279"/>
      <c r="HL35" s="1279"/>
      <c r="HM35" s="1279"/>
      <c r="HN35" s="1279"/>
      <c r="HO35" s="1279"/>
      <c r="HP35" s="1279"/>
      <c r="HQ35" s="1279"/>
      <c r="HR35" s="1279"/>
      <c r="HS35" s="1279"/>
      <c r="HT35" s="1279"/>
      <c r="HU35" s="1279"/>
      <c r="HV35" s="1279"/>
      <c r="HW35" s="1279"/>
      <c r="HX35" s="1279"/>
      <c r="HY35" s="1279"/>
      <c r="HZ35" s="1279"/>
      <c r="IA35" s="1279"/>
      <c r="IB35" s="1279"/>
      <c r="IC35" s="1279"/>
      <c r="ID35" s="1279"/>
      <c r="IE35" s="1279"/>
      <c r="IF35" s="1279"/>
      <c r="IG35" s="1279"/>
      <c r="IH35" s="1279"/>
      <c r="II35" s="1279"/>
      <c r="IJ35" s="1279"/>
      <c r="IK35" s="1279"/>
      <c r="IL35" s="1279"/>
      <c r="IM35" s="1279"/>
      <c r="IN35" s="1279"/>
      <c r="IO35" s="1279"/>
      <c r="IP35" s="1279"/>
      <c r="IQ35" s="1279"/>
      <c r="IR35" s="1279"/>
      <c r="IS35" s="1279"/>
      <c r="IT35" s="1279"/>
      <c r="IU35" s="1279"/>
    </row>
    <row r="36" spans="1:255" ht="14.1" customHeight="1" x14ac:dyDescent="0.25">
      <c r="A36" s="216"/>
      <c r="B36" s="1294" t="s">
        <v>237</v>
      </c>
      <c r="C36" s="1295" t="s">
        <v>493</v>
      </c>
      <c r="D36" s="1274"/>
      <c r="E36" s="1279"/>
      <c r="F36" s="1280"/>
      <c r="G36" s="1314">
        <f>'(15)Orç_Ano_1'!I21</f>
        <v>0</v>
      </c>
      <c r="H36" s="1314">
        <f>'(15)Orç_Ano_2'!I21</f>
        <v>0</v>
      </c>
      <c r="I36" s="1314">
        <f>'(15)Orç_Ano_3'!I21</f>
        <v>0</v>
      </c>
      <c r="J36" s="1314">
        <f>'(15)Orç_Ano_4'!I21</f>
        <v>0</v>
      </c>
      <c r="K36" s="1314">
        <f>'(15)Orç_Ano_5'!I21</f>
        <v>0</v>
      </c>
      <c r="L36" s="1314">
        <f>'(15)Orç_Ano_6'!I21</f>
        <v>0</v>
      </c>
      <c r="M36" s="1314">
        <f t="shared" ref="M36:Z36" si="41">L36</f>
        <v>0</v>
      </c>
      <c r="N36" s="1314">
        <f t="shared" si="41"/>
        <v>0</v>
      </c>
      <c r="O36" s="1314">
        <f t="shared" si="41"/>
        <v>0</v>
      </c>
      <c r="P36" s="1314">
        <f t="shared" si="41"/>
        <v>0</v>
      </c>
      <c r="Q36" s="1314">
        <f t="shared" si="41"/>
        <v>0</v>
      </c>
      <c r="R36" s="1314">
        <f t="shared" si="41"/>
        <v>0</v>
      </c>
      <c r="S36" s="1314">
        <f t="shared" si="41"/>
        <v>0</v>
      </c>
      <c r="T36" s="1314">
        <f t="shared" si="41"/>
        <v>0</v>
      </c>
      <c r="U36" s="1314">
        <f t="shared" si="41"/>
        <v>0</v>
      </c>
      <c r="V36" s="1314">
        <f t="shared" si="41"/>
        <v>0</v>
      </c>
      <c r="W36" s="1314">
        <f t="shared" si="41"/>
        <v>0</v>
      </c>
      <c r="X36" s="1314">
        <f t="shared" si="41"/>
        <v>0</v>
      </c>
      <c r="Y36" s="1314">
        <f t="shared" si="41"/>
        <v>0</v>
      </c>
      <c r="Z36" s="1314">
        <f t="shared" si="41"/>
        <v>0</v>
      </c>
      <c r="AA36" s="1315">
        <v>0</v>
      </c>
      <c r="AB36" s="1274"/>
      <c r="AC36" s="1274"/>
      <c r="AD36" s="1274"/>
      <c r="AE36" s="1274"/>
      <c r="AF36" s="1274"/>
      <c r="AG36" s="1274"/>
      <c r="AH36" s="1274"/>
      <c r="AI36" s="1274"/>
      <c r="AJ36" s="1274"/>
      <c r="AK36" s="1274"/>
      <c r="AL36" s="1274"/>
      <c r="AM36" s="1274"/>
      <c r="AN36" s="1274"/>
      <c r="AO36" s="1274"/>
      <c r="AP36" s="1274"/>
      <c r="AQ36" s="1274"/>
      <c r="AR36" s="1274"/>
      <c r="AS36" s="1274"/>
      <c r="AT36" s="1274"/>
      <c r="AU36" s="1274"/>
      <c r="AV36" s="1274"/>
      <c r="AW36" s="1274"/>
      <c r="AX36" s="1274"/>
      <c r="AY36" s="1274"/>
      <c r="AZ36" s="1274"/>
      <c r="BA36" s="1274"/>
      <c r="BB36" s="1274"/>
      <c r="BC36" s="1274"/>
      <c r="BD36" s="1274"/>
      <c r="BE36" s="1274"/>
      <c r="BF36" s="1274"/>
      <c r="BG36" s="1274"/>
      <c r="BH36" s="1274"/>
      <c r="BI36" s="1274"/>
      <c r="BJ36" s="1274"/>
      <c r="BK36" s="1274"/>
      <c r="BL36" s="1274"/>
      <c r="BM36" s="1274"/>
      <c r="BN36" s="1274"/>
      <c r="BO36" s="1274"/>
      <c r="BP36" s="1274"/>
      <c r="BQ36" s="1274"/>
      <c r="BR36" s="1274"/>
      <c r="BS36" s="1274"/>
      <c r="BT36" s="1274"/>
      <c r="BU36" s="1274"/>
      <c r="BV36" s="1274"/>
      <c r="BW36" s="1274"/>
      <c r="BX36" s="1274"/>
      <c r="BY36" s="1274"/>
      <c r="BZ36" s="1274"/>
      <c r="CA36" s="1274"/>
      <c r="CB36" s="1274"/>
      <c r="CC36" s="1274"/>
      <c r="CD36" s="1274"/>
      <c r="CE36" s="1274"/>
      <c r="CF36" s="1274"/>
      <c r="CG36" s="1274"/>
      <c r="CH36" s="1274"/>
      <c r="CI36" s="1274"/>
      <c r="CJ36" s="1274"/>
      <c r="CK36" s="1274"/>
      <c r="CL36" s="1274"/>
      <c r="CM36" s="1274"/>
      <c r="CN36" s="1274"/>
      <c r="CO36" s="1274"/>
      <c r="CP36" s="1274"/>
      <c r="CQ36" s="1274"/>
      <c r="CR36" s="1274"/>
      <c r="CS36" s="1274"/>
      <c r="CT36" s="1274"/>
      <c r="CU36" s="1274"/>
      <c r="CV36" s="1274"/>
      <c r="CW36" s="1274"/>
      <c r="CX36" s="1274"/>
      <c r="CY36" s="1274"/>
      <c r="CZ36" s="1274"/>
      <c r="DA36" s="1274"/>
      <c r="DB36" s="1274"/>
      <c r="DC36" s="1274"/>
      <c r="DD36" s="1274"/>
      <c r="DE36" s="1274"/>
      <c r="DF36" s="1274"/>
      <c r="DG36" s="1274"/>
      <c r="DH36" s="1274"/>
      <c r="DI36" s="1274"/>
      <c r="DJ36" s="1274"/>
      <c r="DK36" s="1274"/>
      <c r="DL36" s="1274"/>
      <c r="DM36" s="1274"/>
      <c r="DN36" s="1274"/>
      <c r="DO36" s="1274"/>
      <c r="DP36" s="1274"/>
      <c r="DQ36" s="1274"/>
      <c r="DR36" s="1274"/>
      <c r="DS36" s="1274"/>
      <c r="DT36" s="1274"/>
      <c r="DU36" s="1274"/>
      <c r="DV36" s="1274"/>
      <c r="DW36" s="1274"/>
      <c r="DX36" s="1274"/>
      <c r="DY36" s="1274"/>
      <c r="DZ36" s="1274"/>
      <c r="EA36" s="1274"/>
      <c r="EB36" s="1274"/>
      <c r="EC36" s="1274"/>
      <c r="ED36" s="1274"/>
      <c r="EE36" s="1274"/>
      <c r="EF36" s="1274"/>
      <c r="EG36" s="1274"/>
      <c r="EH36" s="1274"/>
      <c r="EI36" s="1274"/>
      <c r="EJ36" s="1274"/>
      <c r="EK36" s="1274"/>
      <c r="EL36" s="1274"/>
      <c r="EM36" s="1274"/>
      <c r="EN36" s="1274"/>
      <c r="EO36" s="1274"/>
      <c r="EP36" s="1274"/>
      <c r="EQ36" s="1274"/>
      <c r="ER36" s="1274"/>
      <c r="ES36" s="1274"/>
      <c r="ET36" s="1274"/>
      <c r="EU36" s="1274"/>
      <c r="EV36" s="1274"/>
      <c r="EW36" s="1274"/>
      <c r="EX36" s="1274"/>
      <c r="EY36" s="1274"/>
      <c r="EZ36" s="1274"/>
      <c r="FA36" s="1274"/>
      <c r="FB36" s="1274"/>
      <c r="FC36" s="1274"/>
      <c r="FD36" s="1274"/>
      <c r="FE36" s="1274"/>
      <c r="FF36" s="1274"/>
      <c r="FG36" s="1274"/>
      <c r="FH36" s="1274"/>
      <c r="FI36" s="1274"/>
      <c r="FJ36" s="1274"/>
      <c r="FK36" s="1274"/>
      <c r="FL36" s="1274"/>
      <c r="FM36" s="1274"/>
      <c r="FN36" s="1274"/>
      <c r="FO36" s="1274"/>
      <c r="FP36" s="1274"/>
      <c r="FQ36" s="1274"/>
      <c r="FR36" s="1274"/>
      <c r="FS36" s="1274"/>
      <c r="FT36" s="1274"/>
      <c r="FU36" s="1274"/>
      <c r="FV36" s="1274"/>
      <c r="FW36" s="1274"/>
      <c r="FX36" s="1274"/>
      <c r="FY36" s="1274"/>
      <c r="FZ36" s="1274"/>
      <c r="GA36" s="1274"/>
      <c r="GB36" s="1274"/>
      <c r="GC36" s="1274"/>
      <c r="GD36" s="1274"/>
      <c r="GE36" s="1274"/>
      <c r="GF36" s="1274"/>
      <c r="GG36" s="1274"/>
      <c r="GH36" s="1274"/>
      <c r="GI36" s="1274"/>
      <c r="GJ36" s="1274"/>
      <c r="GK36" s="1274"/>
      <c r="GL36" s="1274"/>
      <c r="GM36" s="1274"/>
      <c r="GN36" s="1274"/>
      <c r="GO36" s="1274"/>
      <c r="GP36" s="1274"/>
      <c r="GQ36" s="1274"/>
      <c r="GR36" s="1274"/>
      <c r="GS36" s="1274"/>
      <c r="GT36" s="1274"/>
      <c r="GU36" s="1274"/>
      <c r="GV36" s="1274"/>
      <c r="GW36" s="1274"/>
      <c r="GX36" s="1274"/>
      <c r="GY36" s="1274"/>
      <c r="GZ36" s="1274"/>
      <c r="HA36" s="1274"/>
      <c r="HB36" s="1274"/>
      <c r="HC36" s="1274"/>
      <c r="HD36" s="1274"/>
      <c r="HE36" s="1274"/>
      <c r="HF36" s="1274"/>
      <c r="HG36" s="1274"/>
      <c r="HH36" s="1274"/>
      <c r="HI36" s="1274"/>
      <c r="HJ36" s="1274"/>
      <c r="HK36" s="1274"/>
      <c r="HL36" s="1274"/>
      <c r="HM36" s="1274"/>
      <c r="HN36" s="1274"/>
      <c r="HO36" s="1274"/>
      <c r="HP36" s="1274"/>
      <c r="HQ36" s="1274"/>
      <c r="HR36" s="1274"/>
      <c r="HS36" s="1274"/>
      <c r="HT36" s="1274"/>
      <c r="HU36" s="1274"/>
      <c r="HV36" s="1274"/>
      <c r="HW36" s="1274"/>
      <c r="HX36" s="1274"/>
      <c r="HY36" s="1274"/>
      <c r="HZ36" s="1274"/>
      <c r="IA36" s="1274"/>
      <c r="IB36" s="1274"/>
      <c r="IC36" s="1274"/>
      <c r="ID36" s="1274"/>
      <c r="IE36" s="1274"/>
      <c r="IF36" s="1274"/>
      <c r="IG36" s="1274"/>
      <c r="IH36" s="1274"/>
      <c r="II36" s="1274"/>
      <c r="IJ36" s="1274"/>
      <c r="IK36" s="1274"/>
      <c r="IL36" s="1274"/>
      <c r="IM36" s="1274"/>
      <c r="IN36" s="1274"/>
      <c r="IO36" s="1274"/>
      <c r="IP36" s="1274"/>
      <c r="IQ36" s="1274"/>
      <c r="IR36" s="1274"/>
      <c r="IS36" s="1274"/>
      <c r="IT36" s="1274"/>
      <c r="IU36" s="1274"/>
    </row>
    <row r="37" spans="1:255" ht="14.1" customHeight="1" x14ac:dyDescent="0.25">
      <c r="A37" s="216"/>
      <c r="B37" s="1294" t="s">
        <v>238</v>
      </c>
      <c r="C37" s="1295" t="s">
        <v>494</v>
      </c>
      <c r="D37" s="1274"/>
      <c r="E37" s="1279"/>
      <c r="F37" s="1280"/>
      <c r="G37" s="1314">
        <f>'(15)Orç_Ano_1'!I25</f>
        <v>0</v>
      </c>
      <c r="H37" s="1314">
        <f>'(15)Orç_Ano_2'!I25</f>
        <v>0</v>
      </c>
      <c r="I37" s="1314">
        <f>'(15)Orç_Ano_3'!I25</f>
        <v>0</v>
      </c>
      <c r="J37" s="1314">
        <f>'(15)Orç_Ano_4'!I25</f>
        <v>0</v>
      </c>
      <c r="K37" s="1314">
        <f>'(15)Orç_Ano_5'!I25</f>
        <v>0</v>
      </c>
      <c r="L37" s="1314">
        <f>'(15)Orç_Ano_6'!I25</f>
        <v>0</v>
      </c>
      <c r="M37" s="1314">
        <f t="shared" ref="M37:Z37" si="42">L37</f>
        <v>0</v>
      </c>
      <c r="N37" s="1314">
        <f t="shared" si="42"/>
        <v>0</v>
      </c>
      <c r="O37" s="1314">
        <f t="shared" si="42"/>
        <v>0</v>
      </c>
      <c r="P37" s="1314">
        <f t="shared" si="42"/>
        <v>0</v>
      </c>
      <c r="Q37" s="1314">
        <f t="shared" si="42"/>
        <v>0</v>
      </c>
      <c r="R37" s="1314">
        <f t="shared" si="42"/>
        <v>0</v>
      </c>
      <c r="S37" s="1314">
        <f t="shared" si="42"/>
        <v>0</v>
      </c>
      <c r="T37" s="1314">
        <f t="shared" si="42"/>
        <v>0</v>
      </c>
      <c r="U37" s="1314">
        <f t="shared" si="42"/>
        <v>0</v>
      </c>
      <c r="V37" s="1314">
        <f t="shared" si="42"/>
        <v>0</v>
      </c>
      <c r="W37" s="1314">
        <f t="shared" si="42"/>
        <v>0</v>
      </c>
      <c r="X37" s="1314">
        <f t="shared" si="42"/>
        <v>0</v>
      </c>
      <c r="Y37" s="1314">
        <f t="shared" si="42"/>
        <v>0</v>
      </c>
      <c r="Z37" s="1314">
        <f t="shared" si="42"/>
        <v>0</v>
      </c>
      <c r="AA37" s="1315">
        <v>0</v>
      </c>
      <c r="AB37" s="1274"/>
      <c r="AC37" s="1274"/>
      <c r="AD37" s="1274"/>
      <c r="AE37" s="1274"/>
      <c r="AF37" s="1274"/>
      <c r="AG37" s="1274"/>
      <c r="AH37" s="1274"/>
      <c r="AI37" s="1274"/>
      <c r="AJ37" s="1274"/>
      <c r="AK37" s="1274"/>
      <c r="AL37" s="1274"/>
      <c r="AM37" s="1274"/>
      <c r="AN37" s="1274"/>
      <c r="AO37" s="1274"/>
      <c r="AP37" s="1274"/>
      <c r="AQ37" s="1274"/>
      <c r="AR37" s="1274"/>
      <c r="AS37" s="1274"/>
      <c r="AT37" s="1274"/>
      <c r="AU37" s="1274"/>
      <c r="AV37" s="1274"/>
      <c r="AW37" s="1274"/>
      <c r="AX37" s="1274"/>
      <c r="AY37" s="1274"/>
      <c r="AZ37" s="1274"/>
      <c r="BA37" s="1274"/>
      <c r="BB37" s="1274"/>
      <c r="BC37" s="1274"/>
      <c r="BD37" s="1274"/>
      <c r="BE37" s="1274"/>
      <c r="BF37" s="1274"/>
      <c r="BG37" s="1274"/>
      <c r="BH37" s="1274"/>
      <c r="BI37" s="1274"/>
      <c r="BJ37" s="1274"/>
      <c r="BK37" s="1274"/>
      <c r="BL37" s="1274"/>
      <c r="BM37" s="1274"/>
      <c r="BN37" s="1274"/>
      <c r="BO37" s="1274"/>
      <c r="BP37" s="1274"/>
      <c r="BQ37" s="1274"/>
      <c r="BR37" s="1274"/>
      <c r="BS37" s="1274"/>
      <c r="BT37" s="1274"/>
      <c r="BU37" s="1274"/>
      <c r="BV37" s="1274"/>
      <c r="BW37" s="1274"/>
      <c r="BX37" s="1274"/>
      <c r="BY37" s="1274"/>
      <c r="BZ37" s="1274"/>
      <c r="CA37" s="1274"/>
      <c r="CB37" s="1274"/>
      <c r="CC37" s="1274"/>
      <c r="CD37" s="1274"/>
      <c r="CE37" s="1274"/>
      <c r="CF37" s="1274"/>
      <c r="CG37" s="1274"/>
      <c r="CH37" s="1274"/>
      <c r="CI37" s="1274"/>
      <c r="CJ37" s="1274"/>
      <c r="CK37" s="1274"/>
      <c r="CL37" s="1274"/>
      <c r="CM37" s="1274"/>
      <c r="CN37" s="1274"/>
      <c r="CO37" s="1274"/>
      <c r="CP37" s="1274"/>
      <c r="CQ37" s="1274"/>
      <c r="CR37" s="1274"/>
      <c r="CS37" s="1274"/>
      <c r="CT37" s="1274"/>
      <c r="CU37" s="1274"/>
      <c r="CV37" s="1274"/>
      <c r="CW37" s="1274"/>
      <c r="CX37" s="1274"/>
      <c r="CY37" s="1274"/>
      <c r="CZ37" s="1274"/>
      <c r="DA37" s="1274"/>
      <c r="DB37" s="1274"/>
      <c r="DC37" s="1274"/>
      <c r="DD37" s="1274"/>
      <c r="DE37" s="1274"/>
      <c r="DF37" s="1274"/>
      <c r="DG37" s="1274"/>
      <c r="DH37" s="1274"/>
      <c r="DI37" s="1274"/>
      <c r="DJ37" s="1274"/>
      <c r="DK37" s="1274"/>
      <c r="DL37" s="1274"/>
      <c r="DM37" s="1274"/>
      <c r="DN37" s="1274"/>
      <c r="DO37" s="1274"/>
      <c r="DP37" s="1274"/>
      <c r="DQ37" s="1274"/>
      <c r="DR37" s="1274"/>
      <c r="DS37" s="1274"/>
      <c r="DT37" s="1274"/>
      <c r="DU37" s="1274"/>
      <c r="DV37" s="1274"/>
      <c r="DW37" s="1274"/>
      <c r="DX37" s="1274"/>
      <c r="DY37" s="1274"/>
      <c r="DZ37" s="1274"/>
      <c r="EA37" s="1274"/>
      <c r="EB37" s="1274"/>
      <c r="EC37" s="1274"/>
      <c r="ED37" s="1274"/>
      <c r="EE37" s="1274"/>
      <c r="EF37" s="1274"/>
      <c r="EG37" s="1274"/>
      <c r="EH37" s="1274"/>
      <c r="EI37" s="1274"/>
      <c r="EJ37" s="1274"/>
      <c r="EK37" s="1274"/>
      <c r="EL37" s="1274"/>
      <c r="EM37" s="1274"/>
      <c r="EN37" s="1274"/>
      <c r="EO37" s="1274"/>
      <c r="EP37" s="1274"/>
      <c r="EQ37" s="1274"/>
      <c r="ER37" s="1274"/>
      <c r="ES37" s="1274"/>
      <c r="ET37" s="1274"/>
      <c r="EU37" s="1274"/>
      <c r="EV37" s="1274"/>
      <c r="EW37" s="1274"/>
      <c r="EX37" s="1274"/>
      <c r="EY37" s="1274"/>
      <c r="EZ37" s="1274"/>
      <c r="FA37" s="1274"/>
      <c r="FB37" s="1274"/>
      <c r="FC37" s="1274"/>
      <c r="FD37" s="1274"/>
      <c r="FE37" s="1274"/>
      <c r="FF37" s="1274"/>
      <c r="FG37" s="1274"/>
      <c r="FH37" s="1274"/>
      <c r="FI37" s="1274"/>
      <c r="FJ37" s="1274"/>
      <c r="FK37" s="1274"/>
      <c r="FL37" s="1274"/>
      <c r="FM37" s="1274"/>
      <c r="FN37" s="1274"/>
      <c r="FO37" s="1274"/>
      <c r="FP37" s="1274"/>
      <c r="FQ37" s="1274"/>
      <c r="FR37" s="1274"/>
      <c r="FS37" s="1274"/>
      <c r="FT37" s="1274"/>
      <c r="FU37" s="1274"/>
      <c r="FV37" s="1274"/>
      <c r="FW37" s="1274"/>
      <c r="FX37" s="1274"/>
      <c r="FY37" s="1274"/>
      <c r="FZ37" s="1274"/>
      <c r="GA37" s="1274"/>
      <c r="GB37" s="1274"/>
      <c r="GC37" s="1274"/>
      <c r="GD37" s="1274"/>
      <c r="GE37" s="1274"/>
      <c r="GF37" s="1274"/>
      <c r="GG37" s="1274"/>
      <c r="GH37" s="1274"/>
      <c r="GI37" s="1274"/>
      <c r="GJ37" s="1274"/>
      <c r="GK37" s="1274"/>
      <c r="GL37" s="1274"/>
      <c r="GM37" s="1274"/>
      <c r="GN37" s="1274"/>
      <c r="GO37" s="1274"/>
      <c r="GP37" s="1274"/>
      <c r="GQ37" s="1274"/>
      <c r="GR37" s="1274"/>
      <c r="GS37" s="1274"/>
      <c r="GT37" s="1274"/>
      <c r="GU37" s="1274"/>
      <c r="GV37" s="1274"/>
      <c r="GW37" s="1274"/>
      <c r="GX37" s="1274"/>
      <c r="GY37" s="1274"/>
      <c r="GZ37" s="1274"/>
      <c r="HA37" s="1274"/>
      <c r="HB37" s="1274"/>
      <c r="HC37" s="1274"/>
      <c r="HD37" s="1274"/>
      <c r="HE37" s="1274"/>
      <c r="HF37" s="1274"/>
      <c r="HG37" s="1274"/>
      <c r="HH37" s="1274"/>
      <c r="HI37" s="1274"/>
      <c r="HJ37" s="1274"/>
      <c r="HK37" s="1274"/>
      <c r="HL37" s="1274"/>
      <c r="HM37" s="1274"/>
      <c r="HN37" s="1274"/>
      <c r="HO37" s="1274"/>
      <c r="HP37" s="1274"/>
      <c r="HQ37" s="1274"/>
      <c r="HR37" s="1274"/>
      <c r="HS37" s="1274"/>
      <c r="HT37" s="1274"/>
      <c r="HU37" s="1274"/>
      <c r="HV37" s="1274"/>
      <c r="HW37" s="1274"/>
      <c r="HX37" s="1274"/>
      <c r="HY37" s="1274"/>
      <c r="HZ37" s="1274"/>
      <c r="IA37" s="1274"/>
      <c r="IB37" s="1274"/>
      <c r="IC37" s="1274"/>
      <c r="ID37" s="1274"/>
      <c r="IE37" s="1274"/>
      <c r="IF37" s="1274"/>
      <c r="IG37" s="1274"/>
      <c r="IH37" s="1274"/>
      <c r="II37" s="1274"/>
      <c r="IJ37" s="1274"/>
      <c r="IK37" s="1274"/>
      <c r="IL37" s="1274"/>
      <c r="IM37" s="1274"/>
      <c r="IN37" s="1274"/>
      <c r="IO37" s="1274"/>
      <c r="IP37" s="1274"/>
      <c r="IQ37" s="1274"/>
      <c r="IR37" s="1274"/>
      <c r="IS37" s="1274"/>
      <c r="IT37" s="1274"/>
      <c r="IU37" s="1274"/>
    </row>
    <row r="38" spans="1:255" ht="14.1" customHeight="1" x14ac:dyDescent="0.25">
      <c r="A38" s="216"/>
      <c r="B38" s="1294" t="s">
        <v>239</v>
      </c>
      <c r="C38" s="1295" t="s">
        <v>478</v>
      </c>
      <c r="D38" s="1274"/>
      <c r="E38" s="1279"/>
      <c r="F38" s="1279"/>
      <c r="G38" s="1314">
        <f>'(15)Orç_Ano_1'!I29</f>
        <v>0</v>
      </c>
      <c r="H38" s="1314">
        <f>'(15)Orç_Ano_2'!I29</f>
        <v>0</v>
      </c>
      <c r="I38" s="1314">
        <f>'(15)Orç_Ano_3'!I29</f>
        <v>0</v>
      </c>
      <c r="J38" s="1314">
        <f>'(15)Orç_Ano_4'!I29</f>
        <v>0</v>
      </c>
      <c r="K38" s="1314">
        <f>'(15)Orç_Ano_5'!I29</f>
        <v>0</v>
      </c>
      <c r="L38" s="1314">
        <f>'(15)Orç_Ano_6'!I29</f>
        <v>0</v>
      </c>
      <c r="M38" s="1314">
        <f t="shared" ref="M38:Z38" si="43">L38</f>
        <v>0</v>
      </c>
      <c r="N38" s="1314">
        <f t="shared" si="43"/>
        <v>0</v>
      </c>
      <c r="O38" s="1314">
        <f t="shared" si="43"/>
        <v>0</v>
      </c>
      <c r="P38" s="1314">
        <f t="shared" si="43"/>
        <v>0</v>
      </c>
      <c r="Q38" s="1314">
        <f t="shared" si="43"/>
        <v>0</v>
      </c>
      <c r="R38" s="1314">
        <f t="shared" si="43"/>
        <v>0</v>
      </c>
      <c r="S38" s="1314">
        <f t="shared" si="43"/>
        <v>0</v>
      </c>
      <c r="T38" s="1314">
        <f t="shared" si="43"/>
        <v>0</v>
      </c>
      <c r="U38" s="1314">
        <f t="shared" si="43"/>
        <v>0</v>
      </c>
      <c r="V38" s="1314">
        <f t="shared" si="43"/>
        <v>0</v>
      </c>
      <c r="W38" s="1314">
        <f t="shared" si="43"/>
        <v>0</v>
      </c>
      <c r="X38" s="1314">
        <f t="shared" si="43"/>
        <v>0</v>
      </c>
      <c r="Y38" s="1314">
        <f t="shared" si="43"/>
        <v>0</v>
      </c>
      <c r="Z38" s="1314">
        <f t="shared" si="43"/>
        <v>0</v>
      </c>
      <c r="AA38" s="1315">
        <v>0</v>
      </c>
      <c r="AB38" s="1274"/>
      <c r="AC38" s="1274"/>
      <c r="AD38" s="1274"/>
      <c r="AE38" s="1274"/>
      <c r="AF38" s="1274"/>
      <c r="AG38" s="1274"/>
      <c r="AH38" s="1274"/>
      <c r="AI38" s="1274"/>
      <c r="AJ38" s="1274"/>
      <c r="AK38" s="1274"/>
      <c r="AL38" s="1274"/>
      <c r="AM38" s="1274"/>
      <c r="AN38" s="1274"/>
      <c r="AO38" s="1274"/>
      <c r="AP38" s="1274"/>
      <c r="AQ38" s="1274"/>
      <c r="AR38" s="1274"/>
      <c r="AS38" s="1274"/>
      <c r="AT38" s="1274"/>
      <c r="AU38" s="1274"/>
      <c r="AV38" s="1274"/>
      <c r="AW38" s="1274"/>
      <c r="AX38" s="1274"/>
      <c r="AY38" s="1274"/>
      <c r="AZ38" s="1274"/>
      <c r="BA38" s="1274"/>
      <c r="BB38" s="1274"/>
      <c r="BC38" s="1274"/>
      <c r="BD38" s="1274"/>
      <c r="BE38" s="1274"/>
      <c r="BF38" s="1274"/>
      <c r="BG38" s="1274"/>
      <c r="BH38" s="1274"/>
      <c r="BI38" s="1274"/>
      <c r="BJ38" s="1274"/>
      <c r="BK38" s="1274"/>
      <c r="BL38" s="1274"/>
      <c r="BM38" s="1274"/>
      <c r="BN38" s="1274"/>
      <c r="BO38" s="1274"/>
      <c r="BP38" s="1274"/>
      <c r="BQ38" s="1274"/>
      <c r="BR38" s="1274"/>
      <c r="BS38" s="1274"/>
      <c r="BT38" s="1274"/>
      <c r="BU38" s="1274"/>
      <c r="BV38" s="1274"/>
      <c r="BW38" s="1274"/>
      <c r="BX38" s="1274"/>
      <c r="BY38" s="1274"/>
      <c r="BZ38" s="1274"/>
      <c r="CA38" s="1274"/>
      <c r="CB38" s="1274"/>
      <c r="CC38" s="1274"/>
      <c r="CD38" s="1274"/>
      <c r="CE38" s="1274"/>
      <c r="CF38" s="1274"/>
      <c r="CG38" s="1274"/>
      <c r="CH38" s="1274"/>
      <c r="CI38" s="1274"/>
      <c r="CJ38" s="1274"/>
      <c r="CK38" s="1274"/>
      <c r="CL38" s="1274"/>
      <c r="CM38" s="1274"/>
      <c r="CN38" s="1274"/>
      <c r="CO38" s="1274"/>
      <c r="CP38" s="1274"/>
      <c r="CQ38" s="1274"/>
      <c r="CR38" s="1274"/>
      <c r="CS38" s="1274"/>
      <c r="CT38" s="1274"/>
      <c r="CU38" s="1274"/>
      <c r="CV38" s="1274"/>
      <c r="CW38" s="1274"/>
      <c r="CX38" s="1274"/>
      <c r="CY38" s="1274"/>
      <c r="CZ38" s="1274"/>
      <c r="DA38" s="1274"/>
      <c r="DB38" s="1274"/>
      <c r="DC38" s="1274"/>
      <c r="DD38" s="1274"/>
      <c r="DE38" s="1274"/>
      <c r="DF38" s="1274"/>
      <c r="DG38" s="1274"/>
      <c r="DH38" s="1274"/>
      <c r="DI38" s="1274"/>
      <c r="DJ38" s="1274"/>
      <c r="DK38" s="1274"/>
      <c r="DL38" s="1274"/>
      <c r="DM38" s="1274"/>
      <c r="DN38" s="1274"/>
      <c r="DO38" s="1274"/>
      <c r="DP38" s="1274"/>
      <c r="DQ38" s="1274"/>
      <c r="DR38" s="1274"/>
      <c r="DS38" s="1274"/>
      <c r="DT38" s="1274"/>
      <c r="DU38" s="1274"/>
      <c r="DV38" s="1274"/>
      <c r="DW38" s="1274"/>
      <c r="DX38" s="1274"/>
      <c r="DY38" s="1274"/>
      <c r="DZ38" s="1274"/>
      <c r="EA38" s="1274"/>
      <c r="EB38" s="1274"/>
      <c r="EC38" s="1274"/>
      <c r="ED38" s="1274"/>
      <c r="EE38" s="1274"/>
      <c r="EF38" s="1274"/>
      <c r="EG38" s="1274"/>
      <c r="EH38" s="1274"/>
      <c r="EI38" s="1274"/>
      <c r="EJ38" s="1274"/>
      <c r="EK38" s="1274"/>
      <c r="EL38" s="1274"/>
      <c r="EM38" s="1274"/>
      <c r="EN38" s="1274"/>
      <c r="EO38" s="1274"/>
      <c r="EP38" s="1274"/>
      <c r="EQ38" s="1274"/>
      <c r="ER38" s="1274"/>
      <c r="ES38" s="1274"/>
      <c r="ET38" s="1274"/>
      <c r="EU38" s="1274"/>
      <c r="EV38" s="1274"/>
      <c r="EW38" s="1274"/>
      <c r="EX38" s="1274"/>
      <c r="EY38" s="1274"/>
      <c r="EZ38" s="1274"/>
      <c r="FA38" s="1274"/>
      <c r="FB38" s="1274"/>
      <c r="FC38" s="1274"/>
      <c r="FD38" s="1274"/>
      <c r="FE38" s="1274"/>
      <c r="FF38" s="1274"/>
      <c r="FG38" s="1274"/>
      <c r="FH38" s="1274"/>
      <c r="FI38" s="1274"/>
      <c r="FJ38" s="1274"/>
      <c r="FK38" s="1274"/>
      <c r="FL38" s="1274"/>
      <c r="FM38" s="1274"/>
      <c r="FN38" s="1274"/>
      <c r="FO38" s="1274"/>
      <c r="FP38" s="1274"/>
      <c r="FQ38" s="1274"/>
      <c r="FR38" s="1274"/>
      <c r="FS38" s="1274"/>
      <c r="FT38" s="1274"/>
      <c r="FU38" s="1274"/>
      <c r="FV38" s="1274"/>
      <c r="FW38" s="1274"/>
      <c r="FX38" s="1274"/>
      <c r="FY38" s="1274"/>
      <c r="FZ38" s="1274"/>
      <c r="GA38" s="1274"/>
      <c r="GB38" s="1274"/>
      <c r="GC38" s="1274"/>
      <c r="GD38" s="1274"/>
      <c r="GE38" s="1274"/>
      <c r="GF38" s="1274"/>
      <c r="GG38" s="1274"/>
      <c r="GH38" s="1274"/>
      <c r="GI38" s="1274"/>
      <c r="GJ38" s="1274"/>
      <c r="GK38" s="1274"/>
      <c r="GL38" s="1274"/>
      <c r="GM38" s="1274"/>
      <c r="GN38" s="1274"/>
      <c r="GO38" s="1274"/>
      <c r="GP38" s="1274"/>
      <c r="GQ38" s="1274"/>
      <c r="GR38" s="1274"/>
      <c r="GS38" s="1274"/>
      <c r="GT38" s="1274"/>
      <c r="GU38" s="1274"/>
      <c r="GV38" s="1274"/>
      <c r="GW38" s="1274"/>
      <c r="GX38" s="1274"/>
      <c r="GY38" s="1274"/>
      <c r="GZ38" s="1274"/>
      <c r="HA38" s="1274"/>
      <c r="HB38" s="1274"/>
      <c r="HC38" s="1274"/>
      <c r="HD38" s="1274"/>
      <c r="HE38" s="1274"/>
      <c r="HF38" s="1274"/>
      <c r="HG38" s="1274"/>
      <c r="HH38" s="1274"/>
      <c r="HI38" s="1274"/>
      <c r="HJ38" s="1274"/>
      <c r="HK38" s="1274"/>
      <c r="HL38" s="1274"/>
      <c r="HM38" s="1274"/>
      <c r="HN38" s="1274"/>
      <c r="HO38" s="1274"/>
      <c r="HP38" s="1274"/>
      <c r="HQ38" s="1274"/>
      <c r="HR38" s="1274"/>
      <c r="HS38" s="1274"/>
      <c r="HT38" s="1274"/>
      <c r="HU38" s="1274"/>
      <c r="HV38" s="1274"/>
      <c r="HW38" s="1274"/>
      <c r="HX38" s="1274"/>
      <c r="HY38" s="1274"/>
      <c r="HZ38" s="1274"/>
      <c r="IA38" s="1274"/>
      <c r="IB38" s="1274"/>
      <c r="IC38" s="1274"/>
      <c r="ID38" s="1274"/>
      <c r="IE38" s="1274"/>
      <c r="IF38" s="1274"/>
      <c r="IG38" s="1274"/>
      <c r="IH38" s="1274"/>
      <c r="II38" s="1274"/>
      <c r="IJ38" s="1274"/>
      <c r="IK38" s="1274"/>
      <c r="IL38" s="1274"/>
      <c r="IM38" s="1274"/>
      <c r="IN38" s="1274"/>
      <c r="IO38" s="1274"/>
      <c r="IP38" s="1274"/>
      <c r="IQ38" s="1274"/>
      <c r="IR38" s="1274"/>
      <c r="IS38" s="1274"/>
      <c r="IT38" s="1274"/>
      <c r="IU38" s="1274"/>
    </row>
    <row r="39" spans="1:255" ht="14.1" customHeight="1" x14ac:dyDescent="0.25">
      <c r="A39" s="216"/>
      <c r="B39" s="1294" t="s">
        <v>240</v>
      </c>
      <c r="C39" s="1295" t="s">
        <v>435</v>
      </c>
      <c r="D39" s="1274"/>
      <c r="E39" s="1279"/>
      <c r="F39" s="1279"/>
      <c r="G39" s="1314">
        <f>'(15)Orç_Ano_1'!I33</f>
        <v>0</v>
      </c>
      <c r="H39" s="1314">
        <f>'(15)Orç_Ano_2'!I33</f>
        <v>0</v>
      </c>
      <c r="I39" s="1314">
        <f>'(15)Orç_Ano_3'!I33</f>
        <v>0</v>
      </c>
      <c r="J39" s="1314">
        <f>'(15)Orç_Ano_4'!I33</f>
        <v>0</v>
      </c>
      <c r="K39" s="1314">
        <f>'(15)Orç_Ano_5'!I33</f>
        <v>0</v>
      </c>
      <c r="L39" s="1314">
        <f>'(15)Orç_Ano_6'!I33</f>
        <v>0</v>
      </c>
      <c r="M39" s="1314">
        <f t="shared" ref="M39:Z39" si="44">L39</f>
        <v>0</v>
      </c>
      <c r="N39" s="1314">
        <f t="shared" si="44"/>
        <v>0</v>
      </c>
      <c r="O39" s="1314">
        <f t="shared" si="44"/>
        <v>0</v>
      </c>
      <c r="P39" s="1314">
        <f t="shared" si="44"/>
        <v>0</v>
      </c>
      <c r="Q39" s="1314">
        <f t="shared" si="44"/>
        <v>0</v>
      </c>
      <c r="R39" s="1314">
        <f t="shared" si="44"/>
        <v>0</v>
      </c>
      <c r="S39" s="1314">
        <f t="shared" si="44"/>
        <v>0</v>
      </c>
      <c r="T39" s="1314">
        <f t="shared" si="44"/>
        <v>0</v>
      </c>
      <c r="U39" s="1314">
        <f t="shared" si="44"/>
        <v>0</v>
      </c>
      <c r="V39" s="1314">
        <f t="shared" si="44"/>
        <v>0</v>
      </c>
      <c r="W39" s="1314">
        <f t="shared" si="44"/>
        <v>0</v>
      </c>
      <c r="X39" s="1314">
        <f t="shared" si="44"/>
        <v>0</v>
      </c>
      <c r="Y39" s="1314">
        <f t="shared" si="44"/>
        <v>0</v>
      </c>
      <c r="Z39" s="1314">
        <f t="shared" si="44"/>
        <v>0</v>
      </c>
      <c r="AA39" s="1315">
        <v>0</v>
      </c>
      <c r="AB39" s="1274"/>
      <c r="AC39" s="1274"/>
      <c r="AD39" s="1274"/>
      <c r="AE39" s="1274"/>
      <c r="AF39" s="1274"/>
      <c r="AG39" s="1274"/>
      <c r="AH39" s="1274"/>
      <c r="AI39" s="1274"/>
      <c r="AJ39" s="1274"/>
      <c r="AK39" s="1274"/>
      <c r="AL39" s="1274"/>
      <c r="AM39" s="1274"/>
      <c r="AN39" s="1274"/>
      <c r="AO39" s="1274"/>
      <c r="AP39" s="1274"/>
      <c r="AQ39" s="1274"/>
      <c r="AR39" s="1274"/>
      <c r="AS39" s="1274"/>
      <c r="AT39" s="1274"/>
      <c r="AU39" s="1274"/>
      <c r="AV39" s="1274"/>
      <c r="AW39" s="1274"/>
      <c r="AX39" s="1274"/>
      <c r="AY39" s="1274"/>
      <c r="AZ39" s="1274"/>
      <c r="BA39" s="1274"/>
      <c r="BB39" s="1274"/>
      <c r="BC39" s="1274"/>
      <c r="BD39" s="1274"/>
      <c r="BE39" s="1274"/>
      <c r="BF39" s="1274"/>
      <c r="BG39" s="1274"/>
      <c r="BH39" s="1274"/>
      <c r="BI39" s="1274"/>
      <c r="BJ39" s="1274"/>
      <c r="BK39" s="1274"/>
      <c r="BL39" s="1274"/>
      <c r="BM39" s="1274"/>
      <c r="BN39" s="1274"/>
      <c r="BO39" s="1274"/>
      <c r="BP39" s="1274"/>
      <c r="BQ39" s="1274"/>
      <c r="BR39" s="1274"/>
      <c r="BS39" s="1274"/>
      <c r="BT39" s="1274"/>
      <c r="BU39" s="1274"/>
      <c r="BV39" s="1274"/>
      <c r="BW39" s="1274"/>
      <c r="BX39" s="1274"/>
      <c r="BY39" s="1274"/>
      <c r="BZ39" s="1274"/>
      <c r="CA39" s="1274"/>
      <c r="CB39" s="1274"/>
      <c r="CC39" s="1274"/>
      <c r="CD39" s="1274"/>
      <c r="CE39" s="1274"/>
      <c r="CF39" s="1274"/>
      <c r="CG39" s="1274"/>
      <c r="CH39" s="1274"/>
      <c r="CI39" s="1274"/>
      <c r="CJ39" s="1274"/>
      <c r="CK39" s="1274"/>
      <c r="CL39" s="1274"/>
      <c r="CM39" s="1274"/>
      <c r="CN39" s="1274"/>
      <c r="CO39" s="1274"/>
      <c r="CP39" s="1274"/>
      <c r="CQ39" s="1274"/>
      <c r="CR39" s="1274"/>
      <c r="CS39" s="1274"/>
      <c r="CT39" s="1274"/>
      <c r="CU39" s="1274"/>
      <c r="CV39" s="1274"/>
      <c r="CW39" s="1274"/>
      <c r="CX39" s="1274"/>
      <c r="CY39" s="1274"/>
      <c r="CZ39" s="1274"/>
      <c r="DA39" s="1274"/>
      <c r="DB39" s="1274"/>
      <c r="DC39" s="1274"/>
      <c r="DD39" s="1274"/>
      <c r="DE39" s="1274"/>
      <c r="DF39" s="1274"/>
      <c r="DG39" s="1274"/>
      <c r="DH39" s="1274"/>
      <c r="DI39" s="1274"/>
      <c r="DJ39" s="1274"/>
      <c r="DK39" s="1274"/>
      <c r="DL39" s="1274"/>
      <c r="DM39" s="1274"/>
      <c r="DN39" s="1274"/>
      <c r="DO39" s="1274"/>
      <c r="DP39" s="1274"/>
      <c r="DQ39" s="1274"/>
      <c r="DR39" s="1274"/>
      <c r="DS39" s="1274"/>
      <c r="DT39" s="1274"/>
      <c r="DU39" s="1274"/>
      <c r="DV39" s="1274"/>
      <c r="DW39" s="1274"/>
      <c r="DX39" s="1274"/>
      <c r="DY39" s="1274"/>
      <c r="DZ39" s="1274"/>
      <c r="EA39" s="1274"/>
      <c r="EB39" s="1274"/>
      <c r="EC39" s="1274"/>
      <c r="ED39" s="1274"/>
      <c r="EE39" s="1274"/>
      <c r="EF39" s="1274"/>
      <c r="EG39" s="1274"/>
      <c r="EH39" s="1274"/>
      <c r="EI39" s="1274"/>
      <c r="EJ39" s="1274"/>
      <c r="EK39" s="1274"/>
      <c r="EL39" s="1274"/>
      <c r="EM39" s="1274"/>
      <c r="EN39" s="1274"/>
      <c r="EO39" s="1274"/>
      <c r="EP39" s="1274"/>
      <c r="EQ39" s="1274"/>
      <c r="ER39" s="1274"/>
      <c r="ES39" s="1274"/>
      <c r="ET39" s="1274"/>
      <c r="EU39" s="1274"/>
      <c r="EV39" s="1274"/>
      <c r="EW39" s="1274"/>
      <c r="EX39" s="1274"/>
      <c r="EY39" s="1274"/>
      <c r="EZ39" s="1274"/>
      <c r="FA39" s="1274"/>
      <c r="FB39" s="1274"/>
      <c r="FC39" s="1274"/>
      <c r="FD39" s="1274"/>
      <c r="FE39" s="1274"/>
      <c r="FF39" s="1274"/>
      <c r="FG39" s="1274"/>
      <c r="FH39" s="1274"/>
      <c r="FI39" s="1274"/>
      <c r="FJ39" s="1274"/>
      <c r="FK39" s="1274"/>
      <c r="FL39" s="1274"/>
      <c r="FM39" s="1274"/>
      <c r="FN39" s="1274"/>
      <c r="FO39" s="1274"/>
      <c r="FP39" s="1274"/>
      <c r="FQ39" s="1274"/>
      <c r="FR39" s="1274"/>
      <c r="FS39" s="1274"/>
      <c r="FT39" s="1274"/>
      <c r="FU39" s="1274"/>
      <c r="FV39" s="1274"/>
      <c r="FW39" s="1274"/>
      <c r="FX39" s="1274"/>
      <c r="FY39" s="1274"/>
      <c r="FZ39" s="1274"/>
      <c r="GA39" s="1274"/>
      <c r="GB39" s="1274"/>
      <c r="GC39" s="1274"/>
      <c r="GD39" s="1274"/>
      <c r="GE39" s="1274"/>
      <c r="GF39" s="1274"/>
      <c r="GG39" s="1274"/>
      <c r="GH39" s="1274"/>
      <c r="GI39" s="1274"/>
      <c r="GJ39" s="1274"/>
      <c r="GK39" s="1274"/>
      <c r="GL39" s="1274"/>
      <c r="GM39" s="1274"/>
      <c r="GN39" s="1274"/>
      <c r="GO39" s="1274"/>
      <c r="GP39" s="1274"/>
      <c r="GQ39" s="1274"/>
      <c r="GR39" s="1274"/>
      <c r="GS39" s="1274"/>
      <c r="GT39" s="1274"/>
      <c r="GU39" s="1274"/>
      <c r="GV39" s="1274"/>
      <c r="GW39" s="1274"/>
      <c r="GX39" s="1274"/>
      <c r="GY39" s="1274"/>
      <c r="GZ39" s="1274"/>
      <c r="HA39" s="1274"/>
      <c r="HB39" s="1274"/>
      <c r="HC39" s="1274"/>
      <c r="HD39" s="1274"/>
      <c r="HE39" s="1274"/>
      <c r="HF39" s="1274"/>
      <c r="HG39" s="1274"/>
      <c r="HH39" s="1274"/>
      <c r="HI39" s="1274"/>
      <c r="HJ39" s="1274"/>
      <c r="HK39" s="1274"/>
      <c r="HL39" s="1274"/>
      <c r="HM39" s="1274"/>
      <c r="HN39" s="1274"/>
      <c r="HO39" s="1274"/>
      <c r="HP39" s="1274"/>
      <c r="HQ39" s="1274"/>
      <c r="HR39" s="1274"/>
      <c r="HS39" s="1274"/>
      <c r="HT39" s="1274"/>
      <c r="HU39" s="1274"/>
      <c r="HV39" s="1274"/>
      <c r="HW39" s="1274"/>
      <c r="HX39" s="1274"/>
      <c r="HY39" s="1274"/>
      <c r="HZ39" s="1274"/>
      <c r="IA39" s="1274"/>
      <c r="IB39" s="1274"/>
      <c r="IC39" s="1274"/>
      <c r="ID39" s="1274"/>
      <c r="IE39" s="1274"/>
      <c r="IF39" s="1274"/>
      <c r="IG39" s="1274"/>
      <c r="IH39" s="1274"/>
      <c r="II39" s="1274"/>
      <c r="IJ39" s="1274"/>
      <c r="IK39" s="1274"/>
      <c r="IL39" s="1274"/>
      <c r="IM39" s="1274"/>
      <c r="IN39" s="1274"/>
      <c r="IO39" s="1274"/>
      <c r="IP39" s="1274"/>
      <c r="IQ39" s="1274"/>
      <c r="IR39" s="1274"/>
      <c r="IS39" s="1274"/>
      <c r="IT39" s="1274"/>
      <c r="IU39" s="1274"/>
    </row>
    <row r="40" spans="1:255" ht="14.1" customHeight="1" x14ac:dyDescent="0.25">
      <c r="A40" s="216"/>
      <c r="B40" s="1294" t="s">
        <v>283</v>
      </c>
      <c r="C40" s="1295" t="s">
        <v>479</v>
      </c>
      <c r="D40" s="1274"/>
      <c r="E40" s="1279"/>
      <c r="F40" s="1279"/>
      <c r="G40" s="1314">
        <f>'(15)Orç_Ano_1'!I37</f>
        <v>0</v>
      </c>
      <c r="H40" s="1314">
        <f>'(15)Orç_Ano_2'!I37</f>
        <v>0</v>
      </c>
      <c r="I40" s="1314">
        <f>'(15)Orç_Ano_3'!I37</f>
        <v>0</v>
      </c>
      <c r="J40" s="1314">
        <f>'(15)Orç_Ano_4'!I37</f>
        <v>0</v>
      </c>
      <c r="K40" s="1314">
        <f>'(15)Orç_Ano_5'!I37</f>
        <v>0</v>
      </c>
      <c r="L40" s="1314">
        <f>'(15)Orç_Ano_6'!I37</f>
        <v>0</v>
      </c>
      <c r="M40" s="1314">
        <f t="shared" ref="M40:Z40" si="45">L40</f>
        <v>0</v>
      </c>
      <c r="N40" s="1314">
        <f t="shared" si="45"/>
        <v>0</v>
      </c>
      <c r="O40" s="1314">
        <f t="shared" si="45"/>
        <v>0</v>
      </c>
      <c r="P40" s="1314">
        <f t="shared" si="45"/>
        <v>0</v>
      </c>
      <c r="Q40" s="1314">
        <f t="shared" si="45"/>
        <v>0</v>
      </c>
      <c r="R40" s="1314">
        <f t="shared" si="45"/>
        <v>0</v>
      </c>
      <c r="S40" s="1314">
        <f t="shared" si="45"/>
        <v>0</v>
      </c>
      <c r="T40" s="1314">
        <f t="shared" si="45"/>
        <v>0</v>
      </c>
      <c r="U40" s="1314">
        <f t="shared" si="45"/>
        <v>0</v>
      </c>
      <c r="V40" s="1314">
        <f t="shared" si="45"/>
        <v>0</v>
      </c>
      <c r="W40" s="1314">
        <f t="shared" si="45"/>
        <v>0</v>
      </c>
      <c r="X40" s="1314">
        <f t="shared" si="45"/>
        <v>0</v>
      </c>
      <c r="Y40" s="1314">
        <f t="shared" si="45"/>
        <v>0</v>
      </c>
      <c r="Z40" s="1314">
        <f t="shared" si="45"/>
        <v>0</v>
      </c>
      <c r="AA40" s="1315">
        <v>0</v>
      </c>
      <c r="AB40" s="1274"/>
      <c r="AC40" s="1274"/>
      <c r="AD40" s="1274"/>
      <c r="AE40" s="1274"/>
      <c r="AF40" s="1274"/>
      <c r="AG40" s="1274"/>
      <c r="AH40" s="1274"/>
      <c r="AI40" s="1274"/>
      <c r="AJ40" s="1274"/>
      <c r="AK40" s="1274"/>
      <c r="AL40" s="1274"/>
      <c r="AM40" s="1274"/>
      <c r="AN40" s="1274"/>
      <c r="AO40" s="1274"/>
      <c r="AP40" s="1274"/>
      <c r="AQ40" s="1274"/>
      <c r="AR40" s="1274"/>
      <c r="AS40" s="1274"/>
      <c r="AT40" s="1274"/>
      <c r="AU40" s="1274"/>
      <c r="AV40" s="1274"/>
      <c r="AW40" s="1274"/>
      <c r="AX40" s="1274"/>
      <c r="AY40" s="1274"/>
      <c r="AZ40" s="1274"/>
      <c r="BA40" s="1274"/>
      <c r="BB40" s="1274"/>
      <c r="BC40" s="1274"/>
      <c r="BD40" s="1274"/>
      <c r="BE40" s="1274"/>
      <c r="BF40" s="1274"/>
      <c r="BG40" s="1274"/>
      <c r="BH40" s="1274"/>
      <c r="BI40" s="1274"/>
      <c r="BJ40" s="1274"/>
      <c r="BK40" s="1274"/>
      <c r="BL40" s="1274"/>
      <c r="BM40" s="1274"/>
      <c r="BN40" s="1274"/>
      <c r="BO40" s="1274"/>
      <c r="BP40" s="1274"/>
      <c r="BQ40" s="1274"/>
      <c r="BR40" s="1274"/>
      <c r="BS40" s="1274"/>
      <c r="BT40" s="1274"/>
      <c r="BU40" s="1274"/>
      <c r="BV40" s="1274"/>
      <c r="BW40" s="1274"/>
      <c r="BX40" s="1274"/>
      <c r="BY40" s="1274"/>
      <c r="BZ40" s="1274"/>
      <c r="CA40" s="1274"/>
      <c r="CB40" s="1274"/>
      <c r="CC40" s="1274"/>
      <c r="CD40" s="1274"/>
      <c r="CE40" s="1274"/>
      <c r="CF40" s="1274"/>
      <c r="CG40" s="1274"/>
      <c r="CH40" s="1274"/>
      <c r="CI40" s="1274"/>
      <c r="CJ40" s="1274"/>
      <c r="CK40" s="1274"/>
      <c r="CL40" s="1274"/>
      <c r="CM40" s="1274"/>
      <c r="CN40" s="1274"/>
      <c r="CO40" s="1274"/>
      <c r="CP40" s="1274"/>
      <c r="CQ40" s="1274"/>
      <c r="CR40" s="1274"/>
      <c r="CS40" s="1274"/>
      <c r="CT40" s="1274"/>
      <c r="CU40" s="1274"/>
      <c r="CV40" s="1274"/>
      <c r="CW40" s="1274"/>
      <c r="CX40" s="1274"/>
      <c r="CY40" s="1274"/>
      <c r="CZ40" s="1274"/>
      <c r="DA40" s="1274"/>
      <c r="DB40" s="1274"/>
      <c r="DC40" s="1274"/>
      <c r="DD40" s="1274"/>
      <c r="DE40" s="1274"/>
      <c r="DF40" s="1274"/>
      <c r="DG40" s="1274"/>
      <c r="DH40" s="1274"/>
      <c r="DI40" s="1274"/>
      <c r="DJ40" s="1274"/>
      <c r="DK40" s="1274"/>
      <c r="DL40" s="1274"/>
      <c r="DM40" s="1274"/>
      <c r="DN40" s="1274"/>
      <c r="DO40" s="1274"/>
      <c r="DP40" s="1274"/>
      <c r="DQ40" s="1274"/>
      <c r="DR40" s="1274"/>
      <c r="DS40" s="1274"/>
      <c r="DT40" s="1274"/>
      <c r="DU40" s="1274"/>
      <c r="DV40" s="1274"/>
      <c r="DW40" s="1274"/>
      <c r="DX40" s="1274"/>
      <c r="DY40" s="1274"/>
      <c r="DZ40" s="1274"/>
      <c r="EA40" s="1274"/>
      <c r="EB40" s="1274"/>
      <c r="EC40" s="1274"/>
      <c r="ED40" s="1274"/>
      <c r="EE40" s="1274"/>
      <c r="EF40" s="1274"/>
      <c r="EG40" s="1274"/>
      <c r="EH40" s="1274"/>
      <c r="EI40" s="1274"/>
      <c r="EJ40" s="1274"/>
      <c r="EK40" s="1274"/>
      <c r="EL40" s="1274"/>
      <c r="EM40" s="1274"/>
      <c r="EN40" s="1274"/>
      <c r="EO40" s="1274"/>
      <c r="EP40" s="1274"/>
      <c r="EQ40" s="1274"/>
      <c r="ER40" s="1274"/>
      <c r="ES40" s="1274"/>
      <c r="ET40" s="1274"/>
      <c r="EU40" s="1274"/>
      <c r="EV40" s="1274"/>
      <c r="EW40" s="1274"/>
      <c r="EX40" s="1274"/>
      <c r="EY40" s="1274"/>
      <c r="EZ40" s="1274"/>
      <c r="FA40" s="1274"/>
      <c r="FB40" s="1274"/>
      <c r="FC40" s="1274"/>
      <c r="FD40" s="1274"/>
      <c r="FE40" s="1274"/>
      <c r="FF40" s="1274"/>
      <c r="FG40" s="1274"/>
      <c r="FH40" s="1274"/>
      <c r="FI40" s="1274"/>
      <c r="FJ40" s="1274"/>
      <c r="FK40" s="1274"/>
      <c r="FL40" s="1274"/>
      <c r="FM40" s="1274"/>
      <c r="FN40" s="1274"/>
      <c r="FO40" s="1274"/>
      <c r="FP40" s="1274"/>
      <c r="FQ40" s="1274"/>
      <c r="FR40" s="1274"/>
      <c r="FS40" s="1274"/>
      <c r="FT40" s="1274"/>
      <c r="FU40" s="1274"/>
      <c r="FV40" s="1274"/>
      <c r="FW40" s="1274"/>
      <c r="FX40" s="1274"/>
      <c r="FY40" s="1274"/>
      <c r="FZ40" s="1274"/>
      <c r="GA40" s="1274"/>
      <c r="GB40" s="1274"/>
      <c r="GC40" s="1274"/>
      <c r="GD40" s="1274"/>
      <c r="GE40" s="1274"/>
      <c r="GF40" s="1274"/>
      <c r="GG40" s="1274"/>
      <c r="GH40" s="1274"/>
      <c r="GI40" s="1274"/>
      <c r="GJ40" s="1274"/>
      <c r="GK40" s="1274"/>
      <c r="GL40" s="1274"/>
      <c r="GM40" s="1274"/>
      <c r="GN40" s="1274"/>
      <c r="GO40" s="1274"/>
      <c r="GP40" s="1274"/>
      <c r="GQ40" s="1274"/>
      <c r="GR40" s="1274"/>
      <c r="GS40" s="1274"/>
      <c r="GT40" s="1274"/>
      <c r="GU40" s="1274"/>
      <c r="GV40" s="1274"/>
      <c r="GW40" s="1274"/>
      <c r="GX40" s="1274"/>
      <c r="GY40" s="1274"/>
      <c r="GZ40" s="1274"/>
      <c r="HA40" s="1274"/>
      <c r="HB40" s="1274"/>
      <c r="HC40" s="1274"/>
      <c r="HD40" s="1274"/>
      <c r="HE40" s="1274"/>
      <c r="HF40" s="1274"/>
      <c r="HG40" s="1274"/>
      <c r="HH40" s="1274"/>
      <c r="HI40" s="1274"/>
      <c r="HJ40" s="1274"/>
      <c r="HK40" s="1274"/>
      <c r="HL40" s="1274"/>
      <c r="HM40" s="1274"/>
      <c r="HN40" s="1274"/>
      <c r="HO40" s="1274"/>
      <c r="HP40" s="1274"/>
      <c r="HQ40" s="1274"/>
      <c r="HR40" s="1274"/>
      <c r="HS40" s="1274"/>
      <c r="HT40" s="1274"/>
      <c r="HU40" s="1274"/>
      <c r="HV40" s="1274"/>
      <c r="HW40" s="1274"/>
      <c r="HX40" s="1274"/>
      <c r="HY40" s="1274"/>
      <c r="HZ40" s="1274"/>
      <c r="IA40" s="1274"/>
      <c r="IB40" s="1274"/>
      <c r="IC40" s="1274"/>
      <c r="ID40" s="1274"/>
      <c r="IE40" s="1274"/>
      <c r="IF40" s="1274"/>
      <c r="IG40" s="1274"/>
      <c r="IH40" s="1274"/>
      <c r="II40" s="1274"/>
      <c r="IJ40" s="1274"/>
      <c r="IK40" s="1274"/>
      <c r="IL40" s="1274"/>
      <c r="IM40" s="1274"/>
      <c r="IN40" s="1274"/>
      <c r="IO40" s="1274"/>
      <c r="IP40" s="1274"/>
      <c r="IQ40" s="1274"/>
      <c r="IR40" s="1274"/>
      <c r="IS40" s="1274"/>
      <c r="IT40" s="1274"/>
      <c r="IU40" s="1274"/>
    </row>
    <row r="41" spans="1:255" ht="14.1" customHeight="1" x14ac:dyDescent="0.25">
      <c r="A41" s="216"/>
      <c r="B41" s="1294" t="s">
        <v>284</v>
      </c>
      <c r="C41" s="1295" t="s">
        <v>480</v>
      </c>
      <c r="D41" s="1274"/>
      <c r="E41" s="1279"/>
      <c r="F41" s="1279"/>
      <c r="G41" s="1314">
        <f>'(15)Orç_Ano_1'!I46</f>
        <v>0</v>
      </c>
      <c r="H41" s="1314">
        <f>'(15)Orç_Ano_2'!I46</f>
        <v>0</v>
      </c>
      <c r="I41" s="1314">
        <f>'(15)Orç_Ano_3'!I46</f>
        <v>0</v>
      </c>
      <c r="J41" s="1314">
        <f>'(15)Orç_Ano_4'!I46</f>
        <v>0</v>
      </c>
      <c r="K41" s="1314">
        <f>'(15)Orç_Ano_5'!I46</f>
        <v>0</v>
      </c>
      <c r="L41" s="1314">
        <f>'(15)Orç_Ano_6'!I46</f>
        <v>0</v>
      </c>
      <c r="M41" s="1314">
        <f t="shared" ref="M41:Z41" si="46">L41</f>
        <v>0</v>
      </c>
      <c r="N41" s="1314">
        <f t="shared" si="46"/>
        <v>0</v>
      </c>
      <c r="O41" s="1314">
        <f t="shared" si="46"/>
        <v>0</v>
      </c>
      <c r="P41" s="1314">
        <f t="shared" si="46"/>
        <v>0</v>
      </c>
      <c r="Q41" s="1314">
        <f t="shared" si="46"/>
        <v>0</v>
      </c>
      <c r="R41" s="1314">
        <f t="shared" si="46"/>
        <v>0</v>
      </c>
      <c r="S41" s="1314">
        <f t="shared" si="46"/>
        <v>0</v>
      </c>
      <c r="T41" s="1314">
        <f t="shared" si="46"/>
        <v>0</v>
      </c>
      <c r="U41" s="1314">
        <f t="shared" si="46"/>
        <v>0</v>
      </c>
      <c r="V41" s="1314">
        <f t="shared" si="46"/>
        <v>0</v>
      </c>
      <c r="W41" s="1314">
        <f t="shared" si="46"/>
        <v>0</v>
      </c>
      <c r="X41" s="1314">
        <f t="shared" si="46"/>
        <v>0</v>
      </c>
      <c r="Y41" s="1314">
        <f t="shared" si="46"/>
        <v>0</v>
      </c>
      <c r="Z41" s="1314">
        <f t="shared" si="46"/>
        <v>0</v>
      </c>
      <c r="AA41" s="1315">
        <v>0</v>
      </c>
      <c r="AB41" s="1274"/>
      <c r="AC41" s="1274"/>
      <c r="AD41" s="1274"/>
      <c r="AE41" s="1274"/>
      <c r="AF41" s="1274"/>
      <c r="AG41" s="1274"/>
      <c r="AH41" s="1274"/>
      <c r="AI41" s="1274"/>
      <c r="AJ41" s="1274"/>
      <c r="AK41" s="1274"/>
      <c r="AL41" s="1274"/>
      <c r="AM41" s="1274"/>
      <c r="AN41" s="1274"/>
      <c r="AO41" s="1274"/>
      <c r="AP41" s="1274"/>
      <c r="AQ41" s="1274"/>
      <c r="AR41" s="1274"/>
      <c r="AS41" s="1274"/>
      <c r="AT41" s="1274"/>
      <c r="AU41" s="1274"/>
      <c r="AV41" s="1274"/>
      <c r="AW41" s="1274"/>
      <c r="AX41" s="1274"/>
      <c r="AY41" s="1274"/>
      <c r="AZ41" s="1274"/>
      <c r="BA41" s="1274"/>
      <c r="BB41" s="1274"/>
      <c r="BC41" s="1274"/>
      <c r="BD41" s="1274"/>
      <c r="BE41" s="1274"/>
      <c r="BF41" s="1274"/>
      <c r="BG41" s="1274"/>
      <c r="BH41" s="1274"/>
      <c r="BI41" s="1274"/>
      <c r="BJ41" s="1274"/>
      <c r="BK41" s="1274"/>
      <c r="BL41" s="1274"/>
      <c r="BM41" s="1274"/>
      <c r="BN41" s="1274"/>
      <c r="BO41" s="1274"/>
      <c r="BP41" s="1274"/>
      <c r="BQ41" s="1274"/>
      <c r="BR41" s="1274"/>
      <c r="BS41" s="1274"/>
      <c r="BT41" s="1274"/>
      <c r="BU41" s="1274"/>
      <c r="BV41" s="1274"/>
      <c r="BW41" s="1274"/>
      <c r="BX41" s="1274"/>
      <c r="BY41" s="1274"/>
      <c r="BZ41" s="1274"/>
      <c r="CA41" s="1274"/>
      <c r="CB41" s="1274"/>
      <c r="CC41" s="1274"/>
      <c r="CD41" s="1274"/>
      <c r="CE41" s="1274"/>
      <c r="CF41" s="1274"/>
      <c r="CG41" s="1274"/>
      <c r="CH41" s="1274"/>
      <c r="CI41" s="1274"/>
      <c r="CJ41" s="1274"/>
      <c r="CK41" s="1274"/>
      <c r="CL41" s="1274"/>
      <c r="CM41" s="1274"/>
      <c r="CN41" s="1274"/>
      <c r="CO41" s="1274"/>
      <c r="CP41" s="1274"/>
      <c r="CQ41" s="1274"/>
      <c r="CR41" s="1274"/>
      <c r="CS41" s="1274"/>
      <c r="CT41" s="1274"/>
      <c r="CU41" s="1274"/>
      <c r="CV41" s="1274"/>
      <c r="CW41" s="1274"/>
      <c r="CX41" s="1274"/>
      <c r="CY41" s="1274"/>
      <c r="CZ41" s="1274"/>
      <c r="DA41" s="1274"/>
      <c r="DB41" s="1274"/>
      <c r="DC41" s="1274"/>
      <c r="DD41" s="1274"/>
      <c r="DE41" s="1274"/>
      <c r="DF41" s="1274"/>
      <c r="DG41" s="1274"/>
      <c r="DH41" s="1274"/>
      <c r="DI41" s="1274"/>
      <c r="DJ41" s="1274"/>
      <c r="DK41" s="1274"/>
      <c r="DL41" s="1274"/>
      <c r="DM41" s="1274"/>
      <c r="DN41" s="1274"/>
      <c r="DO41" s="1274"/>
      <c r="DP41" s="1274"/>
      <c r="DQ41" s="1274"/>
      <c r="DR41" s="1274"/>
      <c r="DS41" s="1274"/>
      <c r="DT41" s="1274"/>
      <c r="DU41" s="1274"/>
      <c r="DV41" s="1274"/>
      <c r="DW41" s="1274"/>
      <c r="DX41" s="1274"/>
      <c r="DY41" s="1274"/>
      <c r="DZ41" s="1274"/>
      <c r="EA41" s="1274"/>
      <c r="EB41" s="1274"/>
      <c r="EC41" s="1274"/>
      <c r="ED41" s="1274"/>
      <c r="EE41" s="1274"/>
      <c r="EF41" s="1274"/>
      <c r="EG41" s="1274"/>
      <c r="EH41" s="1274"/>
      <c r="EI41" s="1274"/>
      <c r="EJ41" s="1274"/>
      <c r="EK41" s="1274"/>
      <c r="EL41" s="1274"/>
      <c r="EM41" s="1274"/>
      <c r="EN41" s="1274"/>
      <c r="EO41" s="1274"/>
      <c r="EP41" s="1274"/>
      <c r="EQ41" s="1274"/>
      <c r="ER41" s="1274"/>
      <c r="ES41" s="1274"/>
      <c r="ET41" s="1274"/>
      <c r="EU41" s="1274"/>
      <c r="EV41" s="1274"/>
      <c r="EW41" s="1274"/>
      <c r="EX41" s="1274"/>
      <c r="EY41" s="1274"/>
      <c r="EZ41" s="1274"/>
      <c r="FA41" s="1274"/>
      <c r="FB41" s="1274"/>
      <c r="FC41" s="1274"/>
      <c r="FD41" s="1274"/>
      <c r="FE41" s="1274"/>
      <c r="FF41" s="1274"/>
      <c r="FG41" s="1274"/>
      <c r="FH41" s="1274"/>
      <c r="FI41" s="1274"/>
      <c r="FJ41" s="1274"/>
      <c r="FK41" s="1274"/>
      <c r="FL41" s="1274"/>
      <c r="FM41" s="1274"/>
      <c r="FN41" s="1274"/>
      <c r="FO41" s="1274"/>
      <c r="FP41" s="1274"/>
      <c r="FQ41" s="1274"/>
      <c r="FR41" s="1274"/>
      <c r="FS41" s="1274"/>
      <c r="FT41" s="1274"/>
      <c r="FU41" s="1274"/>
      <c r="FV41" s="1274"/>
      <c r="FW41" s="1274"/>
      <c r="FX41" s="1274"/>
      <c r="FY41" s="1274"/>
      <c r="FZ41" s="1274"/>
      <c r="GA41" s="1274"/>
      <c r="GB41" s="1274"/>
      <c r="GC41" s="1274"/>
      <c r="GD41" s="1274"/>
      <c r="GE41" s="1274"/>
      <c r="GF41" s="1274"/>
      <c r="GG41" s="1274"/>
      <c r="GH41" s="1274"/>
      <c r="GI41" s="1274"/>
      <c r="GJ41" s="1274"/>
      <c r="GK41" s="1274"/>
      <c r="GL41" s="1274"/>
      <c r="GM41" s="1274"/>
      <c r="GN41" s="1274"/>
      <c r="GO41" s="1274"/>
      <c r="GP41" s="1274"/>
      <c r="GQ41" s="1274"/>
      <c r="GR41" s="1274"/>
      <c r="GS41" s="1274"/>
      <c r="GT41" s="1274"/>
      <c r="GU41" s="1274"/>
      <c r="GV41" s="1274"/>
      <c r="GW41" s="1274"/>
      <c r="GX41" s="1274"/>
      <c r="GY41" s="1274"/>
      <c r="GZ41" s="1274"/>
      <c r="HA41" s="1274"/>
      <c r="HB41" s="1274"/>
      <c r="HC41" s="1274"/>
      <c r="HD41" s="1274"/>
      <c r="HE41" s="1274"/>
      <c r="HF41" s="1274"/>
      <c r="HG41" s="1274"/>
      <c r="HH41" s="1274"/>
      <c r="HI41" s="1274"/>
      <c r="HJ41" s="1274"/>
      <c r="HK41" s="1274"/>
      <c r="HL41" s="1274"/>
      <c r="HM41" s="1274"/>
      <c r="HN41" s="1274"/>
      <c r="HO41" s="1274"/>
      <c r="HP41" s="1274"/>
      <c r="HQ41" s="1274"/>
      <c r="HR41" s="1274"/>
      <c r="HS41" s="1274"/>
      <c r="HT41" s="1274"/>
      <c r="HU41" s="1274"/>
      <c r="HV41" s="1274"/>
      <c r="HW41" s="1274"/>
      <c r="HX41" s="1274"/>
      <c r="HY41" s="1274"/>
      <c r="HZ41" s="1274"/>
      <c r="IA41" s="1274"/>
      <c r="IB41" s="1274"/>
      <c r="IC41" s="1274"/>
      <c r="ID41" s="1274"/>
      <c r="IE41" s="1274"/>
      <c r="IF41" s="1274"/>
      <c r="IG41" s="1274"/>
      <c r="IH41" s="1274"/>
      <c r="II41" s="1274"/>
      <c r="IJ41" s="1274"/>
      <c r="IK41" s="1274"/>
      <c r="IL41" s="1274"/>
      <c r="IM41" s="1274"/>
      <c r="IN41" s="1274"/>
      <c r="IO41" s="1274"/>
      <c r="IP41" s="1274"/>
      <c r="IQ41" s="1274"/>
      <c r="IR41" s="1274"/>
      <c r="IS41" s="1274"/>
      <c r="IT41" s="1274"/>
      <c r="IU41" s="1274"/>
    </row>
    <row r="42" spans="1:255" ht="14.1" customHeight="1" x14ac:dyDescent="0.25">
      <c r="A42" s="1271" t="s">
        <v>820</v>
      </c>
      <c r="B42" s="1272" t="s">
        <v>23</v>
      </c>
      <c r="D42" s="1265"/>
      <c r="E42" s="1279"/>
      <c r="F42" s="1316"/>
      <c r="G42" s="1306">
        <f>SUM(G43:G45)</f>
        <v>0</v>
      </c>
      <c r="H42" s="1307">
        <f>SUM(H43:H45)</f>
        <v>0</v>
      </c>
      <c r="I42" s="1307">
        <f>SUM(I43:I45)</f>
        <v>0</v>
      </c>
      <c r="J42" s="1307">
        <f t="shared" ref="J42" si="47">SUM(J43:J45)</f>
        <v>0</v>
      </c>
      <c r="K42" s="1307">
        <f>SUM(K43:K45)</f>
        <v>0</v>
      </c>
      <c r="L42" s="1307">
        <f t="shared" ref="L42:T42" si="48">SUM(L43:L45)</f>
        <v>0</v>
      </c>
      <c r="M42" s="1307">
        <f t="shared" si="48"/>
        <v>0</v>
      </c>
      <c r="N42" s="1307">
        <f t="shared" si="48"/>
        <v>0</v>
      </c>
      <c r="O42" s="1307">
        <f t="shared" si="48"/>
        <v>0</v>
      </c>
      <c r="P42" s="1307">
        <f t="shared" si="48"/>
        <v>0</v>
      </c>
      <c r="Q42" s="1307">
        <f t="shared" si="48"/>
        <v>0</v>
      </c>
      <c r="R42" s="1307">
        <f t="shared" si="48"/>
        <v>0</v>
      </c>
      <c r="S42" s="1307">
        <f t="shared" si="48"/>
        <v>0</v>
      </c>
      <c r="T42" s="1307">
        <f t="shared" si="48"/>
        <v>0</v>
      </c>
      <c r="U42" s="1307">
        <f t="shared" ref="U42:Z42" si="49">SUM(U43:U45)</f>
        <v>0</v>
      </c>
      <c r="V42" s="1307">
        <f t="shared" si="49"/>
        <v>0</v>
      </c>
      <c r="W42" s="1307">
        <f t="shared" si="49"/>
        <v>0</v>
      </c>
      <c r="X42" s="1307">
        <f t="shared" si="49"/>
        <v>0</v>
      </c>
      <c r="Y42" s="1307">
        <f t="shared" si="49"/>
        <v>0</v>
      </c>
      <c r="Z42" s="1307">
        <f t="shared" si="49"/>
        <v>0</v>
      </c>
      <c r="AA42" s="1277">
        <v>0</v>
      </c>
      <c r="AB42" s="1279"/>
      <c r="AC42" s="1279"/>
      <c r="AD42" s="1279"/>
      <c r="AE42" s="1279"/>
      <c r="AF42" s="1279"/>
      <c r="AG42" s="1279"/>
      <c r="AH42" s="1279"/>
      <c r="AI42" s="1279"/>
      <c r="AJ42" s="1279"/>
      <c r="AK42" s="1279"/>
      <c r="AL42" s="1279"/>
      <c r="AM42" s="1279"/>
      <c r="AN42" s="1279"/>
      <c r="AO42" s="1279"/>
      <c r="AP42" s="1279"/>
      <c r="AQ42" s="1279"/>
      <c r="AR42" s="1279"/>
      <c r="AS42" s="1279"/>
      <c r="AT42" s="1279"/>
      <c r="AU42" s="1279"/>
      <c r="AV42" s="1279"/>
      <c r="AW42" s="1279"/>
      <c r="AX42" s="1279"/>
      <c r="AY42" s="1279"/>
      <c r="AZ42" s="1279"/>
      <c r="BA42" s="1279"/>
      <c r="BB42" s="1279"/>
      <c r="BC42" s="1279"/>
      <c r="BD42" s="1279"/>
      <c r="BE42" s="1279"/>
      <c r="BF42" s="1279"/>
      <c r="BG42" s="1279"/>
      <c r="BH42" s="1279"/>
      <c r="BI42" s="1279"/>
      <c r="BJ42" s="1279"/>
      <c r="BK42" s="1279"/>
      <c r="BL42" s="1279"/>
      <c r="BM42" s="1279"/>
      <c r="BN42" s="1279"/>
      <c r="BO42" s="1279"/>
      <c r="BP42" s="1279"/>
      <c r="BQ42" s="1279"/>
      <c r="BR42" s="1279"/>
      <c r="BS42" s="1279"/>
      <c r="BT42" s="1279"/>
      <c r="BU42" s="1279"/>
      <c r="BV42" s="1279"/>
      <c r="BW42" s="1279"/>
      <c r="BX42" s="1279"/>
      <c r="BY42" s="1279"/>
      <c r="BZ42" s="1279"/>
      <c r="CA42" s="1279"/>
      <c r="CB42" s="1279"/>
      <c r="CC42" s="1279"/>
      <c r="CD42" s="1279"/>
      <c r="CE42" s="1279"/>
      <c r="CF42" s="1279"/>
      <c r="CG42" s="1279"/>
      <c r="CH42" s="1279"/>
      <c r="CI42" s="1279"/>
      <c r="CJ42" s="1279"/>
      <c r="CK42" s="1279"/>
      <c r="CL42" s="1279"/>
      <c r="CM42" s="1279"/>
      <c r="CN42" s="1279"/>
      <c r="CO42" s="1279"/>
      <c r="CP42" s="1279"/>
      <c r="CQ42" s="1279"/>
      <c r="CR42" s="1279"/>
      <c r="CS42" s="1279"/>
      <c r="CT42" s="1279"/>
      <c r="CU42" s="1279"/>
      <c r="CV42" s="1279"/>
      <c r="CW42" s="1279"/>
      <c r="CX42" s="1279"/>
      <c r="CY42" s="1279"/>
      <c r="CZ42" s="1279"/>
      <c r="DA42" s="1279"/>
      <c r="DB42" s="1279"/>
      <c r="DC42" s="1279"/>
      <c r="DD42" s="1279"/>
      <c r="DE42" s="1279"/>
      <c r="DF42" s="1279"/>
      <c r="DG42" s="1279"/>
      <c r="DH42" s="1279"/>
      <c r="DI42" s="1279"/>
      <c r="DJ42" s="1279"/>
      <c r="DK42" s="1279"/>
      <c r="DL42" s="1279"/>
      <c r="DM42" s="1279"/>
      <c r="DN42" s="1279"/>
      <c r="DO42" s="1279"/>
      <c r="DP42" s="1279"/>
      <c r="DQ42" s="1279"/>
      <c r="DR42" s="1279"/>
      <c r="DS42" s="1279"/>
      <c r="DT42" s="1279"/>
      <c r="DU42" s="1279"/>
      <c r="DV42" s="1279"/>
      <c r="DW42" s="1279"/>
      <c r="DX42" s="1279"/>
      <c r="DY42" s="1279"/>
      <c r="DZ42" s="1279"/>
      <c r="EA42" s="1279"/>
      <c r="EB42" s="1279"/>
      <c r="EC42" s="1279"/>
      <c r="ED42" s="1279"/>
      <c r="EE42" s="1279"/>
      <c r="EF42" s="1279"/>
      <c r="EG42" s="1279"/>
      <c r="EH42" s="1279"/>
      <c r="EI42" s="1279"/>
      <c r="EJ42" s="1279"/>
      <c r="EK42" s="1279"/>
      <c r="EL42" s="1279"/>
      <c r="EM42" s="1279"/>
      <c r="EN42" s="1279"/>
      <c r="EO42" s="1279"/>
      <c r="EP42" s="1279"/>
      <c r="EQ42" s="1279"/>
      <c r="ER42" s="1279"/>
      <c r="ES42" s="1279"/>
      <c r="ET42" s="1279"/>
      <c r="EU42" s="1279"/>
      <c r="EV42" s="1279"/>
      <c r="EW42" s="1279"/>
      <c r="EX42" s="1279"/>
      <c r="EY42" s="1279"/>
      <c r="EZ42" s="1279"/>
      <c r="FA42" s="1279"/>
      <c r="FB42" s="1279"/>
      <c r="FC42" s="1279"/>
      <c r="FD42" s="1279"/>
      <c r="FE42" s="1279"/>
      <c r="FF42" s="1279"/>
      <c r="FG42" s="1279"/>
      <c r="FH42" s="1279"/>
      <c r="FI42" s="1279"/>
      <c r="FJ42" s="1279"/>
      <c r="FK42" s="1279"/>
      <c r="FL42" s="1279"/>
      <c r="FM42" s="1279"/>
      <c r="FN42" s="1279"/>
      <c r="FO42" s="1279"/>
      <c r="FP42" s="1279"/>
      <c r="FQ42" s="1279"/>
      <c r="FR42" s="1279"/>
      <c r="FS42" s="1279"/>
      <c r="FT42" s="1279"/>
      <c r="FU42" s="1279"/>
      <c r="FV42" s="1279"/>
      <c r="FW42" s="1279"/>
      <c r="FX42" s="1279"/>
      <c r="FY42" s="1279"/>
      <c r="FZ42" s="1279"/>
      <c r="GA42" s="1279"/>
      <c r="GB42" s="1279"/>
      <c r="GC42" s="1279"/>
      <c r="GD42" s="1279"/>
      <c r="GE42" s="1279"/>
      <c r="GF42" s="1279"/>
      <c r="GG42" s="1279"/>
      <c r="GH42" s="1279"/>
      <c r="GI42" s="1279"/>
      <c r="GJ42" s="1279"/>
      <c r="GK42" s="1279"/>
      <c r="GL42" s="1279"/>
      <c r="GM42" s="1279"/>
      <c r="GN42" s="1279"/>
      <c r="GO42" s="1279"/>
      <c r="GP42" s="1279"/>
      <c r="GQ42" s="1279"/>
      <c r="GR42" s="1279"/>
      <c r="GS42" s="1279"/>
      <c r="GT42" s="1279"/>
      <c r="GU42" s="1279"/>
      <c r="GV42" s="1279"/>
      <c r="GW42" s="1279"/>
      <c r="GX42" s="1279"/>
      <c r="GY42" s="1279"/>
      <c r="GZ42" s="1279"/>
      <c r="HA42" s="1279"/>
      <c r="HB42" s="1279"/>
      <c r="HC42" s="1279"/>
      <c r="HD42" s="1279"/>
      <c r="HE42" s="1279"/>
      <c r="HF42" s="1279"/>
      <c r="HG42" s="1279"/>
      <c r="HH42" s="1279"/>
      <c r="HI42" s="1279"/>
      <c r="HJ42" s="1279"/>
      <c r="HK42" s="1279"/>
      <c r="HL42" s="1279"/>
      <c r="HM42" s="1279"/>
      <c r="HN42" s="1279"/>
      <c r="HO42" s="1279"/>
      <c r="HP42" s="1279"/>
      <c r="HQ42" s="1279"/>
      <c r="HR42" s="1279"/>
      <c r="HS42" s="1279"/>
      <c r="HT42" s="1279"/>
      <c r="HU42" s="1279"/>
      <c r="HV42" s="1279"/>
      <c r="HW42" s="1279"/>
      <c r="HX42" s="1279"/>
      <c r="HY42" s="1279"/>
      <c r="HZ42" s="1279"/>
      <c r="IA42" s="1279"/>
      <c r="IB42" s="1279"/>
      <c r="IC42" s="1279"/>
      <c r="ID42" s="1279"/>
      <c r="IE42" s="1279"/>
      <c r="IF42" s="1279"/>
      <c r="IG42" s="1279"/>
      <c r="IH42" s="1279"/>
      <c r="II42" s="1279"/>
      <c r="IJ42" s="1279"/>
      <c r="IK42" s="1279"/>
      <c r="IL42" s="1279"/>
      <c r="IM42" s="1279"/>
      <c r="IN42" s="1279"/>
      <c r="IO42" s="1279"/>
      <c r="IP42" s="1279"/>
      <c r="IQ42" s="1279"/>
      <c r="IR42" s="1279"/>
      <c r="IS42" s="1279"/>
      <c r="IT42" s="1279"/>
      <c r="IU42" s="1279"/>
    </row>
    <row r="43" spans="1:255" ht="14.1" customHeight="1" x14ac:dyDescent="0.25">
      <c r="A43" s="216"/>
      <c r="B43" s="1294" t="s">
        <v>237</v>
      </c>
      <c r="C43" s="1295" t="s">
        <v>497</v>
      </c>
      <c r="D43" s="1274"/>
      <c r="E43" s="1279"/>
      <c r="F43" s="1279"/>
      <c r="G43" s="1317">
        <f>'(15)Orç_Ano_1'!I49</f>
        <v>0</v>
      </c>
      <c r="H43" s="1312">
        <f>'(15)Orç_Ano_2'!I49</f>
        <v>0</v>
      </c>
      <c r="I43" s="1312">
        <f>'(15)Orç_Ano_3'!I49</f>
        <v>0</v>
      </c>
      <c r="J43" s="1312">
        <f>'(15)Orç_Ano_4'!I49</f>
        <v>0</v>
      </c>
      <c r="K43" s="1312">
        <f>'(15)Orç_Ano_5'!I49</f>
        <v>0</v>
      </c>
      <c r="L43" s="1312">
        <f>'(15)Orç_Ano_6'!I49</f>
        <v>0</v>
      </c>
      <c r="M43" s="1312">
        <f t="shared" ref="M43:Z43" si="50">L43</f>
        <v>0</v>
      </c>
      <c r="N43" s="1312">
        <f t="shared" si="50"/>
        <v>0</v>
      </c>
      <c r="O43" s="1312">
        <f t="shared" si="50"/>
        <v>0</v>
      </c>
      <c r="P43" s="1312">
        <f t="shared" si="50"/>
        <v>0</v>
      </c>
      <c r="Q43" s="1312">
        <f t="shared" si="50"/>
        <v>0</v>
      </c>
      <c r="R43" s="1312">
        <f t="shared" si="50"/>
        <v>0</v>
      </c>
      <c r="S43" s="1312">
        <f t="shared" si="50"/>
        <v>0</v>
      </c>
      <c r="T43" s="1312">
        <f t="shared" si="50"/>
        <v>0</v>
      </c>
      <c r="U43" s="1312">
        <f t="shared" si="50"/>
        <v>0</v>
      </c>
      <c r="V43" s="1312">
        <f t="shared" si="50"/>
        <v>0</v>
      </c>
      <c r="W43" s="1312">
        <f t="shared" si="50"/>
        <v>0</v>
      </c>
      <c r="X43" s="1312">
        <f t="shared" si="50"/>
        <v>0</v>
      </c>
      <c r="Y43" s="1312">
        <f t="shared" si="50"/>
        <v>0</v>
      </c>
      <c r="Z43" s="1312">
        <f t="shared" si="50"/>
        <v>0</v>
      </c>
      <c r="AA43" s="1318">
        <v>0</v>
      </c>
      <c r="AB43" s="1274"/>
      <c r="AC43" s="1274"/>
      <c r="AD43" s="1274"/>
      <c r="AE43" s="1274"/>
      <c r="AF43" s="1274"/>
      <c r="AG43" s="1274"/>
      <c r="AH43" s="1274"/>
      <c r="AI43" s="1274"/>
      <c r="AJ43" s="1274"/>
      <c r="AK43" s="1274"/>
      <c r="AL43" s="1274"/>
      <c r="AM43" s="1274"/>
      <c r="AN43" s="1274"/>
      <c r="AO43" s="1274"/>
      <c r="AP43" s="1274"/>
      <c r="AQ43" s="1274"/>
      <c r="AR43" s="1274"/>
      <c r="AS43" s="1274"/>
      <c r="AT43" s="1274"/>
      <c r="AU43" s="1274"/>
      <c r="AV43" s="1274"/>
      <c r="AW43" s="1274"/>
      <c r="AX43" s="1274"/>
      <c r="AY43" s="1274"/>
      <c r="AZ43" s="1274"/>
      <c r="BA43" s="1274"/>
      <c r="BB43" s="1274"/>
      <c r="BC43" s="1274"/>
      <c r="BD43" s="1274"/>
      <c r="BE43" s="1274"/>
      <c r="BF43" s="1274"/>
      <c r="BG43" s="1274"/>
      <c r="BH43" s="1274"/>
      <c r="BI43" s="1274"/>
      <c r="BJ43" s="1274"/>
      <c r="BK43" s="1274"/>
      <c r="BL43" s="1274"/>
      <c r="BM43" s="1274"/>
      <c r="BN43" s="1274"/>
      <c r="BO43" s="1274"/>
      <c r="BP43" s="1274"/>
      <c r="BQ43" s="1274"/>
      <c r="BR43" s="1274"/>
      <c r="BS43" s="1274"/>
      <c r="BT43" s="1274"/>
      <c r="BU43" s="1274"/>
      <c r="BV43" s="1274"/>
      <c r="BW43" s="1274"/>
      <c r="BX43" s="1274"/>
      <c r="BY43" s="1274"/>
      <c r="BZ43" s="1274"/>
      <c r="CA43" s="1274"/>
      <c r="CB43" s="1274"/>
      <c r="CC43" s="1274"/>
      <c r="CD43" s="1274"/>
      <c r="CE43" s="1274"/>
      <c r="CF43" s="1274"/>
      <c r="CG43" s="1274"/>
      <c r="CH43" s="1274"/>
      <c r="CI43" s="1274"/>
      <c r="CJ43" s="1274"/>
      <c r="CK43" s="1274"/>
      <c r="CL43" s="1274"/>
      <c r="CM43" s="1274"/>
      <c r="CN43" s="1274"/>
      <c r="CO43" s="1274"/>
      <c r="CP43" s="1274"/>
      <c r="CQ43" s="1274"/>
      <c r="CR43" s="1274"/>
      <c r="CS43" s="1274"/>
      <c r="CT43" s="1274"/>
      <c r="CU43" s="1274"/>
      <c r="CV43" s="1274"/>
      <c r="CW43" s="1274"/>
      <c r="CX43" s="1274"/>
      <c r="CY43" s="1274"/>
      <c r="CZ43" s="1274"/>
      <c r="DA43" s="1274"/>
      <c r="DB43" s="1274"/>
      <c r="DC43" s="1274"/>
      <c r="DD43" s="1274"/>
      <c r="DE43" s="1274"/>
      <c r="DF43" s="1274"/>
      <c r="DG43" s="1274"/>
      <c r="DH43" s="1274"/>
      <c r="DI43" s="1274"/>
      <c r="DJ43" s="1274"/>
      <c r="DK43" s="1274"/>
      <c r="DL43" s="1274"/>
      <c r="DM43" s="1274"/>
      <c r="DN43" s="1274"/>
      <c r="DO43" s="1274"/>
      <c r="DP43" s="1274"/>
      <c r="DQ43" s="1274"/>
      <c r="DR43" s="1274"/>
      <c r="DS43" s="1274"/>
      <c r="DT43" s="1274"/>
      <c r="DU43" s="1274"/>
      <c r="DV43" s="1274"/>
      <c r="DW43" s="1274"/>
      <c r="DX43" s="1274"/>
      <c r="DY43" s="1274"/>
      <c r="DZ43" s="1274"/>
      <c r="EA43" s="1274"/>
      <c r="EB43" s="1274"/>
      <c r="EC43" s="1274"/>
      <c r="ED43" s="1274"/>
      <c r="EE43" s="1274"/>
      <c r="EF43" s="1274"/>
      <c r="EG43" s="1274"/>
      <c r="EH43" s="1274"/>
      <c r="EI43" s="1274"/>
      <c r="EJ43" s="1274"/>
      <c r="EK43" s="1274"/>
      <c r="EL43" s="1274"/>
      <c r="EM43" s="1274"/>
      <c r="EN43" s="1274"/>
      <c r="EO43" s="1274"/>
      <c r="EP43" s="1274"/>
      <c r="EQ43" s="1274"/>
      <c r="ER43" s="1274"/>
      <c r="ES43" s="1274"/>
      <c r="ET43" s="1274"/>
      <c r="EU43" s="1274"/>
      <c r="EV43" s="1274"/>
      <c r="EW43" s="1274"/>
      <c r="EX43" s="1274"/>
      <c r="EY43" s="1274"/>
      <c r="EZ43" s="1274"/>
      <c r="FA43" s="1274"/>
      <c r="FB43" s="1274"/>
      <c r="FC43" s="1274"/>
      <c r="FD43" s="1274"/>
      <c r="FE43" s="1274"/>
      <c r="FF43" s="1274"/>
      <c r="FG43" s="1274"/>
      <c r="FH43" s="1274"/>
      <c r="FI43" s="1274"/>
      <c r="FJ43" s="1274"/>
      <c r="FK43" s="1274"/>
      <c r="FL43" s="1274"/>
      <c r="FM43" s="1274"/>
      <c r="FN43" s="1274"/>
      <c r="FO43" s="1274"/>
      <c r="FP43" s="1274"/>
      <c r="FQ43" s="1274"/>
      <c r="FR43" s="1274"/>
      <c r="FS43" s="1274"/>
      <c r="FT43" s="1274"/>
      <c r="FU43" s="1274"/>
      <c r="FV43" s="1274"/>
      <c r="FW43" s="1274"/>
      <c r="FX43" s="1274"/>
      <c r="FY43" s="1274"/>
      <c r="FZ43" s="1274"/>
      <c r="GA43" s="1274"/>
      <c r="GB43" s="1274"/>
      <c r="GC43" s="1274"/>
      <c r="GD43" s="1274"/>
      <c r="GE43" s="1274"/>
      <c r="GF43" s="1274"/>
      <c r="GG43" s="1274"/>
      <c r="GH43" s="1274"/>
      <c r="GI43" s="1274"/>
      <c r="GJ43" s="1274"/>
      <c r="GK43" s="1274"/>
      <c r="GL43" s="1274"/>
      <c r="GM43" s="1274"/>
      <c r="GN43" s="1274"/>
      <c r="GO43" s="1274"/>
      <c r="GP43" s="1274"/>
      <c r="GQ43" s="1274"/>
      <c r="GR43" s="1274"/>
      <c r="GS43" s="1274"/>
      <c r="GT43" s="1274"/>
      <c r="GU43" s="1274"/>
      <c r="GV43" s="1274"/>
      <c r="GW43" s="1274"/>
      <c r="GX43" s="1274"/>
      <c r="GY43" s="1274"/>
      <c r="GZ43" s="1274"/>
      <c r="HA43" s="1274"/>
      <c r="HB43" s="1274"/>
      <c r="HC43" s="1274"/>
      <c r="HD43" s="1274"/>
      <c r="HE43" s="1274"/>
      <c r="HF43" s="1274"/>
      <c r="HG43" s="1274"/>
      <c r="HH43" s="1274"/>
      <c r="HI43" s="1274"/>
      <c r="HJ43" s="1274"/>
      <c r="HK43" s="1274"/>
      <c r="HL43" s="1274"/>
      <c r="HM43" s="1274"/>
      <c r="HN43" s="1274"/>
      <c r="HO43" s="1274"/>
      <c r="HP43" s="1274"/>
      <c r="HQ43" s="1274"/>
      <c r="HR43" s="1274"/>
      <c r="HS43" s="1274"/>
      <c r="HT43" s="1274"/>
      <c r="HU43" s="1274"/>
      <c r="HV43" s="1274"/>
      <c r="HW43" s="1274"/>
      <c r="HX43" s="1274"/>
      <c r="HY43" s="1274"/>
      <c r="HZ43" s="1274"/>
      <c r="IA43" s="1274"/>
      <c r="IB43" s="1274"/>
      <c r="IC43" s="1274"/>
      <c r="ID43" s="1274"/>
      <c r="IE43" s="1274"/>
      <c r="IF43" s="1274"/>
      <c r="IG43" s="1274"/>
      <c r="IH43" s="1274"/>
      <c r="II43" s="1274"/>
      <c r="IJ43" s="1274"/>
      <c r="IK43" s="1274"/>
      <c r="IL43" s="1274"/>
      <c r="IM43" s="1274"/>
      <c r="IN43" s="1274"/>
      <c r="IO43" s="1274"/>
      <c r="IP43" s="1274"/>
      <c r="IQ43" s="1274"/>
      <c r="IR43" s="1274"/>
      <c r="IS43" s="1274"/>
      <c r="IT43" s="1274"/>
      <c r="IU43" s="1274"/>
    </row>
    <row r="44" spans="1:255" ht="14.1" customHeight="1" x14ac:dyDescent="0.25">
      <c r="A44" s="216"/>
      <c r="B44" s="1294" t="s">
        <v>238</v>
      </c>
      <c r="C44" s="1295" t="s">
        <v>498</v>
      </c>
      <c r="D44" s="1274"/>
      <c r="E44" s="1279"/>
      <c r="F44" s="1279"/>
      <c r="G44" s="1317">
        <f>'(15)Orç_Ano_1'!I63</f>
        <v>0</v>
      </c>
      <c r="H44" s="1312">
        <f>'(15)Orç_Ano_2'!I63</f>
        <v>0</v>
      </c>
      <c r="I44" s="1312">
        <f>'(15)Orç_Ano_3'!I63</f>
        <v>0</v>
      </c>
      <c r="J44" s="1312">
        <f>'(15)Orç_Ano_4'!I63</f>
        <v>0</v>
      </c>
      <c r="K44" s="1312">
        <f>'(15)Orç_Ano_5'!I63</f>
        <v>0</v>
      </c>
      <c r="L44" s="1312">
        <f>'(15)Orç_Ano_6'!I63</f>
        <v>0</v>
      </c>
      <c r="M44" s="1312">
        <f t="shared" ref="M44:Z44" si="51">L44</f>
        <v>0</v>
      </c>
      <c r="N44" s="1312">
        <f t="shared" si="51"/>
        <v>0</v>
      </c>
      <c r="O44" s="1312">
        <f t="shared" si="51"/>
        <v>0</v>
      </c>
      <c r="P44" s="1312">
        <f t="shared" si="51"/>
        <v>0</v>
      </c>
      <c r="Q44" s="1312">
        <f t="shared" si="51"/>
        <v>0</v>
      </c>
      <c r="R44" s="1312">
        <f t="shared" si="51"/>
        <v>0</v>
      </c>
      <c r="S44" s="1312">
        <f t="shared" si="51"/>
        <v>0</v>
      </c>
      <c r="T44" s="1312">
        <f t="shared" si="51"/>
        <v>0</v>
      </c>
      <c r="U44" s="1312">
        <f t="shared" si="51"/>
        <v>0</v>
      </c>
      <c r="V44" s="1312">
        <f t="shared" si="51"/>
        <v>0</v>
      </c>
      <c r="W44" s="1312">
        <f t="shared" si="51"/>
        <v>0</v>
      </c>
      <c r="X44" s="1312">
        <f t="shared" si="51"/>
        <v>0</v>
      </c>
      <c r="Y44" s="1312">
        <f t="shared" si="51"/>
        <v>0</v>
      </c>
      <c r="Z44" s="1312">
        <f t="shared" si="51"/>
        <v>0</v>
      </c>
      <c r="AA44" s="1318">
        <v>0</v>
      </c>
      <c r="AB44" s="1274"/>
      <c r="AC44" s="1274"/>
      <c r="AD44" s="1274"/>
      <c r="AE44" s="1274"/>
      <c r="AF44" s="1274"/>
      <c r="AG44" s="1274"/>
      <c r="AH44" s="1274"/>
      <c r="AI44" s="1274"/>
      <c r="AJ44" s="1274"/>
      <c r="AK44" s="1274"/>
      <c r="AL44" s="1274"/>
      <c r="AM44" s="1274"/>
      <c r="AN44" s="1274"/>
      <c r="AO44" s="1274"/>
      <c r="AP44" s="1274"/>
      <c r="AQ44" s="1274"/>
      <c r="AR44" s="1274"/>
      <c r="AS44" s="1274"/>
      <c r="AT44" s="1274"/>
      <c r="AU44" s="1274"/>
      <c r="AV44" s="1274"/>
      <c r="AW44" s="1274"/>
      <c r="AX44" s="1274"/>
      <c r="AY44" s="1274"/>
      <c r="AZ44" s="1274"/>
      <c r="BA44" s="1274"/>
      <c r="BB44" s="1274"/>
      <c r="BC44" s="1274"/>
      <c r="BD44" s="1274"/>
      <c r="BE44" s="1274"/>
      <c r="BF44" s="1274"/>
      <c r="BG44" s="1274"/>
      <c r="BH44" s="1274"/>
      <c r="BI44" s="1274"/>
      <c r="BJ44" s="1274"/>
      <c r="BK44" s="1274"/>
      <c r="BL44" s="1274"/>
      <c r="BM44" s="1274"/>
      <c r="BN44" s="1274"/>
      <c r="BO44" s="1274"/>
      <c r="BP44" s="1274"/>
      <c r="BQ44" s="1274"/>
      <c r="BR44" s="1274"/>
      <c r="BS44" s="1274"/>
      <c r="BT44" s="1274"/>
      <c r="BU44" s="1274"/>
      <c r="BV44" s="1274"/>
      <c r="BW44" s="1274"/>
      <c r="BX44" s="1274"/>
      <c r="BY44" s="1274"/>
      <c r="BZ44" s="1274"/>
      <c r="CA44" s="1274"/>
      <c r="CB44" s="1274"/>
      <c r="CC44" s="1274"/>
      <c r="CD44" s="1274"/>
      <c r="CE44" s="1274"/>
      <c r="CF44" s="1274"/>
      <c r="CG44" s="1274"/>
      <c r="CH44" s="1274"/>
      <c r="CI44" s="1274"/>
      <c r="CJ44" s="1274"/>
      <c r="CK44" s="1274"/>
      <c r="CL44" s="1274"/>
      <c r="CM44" s="1274"/>
      <c r="CN44" s="1274"/>
      <c r="CO44" s="1274"/>
      <c r="CP44" s="1274"/>
      <c r="CQ44" s="1274"/>
      <c r="CR44" s="1274"/>
      <c r="CS44" s="1274"/>
      <c r="CT44" s="1274"/>
      <c r="CU44" s="1274"/>
      <c r="CV44" s="1274"/>
      <c r="CW44" s="1274"/>
      <c r="CX44" s="1274"/>
      <c r="CY44" s="1274"/>
      <c r="CZ44" s="1274"/>
      <c r="DA44" s="1274"/>
      <c r="DB44" s="1274"/>
      <c r="DC44" s="1274"/>
      <c r="DD44" s="1274"/>
      <c r="DE44" s="1274"/>
      <c r="DF44" s="1274"/>
      <c r="DG44" s="1274"/>
      <c r="DH44" s="1274"/>
      <c r="DI44" s="1274"/>
      <c r="DJ44" s="1274"/>
      <c r="DK44" s="1274"/>
      <c r="DL44" s="1274"/>
      <c r="DM44" s="1274"/>
      <c r="DN44" s="1274"/>
      <c r="DO44" s="1274"/>
      <c r="DP44" s="1274"/>
      <c r="DQ44" s="1274"/>
      <c r="DR44" s="1274"/>
      <c r="DS44" s="1274"/>
      <c r="DT44" s="1274"/>
      <c r="DU44" s="1274"/>
      <c r="DV44" s="1274"/>
      <c r="DW44" s="1274"/>
      <c r="DX44" s="1274"/>
      <c r="DY44" s="1274"/>
      <c r="DZ44" s="1274"/>
      <c r="EA44" s="1274"/>
      <c r="EB44" s="1274"/>
      <c r="EC44" s="1274"/>
      <c r="ED44" s="1274"/>
      <c r="EE44" s="1274"/>
      <c r="EF44" s="1274"/>
      <c r="EG44" s="1274"/>
      <c r="EH44" s="1274"/>
      <c r="EI44" s="1274"/>
      <c r="EJ44" s="1274"/>
      <c r="EK44" s="1274"/>
      <c r="EL44" s="1274"/>
      <c r="EM44" s="1274"/>
      <c r="EN44" s="1274"/>
      <c r="EO44" s="1274"/>
      <c r="EP44" s="1274"/>
      <c r="EQ44" s="1274"/>
      <c r="ER44" s="1274"/>
      <c r="ES44" s="1274"/>
      <c r="ET44" s="1274"/>
      <c r="EU44" s="1274"/>
      <c r="EV44" s="1274"/>
      <c r="EW44" s="1274"/>
      <c r="EX44" s="1274"/>
      <c r="EY44" s="1274"/>
      <c r="EZ44" s="1274"/>
      <c r="FA44" s="1274"/>
      <c r="FB44" s="1274"/>
      <c r="FC44" s="1274"/>
      <c r="FD44" s="1274"/>
      <c r="FE44" s="1274"/>
      <c r="FF44" s="1274"/>
      <c r="FG44" s="1274"/>
      <c r="FH44" s="1274"/>
      <c r="FI44" s="1274"/>
      <c r="FJ44" s="1274"/>
      <c r="FK44" s="1274"/>
      <c r="FL44" s="1274"/>
      <c r="FM44" s="1274"/>
      <c r="FN44" s="1274"/>
      <c r="FO44" s="1274"/>
      <c r="FP44" s="1274"/>
      <c r="FQ44" s="1274"/>
      <c r="FR44" s="1274"/>
      <c r="FS44" s="1274"/>
      <c r="FT44" s="1274"/>
      <c r="FU44" s="1274"/>
      <c r="FV44" s="1274"/>
      <c r="FW44" s="1274"/>
      <c r="FX44" s="1274"/>
      <c r="FY44" s="1274"/>
      <c r="FZ44" s="1274"/>
      <c r="GA44" s="1274"/>
      <c r="GB44" s="1274"/>
      <c r="GC44" s="1274"/>
      <c r="GD44" s="1274"/>
      <c r="GE44" s="1274"/>
      <c r="GF44" s="1274"/>
      <c r="GG44" s="1274"/>
      <c r="GH44" s="1274"/>
      <c r="GI44" s="1274"/>
      <c r="GJ44" s="1274"/>
      <c r="GK44" s="1274"/>
      <c r="GL44" s="1274"/>
      <c r="GM44" s="1274"/>
      <c r="GN44" s="1274"/>
      <c r="GO44" s="1274"/>
      <c r="GP44" s="1274"/>
      <c r="GQ44" s="1274"/>
      <c r="GR44" s="1274"/>
      <c r="GS44" s="1274"/>
      <c r="GT44" s="1274"/>
      <c r="GU44" s="1274"/>
      <c r="GV44" s="1274"/>
      <c r="GW44" s="1274"/>
      <c r="GX44" s="1274"/>
      <c r="GY44" s="1274"/>
      <c r="GZ44" s="1274"/>
      <c r="HA44" s="1274"/>
      <c r="HB44" s="1274"/>
      <c r="HC44" s="1274"/>
      <c r="HD44" s="1274"/>
      <c r="HE44" s="1274"/>
      <c r="HF44" s="1274"/>
      <c r="HG44" s="1274"/>
      <c r="HH44" s="1274"/>
      <c r="HI44" s="1274"/>
      <c r="HJ44" s="1274"/>
      <c r="HK44" s="1274"/>
      <c r="HL44" s="1274"/>
      <c r="HM44" s="1274"/>
      <c r="HN44" s="1274"/>
      <c r="HO44" s="1274"/>
      <c r="HP44" s="1274"/>
      <c r="HQ44" s="1274"/>
      <c r="HR44" s="1274"/>
      <c r="HS44" s="1274"/>
      <c r="HT44" s="1274"/>
      <c r="HU44" s="1274"/>
      <c r="HV44" s="1274"/>
      <c r="HW44" s="1274"/>
      <c r="HX44" s="1274"/>
      <c r="HY44" s="1274"/>
      <c r="HZ44" s="1274"/>
      <c r="IA44" s="1274"/>
      <c r="IB44" s="1274"/>
      <c r="IC44" s="1274"/>
      <c r="ID44" s="1274"/>
      <c r="IE44" s="1274"/>
      <c r="IF44" s="1274"/>
      <c r="IG44" s="1274"/>
      <c r="IH44" s="1274"/>
      <c r="II44" s="1274"/>
      <c r="IJ44" s="1274"/>
      <c r="IK44" s="1274"/>
      <c r="IL44" s="1274"/>
      <c r="IM44" s="1274"/>
      <c r="IN44" s="1274"/>
      <c r="IO44" s="1274"/>
      <c r="IP44" s="1274"/>
      <c r="IQ44" s="1274"/>
      <c r="IR44" s="1274"/>
      <c r="IS44" s="1274"/>
      <c r="IT44" s="1274"/>
      <c r="IU44" s="1274"/>
    </row>
    <row r="45" spans="1:255" ht="14.1" customHeight="1" x14ac:dyDescent="0.25">
      <c r="A45" s="216"/>
      <c r="B45" s="1294" t="s">
        <v>239</v>
      </c>
      <c r="C45" s="1295" t="s">
        <v>499</v>
      </c>
      <c r="D45" s="1274"/>
      <c r="E45" s="1279"/>
      <c r="F45" s="1279"/>
      <c r="G45" s="1317">
        <f>'(15)Orç_Ano_1'!I72</f>
        <v>0</v>
      </c>
      <c r="H45" s="1312">
        <f>'(15)Orç_Ano_2'!I72</f>
        <v>0</v>
      </c>
      <c r="I45" s="1312">
        <f>'(15)Orç_Ano_3'!I72</f>
        <v>0</v>
      </c>
      <c r="J45" s="1312">
        <f>'(15)Orç_Ano_4'!I72</f>
        <v>0</v>
      </c>
      <c r="K45" s="1312">
        <f>'(15)Orç_Ano_5'!I72</f>
        <v>0</v>
      </c>
      <c r="L45" s="1312">
        <f>'(15)Orç_Ano_6'!I72</f>
        <v>0</v>
      </c>
      <c r="M45" s="1312">
        <f t="shared" ref="M45:Z45" si="52">L45</f>
        <v>0</v>
      </c>
      <c r="N45" s="1312">
        <f t="shared" si="52"/>
        <v>0</v>
      </c>
      <c r="O45" s="1312">
        <f t="shared" si="52"/>
        <v>0</v>
      </c>
      <c r="P45" s="1312">
        <f t="shared" si="52"/>
        <v>0</v>
      </c>
      <c r="Q45" s="1312">
        <f t="shared" si="52"/>
        <v>0</v>
      </c>
      <c r="R45" s="1312">
        <f t="shared" si="52"/>
        <v>0</v>
      </c>
      <c r="S45" s="1312">
        <f t="shared" si="52"/>
        <v>0</v>
      </c>
      <c r="T45" s="1312">
        <f t="shared" si="52"/>
        <v>0</v>
      </c>
      <c r="U45" s="1312">
        <f t="shared" si="52"/>
        <v>0</v>
      </c>
      <c r="V45" s="1312">
        <f t="shared" si="52"/>
        <v>0</v>
      </c>
      <c r="W45" s="1312">
        <f t="shared" si="52"/>
        <v>0</v>
      </c>
      <c r="X45" s="1312">
        <f t="shared" si="52"/>
        <v>0</v>
      </c>
      <c r="Y45" s="1312">
        <f t="shared" si="52"/>
        <v>0</v>
      </c>
      <c r="Z45" s="1312">
        <f t="shared" si="52"/>
        <v>0</v>
      </c>
      <c r="AA45" s="1318">
        <v>0</v>
      </c>
      <c r="AB45" s="1274"/>
      <c r="AC45" s="1274"/>
      <c r="AD45" s="1274"/>
      <c r="AE45" s="1274"/>
      <c r="AF45" s="1274"/>
      <c r="AG45" s="1274"/>
      <c r="AH45" s="1274"/>
      <c r="AI45" s="1274"/>
      <c r="AJ45" s="1274"/>
      <c r="AK45" s="1274"/>
      <c r="AL45" s="1274"/>
      <c r="AM45" s="1274"/>
      <c r="AN45" s="1274"/>
      <c r="AO45" s="1274"/>
      <c r="AP45" s="1274"/>
      <c r="AQ45" s="1274"/>
      <c r="AR45" s="1274"/>
      <c r="AS45" s="1274"/>
      <c r="AT45" s="1274"/>
      <c r="AU45" s="1274"/>
      <c r="AV45" s="1274"/>
      <c r="AW45" s="1274"/>
      <c r="AX45" s="1274"/>
      <c r="AY45" s="1274"/>
      <c r="AZ45" s="1274"/>
      <c r="BA45" s="1274"/>
      <c r="BB45" s="1274"/>
      <c r="BC45" s="1274"/>
      <c r="BD45" s="1274"/>
      <c r="BE45" s="1274"/>
      <c r="BF45" s="1274"/>
      <c r="BG45" s="1274"/>
      <c r="BH45" s="1274"/>
      <c r="BI45" s="1274"/>
      <c r="BJ45" s="1274"/>
      <c r="BK45" s="1274"/>
      <c r="BL45" s="1274"/>
      <c r="BM45" s="1274"/>
      <c r="BN45" s="1274"/>
      <c r="BO45" s="1274"/>
      <c r="BP45" s="1274"/>
      <c r="BQ45" s="1274"/>
      <c r="BR45" s="1274"/>
      <c r="BS45" s="1274"/>
      <c r="BT45" s="1274"/>
      <c r="BU45" s="1274"/>
      <c r="BV45" s="1274"/>
      <c r="BW45" s="1274"/>
      <c r="BX45" s="1274"/>
      <c r="BY45" s="1274"/>
      <c r="BZ45" s="1274"/>
      <c r="CA45" s="1274"/>
      <c r="CB45" s="1274"/>
      <c r="CC45" s="1274"/>
      <c r="CD45" s="1274"/>
      <c r="CE45" s="1274"/>
      <c r="CF45" s="1274"/>
      <c r="CG45" s="1274"/>
      <c r="CH45" s="1274"/>
      <c r="CI45" s="1274"/>
      <c r="CJ45" s="1274"/>
      <c r="CK45" s="1274"/>
      <c r="CL45" s="1274"/>
      <c r="CM45" s="1274"/>
      <c r="CN45" s="1274"/>
      <c r="CO45" s="1274"/>
      <c r="CP45" s="1274"/>
      <c r="CQ45" s="1274"/>
      <c r="CR45" s="1274"/>
      <c r="CS45" s="1274"/>
      <c r="CT45" s="1274"/>
      <c r="CU45" s="1274"/>
      <c r="CV45" s="1274"/>
      <c r="CW45" s="1274"/>
      <c r="CX45" s="1274"/>
      <c r="CY45" s="1274"/>
      <c r="CZ45" s="1274"/>
      <c r="DA45" s="1274"/>
      <c r="DB45" s="1274"/>
      <c r="DC45" s="1274"/>
      <c r="DD45" s="1274"/>
      <c r="DE45" s="1274"/>
      <c r="DF45" s="1274"/>
      <c r="DG45" s="1274"/>
      <c r="DH45" s="1274"/>
      <c r="DI45" s="1274"/>
      <c r="DJ45" s="1274"/>
      <c r="DK45" s="1274"/>
      <c r="DL45" s="1274"/>
      <c r="DM45" s="1274"/>
      <c r="DN45" s="1274"/>
      <c r="DO45" s="1274"/>
      <c r="DP45" s="1274"/>
      <c r="DQ45" s="1274"/>
      <c r="DR45" s="1274"/>
      <c r="DS45" s="1274"/>
      <c r="DT45" s="1274"/>
      <c r="DU45" s="1274"/>
      <c r="DV45" s="1274"/>
      <c r="DW45" s="1274"/>
      <c r="DX45" s="1274"/>
      <c r="DY45" s="1274"/>
      <c r="DZ45" s="1274"/>
      <c r="EA45" s="1274"/>
      <c r="EB45" s="1274"/>
      <c r="EC45" s="1274"/>
      <c r="ED45" s="1274"/>
      <c r="EE45" s="1274"/>
      <c r="EF45" s="1274"/>
      <c r="EG45" s="1274"/>
      <c r="EH45" s="1274"/>
      <c r="EI45" s="1274"/>
      <c r="EJ45" s="1274"/>
      <c r="EK45" s="1274"/>
      <c r="EL45" s="1274"/>
      <c r="EM45" s="1274"/>
      <c r="EN45" s="1274"/>
      <c r="EO45" s="1274"/>
      <c r="EP45" s="1274"/>
      <c r="EQ45" s="1274"/>
      <c r="ER45" s="1274"/>
      <c r="ES45" s="1274"/>
      <c r="ET45" s="1274"/>
      <c r="EU45" s="1274"/>
      <c r="EV45" s="1274"/>
      <c r="EW45" s="1274"/>
      <c r="EX45" s="1274"/>
      <c r="EY45" s="1274"/>
      <c r="EZ45" s="1274"/>
      <c r="FA45" s="1274"/>
      <c r="FB45" s="1274"/>
      <c r="FC45" s="1274"/>
      <c r="FD45" s="1274"/>
      <c r="FE45" s="1274"/>
      <c r="FF45" s="1274"/>
      <c r="FG45" s="1274"/>
      <c r="FH45" s="1274"/>
      <c r="FI45" s="1274"/>
      <c r="FJ45" s="1274"/>
      <c r="FK45" s="1274"/>
      <c r="FL45" s="1274"/>
      <c r="FM45" s="1274"/>
      <c r="FN45" s="1274"/>
      <c r="FO45" s="1274"/>
      <c r="FP45" s="1274"/>
      <c r="FQ45" s="1274"/>
      <c r="FR45" s="1274"/>
      <c r="FS45" s="1274"/>
      <c r="FT45" s="1274"/>
      <c r="FU45" s="1274"/>
      <c r="FV45" s="1274"/>
      <c r="FW45" s="1274"/>
      <c r="FX45" s="1274"/>
      <c r="FY45" s="1274"/>
      <c r="FZ45" s="1274"/>
      <c r="GA45" s="1274"/>
      <c r="GB45" s="1274"/>
      <c r="GC45" s="1274"/>
      <c r="GD45" s="1274"/>
      <c r="GE45" s="1274"/>
      <c r="GF45" s="1274"/>
      <c r="GG45" s="1274"/>
      <c r="GH45" s="1274"/>
      <c r="GI45" s="1274"/>
      <c r="GJ45" s="1274"/>
      <c r="GK45" s="1274"/>
      <c r="GL45" s="1274"/>
      <c r="GM45" s="1274"/>
      <c r="GN45" s="1274"/>
      <c r="GO45" s="1274"/>
      <c r="GP45" s="1274"/>
      <c r="GQ45" s="1274"/>
      <c r="GR45" s="1274"/>
      <c r="GS45" s="1274"/>
      <c r="GT45" s="1274"/>
      <c r="GU45" s="1274"/>
      <c r="GV45" s="1274"/>
      <c r="GW45" s="1274"/>
      <c r="GX45" s="1274"/>
      <c r="GY45" s="1274"/>
      <c r="GZ45" s="1274"/>
      <c r="HA45" s="1274"/>
      <c r="HB45" s="1274"/>
      <c r="HC45" s="1274"/>
      <c r="HD45" s="1274"/>
      <c r="HE45" s="1274"/>
      <c r="HF45" s="1274"/>
      <c r="HG45" s="1274"/>
      <c r="HH45" s="1274"/>
      <c r="HI45" s="1274"/>
      <c r="HJ45" s="1274"/>
      <c r="HK45" s="1274"/>
      <c r="HL45" s="1274"/>
      <c r="HM45" s="1274"/>
      <c r="HN45" s="1274"/>
      <c r="HO45" s="1274"/>
      <c r="HP45" s="1274"/>
      <c r="HQ45" s="1274"/>
      <c r="HR45" s="1274"/>
      <c r="HS45" s="1274"/>
      <c r="HT45" s="1274"/>
      <c r="HU45" s="1274"/>
      <c r="HV45" s="1274"/>
      <c r="HW45" s="1274"/>
      <c r="HX45" s="1274"/>
      <c r="HY45" s="1274"/>
      <c r="HZ45" s="1274"/>
      <c r="IA45" s="1274"/>
      <c r="IB45" s="1274"/>
      <c r="IC45" s="1274"/>
      <c r="ID45" s="1274"/>
      <c r="IE45" s="1274"/>
      <c r="IF45" s="1274"/>
      <c r="IG45" s="1274"/>
      <c r="IH45" s="1274"/>
      <c r="II45" s="1274"/>
      <c r="IJ45" s="1274"/>
      <c r="IK45" s="1274"/>
      <c r="IL45" s="1274"/>
      <c r="IM45" s="1274"/>
      <c r="IN45" s="1274"/>
      <c r="IO45" s="1274"/>
      <c r="IP45" s="1274"/>
      <c r="IQ45" s="1274"/>
      <c r="IR45" s="1274"/>
      <c r="IS45" s="1274"/>
      <c r="IT45" s="1274"/>
      <c r="IU45" s="1274"/>
    </row>
    <row r="46" spans="1:255" ht="14.1" customHeight="1" x14ac:dyDescent="0.25">
      <c r="A46" s="1271" t="s">
        <v>821</v>
      </c>
      <c r="B46" s="1272" t="s">
        <v>274</v>
      </c>
      <c r="D46" s="1265"/>
      <c r="E46" s="1279"/>
      <c r="F46" s="1316"/>
      <c r="G46" s="1306">
        <f>SUM(G47:G49)</f>
        <v>0</v>
      </c>
      <c r="H46" s="1307">
        <f>SUM(H47:H49)</f>
        <v>0</v>
      </c>
      <c r="I46" s="1307">
        <f>SUM(I47:I49)</f>
        <v>0</v>
      </c>
      <c r="J46" s="1307">
        <f>SUM(J47:J49)</f>
        <v>0</v>
      </c>
      <c r="K46" s="1307">
        <f>SUM(K47:K49)</f>
        <v>0</v>
      </c>
      <c r="L46" s="1307">
        <f t="shared" ref="L46:T46" si="53">SUM(L47:L49)</f>
        <v>0</v>
      </c>
      <c r="M46" s="1307">
        <f t="shared" si="53"/>
        <v>0</v>
      </c>
      <c r="N46" s="1307">
        <f t="shared" si="53"/>
        <v>0</v>
      </c>
      <c r="O46" s="1307">
        <f t="shared" si="53"/>
        <v>0</v>
      </c>
      <c r="P46" s="1307">
        <f t="shared" si="53"/>
        <v>0</v>
      </c>
      <c r="Q46" s="1307">
        <f t="shared" si="53"/>
        <v>0</v>
      </c>
      <c r="R46" s="1307">
        <f t="shared" si="53"/>
        <v>0</v>
      </c>
      <c r="S46" s="1307">
        <f t="shared" si="53"/>
        <v>0</v>
      </c>
      <c r="T46" s="1307">
        <f t="shared" si="53"/>
        <v>0</v>
      </c>
      <c r="U46" s="1307">
        <f t="shared" ref="U46:Z46" si="54">SUM(U47:U49)</f>
        <v>0</v>
      </c>
      <c r="V46" s="1307">
        <f t="shared" si="54"/>
        <v>0</v>
      </c>
      <c r="W46" s="1307">
        <f t="shared" si="54"/>
        <v>0</v>
      </c>
      <c r="X46" s="1307">
        <f t="shared" si="54"/>
        <v>0</v>
      </c>
      <c r="Y46" s="1307">
        <f t="shared" si="54"/>
        <v>0</v>
      </c>
      <c r="Z46" s="1307">
        <f t="shared" si="54"/>
        <v>0</v>
      </c>
      <c r="AA46" s="1277">
        <v>0</v>
      </c>
      <c r="AB46" s="1279"/>
      <c r="AC46" s="1279"/>
      <c r="AD46" s="1279"/>
      <c r="AE46" s="1279"/>
      <c r="AF46" s="1279"/>
      <c r="AG46" s="1279"/>
      <c r="AH46" s="1279"/>
      <c r="AI46" s="1279"/>
      <c r="AJ46" s="1279"/>
      <c r="AK46" s="1279"/>
      <c r="AL46" s="1279"/>
      <c r="AM46" s="1279"/>
      <c r="AN46" s="1279"/>
      <c r="AO46" s="1279"/>
      <c r="AP46" s="1279"/>
      <c r="AQ46" s="1279"/>
      <c r="AR46" s="1279"/>
      <c r="AS46" s="1279"/>
      <c r="AT46" s="1279"/>
      <c r="AU46" s="1279"/>
      <c r="AV46" s="1279"/>
      <c r="AW46" s="1279"/>
      <c r="AX46" s="1279"/>
      <c r="AY46" s="1279"/>
      <c r="AZ46" s="1279"/>
      <c r="BA46" s="1279"/>
      <c r="BB46" s="1279"/>
      <c r="BC46" s="1279"/>
      <c r="BD46" s="1279"/>
      <c r="BE46" s="1279"/>
      <c r="BF46" s="1279"/>
      <c r="BG46" s="1279"/>
      <c r="BH46" s="1279"/>
      <c r="BI46" s="1279"/>
      <c r="BJ46" s="1279"/>
      <c r="BK46" s="1279"/>
      <c r="BL46" s="1279"/>
      <c r="BM46" s="1279"/>
      <c r="BN46" s="1279"/>
      <c r="BO46" s="1279"/>
      <c r="BP46" s="1279"/>
      <c r="BQ46" s="1279"/>
      <c r="BR46" s="1279"/>
      <c r="BS46" s="1279"/>
      <c r="BT46" s="1279"/>
      <c r="BU46" s="1279"/>
      <c r="BV46" s="1279"/>
      <c r="BW46" s="1279"/>
      <c r="BX46" s="1279"/>
      <c r="BY46" s="1279"/>
      <c r="BZ46" s="1279"/>
      <c r="CA46" s="1279"/>
      <c r="CB46" s="1279"/>
      <c r="CC46" s="1279"/>
      <c r="CD46" s="1279"/>
      <c r="CE46" s="1279"/>
      <c r="CF46" s="1279"/>
      <c r="CG46" s="1279"/>
      <c r="CH46" s="1279"/>
      <c r="CI46" s="1279"/>
      <c r="CJ46" s="1279"/>
      <c r="CK46" s="1279"/>
      <c r="CL46" s="1279"/>
      <c r="CM46" s="1279"/>
      <c r="CN46" s="1279"/>
      <c r="CO46" s="1279"/>
      <c r="CP46" s="1279"/>
      <c r="CQ46" s="1279"/>
      <c r="CR46" s="1279"/>
      <c r="CS46" s="1279"/>
      <c r="CT46" s="1279"/>
      <c r="CU46" s="1279"/>
      <c r="CV46" s="1279"/>
      <c r="CW46" s="1279"/>
      <c r="CX46" s="1279"/>
      <c r="CY46" s="1279"/>
      <c r="CZ46" s="1279"/>
      <c r="DA46" s="1279"/>
      <c r="DB46" s="1279"/>
      <c r="DC46" s="1279"/>
      <c r="DD46" s="1279"/>
      <c r="DE46" s="1279"/>
      <c r="DF46" s="1279"/>
      <c r="DG46" s="1279"/>
      <c r="DH46" s="1279"/>
      <c r="DI46" s="1279"/>
      <c r="DJ46" s="1279"/>
      <c r="DK46" s="1279"/>
      <c r="DL46" s="1279"/>
      <c r="DM46" s="1279"/>
      <c r="DN46" s="1279"/>
      <c r="DO46" s="1279"/>
      <c r="DP46" s="1279"/>
      <c r="DQ46" s="1279"/>
      <c r="DR46" s="1279"/>
      <c r="DS46" s="1279"/>
      <c r="DT46" s="1279"/>
      <c r="DU46" s="1279"/>
      <c r="DV46" s="1279"/>
      <c r="DW46" s="1279"/>
      <c r="DX46" s="1279"/>
      <c r="DY46" s="1279"/>
      <c r="DZ46" s="1279"/>
      <c r="EA46" s="1279"/>
      <c r="EB46" s="1279"/>
      <c r="EC46" s="1279"/>
      <c r="ED46" s="1279"/>
      <c r="EE46" s="1279"/>
      <c r="EF46" s="1279"/>
      <c r="EG46" s="1279"/>
      <c r="EH46" s="1279"/>
      <c r="EI46" s="1279"/>
      <c r="EJ46" s="1279"/>
      <c r="EK46" s="1279"/>
      <c r="EL46" s="1279"/>
      <c r="EM46" s="1279"/>
      <c r="EN46" s="1279"/>
      <c r="EO46" s="1279"/>
      <c r="EP46" s="1279"/>
      <c r="EQ46" s="1279"/>
      <c r="ER46" s="1279"/>
      <c r="ES46" s="1279"/>
      <c r="ET46" s="1279"/>
      <c r="EU46" s="1279"/>
      <c r="EV46" s="1279"/>
      <c r="EW46" s="1279"/>
      <c r="EX46" s="1279"/>
      <c r="EY46" s="1279"/>
      <c r="EZ46" s="1279"/>
      <c r="FA46" s="1279"/>
      <c r="FB46" s="1279"/>
      <c r="FC46" s="1279"/>
      <c r="FD46" s="1279"/>
      <c r="FE46" s="1279"/>
      <c r="FF46" s="1279"/>
      <c r="FG46" s="1279"/>
      <c r="FH46" s="1279"/>
      <c r="FI46" s="1279"/>
      <c r="FJ46" s="1279"/>
      <c r="FK46" s="1279"/>
      <c r="FL46" s="1279"/>
      <c r="FM46" s="1279"/>
      <c r="FN46" s="1279"/>
      <c r="FO46" s="1279"/>
      <c r="FP46" s="1279"/>
      <c r="FQ46" s="1279"/>
      <c r="FR46" s="1279"/>
      <c r="FS46" s="1279"/>
      <c r="FT46" s="1279"/>
      <c r="FU46" s="1279"/>
      <c r="FV46" s="1279"/>
      <c r="FW46" s="1279"/>
      <c r="FX46" s="1279"/>
      <c r="FY46" s="1279"/>
      <c r="FZ46" s="1279"/>
      <c r="GA46" s="1279"/>
      <c r="GB46" s="1279"/>
      <c r="GC46" s="1279"/>
      <c r="GD46" s="1279"/>
      <c r="GE46" s="1279"/>
      <c r="GF46" s="1279"/>
      <c r="GG46" s="1279"/>
      <c r="GH46" s="1279"/>
      <c r="GI46" s="1279"/>
      <c r="GJ46" s="1279"/>
      <c r="GK46" s="1279"/>
      <c r="GL46" s="1279"/>
      <c r="GM46" s="1279"/>
      <c r="GN46" s="1279"/>
      <c r="GO46" s="1279"/>
      <c r="GP46" s="1279"/>
      <c r="GQ46" s="1279"/>
      <c r="GR46" s="1279"/>
      <c r="GS46" s="1279"/>
      <c r="GT46" s="1279"/>
      <c r="GU46" s="1279"/>
      <c r="GV46" s="1279"/>
      <c r="GW46" s="1279"/>
      <c r="GX46" s="1279"/>
      <c r="GY46" s="1279"/>
      <c r="GZ46" s="1279"/>
      <c r="HA46" s="1279"/>
      <c r="HB46" s="1279"/>
      <c r="HC46" s="1279"/>
      <c r="HD46" s="1279"/>
      <c r="HE46" s="1279"/>
      <c r="HF46" s="1279"/>
      <c r="HG46" s="1279"/>
      <c r="HH46" s="1279"/>
      <c r="HI46" s="1279"/>
      <c r="HJ46" s="1279"/>
      <c r="HK46" s="1279"/>
      <c r="HL46" s="1279"/>
      <c r="HM46" s="1279"/>
      <c r="HN46" s="1279"/>
      <c r="HO46" s="1279"/>
      <c r="HP46" s="1279"/>
      <c r="HQ46" s="1279"/>
      <c r="HR46" s="1279"/>
      <c r="HS46" s="1279"/>
      <c r="HT46" s="1279"/>
      <c r="HU46" s="1279"/>
      <c r="HV46" s="1279"/>
      <c r="HW46" s="1279"/>
      <c r="HX46" s="1279"/>
      <c r="HY46" s="1279"/>
      <c r="HZ46" s="1279"/>
      <c r="IA46" s="1279"/>
      <c r="IB46" s="1279"/>
      <c r="IC46" s="1279"/>
      <c r="ID46" s="1279"/>
      <c r="IE46" s="1279"/>
      <c r="IF46" s="1279"/>
      <c r="IG46" s="1279"/>
      <c r="IH46" s="1279"/>
      <c r="II46" s="1279"/>
      <c r="IJ46" s="1279"/>
      <c r="IK46" s="1279"/>
      <c r="IL46" s="1279"/>
      <c r="IM46" s="1279"/>
      <c r="IN46" s="1279"/>
      <c r="IO46" s="1279"/>
      <c r="IP46" s="1279"/>
      <c r="IQ46" s="1279"/>
      <c r="IR46" s="1279"/>
      <c r="IS46" s="1279"/>
      <c r="IT46" s="1279"/>
      <c r="IU46" s="1279"/>
    </row>
    <row r="47" spans="1:255" ht="14.1" customHeight="1" x14ac:dyDescent="0.25">
      <c r="A47" s="216"/>
      <c r="B47" s="1294" t="s">
        <v>237</v>
      </c>
      <c r="C47" s="1295" t="s">
        <v>269</v>
      </c>
      <c r="D47" s="1274"/>
      <c r="E47" s="1279"/>
      <c r="F47" s="1279"/>
      <c r="G47" s="1317">
        <f>'(15)Orç_Ano_1'!I87</f>
        <v>0</v>
      </c>
      <c r="H47" s="1312">
        <f>'(15)Orç_Ano_2'!I87</f>
        <v>0</v>
      </c>
      <c r="I47" s="1312">
        <f>'(15)Orç_Ano_3'!I87</f>
        <v>0</v>
      </c>
      <c r="J47" s="1312">
        <f>'(15)Orç_Ano_4'!I87</f>
        <v>0</v>
      </c>
      <c r="K47" s="1312">
        <f>'(15)Orç_Ano_5'!I87</f>
        <v>0</v>
      </c>
      <c r="L47" s="1312">
        <f>'(15)Orç_Ano_6'!I87</f>
        <v>0</v>
      </c>
      <c r="M47" s="1312">
        <f t="shared" ref="M47:Z47" si="55">L47</f>
        <v>0</v>
      </c>
      <c r="N47" s="1312">
        <f t="shared" si="55"/>
        <v>0</v>
      </c>
      <c r="O47" s="1312">
        <f t="shared" si="55"/>
        <v>0</v>
      </c>
      <c r="P47" s="1312">
        <f t="shared" si="55"/>
        <v>0</v>
      </c>
      <c r="Q47" s="1312">
        <f t="shared" si="55"/>
        <v>0</v>
      </c>
      <c r="R47" s="1312">
        <f t="shared" si="55"/>
        <v>0</v>
      </c>
      <c r="S47" s="1312">
        <f t="shared" si="55"/>
        <v>0</v>
      </c>
      <c r="T47" s="1312">
        <f t="shared" si="55"/>
        <v>0</v>
      </c>
      <c r="U47" s="1312">
        <f t="shared" si="55"/>
        <v>0</v>
      </c>
      <c r="V47" s="1312">
        <f t="shared" si="55"/>
        <v>0</v>
      </c>
      <c r="W47" s="1312">
        <f t="shared" si="55"/>
        <v>0</v>
      </c>
      <c r="X47" s="1312">
        <f t="shared" si="55"/>
        <v>0</v>
      </c>
      <c r="Y47" s="1312">
        <f t="shared" si="55"/>
        <v>0</v>
      </c>
      <c r="Z47" s="1312">
        <f t="shared" si="55"/>
        <v>0</v>
      </c>
      <c r="AA47" s="1318">
        <v>0</v>
      </c>
      <c r="AB47" s="1274"/>
      <c r="AC47" s="1274"/>
      <c r="AD47" s="1274"/>
      <c r="AE47" s="1274"/>
      <c r="AF47" s="1274"/>
      <c r="AG47" s="1274"/>
      <c r="AH47" s="1274"/>
      <c r="AI47" s="1274"/>
      <c r="AJ47" s="1274"/>
      <c r="AK47" s="1274"/>
      <c r="AL47" s="1274"/>
      <c r="AM47" s="1274"/>
      <c r="AN47" s="1274"/>
      <c r="AO47" s="1274"/>
      <c r="AP47" s="1274"/>
      <c r="AQ47" s="1274"/>
      <c r="AR47" s="1274"/>
      <c r="AS47" s="1274"/>
      <c r="AT47" s="1274"/>
      <c r="AU47" s="1274"/>
      <c r="AV47" s="1274"/>
      <c r="AW47" s="1274"/>
      <c r="AX47" s="1274"/>
      <c r="AY47" s="1274"/>
      <c r="AZ47" s="1274"/>
      <c r="BA47" s="1274"/>
      <c r="BB47" s="1274"/>
      <c r="BC47" s="1274"/>
      <c r="BD47" s="1274"/>
      <c r="BE47" s="1274"/>
      <c r="BF47" s="1274"/>
      <c r="BG47" s="1274"/>
      <c r="BH47" s="1274"/>
      <c r="BI47" s="1274"/>
      <c r="BJ47" s="1274"/>
      <c r="BK47" s="1274"/>
      <c r="BL47" s="1274"/>
      <c r="BM47" s="1274"/>
      <c r="BN47" s="1274"/>
      <c r="BO47" s="1274"/>
      <c r="BP47" s="1274"/>
      <c r="BQ47" s="1274"/>
      <c r="BR47" s="1274"/>
      <c r="BS47" s="1274"/>
      <c r="BT47" s="1274"/>
      <c r="BU47" s="1274"/>
      <c r="BV47" s="1274"/>
      <c r="BW47" s="1274"/>
      <c r="BX47" s="1274"/>
      <c r="BY47" s="1274"/>
      <c r="BZ47" s="1274"/>
      <c r="CA47" s="1274"/>
      <c r="CB47" s="1274"/>
      <c r="CC47" s="1274"/>
      <c r="CD47" s="1274"/>
      <c r="CE47" s="1274"/>
      <c r="CF47" s="1274"/>
      <c r="CG47" s="1274"/>
      <c r="CH47" s="1274"/>
      <c r="CI47" s="1274"/>
      <c r="CJ47" s="1274"/>
      <c r="CK47" s="1274"/>
      <c r="CL47" s="1274"/>
      <c r="CM47" s="1274"/>
      <c r="CN47" s="1274"/>
      <c r="CO47" s="1274"/>
      <c r="CP47" s="1274"/>
      <c r="CQ47" s="1274"/>
      <c r="CR47" s="1274"/>
      <c r="CS47" s="1274"/>
      <c r="CT47" s="1274"/>
      <c r="CU47" s="1274"/>
      <c r="CV47" s="1274"/>
      <c r="CW47" s="1274"/>
      <c r="CX47" s="1274"/>
      <c r="CY47" s="1274"/>
      <c r="CZ47" s="1274"/>
      <c r="DA47" s="1274"/>
      <c r="DB47" s="1274"/>
      <c r="DC47" s="1274"/>
      <c r="DD47" s="1274"/>
      <c r="DE47" s="1274"/>
      <c r="DF47" s="1274"/>
      <c r="DG47" s="1274"/>
      <c r="DH47" s="1274"/>
      <c r="DI47" s="1274"/>
      <c r="DJ47" s="1274"/>
      <c r="DK47" s="1274"/>
      <c r="DL47" s="1274"/>
      <c r="DM47" s="1274"/>
      <c r="DN47" s="1274"/>
      <c r="DO47" s="1274"/>
      <c r="DP47" s="1274"/>
      <c r="DQ47" s="1274"/>
      <c r="DR47" s="1274"/>
      <c r="DS47" s="1274"/>
      <c r="DT47" s="1274"/>
      <c r="DU47" s="1274"/>
      <c r="DV47" s="1274"/>
      <c r="DW47" s="1274"/>
      <c r="DX47" s="1274"/>
      <c r="DY47" s="1274"/>
      <c r="DZ47" s="1274"/>
      <c r="EA47" s="1274"/>
      <c r="EB47" s="1274"/>
      <c r="EC47" s="1274"/>
      <c r="ED47" s="1274"/>
      <c r="EE47" s="1274"/>
      <c r="EF47" s="1274"/>
      <c r="EG47" s="1274"/>
      <c r="EH47" s="1274"/>
      <c r="EI47" s="1274"/>
      <c r="EJ47" s="1274"/>
      <c r="EK47" s="1274"/>
      <c r="EL47" s="1274"/>
      <c r="EM47" s="1274"/>
      <c r="EN47" s="1274"/>
      <c r="EO47" s="1274"/>
      <c r="EP47" s="1274"/>
      <c r="EQ47" s="1274"/>
      <c r="ER47" s="1274"/>
      <c r="ES47" s="1274"/>
      <c r="ET47" s="1274"/>
      <c r="EU47" s="1274"/>
      <c r="EV47" s="1274"/>
      <c r="EW47" s="1274"/>
      <c r="EX47" s="1274"/>
      <c r="EY47" s="1274"/>
      <c r="EZ47" s="1274"/>
      <c r="FA47" s="1274"/>
      <c r="FB47" s="1274"/>
      <c r="FC47" s="1274"/>
      <c r="FD47" s="1274"/>
      <c r="FE47" s="1274"/>
      <c r="FF47" s="1274"/>
      <c r="FG47" s="1274"/>
      <c r="FH47" s="1274"/>
      <c r="FI47" s="1274"/>
      <c r="FJ47" s="1274"/>
      <c r="FK47" s="1274"/>
      <c r="FL47" s="1274"/>
      <c r="FM47" s="1274"/>
      <c r="FN47" s="1274"/>
      <c r="FO47" s="1274"/>
      <c r="FP47" s="1274"/>
      <c r="FQ47" s="1274"/>
      <c r="FR47" s="1274"/>
      <c r="FS47" s="1274"/>
      <c r="FT47" s="1274"/>
      <c r="FU47" s="1274"/>
      <c r="FV47" s="1274"/>
      <c r="FW47" s="1274"/>
      <c r="FX47" s="1274"/>
      <c r="FY47" s="1274"/>
      <c r="FZ47" s="1274"/>
      <c r="GA47" s="1274"/>
      <c r="GB47" s="1274"/>
      <c r="GC47" s="1274"/>
      <c r="GD47" s="1274"/>
      <c r="GE47" s="1274"/>
      <c r="GF47" s="1274"/>
      <c r="GG47" s="1274"/>
      <c r="GH47" s="1274"/>
      <c r="GI47" s="1274"/>
      <c r="GJ47" s="1274"/>
      <c r="GK47" s="1274"/>
      <c r="GL47" s="1274"/>
      <c r="GM47" s="1274"/>
      <c r="GN47" s="1274"/>
      <c r="GO47" s="1274"/>
      <c r="GP47" s="1274"/>
      <c r="GQ47" s="1274"/>
      <c r="GR47" s="1274"/>
      <c r="GS47" s="1274"/>
      <c r="GT47" s="1274"/>
      <c r="GU47" s="1274"/>
      <c r="GV47" s="1274"/>
      <c r="GW47" s="1274"/>
      <c r="GX47" s="1274"/>
      <c r="GY47" s="1274"/>
      <c r="GZ47" s="1274"/>
      <c r="HA47" s="1274"/>
      <c r="HB47" s="1274"/>
      <c r="HC47" s="1274"/>
      <c r="HD47" s="1274"/>
      <c r="HE47" s="1274"/>
      <c r="HF47" s="1274"/>
      <c r="HG47" s="1274"/>
      <c r="HH47" s="1274"/>
      <c r="HI47" s="1274"/>
      <c r="HJ47" s="1274"/>
      <c r="HK47" s="1274"/>
      <c r="HL47" s="1274"/>
      <c r="HM47" s="1274"/>
      <c r="HN47" s="1274"/>
      <c r="HO47" s="1274"/>
      <c r="HP47" s="1274"/>
      <c r="HQ47" s="1274"/>
      <c r="HR47" s="1274"/>
      <c r="HS47" s="1274"/>
      <c r="HT47" s="1274"/>
      <c r="HU47" s="1274"/>
      <c r="HV47" s="1274"/>
      <c r="HW47" s="1274"/>
      <c r="HX47" s="1274"/>
      <c r="HY47" s="1274"/>
      <c r="HZ47" s="1274"/>
      <c r="IA47" s="1274"/>
      <c r="IB47" s="1274"/>
      <c r="IC47" s="1274"/>
      <c r="ID47" s="1274"/>
      <c r="IE47" s="1274"/>
      <c r="IF47" s="1274"/>
      <c r="IG47" s="1274"/>
      <c r="IH47" s="1274"/>
      <c r="II47" s="1274"/>
      <c r="IJ47" s="1274"/>
      <c r="IK47" s="1274"/>
      <c r="IL47" s="1274"/>
      <c r="IM47" s="1274"/>
      <c r="IN47" s="1274"/>
      <c r="IO47" s="1274"/>
      <c r="IP47" s="1274"/>
      <c r="IQ47" s="1274"/>
      <c r="IR47" s="1274"/>
      <c r="IS47" s="1274"/>
      <c r="IT47" s="1274"/>
      <c r="IU47" s="1274"/>
    </row>
    <row r="48" spans="1:255" ht="14.1" customHeight="1" x14ac:dyDescent="0.25">
      <c r="A48" s="216"/>
      <c r="B48" s="1294" t="s">
        <v>238</v>
      </c>
      <c r="C48" s="1295" t="s">
        <v>271</v>
      </c>
      <c r="D48" s="1274"/>
      <c r="E48" s="1279"/>
      <c r="F48" s="1279"/>
      <c r="G48" s="1317">
        <f>'(15)Orç_Ano_1'!I90</f>
        <v>0</v>
      </c>
      <c r="H48" s="1312">
        <f>'(15)Orç_Ano_2'!I90</f>
        <v>0</v>
      </c>
      <c r="I48" s="1312">
        <f>'(15)Orç_Ano_3'!I90</f>
        <v>0</v>
      </c>
      <c r="J48" s="1312">
        <f>'(15)Orç_Ano_4'!I90</f>
        <v>0</v>
      </c>
      <c r="K48" s="1312">
        <f>'(15)Orç_Ano_5'!I90</f>
        <v>0</v>
      </c>
      <c r="L48" s="1312">
        <f>'(15)Orç_Ano_6'!I90</f>
        <v>0</v>
      </c>
      <c r="M48" s="1312">
        <f t="shared" ref="M48:Z48" si="56">L48</f>
        <v>0</v>
      </c>
      <c r="N48" s="1312">
        <f t="shared" si="56"/>
        <v>0</v>
      </c>
      <c r="O48" s="1312">
        <f t="shared" si="56"/>
        <v>0</v>
      </c>
      <c r="P48" s="1312">
        <f t="shared" si="56"/>
        <v>0</v>
      </c>
      <c r="Q48" s="1312">
        <f t="shared" si="56"/>
        <v>0</v>
      </c>
      <c r="R48" s="1312">
        <f t="shared" si="56"/>
        <v>0</v>
      </c>
      <c r="S48" s="1312">
        <f t="shared" si="56"/>
        <v>0</v>
      </c>
      <c r="T48" s="1312">
        <f t="shared" si="56"/>
        <v>0</v>
      </c>
      <c r="U48" s="1312">
        <f t="shared" si="56"/>
        <v>0</v>
      </c>
      <c r="V48" s="1312">
        <f t="shared" si="56"/>
        <v>0</v>
      </c>
      <c r="W48" s="1312">
        <f t="shared" si="56"/>
        <v>0</v>
      </c>
      <c r="X48" s="1312">
        <f t="shared" si="56"/>
        <v>0</v>
      </c>
      <c r="Y48" s="1312">
        <f t="shared" si="56"/>
        <v>0</v>
      </c>
      <c r="Z48" s="1312">
        <f t="shared" si="56"/>
        <v>0</v>
      </c>
      <c r="AA48" s="1318">
        <v>0</v>
      </c>
      <c r="AB48" s="1274"/>
      <c r="AC48" s="1274"/>
      <c r="AD48" s="1274"/>
      <c r="AE48" s="1274"/>
      <c r="AF48" s="1274"/>
      <c r="AG48" s="1274"/>
      <c r="AH48" s="1274"/>
      <c r="AI48" s="1274"/>
      <c r="AJ48" s="1274"/>
      <c r="AK48" s="1274"/>
      <c r="AL48" s="1274"/>
      <c r="AM48" s="1274"/>
      <c r="AN48" s="1274"/>
      <c r="AO48" s="1274"/>
      <c r="AP48" s="1274"/>
      <c r="AQ48" s="1274"/>
      <c r="AR48" s="1274"/>
      <c r="AS48" s="1274"/>
      <c r="AT48" s="1274"/>
      <c r="AU48" s="1274"/>
      <c r="AV48" s="1274"/>
      <c r="AW48" s="1274"/>
      <c r="AX48" s="1274"/>
      <c r="AY48" s="1274"/>
      <c r="AZ48" s="1274"/>
      <c r="BA48" s="1274"/>
      <c r="BB48" s="1274"/>
      <c r="BC48" s="1274"/>
      <c r="BD48" s="1274"/>
      <c r="BE48" s="1274"/>
      <c r="BF48" s="1274"/>
      <c r="BG48" s="1274"/>
      <c r="BH48" s="1274"/>
      <c r="BI48" s="1274"/>
      <c r="BJ48" s="1274"/>
      <c r="BK48" s="1274"/>
      <c r="BL48" s="1274"/>
      <c r="BM48" s="1274"/>
      <c r="BN48" s="1274"/>
      <c r="BO48" s="1274"/>
      <c r="BP48" s="1274"/>
      <c r="BQ48" s="1274"/>
      <c r="BR48" s="1274"/>
      <c r="BS48" s="1274"/>
      <c r="BT48" s="1274"/>
      <c r="BU48" s="1274"/>
      <c r="BV48" s="1274"/>
      <c r="BW48" s="1274"/>
      <c r="BX48" s="1274"/>
      <c r="BY48" s="1274"/>
      <c r="BZ48" s="1274"/>
      <c r="CA48" s="1274"/>
      <c r="CB48" s="1274"/>
      <c r="CC48" s="1274"/>
      <c r="CD48" s="1274"/>
      <c r="CE48" s="1274"/>
      <c r="CF48" s="1274"/>
      <c r="CG48" s="1274"/>
      <c r="CH48" s="1274"/>
      <c r="CI48" s="1274"/>
      <c r="CJ48" s="1274"/>
      <c r="CK48" s="1274"/>
      <c r="CL48" s="1274"/>
      <c r="CM48" s="1274"/>
      <c r="CN48" s="1274"/>
      <c r="CO48" s="1274"/>
      <c r="CP48" s="1274"/>
      <c r="CQ48" s="1274"/>
      <c r="CR48" s="1274"/>
      <c r="CS48" s="1274"/>
      <c r="CT48" s="1274"/>
      <c r="CU48" s="1274"/>
      <c r="CV48" s="1274"/>
      <c r="CW48" s="1274"/>
      <c r="CX48" s="1274"/>
      <c r="CY48" s="1274"/>
      <c r="CZ48" s="1274"/>
      <c r="DA48" s="1274"/>
      <c r="DB48" s="1274"/>
      <c r="DC48" s="1274"/>
      <c r="DD48" s="1274"/>
      <c r="DE48" s="1274"/>
      <c r="DF48" s="1274"/>
      <c r="DG48" s="1274"/>
      <c r="DH48" s="1274"/>
      <c r="DI48" s="1274"/>
      <c r="DJ48" s="1274"/>
      <c r="DK48" s="1274"/>
      <c r="DL48" s="1274"/>
      <c r="DM48" s="1274"/>
      <c r="DN48" s="1274"/>
      <c r="DO48" s="1274"/>
      <c r="DP48" s="1274"/>
      <c r="DQ48" s="1274"/>
      <c r="DR48" s="1274"/>
      <c r="DS48" s="1274"/>
      <c r="DT48" s="1274"/>
      <c r="DU48" s="1274"/>
      <c r="DV48" s="1274"/>
      <c r="DW48" s="1274"/>
      <c r="DX48" s="1274"/>
      <c r="DY48" s="1274"/>
      <c r="DZ48" s="1274"/>
      <c r="EA48" s="1274"/>
      <c r="EB48" s="1274"/>
      <c r="EC48" s="1274"/>
      <c r="ED48" s="1274"/>
      <c r="EE48" s="1274"/>
      <c r="EF48" s="1274"/>
      <c r="EG48" s="1274"/>
      <c r="EH48" s="1274"/>
      <c r="EI48" s="1274"/>
      <c r="EJ48" s="1274"/>
      <c r="EK48" s="1274"/>
      <c r="EL48" s="1274"/>
      <c r="EM48" s="1274"/>
      <c r="EN48" s="1274"/>
      <c r="EO48" s="1274"/>
      <c r="EP48" s="1274"/>
      <c r="EQ48" s="1274"/>
      <c r="ER48" s="1274"/>
      <c r="ES48" s="1274"/>
      <c r="ET48" s="1274"/>
      <c r="EU48" s="1274"/>
      <c r="EV48" s="1274"/>
      <c r="EW48" s="1274"/>
      <c r="EX48" s="1274"/>
      <c r="EY48" s="1274"/>
      <c r="EZ48" s="1274"/>
      <c r="FA48" s="1274"/>
      <c r="FB48" s="1274"/>
      <c r="FC48" s="1274"/>
      <c r="FD48" s="1274"/>
      <c r="FE48" s="1274"/>
      <c r="FF48" s="1274"/>
      <c r="FG48" s="1274"/>
      <c r="FH48" s="1274"/>
      <c r="FI48" s="1274"/>
      <c r="FJ48" s="1274"/>
      <c r="FK48" s="1274"/>
      <c r="FL48" s="1274"/>
      <c r="FM48" s="1274"/>
      <c r="FN48" s="1274"/>
      <c r="FO48" s="1274"/>
      <c r="FP48" s="1274"/>
      <c r="FQ48" s="1274"/>
      <c r="FR48" s="1274"/>
      <c r="FS48" s="1274"/>
      <c r="FT48" s="1274"/>
      <c r="FU48" s="1274"/>
      <c r="FV48" s="1274"/>
      <c r="FW48" s="1274"/>
      <c r="FX48" s="1274"/>
      <c r="FY48" s="1274"/>
      <c r="FZ48" s="1274"/>
      <c r="GA48" s="1274"/>
      <c r="GB48" s="1274"/>
      <c r="GC48" s="1274"/>
      <c r="GD48" s="1274"/>
      <c r="GE48" s="1274"/>
      <c r="GF48" s="1274"/>
      <c r="GG48" s="1274"/>
      <c r="GH48" s="1274"/>
      <c r="GI48" s="1274"/>
      <c r="GJ48" s="1274"/>
      <c r="GK48" s="1274"/>
      <c r="GL48" s="1274"/>
      <c r="GM48" s="1274"/>
      <c r="GN48" s="1274"/>
      <c r="GO48" s="1274"/>
      <c r="GP48" s="1274"/>
      <c r="GQ48" s="1274"/>
      <c r="GR48" s="1274"/>
      <c r="GS48" s="1274"/>
      <c r="GT48" s="1274"/>
      <c r="GU48" s="1274"/>
      <c r="GV48" s="1274"/>
      <c r="GW48" s="1274"/>
      <c r="GX48" s="1274"/>
      <c r="GY48" s="1274"/>
      <c r="GZ48" s="1274"/>
      <c r="HA48" s="1274"/>
      <c r="HB48" s="1274"/>
      <c r="HC48" s="1274"/>
      <c r="HD48" s="1274"/>
      <c r="HE48" s="1274"/>
      <c r="HF48" s="1274"/>
      <c r="HG48" s="1274"/>
      <c r="HH48" s="1274"/>
      <c r="HI48" s="1274"/>
      <c r="HJ48" s="1274"/>
      <c r="HK48" s="1274"/>
      <c r="HL48" s="1274"/>
      <c r="HM48" s="1274"/>
      <c r="HN48" s="1274"/>
      <c r="HO48" s="1274"/>
      <c r="HP48" s="1274"/>
      <c r="HQ48" s="1274"/>
      <c r="HR48" s="1274"/>
      <c r="HS48" s="1274"/>
      <c r="HT48" s="1274"/>
      <c r="HU48" s="1274"/>
      <c r="HV48" s="1274"/>
      <c r="HW48" s="1274"/>
      <c r="HX48" s="1274"/>
      <c r="HY48" s="1274"/>
      <c r="HZ48" s="1274"/>
      <c r="IA48" s="1274"/>
      <c r="IB48" s="1274"/>
      <c r="IC48" s="1274"/>
      <c r="ID48" s="1274"/>
      <c r="IE48" s="1274"/>
      <c r="IF48" s="1274"/>
      <c r="IG48" s="1274"/>
      <c r="IH48" s="1274"/>
      <c r="II48" s="1274"/>
      <c r="IJ48" s="1274"/>
      <c r="IK48" s="1274"/>
      <c r="IL48" s="1274"/>
      <c r="IM48" s="1274"/>
      <c r="IN48" s="1274"/>
      <c r="IO48" s="1274"/>
      <c r="IP48" s="1274"/>
      <c r="IQ48" s="1274"/>
      <c r="IR48" s="1274"/>
      <c r="IS48" s="1274"/>
      <c r="IT48" s="1274"/>
      <c r="IU48" s="1274"/>
    </row>
    <row r="49" spans="1:255" ht="14.1" customHeight="1" x14ac:dyDescent="0.25">
      <c r="A49" s="216"/>
      <c r="B49" s="1294" t="s">
        <v>239</v>
      </c>
      <c r="C49" s="1295" t="s">
        <v>273</v>
      </c>
      <c r="D49" s="1274"/>
      <c r="E49" s="1279"/>
      <c r="F49" s="1279"/>
      <c r="G49" s="1313">
        <f>'(15)Orç_Ano_1'!I93</f>
        <v>0</v>
      </c>
      <c r="H49" s="1313">
        <f>'(15)Orç_Ano_2'!I93</f>
        <v>0</v>
      </c>
      <c r="I49" s="1313">
        <f>'(15)Orç_Ano_3'!I93</f>
        <v>0</v>
      </c>
      <c r="J49" s="1313">
        <f>'(15)Orç_Ano_4'!I93</f>
        <v>0</v>
      </c>
      <c r="K49" s="1313">
        <f>'(15)Orç_Ano_5'!I93</f>
        <v>0</v>
      </c>
      <c r="L49" s="1313">
        <f>'(15)Orç_Ano_6'!I93</f>
        <v>0</v>
      </c>
      <c r="M49" s="1313">
        <f t="shared" ref="M49:Z49" si="57">L49</f>
        <v>0</v>
      </c>
      <c r="N49" s="1313">
        <f t="shared" si="57"/>
        <v>0</v>
      </c>
      <c r="O49" s="1313">
        <f t="shared" si="57"/>
        <v>0</v>
      </c>
      <c r="P49" s="1313">
        <f t="shared" si="57"/>
        <v>0</v>
      </c>
      <c r="Q49" s="1313">
        <f t="shared" si="57"/>
        <v>0</v>
      </c>
      <c r="R49" s="1313">
        <f t="shared" si="57"/>
        <v>0</v>
      </c>
      <c r="S49" s="1313">
        <f t="shared" si="57"/>
        <v>0</v>
      </c>
      <c r="T49" s="1313">
        <f t="shared" si="57"/>
        <v>0</v>
      </c>
      <c r="U49" s="1313">
        <f t="shared" si="57"/>
        <v>0</v>
      </c>
      <c r="V49" s="1313">
        <f t="shared" si="57"/>
        <v>0</v>
      </c>
      <c r="W49" s="1313">
        <f t="shared" si="57"/>
        <v>0</v>
      </c>
      <c r="X49" s="1313">
        <f t="shared" si="57"/>
        <v>0</v>
      </c>
      <c r="Y49" s="1313">
        <f t="shared" si="57"/>
        <v>0</v>
      </c>
      <c r="Z49" s="1313">
        <f t="shared" si="57"/>
        <v>0</v>
      </c>
      <c r="AA49" s="1319">
        <v>0</v>
      </c>
      <c r="AB49" s="1274"/>
      <c r="AC49" s="1274"/>
      <c r="AD49" s="1274"/>
      <c r="AE49" s="1274"/>
      <c r="AF49" s="1274"/>
      <c r="AG49" s="1274"/>
      <c r="AH49" s="1274"/>
      <c r="AI49" s="1274"/>
      <c r="AJ49" s="1274"/>
      <c r="AK49" s="1274"/>
      <c r="AL49" s="1274"/>
      <c r="AM49" s="1274"/>
      <c r="AN49" s="1274"/>
      <c r="AO49" s="1274"/>
      <c r="AP49" s="1274"/>
      <c r="AQ49" s="1274"/>
      <c r="AR49" s="1274"/>
      <c r="AS49" s="1274"/>
      <c r="AT49" s="1274"/>
      <c r="AU49" s="1274"/>
      <c r="AV49" s="1274"/>
      <c r="AW49" s="1274"/>
      <c r="AX49" s="1274"/>
      <c r="AY49" s="1274"/>
      <c r="AZ49" s="1274"/>
      <c r="BA49" s="1274"/>
      <c r="BB49" s="1274"/>
      <c r="BC49" s="1274"/>
      <c r="BD49" s="1274"/>
      <c r="BE49" s="1274"/>
      <c r="BF49" s="1274"/>
      <c r="BG49" s="1274"/>
      <c r="BH49" s="1274"/>
      <c r="BI49" s="1274"/>
      <c r="BJ49" s="1274"/>
      <c r="BK49" s="1274"/>
      <c r="BL49" s="1274"/>
      <c r="BM49" s="1274"/>
      <c r="BN49" s="1274"/>
      <c r="BO49" s="1274"/>
      <c r="BP49" s="1274"/>
      <c r="BQ49" s="1274"/>
      <c r="BR49" s="1274"/>
      <c r="BS49" s="1274"/>
      <c r="BT49" s="1274"/>
      <c r="BU49" s="1274"/>
      <c r="BV49" s="1274"/>
      <c r="BW49" s="1274"/>
      <c r="BX49" s="1274"/>
      <c r="BY49" s="1274"/>
      <c r="BZ49" s="1274"/>
      <c r="CA49" s="1274"/>
      <c r="CB49" s="1274"/>
      <c r="CC49" s="1274"/>
      <c r="CD49" s="1274"/>
      <c r="CE49" s="1274"/>
      <c r="CF49" s="1274"/>
      <c r="CG49" s="1274"/>
      <c r="CH49" s="1274"/>
      <c r="CI49" s="1274"/>
      <c r="CJ49" s="1274"/>
      <c r="CK49" s="1274"/>
      <c r="CL49" s="1274"/>
      <c r="CM49" s="1274"/>
      <c r="CN49" s="1274"/>
      <c r="CO49" s="1274"/>
      <c r="CP49" s="1274"/>
      <c r="CQ49" s="1274"/>
      <c r="CR49" s="1274"/>
      <c r="CS49" s="1274"/>
      <c r="CT49" s="1274"/>
      <c r="CU49" s="1274"/>
      <c r="CV49" s="1274"/>
      <c r="CW49" s="1274"/>
      <c r="CX49" s="1274"/>
      <c r="CY49" s="1274"/>
      <c r="CZ49" s="1274"/>
      <c r="DA49" s="1274"/>
      <c r="DB49" s="1274"/>
      <c r="DC49" s="1274"/>
      <c r="DD49" s="1274"/>
      <c r="DE49" s="1274"/>
      <c r="DF49" s="1274"/>
      <c r="DG49" s="1274"/>
      <c r="DH49" s="1274"/>
      <c r="DI49" s="1274"/>
      <c r="DJ49" s="1274"/>
      <c r="DK49" s="1274"/>
      <c r="DL49" s="1274"/>
      <c r="DM49" s="1274"/>
      <c r="DN49" s="1274"/>
      <c r="DO49" s="1274"/>
      <c r="DP49" s="1274"/>
      <c r="DQ49" s="1274"/>
      <c r="DR49" s="1274"/>
      <c r="DS49" s="1274"/>
      <c r="DT49" s="1274"/>
      <c r="DU49" s="1274"/>
      <c r="DV49" s="1274"/>
      <c r="DW49" s="1274"/>
      <c r="DX49" s="1274"/>
      <c r="DY49" s="1274"/>
      <c r="DZ49" s="1274"/>
      <c r="EA49" s="1274"/>
      <c r="EB49" s="1274"/>
      <c r="EC49" s="1274"/>
      <c r="ED49" s="1274"/>
      <c r="EE49" s="1274"/>
      <c r="EF49" s="1274"/>
      <c r="EG49" s="1274"/>
      <c r="EH49" s="1274"/>
      <c r="EI49" s="1274"/>
      <c r="EJ49" s="1274"/>
      <c r="EK49" s="1274"/>
      <c r="EL49" s="1274"/>
      <c r="EM49" s="1274"/>
      <c r="EN49" s="1274"/>
      <c r="EO49" s="1274"/>
      <c r="EP49" s="1274"/>
      <c r="EQ49" s="1274"/>
      <c r="ER49" s="1274"/>
      <c r="ES49" s="1274"/>
      <c r="ET49" s="1274"/>
      <c r="EU49" s="1274"/>
      <c r="EV49" s="1274"/>
      <c r="EW49" s="1274"/>
      <c r="EX49" s="1274"/>
      <c r="EY49" s="1274"/>
      <c r="EZ49" s="1274"/>
      <c r="FA49" s="1274"/>
      <c r="FB49" s="1274"/>
      <c r="FC49" s="1274"/>
      <c r="FD49" s="1274"/>
      <c r="FE49" s="1274"/>
      <c r="FF49" s="1274"/>
      <c r="FG49" s="1274"/>
      <c r="FH49" s="1274"/>
      <c r="FI49" s="1274"/>
      <c r="FJ49" s="1274"/>
      <c r="FK49" s="1274"/>
      <c r="FL49" s="1274"/>
      <c r="FM49" s="1274"/>
      <c r="FN49" s="1274"/>
      <c r="FO49" s="1274"/>
      <c r="FP49" s="1274"/>
      <c r="FQ49" s="1274"/>
      <c r="FR49" s="1274"/>
      <c r="FS49" s="1274"/>
      <c r="FT49" s="1274"/>
      <c r="FU49" s="1274"/>
      <c r="FV49" s="1274"/>
      <c r="FW49" s="1274"/>
      <c r="FX49" s="1274"/>
      <c r="FY49" s="1274"/>
      <c r="FZ49" s="1274"/>
      <c r="GA49" s="1274"/>
      <c r="GB49" s="1274"/>
      <c r="GC49" s="1274"/>
      <c r="GD49" s="1274"/>
      <c r="GE49" s="1274"/>
      <c r="GF49" s="1274"/>
      <c r="GG49" s="1274"/>
      <c r="GH49" s="1274"/>
      <c r="GI49" s="1274"/>
      <c r="GJ49" s="1274"/>
      <c r="GK49" s="1274"/>
      <c r="GL49" s="1274"/>
      <c r="GM49" s="1274"/>
      <c r="GN49" s="1274"/>
      <c r="GO49" s="1274"/>
      <c r="GP49" s="1274"/>
      <c r="GQ49" s="1274"/>
      <c r="GR49" s="1274"/>
      <c r="GS49" s="1274"/>
      <c r="GT49" s="1274"/>
      <c r="GU49" s="1274"/>
      <c r="GV49" s="1274"/>
      <c r="GW49" s="1274"/>
      <c r="GX49" s="1274"/>
      <c r="GY49" s="1274"/>
      <c r="GZ49" s="1274"/>
      <c r="HA49" s="1274"/>
      <c r="HB49" s="1274"/>
      <c r="HC49" s="1274"/>
      <c r="HD49" s="1274"/>
      <c r="HE49" s="1274"/>
      <c r="HF49" s="1274"/>
      <c r="HG49" s="1274"/>
      <c r="HH49" s="1274"/>
      <c r="HI49" s="1274"/>
      <c r="HJ49" s="1274"/>
      <c r="HK49" s="1274"/>
      <c r="HL49" s="1274"/>
      <c r="HM49" s="1274"/>
      <c r="HN49" s="1274"/>
      <c r="HO49" s="1274"/>
      <c r="HP49" s="1274"/>
      <c r="HQ49" s="1274"/>
      <c r="HR49" s="1274"/>
      <c r="HS49" s="1274"/>
      <c r="HT49" s="1274"/>
      <c r="HU49" s="1274"/>
      <c r="HV49" s="1274"/>
      <c r="HW49" s="1274"/>
      <c r="HX49" s="1274"/>
      <c r="HY49" s="1274"/>
      <c r="HZ49" s="1274"/>
      <c r="IA49" s="1274"/>
      <c r="IB49" s="1274"/>
      <c r="IC49" s="1274"/>
      <c r="ID49" s="1274"/>
      <c r="IE49" s="1274"/>
      <c r="IF49" s="1274"/>
      <c r="IG49" s="1274"/>
      <c r="IH49" s="1274"/>
      <c r="II49" s="1274"/>
      <c r="IJ49" s="1274"/>
      <c r="IK49" s="1274"/>
      <c r="IL49" s="1274"/>
      <c r="IM49" s="1274"/>
      <c r="IN49" s="1274"/>
      <c r="IO49" s="1274"/>
      <c r="IP49" s="1274"/>
      <c r="IQ49" s="1274"/>
      <c r="IR49" s="1274"/>
      <c r="IS49" s="1274"/>
      <c r="IT49" s="1274"/>
      <c r="IU49" s="1274"/>
    </row>
    <row r="50" spans="1:255" ht="14.1" customHeight="1" x14ac:dyDescent="0.25">
      <c r="A50" s="1271" t="s">
        <v>822</v>
      </c>
      <c r="B50" s="1272" t="s">
        <v>817</v>
      </c>
      <c r="D50" s="1265"/>
      <c r="E50" s="1279"/>
      <c r="F50" s="1316"/>
      <c r="G50" s="1306">
        <f>SUM(G51:G56)</f>
        <v>0</v>
      </c>
      <c r="H50" s="1307">
        <f>SUM(H51:H56)</f>
        <v>0</v>
      </c>
      <c r="I50" s="1307">
        <f>SUM(I51:I56)</f>
        <v>0</v>
      </c>
      <c r="J50" s="1307">
        <f>SUM(J51:J56)</f>
        <v>0</v>
      </c>
      <c r="K50" s="1307">
        <f>SUM(K51:K56)</f>
        <v>0</v>
      </c>
      <c r="L50" s="1307">
        <f t="shared" ref="L50:Z50" si="58">SUM(L51:L56)</f>
        <v>0</v>
      </c>
      <c r="M50" s="1307">
        <f t="shared" si="58"/>
        <v>0</v>
      </c>
      <c r="N50" s="1307">
        <f t="shared" si="58"/>
        <v>0</v>
      </c>
      <c r="O50" s="1307">
        <f t="shared" si="58"/>
        <v>0</v>
      </c>
      <c r="P50" s="1307">
        <f t="shared" si="58"/>
        <v>0</v>
      </c>
      <c r="Q50" s="1307">
        <f t="shared" si="58"/>
        <v>0</v>
      </c>
      <c r="R50" s="1307">
        <f t="shared" si="58"/>
        <v>0</v>
      </c>
      <c r="S50" s="1307">
        <f t="shared" si="58"/>
        <v>0</v>
      </c>
      <c r="T50" s="1307">
        <f t="shared" si="58"/>
        <v>0</v>
      </c>
      <c r="U50" s="1307">
        <f t="shared" si="58"/>
        <v>0</v>
      </c>
      <c r="V50" s="1307">
        <f t="shared" si="58"/>
        <v>0</v>
      </c>
      <c r="W50" s="1307">
        <f t="shared" si="58"/>
        <v>0</v>
      </c>
      <c r="X50" s="1307">
        <f t="shared" si="58"/>
        <v>0</v>
      </c>
      <c r="Y50" s="1307">
        <f t="shared" si="58"/>
        <v>0</v>
      </c>
      <c r="Z50" s="1307">
        <f t="shared" si="58"/>
        <v>0</v>
      </c>
      <c r="AA50" s="1277">
        <v>0</v>
      </c>
      <c r="AB50" s="1279"/>
      <c r="AC50" s="1279"/>
      <c r="AD50" s="1279"/>
      <c r="AE50" s="1279"/>
      <c r="AF50" s="1279"/>
      <c r="AG50" s="1279"/>
      <c r="AH50" s="1279"/>
      <c r="AI50" s="1279"/>
      <c r="AJ50" s="1279"/>
      <c r="AK50" s="1279"/>
      <c r="AL50" s="1279"/>
      <c r="AM50" s="1279"/>
      <c r="AN50" s="1279"/>
      <c r="AO50" s="1279"/>
      <c r="AP50" s="1279"/>
      <c r="AQ50" s="1279"/>
      <c r="AR50" s="1279"/>
      <c r="AS50" s="1279"/>
      <c r="AT50" s="1279"/>
      <c r="AU50" s="1279"/>
      <c r="AV50" s="1279"/>
      <c r="AW50" s="1279"/>
      <c r="AX50" s="1279"/>
      <c r="AY50" s="1279"/>
      <c r="AZ50" s="1279"/>
      <c r="BA50" s="1279"/>
      <c r="BB50" s="1279"/>
      <c r="BC50" s="1279"/>
      <c r="BD50" s="1279"/>
      <c r="BE50" s="1279"/>
      <c r="BF50" s="1279"/>
      <c r="BG50" s="1279"/>
      <c r="BH50" s="1279"/>
      <c r="BI50" s="1279"/>
      <c r="BJ50" s="1279"/>
      <c r="BK50" s="1279"/>
      <c r="BL50" s="1279"/>
      <c r="BM50" s="1279"/>
      <c r="BN50" s="1279"/>
      <c r="BO50" s="1279"/>
      <c r="BP50" s="1279"/>
      <c r="BQ50" s="1279"/>
      <c r="BR50" s="1279"/>
      <c r="BS50" s="1279"/>
      <c r="BT50" s="1279"/>
      <c r="BU50" s="1279"/>
      <c r="BV50" s="1279"/>
      <c r="BW50" s="1279"/>
      <c r="BX50" s="1279"/>
      <c r="BY50" s="1279"/>
      <c r="BZ50" s="1279"/>
      <c r="CA50" s="1279"/>
      <c r="CB50" s="1279"/>
      <c r="CC50" s="1279"/>
      <c r="CD50" s="1279"/>
      <c r="CE50" s="1279"/>
      <c r="CF50" s="1279"/>
      <c r="CG50" s="1279"/>
      <c r="CH50" s="1279"/>
      <c r="CI50" s="1279"/>
      <c r="CJ50" s="1279"/>
      <c r="CK50" s="1279"/>
      <c r="CL50" s="1279"/>
      <c r="CM50" s="1279"/>
      <c r="CN50" s="1279"/>
      <c r="CO50" s="1279"/>
      <c r="CP50" s="1279"/>
      <c r="CQ50" s="1279"/>
      <c r="CR50" s="1279"/>
      <c r="CS50" s="1279"/>
      <c r="CT50" s="1279"/>
      <c r="CU50" s="1279"/>
      <c r="CV50" s="1279"/>
      <c r="CW50" s="1279"/>
      <c r="CX50" s="1279"/>
      <c r="CY50" s="1279"/>
      <c r="CZ50" s="1279"/>
      <c r="DA50" s="1279"/>
      <c r="DB50" s="1279"/>
      <c r="DC50" s="1279"/>
      <c r="DD50" s="1279"/>
      <c r="DE50" s="1279"/>
      <c r="DF50" s="1279"/>
      <c r="DG50" s="1279"/>
      <c r="DH50" s="1279"/>
      <c r="DI50" s="1279"/>
      <c r="DJ50" s="1279"/>
      <c r="DK50" s="1279"/>
      <c r="DL50" s="1279"/>
      <c r="DM50" s="1279"/>
      <c r="DN50" s="1279"/>
      <c r="DO50" s="1279"/>
      <c r="DP50" s="1279"/>
      <c r="DQ50" s="1279"/>
      <c r="DR50" s="1279"/>
      <c r="DS50" s="1279"/>
      <c r="DT50" s="1279"/>
      <c r="DU50" s="1279"/>
      <c r="DV50" s="1279"/>
      <c r="DW50" s="1279"/>
      <c r="DX50" s="1279"/>
      <c r="DY50" s="1279"/>
      <c r="DZ50" s="1279"/>
      <c r="EA50" s="1279"/>
      <c r="EB50" s="1279"/>
      <c r="EC50" s="1279"/>
      <c r="ED50" s="1279"/>
      <c r="EE50" s="1279"/>
      <c r="EF50" s="1279"/>
      <c r="EG50" s="1279"/>
      <c r="EH50" s="1279"/>
      <c r="EI50" s="1279"/>
      <c r="EJ50" s="1279"/>
      <c r="EK50" s="1279"/>
      <c r="EL50" s="1279"/>
      <c r="EM50" s="1279"/>
      <c r="EN50" s="1279"/>
      <c r="EO50" s="1279"/>
      <c r="EP50" s="1279"/>
      <c r="EQ50" s="1279"/>
      <c r="ER50" s="1279"/>
      <c r="ES50" s="1279"/>
      <c r="ET50" s="1279"/>
      <c r="EU50" s="1279"/>
      <c r="EV50" s="1279"/>
      <c r="EW50" s="1279"/>
      <c r="EX50" s="1279"/>
      <c r="EY50" s="1279"/>
      <c r="EZ50" s="1279"/>
      <c r="FA50" s="1279"/>
      <c r="FB50" s="1279"/>
      <c r="FC50" s="1279"/>
      <c r="FD50" s="1279"/>
      <c r="FE50" s="1279"/>
      <c r="FF50" s="1279"/>
      <c r="FG50" s="1279"/>
      <c r="FH50" s="1279"/>
      <c r="FI50" s="1279"/>
      <c r="FJ50" s="1279"/>
      <c r="FK50" s="1279"/>
      <c r="FL50" s="1279"/>
      <c r="FM50" s="1279"/>
      <c r="FN50" s="1279"/>
      <c r="FO50" s="1279"/>
      <c r="FP50" s="1279"/>
      <c r="FQ50" s="1279"/>
      <c r="FR50" s="1279"/>
      <c r="FS50" s="1279"/>
      <c r="FT50" s="1279"/>
      <c r="FU50" s="1279"/>
      <c r="FV50" s="1279"/>
      <c r="FW50" s="1279"/>
      <c r="FX50" s="1279"/>
      <c r="FY50" s="1279"/>
      <c r="FZ50" s="1279"/>
      <c r="GA50" s="1279"/>
      <c r="GB50" s="1279"/>
      <c r="GC50" s="1279"/>
      <c r="GD50" s="1279"/>
      <c r="GE50" s="1279"/>
      <c r="GF50" s="1279"/>
      <c r="GG50" s="1279"/>
      <c r="GH50" s="1279"/>
      <c r="GI50" s="1279"/>
      <c r="GJ50" s="1279"/>
      <c r="GK50" s="1279"/>
      <c r="GL50" s="1279"/>
      <c r="GM50" s="1279"/>
      <c r="GN50" s="1279"/>
      <c r="GO50" s="1279"/>
      <c r="GP50" s="1279"/>
      <c r="GQ50" s="1279"/>
      <c r="GR50" s="1279"/>
      <c r="GS50" s="1279"/>
      <c r="GT50" s="1279"/>
      <c r="GU50" s="1279"/>
      <c r="GV50" s="1279"/>
      <c r="GW50" s="1279"/>
      <c r="GX50" s="1279"/>
      <c r="GY50" s="1279"/>
      <c r="GZ50" s="1279"/>
      <c r="HA50" s="1279"/>
      <c r="HB50" s="1279"/>
      <c r="HC50" s="1279"/>
      <c r="HD50" s="1279"/>
      <c r="HE50" s="1279"/>
      <c r="HF50" s="1279"/>
      <c r="HG50" s="1279"/>
      <c r="HH50" s="1279"/>
      <c r="HI50" s="1279"/>
      <c r="HJ50" s="1279"/>
      <c r="HK50" s="1279"/>
      <c r="HL50" s="1279"/>
      <c r="HM50" s="1279"/>
      <c r="HN50" s="1279"/>
      <c r="HO50" s="1279"/>
      <c r="HP50" s="1279"/>
      <c r="HQ50" s="1279"/>
      <c r="HR50" s="1279"/>
      <c r="HS50" s="1279"/>
      <c r="HT50" s="1279"/>
      <c r="HU50" s="1279"/>
      <c r="HV50" s="1279"/>
      <c r="HW50" s="1279"/>
      <c r="HX50" s="1279"/>
      <c r="HY50" s="1279"/>
      <c r="HZ50" s="1279"/>
      <c r="IA50" s="1279"/>
      <c r="IB50" s="1279"/>
      <c r="IC50" s="1279"/>
      <c r="ID50" s="1279"/>
      <c r="IE50" s="1279"/>
      <c r="IF50" s="1279"/>
      <c r="IG50" s="1279"/>
      <c r="IH50" s="1279"/>
      <c r="II50" s="1279"/>
      <c r="IJ50" s="1279"/>
      <c r="IK50" s="1279"/>
      <c r="IL50" s="1279"/>
      <c r="IM50" s="1279"/>
      <c r="IN50" s="1279"/>
      <c r="IO50" s="1279"/>
      <c r="IP50" s="1279"/>
      <c r="IQ50" s="1279"/>
      <c r="IR50" s="1279"/>
      <c r="IS50" s="1279"/>
      <c r="IT50" s="1279"/>
      <c r="IU50" s="1279"/>
    </row>
    <row r="51" spans="1:255" ht="14.1" customHeight="1" x14ac:dyDescent="0.25">
      <c r="A51" s="216"/>
      <c r="B51" s="1294" t="s">
        <v>237</v>
      </c>
      <c r="C51" s="1295" t="s">
        <v>795</v>
      </c>
      <c r="D51" s="1274"/>
      <c r="E51" s="1279"/>
      <c r="F51" s="1279"/>
      <c r="G51" s="1317">
        <f>'(15)Orç_Ano_1'!I97</f>
        <v>0</v>
      </c>
      <c r="H51" s="1320">
        <f>'(15)Orç_Ano_2'!I97</f>
        <v>0</v>
      </c>
      <c r="I51" s="1312">
        <f>'(15)Orç_Ano_3'!I97</f>
        <v>0</v>
      </c>
      <c r="J51" s="1312">
        <f>'(15)Orç_Ano_4'!I97</f>
        <v>0</v>
      </c>
      <c r="K51" s="1312">
        <f>'(15)Orç_Ano_5'!I97</f>
        <v>0</v>
      </c>
      <c r="L51" s="1312">
        <f>'(15)Orç_Ano_6'!I97</f>
        <v>0</v>
      </c>
      <c r="M51" s="1312">
        <f t="shared" ref="M51:Z51" si="59">L51</f>
        <v>0</v>
      </c>
      <c r="N51" s="1312">
        <f t="shared" si="59"/>
        <v>0</v>
      </c>
      <c r="O51" s="1312">
        <f t="shared" si="59"/>
        <v>0</v>
      </c>
      <c r="P51" s="1312">
        <f t="shared" si="59"/>
        <v>0</v>
      </c>
      <c r="Q51" s="1312">
        <f t="shared" si="59"/>
        <v>0</v>
      </c>
      <c r="R51" s="1312">
        <f t="shared" si="59"/>
        <v>0</v>
      </c>
      <c r="S51" s="1312">
        <f t="shared" si="59"/>
        <v>0</v>
      </c>
      <c r="T51" s="1312">
        <f t="shared" si="59"/>
        <v>0</v>
      </c>
      <c r="U51" s="1312">
        <f t="shared" si="59"/>
        <v>0</v>
      </c>
      <c r="V51" s="1312">
        <f t="shared" si="59"/>
        <v>0</v>
      </c>
      <c r="W51" s="1312">
        <f t="shared" si="59"/>
        <v>0</v>
      </c>
      <c r="X51" s="1312">
        <f t="shared" si="59"/>
        <v>0</v>
      </c>
      <c r="Y51" s="1312">
        <f t="shared" si="59"/>
        <v>0</v>
      </c>
      <c r="Z51" s="1312">
        <f t="shared" si="59"/>
        <v>0</v>
      </c>
      <c r="AA51" s="1318">
        <v>0</v>
      </c>
      <c r="AB51" s="1274"/>
      <c r="AC51" s="1274"/>
      <c r="AD51" s="1274"/>
      <c r="AE51" s="1274"/>
      <c r="AF51" s="1274"/>
      <c r="AG51" s="1274"/>
      <c r="AH51" s="1274"/>
      <c r="AI51" s="1274"/>
      <c r="AJ51" s="1274"/>
      <c r="AK51" s="1274"/>
      <c r="AL51" s="1274"/>
      <c r="AM51" s="1274"/>
      <c r="AN51" s="1274"/>
      <c r="AO51" s="1274"/>
      <c r="AP51" s="1274"/>
      <c r="AQ51" s="1274"/>
      <c r="AR51" s="1274"/>
      <c r="AS51" s="1274"/>
      <c r="AT51" s="1274"/>
      <c r="AU51" s="1274"/>
      <c r="AV51" s="1274"/>
      <c r="AW51" s="1274"/>
      <c r="AX51" s="1274"/>
      <c r="AY51" s="1274"/>
      <c r="AZ51" s="1274"/>
      <c r="BA51" s="1274"/>
      <c r="BB51" s="1274"/>
      <c r="BC51" s="1274"/>
      <c r="BD51" s="1274"/>
      <c r="BE51" s="1274"/>
      <c r="BF51" s="1274"/>
      <c r="BG51" s="1274"/>
      <c r="BH51" s="1274"/>
      <c r="BI51" s="1274"/>
      <c r="BJ51" s="1274"/>
      <c r="BK51" s="1274"/>
      <c r="BL51" s="1274"/>
      <c r="BM51" s="1274"/>
      <c r="BN51" s="1274"/>
      <c r="BO51" s="1274"/>
      <c r="BP51" s="1274"/>
      <c r="BQ51" s="1274"/>
      <c r="BR51" s="1274"/>
      <c r="BS51" s="1274"/>
      <c r="BT51" s="1274"/>
      <c r="BU51" s="1274"/>
      <c r="BV51" s="1274"/>
      <c r="BW51" s="1274"/>
      <c r="BX51" s="1274"/>
      <c r="BY51" s="1274"/>
      <c r="BZ51" s="1274"/>
      <c r="CA51" s="1274"/>
      <c r="CB51" s="1274"/>
      <c r="CC51" s="1274"/>
      <c r="CD51" s="1274"/>
      <c r="CE51" s="1274"/>
      <c r="CF51" s="1274"/>
      <c r="CG51" s="1274"/>
      <c r="CH51" s="1274"/>
      <c r="CI51" s="1274"/>
      <c r="CJ51" s="1274"/>
      <c r="CK51" s="1274"/>
      <c r="CL51" s="1274"/>
      <c r="CM51" s="1274"/>
      <c r="CN51" s="1274"/>
      <c r="CO51" s="1274"/>
      <c r="CP51" s="1274"/>
      <c r="CQ51" s="1274"/>
      <c r="CR51" s="1274"/>
      <c r="CS51" s="1274"/>
      <c r="CT51" s="1274"/>
      <c r="CU51" s="1274"/>
      <c r="CV51" s="1274"/>
      <c r="CW51" s="1274"/>
      <c r="CX51" s="1274"/>
      <c r="CY51" s="1274"/>
      <c r="CZ51" s="1274"/>
      <c r="DA51" s="1274"/>
      <c r="DB51" s="1274"/>
      <c r="DC51" s="1274"/>
      <c r="DD51" s="1274"/>
      <c r="DE51" s="1274"/>
      <c r="DF51" s="1274"/>
      <c r="DG51" s="1274"/>
      <c r="DH51" s="1274"/>
      <c r="DI51" s="1274"/>
      <c r="DJ51" s="1274"/>
      <c r="DK51" s="1274"/>
      <c r="DL51" s="1274"/>
      <c r="DM51" s="1274"/>
      <c r="DN51" s="1274"/>
      <c r="DO51" s="1274"/>
      <c r="DP51" s="1274"/>
      <c r="DQ51" s="1274"/>
      <c r="DR51" s="1274"/>
      <c r="DS51" s="1274"/>
      <c r="DT51" s="1274"/>
      <c r="DU51" s="1274"/>
      <c r="DV51" s="1274"/>
      <c r="DW51" s="1274"/>
      <c r="DX51" s="1274"/>
      <c r="DY51" s="1274"/>
      <c r="DZ51" s="1274"/>
      <c r="EA51" s="1274"/>
      <c r="EB51" s="1274"/>
      <c r="EC51" s="1274"/>
      <c r="ED51" s="1274"/>
      <c r="EE51" s="1274"/>
      <c r="EF51" s="1274"/>
      <c r="EG51" s="1274"/>
      <c r="EH51" s="1274"/>
      <c r="EI51" s="1274"/>
      <c r="EJ51" s="1274"/>
      <c r="EK51" s="1274"/>
      <c r="EL51" s="1274"/>
      <c r="EM51" s="1274"/>
      <c r="EN51" s="1274"/>
      <c r="EO51" s="1274"/>
      <c r="EP51" s="1274"/>
      <c r="EQ51" s="1274"/>
      <c r="ER51" s="1274"/>
      <c r="ES51" s="1274"/>
      <c r="ET51" s="1274"/>
      <c r="EU51" s="1274"/>
      <c r="EV51" s="1274"/>
      <c r="EW51" s="1274"/>
      <c r="EX51" s="1274"/>
      <c r="EY51" s="1274"/>
      <c r="EZ51" s="1274"/>
      <c r="FA51" s="1274"/>
      <c r="FB51" s="1274"/>
      <c r="FC51" s="1274"/>
      <c r="FD51" s="1274"/>
      <c r="FE51" s="1274"/>
      <c r="FF51" s="1274"/>
      <c r="FG51" s="1274"/>
      <c r="FH51" s="1274"/>
      <c r="FI51" s="1274"/>
      <c r="FJ51" s="1274"/>
      <c r="FK51" s="1274"/>
      <c r="FL51" s="1274"/>
      <c r="FM51" s="1274"/>
      <c r="FN51" s="1274"/>
      <c r="FO51" s="1274"/>
      <c r="FP51" s="1274"/>
      <c r="FQ51" s="1274"/>
      <c r="FR51" s="1274"/>
      <c r="FS51" s="1274"/>
      <c r="FT51" s="1274"/>
      <c r="FU51" s="1274"/>
      <c r="FV51" s="1274"/>
      <c r="FW51" s="1274"/>
      <c r="FX51" s="1274"/>
      <c r="FY51" s="1274"/>
      <c r="FZ51" s="1274"/>
      <c r="GA51" s="1274"/>
      <c r="GB51" s="1274"/>
      <c r="GC51" s="1274"/>
      <c r="GD51" s="1274"/>
      <c r="GE51" s="1274"/>
      <c r="GF51" s="1274"/>
      <c r="GG51" s="1274"/>
      <c r="GH51" s="1274"/>
      <c r="GI51" s="1274"/>
      <c r="GJ51" s="1274"/>
      <c r="GK51" s="1274"/>
      <c r="GL51" s="1274"/>
      <c r="GM51" s="1274"/>
      <c r="GN51" s="1274"/>
      <c r="GO51" s="1274"/>
      <c r="GP51" s="1274"/>
      <c r="GQ51" s="1274"/>
      <c r="GR51" s="1274"/>
      <c r="GS51" s="1274"/>
      <c r="GT51" s="1274"/>
      <c r="GU51" s="1274"/>
      <c r="GV51" s="1274"/>
      <c r="GW51" s="1274"/>
      <c r="GX51" s="1274"/>
      <c r="GY51" s="1274"/>
      <c r="GZ51" s="1274"/>
      <c r="HA51" s="1274"/>
      <c r="HB51" s="1274"/>
      <c r="HC51" s="1274"/>
      <c r="HD51" s="1274"/>
      <c r="HE51" s="1274"/>
      <c r="HF51" s="1274"/>
      <c r="HG51" s="1274"/>
      <c r="HH51" s="1274"/>
      <c r="HI51" s="1274"/>
      <c r="HJ51" s="1274"/>
      <c r="HK51" s="1274"/>
      <c r="HL51" s="1274"/>
      <c r="HM51" s="1274"/>
      <c r="HN51" s="1274"/>
      <c r="HO51" s="1274"/>
      <c r="HP51" s="1274"/>
      <c r="HQ51" s="1274"/>
      <c r="HR51" s="1274"/>
      <c r="HS51" s="1274"/>
      <c r="HT51" s="1274"/>
      <c r="HU51" s="1274"/>
      <c r="HV51" s="1274"/>
      <c r="HW51" s="1274"/>
      <c r="HX51" s="1274"/>
      <c r="HY51" s="1274"/>
      <c r="HZ51" s="1274"/>
      <c r="IA51" s="1274"/>
      <c r="IB51" s="1274"/>
      <c r="IC51" s="1274"/>
      <c r="ID51" s="1274"/>
      <c r="IE51" s="1274"/>
      <c r="IF51" s="1274"/>
      <c r="IG51" s="1274"/>
      <c r="IH51" s="1274"/>
      <c r="II51" s="1274"/>
      <c r="IJ51" s="1274"/>
      <c r="IK51" s="1274"/>
      <c r="IL51" s="1274"/>
      <c r="IM51" s="1274"/>
      <c r="IN51" s="1274"/>
      <c r="IO51" s="1274"/>
      <c r="IP51" s="1274"/>
      <c r="IQ51" s="1274"/>
      <c r="IR51" s="1274"/>
      <c r="IS51" s="1274"/>
      <c r="IT51" s="1274"/>
      <c r="IU51" s="1274"/>
    </row>
    <row r="52" spans="1:255" ht="14.1" customHeight="1" x14ac:dyDescent="0.25">
      <c r="A52" s="216"/>
      <c r="B52" s="1294" t="s">
        <v>238</v>
      </c>
      <c r="C52" s="1295" t="s">
        <v>796</v>
      </c>
      <c r="D52" s="1274"/>
      <c r="E52" s="1279"/>
      <c r="F52" s="1279"/>
      <c r="G52" s="1317">
        <f>'(15)Orç_Ano_1'!I99</f>
        <v>0</v>
      </c>
      <c r="H52" s="1321">
        <f>'(15)Orç_Ano_2'!I99</f>
        <v>0</v>
      </c>
      <c r="I52" s="1312">
        <f>'(15)Orç_Ano_3'!I99</f>
        <v>0</v>
      </c>
      <c r="J52" s="1312">
        <f>'(15)Orç_Ano_4'!I99</f>
        <v>0</v>
      </c>
      <c r="K52" s="1312">
        <f>'(15)Orç_Ano_5'!I99</f>
        <v>0</v>
      </c>
      <c r="L52" s="1312">
        <f>'(15)Orç_Ano_6'!I99</f>
        <v>0</v>
      </c>
      <c r="M52" s="1312">
        <f t="shared" ref="M52:Z52" si="60">L52</f>
        <v>0</v>
      </c>
      <c r="N52" s="1312">
        <f t="shared" si="60"/>
        <v>0</v>
      </c>
      <c r="O52" s="1312">
        <f t="shared" si="60"/>
        <v>0</v>
      </c>
      <c r="P52" s="1312">
        <f t="shared" si="60"/>
        <v>0</v>
      </c>
      <c r="Q52" s="1312">
        <f t="shared" si="60"/>
        <v>0</v>
      </c>
      <c r="R52" s="1312">
        <f t="shared" si="60"/>
        <v>0</v>
      </c>
      <c r="S52" s="1312">
        <f t="shared" si="60"/>
        <v>0</v>
      </c>
      <c r="T52" s="1312">
        <f t="shared" si="60"/>
        <v>0</v>
      </c>
      <c r="U52" s="1312">
        <f t="shared" si="60"/>
        <v>0</v>
      </c>
      <c r="V52" s="1312">
        <f t="shared" si="60"/>
        <v>0</v>
      </c>
      <c r="W52" s="1312">
        <f t="shared" si="60"/>
        <v>0</v>
      </c>
      <c r="X52" s="1312">
        <f t="shared" si="60"/>
        <v>0</v>
      </c>
      <c r="Y52" s="1312">
        <f t="shared" si="60"/>
        <v>0</v>
      </c>
      <c r="Z52" s="1312">
        <f t="shared" si="60"/>
        <v>0</v>
      </c>
      <c r="AA52" s="1318">
        <v>0</v>
      </c>
      <c r="AB52" s="1274"/>
      <c r="AC52" s="1274"/>
      <c r="AD52" s="1274"/>
      <c r="AE52" s="1274"/>
      <c r="AF52" s="1274"/>
      <c r="AG52" s="1274"/>
      <c r="AH52" s="1274"/>
      <c r="AI52" s="1274"/>
      <c r="AJ52" s="1274"/>
      <c r="AK52" s="1274"/>
      <c r="AL52" s="1274"/>
      <c r="AM52" s="1274"/>
      <c r="AN52" s="1274"/>
      <c r="AO52" s="1274"/>
      <c r="AP52" s="1274"/>
      <c r="AQ52" s="1274"/>
      <c r="AR52" s="1274"/>
      <c r="AS52" s="1274"/>
      <c r="AT52" s="1274"/>
      <c r="AU52" s="1274"/>
      <c r="AV52" s="1274"/>
      <c r="AW52" s="1274"/>
      <c r="AX52" s="1274"/>
      <c r="AY52" s="1274"/>
      <c r="AZ52" s="1274"/>
      <c r="BA52" s="1274"/>
      <c r="BB52" s="1274"/>
      <c r="BC52" s="1274"/>
      <c r="BD52" s="1274"/>
      <c r="BE52" s="1274"/>
      <c r="BF52" s="1274"/>
      <c r="BG52" s="1274"/>
      <c r="BH52" s="1274"/>
      <c r="BI52" s="1274"/>
      <c r="BJ52" s="1274"/>
      <c r="BK52" s="1274"/>
      <c r="BL52" s="1274"/>
      <c r="BM52" s="1274"/>
      <c r="BN52" s="1274"/>
      <c r="BO52" s="1274"/>
      <c r="BP52" s="1274"/>
      <c r="BQ52" s="1274"/>
      <c r="BR52" s="1274"/>
      <c r="BS52" s="1274"/>
      <c r="BT52" s="1274"/>
      <c r="BU52" s="1274"/>
      <c r="BV52" s="1274"/>
      <c r="BW52" s="1274"/>
      <c r="BX52" s="1274"/>
      <c r="BY52" s="1274"/>
      <c r="BZ52" s="1274"/>
      <c r="CA52" s="1274"/>
      <c r="CB52" s="1274"/>
      <c r="CC52" s="1274"/>
      <c r="CD52" s="1274"/>
      <c r="CE52" s="1274"/>
      <c r="CF52" s="1274"/>
      <c r="CG52" s="1274"/>
      <c r="CH52" s="1274"/>
      <c r="CI52" s="1274"/>
      <c r="CJ52" s="1274"/>
      <c r="CK52" s="1274"/>
      <c r="CL52" s="1274"/>
      <c r="CM52" s="1274"/>
      <c r="CN52" s="1274"/>
      <c r="CO52" s="1274"/>
      <c r="CP52" s="1274"/>
      <c r="CQ52" s="1274"/>
      <c r="CR52" s="1274"/>
      <c r="CS52" s="1274"/>
      <c r="CT52" s="1274"/>
      <c r="CU52" s="1274"/>
      <c r="CV52" s="1274"/>
      <c r="CW52" s="1274"/>
      <c r="CX52" s="1274"/>
      <c r="CY52" s="1274"/>
      <c r="CZ52" s="1274"/>
      <c r="DA52" s="1274"/>
      <c r="DB52" s="1274"/>
      <c r="DC52" s="1274"/>
      <c r="DD52" s="1274"/>
      <c r="DE52" s="1274"/>
      <c r="DF52" s="1274"/>
      <c r="DG52" s="1274"/>
      <c r="DH52" s="1274"/>
      <c r="DI52" s="1274"/>
      <c r="DJ52" s="1274"/>
      <c r="DK52" s="1274"/>
      <c r="DL52" s="1274"/>
      <c r="DM52" s="1274"/>
      <c r="DN52" s="1274"/>
      <c r="DO52" s="1274"/>
      <c r="DP52" s="1274"/>
      <c r="DQ52" s="1274"/>
      <c r="DR52" s="1274"/>
      <c r="DS52" s="1274"/>
      <c r="DT52" s="1274"/>
      <c r="DU52" s="1274"/>
      <c r="DV52" s="1274"/>
      <c r="DW52" s="1274"/>
      <c r="DX52" s="1274"/>
      <c r="DY52" s="1274"/>
      <c r="DZ52" s="1274"/>
      <c r="EA52" s="1274"/>
      <c r="EB52" s="1274"/>
      <c r="EC52" s="1274"/>
      <c r="ED52" s="1274"/>
      <c r="EE52" s="1274"/>
      <c r="EF52" s="1274"/>
      <c r="EG52" s="1274"/>
      <c r="EH52" s="1274"/>
      <c r="EI52" s="1274"/>
      <c r="EJ52" s="1274"/>
      <c r="EK52" s="1274"/>
      <c r="EL52" s="1274"/>
      <c r="EM52" s="1274"/>
      <c r="EN52" s="1274"/>
      <c r="EO52" s="1274"/>
      <c r="EP52" s="1274"/>
      <c r="EQ52" s="1274"/>
      <c r="ER52" s="1274"/>
      <c r="ES52" s="1274"/>
      <c r="ET52" s="1274"/>
      <c r="EU52" s="1274"/>
      <c r="EV52" s="1274"/>
      <c r="EW52" s="1274"/>
      <c r="EX52" s="1274"/>
      <c r="EY52" s="1274"/>
      <c r="EZ52" s="1274"/>
      <c r="FA52" s="1274"/>
      <c r="FB52" s="1274"/>
      <c r="FC52" s="1274"/>
      <c r="FD52" s="1274"/>
      <c r="FE52" s="1274"/>
      <c r="FF52" s="1274"/>
      <c r="FG52" s="1274"/>
      <c r="FH52" s="1274"/>
      <c r="FI52" s="1274"/>
      <c r="FJ52" s="1274"/>
      <c r="FK52" s="1274"/>
      <c r="FL52" s="1274"/>
      <c r="FM52" s="1274"/>
      <c r="FN52" s="1274"/>
      <c r="FO52" s="1274"/>
      <c r="FP52" s="1274"/>
      <c r="FQ52" s="1274"/>
      <c r="FR52" s="1274"/>
      <c r="FS52" s="1274"/>
      <c r="FT52" s="1274"/>
      <c r="FU52" s="1274"/>
      <c r="FV52" s="1274"/>
      <c r="FW52" s="1274"/>
      <c r="FX52" s="1274"/>
      <c r="FY52" s="1274"/>
      <c r="FZ52" s="1274"/>
      <c r="GA52" s="1274"/>
      <c r="GB52" s="1274"/>
      <c r="GC52" s="1274"/>
      <c r="GD52" s="1274"/>
      <c r="GE52" s="1274"/>
      <c r="GF52" s="1274"/>
      <c r="GG52" s="1274"/>
      <c r="GH52" s="1274"/>
      <c r="GI52" s="1274"/>
      <c r="GJ52" s="1274"/>
      <c r="GK52" s="1274"/>
      <c r="GL52" s="1274"/>
      <c r="GM52" s="1274"/>
      <c r="GN52" s="1274"/>
      <c r="GO52" s="1274"/>
      <c r="GP52" s="1274"/>
      <c r="GQ52" s="1274"/>
      <c r="GR52" s="1274"/>
      <c r="GS52" s="1274"/>
      <c r="GT52" s="1274"/>
      <c r="GU52" s="1274"/>
      <c r="GV52" s="1274"/>
      <c r="GW52" s="1274"/>
      <c r="GX52" s="1274"/>
      <c r="GY52" s="1274"/>
      <c r="GZ52" s="1274"/>
      <c r="HA52" s="1274"/>
      <c r="HB52" s="1274"/>
      <c r="HC52" s="1274"/>
      <c r="HD52" s="1274"/>
      <c r="HE52" s="1274"/>
      <c r="HF52" s="1274"/>
      <c r="HG52" s="1274"/>
      <c r="HH52" s="1274"/>
      <c r="HI52" s="1274"/>
      <c r="HJ52" s="1274"/>
      <c r="HK52" s="1274"/>
      <c r="HL52" s="1274"/>
      <c r="HM52" s="1274"/>
      <c r="HN52" s="1274"/>
      <c r="HO52" s="1274"/>
      <c r="HP52" s="1274"/>
      <c r="HQ52" s="1274"/>
      <c r="HR52" s="1274"/>
      <c r="HS52" s="1274"/>
      <c r="HT52" s="1274"/>
      <c r="HU52" s="1274"/>
      <c r="HV52" s="1274"/>
      <c r="HW52" s="1274"/>
      <c r="HX52" s="1274"/>
      <c r="HY52" s="1274"/>
      <c r="HZ52" s="1274"/>
      <c r="IA52" s="1274"/>
      <c r="IB52" s="1274"/>
      <c r="IC52" s="1274"/>
      <c r="ID52" s="1274"/>
      <c r="IE52" s="1274"/>
      <c r="IF52" s="1274"/>
      <c r="IG52" s="1274"/>
      <c r="IH52" s="1274"/>
      <c r="II52" s="1274"/>
      <c r="IJ52" s="1274"/>
      <c r="IK52" s="1274"/>
      <c r="IL52" s="1274"/>
      <c r="IM52" s="1274"/>
      <c r="IN52" s="1274"/>
      <c r="IO52" s="1274"/>
      <c r="IP52" s="1274"/>
      <c r="IQ52" s="1274"/>
      <c r="IR52" s="1274"/>
      <c r="IS52" s="1274"/>
      <c r="IT52" s="1274"/>
      <c r="IU52" s="1274"/>
    </row>
    <row r="53" spans="1:255" ht="14.1" customHeight="1" x14ac:dyDescent="0.25">
      <c r="A53" s="216"/>
      <c r="B53" s="1294" t="s">
        <v>239</v>
      </c>
      <c r="C53" s="1295" t="s">
        <v>797</v>
      </c>
      <c r="D53" s="1274"/>
      <c r="E53" s="1279"/>
      <c r="F53" s="1279"/>
      <c r="G53" s="1317">
        <f>'(15)Orç_Ano_1'!I101</f>
        <v>0</v>
      </c>
      <c r="H53" s="1321">
        <f>'(15)Orç_Ano_2'!I101</f>
        <v>0</v>
      </c>
      <c r="I53" s="1312">
        <f>'(15)Orç_Ano_3'!I101</f>
        <v>0</v>
      </c>
      <c r="J53" s="1312">
        <f>'(15)Orç_Ano_4'!I101</f>
        <v>0</v>
      </c>
      <c r="K53" s="1312">
        <f>'(15)Orç_Ano_5'!I101</f>
        <v>0</v>
      </c>
      <c r="L53" s="1312">
        <f>'(15)Orç_Ano_6'!I101</f>
        <v>0</v>
      </c>
      <c r="M53" s="1312">
        <f t="shared" ref="M53:Z53" si="61">L53</f>
        <v>0</v>
      </c>
      <c r="N53" s="1312">
        <f t="shared" si="61"/>
        <v>0</v>
      </c>
      <c r="O53" s="1312">
        <f t="shared" si="61"/>
        <v>0</v>
      </c>
      <c r="P53" s="1312">
        <f t="shared" si="61"/>
        <v>0</v>
      </c>
      <c r="Q53" s="1312">
        <f t="shared" si="61"/>
        <v>0</v>
      </c>
      <c r="R53" s="1312">
        <f t="shared" si="61"/>
        <v>0</v>
      </c>
      <c r="S53" s="1312">
        <f t="shared" si="61"/>
        <v>0</v>
      </c>
      <c r="T53" s="1312">
        <f t="shared" si="61"/>
        <v>0</v>
      </c>
      <c r="U53" s="1312">
        <f t="shared" si="61"/>
        <v>0</v>
      </c>
      <c r="V53" s="1312">
        <f t="shared" si="61"/>
        <v>0</v>
      </c>
      <c r="W53" s="1312">
        <f t="shared" si="61"/>
        <v>0</v>
      </c>
      <c r="X53" s="1312">
        <f t="shared" si="61"/>
        <v>0</v>
      </c>
      <c r="Y53" s="1312">
        <f t="shared" si="61"/>
        <v>0</v>
      </c>
      <c r="Z53" s="1312">
        <f t="shared" si="61"/>
        <v>0</v>
      </c>
      <c r="AA53" s="1318">
        <v>0</v>
      </c>
      <c r="AB53" s="1274"/>
      <c r="AC53" s="1274"/>
      <c r="AD53" s="1274"/>
      <c r="AE53" s="1274"/>
      <c r="AF53" s="1274"/>
      <c r="AG53" s="1274"/>
      <c r="AH53" s="1274"/>
      <c r="AI53" s="1274"/>
      <c r="AJ53" s="1274"/>
      <c r="AK53" s="1274"/>
      <c r="AL53" s="1274"/>
      <c r="AM53" s="1274"/>
      <c r="AN53" s="1274"/>
      <c r="AO53" s="1274"/>
      <c r="AP53" s="1274"/>
      <c r="AQ53" s="1274"/>
      <c r="AR53" s="1274"/>
      <c r="AS53" s="1274"/>
      <c r="AT53" s="1274"/>
      <c r="AU53" s="1274"/>
      <c r="AV53" s="1274"/>
      <c r="AW53" s="1274"/>
      <c r="AX53" s="1274"/>
      <c r="AY53" s="1274"/>
      <c r="AZ53" s="1274"/>
      <c r="BA53" s="1274"/>
      <c r="BB53" s="1274"/>
      <c r="BC53" s="1274"/>
      <c r="BD53" s="1274"/>
      <c r="BE53" s="1274"/>
      <c r="BF53" s="1274"/>
      <c r="BG53" s="1274"/>
      <c r="BH53" s="1274"/>
      <c r="BI53" s="1274"/>
      <c r="BJ53" s="1274"/>
      <c r="BK53" s="1274"/>
      <c r="BL53" s="1274"/>
      <c r="BM53" s="1274"/>
      <c r="BN53" s="1274"/>
      <c r="BO53" s="1274"/>
      <c r="BP53" s="1274"/>
      <c r="BQ53" s="1274"/>
      <c r="BR53" s="1274"/>
      <c r="BS53" s="1274"/>
      <c r="BT53" s="1274"/>
      <c r="BU53" s="1274"/>
      <c r="BV53" s="1274"/>
      <c r="BW53" s="1274"/>
      <c r="BX53" s="1274"/>
      <c r="BY53" s="1274"/>
      <c r="BZ53" s="1274"/>
      <c r="CA53" s="1274"/>
      <c r="CB53" s="1274"/>
      <c r="CC53" s="1274"/>
      <c r="CD53" s="1274"/>
      <c r="CE53" s="1274"/>
      <c r="CF53" s="1274"/>
      <c r="CG53" s="1274"/>
      <c r="CH53" s="1274"/>
      <c r="CI53" s="1274"/>
      <c r="CJ53" s="1274"/>
      <c r="CK53" s="1274"/>
      <c r="CL53" s="1274"/>
      <c r="CM53" s="1274"/>
      <c r="CN53" s="1274"/>
      <c r="CO53" s="1274"/>
      <c r="CP53" s="1274"/>
      <c r="CQ53" s="1274"/>
      <c r="CR53" s="1274"/>
      <c r="CS53" s="1274"/>
      <c r="CT53" s="1274"/>
      <c r="CU53" s="1274"/>
      <c r="CV53" s="1274"/>
      <c r="CW53" s="1274"/>
      <c r="CX53" s="1274"/>
      <c r="CY53" s="1274"/>
      <c r="CZ53" s="1274"/>
      <c r="DA53" s="1274"/>
      <c r="DB53" s="1274"/>
      <c r="DC53" s="1274"/>
      <c r="DD53" s="1274"/>
      <c r="DE53" s="1274"/>
      <c r="DF53" s="1274"/>
      <c r="DG53" s="1274"/>
      <c r="DH53" s="1274"/>
      <c r="DI53" s="1274"/>
      <c r="DJ53" s="1274"/>
      <c r="DK53" s="1274"/>
      <c r="DL53" s="1274"/>
      <c r="DM53" s="1274"/>
      <c r="DN53" s="1274"/>
      <c r="DO53" s="1274"/>
      <c r="DP53" s="1274"/>
      <c r="DQ53" s="1274"/>
      <c r="DR53" s="1274"/>
      <c r="DS53" s="1274"/>
      <c r="DT53" s="1274"/>
      <c r="DU53" s="1274"/>
      <c r="DV53" s="1274"/>
      <c r="DW53" s="1274"/>
      <c r="DX53" s="1274"/>
      <c r="DY53" s="1274"/>
      <c r="DZ53" s="1274"/>
      <c r="EA53" s="1274"/>
      <c r="EB53" s="1274"/>
      <c r="EC53" s="1274"/>
      <c r="ED53" s="1274"/>
      <c r="EE53" s="1274"/>
      <c r="EF53" s="1274"/>
      <c r="EG53" s="1274"/>
      <c r="EH53" s="1274"/>
      <c r="EI53" s="1274"/>
      <c r="EJ53" s="1274"/>
      <c r="EK53" s="1274"/>
      <c r="EL53" s="1274"/>
      <c r="EM53" s="1274"/>
      <c r="EN53" s="1274"/>
      <c r="EO53" s="1274"/>
      <c r="EP53" s="1274"/>
      <c r="EQ53" s="1274"/>
      <c r="ER53" s="1274"/>
      <c r="ES53" s="1274"/>
      <c r="ET53" s="1274"/>
      <c r="EU53" s="1274"/>
      <c r="EV53" s="1274"/>
      <c r="EW53" s="1274"/>
      <c r="EX53" s="1274"/>
      <c r="EY53" s="1274"/>
      <c r="EZ53" s="1274"/>
      <c r="FA53" s="1274"/>
      <c r="FB53" s="1274"/>
      <c r="FC53" s="1274"/>
      <c r="FD53" s="1274"/>
      <c r="FE53" s="1274"/>
      <c r="FF53" s="1274"/>
      <c r="FG53" s="1274"/>
      <c r="FH53" s="1274"/>
      <c r="FI53" s="1274"/>
      <c r="FJ53" s="1274"/>
      <c r="FK53" s="1274"/>
      <c r="FL53" s="1274"/>
      <c r="FM53" s="1274"/>
      <c r="FN53" s="1274"/>
      <c r="FO53" s="1274"/>
      <c r="FP53" s="1274"/>
      <c r="FQ53" s="1274"/>
      <c r="FR53" s="1274"/>
      <c r="FS53" s="1274"/>
      <c r="FT53" s="1274"/>
      <c r="FU53" s="1274"/>
      <c r="FV53" s="1274"/>
      <c r="FW53" s="1274"/>
      <c r="FX53" s="1274"/>
      <c r="FY53" s="1274"/>
      <c r="FZ53" s="1274"/>
      <c r="GA53" s="1274"/>
      <c r="GB53" s="1274"/>
      <c r="GC53" s="1274"/>
      <c r="GD53" s="1274"/>
      <c r="GE53" s="1274"/>
      <c r="GF53" s="1274"/>
      <c r="GG53" s="1274"/>
      <c r="GH53" s="1274"/>
      <c r="GI53" s="1274"/>
      <c r="GJ53" s="1274"/>
      <c r="GK53" s="1274"/>
      <c r="GL53" s="1274"/>
      <c r="GM53" s="1274"/>
      <c r="GN53" s="1274"/>
      <c r="GO53" s="1274"/>
      <c r="GP53" s="1274"/>
      <c r="GQ53" s="1274"/>
      <c r="GR53" s="1274"/>
      <c r="GS53" s="1274"/>
      <c r="GT53" s="1274"/>
      <c r="GU53" s="1274"/>
      <c r="GV53" s="1274"/>
      <c r="GW53" s="1274"/>
      <c r="GX53" s="1274"/>
      <c r="GY53" s="1274"/>
      <c r="GZ53" s="1274"/>
      <c r="HA53" s="1274"/>
      <c r="HB53" s="1274"/>
      <c r="HC53" s="1274"/>
      <c r="HD53" s="1274"/>
      <c r="HE53" s="1274"/>
      <c r="HF53" s="1274"/>
      <c r="HG53" s="1274"/>
      <c r="HH53" s="1274"/>
      <c r="HI53" s="1274"/>
      <c r="HJ53" s="1274"/>
      <c r="HK53" s="1274"/>
      <c r="HL53" s="1274"/>
      <c r="HM53" s="1274"/>
      <c r="HN53" s="1274"/>
      <c r="HO53" s="1274"/>
      <c r="HP53" s="1274"/>
      <c r="HQ53" s="1274"/>
      <c r="HR53" s="1274"/>
      <c r="HS53" s="1274"/>
      <c r="HT53" s="1274"/>
      <c r="HU53" s="1274"/>
      <c r="HV53" s="1274"/>
      <c r="HW53" s="1274"/>
      <c r="HX53" s="1274"/>
      <c r="HY53" s="1274"/>
      <c r="HZ53" s="1274"/>
      <c r="IA53" s="1274"/>
      <c r="IB53" s="1274"/>
      <c r="IC53" s="1274"/>
      <c r="ID53" s="1274"/>
      <c r="IE53" s="1274"/>
      <c r="IF53" s="1274"/>
      <c r="IG53" s="1274"/>
      <c r="IH53" s="1274"/>
      <c r="II53" s="1274"/>
      <c r="IJ53" s="1274"/>
      <c r="IK53" s="1274"/>
      <c r="IL53" s="1274"/>
      <c r="IM53" s="1274"/>
      <c r="IN53" s="1274"/>
      <c r="IO53" s="1274"/>
      <c r="IP53" s="1274"/>
      <c r="IQ53" s="1274"/>
      <c r="IR53" s="1274"/>
      <c r="IS53" s="1274"/>
      <c r="IT53" s="1274"/>
      <c r="IU53" s="1274"/>
    </row>
    <row r="54" spans="1:255" ht="14.1" customHeight="1" x14ac:dyDescent="0.25">
      <c r="A54" s="216"/>
      <c r="B54" s="1294" t="s">
        <v>240</v>
      </c>
      <c r="C54" s="1295" t="s">
        <v>798</v>
      </c>
      <c r="D54" s="1274"/>
      <c r="E54" s="1279"/>
      <c r="F54" s="1279"/>
      <c r="G54" s="1317">
        <f>'(15)Orç_Ano_1'!I103</f>
        <v>0</v>
      </c>
      <c r="H54" s="1321">
        <f>'(15)Orç_Ano_2'!I103</f>
        <v>0</v>
      </c>
      <c r="I54" s="1312">
        <f>'(15)Orç_Ano_3'!I103</f>
        <v>0</v>
      </c>
      <c r="J54" s="1312">
        <f>'(15)Orç_Ano_4'!I103</f>
        <v>0</v>
      </c>
      <c r="K54" s="1312">
        <f>'(15)Orç_Ano_5'!I103</f>
        <v>0</v>
      </c>
      <c r="L54" s="1312">
        <f>'(15)Orç_Ano_6'!I103</f>
        <v>0</v>
      </c>
      <c r="M54" s="1312">
        <f t="shared" ref="M54:Z54" si="62">L54</f>
        <v>0</v>
      </c>
      <c r="N54" s="1312">
        <f t="shared" si="62"/>
        <v>0</v>
      </c>
      <c r="O54" s="1312">
        <f t="shared" si="62"/>
        <v>0</v>
      </c>
      <c r="P54" s="1312">
        <f t="shared" si="62"/>
        <v>0</v>
      </c>
      <c r="Q54" s="1312">
        <f t="shared" si="62"/>
        <v>0</v>
      </c>
      <c r="R54" s="1312">
        <f t="shared" si="62"/>
        <v>0</v>
      </c>
      <c r="S54" s="1312">
        <f t="shared" si="62"/>
        <v>0</v>
      </c>
      <c r="T54" s="1312">
        <f t="shared" si="62"/>
        <v>0</v>
      </c>
      <c r="U54" s="1312">
        <f t="shared" si="62"/>
        <v>0</v>
      </c>
      <c r="V54" s="1312">
        <f t="shared" si="62"/>
        <v>0</v>
      </c>
      <c r="W54" s="1312">
        <f t="shared" si="62"/>
        <v>0</v>
      </c>
      <c r="X54" s="1312">
        <f t="shared" si="62"/>
        <v>0</v>
      </c>
      <c r="Y54" s="1312">
        <f t="shared" si="62"/>
        <v>0</v>
      </c>
      <c r="Z54" s="1312">
        <f t="shared" si="62"/>
        <v>0</v>
      </c>
      <c r="AA54" s="1318">
        <v>0</v>
      </c>
      <c r="AB54" s="1274"/>
      <c r="AC54" s="1274"/>
      <c r="AD54" s="1274"/>
      <c r="AE54" s="1274"/>
      <c r="AF54" s="1274"/>
      <c r="AG54" s="1274"/>
      <c r="AH54" s="1274"/>
      <c r="AI54" s="1274"/>
      <c r="AJ54" s="1274"/>
      <c r="AK54" s="1274"/>
      <c r="AL54" s="1274"/>
      <c r="AM54" s="1274"/>
      <c r="AN54" s="1274"/>
      <c r="AO54" s="1274"/>
      <c r="AP54" s="1274"/>
      <c r="AQ54" s="1274"/>
      <c r="AR54" s="1274"/>
      <c r="AS54" s="1274"/>
      <c r="AT54" s="1274"/>
      <c r="AU54" s="1274"/>
      <c r="AV54" s="1274"/>
      <c r="AW54" s="1274"/>
      <c r="AX54" s="1274"/>
      <c r="AY54" s="1274"/>
      <c r="AZ54" s="1274"/>
      <c r="BA54" s="1274"/>
      <c r="BB54" s="1274"/>
      <c r="BC54" s="1274"/>
      <c r="BD54" s="1274"/>
      <c r="BE54" s="1274"/>
      <c r="BF54" s="1274"/>
      <c r="BG54" s="1274"/>
      <c r="BH54" s="1274"/>
      <c r="BI54" s="1274"/>
      <c r="BJ54" s="1274"/>
      <c r="BK54" s="1274"/>
      <c r="BL54" s="1274"/>
      <c r="BM54" s="1274"/>
      <c r="BN54" s="1274"/>
      <c r="BO54" s="1274"/>
      <c r="BP54" s="1274"/>
      <c r="BQ54" s="1274"/>
      <c r="BR54" s="1274"/>
      <c r="BS54" s="1274"/>
      <c r="BT54" s="1274"/>
      <c r="BU54" s="1274"/>
      <c r="BV54" s="1274"/>
      <c r="BW54" s="1274"/>
      <c r="BX54" s="1274"/>
      <c r="BY54" s="1274"/>
      <c r="BZ54" s="1274"/>
      <c r="CA54" s="1274"/>
      <c r="CB54" s="1274"/>
      <c r="CC54" s="1274"/>
      <c r="CD54" s="1274"/>
      <c r="CE54" s="1274"/>
      <c r="CF54" s="1274"/>
      <c r="CG54" s="1274"/>
      <c r="CH54" s="1274"/>
      <c r="CI54" s="1274"/>
      <c r="CJ54" s="1274"/>
      <c r="CK54" s="1274"/>
      <c r="CL54" s="1274"/>
      <c r="CM54" s="1274"/>
      <c r="CN54" s="1274"/>
      <c r="CO54" s="1274"/>
      <c r="CP54" s="1274"/>
      <c r="CQ54" s="1274"/>
      <c r="CR54" s="1274"/>
      <c r="CS54" s="1274"/>
      <c r="CT54" s="1274"/>
      <c r="CU54" s="1274"/>
      <c r="CV54" s="1274"/>
      <c r="CW54" s="1274"/>
      <c r="CX54" s="1274"/>
      <c r="CY54" s="1274"/>
      <c r="CZ54" s="1274"/>
      <c r="DA54" s="1274"/>
      <c r="DB54" s="1274"/>
      <c r="DC54" s="1274"/>
      <c r="DD54" s="1274"/>
      <c r="DE54" s="1274"/>
      <c r="DF54" s="1274"/>
      <c r="DG54" s="1274"/>
      <c r="DH54" s="1274"/>
      <c r="DI54" s="1274"/>
      <c r="DJ54" s="1274"/>
      <c r="DK54" s="1274"/>
      <c r="DL54" s="1274"/>
      <c r="DM54" s="1274"/>
      <c r="DN54" s="1274"/>
      <c r="DO54" s="1274"/>
      <c r="DP54" s="1274"/>
      <c r="DQ54" s="1274"/>
      <c r="DR54" s="1274"/>
      <c r="DS54" s="1274"/>
      <c r="DT54" s="1274"/>
      <c r="DU54" s="1274"/>
      <c r="DV54" s="1274"/>
      <c r="DW54" s="1274"/>
      <c r="DX54" s="1274"/>
      <c r="DY54" s="1274"/>
      <c r="DZ54" s="1274"/>
      <c r="EA54" s="1274"/>
      <c r="EB54" s="1274"/>
      <c r="EC54" s="1274"/>
      <c r="ED54" s="1274"/>
      <c r="EE54" s="1274"/>
      <c r="EF54" s="1274"/>
      <c r="EG54" s="1274"/>
      <c r="EH54" s="1274"/>
      <c r="EI54" s="1274"/>
      <c r="EJ54" s="1274"/>
      <c r="EK54" s="1274"/>
      <c r="EL54" s="1274"/>
      <c r="EM54" s="1274"/>
      <c r="EN54" s="1274"/>
      <c r="EO54" s="1274"/>
      <c r="EP54" s="1274"/>
      <c r="EQ54" s="1274"/>
      <c r="ER54" s="1274"/>
      <c r="ES54" s="1274"/>
      <c r="ET54" s="1274"/>
      <c r="EU54" s="1274"/>
      <c r="EV54" s="1274"/>
      <c r="EW54" s="1274"/>
      <c r="EX54" s="1274"/>
      <c r="EY54" s="1274"/>
      <c r="EZ54" s="1274"/>
      <c r="FA54" s="1274"/>
      <c r="FB54" s="1274"/>
      <c r="FC54" s="1274"/>
      <c r="FD54" s="1274"/>
      <c r="FE54" s="1274"/>
      <c r="FF54" s="1274"/>
      <c r="FG54" s="1274"/>
      <c r="FH54" s="1274"/>
      <c r="FI54" s="1274"/>
      <c r="FJ54" s="1274"/>
      <c r="FK54" s="1274"/>
      <c r="FL54" s="1274"/>
      <c r="FM54" s="1274"/>
      <c r="FN54" s="1274"/>
      <c r="FO54" s="1274"/>
      <c r="FP54" s="1274"/>
      <c r="FQ54" s="1274"/>
      <c r="FR54" s="1274"/>
      <c r="FS54" s="1274"/>
      <c r="FT54" s="1274"/>
      <c r="FU54" s="1274"/>
      <c r="FV54" s="1274"/>
      <c r="FW54" s="1274"/>
      <c r="FX54" s="1274"/>
      <c r="FY54" s="1274"/>
      <c r="FZ54" s="1274"/>
      <c r="GA54" s="1274"/>
      <c r="GB54" s="1274"/>
      <c r="GC54" s="1274"/>
      <c r="GD54" s="1274"/>
      <c r="GE54" s="1274"/>
      <c r="GF54" s="1274"/>
      <c r="GG54" s="1274"/>
      <c r="GH54" s="1274"/>
      <c r="GI54" s="1274"/>
      <c r="GJ54" s="1274"/>
      <c r="GK54" s="1274"/>
      <c r="GL54" s="1274"/>
      <c r="GM54" s="1274"/>
      <c r="GN54" s="1274"/>
      <c r="GO54" s="1274"/>
      <c r="GP54" s="1274"/>
      <c r="GQ54" s="1274"/>
      <c r="GR54" s="1274"/>
      <c r="GS54" s="1274"/>
      <c r="GT54" s="1274"/>
      <c r="GU54" s="1274"/>
      <c r="GV54" s="1274"/>
      <c r="GW54" s="1274"/>
      <c r="GX54" s="1274"/>
      <c r="GY54" s="1274"/>
      <c r="GZ54" s="1274"/>
      <c r="HA54" s="1274"/>
      <c r="HB54" s="1274"/>
      <c r="HC54" s="1274"/>
      <c r="HD54" s="1274"/>
      <c r="HE54" s="1274"/>
      <c r="HF54" s="1274"/>
      <c r="HG54" s="1274"/>
      <c r="HH54" s="1274"/>
      <c r="HI54" s="1274"/>
      <c r="HJ54" s="1274"/>
      <c r="HK54" s="1274"/>
      <c r="HL54" s="1274"/>
      <c r="HM54" s="1274"/>
      <c r="HN54" s="1274"/>
      <c r="HO54" s="1274"/>
      <c r="HP54" s="1274"/>
      <c r="HQ54" s="1274"/>
      <c r="HR54" s="1274"/>
      <c r="HS54" s="1274"/>
      <c r="HT54" s="1274"/>
      <c r="HU54" s="1274"/>
      <c r="HV54" s="1274"/>
      <c r="HW54" s="1274"/>
      <c r="HX54" s="1274"/>
      <c r="HY54" s="1274"/>
      <c r="HZ54" s="1274"/>
      <c r="IA54" s="1274"/>
      <c r="IB54" s="1274"/>
      <c r="IC54" s="1274"/>
      <c r="ID54" s="1274"/>
      <c r="IE54" s="1274"/>
      <c r="IF54" s="1274"/>
      <c r="IG54" s="1274"/>
      <c r="IH54" s="1274"/>
      <c r="II54" s="1274"/>
      <c r="IJ54" s="1274"/>
      <c r="IK54" s="1274"/>
      <c r="IL54" s="1274"/>
      <c r="IM54" s="1274"/>
      <c r="IN54" s="1274"/>
      <c r="IO54" s="1274"/>
      <c r="IP54" s="1274"/>
      <c r="IQ54" s="1274"/>
      <c r="IR54" s="1274"/>
      <c r="IS54" s="1274"/>
      <c r="IT54" s="1274"/>
      <c r="IU54" s="1274"/>
    </row>
    <row r="55" spans="1:255" ht="14.1" customHeight="1" x14ac:dyDescent="0.25">
      <c r="A55" s="216"/>
      <c r="B55" s="1294" t="s">
        <v>283</v>
      </c>
      <c r="C55" s="1295" t="s">
        <v>481</v>
      </c>
      <c r="D55" s="1274"/>
      <c r="E55" s="1279"/>
      <c r="F55" s="1279"/>
      <c r="G55" s="1317">
        <f>'(15)Orç_Ano_1'!I105</f>
        <v>0</v>
      </c>
      <c r="H55" s="1321">
        <f>'(15)Orç_Ano_2'!I105</f>
        <v>0</v>
      </c>
      <c r="I55" s="1312">
        <f>'(15)Orç_Ano_3'!I105</f>
        <v>0</v>
      </c>
      <c r="J55" s="1312">
        <f>'(15)Orç_Ano_4'!I105</f>
        <v>0</v>
      </c>
      <c r="K55" s="1312">
        <f>'(15)Orç_Ano_5'!I105</f>
        <v>0</v>
      </c>
      <c r="L55" s="1312">
        <f>'(15)Orç_Ano_6'!I105</f>
        <v>0</v>
      </c>
      <c r="M55" s="1312">
        <f t="shared" ref="M55:Z55" si="63">L55</f>
        <v>0</v>
      </c>
      <c r="N55" s="1312">
        <f t="shared" si="63"/>
        <v>0</v>
      </c>
      <c r="O55" s="1312">
        <f t="shared" si="63"/>
        <v>0</v>
      </c>
      <c r="P55" s="1312">
        <f t="shared" si="63"/>
        <v>0</v>
      </c>
      <c r="Q55" s="1312">
        <f t="shared" si="63"/>
        <v>0</v>
      </c>
      <c r="R55" s="1312">
        <f t="shared" si="63"/>
        <v>0</v>
      </c>
      <c r="S55" s="1312">
        <f t="shared" si="63"/>
        <v>0</v>
      </c>
      <c r="T55" s="1312">
        <f t="shared" si="63"/>
        <v>0</v>
      </c>
      <c r="U55" s="1312">
        <f t="shared" si="63"/>
        <v>0</v>
      </c>
      <c r="V55" s="1312">
        <f t="shared" si="63"/>
        <v>0</v>
      </c>
      <c r="W55" s="1312">
        <f t="shared" si="63"/>
        <v>0</v>
      </c>
      <c r="X55" s="1312">
        <f t="shared" si="63"/>
        <v>0</v>
      </c>
      <c r="Y55" s="1312">
        <f t="shared" si="63"/>
        <v>0</v>
      </c>
      <c r="Z55" s="1312">
        <f t="shared" si="63"/>
        <v>0</v>
      </c>
      <c r="AA55" s="1318">
        <v>0</v>
      </c>
      <c r="AB55" s="1274"/>
      <c r="AC55" s="1274"/>
      <c r="AD55" s="1274"/>
      <c r="AE55" s="1274"/>
      <c r="AF55" s="1274"/>
      <c r="AG55" s="1274"/>
      <c r="AH55" s="1274"/>
      <c r="AI55" s="1274"/>
      <c r="AJ55" s="1274"/>
      <c r="AK55" s="1274"/>
      <c r="AL55" s="1274"/>
      <c r="AM55" s="1274"/>
      <c r="AN55" s="1274"/>
      <c r="AO55" s="1274"/>
      <c r="AP55" s="1274"/>
      <c r="AQ55" s="1274"/>
      <c r="AR55" s="1274"/>
      <c r="AS55" s="1274"/>
      <c r="AT55" s="1274"/>
      <c r="AU55" s="1274"/>
      <c r="AV55" s="1274"/>
      <c r="AW55" s="1274"/>
      <c r="AX55" s="1274"/>
      <c r="AY55" s="1274"/>
      <c r="AZ55" s="1274"/>
      <c r="BA55" s="1274"/>
      <c r="BB55" s="1274"/>
      <c r="BC55" s="1274"/>
      <c r="BD55" s="1274"/>
      <c r="BE55" s="1274"/>
      <c r="BF55" s="1274"/>
      <c r="BG55" s="1274"/>
      <c r="BH55" s="1274"/>
      <c r="BI55" s="1274"/>
      <c r="BJ55" s="1274"/>
      <c r="BK55" s="1274"/>
      <c r="BL55" s="1274"/>
      <c r="BM55" s="1274"/>
      <c r="BN55" s="1274"/>
      <c r="BO55" s="1274"/>
      <c r="BP55" s="1274"/>
      <c r="BQ55" s="1274"/>
      <c r="BR55" s="1274"/>
      <c r="BS55" s="1274"/>
      <c r="BT55" s="1274"/>
      <c r="BU55" s="1274"/>
      <c r="BV55" s="1274"/>
      <c r="BW55" s="1274"/>
      <c r="BX55" s="1274"/>
      <c r="BY55" s="1274"/>
      <c r="BZ55" s="1274"/>
      <c r="CA55" s="1274"/>
      <c r="CB55" s="1274"/>
      <c r="CC55" s="1274"/>
      <c r="CD55" s="1274"/>
      <c r="CE55" s="1274"/>
      <c r="CF55" s="1274"/>
      <c r="CG55" s="1274"/>
      <c r="CH55" s="1274"/>
      <c r="CI55" s="1274"/>
      <c r="CJ55" s="1274"/>
      <c r="CK55" s="1274"/>
      <c r="CL55" s="1274"/>
      <c r="CM55" s="1274"/>
      <c r="CN55" s="1274"/>
      <c r="CO55" s="1274"/>
      <c r="CP55" s="1274"/>
      <c r="CQ55" s="1274"/>
      <c r="CR55" s="1274"/>
      <c r="CS55" s="1274"/>
      <c r="CT55" s="1274"/>
      <c r="CU55" s="1274"/>
      <c r="CV55" s="1274"/>
      <c r="CW55" s="1274"/>
      <c r="CX55" s="1274"/>
      <c r="CY55" s="1274"/>
      <c r="CZ55" s="1274"/>
      <c r="DA55" s="1274"/>
      <c r="DB55" s="1274"/>
      <c r="DC55" s="1274"/>
      <c r="DD55" s="1274"/>
      <c r="DE55" s="1274"/>
      <c r="DF55" s="1274"/>
      <c r="DG55" s="1274"/>
      <c r="DH55" s="1274"/>
      <c r="DI55" s="1274"/>
      <c r="DJ55" s="1274"/>
      <c r="DK55" s="1274"/>
      <c r="DL55" s="1274"/>
      <c r="DM55" s="1274"/>
      <c r="DN55" s="1274"/>
      <c r="DO55" s="1274"/>
      <c r="DP55" s="1274"/>
      <c r="DQ55" s="1274"/>
      <c r="DR55" s="1274"/>
      <c r="DS55" s="1274"/>
      <c r="DT55" s="1274"/>
      <c r="DU55" s="1274"/>
      <c r="DV55" s="1274"/>
      <c r="DW55" s="1274"/>
      <c r="DX55" s="1274"/>
      <c r="DY55" s="1274"/>
      <c r="DZ55" s="1274"/>
      <c r="EA55" s="1274"/>
      <c r="EB55" s="1274"/>
      <c r="EC55" s="1274"/>
      <c r="ED55" s="1274"/>
      <c r="EE55" s="1274"/>
      <c r="EF55" s="1274"/>
      <c r="EG55" s="1274"/>
      <c r="EH55" s="1274"/>
      <c r="EI55" s="1274"/>
      <c r="EJ55" s="1274"/>
      <c r="EK55" s="1274"/>
      <c r="EL55" s="1274"/>
      <c r="EM55" s="1274"/>
      <c r="EN55" s="1274"/>
      <c r="EO55" s="1274"/>
      <c r="EP55" s="1274"/>
      <c r="EQ55" s="1274"/>
      <c r="ER55" s="1274"/>
      <c r="ES55" s="1274"/>
      <c r="ET55" s="1274"/>
      <c r="EU55" s="1274"/>
      <c r="EV55" s="1274"/>
      <c r="EW55" s="1274"/>
      <c r="EX55" s="1274"/>
      <c r="EY55" s="1274"/>
      <c r="EZ55" s="1274"/>
      <c r="FA55" s="1274"/>
      <c r="FB55" s="1274"/>
      <c r="FC55" s="1274"/>
      <c r="FD55" s="1274"/>
      <c r="FE55" s="1274"/>
      <c r="FF55" s="1274"/>
      <c r="FG55" s="1274"/>
      <c r="FH55" s="1274"/>
      <c r="FI55" s="1274"/>
      <c r="FJ55" s="1274"/>
      <c r="FK55" s="1274"/>
      <c r="FL55" s="1274"/>
      <c r="FM55" s="1274"/>
      <c r="FN55" s="1274"/>
      <c r="FO55" s="1274"/>
      <c r="FP55" s="1274"/>
      <c r="FQ55" s="1274"/>
      <c r="FR55" s="1274"/>
      <c r="FS55" s="1274"/>
      <c r="FT55" s="1274"/>
      <c r="FU55" s="1274"/>
      <c r="FV55" s="1274"/>
      <c r="FW55" s="1274"/>
      <c r="FX55" s="1274"/>
      <c r="FY55" s="1274"/>
      <c r="FZ55" s="1274"/>
      <c r="GA55" s="1274"/>
      <c r="GB55" s="1274"/>
      <c r="GC55" s="1274"/>
      <c r="GD55" s="1274"/>
      <c r="GE55" s="1274"/>
      <c r="GF55" s="1274"/>
      <c r="GG55" s="1274"/>
      <c r="GH55" s="1274"/>
      <c r="GI55" s="1274"/>
      <c r="GJ55" s="1274"/>
      <c r="GK55" s="1274"/>
      <c r="GL55" s="1274"/>
      <c r="GM55" s="1274"/>
      <c r="GN55" s="1274"/>
      <c r="GO55" s="1274"/>
      <c r="GP55" s="1274"/>
      <c r="GQ55" s="1274"/>
      <c r="GR55" s="1274"/>
      <c r="GS55" s="1274"/>
      <c r="GT55" s="1274"/>
      <c r="GU55" s="1274"/>
      <c r="GV55" s="1274"/>
      <c r="GW55" s="1274"/>
      <c r="GX55" s="1274"/>
      <c r="GY55" s="1274"/>
      <c r="GZ55" s="1274"/>
      <c r="HA55" s="1274"/>
      <c r="HB55" s="1274"/>
      <c r="HC55" s="1274"/>
      <c r="HD55" s="1274"/>
      <c r="HE55" s="1274"/>
      <c r="HF55" s="1274"/>
      <c r="HG55" s="1274"/>
      <c r="HH55" s="1274"/>
      <c r="HI55" s="1274"/>
      <c r="HJ55" s="1274"/>
      <c r="HK55" s="1274"/>
      <c r="HL55" s="1274"/>
      <c r="HM55" s="1274"/>
      <c r="HN55" s="1274"/>
      <c r="HO55" s="1274"/>
      <c r="HP55" s="1274"/>
      <c r="HQ55" s="1274"/>
      <c r="HR55" s="1274"/>
      <c r="HS55" s="1274"/>
      <c r="HT55" s="1274"/>
      <c r="HU55" s="1274"/>
      <c r="HV55" s="1274"/>
      <c r="HW55" s="1274"/>
      <c r="HX55" s="1274"/>
      <c r="HY55" s="1274"/>
      <c r="HZ55" s="1274"/>
      <c r="IA55" s="1274"/>
      <c r="IB55" s="1274"/>
      <c r="IC55" s="1274"/>
      <c r="ID55" s="1274"/>
      <c r="IE55" s="1274"/>
      <c r="IF55" s="1274"/>
      <c r="IG55" s="1274"/>
      <c r="IH55" s="1274"/>
      <c r="II55" s="1274"/>
      <c r="IJ55" s="1274"/>
      <c r="IK55" s="1274"/>
      <c r="IL55" s="1274"/>
      <c r="IM55" s="1274"/>
      <c r="IN55" s="1274"/>
      <c r="IO55" s="1274"/>
      <c r="IP55" s="1274"/>
      <c r="IQ55" s="1274"/>
      <c r="IR55" s="1274"/>
      <c r="IS55" s="1274"/>
      <c r="IT55" s="1274"/>
      <c r="IU55" s="1274"/>
    </row>
    <row r="56" spans="1:255" ht="14.1" customHeight="1" x14ac:dyDescent="0.25">
      <c r="A56" s="216"/>
      <c r="B56" s="1294" t="s">
        <v>284</v>
      </c>
      <c r="C56" s="1295" t="s">
        <v>308</v>
      </c>
      <c r="D56" s="1274"/>
      <c r="E56" s="1279"/>
      <c r="F56" s="1279"/>
      <c r="G56" s="1313">
        <f>'(15)Orç_Ano_1'!I107</f>
        <v>0</v>
      </c>
      <c r="H56" s="1313">
        <f>'(15)Orç_Ano_2'!I107</f>
        <v>0</v>
      </c>
      <c r="I56" s="1313">
        <f>'(15)Orç_Ano_3'!I107</f>
        <v>0</v>
      </c>
      <c r="J56" s="1313">
        <f>'(15)Orç_Ano_4'!I107</f>
        <v>0</v>
      </c>
      <c r="K56" s="1313">
        <f>'(15)Orç_Ano_5'!I107</f>
        <v>0</v>
      </c>
      <c r="L56" s="1313">
        <f>'(15)Orç_Ano_6'!I107</f>
        <v>0</v>
      </c>
      <c r="M56" s="1313">
        <f t="shared" ref="M56:Z56" si="64">L56</f>
        <v>0</v>
      </c>
      <c r="N56" s="1313">
        <f t="shared" si="64"/>
        <v>0</v>
      </c>
      <c r="O56" s="1313">
        <f t="shared" si="64"/>
        <v>0</v>
      </c>
      <c r="P56" s="1313">
        <f t="shared" si="64"/>
        <v>0</v>
      </c>
      <c r="Q56" s="1313">
        <f t="shared" si="64"/>
        <v>0</v>
      </c>
      <c r="R56" s="1313">
        <f t="shared" si="64"/>
        <v>0</v>
      </c>
      <c r="S56" s="1313">
        <f t="shared" si="64"/>
        <v>0</v>
      </c>
      <c r="T56" s="1313">
        <f t="shared" si="64"/>
        <v>0</v>
      </c>
      <c r="U56" s="1313">
        <f t="shared" si="64"/>
        <v>0</v>
      </c>
      <c r="V56" s="1313">
        <f t="shared" si="64"/>
        <v>0</v>
      </c>
      <c r="W56" s="1313">
        <f t="shared" si="64"/>
        <v>0</v>
      </c>
      <c r="X56" s="1313">
        <f t="shared" si="64"/>
        <v>0</v>
      </c>
      <c r="Y56" s="1313">
        <f t="shared" si="64"/>
        <v>0</v>
      </c>
      <c r="Z56" s="1313">
        <f t="shared" si="64"/>
        <v>0</v>
      </c>
      <c r="AA56" s="1319">
        <v>0</v>
      </c>
      <c r="AB56" s="1274"/>
      <c r="AC56" s="1274"/>
      <c r="AD56" s="1274"/>
      <c r="AE56" s="1274"/>
      <c r="AF56" s="1274"/>
      <c r="AG56" s="1274"/>
      <c r="AH56" s="1274"/>
      <c r="AI56" s="1274"/>
      <c r="AJ56" s="1274"/>
      <c r="AK56" s="1274"/>
      <c r="AL56" s="1274"/>
      <c r="AM56" s="1274"/>
      <c r="AN56" s="1274"/>
      <c r="AO56" s="1274"/>
      <c r="AP56" s="1274"/>
      <c r="AQ56" s="1274"/>
      <c r="AR56" s="1274"/>
      <c r="AS56" s="1274"/>
      <c r="AT56" s="1274"/>
      <c r="AU56" s="1274"/>
      <c r="AV56" s="1274"/>
      <c r="AW56" s="1274"/>
      <c r="AX56" s="1274"/>
      <c r="AY56" s="1274"/>
      <c r="AZ56" s="1274"/>
      <c r="BA56" s="1274"/>
      <c r="BB56" s="1274"/>
      <c r="BC56" s="1274"/>
      <c r="BD56" s="1274"/>
      <c r="BE56" s="1274"/>
      <c r="BF56" s="1274"/>
      <c r="BG56" s="1274"/>
      <c r="BH56" s="1274"/>
      <c r="BI56" s="1274"/>
      <c r="BJ56" s="1274"/>
      <c r="BK56" s="1274"/>
      <c r="BL56" s="1274"/>
      <c r="BM56" s="1274"/>
      <c r="BN56" s="1274"/>
      <c r="BO56" s="1274"/>
      <c r="BP56" s="1274"/>
      <c r="BQ56" s="1274"/>
      <c r="BR56" s="1274"/>
      <c r="BS56" s="1274"/>
      <c r="BT56" s="1274"/>
      <c r="BU56" s="1274"/>
      <c r="BV56" s="1274"/>
      <c r="BW56" s="1274"/>
      <c r="BX56" s="1274"/>
      <c r="BY56" s="1274"/>
      <c r="BZ56" s="1274"/>
      <c r="CA56" s="1274"/>
      <c r="CB56" s="1274"/>
      <c r="CC56" s="1274"/>
      <c r="CD56" s="1274"/>
      <c r="CE56" s="1274"/>
      <c r="CF56" s="1274"/>
      <c r="CG56" s="1274"/>
      <c r="CH56" s="1274"/>
      <c r="CI56" s="1274"/>
      <c r="CJ56" s="1274"/>
      <c r="CK56" s="1274"/>
      <c r="CL56" s="1274"/>
      <c r="CM56" s="1274"/>
      <c r="CN56" s="1274"/>
      <c r="CO56" s="1274"/>
      <c r="CP56" s="1274"/>
      <c r="CQ56" s="1274"/>
      <c r="CR56" s="1274"/>
      <c r="CS56" s="1274"/>
      <c r="CT56" s="1274"/>
      <c r="CU56" s="1274"/>
      <c r="CV56" s="1274"/>
      <c r="CW56" s="1274"/>
      <c r="CX56" s="1274"/>
      <c r="CY56" s="1274"/>
      <c r="CZ56" s="1274"/>
      <c r="DA56" s="1274"/>
      <c r="DB56" s="1274"/>
      <c r="DC56" s="1274"/>
      <c r="DD56" s="1274"/>
      <c r="DE56" s="1274"/>
      <c r="DF56" s="1274"/>
      <c r="DG56" s="1274"/>
      <c r="DH56" s="1274"/>
      <c r="DI56" s="1274"/>
      <c r="DJ56" s="1274"/>
      <c r="DK56" s="1274"/>
      <c r="DL56" s="1274"/>
      <c r="DM56" s="1274"/>
      <c r="DN56" s="1274"/>
      <c r="DO56" s="1274"/>
      <c r="DP56" s="1274"/>
      <c r="DQ56" s="1274"/>
      <c r="DR56" s="1274"/>
      <c r="DS56" s="1274"/>
      <c r="DT56" s="1274"/>
      <c r="DU56" s="1274"/>
      <c r="DV56" s="1274"/>
      <c r="DW56" s="1274"/>
      <c r="DX56" s="1274"/>
      <c r="DY56" s="1274"/>
      <c r="DZ56" s="1274"/>
      <c r="EA56" s="1274"/>
      <c r="EB56" s="1274"/>
      <c r="EC56" s="1274"/>
      <c r="ED56" s="1274"/>
      <c r="EE56" s="1274"/>
      <c r="EF56" s="1274"/>
      <c r="EG56" s="1274"/>
      <c r="EH56" s="1274"/>
      <c r="EI56" s="1274"/>
      <c r="EJ56" s="1274"/>
      <c r="EK56" s="1274"/>
      <c r="EL56" s="1274"/>
      <c r="EM56" s="1274"/>
      <c r="EN56" s="1274"/>
      <c r="EO56" s="1274"/>
      <c r="EP56" s="1274"/>
      <c r="EQ56" s="1274"/>
      <c r="ER56" s="1274"/>
      <c r="ES56" s="1274"/>
      <c r="ET56" s="1274"/>
      <c r="EU56" s="1274"/>
      <c r="EV56" s="1274"/>
      <c r="EW56" s="1274"/>
      <c r="EX56" s="1274"/>
      <c r="EY56" s="1274"/>
      <c r="EZ56" s="1274"/>
      <c r="FA56" s="1274"/>
      <c r="FB56" s="1274"/>
      <c r="FC56" s="1274"/>
      <c r="FD56" s="1274"/>
      <c r="FE56" s="1274"/>
      <c r="FF56" s="1274"/>
      <c r="FG56" s="1274"/>
      <c r="FH56" s="1274"/>
      <c r="FI56" s="1274"/>
      <c r="FJ56" s="1274"/>
      <c r="FK56" s="1274"/>
      <c r="FL56" s="1274"/>
      <c r="FM56" s="1274"/>
      <c r="FN56" s="1274"/>
      <c r="FO56" s="1274"/>
      <c r="FP56" s="1274"/>
      <c r="FQ56" s="1274"/>
      <c r="FR56" s="1274"/>
      <c r="FS56" s="1274"/>
      <c r="FT56" s="1274"/>
      <c r="FU56" s="1274"/>
      <c r="FV56" s="1274"/>
      <c r="FW56" s="1274"/>
      <c r="FX56" s="1274"/>
      <c r="FY56" s="1274"/>
      <c r="FZ56" s="1274"/>
      <c r="GA56" s="1274"/>
      <c r="GB56" s="1274"/>
      <c r="GC56" s="1274"/>
      <c r="GD56" s="1274"/>
      <c r="GE56" s="1274"/>
      <c r="GF56" s="1274"/>
      <c r="GG56" s="1274"/>
      <c r="GH56" s="1274"/>
      <c r="GI56" s="1274"/>
      <c r="GJ56" s="1274"/>
      <c r="GK56" s="1274"/>
      <c r="GL56" s="1274"/>
      <c r="GM56" s="1274"/>
      <c r="GN56" s="1274"/>
      <c r="GO56" s="1274"/>
      <c r="GP56" s="1274"/>
      <c r="GQ56" s="1274"/>
      <c r="GR56" s="1274"/>
      <c r="GS56" s="1274"/>
      <c r="GT56" s="1274"/>
      <c r="GU56" s="1274"/>
      <c r="GV56" s="1274"/>
      <c r="GW56" s="1274"/>
      <c r="GX56" s="1274"/>
      <c r="GY56" s="1274"/>
      <c r="GZ56" s="1274"/>
      <c r="HA56" s="1274"/>
      <c r="HB56" s="1274"/>
      <c r="HC56" s="1274"/>
      <c r="HD56" s="1274"/>
      <c r="HE56" s="1274"/>
      <c r="HF56" s="1274"/>
      <c r="HG56" s="1274"/>
      <c r="HH56" s="1274"/>
      <c r="HI56" s="1274"/>
      <c r="HJ56" s="1274"/>
      <c r="HK56" s="1274"/>
      <c r="HL56" s="1274"/>
      <c r="HM56" s="1274"/>
      <c r="HN56" s="1274"/>
      <c r="HO56" s="1274"/>
      <c r="HP56" s="1274"/>
      <c r="HQ56" s="1274"/>
      <c r="HR56" s="1274"/>
      <c r="HS56" s="1274"/>
      <c r="HT56" s="1274"/>
      <c r="HU56" s="1274"/>
      <c r="HV56" s="1274"/>
      <c r="HW56" s="1274"/>
      <c r="HX56" s="1274"/>
      <c r="HY56" s="1274"/>
      <c r="HZ56" s="1274"/>
      <c r="IA56" s="1274"/>
      <c r="IB56" s="1274"/>
      <c r="IC56" s="1274"/>
      <c r="ID56" s="1274"/>
      <c r="IE56" s="1274"/>
      <c r="IF56" s="1274"/>
      <c r="IG56" s="1274"/>
      <c r="IH56" s="1274"/>
      <c r="II56" s="1274"/>
      <c r="IJ56" s="1274"/>
      <c r="IK56" s="1274"/>
      <c r="IL56" s="1274"/>
      <c r="IM56" s="1274"/>
      <c r="IN56" s="1274"/>
      <c r="IO56" s="1274"/>
      <c r="IP56" s="1274"/>
      <c r="IQ56" s="1274"/>
      <c r="IR56" s="1274"/>
      <c r="IS56" s="1274"/>
      <c r="IT56" s="1274"/>
      <c r="IU56" s="1274"/>
    </row>
    <row r="57" spans="1:255" s="1309" customFormat="1" ht="5.0999999999999996" customHeight="1" x14ac:dyDescent="0.25">
      <c r="A57" s="1308"/>
      <c r="B57" s="1308"/>
      <c r="E57" s="1279"/>
      <c r="F57" s="1279"/>
      <c r="G57" s="1310"/>
      <c r="H57" s="1310"/>
      <c r="I57" s="1310"/>
      <c r="J57" s="1310"/>
      <c r="K57" s="1310"/>
      <c r="L57" s="1310"/>
      <c r="M57" s="1310"/>
      <c r="N57" s="1310"/>
      <c r="O57" s="1310"/>
      <c r="P57" s="1310"/>
      <c r="Q57" s="1310"/>
      <c r="R57" s="1310"/>
      <c r="S57" s="1310"/>
      <c r="T57" s="1310"/>
      <c r="U57" s="1310"/>
      <c r="V57" s="1310"/>
      <c r="W57" s="1310"/>
      <c r="X57" s="1310"/>
      <c r="Y57" s="1310"/>
      <c r="Z57" s="1310"/>
      <c r="AA57" s="677"/>
      <c r="AB57" s="1322"/>
      <c r="AC57" s="1322"/>
      <c r="AD57" s="1322"/>
      <c r="AE57" s="1322"/>
      <c r="AF57" s="1322"/>
      <c r="AG57" s="1322"/>
      <c r="AH57" s="1322"/>
      <c r="AI57" s="1322"/>
      <c r="AJ57" s="1322"/>
      <c r="AK57" s="1322"/>
      <c r="AL57" s="1322"/>
      <c r="AM57" s="1322"/>
      <c r="AN57" s="1322"/>
    </row>
    <row r="58" spans="1:255" ht="14.1" customHeight="1" x14ac:dyDescent="0.25">
      <c r="A58" s="1271" t="s">
        <v>410</v>
      </c>
      <c r="B58" s="1279" t="s">
        <v>533</v>
      </c>
      <c r="D58" s="1279"/>
      <c r="E58" s="1279"/>
      <c r="F58" s="1279"/>
      <c r="G58" s="1323">
        <f>G27-G29</f>
        <v>6378244.3583099991</v>
      </c>
      <c r="H58" s="1324">
        <f>H27-H29</f>
        <v>6706481.4948780024</v>
      </c>
      <c r="I58" s="1324">
        <f>I27-I29</f>
        <v>7034718.6314460058</v>
      </c>
      <c r="J58" s="1324">
        <f t="shared" ref="J58:T58" si="65">J27-J29</f>
        <v>7362955.76801401</v>
      </c>
      <c r="K58" s="1324">
        <f t="shared" si="65"/>
        <v>7691192.9045820143</v>
      </c>
      <c r="L58" s="1324">
        <f t="shared" si="65"/>
        <v>8019430.0411500167</v>
      </c>
      <c r="M58" s="1324">
        <f t="shared" si="65"/>
        <v>8019430.0411500167</v>
      </c>
      <c r="N58" s="1324">
        <f t="shared" si="65"/>
        <v>8019430.0411500167</v>
      </c>
      <c r="O58" s="1324">
        <f t="shared" si="65"/>
        <v>8019430.0411500167</v>
      </c>
      <c r="P58" s="1324">
        <f t="shared" si="65"/>
        <v>8019430.0411500167</v>
      </c>
      <c r="Q58" s="1324">
        <f t="shared" si="65"/>
        <v>8019430.0411500167</v>
      </c>
      <c r="R58" s="1324">
        <f t="shared" si="65"/>
        <v>8019430.0411500167</v>
      </c>
      <c r="S58" s="1324">
        <f t="shared" si="65"/>
        <v>8019430.0411500167</v>
      </c>
      <c r="T58" s="1324">
        <f t="shared" si="65"/>
        <v>8019430.0411500167</v>
      </c>
      <c r="U58" s="1324">
        <f t="shared" ref="U58:Z58" si="66">U27-U29</f>
        <v>8019430.0411500167</v>
      </c>
      <c r="V58" s="1324">
        <f t="shared" si="66"/>
        <v>8019430.0411500167</v>
      </c>
      <c r="W58" s="1324">
        <f t="shared" si="66"/>
        <v>8019430.0411500167</v>
      </c>
      <c r="X58" s="1324">
        <f t="shared" si="66"/>
        <v>8019430.0411500167</v>
      </c>
      <c r="Y58" s="1324">
        <f t="shared" si="66"/>
        <v>8019430.0411500167</v>
      </c>
      <c r="Z58" s="1324">
        <f t="shared" si="66"/>
        <v>8019430.0411500167</v>
      </c>
      <c r="AA58" s="1277">
        <v>0</v>
      </c>
      <c r="AB58" s="1279"/>
      <c r="AC58" s="1279"/>
      <c r="AD58" s="1279"/>
      <c r="AE58" s="1279"/>
      <c r="AF58" s="1279"/>
      <c r="AG58" s="1279"/>
      <c r="AH58" s="1279"/>
      <c r="AI58" s="1279"/>
      <c r="AJ58" s="1279"/>
      <c r="AK58" s="1279"/>
      <c r="AL58" s="1279"/>
      <c r="AM58" s="1279"/>
      <c r="AN58" s="1279"/>
      <c r="AO58" s="1279"/>
      <c r="AP58" s="1279"/>
      <c r="AQ58" s="1279"/>
      <c r="AR58" s="1279"/>
      <c r="AS58" s="1279"/>
      <c r="AT58" s="1279"/>
      <c r="AU58" s="1279"/>
      <c r="AV58" s="1279"/>
      <c r="AW58" s="1279"/>
      <c r="AX58" s="1279"/>
      <c r="AY58" s="1279"/>
      <c r="AZ58" s="1279"/>
      <c r="BA58" s="1279"/>
      <c r="BB58" s="1279"/>
      <c r="BC58" s="1279"/>
      <c r="BD58" s="1279"/>
      <c r="BE58" s="1279"/>
      <c r="BF58" s="1279"/>
      <c r="BG58" s="1279"/>
      <c r="BH58" s="1279"/>
      <c r="BI58" s="1279"/>
      <c r="BJ58" s="1279"/>
      <c r="BK58" s="1279"/>
      <c r="BL58" s="1279"/>
      <c r="BM58" s="1279"/>
      <c r="BN58" s="1279"/>
      <c r="BO58" s="1279"/>
      <c r="BP58" s="1279"/>
      <c r="BQ58" s="1279"/>
      <c r="BR58" s="1279"/>
      <c r="BS58" s="1279"/>
      <c r="BT58" s="1279"/>
      <c r="BU58" s="1279"/>
      <c r="BV58" s="1279"/>
      <c r="BW58" s="1279"/>
      <c r="BX58" s="1279"/>
      <c r="BY58" s="1279"/>
      <c r="BZ58" s="1279"/>
      <c r="CA58" s="1279"/>
      <c r="CB58" s="1279"/>
      <c r="CC58" s="1279"/>
      <c r="CD58" s="1279"/>
      <c r="CE58" s="1279"/>
      <c r="CF58" s="1279"/>
      <c r="CG58" s="1279"/>
      <c r="CH58" s="1279"/>
      <c r="CI58" s="1279"/>
      <c r="CJ58" s="1279"/>
      <c r="CK58" s="1279"/>
      <c r="CL58" s="1279"/>
      <c r="CM58" s="1279"/>
      <c r="CN58" s="1279"/>
      <c r="CO58" s="1279"/>
      <c r="CP58" s="1279"/>
      <c r="CQ58" s="1279"/>
      <c r="CR58" s="1279"/>
      <c r="CS58" s="1279"/>
      <c r="CT58" s="1279"/>
      <c r="CU58" s="1279"/>
      <c r="CV58" s="1279"/>
      <c r="CW58" s="1279"/>
      <c r="CX58" s="1279"/>
      <c r="CY58" s="1279"/>
      <c r="CZ58" s="1279"/>
      <c r="DA58" s="1279"/>
      <c r="DB58" s="1279"/>
      <c r="DC58" s="1279"/>
      <c r="DD58" s="1279"/>
      <c r="DE58" s="1279"/>
      <c r="DF58" s="1279"/>
      <c r="DG58" s="1279"/>
      <c r="DH58" s="1279"/>
      <c r="DI58" s="1279"/>
      <c r="DJ58" s="1279"/>
      <c r="DK58" s="1279"/>
      <c r="DL58" s="1279"/>
      <c r="DM58" s="1279"/>
      <c r="DN58" s="1279"/>
      <c r="DO58" s="1279"/>
      <c r="DP58" s="1279"/>
      <c r="DQ58" s="1279"/>
      <c r="DR58" s="1279"/>
      <c r="DS58" s="1279"/>
      <c r="DT58" s="1279"/>
      <c r="DU58" s="1279"/>
      <c r="DV58" s="1279"/>
      <c r="DW58" s="1279"/>
      <c r="DX58" s="1279"/>
      <c r="DY58" s="1279"/>
      <c r="DZ58" s="1279"/>
      <c r="EA58" s="1279"/>
      <c r="EB58" s="1279"/>
      <c r="EC58" s="1279"/>
      <c r="ED58" s="1279"/>
      <c r="EE58" s="1279"/>
      <c r="EF58" s="1279"/>
      <c r="EG58" s="1279"/>
      <c r="EH58" s="1279"/>
      <c r="EI58" s="1279"/>
      <c r="EJ58" s="1279"/>
      <c r="EK58" s="1279"/>
      <c r="EL58" s="1279"/>
      <c r="EM58" s="1279"/>
      <c r="EN58" s="1279"/>
      <c r="EO58" s="1279"/>
      <c r="EP58" s="1279"/>
      <c r="EQ58" s="1279"/>
      <c r="ER58" s="1279"/>
      <c r="ES58" s="1279"/>
      <c r="ET58" s="1279"/>
      <c r="EU58" s="1279"/>
      <c r="EV58" s="1279"/>
      <c r="EW58" s="1279"/>
      <c r="EX58" s="1279"/>
      <c r="EY58" s="1279"/>
      <c r="EZ58" s="1279"/>
      <c r="FA58" s="1279"/>
      <c r="FB58" s="1279"/>
      <c r="FC58" s="1279"/>
      <c r="FD58" s="1279"/>
      <c r="FE58" s="1279"/>
      <c r="FF58" s="1279"/>
      <c r="FG58" s="1279"/>
      <c r="FH58" s="1279"/>
      <c r="FI58" s="1279"/>
      <c r="FJ58" s="1279"/>
      <c r="FK58" s="1279"/>
      <c r="FL58" s="1279"/>
      <c r="FM58" s="1279"/>
      <c r="FN58" s="1279"/>
      <c r="FO58" s="1279"/>
      <c r="FP58" s="1279"/>
      <c r="FQ58" s="1279"/>
      <c r="FR58" s="1279"/>
      <c r="FS58" s="1279"/>
      <c r="FT58" s="1279"/>
      <c r="FU58" s="1279"/>
      <c r="FV58" s="1279"/>
      <c r="FW58" s="1279"/>
      <c r="FX58" s="1279"/>
      <c r="FY58" s="1279"/>
      <c r="FZ58" s="1279"/>
      <c r="GA58" s="1279"/>
      <c r="GB58" s="1279"/>
      <c r="GC58" s="1279"/>
      <c r="GD58" s="1279"/>
      <c r="GE58" s="1279"/>
      <c r="GF58" s="1279"/>
      <c r="GG58" s="1279"/>
      <c r="GH58" s="1279"/>
      <c r="GI58" s="1279"/>
      <c r="GJ58" s="1279"/>
      <c r="GK58" s="1279"/>
      <c r="GL58" s="1279"/>
      <c r="GM58" s="1279"/>
      <c r="GN58" s="1279"/>
      <c r="GO58" s="1279"/>
      <c r="GP58" s="1279"/>
      <c r="GQ58" s="1279"/>
      <c r="GR58" s="1279"/>
      <c r="GS58" s="1279"/>
      <c r="GT58" s="1279"/>
      <c r="GU58" s="1279"/>
      <c r="GV58" s="1279"/>
      <c r="GW58" s="1279"/>
      <c r="GX58" s="1279"/>
      <c r="GY58" s="1279"/>
      <c r="GZ58" s="1279"/>
      <c r="HA58" s="1279"/>
      <c r="HB58" s="1279"/>
      <c r="HC58" s="1279"/>
      <c r="HD58" s="1279"/>
      <c r="HE58" s="1279"/>
      <c r="HF58" s="1279"/>
      <c r="HG58" s="1279"/>
      <c r="HH58" s="1279"/>
      <c r="HI58" s="1279"/>
      <c r="HJ58" s="1279"/>
      <c r="HK58" s="1279"/>
      <c r="HL58" s="1279"/>
      <c r="HM58" s="1279"/>
      <c r="HN58" s="1279"/>
      <c r="HO58" s="1279"/>
      <c r="HP58" s="1279"/>
      <c r="HQ58" s="1279"/>
      <c r="HR58" s="1279"/>
      <c r="HS58" s="1279"/>
      <c r="HT58" s="1279"/>
      <c r="HU58" s="1279"/>
      <c r="HV58" s="1279"/>
      <c r="HW58" s="1279"/>
      <c r="HX58" s="1279"/>
      <c r="HY58" s="1279"/>
      <c r="HZ58" s="1279"/>
      <c r="IA58" s="1279"/>
      <c r="IB58" s="1279"/>
      <c r="IC58" s="1279"/>
      <c r="ID58" s="1279"/>
      <c r="IE58" s="1279"/>
      <c r="IF58" s="1279"/>
      <c r="IG58" s="1279"/>
      <c r="IH58" s="1279"/>
      <c r="II58" s="1279"/>
      <c r="IJ58" s="1279"/>
      <c r="IK58" s="1279"/>
      <c r="IL58" s="1279"/>
      <c r="IM58" s="1279"/>
      <c r="IN58" s="1279"/>
      <c r="IO58" s="1279"/>
      <c r="IP58" s="1279"/>
      <c r="IQ58" s="1279"/>
      <c r="IR58" s="1279"/>
      <c r="IS58" s="1279"/>
      <c r="IT58" s="1279"/>
      <c r="IU58" s="1279"/>
    </row>
    <row r="59" spans="1:255" ht="14.1" customHeight="1" x14ac:dyDescent="0.25">
      <c r="A59" s="216"/>
      <c r="B59" s="1294" t="s">
        <v>237</v>
      </c>
      <c r="C59" s="1295" t="s">
        <v>382</v>
      </c>
      <c r="E59" s="1279"/>
      <c r="F59" s="1279"/>
      <c r="G59" s="1325">
        <f>G58/G18</f>
        <v>0.81349999999999989</v>
      </c>
      <c r="H59" s="1325">
        <f>H58/H18</f>
        <v>0.8135</v>
      </c>
      <c r="I59" s="1325">
        <f t="shared" ref="I59:Z59" si="67">I58/I18</f>
        <v>0.81349999999999989</v>
      </c>
      <c r="J59" s="1325">
        <f t="shared" si="67"/>
        <v>0.81350000000000011</v>
      </c>
      <c r="K59" s="1325">
        <f t="shared" si="67"/>
        <v>0.8135</v>
      </c>
      <c r="L59" s="1325">
        <f t="shared" si="67"/>
        <v>0.8135</v>
      </c>
      <c r="M59" s="1325">
        <f t="shared" si="67"/>
        <v>0.8135</v>
      </c>
      <c r="N59" s="1325">
        <f t="shared" si="67"/>
        <v>0.8135</v>
      </c>
      <c r="O59" s="1325">
        <f t="shared" si="67"/>
        <v>0.8135</v>
      </c>
      <c r="P59" s="1325">
        <f t="shared" si="67"/>
        <v>0.8135</v>
      </c>
      <c r="Q59" s="1325">
        <f t="shared" si="67"/>
        <v>0.8135</v>
      </c>
      <c r="R59" s="1325">
        <f t="shared" si="67"/>
        <v>0.8135</v>
      </c>
      <c r="S59" s="1325">
        <f t="shared" si="67"/>
        <v>0.8135</v>
      </c>
      <c r="T59" s="1325">
        <f t="shared" si="67"/>
        <v>0.8135</v>
      </c>
      <c r="U59" s="1325">
        <f t="shared" si="67"/>
        <v>0.8135</v>
      </c>
      <c r="V59" s="1325">
        <f t="shared" si="67"/>
        <v>0.8135</v>
      </c>
      <c r="W59" s="1325">
        <f t="shared" si="67"/>
        <v>0.8135</v>
      </c>
      <c r="X59" s="1325">
        <f t="shared" si="67"/>
        <v>0.8135</v>
      </c>
      <c r="Y59" s="1325">
        <f t="shared" si="67"/>
        <v>0.8135</v>
      </c>
      <c r="Z59" s="1325">
        <f t="shared" si="67"/>
        <v>0.8135</v>
      </c>
      <c r="AA59" s="1326">
        <v>0</v>
      </c>
    </row>
    <row r="60" spans="1:255" ht="5.0999999999999996" customHeight="1" x14ac:dyDescent="0.25">
      <c r="E60" s="1279"/>
      <c r="F60" s="1279"/>
      <c r="AA60" s="1304"/>
    </row>
    <row r="61" spans="1:255" ht="14.1" customHeight="1" x14ac:dyDescent="0.25">
      <c r="A61" s="1271" t="s">
        <v>411</v>
      </c>
      <c r="B61" s="1279" t="s">
        <v>656</v>
      </c>
      <c r="D61" s="1279"/>
      <c r="E61" s="1279"/>
      <c r="F61" s="1316"/>
      <c r="G61" s="1306">
        <f>SUM(G62:G69)</f>
        <v>0</v>
      </c>
      <c r="H61" s="1307">
        <f>SUM(H62:H69)</f>
        <v>0</v>
      </c>
      <c r="I61" s="1307">
        <f t="shared" ref="I61" si="68">SUM(I62:I69)</f>
        <v>0</v>
      </c>
      <c r="J61" s="1307">
        <f t="shared" ref="J61" si="69">SUM(J62:J69)</f>
        <v>0</v>
      </c>
      <c r="K61" s="1307">
        <f t="shared" ref="K61" si="70">SUM(K62:K69)</f>
        <v>0</v>
      </c>
      <c r="L61" s="1307">
        <f t="shared" ref="L61" si="71">SUM(L62:L69)</f>
        <v>0</v>
      </c>
      <c r="M61" s="1307">
        <f t="shared" ref="M61" si="72">SUM(M62:M69)</f>
        <v>0</v>
      </c>
      <c r="N61" s="1307">
        <f t="shared" ref="N61" si="73">SUM(N62:N69)</f>
        <v>0</v>
      </c>
      <c r="O61" s="1307">
        <f t="shared" ref="O61" si="74">SUM(O62:O69)</f>
        <v>0</v>
      </c>
      <c r="P61" s="1307">
        <f t="shared" ref="P61" si="75">SUM(P62:P69)</f>
        <v>0</v>
      </c>
      <c r="Q61" s="1307">
        <f t="shared" ref="Q61" si="76">SUM(Q62:Q69)</f>
        <v>0</v>
      </c>
      <c r="R61" s="1307">
        <f t="shared" ref="R61" si="77">SUM(R62:R69)</f>
        <v>0</v>
      </c>
      <c r="S61" s="1307">
        <f t="shared" ref="S61" si="78">SUM(S62:S69)</f>
        <v>0</v>
      </c>
      <c r="T61" s="1307">
        <f t="shared" ref="T61" si="79">SUM(T62:T69)</f>
        <v>0</v>
      </c>
      <c r="U61" s="1307">
        <f t="shared" ref="U61:Z61" si="80">SUM(U62:U69)</f>
        <v>0</v>
      </c>
      <c r="V61" s="1307">
        <f t="shared" si="80"/>
        <v>0</v>
      </c>
      <c r="W61" s="1307">
        <f t="shared" si="80"/>
        <v>0</v>
      </c>
      <c r="X61" s="1307">
        <f t="shared" si="80"/>
        <v>0</v>
      </c>
      <c r="Y61" s="1307">
        <f t="shared" si="80"/>
        <v>0</v>
      </c>
      <c r="Z61" s="1307">
        <f t="shared" si="80"/>
        <v>0</v>
      </c>
      <c r="AA61" s="1277">
        <v>0</v>
      </c>
      <c r="AB61" s="1279"/>
      <c r="AC61" s="1279"/>
      <c r="AD61" s="1279"/>
      <c r="AE61" s="1279"/>
      <c r="AF61" s="1279"/>
      <c r="AG61" s="1279"/>
      <c r="AH61" s="1279"/>
      <c r="AI61" s="1279"/>
      <c r="AJ61" s="1279"/>
      <c r="AK61" s="1279"/>
      <c r="AL61" s="1279"/>
      <c r="AM61" s="1279"/>
      <c r="AN61" s="1279"/>
      <c r="AO61" s="1279"/>
      <c r="AP61" s="1279"/>
      <c r="AQ61" s="1279"/>
      <c r="AR61" s="1279"/>
      <c r="AS61" s="1279"/>
      <c r="AT61" s="1279"/>
      <c r="AU61" s="1279"/>
      <c r="AV61" s="1279"/>
      <c r="AW61" s="1279"/>
      <c r="AX61" s="1279"/>
      <c r="AY61" s="1279"/>
      <c r="AZ61" s="1279"/>
      <c r="BA61" s="1279"/>
      <c r="BB61" s="1279"/>
      <c r="BC61" s="1279"/>
      <c r="BD61" s="1279"/>
      <c r="BE61" s="1279"/>
      <c r="BF61" s="1279"/>
      <c r="BG61" s="1279"/>
      <c r="BH61" s="1279"/>
      <c r="BI61" s="1279"/>
      <c r="BJ61" s="1279"/>
      <c r="BK61" s="1279"/>
      <c r="BL61" s="1279"/>
      <c r="BM61" s="1279"/>
      <c r="BN61" s="1279"/>
      <c r="BO61" s="1279"/>
      <c r="BP61" s="1279"/>
      <c r="BQ61" s="1279"/>
      <c r="BR61" s="1279"/>
      <c r="BS61" s="1279"/>
      <c r="BT61" s="1279"/>
      <c r="BU61" s="1279"/>
      <c r="BV61" s="1279"/>
      <c r="BW61" s="1279"/>
      <c r="BX61" s="1279"/>
      <c r="BY61" s="1279"/>
      <c r="BZ61" s="1279"/>
      <c r="CA61" s="1279"/>
      <c r="CB61" s="1279"/>
      <c r="CC61" s="1279"/>
      <c r="CD61" s="1279"/>
      <c r="CE61" s="1279"/>
      <c r="CF61" s="1279"/>
      <c r="CG61" s="1279"/>
      <c r="CH61" s="1279"/>
      <c r="CI61" s="1279"/>
      <c r="CJ61" s="1279"/>
      <c r="CK61" s="1279"/>
      <c r="CL61" s="1279"/>
      <c r="CM61" s="1279"/>
      <c r="CN61" s="1279"/>
      <c r="CO61" s="1279"/>
      <c r="CP61" s="1279"/>
      <c r="CQ61" s="1279"/>
      <c r="CR61" s="1279"/>
      <c r="CS61" s="1279"/>
      <c r="CT61" s="1279"/>
      <c r="CU61" s="1279"/>
      <c r="CV61" s="1279"/>
      <c r="CW61" s="1279"/>
      <c r="CX61" s="1279"/>
      <c r="CY61" s="1279"/>
      <c r="CZ61" s="1279"/>
      <c r="DA61" s="1279"/>
      <c r="DB61" s="1279"/>
      <c r="DC61" s="1279"/>
      <c r="DD61" s="1279"/>
      <c r="DE61" s="1279"/>
      <c r="DF61" s="1279"/>
      <c r="DG61" s="1279"/>
      <c r="DH61" s="1279"/>
      <c r="DI61" s="1279"/>
      <c r="DJ61" s="1279"/>
      <c r="DK61" s="1279"/>
      <c r="DL61" s="1279"/>
      <c r="DM61" s="1279"/>
      <c r="DN61" s="1279"/>
      <c r="DO61" s="1279"/>
      <c r="DP61" s="1279"/>
      <c r="DQ61" s="1279"/>
      <c r="DR61" s="1279"/>
      <c r="DS61" s="1279"/>
      <c r="DT61" s="1279"/>
      <c r="DU61" s="1279"/>
      <c r="DV61" s="1279"/>
      <c r="DW61" s="1279"/>
      <c r="DX61" s="1279"/>
      <c r="DY61" s="1279"/>
      <c r="DZ61" s="1279"/>
      <c r="EA61" s="1279"/>
      <c r="EB61" s="1279"/>
      <c r="EC61" s="1279"/>
      <c r="ED61" s="1279"/>
      <c r="EE61" s="1279"/>
      <c r="EF61" s="1279"/>
      <c r="EG61" s="1279"/>
      <c r="EH61" s="1279"/>
      <c r="EI61" s="1279"/>
      <c r="EJ61" s="1279"/>
      <c r="EK61" s="1279"/>
      <c r="EL61" s="1279"/>
      <c r="EM61" s="1279"/>
      <c r="EN61" s="1279"/>
      <c r="EO61" s="1279"/>
      <c r="EP61" s="1279"/>
      <c r="EQ61" s="1279"/>
      <c r="ER61" s="1279"/>
      <c r="ES61" s="1279"/>
      <c r="ET61" s="1279"/>
      <c r="EU61" s="1279"/>
      <c r="EV61" s="1279"/>
      <c r="EW61" s="1279"/>
      <c r="EX61" s="1279"/>
      <c r="EY61" s="1279"/>
      <c r="EZ61" s="1279"/>
      <c r="FA61" s="1279"/>
      <c r="FB61" s="1279"/>
      <c r="FC61" s="1279"/>
      <c r="FD61" s="1279"/>
      <c r="FE61" s="1279"/>
      <c r="FF61" s="1279"/>
      <c r="FG61" s="1279"/>
      <c r="FH61" s="1279"/>
      <c r="FI61" s="1279"/>
      <c r="FJ61" s="1279"/>
      <c r="FK61" s="1279"/>
      <c r="FL61" s="1279"/>
      <c r="FM61" s="1279"/>
      <c r="FN61" s="1279"/>
      <c r="FO61" s="1279"/>
      <c r="FP61" s="1279"/>
      <c r="FQ61" s="1279"/>
      <c r="FR61" s="1279"/>
      <c r="FS61" s="1279"/>
      <c r="FT61" s="1279"/>
      <c r="FU61" s="1279"/>
      <c r="FV61" s="1279"/>
      <c r="FW61" s="1279"/>
      <c r="FX61" s="1279"/>
      <c r="FY61" s="1279"/>
      <c r="FZ61" s="1279"/>
      <c r="GA61" s="1279"/>
      <c r="GB61" s="1279"/>
      <c r="GC61" s="1279"/>
      <c r="GD61" s="1279"/>
      <c r="GE61" s="1279"/>
      <c r="GF61" s="1279"/>
      <c r="GG61" s="1279"/>
      <c r="GH61" s="1279"/>
      <c r="GI61" s="1279"/>
      <c r="GJ61" s="1279"/>
      <c r="GK61" s="1279"/>
      <c r="GL61" s="1279"/>
      <c r="GM61" s="1279"/>
      <c r="GN61" s="1279"/>
      <c r="GO61" s="1279"/>
      <c r="GP61" s="1279"/>
      <c r="GQ61" s="1279"/>
      <c r="GR61" s="1279"/>
      <c r="GS61" s="1279"/>
      <c r="GT61" s="1279"/>
      <c r="GU61" s="1279"/>
      <c r="GV61" s="1279"/>
      <c r="GW61" s="1279"/>
      <c r="GX61" s="1279"/>
      <c r="GY61" s="1279"/>
      <c r="GZ61" s="1279"/>
      <c r="HA61" s="1279"/>
      <c r="HB61" s="1279"/>
      <c r="HC61" s="1279"/>
      <c r="HD61" s="1279"/>
      <c r="HE61" s="1279"/>
      <c r="HF61" s="1279"/>
      <c r="HG61" s="1279"/>
      <c r="HH61" s="1279"/>
      <c r="HI61" s="1279"/>
      <c r="HJ61" s="1279"/>
      <c r="HK61" s="1279"/>
      <c r="HL61" s="1279"/>
      <c r="HM61" s="1279"/>
      <c r="HN61" s="1279"/>
      <c r="HO61" s="1279"/>
      <c r="HP61" s="1279"/>
      <c r="HQ61" s="1279"/>
      <c r="HR61" s="1279"/>
      <c r="HS61" s="1279"/>
      <c r="HT61" s="1279"/>
      <c r="HU61" s="1279"/>
      <c r="HV61" s="1279"/>
      <c r="HW61" s="1279"/>
      <c r="HX61" s="1279"/>
      <c r="HY61" s="1279"/>
      <c r="HZ61" s="1279"/>
      <c r="IA61" s="1279"/>
      <c r="IB61" s="1279"/>
      <c r="IC61" s="1279"/>
      <c r="ID61" s="1279"/>
      <c r="IE61" s="1279"/>
      <c r="IF61" s="1279"/>
      <c r="IG61" s="1279"/>
      <c r="IH61" s="1279"/>
      <c r="II61" s="1279"/>
      <c r="IJ61" s="1279"/>
      <c r="IK61" s="1279"/>
      <c r="IL61" s="1279"/>
      <c r="IM61" s="1279"/>
      <c r="IN61" s="1279"/>
      <c r="IO61" s="1279"/>
      <c r="IP61" s="1279"/>
      <c r="IQ61" s="1279"/>
      <c r="IR61" s="1279"/>
      <c r="IS61" s="1279"/>
      <c r="IT61" s="1279"/>
      <c r="IU61" s="1279"/>
    </row>
    <row r="62" spans="1:255" ht="14.1" customHeight="1" x14ac:dyDescent="0.25">
      <c r="A62" s="216"/>
      <c r="B62" s="1294" t="s">
        <v>237</v>
      </c>
      <c r="C62" s="1295" t="s">
        <v>293</v>
      </c>
      <c r="D62" s="1274"/>
      <c r="E62" s="1279"/>
      <c r="F62" s="1279"/>
      <c r="G62" s="1327">
        <f>'(15)Orç_Ano_1'!I110</f>
        <v>0</v>
      </c>
      <c r="H62" s="1328">
        <f>'(15)Orç_Ano_2'!I110</f>
        <v>0</v>
      </c>
      <c r="I62" s="1328">
        <f>'(15)Orç_Ano_3'!I110</f>
        <v>0</v>
      </c>
      <c r="J62" s="1328">
        <f>'(15)Orç_Ano_4'!I110</f>
        <v>0</v>
      </c>
      <c r="K62" s="1328">
        <f>'(15)Orç_Ano_5'!I110</f>
        <v>0</v>
      </c>
      <c r="L62" s="1328">
        <f>'(15)Orç_Ano_6'!I110</f>
        <v>0</v>
      </c>
      <c r="M62" s="1328">
        <f t="shared" ref="M62:Z62" si="81">L62</f>
        <v>0</v>
      </c>
      <c r="N62" s="1328">
        <f t="shared" si="81"/>
        <v>0</v>
      </c>
      <c r="O62" s="1328">
        <f t="shared" si="81"/>
        <v>0</v>
      </c>
      <c r="P62" s="1328">
        <f t="shared" si="81"/>
        <v>0</v>
      </c>
      <c r="Q62" s="1328">
        <f t="shared" si="81"/>
        <v>0</v>
      </c>
      <c r="R62" s="1328">
        <f t="shared" si="81"/>
        <v>0</v>
      </c>
      <c r="S62" s="1328">
        <f t="shared" si="81"/>
        <v>0</v>
      </c>
      <c r="T62" s="1328">
        <f t="shared" si="81"/>
        <v>0</v>
      </c>
      <c r="U62" s="1328">
        <f t="shared" si="81"/>
        <v>0</v>
      </c>
      <c r="V62" s="1328">
        <f t="shared" si="81"/>
        <v>0</v>
      </c>
      <c r="W62" s="1328">
        <f t="shared" si="81"/>
        <v>0</v>
      </c>
      <c r="X62" s="1328">
        <f t="shared" si="81"/>
        <v>0</v>
      </c>
      <c r="Y62" s="1328">
        <f t="shared" si="81"/>
        <v>0</v>
      </c>
      <c r="Z62" s="1328">
        <f t="shared" si="81"/>
        <v>0</v>
      </c>
      <c r="AA62" s="1329">
        <v>0</v>
      </c>
      <c r="AB62" s="1274"/>
      <c r="AC62" s="1274"/>
      <c r="AD62" s="1274"/>
      <c r="AE62" s="1274"/>
      <c r="AF62" s="1274"/>
      <c r="AG62" s="1274"/>
      <c r="AH62" s="1274"/>
      <c r="AI62" s="1274"/>
      <c r="AJ62" s="1274"/>
      <c r="AK62" s="1274"/>
      <c r="AL62" s="1274"/>
      <c r="AM62" s="1274"/>
      <c r="AN62" s="1274"/>
      <c r="AO62" s="1274"/>
      <c r="AP62" s="1274"/>
      <c r="AQ62" s="1274"/>
      <c r="AR62" s="1274"/>
      <c r="AS62" s="1274"/>
      <c r="AT62" s="1274"/>
      <c r="AU62" s="1274"/>
      <c r="AV62" s="1274"/>
      <c r="AW62" s="1274"/>
      <c r="AX62" s="1274"/>
      <c r="AY62" s="1274"/>
      <c r="AZ62" s="1274"/>
      <c r="BA62" s="1274"/>
      <c r="BB62" s="1274"/>
      <c r="BC62" s="1274"/>
      <c r="BD62" s="1274"/>
      <c r="BE62" s="1274"/>
      <c r="BF62" s="1274"/>
      <c r="BG62" s="1274"/>
      <c r="BH62" s="1274"/>
      <c r="BI62" s="1274"/>
      <c r="BJ62" s="1274"/>
      <c r="BK62" s="1274"/>
      <c r="BL62" s="1274"/>
      <c r="BM62" s="1274"/>
      <c r="BN62" s="1274"/>
      <c r="BO62" s="1274"/>
      <c r="BP62" s="1274"/>
      <c r="BQ62" s="1274"/>
      <c r="BR62" s="1274"/>
      <c r="BS62" s="1274"/>
      <c r="BT62" s="1274"/>
      <c r="BU62" s="1274"/>
      <c r="BV62" s="1274"/>
      <c r="BW62" s="1274"/>
      <c r="BX62" s="1274"/>
      <c r="BY62" s="1274"/>
      <c r="BZ62" s="1274"/>
      <c r="CA62" s="1274"/>
      <c r="CB62" s="1274"/>
      <c r="CC62" s="1274"/>
      <c r="CD62" s="1274"/>
      <c r="CE62" s="1274"/>
      <c r="CF62" s="1274"/>
      <c r="CG62" s="1274"/>
      <c r="CH62" s="1274"/>
      <c r="CI62" s="1274"/>
      <c r="CJ62" s="1274"/>
      <c r="CK62" s="1274"/>
      <c r="CL62" s="1274"/>
      <c r="CM62" s="1274"/>
      <c r="CN62" s="1274"/>
      <c r="CO62" s="1274"/>
      <c r="CP62" s="1274"/>
      <c r="CQ62" s="1274"/>
      <c r="CR62" s="1274"/>
      <c r="CS62" s="1274"/>
      <c r="CT62" s="1274"/>
      <c r="CU62" s="1274"/>
      <c r="CV62" s="1274"/>
      <c r="CW62" s="1274"/>
      <c r="CX62" s="1274"/>
      <c r="CY62" s="1274"/>
      <c r="CZ62" s="1274"/>
      <c r="DA62" s="1274"/>
      <c r="DB62" s="1274"/>
      <c r="DC62" s="1274"/>
      <c r="DD62" s="1274"/>
      <c r="DE62" s="1274"/>
      <c r="DF62" s="1274"/>
      <c r="DG62" s="1274"/>
      <c r="DH62" s="1274"/>
      <c r="DI62" s="1274"/>
      <c r="DJ62" s="1274"/>
      <c r="DK62" s="1274"/>
      <c r="DL62" s="1274"/>
      <c r="DM62" s="1274"/>
      <c r="DN62" s="1274"/>
      <c r="DO62" s="1274"/>
      <c r="DP62" s="1274"/>
      <c r="DQ62" s="1274"/>
      <c r="DR62" s="1274"/>
      <c r="DS62" s="1274"/>
      <c r="DT62" s="1274"/>
      <c r="DU62" s="1274"/>
      <c r="DV62" s="1274"/>
      <c r="DW62" s="1274"/>
      <c r="DX62" s="1274"/>
      <c r="DY62" s="1274"/>
      <c r="DZ62" s="1274"/>
      <c r="EA62" s="1274"/>
      <c r="EB62" s="1274"/>
      <c r="EC62" s="1274"/>
      <c r="ED62" s="1274"/>
      <c r="EE62" s="1274"/>
      <c r="EF62" s="1274"/>
      <c r="EG62" s="1274"/>
      <c r="EH62" s="1274"/>
      <c r="EI62" s="1274"/>
      <c r="EJ62" s="1274"/>
      <c r="EK62" s="1274"/>
      <c r="EL62" s="1274"/>
      <c r="EM62" s="1274"/>
      <c r="EN62" s="1274"/>
      <c r="EO62" s="1274"/>
      <c r="EP62" s="1274"/>
      <c r="EQ62" s="1274"/>
      <c r="ER62" s="1274"/>
      <c r="ES62" s="1274"/>
      <c r="ET62" s="1274"/>
      <c r="EU62" s="1274"/>
      <c r="EV62" s="1274"/>
      <c r="EW62" s="1274"/>
      <c r="EX62" s="1274"/>
      <c r="EY62" s="1274"/>
      <c r="EZ62" s="1274"/>
      <c r="FA62" s="1274"/>
      <c r="FB62" s="1274"/>
      <c r="FC62" s="1274"/>
      <c r="FD62" s="1274"/>
      <c r="FE62" s="1274"/>
      <c r="FF62" s="1274"/>
      <c r="FG62" s="1274"/>
      <c r="FH62" s="1274"/>
      <c r="FI62" s="1274"/>
      <c r="FJ62" s="1274"/>
      <c r="FK62" s="1274"/>
      <c r="FL62" s="1274"/>
      <c r="FM62" s="1274"/>
      <c r="FN62" s="1274"/>
      <c r="FO62" s="1274"/>
      <c r="FP62" s="1274"/>
      <c r="FQ62" s="1274"/>
      <c r="FR62" s="1274"/>
      <c r="FS62" s="1274"/>
      <c r="FT62" s="1274"/>
      <c r="FU62" s="1274"/>
      <c r="FV62" s="1274"/>
      <c r="FW62" s="1274"/>
      <c r="FX62" s="1274"/>
      <c r="FY62" s="1274"/>
      <c r="FZ62" s="1274"/>
      <c r="GA62" s="1274"/>
      <c r="GB62" s="1274"/>
      <c r="GC62" s="1274"/>
      <c r="GD62" s="1274"/>
      <c r="GE62" s="1274"/>
      <c r="GF62" s="1274"/>
      <c r="GG62" s="1274"/>
      <c r="GH62" s="1274"/>
      <c r="GI62" s="1274"/>
      <c r="GJ62" s="1274"/>
      <c r="GK62" s="1274"/>
      <c r="GL62" s="1274"/>
      <c r="GM62" s="1274"/>
      <c r="GN62" s="1274"/>
      <c r="GO62" s="1274"/>
      <c r="GP62" s="1274"/>
      <c r="GQ62" s="1274"/>
      <c r="GR62" s="1274"/>
      <c r="GS62" s="1274"/>
      <c r="GT62" s="1274"/>
      <c r="GU62" s="1274"/>
      <c r="GV62" s="1274"/>
      <c r="GW62" s="1274"/>
      <c r="GX62" s="1274"/>
      <c r="GY62" s="1274"/>
      <c r="GZ62" s="1274"/>
      <c r="HA62" s="1274"/>
      <c r="HB62" s="1274"/>
      <c r="HC62" s="1274"/>
      <c r="HD62" s="1274"/>
      <c r="HE62" s="1274"/>
      <c r="HF62" s="1274"/>
      <c r="HG62" s="1274"/>
      <c r="HH62" s="1274"/>
      <c r="HI62" s="1274"/>
      <c r="HJ62" s="1274"/>
      <c r="HK62" s="1274"/>
      <c r="HL62" s="1274"/>
      <c r="HM62" s="1274"/>
      <c r="HN62" s="1274"/>
      <c r="HO62" s="1274"/>
      <c r="HP62" s="1274"/>
      <c r="HQ62" s="1274"/>
      <c r="HR62" s="1274"/>
      <c r="HS62" s="1274"/>
      <c r="HT62" s="1274"/>
      <c r="HU62" s="1274"/>
      <c r="HV62" s="1274"/>
      <c r="HW62" s="1274"/>
      <c r="HX62" s="1274"/>
      <c r="HY62" s="1274"/>
      <c r="HZ62" s="1274"/>
      <c r="IA62" s="1274"/>
      <c r="IB62" s="1274"/>
      <c r="IC62" s="1274"/>
      <c r="ID62" s="1274"/>
      <c r="IE62" s="1274"/>
      <c r="IF62" s="1274"/>
      <c r="IG62" s="1274"/>
      <c r="IH62" s="1274"/>
      <c r="II62" s="1274"/>
      <c r="IJ62" s="1274"/>
      <c r="IK62" s="1274"/>
      <c r="IL62" s="1274"/>
      <c r="IM62" s="1274"/>
      <c r="IN62" s="1274"/>
      <c r="IO62" s="1274"/>
      <c r="IP62" s="1274"/>
      <c r="IQ62" s="1274"/>
      <c r="IR62" s="1274"/>
      <c r="IS62" s="1274"/>
      <c r="IT62" s="1274"/>
      <c r="IU62" s="1274"/>
    </row>
    <row r="63" spans="1:255" ht="14.1" customHeight="1" x14ac:dyDescent="0.25">
      <c r="A63" s="216"/>
      <c r="B63" s="1294" t="s">
        <v>238</v>
      </c>
      <c r="C63" s="1295" t="s">
        <v>294</v>
      </c>
      <c r="D63" s="1274"/>
      <c r="E63" s="1279"/>
      <c r="F63" s="1279"/>
      <c r="G63" s="1330">
        <f>'(15)Orç_Ano_1'!I112</f>
        <v>0</v>
      </c>
      <c r="H63" s="1331">
        <f>'(15)Orç_Ano_2'!I112</f>
        <v>0</v>
      </c>
      <c r="I63" s="1331">
        <f>'(15)Orç_Ano_3'!I112</f>
        <v>0</v>
      </c>
      <c r="J63" s="1331">
        <f>'(15)Orç_Ano_4'!I112</f>
        <v>0</v>
      </c>
      <c r="K63" s="1331">
        <f>'(15)Orç_Ano_5'!I112</f>
        <v>0</v>
      </c>
      <c r="L63" s="1331">
        <f>'(15)Orç_Ano_6'!I112</f>
        <v>0</v>
      </c>
      <c r="M63" s="1331">
        <f t="shared" ref="M63:Z63" si="82">L63</f>
        <v>0</v>
      </c>
      <c r="N63" s="1331">
        <f t="shared" si="82"/>
        <v>0</v>
      </c>
      <c r="O63" s="1331">
        <f t="shared" si="82"/>
        <v>0</v>
      </c>
      <c r="P63" s="1331">
        <f t="shared" si="82"/>
        <v>0</v>
      </c>
      <c r="Q63" s="1331">
        <f t="shared" si="82"/>
        <v>0</v>
      </c>
      <c r="R63" s="1331">
        <f t="shared" si="82"/>
        <v>0</v>
      </c>
      <c r="S63" s="1331">
        <f t="shared" si="82"/>
        <v>0</v>
      </c>
      <c r="T63" s="1331">
        <f t="shared" si="82"/>
        <v>0</v>
      </c>
      <c r="U63" s="1331">
        <f t="shared" si="82"/>
        <v>0</v>
      </c>
      <c r="V63" s="1331">
        <f t="shared" si="82"/>
        <v>0</v>
      </c>
      <c r="W63" s="1331">
        <f t="shared" si="82"/>
        <v>0</v>
      </c>
      <c r="X63" s="1331">
        <f t="shared" si="82"/>
        <v>0</v>
      </c>
      <c r="Y63" s="1331">
        <f t="shared" si="82"/>
        <v>0</v>
      </c>
      <c r="Z63" s="1331">
        <f t="shared" si="82"/>
        <v>0</v>
      </c>
      <c r="AA63" s="1318">
        <v>0</v>
      </c>
      <c r="AB63" s="1274"/>
      <c r="AC63" s="1274"/>
      <c r="AD63" s="1274"/>
      <c r="AE63" s="1274"/>
      <c r="AF63" s="1274"/>
      <c r="AG63" s="1274"/>
      <c r="AH63" s="1274"/>
      <c r="AI63" s="1274"/>
      <c r="AJ63" s="1274"/>
      <c r="AK63" s="1274"/>
      <c r="AL63" s="1274"/>
      <c r="AM63" s="1274"/>
      <c r="AN63" s="1274"/>
      <c r="AO63" s="1274"/>
      <c r="AP63" s="1274"/>
      <c r="AQ63" s="1274"/>
      <c r="AR63" s="1274"/>
      <c r="AS63" s="1274"/>
      <c r="AT63" s="1274"/>
      <c r="AU63" s="1274"/>
      <c r="AV63" s="1274"/>
      <c r="AW63" s="1274"/>
      <c r="AX63" s="1274"/>
      <c r="AY63" s="1274"/>
      <c r="AZ63" s="1274"/>
      <c r="BA63" s="1274"/>
      <c r="BB63" s="1274"/>
      <c r="BC63" s="1274"/>
      <c r="BD63" s="1274"/>
      <c r="BE63" s="1274"/>
      <c r="BF63" s="1274"/>
      <c r="BG63" s="1274"/>
      <c r="BH63" s="1274"/>
      <c r="BI63" s="1274"/>
      <c r="BJ63" s="1274"/>
      <c r="BK63" s="1274"/>
      <c r="BL63" s="1274"/>
      <c r="BM63" s="1274"/>
      <c r="BN63" s="1274"/>
      <c r="BO63" s="1274"/>
      <c r="BP63" s="1274"/>
      <c r="BQ63" s="1274"/>
      <c r="BR63" s="1274"/>
      <c r="BS63" s="1274"/>
      <c r="BT63" s="1274"/>
      <c r="BU63" s="1274"/>
      <c r="BV63" s="1274"/>
      <c r="BW63" s="1274"/>
      <c r="BX63" s="1274"/>
      <c r="BY63" s="1274"/>
      <c r="BZ63" s="1274"/>
      <c r="CA63" s="1274"/>
      <c r="CB63" s="1274"/>
      <c r="CC63" s="1274"/>
      <c r="CD63" s="1274"/>
      <c r="CE63" s="1274"/>
      <c r="CF63" s="1274"/>
      <c r="CG63" s="1274"/>
      <c r="CH63" s="1274"/>
      <c r="CI63" s="1274"/>
      <c r="CJ63" s="1274"/>
      <c r="CK63" s="1274"/>
      <c r="CL63" s="1274"/>
      <c r="CM63" s="1274"/>
      <c r="CN63" s="1274"/>
      <c r="CO63" s="1274"/>
      <c r="CP63" s="1274"/>
      <c r="CQ63" s="1274"/>
      <c r="CR63" s="1274"/>
      <c r="CS63" s="1274"/>
      <c r="CT63" s="1274"/>
      <c r="CU63" s="1274"/>
      <c r="CV63" s="1274"/>
      <c r="CW63" s="1274"/>
      <c r="CX63" s="1274"/>
      <c r="CY63" s="1274"/>
      <c r="CZ63" s="1274"/>
      <c r="DA63" s="1274"/>
      <c r="DB63" s="1274"/>
      <c r="DC63" s="1274"/>
      <c r="DD63" s="1274"/>
      <c r="DE63" s="1274"/>
      <c r="DF63" s="1274"/>
      <c r="DG63" s="1274"/>
      <c r="DH63" s="1274"/>
      <c r="DI63" s="1274"/>
      <c r="DJ63" s="1274"/>
      <c r="DK63" s="1274"/>
      <c r="DL63" s="1274"/>
      <c r="DM63" s="1274"/>
      <c r="DN63" s="1274"/>
      <c r="DO63" s="1274"/>
      <c r="DP63" s="1274"/>
      <c r="DQ63" s="1274"/>
      <c r="DR63" s="1274"/>
      <c r="DS63" s="1274"/>
      <c r="DT63" s="1274"/>
      <c r="DU63" s="1274"/>
      <c r="DV63" s="1274"/>
      <c r="DW63" s="1274"/>
      <c r="DX63" s="1274"/>
      <c r="DY63" s="1274"/>
      <c r="DZ63" s="1274"/>
      <c r="EA63" s="1274"/>
      <c r="EB63" s="1274"/>
      <c r="EC63" s="1274"/>
      <c r="ED63" s="1274"/>
      <c r="EE63" s="1274"/>
      <c r="EF63" s="1274"/>
      <c r="EG63" s="1274"/>
      <c r="EH63" s="1274"/>
      <c r="EI63" s="1274"/>
      <c r="EJ63" s="1274"/>
      <c r="EK63" s="1274"/>
      <c r="EL63" s="1274"/>
      <c r="EM63" s="1274"/>
      <c r="EN63" s="1274"/>
      <c r="EO63" s="1274"/>
      <c r="EP63" s="1274"/>
      <c r="EQ63" s="1274"/>
      <c r="ER63" s="1274"/>
      <c r="ES63" s="1274"/>
      <c r="ET63" s="1274"/>
      <c r="EU63" s="1274"/>
      <c r="EV63" s="1274"/>
      <c r="EW63" s="1274"/>
      <c r="EX63" s="1274"/>
      <c r="EY63" s="1274"/>
      <c r="EZ63" s="1274"/>
      <c r="FA63" s="1274"/>
      <c r="FB63" s="1274"/>
      <c r="FC63" s="1274"/>
      <c r="FD63" s="1274"/>
      <c r="FE63" s="1274"/>
      <c r="FF63" s="1274"/>
      <c r="FG63" s="1274"/>
      <c r="FH63" s="1274"/>
      <c r="FI63" s="1274"/>
      <c r="FJ63" s="1274"/>
      <c r="FK63" s="1274"/>
      <c r="FL63" s="1274"/>
      <c r="FM63" s="1274"/>
      <c r="FN63" s="1274"/>
      <c r="FO63" s="1274"/>
      <c r="FP63" s="1274"/>
      <c r="FQ63" s="1274"/>
      <c r="FR63" s="1274"/>
      <c r="FS63" s="1274"/>
      <c r="FT63" s="1274"/>
      <c r="FU63" s="1274"/>
      <c r="FV63" s="1274"/>
      <c r="FW63" s="1274"/>
      <c r="FX63" s="1274"/>
      <c r="FY63" s="1274"/>
      <c r="FZ63" s="1274"/>
      <c r="GA63" s="1274"/>
      <c r="GB63" s="1274"/>
      <c r="GC63" s="1274"/>
      <c r="GD63" s="1274"/>
      <c r="GE63" s="1274"/>
      <c r="GF63" s="1274"/>
      <c r="GG63" s="1274"/>
      <c r="GH63" s="1274"/>
      <c r="GI63" s="1274"/>
      <c r="GJ63" s="1274"/>
      <c r="GK63" s="1274"/>
      <c r="GL63" s="1274"/>
      <c r="GM63" s="1274"/>
      <c r="GN63" s="1274"/>
      <c r="GO63" s="1274"/>
      <c r="GP63" s="1274"/>
      <c r="GQ63" s="1274"/>
      <c r="GR63" s="1274"/>
      <c r="GS63" s="1274"/>
      <c r="GT63" s="1274"/>
      <c r="GU63" s="1274"/>
      <c r="GV63" s="1274"/>
      <c r="GW63" s="1274"/>
      <c r="GX63" s="1274"/>
      <c r="GY63" s="1274"/>
      <c r="GZ63" s="1274"/>
      <c r="HA63" s="1274"/>
      <c r="HB63" s="1274"/>
      <c r="HC63" s="1274"/>
      <c r="HD63" s="1274"/>
      <c r="HE63" s="1274"/>
      <c r="HF63" s="1274"/>
      <c r="HG63" s="1274"/>
      <c r="HH63" s="1274"/>
      <c r="HI63" s="1274"/>
      <c r="HJ63" s="1274"/>
      <c r="HK63" s="1274"/>
      <c r="HL63" s="1274"/>
      <c r="HM63" s="1274"/>
      <c r="HN63" s="1274"/>
      <c r="HO63" s="1274"/>
      <c r="HP63" s="1274"/>
      <c r="HQ63" s="1274"/>
      <c r="HR63" s="1274"/>
      <c r="HS63" s="1274"/>
      <c r="HT63" s="1274"/>
      <c r="HU63" s="1274"/>
      <c r="HV63" s="1274"/>
      <c r="HW63" s="1274"/>
      <c r="HX63" s="1274"/>
      <c r="HY63" s="1274"/>
      <c r="HZ63" s="1274"/>
      <c r="IA63" s="1274"/>
      <c r="IB63" s="1274"/>
      <c r="IC63" s="1274"/>
      <c r="ID63" s="1274"/>
      <c r="IE63" s="1274"/>
      <c r="IF63" s="1274"/>
      <c r="IG63" s="1274"/>
      <c r="IH63" s="1274"/>
      <c r="II63" s="1274"/>
      <c r="IJ63" s="1274"/>
      <c r="IK63" s="1274"/>
      <c r="IL63" s="1274"/>
      <c r="IM63" s="1274"/>
      <c r="IN63" s="1274"/>
      <c r="IO63" s="1274"/>
      <c r="IP63" s="1274"/>
      <c r="IQ63" s="1274"/>
      <c r="IR63" s="1274"/>
      <c r="IS63" s="1274"/>
      <c r="IT63" s="1274"/>
      <c r="IU63" s="1274"/>
    </row>
    <row r="64" spans="1:255" ht="14.1" customHeight="1" x14ac:dyDescent="0.25">
      <c r="A64" s="216"/>
      <c r="B64" s="1294" t="s">
        <v>239</v>
      </c>
      <c r="C64" s="1295" t="s">
        <v>295</v>
      </c>
      <c r="D64" s="1274"/>
      <c r="E64" s="1280"/>
      <c r="F64" s="1280"/>
      <c r="G64" s="1330">
        <f>'(15)Orç_Ano_1'!I114</f>
        <v>0</v>
      </c>
      <c r="H64" s="1331">
        <f>'(15)Orç_Ano_2'!I114</f>
        <v>0</v>
      </c>
      <c r="I64" s="1331">
        <f>'(15)Orç_Ano_3'!I114</f>
        <v>0</v>
      </c>
      <c r="J64" s="1331">
        <f>'(15)Orç_Ano_4'!I114</f>
        <v>0</v>
      </c>
      <c r="K64" s="1331">
        <f>'(15)Orç_Ano_5'!I114</f>
        <v>0</v>
      </c>
      <c r="L64" s="1331">
        <f>'(15)Orç_Ano_6'!I114</f>
        <v>0</v>
      </c>
      <c r="M64" s="1331">
        <f t="shared" ref="M64:Z64" si="83">L64</f>
        <v>0</v>
      </c>
      <c r="N64" s="1331">
        <f t="shared" si="83"/>
        <v>0</v>
      </c>
      <c r="O64" s="1331">
        <f t="shared" si="83"/>
        <v>0</v>
      </c>
      <c r="P64" s="1331">
        <f t="shared" si="83"/>
        <v>0</v>
      </c>
      <c r="Q64" s="1331">
        <f t="shared" si="83"/>
        <v>0</v>
      </c>
      <c r="R64" s="1331">
        <f t="shared" si="83"/>
        <v>0</v>
      </c>
      <c r="S64" s="1331">
        <f t="shared" si="83"/>
        <v>0</v>
      </c>
      <c r="T64" s="1331">
        <f t="shared" si="83"/>
        <v>0</v>
      </c>
      <c r="U64" s="1331">
        <f t="shared" si="83"/>
        <v>0</v>
      </c>
      <c r="V64" s="1331">
        <f t="shared" si="83"/>
        <v>0</v>
      </c>
      <c r="W64" s="1331">
        <f t="shared" si="83"/>
        <v>0</v>
      </c>
      <c r="X64" s="1331">
        <f t="shared" si="83"/>
        <v>0</v>
      </c>
      <c r="Y64" s="1331">
        <f t="shared" si="83"/>
        <v>0</v>
      </c>
      <c r="Z64" s="1331">
        <f t="shared" si="83"/>
        <v>0</v>
      </c>
      <c r="AA64" s="1318">
        <v>0</v>
      </c>
      <c r="AB64" s="1274"/>
      <c r="AC64" s="1274"/>
      <c r="AD64" s="1274"/>
      <c r="AE64" s="1274"/>
      <c r="AF64" s="1274"/>
      <c r="AG64" s="1274"/>
      <c r="AH64" s="1274"/>
      <c r="AI64" s="1274"/>
      <c r="AJ64" s="1274"/>
      <c r="AK64" s="1274"/>
      <c r="AL64" s="1274"/>
      <c r="AM64" s="1274"/>
      <c r="AN64" s="1274"/>
      <c r="AO64" s="1274"/>
      <c r="AP64" s="1274"/>
      <c r="AQ64" s="1274"/>
      <c r="AR64" s="1274"/>
      <c r="AS64" s="1274"/>
      <c r="AT64" s="1274"/>
      <c r="AU64" s="1274"/>
      <c r="AV64" s="1274"/>
      <c r="AW64" s="1274"/>
      <c r="AX64" s="1274"/>
      <c r="AY64" s="1274"/>
      <c r="AZ64" s="1274"/>
      <c r="BA64" s="1274"/>
      <c r="BB64" s="1274"/>
      <c r="BC64" s="1274"/>
      <c r="BD64" s="1274"/>
      <c r="BE64" s="1274"/>
      <c r="BF64" s="1274"/>
      <c r="BG64" s="1274"/>
      <c r="BH64" s="1274"/>
      <c r="BI64" s="1274"/>
      <c r="BJ64" s="1274"/>
      <c r="BK64" s="1274"/>
      <c r="BL64" s="1274"/>
      <c r="BM64" s="1274"/>
      <c r="BN64" s="1274"/>
      <c r="BO64" s="1274"/>
      <c r="BP64" s="1274"/>
      <c r="BQ64" s="1274"/>
      <c r="BR64" s="1274"/>
      <c r="BS64" s="1274"/>
      <c r="BT64" s="1274"/>
      <c r="BU64" s="1274"/>
      <c r="BV64" s="1274"/>
      <c r="BW64" s="1274"/>
      <c r="BX64" s="1274"/>
      <c r="BY64" s="1274"/>
      <c r="BZ64" s="1274"/>
      <c r="CA64" s="1274"/>
      <c r="CB64" s="1274"/>
      <c r="CC64" s="1274"/>
      <c r="CD64" s="1274"/>
      <c r="CE64" s="1274"/>
      <c r="CF64" s="1274"/>
      <c r="CG64" s="1274"/>
      <c r="CH64" s="1274"/>
      <c r="CI64" s="1274"/>
      <c r="CJ64" s="1274"/>
      <c r="CK64" s="1274"/>
      <c r="CL64" s="1274"/>
      <c r="CM64" s="1274"/>
      <c r="CN64" s="1274"/>
      <c r="CO64" s="1274"/>
      <c r="CP64" s="1274"/>
      <c r="CQ64" s="1274"/>
      <c r="CR64" s="1274"/>
      <c r="CS64" s="1274"/>
      <c r="CT64" s="1274"/>
      <c r="CU64" s="1274"/>
      <c r="CV64" s="1274"/>
      <c r="CW64" s="1274"/>
      <c r="CX64" s="1274"/>
      <c r="CY64" s="1274"/>
      <c r="CZ64" s="1274"/>
      <c r="DA64" s="1274"/>
      <c r="DB64" s="1274"/>
      <c r="DC64" s="1274"/>
      <c r="DD64" s="1274"/>
      <c r="DE64" s="1274"/>
      <c r="DF64" s="1274"/>
      <c r="DG64" s="1274"/>
      <c r="DH64" s="1274"/>
      <c r="DI64" s="1274"/>
      <c r="DJ64" s="1274"/>
      <c r="DK64" s="1274"/>
      <c r="DL64" s="1274"/>
      <c r="DM64" s="1274"/>
      <c r="DN64" s="1274"/>
      <c r="DO64" s="1274"/>
      <c r="DP64" s="1274"/>
      <c r="DQ64" s="1274"/>
      <c r="DR64" s="1274"/>
      <c r="DS64" s="1274"/>
      <c r="DT64" s="1274"/>
      <c r="DU64" s="1274"/>
      <c r="DV64" s="1274"/>
      <c r="DW64" s="1274"/>
      <c r="DX64" s="1274"/>
      <c r="DY64" s="1274"/>
      <c r="DZ64" s="1274"/>
      <c r="EA64" s="1274"/>
      <c r="EB64" s="1274"/>
      <c r="EC64" s="1274"/>
      <c r="ED64" s="1274"/>
      <c r="EE64" s="1274"/>
      <c r="EF64" s="1274"/>
      <c r="EG64" s="1274"/>
      <c r="EH64" s="1274"/>
      <c r="EI64" s="1274"/>
      <c r="EJ64" s="1274"/>
      <c r="EK64" s="1274"/>
      <c r="EL64" s="1274"/>
      <c r="EM64" s="1274"/>
      <c r="EN64" s="1274"/>
      <c r="EO64" s="1274"/>
      <c r="EP64" s="1274"/>
      <c r="EQ64" s="1274"/>
      <c r="ER64" s="1274"/>
      <c r="ES64" s="1274"/>
      <c r="ET64" s="1274"/>
      <c r="EU64" s="1274"/>
      <c r="EV64" s="1274"/>
      <c r="EW64" s="1274"/>
      <c r="EX64" s="1274"/>
      <c r="EY64" s="1274"/>
      <c r="EZ64" s="1274"/>
      <c r="FA64" s="1274"/>
      <c r="FB64" s="1274"/>
      <c r="FC64" s="1274"/>
      <c r="FD64" s="1274"/>
      <c r="FE64" s="1274"/>
      <c r="FF64" s="1274"/>
      <c r="FG64" s="1274"/>
      <c r="FH64" s="1274"/>
      <c r="FI64" s="1274"/>
      <c r="FJ64" s="1274"/>
      <c r="FK64" s="1274"/>
      <c r="FL64" s="1274"/>
      <c r="FM64" s="1274"/>
      <c r="FN64" s="1274"/>
      <c r="FO64" s="1274"/>
      <c r="FP64" s="1274"/>
      <c r="FQ64" s="1274"/>
      <c r="FR64" s="1274"/>
      <c r="FS64" s="1274"/>
      <c r="FT64" s="1274"/>
      <c r="FU64" s="1274"/>
      <c r="FV64" s="1274"/>
      <c r="FW64" s="1274"/>
      <c r="FX64" s="1274"/>
      <c r="FY64" s="1274"/>
      <c r="FZ64" s="1274"/>
      <c r="GA64" s="1274"/>
      <c r="GB64" s="1274"/>
      <c r="GC64" s="1274"/>
      <c r="GD64" s="1274"/>
      <c r="GE64" s="1274"/>
      <c r="GF64" s="1274"/>
      <c r="GG64" s="1274"/>
      <c r="GH64" s="1274"/>
      <c r="GI64" s="1274"/>
      <c r="GJ64" s="1274"/>
      <c r="GK64" s="1274"/>
      <c r="GL64" s="1274"/>
      <c r="GM64" s="1274"/>
      <c r="GN64" s="1274"/>
      <c r="GO64" s="1274"/>
      <c r="GP64" s="1274"/>
      <c r="GQ64" s="1274"/>
      <c r="GR64" s="1274"/>
      <c r="GS64" s="1274"/>
      <c r="GT64" s="1274"/>
      <c r="GU64" s="1274"/>
      <c r="GV64" s="1274"/>
      <c r="GW64" s="1274"/>
      <c r="GX64" s="1274"/>
      <c r="GY64" s="1274"/>
      <c r="GZ64" s="1274"/>
      <c r="HA64" s="1274"/>
      <c r="HB64" s="1274"/>
      <c r="HC64" s="1274"/>
      <c r="HD64" s="1274"/>
      <c r="HE64" s="1274"/>
      <c r="HF64" s="1274"/>
      <c r="HG64" s="1274"/>
      <c r="HH64" s="1274"/>
      <c r="HI64" s="1274"/>
      <c r="HJ64" s="1274"/>
      <c r="HK64" s="1274"/>
      <c r="HL64" s="1274"/>
      <c r="HM64" s="1274"/>
      <c r="HN64" s="1274"/>
      <c r="HO64" s="1274"/>
      <c r="HP64" s="1274"/>
      <c r="HQ64" s="1274"/>
      <c r="HR64" s="1274"/>
      <c r="HS64" s="1274"/>
      <c r="HT64" s="1274"/>
      <c r="HU64" s="1274"/>
      <c r="HV64" s="1274"/>
      <c r="HW64" s="1274"/>
      <c r="HX64" s="1274"/>
      <c r="HY64" s="1274"/>
      <c r="HZ64" s="1274"/>
      <c r="IA64" s="1274"/>
      <c r="IB64" s="1274"/>
      <c r="IC64" s="1274"/>
      <c r="ID64" s="1274"/>
      <c r="IE64" s="1274"/>
      <c r="IF64" s="1274"/>
      <c r="IG64" s="1274"/>
      <c r="IH64" s="1274"/>
      <c r="II64" s="1274"/>
      <c r="IJ64" s="1274"/>
      <c r="IK64" s="1274"/>
      <c r="IL64" s="1274"/>
      <c r="IM64" s="1274"/>
      <c r="IN64" s="1274"/>
      <c r="IO64" s="1274"/>
      <c r="IP64" s="1274"/>
      <c r="IQ64" s="1274"/>
      <c r="IR64" s="1274"/>
      <c r="IS64" s="1274"/>
      <c r="IT64" s="1274"/>
      <c r="IU64" s="1274"/>
    </row>
    <row r="65" spans="1:255" ht="14.1" customHeight="1" x14ac:dyDescent="0.25">
      <c r="A65" s="216"/>
      <c r="B65" s="1294" t="s">
        <v>240</v>
      </c>
      <c r="C65" s="1295" t="s">
        <v>452</v>
      </c>
      <c r="D65" s="1274"/>
      <c r="E65" s="1279"/>
      <c r="F65" s="1279"/>
      <c r="G65" s="1330">
        <f>'(15)Orç_Ano_1'!I116</f>
        <v>0</v>
      </c>
      <c r="H65" s="1331">
        <f>'(15)Orç_Ano_2'!I116</f>
        <v>0</v>
      </c>
      <c r="I65" s="1331">
        <f>'(15)Orç_Ano_3'!I116</f>
        <v>0</v>
      </c>
      <c r="J65" s="1331">
        <f>'(15)Orç_Ano_4'!I116</f>
        <v>0</v>
      </c>
      <c r="K65" s="1331">
        <f>'(15)Orç_Ano_5'!I116</f>
        <v>0</v>
      </c>
      <c r="L65" s="1331">
        <f>'(15)Orç_Ano_6'!I116</f>
        <v>0</v>
      </c>
      <c r="M65" s="1331">
        <f t="shared" ref="M65:Z65" si="84">L65</f>
        <v>0</v>
      </c>
      <c r="N65" s="1331">
        <f t="shared" si="84"/>
        <v>0</v>
      </c>
      <c r="O65" s="1331">
        <f t="shared" si="84"/>
        <v>0</v>
      </c>
      <c r="P65" s="1331">
        <f t="shared" si="84"/>
        <v>0</v>
      </c>
      <c r="Q65" s="1331">
        <f t="shared" si="84"/>
        <v>0</v>
      </c>
      <c r="R65" s="1331">
        <f t="shared" si="84"/>
        <v>0</v>
      </c>
      <c r="S65" s="1331">
        <f t="shared" si="84"/>
        <v>0</v>
      </c>
      <c r="T65" s="1331">
        <f t="shared" si="84"/>
        <v>0</v>
      </c>
      <c r="U65" s="1331">
        <f t="shared" si="84"/>
        <v>0</v>
      </c>
      <c r="V65" s="1331">
        <f t="shared" si="84"/>
        <v>0</v>
      </c>
      <c r="W65" s="1331">
        <f t="shared" si="84"/>
        <v>0</v>
      </c>
      <c r="X65" s="1331">
        <f t="shared" si="84"/>
        <v>0</v>
      </c>
      <c r="Y65" s="1331">
        <f t="shared" si="84"/>
        <v>0</v>
      </c>
      <c r="Z65" s="1331">
        <f t="shared" si="84"/>
        <v>0</v>
      </c>
      <c r="AA65" s="1318">
        <v>0</v>
      </c>
      <c r="AB65" s="1274"/>
      <c r="AC65" s="1274"/>
      <c r="AD65" s="1274"/>
      <c r="AE65" s="1274"/>
      <c r="AF65" s="1274"/>
      <c r="AG65" s="1274"/>
      <c r="AH65" s="1274"/>
      <c r="AI65" s="1274"/>
      <c r="AJ65" s="1274"/>
      <c r="AK65" s="1274"/>
      <c r="AL65" s="1274"/>
      <c r="AM65" s="1274"/>
      <c r="AN65" s="1274"/>
      <c r="AO65" s="1274"/>
      <c r="AP65" s="1274"/>
      <c r="AQ65" s="1274"/>
      <c r="AR65" s="1274"/>
      <c r="AS65" s="1274"/>
      <c r="AT65" s="1274"/>
      <c r="AU65" s="1274"/>
      <c r="AV65" s="1274"/>
      <c r="AW65" s="1274"/>
      <c r="AX65" s="1274"/>
      <c r="AY65" s="1274"/>
      <c r="AZ65" s="1274"/>
      <c r="BA65" s="1274"/>
      <c r="BB65" s="1274"/>
      <c r="BC65" s="1274"/>
      <c r="BD65" s="1274"/>
      <c r="BE65" s="1274"/>
      <c r="BF65" s="1274"/>
      <c r="BG65" s="1274"/>
      <c r="BH65" s="1274"/>
      <c r="BI65" s="1274"/>
      <c r="BJ65" s="1274"/>
      <c r="BK65" s="1274"/>
      <c r="BL65" s="1274"/>
      <c r="BM65" s="1274"/>
      <c r="BN65" s="1274"/>
      <c r="BO65" s="1274"/>
      <c r="BP65" s="1274"/>
      <c r="BQ65" s="1274"/>
      <c r="BR65" s="1274"/>
      <c r="BS65" s="1274"/>
      <c r="BT65" s="1274"/>
      <c r="BU65" s="1274"/>
      <c r="BV65" s="1274"/>
      <c r="BW65" s="1274"/>
      <c r="BX65" s="1274"/>
      <c r="BY65" s="1274"/>
      <c r="BZ65" s="1274"/>
      <c r="CA65" s="1274"/>
      <c r="CB65" s="1274"/>
      <c r="CC65" s="1274"/>
      <c r="CD65" s="1274"/>
      <c r="CE65" s="1274"/>
      <c r="CF65" s="1274"/>
      <c r="CG65" s="1274"/>
      <c r="CH65" s="1274"/>
      <c r="CI65" s="1274"/>
      <c r="CJ65" s="1274"/>
      <c r="CK65" s="1274"/>
      <c r="CL65" s="1274"/>
      <c r="CM65" s="1274"/>
      <c r="CN65" s="1274"/>
      <c r="CO65" s="1274"/>
      <c r="CP65" s="1274"/>
      <c r="CQ65" s="1274"/>
      <c r="CR65" s="1274"/>
      <c r="CS65" s="1274"/>
      <c r="CT65" s="1274"/>
      <c r="CU65" s="1274"/>
      <c r="CV65" s="1274"/>
      <c r="CW65" s="1274"/>
      <c r="CX65" s="1274"/>
      <c r="CY65" s="1274"/>
      <c r="CZ65" s="1274"/>
      <c r="DA65" s="1274"/>
      <c r="DB65" s="1274"/>
      <c r="DC65" s="1274"/>
      <c r="DD65" s="1274"/>
      <c r="DE65" s="1274"/>
      <c r="DF65" s="1274"/>
      <c r="DG65" s="1274"/>
      <c r="DH65" s="1274"/>
      <c r="DI65" s="1274"/>
      <c r="DJ65" s="1274"/>
      <c r="DK65" s="1274"/>
      <c r="DL65" s="1274"/>
      <c r="DM65" s="1274"/>
      <c r="DN65" s="1274"/>
      <c r="DO65" s="1274"/>
      <c r="DP65" s="1274"/>
      <c r="DQ65" s="1274"/>
      <c r="DR65" s="1274"/>
      <c r="DS65" s="1274"/>
      <c r="DT65" s="1274"/>
      <c r="DU65" s="1274"/>
      <c r="DV65" s="1274"/>
      <c r="DW65" s="1274"/>
      <c r="DX65" s="1274"/>
      <c r="DY65" s="1274"/>
      <c r="DZ65" s="1274"/>
      <c r="EA65" s="1274"/>
      <c r="EB65" s="1274"/>
      <c r="EC65" s="1274"/>
      <c r="ED65" s="1274"/>
      <c r="EE65" s="1274"/>
      <c r="EF65" s="1274"/>
      <c r="EG65" s="1274"/>
      <c r="EH65" s="1274"/>
      <c r="EI65" s="1274"/>
      <c r="EJ65" s="1274"/>
      <c r="EK65" s="1274"/>
      <c r="EL65" s="1274"/>
      <c r="EM65" s="1274"/>
      <c r="EN65" s="1274"/>
      <c r="EO65" s="1274"/>
      <c r="EP65" s="1274"/>
      <c r="EQ65" s="1274"/>
      <c r="ER65" s="1274"/>
      <c r="ES65" s="1274"/>
      <c r="ET65" s="1274"/>
      <c r="EU65" s="1274"/>
      <c r="EV65" s="1274"/>
      <c r="EW65" s="1274"/>
      <c r="EX65" s="1274"/>
      <c r="EY65" s="1274"/>
      <c r="EZ65" s="1274"/>
      <c r="FA65" s="1274"/>
      <c r="FB65" s="1274"/>
      <c r="FC65" s="1274"/>
      <c r="FD65" s="1274"/>
      <c r="FE65" s="1274"/>
      <c r="FF65" s="1274"/>
      <c r="FG65" s="1274"/>
      <c r="FH65" s="1274"/>
      <c r="FI65" s="1274"/>
      <c r="FJ65" s="1274"/>
      <c r="FK65" s="1274"/>
      <c r="FL65" s="1274"/>
      <c r="FM65" s="1274"/>
      <c r="FN65" s="1274"/>
      <c r="FO65" s="1274"/>
      <c r="FP65" s="1274"/>
      <c r="FQ65" s="1274"/>
      <c r="FR65" s="1274"/>
      <c r="FS65" s="1274"/>
      <c r="FT65" s="1274"/>
      <c r="FU65" s="1274"/>
      <c r="FV65" s="1274"/>
      <c r="FW65" s="1274"/>
      <c r="FX65" s="1274"/>
      <c r="FY65" s="1274"/>
      <c r="FZ65" s="1274"/>
      <c r="GA65" s="1274"/>
      <c r="GB65" s="1274"/>
      <c r="GC65" s="1274"/>
      <c r="GD65" s="1274"/>
      <c r="GE65" s="1274"/>
      <c r="GF65" s="1274"/>
      <c r="GG65" s="1274"/>
      <c r="GH65" s="1274"/>
      <c r="GI65" s="1274"/>
      <c r="GJ65" s="1274"/>
      <c r="GK65" s="1274"/>
      <c r="GL65" s="1274"/>
      <c r="GM65" s="1274"/>
      <c r="GN65" s="1274"/>
      <c r="GO65" s="1274"/>
      <c r="GP65" s="1274"/>
      <c r="GQ65" s="1274"/>
      <c r="GR65" s="1274"/>
      <c r="GS65" s="1274"/>
      <c r="GT65" s="1274"/>
      <c r="GU65" s="1274"/>
      <c r="GV65" s="1274"/>
      <c r="GW65" s="1274"/>
      <c r="GX65" s="1274"/>
      <c r="GY65" s="1274"/>
      <c r="GZ65" s="1274"/>
      <c r="HA65" s="1274"/>
      <c r="HB65" s="1274"/>
      <c r="HC65" s="1274"/>
      <c r="HD65" s="1274"/>
      <c r="HE65" s="1274"/>
      <c r="HF65" s="1274"/>
      <c r="HG65" s="1274"/>
      <c r="HH65" s="1274"/>
      <c r="HI65" s="1274"/>
      <c r="HJ65" s="1274"/>
      <c r="HK65" s="1274"/>
      <c r="HL65" s="1274"/>
      <c r="HM65" s="1274"/>
      <c r="HN65" s="1274"/>
      <c r="HO65" s="1274"/>
      <c r="HP65" s="1274"/>
      <c r="HQ65" s="1274"/>
      <c r="HR65" s="1274"/>
      <c r="HS65" s="1274"/>
      <c r="HT65" s="1274"/>
      <c r="HU65" s="1274"/>
      <c r="HV65" s="1274"/>
      <c r="HW65" s="1274"/>
      <c r="HX65" s="1274"/>
      <c r="HY65" s="1274"/>
      <c r="HZ65" s="1274"/>
      <c r="IA65" s="1274"/>
      <c r="IB65" s="1274"/>
      <c r="IC65" s="1274"/>
      <c r="ID65" s="1274"/>
      <c r="IE65" s="1274"/>
      <c r="IF65" s="1274"/>
      <c r="IG65" s="1274"/>
      <c r="IH65" s="1274"/>
      <c r="II65" s="1274"/>
      <c r="IJ65" s="1274"/>
      <c r="IK65" s="1274"/>
      <c r="IL65" s="1274"/>
      <c r="IM65" s="1274"/>
      <c r="IN65" s="1274"/>
      <c r="IO65" s="1274"/>
      <c r="IP65" s="1274"/>
      <c r="IQ65" s="1274"/>
      <c r="IR65" s="1274"/>
      <c r="IS65" s="1274"/>
      <c r="IT65" s="1274"/>
      <c r="IU65" s="1274"/>
    </row>
    <row r="66" spans="1:255" ht="14.1" customHeight="1" x14ac:dyDescent="0.25">
      <c r="A66" s="216"/>
      <c r="B66" s="1294" t="s">
        <v>283</v>
      </c>
      <c r="C66" s="1295" t="s">
        <v>307</v>
      </c>
      <c r="D66" s="1274"/>
      <c r="E66" s="1279"/>
      <c r="F66" s="1279"/>
      <c r="G66" s="1330">
        <f>'(15)Orç_Ano_1'!I118</f>
        <v>0</v>
      </c>
      <c r="H66" s="1331">
        <f>'(15)Orç_Ano_2'!I118</f>
        <v>0</v>
      </c>
      <c r="I66" s="1331">
        <f>'(15)Orç_Ano_3'!I118</f>
        <v>0</v>
      </c>
      <c r="J66" s="1331">
        <f>'(15)Orç_Ano_4'!I118</f>
        <v>0</v>
      </c>
      <c r="K66" s="1331">
        <f>'(15)Orç_Ano_5'!I118</f>
        <v>0</v>
      </c>
      <c r="L66" s="1331">
        <f>'(15)Orç_Ano_6'!I118</f>
        <v>0</v>
      </c>
      <c r="M66" s="1331">
        <f t="shared" ref="M66:Z66" si="85">L66</f>
        <v>0</v>
      </c>
      <c r="N66" s="1331">
        <f t="shared" si="85"/>
        <v>0</v>
      </c>
      <c r="O66" s="1331">
        <f t="shared" si="85"/>
        <v>0</v>
      </c>
      <c r="P66" s="1331">
        <f t="shared" si="85"/>
        <v>0</v>
      </c>
      <c r="Q66" s="1331">
        <f t="shared" si="85"/>
        <v>0</v>
      </c>
      <c r="R66" s="1331">
        <f t="shared" si="85"/>
        <v>0</v>
      </c>
      <c r="S66" s="1331">
        <f t="shared" si="85"/>
        <v>0</v>
      </c>
      <c r="T66" s="1331">
        <f t="shared" si="85"/>
        <v>0</v>
      </c>
      <c r="U66" s="1331">
        <f t="shared" si="85"/>
        <v>0</v>
      </c>
      <c r="V66" s="1331">
        <f t="shared" si="85"/>
        <v>0</v>
      </c>
      <c r="W66" s="1331">
        <f t="shared" si="85"/>
        <v>0</v>
      </c>
      <c r="X66" s="1331">
        <f t="shared" si="85"/>
        <v>0</v>
      </c>
      <c r="Y66" s="1331">
        <f t="shared" si="85"/>
        <v>0</v>
      </c>
      <c r="Z66" s="1331">
        <f t="shared" si="85"/>
        <v>0</v>
      </c>
      <c r="AA66" s="1318">
        <v>0</v>
      </c>
      <c r="AB66" s="1274"/>
      <c r="AC66" s="1274"/>
      <c r="AD66" s="1274"/>
      <c r="AE66" s="1274"/>
      <c r="AF66" s="1274"/>
      <c r="AG66" s="1274"/>
      <c r="AH66" s="1274"/>
      <c r="AI66" s="1274"/>
      <c r="AJ66" s="1274"/>
      <c r="AK66" s="1274"/>
      <c r="AL66" s="1274"/>
      <c r="AM66" s="1274"/>
      <c r="AN66" s="1274"/>
      <c r="AO66" s="1274"/>
      <c r="AP66" s="1274"/>
      <c r="AQ66" s="1274"/>
      <c r="AR66" s="1274"/>
      <c r="AS66" s="1274"/>
      <c r="AT66" s="1274"/>
      <c r="AU66" s="1274"/>
      <c r="AV66" s="1274"/>
      <c r="AW66" s="1274"/>
      <c r="AX66" s="1274"/>
      <c r="AY66" s="1274"/>
      <c r="AZ66" s="1274"/>
      <c r="BA66" s="1274"/>
      <c r="BB66" s="1274"/>
      <c r="BC66" s="1274"/>
      <c r="BD66" s="1274"/>
      <c r="BE66" s="1274"/>
      <c r="BF66" s="1274"/>
      <c r="BG66" s="1274"/>
      <c r="BH66" s="1274"/>
      <c r="BI66" s="1274"/>
      <c r="BJ66" s="1274"/>
      <c r="BK66" s="1274"/>
      <c r="BL66" s="1274"/>
      <c r="BM66" s="1274"/>
      <c r="BN66" s="1274"/>
      <c r="BO66" s="1274"/>
      <c r="BP66" s="1274"/>
      <c r="BQ66" s="1274"/>
      <c r="BR66" s="1274"/>
      <c r="BS66" s="1274"/>
      <c r="BT66" s="1274"/>
      <c r="BU66" s="1274"/>
      <c r="BV66" s="1274"/>
      <c r="BW66" s="1274"/>
      <c r="BX66" s="1274"/>
      <c r="BY66" s="1274"/>
      <c r="BZ66" s="1274"/>
      <c r="CA66" s="1274"/>
      <c r="CB66" s="1274"/>
      <c r="CC66" s="1274"/>
      <c r="CD66" s="1274"/>
      <c r="CE66" s="1274"/>
      <c r="CF66" s="1274"/>
      <c r="CG66" s="1274"/>
      <c r="CH66" s="1274"/>
      <c r="CI66" s="1274"/>
      <c r="CJ66" s="1274"/>
      <c r="CK66" s="1274"/>
      <c r="CL66" s="1274"/>
      <c r="CM66" s="1274"/>
      <c r="CN66" s="1274"/>
      <c r="CO66" s="1274"/>
      <c r="CP66" s="1274"/>
      <c r="CQ66" s="1274"/>
      <c r="CR66" s="1274"/>
      <c r="CS66" s="1274"/>
      <c r="CT66" s="1274"/>
      <c r="CU66" s="1274"/>
      <c r="CV66" s="1274"/>
      <c r="CW66" s="1274"/>
      <c r="CX66" s="1274"/>
      <c r="CY66" s="1274"/>
      <c r="CZ66" s="1274"/>
      <c r="DA66" s="1274"/>
      <c r="DB66" s="1274"/>
      <c r="DC66" s="1274"/>
      <c r="DD66" s="1274"/>
      <c r="DE66" s="1274"/>
      <c r="DF66" s="1274"/>
      <c r="DG66" s="1274"/>
      <c r="DH66" s="1274"/>
      <c r="DI66" s="1274"/>
      <c r="DJ66" s="1274"/>
      <c r="DK66" s="1274"/>
      <c r="DL66" s="1274"/>
      <c r="DM66" s="1274"/>
      <c r="DN66" s="1274"/>
      <c r="DO66" s="1274"/>
      <c r="DP66" s="1274"/>
      <c r="DQ66" s="1274"/>
      <c r="DR66" s="1274"/>
      <c r="DS66" s="1274"/>
      <c r="DT66" s="1274"/>
      <c r="DU66" s="1274"/>
      <c r="DV66" s="1274"/>
      <c r="DW66" s="1274"/>
      <c r="DX66" s="1274"/>
      <c r="DY66" s="1274"/>
      <c r="DZ66" s="1274"/>
      <c r="EA66" s="1274"/>
      <c r="EB66" s="1274"/>
      <c r="EC66" s="1274"/>
      <c r="ED66" s="1274"/>
      <c r="EE66" s="1274"/>
      <c r="EF66" s="1274"/>
      <c r="EG66" s="1274"/>
      <c r="EH66" s="1274"/>
      <c r="EI66" s="1274"/>
      <c r="EJ66" s="1274"/>
      <c r="EK66" s="1274"/>
      <c r="EL66" s="1274"/>
      <c r="EM66" s="1274"/>
      <c r="EN66" s="1274"/>
      <c r="EO66" s="1274"/>
      <c r="EP66" s="1274"/>
      <c r="EQ66" s="1274"/>
      <c r="ER66" s="1274"/>
      <c r="ES66" s="1274"/>
      <c r="ET66" s="1274"/>
      <c r="EU66" s="1274"/>
      <c r="EV66" s="1274"/>
      <c r="EW66" s="1274"/>
      <c r="EX66" s="1274"/>
      <c r="EY66" s="1274"/>
      <c r="EZ66" s="1274"/>
      <c r="FA66" s="1274"/>
      <c r="FB66" s="1274"/>
      <c r="FC66" s="1274"/>
      <c r="FD66" s="1274"/>
      <c r="FE66" s="1274"/>
      <c r="FF66" s="1274"/>
      <c r="FG66" s="1274"/>
      <c r="FH66" s="1274"/>
      <c r="FI66" s="1274"/>
      <c r="FJ66" s="1274"/>
      <c r="FK66" s="1274"/>
      <c r="FL66" s="1274"/>
      <c r="FM66" s="1274"/>
      <c r="FN66" s="1274"/>
      <c r="FO66" s="1274"/>
      <c r="FP66" s="1274"/>
      <c r="FQ66" s="1274"/>
      <c r="FR66" s="1274"/>
      <c r="FS66" s="1274"/>
      <c r="FT66" s="1274"/>
      <c r="FU66" s="1274"/>
      <c r="FV66" s="1274"/>
      <c r="FW66" s="1274"/>
      <c r="FX66" s="1274"/>
      <c r="FY66" s="1274"/>
      <c r="FZ66" s="1274"/>
      <c r="GA66" s="1274"/>
      <c r="GB66" s="1274"/>
      <c r="GC66" s="1274"/>
      <c r="GD66" s="1274"/>
      <c r="GE66" s="1274"/>
      <c r="GF66" s="1274"/>
      <c r="GG66" s="1274"/>
      <c r="GH66" s="1274"/>
      <c r="GI66" s="1274"/>
      <c r="GJ66" s="1274"/>
      <c r="GK66" s="1274"/>
      <c r="GL66" s="1274"/>
      <c r="GM66" s="1274"/>
      <c r="GN66" s="1274"/>
      <c r="GO66" s="1274"/>
      <c r="GP66" s="1274"/>
      <c r="GQ66" s="1274"/>
      <c r="GR66" s="1274"/>
      <c r="GS66" s="1274"/>
      <c r="GT66" s="1274"/>
      <c r="GU66" s="1274"/>
      <c r="GV66" s="1274"/>
      <c r="GW66" s="1274"/>
      <c r="GX66" s="1274"/>
      <c r="GY66" s="1274"/>
      <c r="GZ66" s="1274"/>
      <c r="HA66" s="1274"/>
      <c r="HB66" s="1274"/>
      <c r="HC66" s="1274"/>
      <c r="HD66" s="1274"/>
      <c r="HE66" s="1274"/>
      <c r="HF66" s="1274"/>
      <c r="HG66" s="1274"/>
      <c r="HH66" s="1274"/>
      <c r="HI66" s="1274"/>
      <c r="HJ66" s="1274"/>
      <c r="HK66" s="1274"/>
      <c r="HL66" s="1274"/>
      <c r="HM66" s="1274"/>
      <c r="HN66" s="1274"/>
      <c r="HO66" s="1274"/>
      <c r="HP66" s="1274"/>
      <c r="HQ66" s="1274"/>
      <c r="HR66" s="1274"/>
      <c r="HS66" s="1274"/>
      <c r="HT66" s="1274"/>
      <c r="HU66" s="1274"/>
      <c r="HV66" s="1274"/>
      <c r="HW66" s="1274"/>
      <c r="HX66" s="1274"/>
      <c r="HY66" s="1274"/>
      <c r="HZ66" s="1274"/>
      <c r="IA66" s="1274"/>
      <c r="IB66" s="1274"/>
      <c r="IC66" s="1274"/>
      <c r="ID66" s="1274"/>
      <c r="IE66" s="1274"/>
      <c r="IF66" s="1274"/>
      <c r="IG66" s="1274"/>
      <c r="IH66" s="1274"/>
      <c r="II66" s="1274"/>
      <c r="IJ66" s="1274"/>
      <c r="IK66" s="1274"/>
      <c r="IL66" s="1274"/>
      <c r="IM66" s="1274"/>
      <c r="IN66" s="1274"/>
      <c r="IO66" s="1274"/>
      <c r="IP66" s="1274"/>
      <c r="IQ66" s="1274"/>
      <c r="IR66" s="1274"/>
      <c r="IS66" s="1274"/>
      <c r="IT66" s="1274"/>
      <c r="IU66" s="1274"/>
    </row>
    <row r="67" spans="1:255" ht="14.1" customHeight="1" x14ac:dyDescent="0.25">
      <c r="A67" s="216"/>
      <c r="B67" s="1294" t="s">
        <v>284</v>
      </c>
      <c r="C67" s="1295" t="s">
        <v>449</v>
      </c>
      <c r="D67" s="1274"/>
      <c r="E67" s="1279"/>
      <c r="F67" s="1279"/>
      <c r="G67" s="1330">
        <f>'(15)Orç_Ano_1'!I120</f>
        <v>0</v>
      </c>
      <c r="H67" s="1331">
        <f>'(15)Orç_Ano_2'!I120</f>
        <v>0</v>
      </c>
      <c r="I67" s="1331">
        <f>'(15)Orç_Ano_3'!I120</f>
        <v>0</v>
      </c>
      <c r="J67" s="1331">
        <f>'(15)Orç_Ano_4'!I120</f>
        <v>0</v>
      </c>
      <c r="K67" s="1331">
        <f>'(15)Orç_Ano_5'!I120</f>
        <v>0</v>
      </c>
      <c r="L67" s="1331">
        <f>'(15)Orç_Ano_6'!I120</f>
        <v>0</v>
      </c>
      <c r="M67" s="1331">
        <f t="shared" ref="M67:Z67" si="86">L67</f>
        <v>0</v>
      </c>
      <c r="N67" s="1331">
        <f t="shared" si="86"/>
        <v>0</v>
      </c>
      <c r="O67" s="1331">
        <f t="shared" si="86"/>
        <v>0</v>
      </c>
      <c r="P67" s="1331">
        <f t="shared" si="86"/>
        <v>0</v>
      </c>
      <c r="Q67" s="1331">
        <f t="shared" si="86"/>
        <v>0</v>
      </c>
      <c r="R67" s="1331">
        <f t="shared" si="86"/>
        <v>0</v>
      </c>
      <c r="S67" s="1331">
        <f t="shared" si="86"/>
        <v>0</v>
      </c>
      <c r="T67" s="1331">
        <f t="shared" si="86"/>
        <v>0</v>
      </c>
      <c r="U67" s="1331">
        <f t="shared" si="86"/>
        <v>0</v>
      </c>
      <c r="V67" s="1331">
        <f t="shared" si="86"/>
        <v>0</v>
      </c>
      <c r="W67" s="1331">
        <f t="shared" si="86"/>
        <v>0</v>
      </c>
      <c r="X67" s="1331">
        <f t="shared" si="86"/>
        <v>0</v>
      </c>
      <c r="Y67" s="1331">
        <f t="shared" si="86"/>
        <v>0</v>
      </c>
      <c r="Z67" s="1331">
        <f t="shared" si="86"/>
        <v>0</v>
      </c>
      <c r="AA67" s="1318">
        <v>0</v>
      </c>
      <c r="AB67" s="1274"/>
      <c r="AC67" s="1274"/>
      <c r="AD67" s="1274"/>
      <c r="AE67" s="1274"/>
      <c r="AF67" s="1274"/>
      <c r="AG67" s="1274"/>
      <c r="AH67" s="1274"/>
      <c r="AI67" s="1274"/>
      <c r="AJ67" s="1274"/>
      <c r="AK67" s="1274"/>
      <c r="AL67" s="1274"/>
      <c r="AM67" s="1274"/>
      <c r="AN67" s="1274"/>
      <c r="AO67" s="1274"/>
      <c r="AP67" s="1274"/>
      <c r="AQ67" s="1274"/>
      <c r="AR67" s="1274"/>
      <c r="AS67" s="1274"/>
      <c r="AT67" s="1274"/>
      <c r="AU67" s="1274"/>
      <c r="AV67" s="1274"/>
      <c r="AW67" s="1274"/>
      <c r="AX67" s="1274"/>
      <c r="AY67" s="1274"/>
      <c r="AZ67" s="1274"/>
      <c r="BA67" s="1274"/>
      <c r="BB67" s="1274"/>
      <c r="BC67" s="1274"/>
      <c r="BD67" s="1274"/>
      <c r="BE67" s="1274"/>
      <c r="BF67" s="1274"/>
      <c r="BG67" s="1274"/>
      <c r="BH67" s="1274"/>
      <c r="BI67" s="1274"/>
      <c r="BJ67" s="1274"/>
      <c r="BK67" s="1274"/>
      <c r="BL67" s="1274"/>
      <c r="BM67" s="1274"/>
      <c r="BN67" s="1274"/>
      <c r="BO67" s="1274"/>
      <c r="BP67" s="1274"/>
      <c r="BQ67" s="1274"/>
      <c r="BR67" s="1274"/>
      <c r="BS67" s="1274"/>
      <c r="BT67" s="1274"/>
      <c r="BU67" s="1274"/>
      <c r="BV67" s="1274"/>
      <c r="BW67" s="1274"/>
      <c r="BX67" s="1274"/>
      <c r="BY67" s="1274"/>
      <c r="BZ67" s="1274"/>
      <c r="CA67" s="1274"/>
      <c r="CB67" s="1274"/>
      <c r="CC67" s="1274"/>
      <c r="CD67" s="1274"/>
      <c r="CE67" s="1274"/>
      <c r="CF67" s="1274"/>
      <c r="CG67" s="1274"/>
      <c r="CH67" s="1274"/>
      <c r="CI67" s="1274"/>
      <c r="CJ67" s="1274"/>
      <c r="CK67" s="1274"/>
      <c r="CL67" s="1274"/>
      <c r="CM67" s="1274"/>
      <c r="CN67" s="1274"/>
      <c r="CO67" s="1274"/>
      <c r="CP67" s="1274"/>
      <c r="CQ67" s="1274"/>
      <c r="CR67" s="1274"/>
      <c r="CS67" s="1274"/>
      <c r="CT67" s="1274"/>
      <c r="CU67" s="1274"/>
      <c r="CV67" s="1274"/>
      <c r="CW67" s="1274"/>
      <c r="CX67" s="1274"/>
      <c r="CY67" s="1274"/>
      <c r="CZ67" s="1274"/>
      <c r="DA67" s="1274"/>
      <c r="DB67" s="1274"/>
      <c r="DC67" s="1274"/>
      <c r="DD67" s="1274"/>
      <c r="DE67" s="1274"/>
      <c r="DF67" s="1274"/>
      <c r="DG67" s="1274"/>
      <c r="DH67" s="1274"/>
      <c r="DI67" s="1274"/>
      <c r="DJ67" s="1274"/>
      <c r="DK67" s="1274"/>
      <c r="DL67" s="1274"/>
      <c r="DM67" s="1274"/>
      <c r="DN67" s="1274"/>
      <c r="DO67" s="1274"/>
      <c r="DP67" s="1274"/>
      <c r="DQ67" s="1274"/>
      <c r="DR67" s="1274"/>
      <c r="DS67" s="1274"/>
      <c r="DT67" s="1274"/>
      <c r="DU67" s="1274"/>
      <c r="DV67" s="1274"/>
      <c r="DW67" s="1274"/>
      <c r="DX67" s="1274"/>
      <c r="DY67" s="1274"/>
      <c r="DZ67" s="1274"/>
      <c r="EA67" s="1274"/>
      <c r="EB67" s="1274"/>
      <c r="EC67" s="1274"/>
      <c r="ED67" s="1274"/>
      <c r="EE67" s="1274"/>
      <c r="EF67" s="1274"/>
      <c r="EG67" s="1274"/>
      <c r="EH67" s="1274"/>
      <c r="EI67" s="1274"/>
      <c r="EJ67" s="1274"/>
      <c r="EK67" s="1274"/>
      <c r="EL67" s="1274"/>
      <c r="EM67" s="1274"/>
      <c r="EN67" s="1274"/>
      <c r="EO67" s="1274"/>
      <c r="EP67" s="1274"/>
      <c r="EQ67" s="1274"/>
      <c r="ER67" s="1274"/>
      <c r="ES67" s="1274"/>
      <c r="ET67" s="1274"/>
      <c r="EU67" s="1274"/>
      <c r="EV67" s="1274"/>
      <c r="EW67" s="1274"/>
      <c r="EX67" s="1274"/>
      <c r="EY67" s="1274"/>
      <c r="EZ67" s="1274"/>
      <c r="FA67" s="1274"/>
      <c r="FB67" s="1274"/>
      <c r="FC67" s="1274"/>
      <c r="FD67" s="1274"/>
      <c r="FE67" s="1274"/>
      <c r="FF67" s="1274"/>
      <c r="FG67" s="1274"/>
      <c r="FH67" s="1274"/>
      <c r="FI67" s="1274"/>
      <c r="FJ67" s="1274"/>
      <c r="FK67" s="1274"/>
      <c r="FL67" s="1274"/>
      <c r="FM67" s="1274"/>
      <c r="FN67" s="1274"/>
      <c r="FO67" s="1274"/>
      <c r="FP67" s="1274"/>
      <c r="FQ67" s="1274"/>
      <c r="FR67" s="1274"/>
      <c r="FS67" s="1274"/>
      <c r="FT67" s="1274"/>
      <c r="FU67" s="1274"/>
      <c r="FV67" s="1274"/>
      <c r="FW67" s="1274"/>
      <c r="FX67" s="1274"/>
      <c r="FY67" s="1274"/>
      <c r="FZ67" s="1274"/>
      <c r="GA67" s="1274"/>
      <c r="GB67" s="1274"/>
      <c r="GC67" s="1274"/>
      <c r="GD67" s="1274"/>
      <c r="GE67" s="1274"/>
      <c r="GF67" s="1274"/>
      <c r="GG67" s="1274"/>
      <c r="GH67" s="1274"/>
      <c r="GI67" s="1274"/>
      <c r="GJ67" s="1274"/>
      <c r="GK67" s="1274"/>
      <c r="GL67" s="1274"/>
      <c r="GM67" s="1274"/>
      <c r="GN67" s="1274"/>
      <c r="GO67" s="1274"/>
      <c r="GP67" s="1274"/>
      <c r="GQ67" s="1274"/>
      <c r="GR67" s="1274"/>
      <c r="GS67" s="1274"/>
      <c r="GT67" s="1274"/>
      <c r="GU67" s="1274"/>
      <c r="GV67" s="1274"/>
      <c r="GW67" s="1274"/>
      <c r="GX67" s="1274"/>
      <c r="GY67" s="1274"/>
      <c r="GZ67" s="1274"/>
      <c r="HA67" s="1274"/>
      <c r="HB67" s="1274"/>
      <c r="HC67" s="1274"/>
      <c r="HD67" s="1274"/>
      <c r="HE67" s="1274"/>
      <c r="HF67" s="1274"/>
      <c r="HG67" s="1274"/>
      <c r="HH67" s="1274"/>
      <c r="HI67" s="1274"/>
      <c r="HJ67" s="1274"/>
      <c r="HK67" s="1274"/>
      <c r="HL67" s="1274"/>
      <c r="HM67" s="1274"/>
      <c r="HN67" s="1274"/>
      <c r="HO67" s="1274"/>
      <c r="HP67" s="1274"/>
      <c r="HQ67" s="1274"/>
      <c r="HR67" s="1274"/>
      <c r="HS67" s="1274"/>
      <c r="HT67" s="1274"/>
      <c r="HU67" s="1274"/>
      <c r="HV67" s="1274"/>
      <c r="HW67" s="1274"/>
      <c r="HX67" s="1274"/>
      <c r="HY67" s="1274"/>
      <c r="HZ67" s="1274"/>
      <c r="IA67" s="1274"/>
      <c r="IB67" s="1274"/>
      <c r="IC67" s="1274"/>
      <c r="ID67" s="1274"/>
      <c r="IE67" s="1274"/>
      <c r="IF67" s="1274"/>
      <c r="IG67" s="1274"/>
      <c r="IH67" s="1274"/>
      <c r="II67" s="1274"/>
      <c r="IJ67" s="1274"/>
      <c r="IK67" s="1274"/>
      <c r="IL67" s="1274"/>
      <c r="IM67" s="1274"/>
      <c r="IN67" s="1274"/>
      <c r="IO67" s="1274"/>
      <c r="IP67" s="1274"/>
      <c r="IQ67" s="1274"/>
      <c r="IR67" s="1274"/>
      <c r="IS67" s="1274"/>
      <c r="IT67" s="1274"/>
      <c r="IU67" s="1274"/>
    </row>
    <row r="68" spans="1:255" ht="14.1" customHeight="1" x14ac:dyDescent="0.25">
      <c r="A68" s="216"/>
      <c r="B68" s="1294" t="s">
        <v>285</v>
      </c>
      <c r="C68" s="1295" t="s">
        <v>450</v>
      </c>
      <c r="D68" s="1274"/>
      <c r="E68" s="1279"/>
      <c r="F68" s="1279"/>
      <c r="G68" s="1330">
        <f>'(15)Orç_Ano_1'!I122</f>
        <v>0</v>
      </c>
      <c r="H68" s="1331">
        <f>'(15)Orç_Ano_2'!I122</f>
        <v>0</v>
      </c>
      <c r="I68" s="1331">
        <f>'(15)Orç_Ano_3'!I122</f>
        <v>0</v>
      </c>
      <c r="J68" s="1331">
        <f>'(15)Orç_Ano_4'!I122</f>
        <v>0</v>
      </c>
      <c r="K68" s="1331">
        <f>'(15)Orç_Ano_5'!I122</f>
        <v>0</v>
      </c>
      <c r="L68" s="1331">
        <f>'(15)Orç_Ano_6'!I122</f>
        <v>0</v>
      </c>
      <c r="M68" s="1331">
        <f t="shared" ref="M68:Z68" si="87">L68</f>
        <v>0</v>
      </c>
      <c r="N68" s="1331">
        <f t="shared" si="87"/>
        <v>0</v>
      </c>
      <c r="O68" s="1331">
        <f t="shared" si="87"/>
        <v>0</v>
      </c>
      <c r="P68" s="1331">
        <f t="shared" si="87"/>
        <v>0</v>
      </c>
      <c r="Q68" s="1331">
        <f t="shared" si="87"/>
        <v>0</v>
      </c>
      <c r="R68" s="1331">
        <f t="shared" si="87"/>
        <v>0</v>
      </c>
      <c r="S68" s="1331">
        <f t="shared" si="87"/>
        <v>0</v>
      </c>
      <c r="T68" s="1331">
        <f t="shared" si="87"/>
        <v>0</v>
      </c>
      <c r="U68" s="1331">
        <f t="shared" si="87"/>
        <v>0</v>
      </c>
      <c r="V68" s="1331">
        <f t="shared" si="87"/>
        <v>0</v>
      </c>
      <c r="W68" s="1331">
        <f t="shared" si="87"/>
        <v>0</v>
      </c>
      <c r="X68" s="1331">
        <f t="shared" si="87"/>
        <v>0</v>
      </c>
      <c r="Y68" s="1331">
        <f t="shared" si="87"/>
        <v>0</v>
      </c>
      <c r="Z68" s="1331">
        <f t="shared" si="87"/>
        <v>0</v>
      </c>
      <c r="AA68" s="1318">
        <v>0</v>
      </c>
      <c r="AB68" s="1274"/>
      <c r="AC68" s="1274"/>
      <c r="AD68" s="1274"/>
      <c r="AE68" s="1274"/>
      <c r="AF68" s="1274"/>
      <c r="AG68" s="1274"/>
      <c r="AH68" s="1274"/>
      <c r="AI68" s="1274"/>
      <c r="AJ68" s="1274"/>
      <c r="AK68" s="1274"/>
      <c r="AL68" s="1274"/>
      <c r="AM68" s="1274"/>
      <c r="AN68" s="1274"/>
      <c r="AO68" s="1274"/>
      <c r="AP68" s="1274"/>
      <c r="AQ68" s="1274"/>
      <c r="AR68" s="1274"/>
      <c r="AS68" s="1274"/>
      <c r="AT68" s="1274"/>
      <c r="AU68" s="1274"/>
      <c r="AV68" s="1274"/>
      <c r="AW68" s="1274"/>
      <c r="AX68" s="1274"/>
      <c r="AY68" s="1274"/>
      <c r="AZ68" s="1274"/>
      <c r="BA68" s="1274"/>
      <c r="BB68" s="1274"/>
      <c r="BC68" s="1274"/>
      <c r="BD68" s="1274"/>
      <c r="BE68" s="1274"/>
      <c r="BF68" s="1274"/>
      <c r="BG68" s="1274"/>
      <c r="BH68" s="1274"/>
      <c r="BI68" s="1274"/>
      <c r="BJ68" s="1274"/>
      <c r="BK68" s="1274"/>
      <c r="BL68" s="1274"/>
      <c r="BM68" s="1274"/>
      <c r="BN68" s="1274"/>
      <c r="BO68" s="1274"/>
      <c r="BP68" s="1274"/>
      <c r="BQ68" s="1274"/>
      <c r="BR68" s="1274"/>
      <c r="BS68" s="1274"/>
      <c r="BT68" s="1274"/>
      <c r="BU68" s="1274"/>
      <c r="BV68" s="1274"/>
      <c r="BW68" s="1274"/>
      <c r="BX68" s="1274"/>
      <c r="BY68" s="1274"/>
      <c r="BZ68" s="1274"/>
      <c r="CA68" s="1274"/>
      <c r="CB68" s="1274"/>
      <c r="CC68" s="1274"/>
      <c r="CD68" s="1274"/>
      <c r="CE68" s="1274"/>
      <c r="CF68" s="1274"/>
      <c r="CG68" s="1274"/>
      <c r="CH68" s="1274"/>
      <c r="CI68" s="1274"/>
      <c r="CJ68" s="1274"/>
      <c r="CK68" s="1274"/>
      <c r="CL68" s="1274"/>
      <c r="CM68" s="1274"/>
      <c r="CN68" s="1274"/>
      <c r="CO68" s="1274"/>
      <c r="CP68" s="1274"/>
      <c r="CQ68" s="1274"/>
      <c r="CR68" s="1274"/>
      <c r="CS68" s="1274"/>
      <c r="CT68" s="1274"/>
      <c r="CU68" s="1274"/>
      <c r="CV68" s="1274"/>
      <c r="CW68" s="1274"/>
      <c r="CX68" s="1274"/>
      <c r="CY68" s="1274"/>
      <c r="CZ68" s="1274"/>
      <c r="DA68" s="1274"/>
      <c r="DB68" s="1274"/>
      <c r="DC68" s="1274"/>
      <c r="DD68" s="1274"/>
      <c r="DE68" s="1274"/>
      <c r="DF68" s="1274"/>
      <c r="DG68" s="1274"/>
      <c r="DH68" s="1274"/>
      <c r="DI68" s="1274"/>
      <c r="DJ68" s="1274"/>
      <c r="DK68" s="1274"/>
      <c r="DL68" s="1274"/>
      <c r="DM68" s="1274"/>
      <c r="DN68" s="1274"/>
      <c r="DO68" s="1274"/>
      <c r="DP68" s="1274"/>
      <c r="DQ68" s="1274"/>
      <c r="DR68" s="1274"/>
      <c r="DS68" s="1274"/>
      <c r="DT68" s="1274"/>
      <c r="DU68" s="1274"/>
      <c r="DV68" s="1274"/>
      <c r="DW68" s="1274"/>
      <c r="DX68" s="1274"/>
      <c r="DY68" s="1274"/>
      <c r="DZ68" s="1274"/>
      <c r="EA68" s="1274"/>
      <c r="EB68" s="1274"/>
      <c r="EC68" s="1274"/>
      <c r="ED68" s="1274"/>
      <c r="EE68" s="1274"/>
      <c r="EF68" s="1274"/>
      <c r="EG68" s="1274"/>
      <c r="EH68" s="1274"/>
      <c r="EI68" s="1274"/>
      <c r="EJ68" s="1274"/>
      <c r="EK68" s="1274"/>
      <c r="EL68" s="1274"/>
      <c r="EM68" s="1274"/>
      <c r="EN68" s="1274"/>
      <c r="EO68" s="1274"/>
      <c r="EP68" s="1274"/>
      <c r="EQ68" s="1274"/>
      <c r="ER68" s="1274"/>
      <c r="ES68" s="1274"/>
      <c r="ET68" s="1274"/>
      <c r="EU68" s="1274"/>
      <c r="EV68" s="1274"/>
      <c r="EW68" s="1274"/>
      <c r="EX68" s="1274"/>
      <c r="EY68" s="1274"/>
      <c r="EZ68" s="1274"/>
      <c r="FA68" s="1274"/>
      <c r="FB68" s="1274"/>
      <c r="FC68" s="1274"/>
      <c r="FD68" s="1274"/>
      <c r="FE68" s="1274"/>
      <c r="FF68" s="1274"/>
      <c r="FG68" s="1274"/>
      <c r="FH68" s="1274"/>
      <c r="FI68" s="1274"/>
      <c r="FJ68" s="1274"/>
      <c r="FK68" s="1274"/>
      <c r="FL68" s="1274"/>
      <c r="FM68" s="1274"/>
      <c r="FN68" s="1274"/>
      <c r="FO68" s="1274"/>
      <c r="FP68" s="1274"/>
      <c r="FQ68" s="1274"/>
      <c r="FR68" s="1274"/>
      <c r="FS68" s="1274"/>
      <c r="FT68" s="1274"/>
      <c r="FU68" s="1274"/>
      <c r="FV68" s="1274"/>
      <c r="FW68" s="1274"/>
      <c r="FX68" s="1274"/>
      <c r="FY68" s="1274"/>
      <c r="FZ68" s="1274"/>
      <c r="GA68" s="1274"/>
      <c r="GB68" s="1274"/>
      <c r="GC68" s="1274"/>
      <c r="GD68" s="1274"/>
      <c r="GE68" s="1274"/>
      <c r="GF68" s="1274"/>
      <c r="GG68" s="1274"/>
      <c r="GH68" s="1274"/>
      <c r="GI68" s="1274"/>
      <c r="GJ68" s="1274"/>
      <c r="GK68" s="1274"/>
      <c r="GL68" s="1274"/>
      <c r="GM68" s="1274"/>
      <c r="GN68" s="1274"/>
      <c r="GO68" s="1274"/>
      <c r="GP68" s="1274"/>
      <c r="GQ68" s="1274"/>
      <c r="GR68" s="1274"/>
      <c r="GS68" s="1274"/>
      <c r="GT68" s="1274"/>
      <c r="GU68" s="1274"/>
      <c r="GV68" s="1274"/>
      <c r="GW68" s="1274"/>
      <c r="GX68" s="1274"/>
      <c r="GY68" s="1274"/>
      <c r="GZ68" s="1274"/>
      <c r="HA68" s="1274"/>
      <c r="HB68" s="1274"/>
      <c r="HC68" s="1274"/>
      <c r="HD68" s="1274"/>
      <c r="HE68" s="1274"/>
      <c r="HF68" s="1274"/>
      <c r="HG68" s="1274"/>
      <c r="HH68" s="1274"/>
      <c r="HI68" s="1274"/>
      <c r="HJ68" s="1274"/>
      <c r="HK68" s="1274"/>
      <c r="HL68" s="1274"/>
      <c r="HM68" s="1274"/>
      <c r="HN68" s="1274"/>
      <c r="HO68" s="1274"/>
      <c r="HP68" s="1274"/>
      <c r="HQ68" s="1274"/>
      <c r="HR68" s="1274"/>
      <c r="HS68" s="1274"/>
      <c r="HT68" s="1274"/>
      <c r="HU68" s="1274"/>
      <c r="HV68" s="1274"/>
      <c r="HW68" s="1274"/>
      <c r="HX68" s="1274"/>
      <c r="HY68" s="1274"/>
      <c r="HZ68" s="1274"/>
      <c r="IA68" s="1274"/>
      <c r="IB68" s="1274"/>
      <c r="IC68" s="1274"/>
      <c r="ID68" s="1274"/>
      <c r="IE68" s="1274"/>
      <c r="IF68" s="1274"/>
      <c r="IG68" s="1274"/>
      <c r="IH68" s="1274"/>
      <c r="II68" s="1274"/>
      <c r="IJ68" s="1274"/>
      <c r="IK68" s="1274"/>
      <c r="IL68" s="1274"/>
      <c r="IM68" s="1274"/>
      <c r="IN68" s="1274"/>
      <c r="IO68" s="1274"/>
      <c r="IP68" s="1274"/>
      <c r="IQ68" s="1274"/>
      <c r="IR68" s="1274"/>
      <c r="IS68" s="1274"/>
      <c r="IT68" s="1274"/>
      <c r="IU68" s="1274"/>
    </row>
    <row r="69" spans="1:255" ht="14.1" customHeight="1" x14ac:dyDescent="0.25">
      <c r="A69" s="216"/>
      <c r="B69" s="1294" t="s">
        <v>287</v>
      </c>
      <c r="C69" s="1295" t="s">
        <v>482</v>
      </c>
      <c r="D69" s="1274"/>
      <c r="E69" s="1279"/>
      <c r="F69" s="1279"/>
      <c r="G69" s="1332">
        <f>'(15)Orç_Ano_1'!I124</f>
        <v>0</v>
      </c>
      <c r="H69" s="1332">
        <f>'(15)Orç_Ano_2'!I124</f>
        <v>0</v>
      </c>
      <c r="I69" s="1332">
        <f>'(15)Orç_Ano_3'!I124</f>
        <v>0</v>
      </c>
      <c r="J69" s="1332">
        <f>'(15)Orç_Ano_4'!I124</f>
        <v>0</v>
      </c>
      <c r="K69" s="1332">
        <f>'(15)Orç_Ano_5'!I124</f>
        <v>0</v>
      </c>
      <c r="L69" s="1332">
        <f>'(15)Orç_Ano_6'!I124</f>
        <v>0</v>
      </c>
      <c r="M69" s="1332">
        <f t="shared" ref="M69:Z69" si="88">L69</f>
        <v>0</v>
      </c>
      <c r="N69" s="1332">
        <f t="shared" si="88"/>
        <v>0</v>
      </c>
      <c r="O69" s="1332">
        <f t="shared" si="88"/>
        <v>0</v>
      </c>
      <c r="P69" s="1332">
        <f t="shared" si="88"/>
        <v>0</v>
      </c>
      <c r="Q69" s="1332">
        <f t="shared" si="88"/>
        <v>0</v>
      </c>
      <c r="R69" s="1332">
        <f t="shared" si="88"/>
        <v>0</v>
      </c>
      <c r="S69" s="1332">
        <f t="shared" si="88"/>
        <v>0</v>
      </c>
      <c r="T69" s="1332">
        <f t="shared" si="88"/>
        <v>0</v>
      </c>
      <c r="U69" s="1332">
        <f t="shared" si="88"/>
        <v>0</v>
      </c>
      <c r="V69" s="1332">
        <f t="shared" si="88"/>
        <v>0</v>
      </c>
      <c r="W69" s="1332">
        <f t="shared" si="88"/>
        <v>0</v>
      </c>
      <c r="X69" s="1332">
        <f t="shared" si="88"/>
        <v>0</v>
      </c>
      <c r="Y69" s="1332">
        <f t="shared" si="88"/>
        <v>0</v>
      </c>
      <c r="Z69" s="1332">
        <f t="shared" si="88"/>
        <v>0</v>
      </c>
      <c r="AA69" s="1319">
        <v>0</v>
      </c>
      <c r="AB69" s="1274"/>
      <c r="AC69" s="1274"/>
      <c r="AD69" s="1274"/>
      <c r="AE69" s="1274"/>
      <c r="AF69" s="1274"/>
      <c r="AG69" s="1274"/>
      <c r="AH69" s="1274"/>
      <c r="AI69" s="1274"/>
      <c r="AJ69" s="1274"/>
      <c r="AK69" s="1274"/>
      <c r="AL69" s="1274"/>
      <c r="AM69" s="1274"/>
      <c r="AN69" s="1274"/>
      <c r="AO69" s="1274"/>
      <c r="AP69" s="1274"/>
      <c r="AQ69" s="1274"/>
      <c r="AR69" s="1274"/>
      <c r="AS69" s="1274"/>
      <c r="AT69" s="1274"/>
      <c r="AU69" s="1274"/>
      <c r="AV69" s="1274"/>
      <c r="AW69" s="1274"/>
      <c r="AX69" s="1274"/>
      <c r="AY69" s="1274"/>
      <c r="AZ69" s="1274"/>
      <c r="BA69" s="1274"/>
      <c r="BB69" s="1274"/>
      <c r="BC69" s="1274"/>
      <c r="BD69" s="1274"/>
      <c r="BE69" s="1274"/>
      <c r="BF69" s="1274"/>
      <c r="BG69" s="1274"/>
      <c r="BH69" s="1274"/>
      <c r="BI69" s="1274"/>
      <c r="BJ69" s="1274"/>
      <c r="BK69" s="1274"/>
      <c r="BL69" s="1274"/>
      <c r="BM69" s="1274"/>
      <c r="BN69" s="1274"/>
      <c r="BO69" s="1274"/>
      <c r="BP69" s="1274"/>
      <c r="BQ69" s="1274"/>
      <c r="BR69" s="1274"/>
      <c r="BS69" s="1274"/>
      <c r="BT69" s="1274"/>
      <c r="BU69" s="1274"/>
      <c r="BV69" s="1274"/>
      <c r="BW69" s="1274"/>
      <c r="BX69" s="1274"/>
      <c r="BY69" s="1274"/>
      <c r="BZ69" s="1274"/>
      <c r="CA69" s="1274"/>
      <c r="CB69" s="1274"/>
      <c r="CC69" s="1274"/>
      <c r="CD69" s="1274"/>
      <c r="CE69" s="1274"/>
      <c r="CF69" s="1274"/>
      <c r="CG69" s="1274"/>
      <c r="CH69" s="1274"/>
      <c r="CI69" s="1274"/>
      <c r="CJ69" s="1274"/>
      <c r="CK69" s="1274"/>
      <c r="CL69" s="1274"/>
      <c r="CM69" s="1274"/>
      <c r="CN69" s="1274"/>
      <c r="CO69" s="1274"/>
      <c r="CP69" s="1274"/>
      <c r="CQ69" s="1274"/>
      <c r="CR69" s="1274"/>
      <c r="CS69" s="1274"/>
      <c r="CT69" s="1274"/>
      <c r="CU69" s="1274"/>
      <c r="CV69" s="1274"/>
      <c r="CW69" s="1274"/>
      <c r="CX69" s="1274"/>
      <c r="CY69" s="1274"/>
      <c r="CZ69" s="1274"/>
      <c r="DA69" s="1274"/>
      <c r="DB69" s="1274"/>
      <c r="DC69" s="1274"/>
      <c r="DD69" s="1274"/>
      <c r="DE69" s="1274"/>
      <c r="DF69" s="1274"/>
      <c r="DG69" s="1274"/>
      <c r="DH69" s="1274"/>
      <c r="DI69" s="1274"/>
      <c r="DJ69" s="1274"/>
      <c r="DK69" s="1274"/>
      <c r="DL69" s="1274"/>
      <c r="DM69" s="1274"/>
      <c r="DN69" s="1274"/>
      <c r="DO69" s="1274"/>
      <c r="DP69" s="1274"/>
      <c r="DQ69" s="1274"/>
      <c r="DR69" s="1274"/>
      <c r="DS69" s="1274"/>
      <c r="DT69" s="1274"/>
      <c r="DU69" s="1274"/>
      <c r="DV69" s="1274"/>
      <c r="DW69" s="1274"/>
      <c r="DX69" s="1274"/>
      <c r="DY69" s="1274"/>
      <c r="DZ69" s="1274"/>
      <c r="EA69" s="1274"/>
      <c r="EB69" s="1274"/>
      <c r="EC69" s="1274"/>
      <c r="ED69" s="1274"/>
      <c r="EE69" s="1274"/>
      <c r="EF69" s="1274"/>
      <c r="EG69" s="1274"/>
      <c r="EH69" s="1274"/>
      <c r="EI69" s="1274"/>
      <c r="EJ69" s="1274"/>
      <c r="EK69" s="1274"/>
      <c r="EL69" s="1274"/>
      <c r="EM69" s="1274"/>
      <c r="EN69" s="1274"/>
      <c r="EO69" s="1274"/>
      <c r="EP69" s="1274"/>
      <c r="EQ69" s="1274"/>
      <c r="ER69" s="1274"/>
      <c r="ES69" s="1274"/>
      <c r="ET69" s="1274"/>
      <c r="EU69" s="1274"/>
      <c r="EV69" s="1274"/>
      <c r="EW69" s="1274"/>
      <c r="EX69" s="1274"/>
      <c r="EY69" s="1274"/>
      <c r="EZ69" s="1274"/>
      <c r="FA69" s="1274"/>
      <c r="FB69" s="1274"/>
      <c r="FC69" s="1274"/>
      <c r="FD69" s="1274"/>
      <c r="FE69" s="1274"/>
      <c r="FF69" s="1274"/>
      <c r="FG69" s="1274"/>
      <c r="FH69" s="1274"/>
      <c r="FI69" s="1274"/>
      <c r="FJ69" s="1274"/>
      <c r="FK69" s="1274"/>
      <c r="FL69" s="1274"/>
      <c r="FM69" s="1274"/>
      <c r="FN69" s="1274"/>
      <c r="FO69" s="1274"/>
      <c r="FP69" s="1274"/>
      <c r="FQ69" s="1274"/>
      <c r="FR69" s="1274"/>
      <c r="FS69" s="1274"/>
      <c r="FT69" s="1274"/>
      <c r="FU69" s="1274"/>
      <c r="FV69" s="1274"/>
      <c r="FW69" s="1274"/>
      <c r="FX69" s="1274"/>
      <c r="FY69" s="1274"/>
      <c r="FZ69" s="1274"/>
      <c r="GA69" s="1274"/>
      <c r="GB69" s="1274"/>
      <c r="GC69" s="1274"/>
      <c r="GD69" s="1274"/>
      <c r="GE69" s="1274"/>
      <c r="GF69" s="1274"/>
      <c r="GG69" s="1274"/>
      <c r="GH69" s="1274"/>
      <c r="GI69" s="1274"/>
      <c r="GJ69" s="1274"/>
      <c r="GK69" s="1274"/>
      <c r="GL69" s="1274"/>
      <c r="GM69" s="1274"/>
      <c r="GN69" s="1274"/>
      <c r="GO69" s="1274"/>
      <c r="GP69" s="1274"/>
      <c r="GQ69" s="1274"/>
      <c r="GR69" s="1274"/>
      <c r="GS69" s="1274"/>
      <c r="GT69" s="1274"/>
      <c r="GU69" s="1274"/>
      <c r="GV69" s="1274"/>
      <c r="GW69" s="1274"/>
      <c r="GX69" s="1274"/>
      <c r="GY69" s="1274"/>
      <c r="GZ69" s="1274"/>
      <c r="HA69" s="1274"/>
      <c r="HB69" s="1274"/>
      <c r="HC69" s="1274"/>
      <c r="HD69" s="1274"/>
      <c r="HE69" s="1274"/>
      <c r="HF69" s="1274"/>
      <c r="HG69" s="1274"/>
      <c r="HH69" s="1274"/>
      <c r="HI69" s="1274"/>
      <c r="HJ69" s="1274"/>
      <c r="HK69" s="1274"/>
      <c r="HL69" s="1274"/>
      <c r="HM69" s="1274"/>
      <c r="HN69" s="1274"/>
      <c r="HO69" s="1274"/>
      <c r="HP69" s="1274"/>
      <c r="HQ69" s="1274"/>
      <c r="HR69" s="1274"/>
      <c r="HS69" s="1274"/>
      <c r="HT69" s="1274"/>
      <c r="HU69" s="1274"/>
      <c r="HV69" s="1274"/>
      <c r="HW69" s="1274"/>
      <c r="HX69" s="1274"/>
      <c r="HY69" s="1274"/>
      <c r="HZ69" s="1274"/>
      <c r="IA69" s="1274"/>
      <c r="IB69" s="1274"/>
      <c r="IC69" s="1274"/>
      <c r="ID69" s="1274"/>
      <c r="IE69" s="1274"/>
      <c r="IF69" s="1274"/>
      <c r="IG69" s="1274"/>
      <c r="IH69" s="1274"/>
      <c r="II69" s="1274"/>
      <c r="IJ69" s="1274"/>
      <c r="IK69" s="1274"/>
      <c r="IL69" s="1274"/>
      <c r="IM69" s="1274"/>
      <c r="IN69" s="1274"/>
      <c r="IO69" s="1274"/>
      <c r="IP69" s="1274"/>
      <c r="IQ69" s="1274"/>
      <c r="IR69" s="1274"/>
      <c r="IS69" s="1274"/>
      <c r="IT69" s="1274"/>
      <c r="IU69" s="1274"/>
    </row>
    <row r="70" spans="1:255" ht="5.0999999999999996" customHeight="1" x14ac:dyDescent="0.25">
      <c r="E70" s="1279"/>
      <c r="F70" s="1279"/>
      <c r="G70" s="1333"/>
      <c r="H70" s="1333"/>
      <c r="I70" s="1333"/>
      <c r="J70" s="1333"/>
      <c r="K70" s="1333"/>
      <c r="L70" s="1333"/>
      <c r="M70" s="1333"/>
      <c r="N70" s="1333"/>
      <c r="O70" s="1333"/>
      <c r="P70" s="1333"/>
      <c r="Q70" s="1333"/>
      <c r="R70" s="1333"/>
      <c r="S70" s="1333"/>
      <c r="T70" s="1333"/>
      <c r="U70" s="1333"/>
      <c r="V70" s="1333"/>
      <c r="W70" s="1333"/>
      <c r="X70" s="1333"/>
      <c r="Y70" s="1333"/>
      <c r="Z70" s="1333"/>
      <c r="AA70" s="1334"/>
    </row>
    <row r="71" spans="1:255" ht="14.1" customHeight="1" x14ac:dyDescent="0.25">
      <c r="A71" s="1271" t="s">
        <v>412</v>
      </c>
      <c r="B71" s="1279" t="s">
        <v>534</v>
      </c>
      <c r="D71" s="1279"/>
      <c r="E71" s="1279"/>
      <c r="F71" s="1279"/>
      <c r="G71" s="1335">
        <f t="shared" ref="G71:T71" si="89">G58-G61</f>
        <v>6378244.3583099991</v>
      </c>
      <c r="H71" s="1336">
        <f>H58-H61</f>
        <v>6706481.4948780024</v>
      </c>
      <c r="I71" s="1336">
        <f t="shared" si="89"/>
        <v>7034718.6314460058</v>
      </c>
      <c r="J71" s="1336">
        <f t="shared" si="89"/>
        <v>7362955.76801401</v>
      </c>
      <c r="K71" s="1336">
        <f t="shared" si="89"/>
        <v>7691192.9045820143</v>
      </c>
      <c r="L71" s="1336">
        <f t="shared" si="89"/>
        <v>8019430.0411500167</v>
      </c>
      <c r="M71" s="1336">
        <f t="shared" si="89"/>
        <v>8019430.0411500167</v>
      </c>
      <c r="N71" s="1336">
        <f t="shared" si="89"/>
        <v>8019430.0411500167</v>
      </c>
      <c r="O71" s="1336">
        <f t="shared" si="89"/>
        <v>8019430.0411500167</v>
      </c>
      <c r="P71" s="1336">
        <f t="shared" si="89"/>
        <v>8019430.0411500167</v>
      </c>
      <c r="Q71" s="1336">
        <f t="shared" si="89"/>
        <v>8019430.0411500167</v>
      </c>
      <c r="R71" s="1336">
        <f t="shared" si="89"/>
        <v>8019430.0411500167</v>
      </c>
      <c r="S71" s="1336">
        <f t="shared" si="89"/>
        <v>8019430.0411500167</v>
      </c>
      <c r="T71" s="1336">
        <f t="shared" si="89"/>
        <v>8019430.0411500167</v>
      </c>
      <c r="U71" s="1336">
        <f t="shared" ref="U71:Z71" si="90">U58-U61</f>
        <v>8019430.0411500167</v>
      </c>
      <c r="V71" s="1336">
        <f t="shared" si="90"/>
        <v>8019430.0411500167</v>
      </c>
      <c r="W71" s="1336">
        <f t="shared" si="90"/>
        <v>8019430.0411500167</v>
      </c>
      <c r="X71" s="1336">
        <f t="shared" si="90"/>
        <v>8019430.0411500167</v>
      </c>
      <c r="Y71" s="1336">
        <f t="shared" si="90"/>
        <v>8019430.0411500167</v>
      </c>
      <c r="Z71" s="1336">
        <f t="shared" si="90"/>
        <v>8019430.0411500167</v>
      </c>
      <c r="AA71" s="1277">
        <v>0</v>
      </c>
      <c r="AB71" s="1279"/>
      <c r="AC71" s="1279"/>
      <c r="AD71" s="1279"/>
      <c r="AE71" s="1279"/>
      <c r="AF71" s="1279"/>
      <c r="AG71" s="1279"/>
      <c r="AH71" s="1279"/>
      <c r="AI71" s="1279"/>
      <c r="AJ71" s="1279"/>
      <c r="AK71" s="1279"/>
      <c r="AL71" s="1279"/>
      <c r="AM71" s="1279"/>
      <c r="AN71" s="1279"/>
      <c r="AO71" s="1279"/>
      <c r="AP71" s="1279"/>
      <c r="AQ71" s="1279"/>
      <c r="AR71" s="1279"/>
      <c r="AS71" s="1279"/>
      <c r="AT71" s="1279"/>
      <c r="AU71" s="1279"/>
      <c r="AV71" s="1279"/>
      <c r="AW71" s="1279"/>
      <c r="AX71" s="1279"/>
      <c r="AY71" s="1279"/>
      <c r="AZ71" s="1279"/>
      <c r="BA71" s="1279"/>
      <c r="BB71" s="1279"/>
      <c r="BC71" s="1279"/>
      <c r="BD71" s="1279"/>
      <c r="BE71" s="1279"/>
      <c r="BF71" s="1279"/>
      <c r="BG71" s="1279"/>
      <c r="BH71" s="1279"/>
      <c r="BI71" s="1279"/>
      <c r="BJ71" s="1279"/>
      <c r="BK71" s="1279"/>
      <c r="BL71" s="1279"/>
      <c r="BM71" s="1279"/>
      <c r="BN71" s="1279"/>
      <c r="BO71" s="1279"/>
      <c r="BP71" s="1279"/>
      <c r="BQ71" s="1279"/>
      <c r="BR71" s="1279"/>
      <c r="BS71" s="1279"/>
      <c r="BT71" s="1279"/>
      <c r="BU71" s="1279"/>
      <c r="BV71" s="1279"/>
      <c r="BW71" s="1279"/>
      <c r="BX71" s="1279"/>
      <c r="BY71" s="1279"/>
      <c r="BZ71" s="1279"/>
      <c r="CA71" s="1279"/>
      <c r="CB71" s="1279"/>
      <c r="CC71" s="1279"/>
      <c r="CD71" s="1279"/>
      <c r="CE71" s="1279"/>
      <c r="CF71" s="1279"/>
      <c r="CG71" s="1279"/>
      <c r="CH71" s="1279"/>
      <c r="CI71" s="1279"/>
      <c r="CJ71" s="1279"/>
      <c r="CK71" s="1279"/>
      <c r="CL71" s="1279"/>
      <c r="CM71" s="1279"/>
      <c r="CN71" s="1279"/>
      <c r="CO71" s="1279"/>
      <c r="CP71" s="1279"/>
      <c r="CQ71" s="1279"/>
      <c r="CR71" s="1279"/>
      <c r="CS71" s="1279"/>
      <c r="CT71" s="1279"/>
      <c r="CU71" s="1279"/>
      <c r="CV71" s="1279"/>
      <c r="CW71" s="1279"/>
      <c r="CX71" s="1279"/>
      <c r="CY71" s="1279"/>
      <c r="CZ71" s="1279"/>
      <c r="DA71" s="1279"/>
      <c r="DB71" s="1279"/>
      <c r="DC71" s="1279"/>
      <c r="DD71" s="1279"/>
      <c r="DE71" s="1279"/>
      <c r="DF71" s="1279"/>
      <c r="DG71" s="1279"/>
      <c r="DH71" s="1279"/>
      <c r="DI71" s="1279"/>
      <c r="DJ71" s="1279"/>
      <c r="DK71" s="1279"/>
      <c r="DL71" s="1279"/>
      <c r="DM71" s="1279"/>
      <c r="DN71" s="1279"/>
      <c r="DO71" s="1279"/>
      <c r="DP71" s="1279"/>
      <c r="DQ71" s="1279"/>
      <c r="DR71" s="1279"/>
      <c r="DS71" s="1279"/>
      <c r="DT71" s="1279"/>
      <c r="DU71" s="1279"/>
      <c r="DV71" s="1279"/>
      <c r="DW71" s="1279"/>
      <c r="DX71" s="1279"/>
      <c r="DY71" s="1279"/>
      <c r="DZ71" s="1279"/>
      <c r="EA71" s="1279"/>
      <c r="EB71" s="1279"/>
      <c r="EC71" s="1279"/>
      <c r="ED71" s="1279"/>
      <c r="EE71" s="1279"/>
      <c r="EF71" s="1279"/>
      <c r="EG71" s="1279"/>
      <c r="EH71" s="1279"/>
      <c r="EI71" s="1279"/>
      <c r="EJ71" s="1279"/>
      <c r="EK71" s="1279"/>
      <c r="EL71" s="1279"/>
      <c r="EM71" s="1279"/>
      <c r="EN71" s="1279"/>
      <c r="EO71" s="1279"/>
      <c r="EP71" s="1279"/>
      <c r="EQ71" s="1279"/>
      <c r="ER71" s="1279"/>
      <c r="ES71" s="1279"/>
      <c r="ET71" s="1279"/>
      <c r="EU71" s="1279"/>
      <c r="EV71" s="1279"/>
      <c r="EW71" s="1279"/>
      <c r="EX71" s="1279"/>
      <c r="EY71" s="1279"/>
      <c r="EZ71" s="1279"/>
      <c r="FA71" s="1279"/>
      <c r="FB71" s="1279"/>
      <c r="FC71" s="1279"/>
      <c r="FD71" s="1279"/>
      <c r="FE71" s="1279"/>
      <c r="FF71" s="1279"/>
      <c r="FG71" s="1279"/>
      <c r="FH71" s="1279"/>
      <c r="FI71" s="1279"/>
      <c r="FJ71" s="1279"/>
      <c r="FK71" s="1279"/>
      <c r="FL71" s="1279"/>
      <c r="FM71" s="1279"/>
      <c r="FN71" s="1279"/>
      <c r="FO71" s="1279"/>
      <c r="FP71" s="1279"/>
      <c r="FQ71" s="1279"/>
      <c r="FR71" s="1279"/>
      <c r="FS71" s="1279"/>
      <c r="FT71" s="1279"/>
      <c r="FU71" s="1279"/>
      <c r="FV71" s="1279"/>
      <c r="FW71" s="1279"/>
      <c r="FX71" s="1279"/>
      <c r="FY71" s="1279"/>
      <c r="FZ71" s="1279"/>
      <c r="GA71" s="1279"/>
      <c r="GB71" s="1279"/>
      <c r="GC71" s="1279"/>
      <c r="GD71" s="1279"/>
      <c r="GE71" s="1279"/>
      <c r="GF71" s="1279"/>
      <c r="GG71" s="1279"/>
      <c r="GH71" s="1279"/>
      <c r="GI71" s="1279"/>
      <c r="GJ71" s="1279"/>
      <c r="GK71" s="1279"/>
      <c r="GL71" s="1279"/>
      <c r="GM71" s="1279"/>
      <c r="GN71" s="1279"/>
      <c r="GO71" s="1279"/>
      <c r="GP71" s="1279"/>
      <c r="GQ71" s="1279"/>
      <c r="GR71" s="1279"/>
      <c r="GS71" s="1279"/>
      <c r="GT71" s="1279"/>
      <c r="GU71" s="1279"/>
      <c r="GV71" s="1279"/>
      <c r="GW71" s="1279"/>
      <c r="GX71" s="1279"/>
      <c r="GY71" s="1279"/>
      <c r="GZ71" s="1279"/>
      <c r="HA71" s="1279"/>
      <c r="HB71" s="1279"/>
      <c r="HC71" s="1279"/>
      <c r="HD71" s="1279"/>
      <c r="HE71" s="1279"/>
      <c r="HF71" s="1279"/>
      <c r="HG71" s="1279"/>
      <c r="HH71" s="1279"/>
      <c r="HI71" s="1279"/>
      <c r="HJ71" s="1279"/>
      <c r="HK71" s="1279"/>
      <c r="HL71" s="1279"/>
      <c r="HM71" s="1279"/>
      <c r="HN71" s="1279"/>
      <c r="HO71" s="1279"/>
      <c r="HP71" s="1279"/>
      <c r="HQ71" s="1279"/>
      <c r="HR71" s="1279"/>
      <c r="HS71" s="1279"/>
      <c r="HT71" s="1279"/>
      <c r="HU71" s="1279"/>
      <c r="HV71" s="1279"/>
      <c r="HW71" s="1279"/>
      <c r="HX71" s="1279"/>
      <c r="HY71" s="1279"/>
      <c r="HZ71" s="1279"/>
      <c r="IA71" s="1279"/>
      <c r="IB71" s="1279"/>
      <c r="IC71" s="1279"/>
      <c r="ID71" s="1279"/>
      <c r="IE71" s="1279"/>
      <c r="IF71" s="1279"/>
      <c r="IG71" s="1279"/>
      <c r="IH71" s="1279"/>
      <c r="II71" s="1279"/>
      <c r="IJ71" s="1279"/>
      <c r="IK71" s="1279"/>
      <c r="IL71" s="1279"/>
      <c r="IM71" s="1279"/>
      <c r="IN71" s="1279"/>
      <c r="IO71" s="1279"/>
      <c r="IP71" s="1279"/>
      <c r="IQ71" s="1279"/>
      <c r="IR71" s="1279"/>
      <c r="IS71" s="1279"/>
      <c r="IT71" s="1279"/>
      <c r="IU71" s="1279"/>
    </row>
    <row r="72" spans="1:255" ht="5.0999999999999996" customHeight="1" x14ac:dyDescent="0.25">
      <c r="B72" s="216"/>
      <c r="E72" s="1279"/>
      <c r="F72" s="1279"/>
      <c r="AA72" s="1304"/>
    </row>
    <row r="73" spans="1:255" ht="14.1" customHeight="1" x14ac:dyDescent="0.25">
      <c r="A73" s="1271" t="s">
        <v>413</v>
      </c>
      <c r="B73" s="1279" t="s">
        <v>535</v>
      </c>
      <c r="C73" s="1279"/>
      <c r="D73" s="1337" t="s">
        <v>3</v>
      </c>
      <c r="E73" s="1337" t="s">
        <v>470</v>
      </c>
      <c r="F73" s="1292"/>
      <c r="G73" s="1306">
        <f t="shared" ref="G73:I73" si="91">SUM(G74:G76)</f>
        <v>58803.72795</v>
      </c>
      <c r="H73" s="1307">
        <f>SUM(H74:H76)</f>
        <v>61829.88471000002</v>
      </c>
      <c r="I73" s="1307">
        <f t="shared" si="91"/>
        <v>64856.041470000055</v>
      </c>
      <c r="J73" s="1307">
        <f t="shared" ref="J73:U73" si="92">SUM(J74:J76)</f>
        <v>67882.198230000082</v>
      </c>
      <c r="K73" s="1307">
        <f t="shared" si="92"/>
        <v>70908.354990000138</v>
      </c>
      <c r="L73" s="1307">
        <f t="shared" si="92"/>
        <v>73934.511750000151</v>
      </c>
      <c r="M73" s="1307">
        <f t="shared" si="92"/>
        <v>73934.511750000151</v>
      </c>
      <c r="N73" s="1307">
        <f t="shared" si="92"/>
        <v>73934.511750000151</v>
      </c>
      <c r="O73" s="1307">
        <f t="shared" si="92"/>
        <v>73934.511750000151</v>
      </c>
      <c r="P73" s="1307">
        <f t="shared" si="92"/>
        <v>73934.511750000151</v>
      </c>
      <c r="Q73" s="1307">
        <f t="shared" si="92"/>
        <v>73934.511750000151</v>
      </c>
      <c r="R73" s="1307">
        <f t="shared" si="92"/>
        <v>73934.511750000151</v>
      </c>
      <c r="S73" s="1307">
        <f t="shared" si="92"/>
        <v>73934.511750000151</v>
      </c>
      <c r="T73" s="1307">
        <f t="shared" si="92"/>
        <v>73934.511750000151</v>
      </c>
      <c r="U73" s="1307">
        <f t="shared" si="92"/>
        <v>73934.511750000151</v>
      </c>
      <c r="V73" s="1307">
        <f t="shared" ref="V73:Z73" si="93">SUM(V74:V76)</f>
        <v>73934.511750000151</v>
      </c>
      <c r="W73" s="1307">
        <f t="shared" si="93"/>
        <v>73934.511750000151</v>
      </c>
      <c r="X73" s="1307">
        <f t="shared" si="93"/>
        <v>73934.511750000151</v>
      </c>
      <c r="Y73" s="1307">
        <f t="shared" si="93"/>
        <v>73934.511750000151</v>
      </c>
      <c r="Z73" s="1307">
        <f t="shared" si="93"/>
        <v>73934.511750000151</v>
      </c>
      <c r="AA73" s="1277">
        <v>0</v>
      </c>
    </row>
    <row r="74" spans="1:255" ht="14.1" customHeight="1" x14ac:dyDescent="0.25">
      <c r="A74" s="216"/>
      <c r="B74" s="1294" t="s">
        <v>237</v>
      </c>
      <c r="C74" s="1295" t="s">
        <v>388</v>
      </c>
      <c r="D74" s="1338">
        <v>1.4999999999999999E-2</v>
      </c>
      <c r="E74" s="1339">
        <v>0.1</v>
      </c>
      <c r="F74" s="1340"/>
      <c r="G74" s="1327">
        <f>G18*($D$74*$E$74)</f>
        <v>11760.74559</v>
      </c>
      <c r="H74" s="1328">
        <f>H18*($D$74*$E$74)</f>
        <v>12365.976942000005</v>
      </c>
      <c r="I74" s="1328">
        <f t="shared" ref="I74:Z74" si="94">I18*($D$74*$E$74)</f>
        <v>12971.208294000013</v>
      </c>
      <c r="J74" s="1328">
        <f t="shared" si="94"/>
        <v>13576.439646000017</v>
      </c>
      <c r="K74" s="1328">
        <f t="shared" si="94"/>
        <v>14181.670998000027</v>
      </c>
      <c r="L74" s="1328">
        <f t="shared" si="94"/>
        <v>14786.902350000031</v>
      </c>
      <c r="M74" s="1328">
        <f t="shared" si="94"/>
        <v>14786.902350000031</v>
      </c>
      <c r="N74" s="1328">
        <f t="shared" si="94"/>
        <v>14786.902350000031</v>
      </c>
      <c r="O74" s="1328">
        <f t="shared" si="94"/>
        <v>14786.902350000031</v>
      </c>
      <c r="P74" s="1328">
        <f t="shared" si="94"/>
        <v>14786.902350000031</v>
      </c>
      <c r="Q74" s="1328">
        <f t="shared" si="94"/>
        <v>14786.902350000031</v>
      </c>
      <c r="R74" s="1328">
        <f t="shared" si="94"/>
        <v>14786.902350000031</v>
      </c>
      <c r="S74" s="1328">
        <f t="shared" si="94"/>
        <v>14786.902350000031</v>
      </c>
      <c r="T74" s="1328">
        <f t="shared" si="94"/>
        <v>14786.902350000031</v>
      </c>
      <c r="U74" s="1328">
        <f t="shared" si="94"/>
        <v>14786.902350000031</v>
      </c>
      <c r="V74" s="1328">
        <f t="shared" si="94"/>
        <v>14786.902350000031</v>
      </c>
      <c r="W74" s="1328">
        <f t="shared" si="94"/>
        <v>14786.902350000031</v>
      </c>
      <c r="X74" s="1328">
        <f t="shared" si="94"/>
        <v>14786.902350000031</v>
      </c>
      <c r="Y74" s="1328">
        <f t="shared" si="94"/>
        <v>14786.902350000031</v>
      </c>
      <c r="Z74" s="1328">
        <f t="shared" si="94"/>
        <v>14786.902350000031</v>
      </c>
      <c r="AA74" s="1341">
        <v>0</v>
      </c>
      <c r="AB74" s="1279"/>
      <c r="AC74" s="1279"/>
      <c r="AD74" s="1279"/>
      <c r="AE74" s="1279"/>
      <c r="AF74" s="1279"/>
      <c r="AG74" s="1279"/>
      <c r="AH74" s="1279"/>
      <c r="AI74" s="1279"/>
      <c r="AJ74" s="1279"/>
      <c r="AK74" s="1279"/>
      <c r="AL74" s="1279"/>
      <c r="AM74" s="1279"/>
      <c r="AN74" s="1279"/>
      <c r="AO74" s="1279"/>
      <c r="AP74" s="1279"/>
      <c r="AQ74" s="1279"/>
      <c r="AR74" s="1279"/>
      <c r="AS74" s="1279"/>
      <c r="AT74" s="1279"/>
      <c r="AU74" s="1279"/>
      <c r="AV74" s="1279"/>
      <c r="AW74" s="1279"/>
      <c r="AX74" s="1279"/>
      <c r="AY74" s="1279"/>
      <c r="AZ74" s="1279"/>
      <c r="BA74" s="1279"/>
      <c r="BB74" s="1279"/>
      <c r="BC74" s="1279"/>
      <c r="BD74" s="1279"/>
      <c r="BE74" s="1279"/>
      <c r="BF74" s="1279"/>
      <c r="BG74" s="1279"/>
      <c r="BH74" s="1279"/>
      <c r="BI74" s="1279"/>
      <c r="BJ74" s="1279"/>
      <c r="BK74" s="1279"/>
      <c r="BL74" s="1279"/>
      <c r="BM74" s="1279"/>
      <c r="BN74" s="1279"/>
      <c r="BO74" s="1279"/>
      <c r="BP74" s="1279"/>
      <c r="BQ74" s="1279"/>
      <c r="BR74" s="1279"/>
      <c r="BS74" s="1279"/>
      <c r="BT74" s="1279"/>
      <c r="BU74" s="1279"/>
      <c r="BV74" s="1279"/>
      <c r="BW74" s="1279"/>
      <c r="BX74" s="1279"/>
      <c r="BY74" s="1279"/>
      <c r="BZ74" s="1279"/>
      <c r="CA74" s="1279"/>
      <c r="CB74" s="1279"/>
      <c r="CC74" s="1279"/>
      <c r="CD74" s="1279"/>
      <c r="CE74" s="1279"/>
      <c r="CF74" s="1279"/>
      <c r="CG74" s="1279"/>
      <c r="CH74" s="1279"/>
      <c r="CI74" s="1279"/>
      <c r="CJ74" s="1279"/>
      <c r="CK74" s="1279"/>
      <c r="CL74" s="1279"/>
      <c r="CM74" s="1279"/>
      <c r="CN74" s="1279"/>
      <c r="CO74" s="1279"/>
      <c r="CP74" s="1279"/>
      <c r="CQ74" s="1279"/>
      <c r="CR74" s="1279"/>
      <c r="CS74" s="1279"/>
      <c r="CT74" s="1279"/>
      <c r="CU74" s="1279"/>
      <c r="CV74" s="1279"/>
      <c r="CW74" s="1279"/>
      <c r="CX74" s="1279"/>
      <c r="CY74" s="1279"/>
      <c r="CZ74" s="1279"/>
      <c r="DA74" s="1279"/>
      <c r="DB74" s="1279"/>
      <c r="DC74" s="1279"/>
      <c r="DD74" s="1279"/>
      <c r="DE74" s="1279"/>
      <c r="DF74" s="1279"/>
      <c r="DG74" s="1279"/>
      <c r="DH74" s="1279"/>
      <c r="DI74" s="1279"/>
      <c r="DJ74" s="1279"/>
      <c r="DK74" s="1279"/>
      <c r="DL74" s="1279"/>
      <c r="DM74" s="1279"/>
      <c r="DN74" s="1279"/>
      <c r="DO74" s="1279"/>
      <c r="DP74" s="1279"/>
      <c r="DQ74" s="1279"/>
      <c r="DR74" s="1279"/>
      <c r="DS74" s="1279"/>
      <c r="DT74" s="1279"/>
      <c r="DU74" s="1279"/>
      <c r="DV74" s="1279"/>
      <c r="DW74" s="1279"/>
      <c r="DX74" s="1279"/>
      <c r="DY74" s="1279"/>
      <c r="DZ74" s="1279"/>
      <c r="EA74" s="1279"/>
      <c r="EB74" s="1279"/>
      <c r="EC74" s="1279"/>
      <c r="ED74" s="1279"/>
      <c r="EE74" s="1279"/>
      <c r="EF74" s="1279"/>
      <c r="EG74" s="1279"/>
      <c r="EH74" s="1279"/>
      <c r="EI74" s="1279"/>
      <c r="EJ74" s="1279"/>
      <c r="EK74" s="1279"/>
      <c r="EL74" s="1279"/>
      <c r="EM74" s="1279"/>
      <c r="EN74" s="1279"/>
      <c r="EO74" s="1279"/>
      <c r="EP74" s="1279"/>
      <c r="EQ74" s="1279"/>
      <c r="ER74" s="1279"/>
      <c r="ES74" s="1279"/>
      <c r="ET74" s="1279"/>
      <c r="EU74" s="1279"/>
      <c r="EV74" s="1279"/>
      <c r="EW74" s="1279"/>
      <c r="EX74" s="1279"/>
      <c r="EY74" s="1279"/>
      <c r="EZ74" s="1279"/>
      <c r="FA74" s="1279"/>
      <c r="FB74" s="1279"/>
      <c r="FC74" s="1279"/>
      <c r="FD74" s="1279"/>
      <c r="FE74" s="1279"/>
      <c r="FF74" s="1279"/>
      <c r="FG74" s="1279"/>
      <c r="FH74" s="1279"/>
      <c r="FI74" s="1279"/>
      <c r="FJ74" s="1279"/>
      <c r="FK74" s="1279"/>
      <c r="FL74" s="1279"/>
      <c r="FM74" s="1279"/>
      <c r="FN74" s="1279"/>
      <c r="FO74" s="1279"/>
      <c r="FP74" s="1279"/>
      <c r="FQ74" s="1279"/>
      <c r="FR74" s="1279"/>
      <c r="FS74" s="1279"/>
      <c r="FT74" s="1279"/>
      <c r="FU74" s="1279"/>
      <c r="FV74" s="1279"/>
      <c r="FW74" s="1279"/>
      <c r="FX74" s="1279"/>
      <c r="FY74" s="1279"/>
      <c r="FZ74" s="1279"/>
      <c r="GA74" s="1279"/>
      <c r="GB74" s="1279"/>
      <c r="GC74" s="1279"/>
      <c r="GD74" s="1279"/>
      <c r="GE74" s="1279"/>
      <c r="GF74" s="1279"/>
      <c r="GG74" s="1279"/>
      <c r="GH74" s="1279"/>
      <c r="GI74" s="1279"/>
      <c r="GJ74" s="1279"/>
      <c r="GK74" s="1279"/>
      <c r="GL74" s="1279"/>
      <c r="GM74" s="1279"/>
      <c r="GN74" s="1279"/>
      <c r="GO74" s="1279"/>
      <c r="GP74" s="1279"/>
      <c r="GQ74" s="1279"/>
      <c r="GR74" s="1279"/>
      <c r="GS74" s="1279"/>
      <c r="GT74" s="1279"/>
      <c r="GU74" s="1279"/>
      <c r="GV74" s="1279"/>
      <c r="GW74" s="1279"/>
      <c r="GX74" s="1279"/>
      <c r="GY74" s="1279"/>
      <c r="GZ74" s="1279"/>
      <c r="HA74" s="1279"/>
      <c r="HB74" s="1279"/>
      <c r="HC74" s="1279"/>
      <c r="HD74" s="1279"/>
      <c r="HE74" s="1279"/>
      <c r="HF74" s="1279"/>
      <c r="HG74" s="1279"/>
      <c r="HH74" s="1279"/>
      <c r="HI74" s="1279"/>
      <c r="HJ74" s="1279"/>
      <c r="HK74" s="1279"/>
      <c r="HL74" s="1279"/>
      <c r="HM74" s="1279"/>
      <c r="HN74" s="1279"/>
      <c r="HO74" s="1279"/>
      <c r="HP74" s="1279"/>
      <c r="HQ74" s="1279"/>
      <c r="HR74" s="1279"/>
      <c r="HS74" s="1279"/>
      <c r="HT74" s="1279"/>
      <c r="HU74" s="1279"/>
      <c r="HV74" s="1279"/>
      <c r="HW74" s="1279"/>
      <c r="HX74" s="1279"/>
      <c r="HY74" s="1279"/>
      <c r="HZ74" s="1279"/>
      <c r="IA74" s="1279"/>
      <c r="IB74" s="1279"/>
      <c r="IC74" s="1279"/>
      <c r="ID74" s="1279"/>
      <c r="IE74" s="1279"/>
      <c r="IF74" s="1279"/>
      <c r="IG74" s="1279"/>
      <c r="IH74" s="1279"/>
      <c r="II74" s="1279"/>
      <c r="IJ74" s="1279"/>
      <c r="IK74" s="1279"/>
      <c r="IL74" s="1279"/>
      <c r="IM74" s="1279"/>
      <c r="IN74" s="1279"/>
      <c r="IO74" s="1279"/>
      <c r="IP74" s="1279"/>
      <c r="IQ74" s="1279"/>
      <c r="IR74" s="1279"/>
      <c r="IS74" s="1279"/>
      <c r="IT74" s="1279"/>
      <c r="IU74" s="1279"/>
    </row>
    <row r="75" spans="1:255" ht="14.1" customHeight="1" x14ac:dyDescent="0.25">
      <c r="A75" s="216"/>
      <c r="B75" s="1294" t="s">
        <v>238</v>
      </c>
      <c r="C75" s="1295" t="s">
        <v>389</v>
      </c>
      <c r="D75" s="1338">
        <v>1.4999999999999999E-2</v>
      </c>
      <c r="E75" s="1339">
        <v>0.1</v>
      </c>
      <c r="F75" s="1340"/>
      <c r="G75" s="1330">
        <f>G18*($D$75*$E$75)</f>
        <v>11760.74559</v>
      </c>
      <c r="H75" s="1331">
        <f>H18*($D$75*$E$75)</f>
        <v>12365.976942000005</v>
      </c>
      <c r="I75" s="1331">
        <f t="shared" ref="I75:Z75" si="95">I18*($D$75*$E$75)</f>
        <v>12971.208294000013</v>
      </c>
      <c r="J75" s="1331">
        <f t="shared" si="95"/>
        <v>13576.439646000017</v>
      </c>
      <c r="K75" s="1331">
        <f t="shared" si="95"/>
        <v>14181.670998000027</v>
      </c>
      <c r="L75" s="1331">
        <f t="shared" si="95"/>
        <v>14786.902350000031</v>
      </c>
      <c r="M75" s="1331">
        <f t="shared" si="95"/>
        <v>14786.902350000031</v>
      </c>
      <c r="N75" s="1331">
        <f t="shared" si="95"/>
        <v>14786.902350000031</v>
      </c>
      <c r="O75" s="1331">
        <f t="shared" si="95"/>
        <v>14786.902350000031</v>
      </c>
      <c r="P75" s="1331">
        <f t="shared" si="95"/>
        <v>14786.902350000031</v>
      </c>
      <c r="Q75" s="1331">
        <f t="shared" si="95"/>
        <v>14786.902350000031</v>
      </c>
      <c r="R75" s="1331">
        <f t="shared" si="95"/>
        <v>14786.902350000031</v>
      </c>
      <c r="S75" s="1331">
        <f t="shared" si="95"/>
        <v>14786.902350000031</v>
      </c>
      <c r="T75" s="1331">
        <f t="shared" si="95"/>
        <v>14786.902350000031</v>
      </c>
      <c r="U75" s="1331">
        <f t="shared" si="95"/>
        <v>14786.902350000031</v>
      </c>
      <c r="V75" s="1331">
        <f t="shared" si="95"/>
        <v>14786.902350000031</v>
      </c>
      <c r="W75" s="1331">
        <f t="shared" si="95"/>
        <v>14786.902350000031</v>
      </c>
      <c r="X75" s="1331">
        <f t="shared" si="95"/>
        <v>14786.902350000031</v>
      </c>
      <c r="Y75" s="1331">
        <f t="shared" si="95"/>
        <v>14786.902350000031</v>
      </c>
      <c r="Z75" s="1331">
        <f t="shared" si="95"/>
        <v>14786.902350000031</v>
      </c>
      <c r="AA75" s="1342">
        <v>0</v>
      </c>
      <c r="AB75" s="1279"/>
      <c r="AC75" s="1279"/>
      <c r="AD75" s="1279"/>
      <c r="AE75" s="1279"/>
      <c r="AF75" s="1279"/>
      <c r="AG75" s="1279"/>
      <c r="AH75" s="1279"/>
      <c r="AI75" s="1279"/>
      <c r="AJ75" s="1279"/>
      <c r="AK75" s="1279"/>
      <c r="AL75" s="1279"/>
      <c r="AM75" s="1279"/>
      <c r="AN75" s="1279"/>
      <c r="AO75" s="1279"/>
      <c r="AP75" s="1279"/>
      <c r="AQ75" s="1279"/>
      <c r="AR75" s="1279"/>
      <c r="AS75" s="1279"/>
      <c r="AT75" s="1279"/>
      <c r="AU75" s="1279"/>
      <c r="AV75" s="1279"/>
      <c r="AW75" s="1279"/>
      <c r="AX75" s="1279"/>
      <c r="AY75" s="1279"/>
      <c r="AZ75" s="1279"/>
      <c r="BA75" s="1279"/>
      <c r="BB75" s="1279"/>
      <c r="BC75" s="1279"/>
      <c r="BD75" s="1279"/>
      <c r="BE75" s="1279"/>
      <c r="BF75" s="1279"/>
      <c r="BG75" s="1279"/>
      <c r="BH75" s="1279"/>
      <c r="BI75" s="1279"/>
      <c r="BJ75" s="1279"/>
      <c r="BK75" s="1279"/>
      <c r="BL75" s="1279"/>
      <c r="BM75" s="1279"/>
      <c r="BN75" s="1279"/>
      <c r="BO75" s="1279"/>
      <c r="BP75" s="1279"/>
      <c r="BQ75" s="1279"/>
      <c r="BR75" s="1279"/>
      <c r="BS75" s="1279"/>
      <c r="BT75" s="1279"/>
      <c r="BU75" s="1279"/>
      <c r="BV75" s="1279"/>
      <c r="BW75" s="1279"/>
      <c r="BX75" s="1279"/>
      <c r="BY75" s="1279"/>
      <c r="BZ75" s="1279"/>
      <c r="CA75" s="1279"/>
      <c r="CB75" s="1279"/>
      <c r="CC75" s="1279"/>
      <c r="CD75" s="1279"/>
      <c r="CE75" s="1279"/>
      <c r="CF75" s="1279"/>
      <c r="CG75" s="1279"/>
      <c r="CH75" s="1279"/>
      <c r="CI75" s="1279"/>
      <c r="CJ75" s="1279"/>
      <c r="CK75" s="1279"/>
      <c r="CL75" s="1279"/>
      <c r="CM75" s="1279"/>
      <c r="CN75" s="1279"/>
      <c r="CO75" s="1279"/>
      <c r="CP75" s="1279"/>
      <c r="CQ75" s="1279"/>
      <c r="CR75" s="1279"/>
      <c r="CS75" s="1279"/>
      <c r="CT75" s="1279"/>
      <c r="CU75" s="1279"/>
      <c r="CV75" s="1279"/>
      <c r="CW75" s="1279"/>
      <c r="CX75" s="1279"/>
      <c r="CY75" s="1279"/>
      <c r="CZ75" s="1279"/>
      <c r="DA75" s="1279"/>
      <c r="DB75" s="1279"/>
      <c r="DC75" s="1279"/>
      <c r="DD75" s="1279"/>
      <c r="DE75" s="1279"/>
      <c r="DF75" s="1279"/>
      <c r="DG75" s="1279"/>
      <c r="DH75" s="1279"/>
      <c r="DI75" s="1279"/>
      <c r="DJ75" s="1279"/>
      <c r="DK75" s="1279"/>
      <c r="DL75" s="1279"/>
      <c r="DM75" s="1279"/>
      <c r="DN75" s="1279"/>
      <c r="DO75" s="1279"/>
      <c r="DP75" s="1279"/>
      <c r="DQ75" s="1279"/>
      <c r="DR75" s="1279"/>
      <c r="DS75" s="1279"/>
      <c r="DT75" s="1279"/>
      <c r="DU75" s="1279"/>
      <c r="DV75" s="1279"/>
      <c r="DW75" s="1279"/>
      <c r="DX75" s="1279"/>
      <c r="DY75" s="1279"/>
      <c r="DZ75" s="1279"/>
      <c r="EA75" s="1279"/>
      <c r="EB75" s="1279"/>
      <c r="EC75" s="1279"/>
      <c r="ED75" s="1279"/>
      <c r="EE75" s="1279"/>
      <c r="EF75" s="1279"/>
      <c r="EG75" s="1279"/>
      <c r="EH75" s="1279"/>
      <c r="EI75" s="1279"/>
      <c r="EJ75" s="1279"/>
      <c r="EK75" s="1279"/>
      <c r="EL75" s="1279"/>
      <c r="EM75" s="1279"/>
      <c r="EN75" s="1279"/>
      <c r="EO75" s="1279"/>
      <c r="EP75" s="1279"/>
      <c r="EQ75" s="1279"/>
      <c r="ER75" s="1279"/>
      <c r="ES75" s="1279"/>
      <c r="ET75" s="1279"/>
      <c r="EU75" s="1279"/>
      <c r="EV75" s="1279"/>
      <c r="EW75" s="1279"/>
      <c r="EX75" s="1279"/>
      <c r="EY75" s="1279"/>
      <c r="EZ75" s="1279"/>
      <c r="FA75" s="1279"/>
      <c r="FB75" s="1279"/>
      <c r="FC75" s="1279"/>
      <c r="FD75" s="1279"/>
      <c r="FE75" s="1279"/>
      <c r="FF75" s="1279"/>
      <c r="FG75" s="1279"/>
      <c r="FH75" s="1279"/>
      <c r="FI75" s="1279"/>
      <c r="FJ75" s="1279"/>
      <c r="FK75" s="1279"/>
      <c r="FL75" s="1279"/>
      <c r="FM75" s="1279"/>
      <c r="FN75" s="1279"/>
      <c r="FO75" s="1279"/>
      <c r="FP75" s="1279"/>
      <c r="FQ75" s="1279"/>
      <c r="FR75" s="1279"/>
      <c r="FS75" s="1279"/>
      <c r="FT75" s="1279"/>
      <c r="FU75" s="1279"/>
      <c r="FV75" s="1279"/>
      <c r="FW75" s="1279"/>
      <c r="FX75" s="1279"/>
      <c r="FY75" s="1279"/>
      <c r="FZ75" s="1279"/>
      <c r="GA75" s="1279"/>
      <c r="GB75" s="1279"/>
      <c r="GC75" s="1279"/>
      <c r="GD75" s="1279"/>
      <c r="GE75" s="1279"/>
      <c r="GF75" s="1279"/>
      <c r="GG75" s="1279"/>
      <c r="GH75" s="1279"/>
      <c r="GI75" s="1279"/>
      <c r="GJ75" s="1279"/>
      <c r="GK75" s="1279"/>
      <c r="GL75" s="1279"/>
      <c r="GM75" s="1279"/>
      <c r="GN75" s="1279"/>
      <c r="GO75" s="1279"/>
      <c r="GP75" s="1279"/>
      <c r="GQ75" s="1279"/>
      <c r="GR75" s="1279"/>
      <c r="GS75" s="1279"/>
      <c r="GT75" s="1279"/>
      <c r="GU75" s="1279"/>
      <c r="GV75" s="1279"/>
      <c r="GW75" s="1279"/>
      <c r="GX75" s="1279"/>
      <c r="GY75" s="1279"/>
      <c r="GZ75" s="1279"/>
      <c r="HA75" s="1279"/>
      <c r="HB75" s="1279"/>
      <c r="HC75" s="1279"/>
      <c r="HD75" s="1279"/>
      <c r="HE75" s="1279"/>
      <c r="HF75" s="1279"/>
      <c r="HG75" s="1279"/>
      <c r="HH75" s="1279"/>
      <c r="HI75" s="1279"/>
      <c r="HJ75" s="1279"/>
      <c r="HK75" s="1279"/>
      <c r="HL75" s="1279"/>
      <c r="HM75" s="1279"/>
      <c r="HN75" s="1279"/>
      <c r="HO75" s="1279"/>
      <c r="HP75" s="1279"/>
      <c r="HQ75" s="1279"/>
      <c r="HR75" s="1279"/>
      <c r="HS75" s="1279"/>
      <c r="HT75" s="1279"/>
      <c r="HU75" s="1279"/>
      <c r="HV75" s="1279"/>
      <c r="HW75" s="1279"/>
      <c r="HX75" s="1279"/>
      <c r="HY75" s="1279"/>
      <c r="HZ75" s="1279"/>
      <c r="IA75" s="1279"/>
      <c r="IB75" s="1279"/>
      <c r="IC75" s="1279"/>
      <c r="ID75" s="1279"/>
      <c r="IE75" s="1279"/>
      <c r="IF75" s="1279"/>
      <c r="IG75" s="1279"/>
      <c r="IH75" s="1279"/>
      <c r="II75" s="1279"/>
      <c r="IJ75" s="1279"/>
      <c r="IK75" s="1279"/>
      <c r="IL75" s="1279"/>
      <c r="IM75" s="1279"/>
      <c r="IN75" s="1279"/>
      <c r="IO75" s="1279"/>
      <c r="IP75" s="1279"/>
      <c r="IQ75" s="1279"/>
      <c r="IR75" s="1279"/>
      <c r="IS75" s="1279"/>
      <c r="IT75" s="1279"/>
      <c r="IU75" s="1279"/>
    </row>
    <row r="76" spans="1:255" ht="14.1" customHeight="1" x14ac:dyDescent="0.25">
      <c r="A76" s="216"/>
      <c r="B76" s="1294" t="s">
        <v>239</v>
      </c>
      <c r="C76" s="1295" t="s">
        <v>390</v>
      </c>
      <c r="D76" s="1338">
        <v>0.03</v>
      </c>
      <c r="E76" s="1339">
        <v>0.15</v>
      </c>
      <c r="G76" s="1332">
        <f>G18*($D$76*$E$76)</f>
        <v>35282.236769999996</v>
      </c>
      <c r="H76" s="1332">
        <f>H18*($D$76*$E$76)</f>
        <v>37097.930826000011</v>
      </c>
      <c r="I76" s="1332">
        <f t="shared" ref="I76:Z76" si="96">I18*($D$76*$E$76)</f>
        <v>38913.624882000033</v>
      </c>
      <c r="J76" s="1332">
        <f t="shared" si="96"/>
        <v>40729.318938000048</v>
      </c>
      <c r="K76" s="1332">
        <f t="shared" si="96"/>
        <v>42545.012994000077</v>
      </c>
      <c r="L76" s="1332">
        <f t="shared" si="96"/>
        <v>44360.707050000092</v>
      </c>
      <c r="M76" s="1332">
        <f t="shared" si="96"/>
        <v>44360.707050000092</v>
      </c>
      <c r="N76" s="1332">
        <f t="shared" si="96"/>
        <v>44360.707050000092</v>
      </c>
      <c r="O76" s="1332">
        <f t="shared" si="96"/>
        <v>44360.707050000092</v>
      </c>
      <c r="P76" s="1332">
        <f t="shared" si="96"/>
        <v>44360.707050000092</v>
      </c>
      <c r="Q76" s="1332">
        <f t="shared" si="96"/>
        <v>44360.707050000092</v>
      </c>
      <c r="R76" s="1332">
        <f t="shared" si="96"/>
        <v>44360.707050000092</v>
      </c>
      <c r="S76" s="1332">
        <f t="shared" si="96"/>
        <v>44360.707050000092</v>
      </c>
      <c r="T76" s="1332">
        <f t="shared" si="96"/>
        <v>44360.707050000092</v>
      </c>
      <c r="U76" s="1332">
        <f t="shared" si="96"/>
        <v>44360.707050000092</v>
      </c>
      <c r="V76" s="1332">
        <f t="shared" si="96"/>
        <v>44360.707050000092</v>
      </c>
      <c r="W76" s="1332">
        <f t="shared" si="96"/>
        <v>44360.707050000092</v>
      </c>
      <c r="X76" s="1332">
        <f t="shared" si="96"/>
        <v>44360.707050000092</v>
      </c>
      <c r="Y76" s="1332">
        <f t="shared" si="96"/>
        <v>44360.707050000092</v>
      </c>
      <c r="Z76" s="1332">
        <f t="shared" si="96"/>
        <v>44360.707050000092</v>
      </c>
      <c r="AA76" s="1343">
        <v>0</v>
      </c>
      <c r="AB76" s="1279"/>
      <c r="AC76" s="1279"/>
      <c r="AD76" s="1279"/>
      <c r="AE76" s="1279"/>
      <c r="AF76" s="1279"/>
      <c r="AG76" s="1279"/>
      <c r="AH76" s="1279"/>
      <c r="AI76" s="1279"/>
      <c r="AJ76" s="1279"/>
      <c r="AK76" s="1279"/>
      <c r="AL76" s="1279"/>
      <c r="AM76" s="1279"/>
      <c r="AN76" s="1279"/>
      <c r="AO76" s="1279"/>
      <c r="AP76" s="1279"/>
      <c r="AQ76" s="1279"/>
      <c r="AR76" s="1279"/>
      <c r="AS76" s="1279"/>
      <c r="AT76" s="1279"/>
      <c r="AU76" s="1279"/>
      <c r="AV76" s="1279"/>
      <c r="AW76" s="1279"/>
      <c r="AX76" s="1279"/>
      <c r="AY76" s="1279"/>
      <c r="AZ76" s="1279"/>
      <c r="BA76" s="1279"/>
      <c r="BB76" s="1279"/>
      <c r="BC76" s="1279"/>
      <c r="BD76" s="1279"/>
      <c r="BE76" s="1279"/>
      <c r="BF76" s="1279"/>
      <c r="BG76" s="1279"/>
      <c r="BH76" s="1279"/>
      <c r="BI76" s="1279"/>
      <c r="BJ76" s="1279"/>
      <c r="BK76" s="1279"/>
      <c r="BL76" s="1279"/>
      <c r="BM76" s="1279"/>
      <c r="BN76" s="1279"/>
      <c r="BO76" s="1279"/>
      <c r="BP76" s="1279"/>
      <c r="BQ76" s="1279"/>
      <c r="BR76" s="1279"/>
      <c r="BS76" s="1279"/>
      <c r="BT76" s="1279"/>
      <c r="BU76" s="1279"/>
      <c r="BV76" s="1279"/>
      <c r="BW76" s="1279"/>
      <c r="BX76" s="1279"/>
      <c r="BY76" s="1279"/>
      <c r="BZ76" s="1279"/>
      <c r="CA76" s="1279"/>
      <c r="CB76" s="1279"/>
      <c r="CC76" s="1279"/>
      <c r="CD76" s="1279"/>
      <c r="CE76" s="1279"/>
      <c r="CF76" s="1279"/>
      <c r="CG76" s="1279"/>
      <c r="CH76" s="1279"/>
      <c r="CI76" s="1279"/>
      <c r="CJ76" s="1279"/>
      <c r="CK76" s="1279"/>
      <c r="CL76" s="1279"/>
      <c r="CM76" s="1279"/>
      <c r="CN76" s="1279"/>
      <c r="CO76" s="1279"/>
      <c r="CP76" s="1279"/>
      <c r="CQ76" s="1279"/>
      <c r="CR76" s="1279"/>
      <c r="CS76" s="1279"/>
      <c r="CT76" s="1279"/>
      <c r="CU76" s="1279"/>
      <c r="CV76" s="1279"/>
      <c r="CW76" s="1279"/>
      <c r="CX76" s="1279"/>
      <c r="CY76" s="1279"/>
      <c r="CZ76" s="1279"/>
      <c r="DA76" s="1279"/>
      <c r="DB76" s="1279"/>
      <c r="DC76" s="1279"/>
      <c r="DD76" s="1279"/>
      <c r="DE76" s="1279"/>
      <c r="DF76" s="1279"/>
      <c r="DG76" s="1279"/>
      <c r="DH76" s="1279"/>
      <c r="DI76" s="1279"/>
      <c r="DJ76" s="1279"/>
      <c r="DK76" s="1279"/>
      <c r="DL76" s="1279"/>
      <c r="DM76" s="1279"/>
      <c r="DN76" s="1279"/>
      <c r="DO76" s="1279"/>
      <c r="DP76" s="1279"/>
      <c r="DQ76" s="1279"/>
      <c r="DR76" s="1279"/>
      <c r="DS76" s="1279"/>
      <c r="DT76" s="1279"/>
      <c r="DU76" s="1279"/>
      <c r="DV76" s="1279"/>
      <c r="DW76" s="1279"/>
      <c r="DX76" s="1279"/>
      <c r="DY76" s="1279"/>
      <c r="DZ76" s="1279"/>
      <c r="EA76" s="1279"/>
      <c r="EB76" s="1279"/>
      <c r="EC76" s="1279"/>
      <c r="ED76" s="1279"/>
      <c r="EE76" s="1279"/>
      <c r="EF76" s="1279"/>
      <c r="EG76" s="1279"/>
      <c r="EH76" s="1279"/>
      <c r="EI76" s="1279"/>
      <c r="EJ76" s="1279"/>
      <c r="EK76" s="1279"/>
      <c r="EL76" s="1279"/>
      <c r="EM76" s="1279"/>
      <c r="EN76" s="1279"/>
      <c r="EO76" s="1279"/>
      <c r="EP76" s="1279"/>
      <c r="EQ76" s="1279"/>
      <c r="ER76" s="1279"/>
      <c r="ES76" s="1279"/>
      <c r="ET76" s="1279"/>
      <c r="EU76" s="1279"/>
      <c r="EV76" s="1279"/>
      <c r="EW76" s="1279"/>
      <c r="EX76" s="1279"/>
      <c r="EY76" s="1279"/>
      <c r="EZ76" s="1279"/>
      <c r="FA76" s="1279"/>
      <c r="FB76" s="1279"/>
      <c r="FC76" s="1279"/>
      <c r="FD76" s="1279"/>
      <c r="FE76" s="1279"/>
      <c r="FF76" s="1279"/>
      <c r="FG76" s="1279"/>
      <c r="FH76" s="1279"/>
      <c r="FI76" s="1279"/>
      <c r="FJ76" s="1279"/>
      <c r="FK76" s="1279"/>
      <c r="FL76" s="1279"/>
      <c r="FM76" s="1279"/>
      <c r="FN76" s="1279"/>
      <c r="FO76" s="1279"/>
      <c r="FP76" s="1279"/>
      <c r="FQ76" s="1279"/>
      <c r="FR76" s="1279"/>
      <c r="FS76" s="1279"/>
      <c r="FT76" s="1279"/>
      <c r="FU76" s="1279"/>
      <c r="FV76" s="1279"/>
      <c r="FW76" s="1279"/>
      <c r="FX76" s="1279"/>
      <c r="FY76" s="1279"/>
      <c r="FZ76" s="1279"/>
      <c r="GA76" s="1279"/>
      <c r="GB76" s="1279"/>
      <c r="GC76" s="1279"/>
      <c r="GD76" s="1279"/>
      <c r="GE76" s="1279"/>
      <c r="GF76" s="1279"/>
      <c r="GG76" s="1279"/>
      <c r="GH76" s="1279"/>
      <c r="GI76" s="1279"/>
      <c r="GJ76" s="1279"/>
      <c r="GK76" s="1279"/>
      <c r="GL76" s="1279"/>
      <c r="GM76" s="1279"/>
      <c r="GN76" s="1279"/>
      <c r="GO76" s="1279"/>
      <c r="GP76" s="1279"/>
      <c r="GQ76" s="1279"/>
      <c r="GR76" s="1279"/>
      <c r="GS76" s="1279"/>
      <c r="GT76" s="1279"/>
      <c r="GU76" s="1279"/>
      <c r="GV76" s="1279"/>
      <c r="GW76" s="1279"/>
      <c r="GX76" s="1279"/>
      <c r="GY76" s="1279"/>
      <c r="GZ76" s="1279"/>
      <c r="HA76" s="1279"/>
      <c r="HB76" s="1279"/>
      <c r="HC76" s="1279"/>
      <c r="HD76" s="1279"/>
      <c r="HE76" s="1279"/>
      <c r="HF76" s="1279"/>
      <c r="HG76" s="1279"/>
      <c r="HH76" s="1279"/>
      <c r="HI76" s="1279"/>
      <c r="HJ76" s="1279"/>
      <c r="HK76" s="1279"/>
      <c r="HL76" s="1279"/>
      <c r="HM76" s="1279"/>
      <c r="HN76" s="1279"/>
      <c r="HO76" s="1279"/>
      <c r="HP76" s="1279"/>
      <c r="HQ76" s="1279"/>
      <c r="HR76" s="1279"/>
      <c r="HS76" s="1279"/>
      <c r="HT76" s="1279"/>
      <c r="HU76" s="1279"/>
      <c r="HV76" s="1279"/>
      <c r="HW76" s="1279"/>
      <c r="HX76" s="1279"/>
      <c r="HY76" s="1279"/>
      <c r="HZ76" s="1279"/>
      <c r="IA76" s="1279"/>
      <c r="IB76" s="1279"/>
      <c r="IC76" s="1279"/>
      <c r="ID76" s="1279"/>
      <c r="IE76" s="1279"/>
      <c r="IF76" s="1279"/>
      <c r="IG76" s="1279"/>
      <c r="IH76" s="1279"/>
      <c r="II76" s="1279"/>
      <c r="IJ76" s="1279"/>
      <c r="IK76" s="1279"/>
      <c r="IL76" s="1279"/>
      <c r="IM76" s="1279"/>
      <c r="IN76" s="1279"/>
      <c r="IO76" s="1279"/>
      <c r="IP76" s="1279"/>
      <c r="IQ76" s="1279"/>
      <c r="IR76" s="1279"/>
      <c r="IS76" s="1279"/>
      <c r="IT76" s="1279"/>
      <c r="IU76" s="1279"/>
    </row>
    <row r="77" spans="1:255" ht="5.0999999999999996" customHeight="1" x14ac:dyDescent="0.25">
      <c r="A77" s="1271"/>
      <c r="B77" s="1271"/>
      <c r="C77" s="1279"/>
      <c r="D77" s="1279"/>
      <c r="E77" s="1344"/>
      <c r="F77" s="1344"/>
      <c r="G77" s="1345"/>
      <c r="H77" s="1345"/>
      <c r="I77" s="1345"/>
      <c r="J77" s="1345"/>
      <c r="K77" s="1345"/>
      <c r="L77" s="1345"/>
      <c r="M77" s="1345"/>
      <c r="N77" s="1345"/>
      <c r="O77" s="1345"/>
      <c r="P77" s="1345"/>
      <c r="Q77" s="1345"/>
      <c r="R77" s="1345"/>
      <c r="S77" s="1345"/>
      <c r="T77" s="1345"/>
      <c r="U77" s="1345"/>
      <c r="V77" s="1346"/>
      <c r="W77" s="1279"/>
      <c r="X77" s="1279"/>
      <c r="Y77" s="1279"/>
      <c r="Z77" s="1279"/>
      <c r="AA77" s="1279"/>
      <c r="AB77" s="1279"/>
      <c r="AC77" s="1279"/>
      <c r="AD77" s="1279"/>
      <c r="AE77" s="1279"/>
      <c r="AF77" s="1279"/>
      <c r="AG77" s="1279"/>
      <c r="AH77" s="1279"/>
      <c r="AI77" s="1279"/>
      <c r="AJ77" s="1279"/>
      <c r="AK77" s="1279"/>
      <c r="AL77" s="1279"/>
      <c r="AM77" s="1279"/>
      <c r="AN77" s="1279"/>
      <c r="AO77" s="1279"/>
      <c r="AP77" s="1279"/>
      <c r="AQ77" s="1279"/>
      <c r="AR77" s="1279"/>
      <c r="AS77" s="1279"/>
      <c r="AT77" s="1279"/>
      <c r="AU77" s="1279"/>
      <c r="AV77" s="1279"/>
      <c r="AW77" s="1279"/>
      <c r="AX77" s="1279"/>
      <c r="AY77" s="1279"/>
      <c r="AZ77" s="1279"/>
      <c r="BA77" s="1279"/>
      <c r="BB77" s="1279"/>
      <c r="BC77" s="1279"/>
      <c r="BD77" s="1279"/>
      <c r="BE77" s="1279"/>
      <c r="BF77" s="1279"/>
      <c r="BG77" s="1279"/>
      <c r="BH77" s="1279"/>
      <c r="BI77" s="1279"/>
      <c r="BJ77" s="1279"/>
      <c r="BK77" s="1279"/>
      <c r="BL77" s="1279"/>
      <c r="BM77" s="1279"/>
      <c r="BN77" s="1279"/>
      <c r="BO77" s="1279"/>
      <c r="BP77" s="1279"/>
      <c r="BQ77" s="1279"/>
      <c r="BR77" s="1279"/>
      <c r="BS77" s="1279"/>
      <c r="BT77" s="1279"/>
      <c r="BU77" s="1279"/>
      <c r="BV77" s="1279"/>
      <c r="BW77" s="1279"/>
      <c r="BX77" s="1279"/>
      <c r="BY77" s="1279"/>
      <c r="BZ77" s="1279"/>
      <c r="CA77" s="1279"/>
      <c r="CB77" s="1279"/>
      <c r="CC77" s="1279"/>
      <c r="CD77" s="1279"/>
      <c r="CE77" s="1279"/>
      <c r="CF77" s="1279"/>
      <c r="CG77" s="1279"/>
      <c r="CH77" s="1279"/>
      <c r="CI77" s="1279"/>
      <c r="CJ77" s="1279"/>
      <c r="CK77" s="1279"/>
      <c r="CL77" s="1279"/>
      <c r="CM77" s="1279"/>
      <c r="CN77" s="1279"/>
      <c r="CO77" s="1279"/>
      <c r="CP77" s="1279"/>
      <c r="CQ77" s="1279"/>
      <c r="CR77" s="1279"/>
      <c r="CS77" s="1279"/>
      <c r="CT77" s="1279"/>
      <c r="CU77" s="1279"/>
      <c r="CV77" s="1279"/>
      <c r="CW77" s="1279"/>
      <c r="CX77" s="1279"/>
      <c r="CY77" s="1279"/>
      <c r="CZ77" s="1279"/>
      <c r="DA77" s="1279"/>
      <c r="DB77" s="1279"/>
      <c r="DC77" s="1279"/>
      <c r="DD77" s="1279"/>
      <c r="DE77" s="1279"/>
      <c r="DF77" s="1279"/>
      <c r="DG77" s="1279"/>
      <c r="DH77" s="1279"/>
      <c r="DI77" s="1279"/>
      <c r="DJ77" s="1279"/>
      <c r="DK77" s="1279"/>
      <c r="DL77" s="1279"/>
      <c r="DM77" s="1279"/>
      <c r="DN77" s="1279"/>
      <c r="DO77" s="1279"/>
      <c r="DP77" s="1279"/>
      <c r="DQ77" s="1279"/>
      <c r="DR77" s="1279"/>
      <c r="DS77" s="1279"/>
      <c r="DT77" s="1279"/>
      <c r="DU77" s="1279"/>
      <c r="DV77" s="1279"/>
      <c r="DW77" s="1279"/>
      <c r="DX77" s="1279"/>
      <c r="DY77" s="1279"/>
      <c r="DZ77" s="1279"/>
      <c r="EA77" s="1279"/>
      <c r="EB77" s="1279"/>
      <c r="EC77" s="1279"/>
      <c r="ED77" s="1279"/>
      <c r="EE77" s="1279"/>
      <c r="EF77" s="1279"/>
      <c r="EG77" s="1279"/>
      <c r="EH77" s="1279"/>
      <c r="EI77" s="1279"/>
      <c r="EJ77" s="1279"/>
      <c r="EK77" s="1279"/>
      <c r="EL77" s="1279"/>
      <c r="EM77" s="1279"/>
      <c r="EN77" s="1279"/>
      <c r="EO77" s="1279"/>
      <c r="EP77" s="1279"/>
      <c r="EQ77" s="1279"/>
      <c r="ER77" s="1279"/>
      <c r="ES77" s="1279"/>
      <c r="ET77" s="1279"/>
      <c r="EU77" s="1279"/>
      <c r="EV77" s="1279"/>
      <c r="EW77" s="1279"/>
      <c r="EX77" s="1279"/>
      <c r="EY77" s="1279"/>
      <c r="EZ77" s="1279"/>
      <c r="FA77" s="1279"/>
      <c r="FB77" s="1279"/>
      <c r="FC77" s="1279"/>
      <c r="FD77" s="1279"/>
      <c r="FE77" s="1279"/>
      <c r="FF77" s="1279"/>
      <c r="FG77" s="1279"/>
      <c r="FH77" s="1279"/>
      <c r="FI77" s="1279"/>
      <c r="FJ77" s="1279"/>
      <c r="FK77" s="1279"/>
      <c r="FL77" s="1279"/>
      <c r="FM77" s="1279"/>
      <c r="FN77" s="1279"/>
      <c r="FO77" s="1279"/>
      <c r="FP77" s="1279"/>
      <c r="FQ77" s="1279"/>
      <c r="FR77" s="1279"/>
      <c r="FS77" s="1279"/>
      <c r="FT77" s="1279"/>
      <c r="FU77" s="1279"/>
      <c r="FV77" s="1279"/>
      <c r="FW77" s="1279"/>
      <c r="FX77" s="1279"/>
      <c r="FY77" s="1279"/>
      <c r="FZ77" s="1279"/>
      <c r="GA77" s="1279"/>
      <c r="GB77" s="1279"/>
      <c r="GC77" s="1279"/>
      <c r="GD77" s="1279"/>
      <c r="GE77" s="1279"/>
      <c r="GF77" s="1279"/>
      <c r="GG77" s="1279"/>
      <c r="GH77" s="1279"/>
      <c r="GI77" s="1279"/>
      <c r="GJ77" s="1279"/>
      <c r="GK77" s="1279"/>
      <c r="GL77" s="1279"/>
      <c r="GM77" s="1279"/>
      <c r="GN77" s="1279"/>
      <c r="GO77" s="1279"/>
      <c r="GP77" s="1279"/>
      <c r="GQ77" s="1279"/>
      <c r="GR77" s="1279"/>
      <c r="GS77" s="1279"/>
      <c r="GT77" s="1279"/>
      <c r="GU77" s="1279"/>
      <c r="GV77" s="1279"/>
      <c r="GW77" s="1279"/>
      <c r="GX77" s="1279"/>
      <c r="GY77" s="1279"/>
      <c r="GZ77" s="1279"/>
      <c r="HA77" s="1279"/>
      <c r="HB77" s="1279"/>
      <c r="HC77" s="1279"/>
      <c r="HD77" s="1279"/>
      <c r="HE77" s="1279"/>
      <c r="HF77" s="1279"/>
      <c r="HG77" s="1279"/>
      <c r="HH77" s="1279"/>
      <c r="HI77" s="1279"/>
      <c r="HJ77" s="1279"/>
      <c r="HK77" s="1279"/>
      <c r="HL77" s="1279"/>
      <c r="HM77" s="1279"/>
      <c r="HN77" s="1279"/>
      <c r="HO77" s="1279"/>
      <c r="HP77" s="1279"/>
      <c r="HQ77" s="1279"/>
      <c r="HR77" s="1279"/>
      <c r="HS77" s="1279"/>
      <c r="HT77" s="1279"/>
      <c r="HU77" s="1279"/>
      <c r="HV77" s="1279"/>
      <c r="HW77" s="1279"/>
      <c r="HX77" s="1279"/>
      <c r="HY77" s="1279"/>
      <c r="HZ77" s="1279"/>
      <c r="IA77" s="1279"/>
      <c r="IB77" s="1279"/>
      <c r="IC77" s="1279"/>
      <c r="ID77" s="1279"/>
      <c r="IE77" s="1279"/>
      <c r="IF77" s="1279"/>
      <c r="IG77" s="1279"/>
      <c r="IH77" s="1279"/>
      <c r="II77" s="1279"/>
      <c r="IJ77" s="1279"/>
      <c r="IK77" s="1279"/>
      <c r="IL77" s="1279"/>
      <c r="IM77" s="1279"/>
      <c r="IN77" s="1279"/>
      <c r="IO77" s="1279"/>
      <c r="IP77" s="1279"/>
    </row>
    <row r="78" spans="1:255" ht="14.1" customHeight="1" x14ac:dyDescent="0.25">
      <c r="A78" s="1271" t="s">
        <v>414</v>
      </c>
      <c r="B78" s="1279" t="s">
        <v>543</v>
      </c>
      <c r="D78" s="1279"/>
      <c r="E78" s="1279"/>
      <c r="F78" s="1280"/>
      <c r="G78" s="1335">
        <f>G71-G73</f>
        <v>6319440.6303599989</v>
      </c>
      <c r="H78" s="1336">
        <f>H71-H73</f>
        <v>6644651.6101680025</v>
      </c>
      <c r="I78" s="1336">
        <f t="shared" ref="I78:Z78" si="97">I71-I73</f>
        <v>6969862.5899760053</v>
      </c>
      <c r="J78" s="1336">
        <f t="shared" si="97"/>
        <v>7295073.5697840098</v>
      </c>
      <c r="K78" s="1336">
        <f t="shared" si="97"/>
        <v>7620284.5495920144</v>
      </c>
      <c r="L78" s="1336">
        <f t="shared" si="97"/>
        <v>7945495.5294000162</v>
      </c>
      <c r="M78" s="1336">
        <f t="shared" si="97"/>
        <v>7945495.5294000162</v>
      </c>
      <c r="N78" s="1336">
        <f t="shared" si="97"/>
        <v>7945495.5294000162</v>
      </c>
      <c r="O78" s="1336">
        <f t="shared" si="97"/>
        <v>7945495.5294000162</v>
      </c>
      <c r="P78" s="1336">
        <f t="shared" si="97"/>
        <v>7945495.5294000162</v>
      </c>
      <c r="Q78" s="1336">
        <f t="shared" si="97"/>
        <v>7945495.5294000162</v>
      </c>
      <c r="R78" s="1336">
        <f t="shared" si="97"/>
        <v>7945495.5294000162</v>
      </c>
      <c r="S78" s="1336">
        <f t="shared" si="97"/>
        <v>7945495.5294000162</v>
      </c>
      <c r="T78" s="1336">
        <f t="shared" si="97"/>
        <v>7945495.5294000162</v>
      </c>
      <c r="U78" s="1336">
        <f t="shared" si="97"/>
        <v>7945495.5294000162</v>
      </c>
      <c r="V78" s="1336">
        <f t="shared" si="97"/>
        <v>7945495.5294000162</v>
      </c>
      <c r="W78" s="1336">
        <f t="shared" si="97"/>
        <v>7945495.5294000162</v>
      </c>
      <c r="X78" s="1336">
        <f t="shared" si="97"/>
        <v>7945495.5294000162</v>
      </c>
      <c r="Y78" s="1336">
        <f t="shared" si="97"/>
        <v>7945495.5294000162</v>
      </c>
      <c r="Z78" s="1336">
        <f t="shared" si="97"/>
        <v>7945495.5294000162</v>
      </c>
      <c r="AA78" s="1277">
        <v>0</v>
      </c>
      <c r="AB78" s="1279"/>
      <c r="AC78" s="1279"/>
      <c r="AD78" s="1279"/>
      <c r="AE78" s="1279"/>
      <c r="AF78" s="1279"/>
      <c r="AG78" s="1279"/>
      <c r="AH78" s="1279"/>
      <c r="AI78" s="1279"/>
      <c r="AJ78" s="1279"/>
      <c r="AK78" s="1279"/>
      <c r="AL78" s="1279"/>
      <c r="AM78" s="1279"/>
      <c r="AN78" s="1279"/>
      <c r="AO78" s="1279"/>
      <c r="AP78" s="1279"/>
      <c r="AQ78" s="1279"/>
      <c r="AR78" s="1279"/>
      <c r="AS78" s="1279"/>
      <c r="AT78" s="1279"/>
      <c r="AU78" s="1279"/>
      <c r="AV78" s="1279"/>
      <c r="AW78" s="1279"/>
      <c r="AX78" s="1279"/>
      <c r="AY78" s="1279"/>
      <c r="AZ78" s="1279"/>
      <c r="BA78" s="1279"/>
      <c r="BB78" s="1279"/>
      <c r="BC78" s="1279"/>
      <c r="BD78" s="1279"/>
      <c r="BE78" s="1279"/>
      <c r="BF78" s="1279"/>
      <c r="BG78" s="1279"/>
      <c r="BH78" s="1279"/>
      <c r="BI78" s="1279"/>
      <c r="BJ78" s="1279"/>
      <c r="BK78" s="1279"/>
      <c r="BL78" s="1279"/>
      <c r="BM78" s="1279"/>
      <c r="BN78" s="1279"/>
      <c r="BO78" s="1279"/>
      <c r="BP78" s="1279"/>
      <c r="BQ78" s="1279"/>
      <c r="BR78" s="1279"/>
      <c r="BS78" s="1279"/>
      <c r="BT78" s="1279"/>
      <c r="BU78" s="1279"/>
      <c r="BV78" s="1279"/>
      <c r="BW78" s="1279"/>
      <c r="BX78" s="1279"/>
      <c r="BY78" s="1279"/>
      <c r="BZ78" s="1279"/>
      <c r="CA78" s="1279"/>
      <c r="CB78" s="1279"/>
      <c r="CC78" s="1279"/>
      <c r="CD78" s="1279"/>
      <c r="CE78" s="1279"/>
      <c r="CF78" s="1279"/>
      <c r="CG78" s="1279"/>
      <c r="CH78" s="1279"/>
      <c r="CI78" s="1279"/>
      <c r="CJ78" s="1279"/>
      <c r="CK78" s="1279"/>
      <c r="CL78" s="1279"/>
      <c r="CM78" s="1279"/>
      <c r="CN78" s="1279"/>
      <c r="CO78" s="1279"/>
      <c r="CP78" s="1279"/>
      <c r="CQ78" s="1279"/>
      <c r="CR78" s="1279"/>
      <c r="CS78" s="1279"/>
      <c r="CT78" s="1279"/>
      <c r="CU78" s="1279"/>
      <c r="CV78" s="1279"/>
      <c r="CW78" s="1279"/>
      <c r="CX78" s="1279"/>
      <c r="CY78" s="1279"/>
      <c r="CZ78" s="1279"/>
      <c r="DA78" s="1279"/>
      <c r="DB78" s="1279"/>
      <c r="DC78" s="1279"/>
      <c r="DD78" s="1279"/>
      <c r="DE78" s="1279"/>
      <c r="DF78" s="1279"/>
      <c r="DG78" s="1279"/>
      <c r="DH78" s="1279"/>
      <c r="DI78" s="1279"/>
      <c r="DJ78" s="1279"/>
      <c r="DK78" s="1279"/>
      <c r="DL78" s="1279"/>
      <c r="DM78" s="1279"/>
      <c r="DN78" s="1279"/>
      <c r="DO78" s="1279"/>
      <c r="DP78" s="1279"/>
      <c r="DQ78" s="1279"/>
      <c r="DR78" s="1279"/>
      <c r="DS78" s="1279"/>
      <c r="DT78" s="1279"/>
      <c r="DU78" s="1279"/>
      <c r="DV78" s="1279"/>
      <c r="DW78" s="1279"/>
      <c r="DX78" s="1279"/>
      <c r="DY78" s="1279"/>
      <c r="DZ78" s="1279"/>
      <c r="EA78" s="1279"/>
      <c r="EB78" s="1279"/>
      <c r="EC78" s="1279"/>
      <c r="ED78" s="1279"/>
      <c r="EE78" s="1279"/>
      <c r="EF78" s="1279"/>
      <c r="EG78" s="1279"/>
      <c r="EH78" s="1279"/>
      <c r="EI78" s="1279"/>
      <c r="EJ78" s="1279"/>
      <c r="EK78" s="1279"/>
      <c r="EL78" s="1279"/>
      <c r="EM78" s="1279"/>
      <c r="EN78" s="1279"/>
      <c r="EO78" s="1279"/>
      <c r="EP78" s="1279"/>
      <c r="EQ78" s="1279"/>
      <c r="ER78" s="1279"/>
      <c r="ES78" s="1279"/>
      <c r="ET78" s="1279"/>
      <c r="EU78" s="1279"/>
      <c r="EV78" s="1279"/>
      <c r="EW78" s="1279"/>
      <c r="EX78" s="1279"/>
      <c r="EY78" s="1279"/>
      <c r="EZ78" s="1279"/>
      <c r="FA78" s="1279"/>
      <c r="FB78" s="1279"/>
      <c r="FC78" s="1279"/>
      <c r="FD78" s="1279"/>
      <c r="FE78" s="1279"/>
      <c r="FF78" s="1279"/>
      <c r="FG78" s="1279"/>
      <c r="FH78" s="1279"/>
      <c r="FI78" s="1279"/>
      <c r="FJ78" s="1279"/>
      <c r="FK78" s="1279"/>
      <c r="FL78" s="1279"/>
      <c r="FM78" s="1279"/>
      <c r="FN78" s="1279"/>
      <c r="FO78" s="1279"/>
      <c r="FP78" s="1279"/>
      <c r="FQ78" s="1279"/>
      <c r="FR78" s="1279"/>
      <c r="FS78" s="1279"/>
      <c r="FT78" s="1279"/>
      <c r="FU78" s="1279"/>
      <c r="FV78" s="1279"/>
      <c r="FW78" s="1279"/>
      <c r="FX78" s="1279"/>
      <c r="FY78" s="1279"/>
      <c r="FZ78" s="1279"/>
      <c r="GA78" s="1279"/>
      <c r="GB78" s="1279"/>
      <c r="GC78" s="1279"/>
      <c r="GD78" s="1279"/>
      <c r="GE78" s="1279"/>
      <c r="GF78" s="1279"/>
      <c r="GG78" s="1279"/>
      <c r="GH78" s="1279"/>
      <c r="GI78" s="1279"/>
      <c r="GJ78" s="1279"/>
      <c r="GK78" s="1279"/>
      <c r="GL78" s="1279"/>
      <c r="GM78" s="1279"/>
      <c r="GN78" s="1279"/>
      <c r="GO78" s="1279"/>
      <c r="GP78" s="1279"/>
      <c r="GQ78" s="1279"/>
      <c r="GR78" s="1279"/>
      <c r="GS78" s="1279"/>
      <c r="GT78" s="1279"/>
      <c r="GU78" s="1279"/>
      <c r="GV78" s="1279"/>
      <c r="GW78" s="1279"/>
      <c r="GX78" s="1279"/>
      <c r="GY78" s="1279"/>
      <c r="GZ78" s="1279"/>
      <c r="HA78" s="1279"/>
      <c r="HB78" s="1279"/>
      <c r="HC78" s="1279"/>
      <c r="HD78" s="1279"/>
      <c r="HE78" s="1279"/>
      <c r="HF78" s="1279"/>
      <c r="HG78" s="1279"/>
      <c r="HH78" s="1279"/>
      <c r="HI78" s="1279"/>
      <c r="HJ78" s="1279"/>
      <c r="HK78" s="1279"/>
      <c r="HL78" s="1279"/>
      <c r="HM78" s="1279"/>
      <c r="HN78" s="1279"/>
      <c r="HO78" s="1279"/>
      <c r="HP78" s="1279"/>
      <c r="HQ78" s="1279"/>
      <c r="HR78" s="1279"/>
      <c r="HS78" s="1279"/>
      <c r="HT78" s="1279"/>
      <c r="HU78" s="1279"/>
      <c r="HV78" s="1279"/>
      <c r="HW78" s="1279"/>
      <c r="HX78" s="1279"/>
      <c r="HY78" s="1279"/>
      <c r="HZ78" s="1279"/>
      <c r="IA78" s="1279"/>
      <c r="IB78" s="1279"/>
      <c r="IC78" s="1279"/>
      <c r="ID78" s="1279"/>
      <c r="IE78" s="1279"/>
      <c r="IF78" s="1279"/>
      <c r="IG78" s="1279"/>
      <c r="IH78" s="1279"/>
      <c r="II78" s="1279"/>
      <c r="IJ78" s="1279"/>
      <c r="IK78" s="1279"/>
      <c r="IL78" s="1279"/>
      <c r="IM78" s="1279"/>
      <c r="IN78" s="1279"/>
      <c r="IO78" s="1279"/>
      <c r="IP78" s="1279"/>
      <c r="IQ78" s="1279"/>
      <c r="IR78" s="1279"/>
      <c r="IS78" s="1279"/>
      <c r="IT78" s="1279"/>
      <c r="IU78" s="1279"/>
    </row>
    <row r="79" spans="1:255" ht="5.0999999999999996" customHeight="1" x14ac:dyDescent="0.25">
      <c r="B79" s="216"/>
      <c r="E79" s="1279"/>
      <c r="F79" s="1279"/>
      <c r="AA79" s="1304"/>
    </row>
    <row r="80" spans="1:255" ht="14.1" customHeight="1" x14ac:dyDescent="0.25">
      <c r="A80" s="1271" t="s">
        <v>415</v>
      </c>
      <c r="B80" s="1279" t="s">
        <v>536</v>
      </c>
      <c r="D80" s="1337" t="s">
        <v>3</v>
      </c>
      <c r="E80" s="1344"/>
      <c r="F80" s="1344"/>
      <c r="G80" s="1306">
        <f>SUM(G81:G83)</f>
        <v>2124609.8143223994</v>
      </c>
      <c r="H80" s="1307">
        <f t="shared" ref="H80" si="98">SUM(H81:H83)</f>
        <v>2235181.5474571208</v>
      </c>
      <c r="I80" s="1307">
        <f>SUM(I81:I83)</f>
        <v>2345753.2805918418</v>
      </c>
      <c r="J80" s="1307">
        <f t="shared" ref="J80:U80" si="99">SUM(J81:J83)</f>
        <v>2456325.0137265632</v>
      </c>
      <c r="K80" s="1307">
        <f t="shared" si="99"/>
        <v>2566896.7468612851</v>
      </c>
      <c r="L80" s="1307">
        <f t="shared" si="99"/>
        <v>2677468.4799960055</v>
      </c>
      <c r="M80" s="1307">
        <f t="shared" si="99"/>
        <v>2677468.4799960055</v>
      </c>
      <c r="N80" s="1307">
        <f t="shared" si="99"/>
        <v>2677468.4799960055</v>
      </c>
      <c r="O80" s="1307">
        <f t="shared" si="99"/>
        <v>2677468.4799960055</v>
      </c>
      <c r="P80" s="1307">
        <f t="shared" si="99"/>
        <v>2677468.4799960055</v>
      </c>
      <c r="Q80" s="1307">
        <f t="shared" si="99"/>
        <v>2677468.4799960055</v>
      </c>
      <c r="R80" s="1307">
        <f t="shared" si="99"/>
        <v>2677468.4799960055</v>
      </c>
      <c r="S80" s="1307">
        <f t="shared" si="99"/>
        <v>2677468.4799960055</v>
      </c>
      <c r="T80" s="1307">
        <f t="shared" si="99"/>
        <v>2677468.4799960055</v>
      </c>
      <c r="U80" s="1307">
        <f t="shared" si="99"/>
        <v>2677468.4799960055</v>
      </c>
      <c r="V80" s="1307">
        <f t="shared" ref="V80:Z80" si="100">SUM(V81:V83)</f>
        <v>2677468.4799960055</v>
      </c>
      <c r="W80" s="1307">
        <f t="shared" si="100"/>
        <v>2677468.4799960055</v>
      </c>
      <c r="X80" s="1307">
        <f t="shared" si="100"/>
        <v>2677468.4799960055</v>
      </c>
      <c r="Y80" s="1307">
        <f t="shared" si="100"/>
        <v>2677468.4799960055</v>
      </c>
      <c r="Z80" s="1307">
        <f t="shared" si="100"/>
        <v>2677468.4799960055</v>
      </c>
      <c r="AA80" s="1277">
        <v>0</v>
      </c>
      <c r="AB80" s="1279"/>
      <c r="AC80" s="1279"/>
      <c r="AD80" s="1279"/>
      <c r="AE80" s="1279"/>
      <c r="AF80" s="1279"/>
      <c r="AG80" s="1279"/>
      <c r="AH80" s="1279"/>
      <c r="AI80" s="1279"/>
      <c r="AJ80" s="1279"/>
      <c r="AK80" s="1279"/>
      <c r="AL80" s="1279"/>
      <c r="AM80" s="1279"/>
      <c r="AN80" s="1279"/>
      <c r="AO80" s="1279"/>
      <c r="AP80" s="1279"/>
      <c r="AQ80" s="1279"/>
      <c r="AR80" s="1279"/>
      <c r="AS80" s="1279"/>
      <c r="AT80" s="1279"/>
      <c r="AU80" s="1279"/>
      <c r="AV80" s="1279"/>
      <c r="AW80" s="1279"/>
      <c r="AX80" s="1279"/>
      <c r="AY80" s="1279"/>
      <c r="AZ80" s="1279"/>
      <c r="BA80" s="1279"/>
      <c r="BB80" s="1279"/>
      <c r="BC80" s="1279"/>
      <c r="BD80" s="1279"/>
      <c r="BE80" s="1279"/>
      <c r="BF80" s="1279"/>
      <c r="BG80" s="1279"/>
      <c r="BH80" s="1279"/>
      <c r="BI80" s="1279"/>
      <c r="BJ80" s="1279"/>
      <c r="BK80" s="1279"/>
      <c r="BL80" s="1279"/>
      <c r="BM80" s="1279"/>
      <c r="BN80" s="1279"/>
      <c r="BO80" s="1279"/>
      <c r="BP80" s="1279"/>
      <c r="BQ80" s="1279"/>
      <c r="BR80" s="1279"/>
      <c r="BS80" s="1279"/>
      <c r="BT80" s="1279"/>
      <c r="BU80" s="1279"/>
      <c r="BV80" s="1279"/>
      <c r="BW80" s="1279"/>
      <c r="BX80" s="1279"/>
      <c r="BY80" s="1279"/>
      <c r="BZ80" s="1279"/>
      <c r="CA80" s="1279"/>
      <c r="CB80" s="1279"/>
      <c r="CC80" s="1279"/>
      <c r="CD80" s="1279"/>
      <c r="CE80" s="1279"/>
      <c r="CF80" s="1279"/>
      <c r="CG80" s="1279"/>
      <c r="CH80" s="1279"/>
      <c r="CI80" s="1279"/>
      <c r="CJ80" s="1279"/>
      <c r="CK80" s="1279"/>
      <c r="CL80" s="1279"/>
      <c r="CM80" s="1279"/>
      <c r="CN80" s="1279"/>
      <c r="CO80" s="1279"/>
      <c r="CP80" s="1279"/>
      <c r="CQ80" s="1279"/>
      <c r="CR80" s="1279"/>
      <c r="CS80" s="1279"/>
      <c r="CT80" s="1279"/>
      <c r="CU80" s="1279"/>
      <c r="CV80" s="1279"/>
      <c r="CW80" s="1279"/>
      <c r="CX80" s="1279"/>
      <c r="CY80" s="1279"/>
      <c r="CZ80" s="1279"/>
      <c r="DA80" s="1279"/>
      <c r="DB80" s="1279"/>
      <c r="DC80" s="1279"/>
      <c r="DD80" s="1279"/>
      <c r="DE80" s="1279"/>
      <c r="DF80" s="1279"/>
      <c r="DG80" s="1279"/>
      <c r="DH80" s="1279"/>
      <c r="DI80" s="1279"/>
      <c r="DJ80" s="1279"/>
      <c r="DK80" s="1279"/>
      <c r="DL80" s="1279"/>
      <c r="DM80" s="1279"/>
      <c r="DN80" s="1279"/>
      <c r="DO80" s="1279"/>
      <c r="DP80" s="1279"/>
      <c r="DQ80" s="1279"/>
      <c r="DR80" s="1279"/>
      <c r="DS80" s="1279"/>
      <c r="DT80" s="1279"/>
      <c r="DU80" s="1279"/>
      <c r="DV80" s="1279"/>
      <c r="DW80" s="1279"/>
      <c r="DX80" s="1279"/>
      <c r="DY80" s="1279"/>
      <c r="DZ80" s="1279"/>
      <c r="EA80" s="1279"/>
      <c r="EB80" s="1279"/>
      <c r="EC80" s="1279"/>
      <c r="ED80" s="1279"/>
      <c r="EE80" s="1279"/>
      <c r="EF80" s="1279"/>
      <c r="EG80" s="1279"/>
      <c r="EH80" s="1279"/>
      <c r="EI80" s="1279"/>
      <c r="EJ80" s="1279"/>
      <c r="EK80" s="1279"/>
      <c r="EL80" s="1279"/>
      <c r="EM80" s="1279"/>
      <c r="EN80" s="1279"/>
      <c r="EO80" s="1279"/>
      <c r="EP80" s="1279"/>
      <c r="EQ80" s="1279"/>
      <c r="ER80" s="1279"/>
      <c r="ES80" s="1279"/>
      <c r="ET80" s="1279"/>
      <c r="EU80" s="1279"/>
      <c r="EV80" s="1279"/>
      <c r="EW80" s="1279"/>
      <c r="EX80" s="1279"/>
      <c r="EY80" s="1279"/>
      <c r="EZ80" s="1279"/>
      <c r="FA80" s="1279"/>
      <c r="FB80" s="1279"/>
      <c r="FC80" s="1279"/>
      <c r="FD80" s="1279"/>
      <c r="FE80" s="1279"/>
      <c r="FF80" s="1279"/>
      <c r="FG80" s="1279"/>
      <c r="FH80" s="1279"/>
      <c r="FI80" s="1279"/>
      <c r="FJ80" s="1279"/>
      <c r="FK80" s="1279"/>
      <c r="FL80" s="1279"/>
      <c r="FM80" s="1279"/>
      <c r="FN80" s="1279"/>
      <c r="FO80" s="1279"/>
      <c r="FP80" s="1279"/>
      <c r="FQ80" s="1279"/>
      <c r="FR80" s="1279"/>
      <c r="FS80" s="1279"/>
      <c r="FT80" s="1279"/>
      <c r="FU80" s="1279"/>
      <c r="FV80" s="1279"/>
      <c r="FW80" s="1279"/>
      <c r="FX80" s="1279"/>
      <c r="FY80" s="1279"/>
      <c r="FZ80" s="1279"/>
      <c r="GA80" s="1279"/>
      <c r="GB80" s="1279"/>
      <c r="GC80" s="1279"/>
      <c r="GD80" s="1279"/>
      <c r="GE80" s="1279"/>
      <c r="GF80" s="1279"/>
      <c r="GG80" s="1279"/>
      <c r="GH80" s="1279"/>
      <c r="GI80" s="1279"/>
      <c r="GJ80" s="1279"/>
      <c r="GK80" s="1279"/>
      <c r="GL80" s="1279"/>
      <c r="GM80" s="1279"/>
      <c r="GN80" s="1279"/>
      <c r="GO80" s="1279"/>
      <c r="GP80" s="1279"/>
      <c r="GQ80" s="1279"/>
      <c r="GR80" s="1279"/>
      <c r="GS80" s="1279"/>
      <c r="GT80" s="1279"/>
      <c r="GU80" s="1279"/>
      <c r="GV80" s="1279"/>
      <c r="GW80" s="1279"/>
      <c r="GX80" s="1279"/>
      <c r="GY80" s="1279"/>
      <c r="GZ80" s="1279"/>
      <c r="HA80" s="1279"/>
      <c r="HB80" s="1279"/>
      <c r="HC80" s="1279"/>
      <c r="HD80" s="1279"/>
      <c r="HE80" s="1279"/>
      <c r="HF80" s="1279"/>
      <c r="HG80" s="1279"/>
      <c r="HH80" s="1279"/>
      <c r="HI80" s="1279"/>
      <c r="HJ80" s="1279"/>
      <c r="HK80" s="1279"/>
      <c r="HL80" s="1279"/>
      <c r="HM80" s="1279"/>
      <c r="HN80" s="1279"/>
      <c r="HO80" s="1279"/>
      <c r="HP80" s="1279"/>
      <c r="HQ80" s="1279"/>
      <c r="HR80" s="1279"/>
      <c r="HS80" s="1279"/>
      <c r="HT80" s="1279"/>
      <c r="HU80" s="1279"/>
      <c r="HV80" s="1279"/>
      <c r="HW80" s="1279"/>
      <c r="HX80" s="1279"/>
      <c r="HY80" s="1279"/>
      <c r="HZ80" s="1279"/>
      <c r="IA80" s="1279"/>
      <c r="IB80" s="1279"/>
      <c r="IC80" s="1279"/>
      <c r="ID80" s="1279"/>
      <c r="IE80" s="1279"/>
      <c r="IF80" s="1279"/>
      <c r="IG80" s="1279"/>
      <c r="IH80" s="1279"/>
      <c r="II80" s="1279"/>
      <c r="IJ80" s="1279"/>
      <c r="IK80" s="1279"/>
      <c r="IL80" s="1279"/>
      <c r="IM80" s="1279"/>
      <c r="IN80" s="1279"/>
      <c r="IO80" s="1279"/>
      <c r="IP80" s="1279"/>
      <c r="IQ80" s="1279"/>
      <c r="IR80" s="1279"/>
      <c r="IS80" s="1279"/>
      <c r="IT80" s="1279"/>
      <c r="IU80" s="1279"/>
    </row>
    <row r="81" spans="1:255" ht="14.1" customHeight="1" x14ac:dyDescent="0.25">
      <c r="A81" s="216"/>
      <c r="B81" s="1294" t="s">
        <v>237</v>
      </c>
      <c r="C81" s="1295" t="s">
        <v>383</v>
      </c>
      <c r="D81" s="1339">
        <v>0.09</v>
      </c>
      <c r="E81" s="1344"/>
      <c r="F81" s="1344"/>
      <c r="G81" s="1327">
        <f t="shared" ref="G81:U81" si="101">IF(G78&gt;=0,$D$81*G78,0)</f>
        <v>568749.65673239983</v>
      </c>
      <c r="H81" s="1328">
        <f t="shared" si="101"/>
        <v>598018.64491512021</v>
      </c>
      <c r="I81" s="1328">
        <f t="shared" si="101"/>
        <v>627287.63309784047</v>
      </c>
      <c r="J81" s="1328">
        <f t="shared" si="101"/>
        <v>656556.62128056085</v>
      </c>
      <c r="K81" s="1328">
        <f t="shared" si="101"/>
        <v>685825.60946328123</v>
      </c>
      <c r="L81" s="1328">
        <f t="shared" si="101"/>
        <v>715094.59764600138</v>
      </c>
      <c r="M81" s="1328">
        <f t="shared" si="101"/>
        <v>715094.59764600138</v>
      </c>
      <c r="N81" s="1328">
        <f t="shared" si="101"/>
        <v>715094.59764600138</v>
      </c>
      <c r="O81" s="1328">
        <f t="shared" si="101"/>
        <v>715094.59764600138</v>
      </c>
      <c r="P81" s="1328">
        <f t="shared" si="101"/>
        <v>715094.59764600138</v>
      </c>
      <c r="Q81" s="1328">
        <f t="shared" si="101"/>
        <v>715094.59764600138</v>
      </c>
      <c r="R81" s="1328">
        <f t="shared" si="101"/>
        <v>715094.59764600138</v>
      </c>
      <c r="S81" s="1328">
        <f t="shared" si="101"/>
        <v>715094.59764600138</v>
      </c>
      <c r="T81" s="1328">
        <f t="shared" si="101"/>
        <v>715094.59764600138</v>
      </c>
      <c r="U81" s="1328">
        <f t="shared" si="101"/>
        <v>715094.59764600138</v>
      </c>
      <c r="V81" s="1328">
        <f t="shared" ref="V81:Z81" si="102">IF(V78&gt;=0,$D$81*V78,0)</f>
        <v>715094.59764600138</v>
      </c>
      <c r="W81" s="1328">
        <f t="shared" si="102"/>
        <v>715094.59764600138</v>
      </c>
      <c r="X81" s="1328">
        <f t="shared" si="102"/>
        <v>715094.59764600138</v>
      </c>
      <c r="Y81" s="1328">
        <f t="shared" si="102"/>
        <v>715094.59764600138</v>
      </c>
      <c r="Z81" s="1328">
        <f t="shared" si="102"/>
        <v>715094.59764600138</v>
      </c>
      <c r="AA81" s="1347">
        <v>0</v>
      </c>
      <c r="AB81" s="1274"/>
      <c r="AC81" s="1274"/>
      <c r="AD81" s="1274"/>
      <c r="AE81" s="1274"/>
      <c r="AF81" s="1274"/>
      <c r="AG81" s="1274"/>
      <c r="AH81" s="1274"/>
      <c r="AI81" s="1274"/>
      <c r="AJ81" s="1274"/>
      <c r="AK81" s="1274"/>
      <c r="AL81" s="1274"/>
      <c r="AM81" s="1274"/>
      <c r="AN81" s="1274"/>
      <c r="AO81" s="1274"/>
      <c r="AP81" s="1274"/>
      <c r="AQ81" s="1274"/>
      <c r="AR81" s="1274"/>
      <c r="AS81" s="1274"/>
      <c r="AT81" s="1274"/>
      <c r="AU81" s="1274"/>
      <c r="AV81" s="1274"/>
      <c r="AW81" s="1274"/>
      <c r="AX81" s="1274"/>
      <c r="AY81" s="1274"/>
      <c r="AZ81" s="1274"/>
      <c r="BA81" s="1274"/>
      <c r="BB81" s="1274"/>
      <c r="BC81" s="1274"/>
      <c r="BD81" s="1274"/>
      <c r="BE81" s="1274"/>
      <c r="BF81" s="1274"/>
      <c r="BG81" s="1274"/>
      <c r="BH81" s="1274"/>
      <c r="BI81" s="1274"/>
      <c r="BJ81" s="1274"/>
      <c r="BK81" s="1274"/>
      <c r="BL81" s="1274"/>
      <c r="BM81" s="1274"/>
      <c r="BN81" s="1274"/>
      <c r="BO81" s="1274"/>
      <c r="BP81" s="1274"/>
      <c r="BQ81" s="1274"/>
      <c r="BR81" s="1274"/>
      <c r="BS81" s="1274"/>
      <c r="BT81" s="1274"/>
      <c r="BU81" s="1274"/>
      <c r="BV81" s="1274"/>
      <c r="BW81" s="1274"/>
      <c r="BX81" s="1274"/>
      <c r="BY81" s="1274"/>
      <c r="BZ81" s="1274"/>
      <c r="CA81" s="1274"/>
      <c r="CB81" s="1274"/>
      <c r="CC81" s="1274"/>
      <c r="CD81" s="1274"/>
      <c r="CE81" s="1274"/>
      <c r="CF81" s="1274"/>
      <c r="CG81" s="1274"/>
      <c r="CH81" s="1274"/>
      <c r="CI81" s="1274"/>
      <c r="CJ81" s="1274"/>
      <c r="CK81" s="1274"/>
      <c r="CL81" s="1274"/>
      <c r="CM81" s="1274"/>
      <c r="CN81" s="1274"/>
      <c r="CO81" s="1274"/>
      <c r="CP81" s="1274"/>
      <c r="CQ81" s="1274"/>
      <c r="CR81" s="1274"/>
      <c r="CS81" s="1274"/>
      <c r="CT81" s="1274"/>
      <c r="CU81" s="1274"/>
      <c r="CV81" s="1274"/>
      <c r="CW81" s="1274"/>
      <c r="CX81" s="1274"/>
      <c r="CY81" s="1274"/>
      <c r="CZ81" s="1274"/>
      <c r="DA81" s="1274"/>
      <c r="DB81" s="1274"/>
      <c r="DC81" s="1274"/>
      <c r="DD81" s="1274"/>
      <c r="DE81" s="1274"/>
      <c r="DF81" s="1274"/>
      <c r="DG81" s="1274"/>
      <c r="DH81" s="1274"/>
      <c r="DI81" s="1274"/>
      <c r="DJ81" s="1274"/>
      <c r="DK81" s="1274"/>
      <c r="DL81" s="1274"/>
      <c r="DM81" s="1274"/>
      <c r="DN81" s="1274"/>
      <c r="DO81" s="1274"/>
      <c r="DP81" s="1274"/>
      <c r="DQ81" s="1274"/>
      <c r="DR81" s="1274"/>
      <c r="DS81" s="1274"/>
      <c r="DT81" s="1274"/>
      <c r="DU81" s="1274"/>
      <c r="DV81" s="1274"/>
      <c r="DW81" s="1274"/>
      <c r="DX81" s="1274"/>
      <c r="DY81" s="1274"/>
      <c r="DZ81" s="1274"/>
      <c r="EA81" s="1274"/>
      <c r="EB81" s="1274"/>
      <c r="EC81" s="1274"/>
      <c r="ED81" s="1274"/>
      <c r="EE81" s="1274"/>
      <c r="EF81" s="1274"/>
      <c r="EG81" s="1274"/>
      <c r="EH81" s="1274"/>
      <c r="EI81" s="1274"/>
      <c r="EJ81" s="1274"/>
      <c r="EK81" s="1274"/>
      <c r="EL81" s="1274"/>
      <c r="EM81" s="1274"/>
      <c r="EN81" s="1274"/>
      <c r="EO81" s="1274"/>
      <c r="EP81" s="1274"/>
      <c r="EQ81" s="1274"/>
      <c r="ER81" s="1274"/>
      <c r="ES81" s="1274"/>
      <c r="ET81" s="1274"/>
      <c r="EU81" s="1274"/>
      <c r="EV81" s="1274"/>
      <c r="EW81" s="1274"/>
      <c r="EX81" s="1274"/>
      <c r="EY81" s="1274"/>
      <c r="EZ81" s="1274"/>
      <c r="FA81" s="1274"/>
      <c r="FB81" s="1274"/>
      <c r="FC81" s="1274"/>
      <c r="FD81" s="1274"/>
      <c r="FE81" s="1274"/>
      <c r="FF81" s="1274"/>
      <c r="FG81" s="1274"/>
      <c r="FH81" s="1274"/>
      <c r="FI81" s="1274"/>
      <c r="FJ81" s="1274"/>
      <c r="FK81" s="1274"/>
      <c r="FL81" s="1274"/>
      <c r="FM81" s="1274"/>
      <c r="FN81" s="1274"/>
      <c r="FO81" s="1274"/>
      <c r="FP81" s="1274"/>
      <c r="FQ81" s="1274"/>
      <c r="FR81" s="1274"/>
      <c r="FS81" s="1274"/>
      <c r="FT81" s="1274"/>
      <c r="FU81" s="1274"/>
      <c r="FV81" s="1274"/>
      <c r="FW81" s="1274"/>
      <c r="FX81" s="1274"/>
      <c r="FY81" s="1274"/>
      <c r="FZ81" s="1274"/>
      <c r="GA81" s="1274"/>
      <c r="GB81" s="1274"/>
      <c r="GC81" s="1274"/>
      <c r="GD81" s="1274"/>
      <c r="GE81" s="1274"/>
      <c r="GF81" s="1274"/>
      <c r="GG81" s="1274"/>
      <c r="GH81" s="1274"/>
      <c r="GI81" s="1274"/>
      <c r="GJ81" s="1274"/>
      <c r="GK81" s="1274"/>
      <c r="GL81" s="1274"/>
      <c r="GM81" s="1274"/>
      <c r="GN81" s="1274"/>
      <c r="GO81" s="1274"/>
      <c r="GP81" s="1274"/>
      <c r="GQ81" s="1274"/>
      <c r="GR81" s="1274"/>
      <c r="GS81" s="1274"/>
      <c r="GT81" s="1274"/>
      <c r="GU81" s="1274"/>
      <c r="GV81" s="1274"/>
      <c r="GW81" s="1274"/>
      <c r="GX81" s="1274"/>
      <c r="GY81" s="1274"/>
      <c r="GZ81" s="1274"/>
      <c r="HA81" s="1274"/>
      <c r="HB81" s="1274"/>
      <c r="HC81" s="1274"/>
      <c r="HD81" s="1274"/>
      <c r="HE81" s="1274"/>
      <c r="HF81" s="1274"/>
      <c r="HG81" s="1274"/>
      <c r="HH81" s="1274"/>
      <c r="HI81" s="1274"/>
      <c r="HJ81" s="1274"/>
      <c r="HK81" s="1274"/>
      <c r="HL81" s="1274"/>
      <c r="HM81" s="1274"/>
      <c r="HN81" s="1274"/>
      <c r="HO81" s="1274"/>
      <c r="HP81" s="1274"/>
      <c r="HQ81" s="1274"/>
      <c r="HR81" s="1274"/>
      <c r="HS81" s="1274"/>
      <c r="HT81" s="1274"/>
      <c r="HU81" s="1274"/>
      <c r="HV81" s="1274"/>
      <c r="HW81" s="1274"/>
      <c r="HX81" s="1274"/>
      <c r="HY81" s="1274"/>
      <c r="HZ81" s="1274"/>
      <c r="IA81" s="1274"/>
      <c r="IB81" s="1274"/>
      <c r="IC81" s="1274"/>
      <c r="ID81" s="1274"/>
      <c r="IE81" s="1274"/>
      <c r="IF81" s="1274"/>
      <c r="IG81" s="1274"/>
      <c r="IH81" s="1274"/>
      <c r="II81" s="1274"/>
      <c r="IJ81" s="1274"/>
      <c r="IK81" s="1274"/>
      <c r="IL81" s="1274"/>
      <c r="IM81" s="1274"/>
      <c r="IN81" s="1274"/>
      <c r="IO81" s="1274"/>
      <c r="IP81" s="1274"/>
      <c r="IQ81" s="1274"/>
      <c r="IR81" s="1274"/>
      <c r="IS81" s="1274"/>
      <c r="IT81" s="1274"/>
      <c r="IU81" s="1274"/>
    </row>
    <row r="82" spans="1:255" ht="14.1" customHeight="1" x14ac:dyDescent="0.25">
      <c r="A82" s="216"/>
      <c r="B82" s="1294" t="s">
        <v>238</v>
      </c>
      <c r="C82" s="1295" t="s">
        <v>384</v>
      </c>
      <c r="D82" s="1339">
        <v>0.15</v>
      </c>
      <c r="E82" s="1344"/>
      <c r="F82" s="1344"/>
      <c r="G82" s="1330">
        <f t="shared" ref="G82:U82" si="103">IF(G78&gt;=0,$D$82*G78,0)</f>
        <v>947916.09455399984</v>
      </c>
      <c r="H82" s="1331">
        <f t="shared" si="103"/>
        <v>996697.74152520031</v>
      </c>
      <c r="I82" s="1331">
        <f t="shared" si="103"/>
        <v>1045479.3884964008</v>
      </c>
      <c r="J82" s="1331">
        <f t="shared" si="103"/>
        <v>1094261.0354676014</v>
      </c>
      <c r="K82" s="1331">
        <f t="shared" si="103"/>
        <v>1143042.6824388022</v>
      </c>
      <c r="L82" s="1331">
        <f t="shared" si="103"/>
        <v>1191824.3294100023</v>
      </c>
      <c r="M82" s="1331">
        <f t="shared" si="103"/>
        <v>1191824.3294100023</v>
      </c>
      <c r="N82" s="1331">
        <f t="shared" si="103"/>
        <v>1191824.3294100023</v>
      </c>
      <c r="O82" s="1331">
        <f t="shared" si="103"/>
        <v>1191824.3294100023</v>
      </c>
      <c r="P82" s="1331">
        <f t="shared" si="103"/>
        <v>1191824.3294100023</v>
      </c>
      <c r="Q82" s="1331">
        <f t="shared" si="103"/>
        <v>1191824.3294100023</v>
      </c>
      <c r="R82" s="1331">
        <f t="shared" si="103"/>
        <v>1191824.3294100023</v>
      </c>
      <c r="S82" s="1331">
        <f t="shared" si="103"/>
        <v>1191824.3294100023</v>
      </c>
      <c r="T82" s="1331">
        <f t="shared" si="103"/>
        <v>1191824.3294100023</v>
      </c>
      <c r="U82" s="1331">
        <f t="shared" si="103"/>
        <v>1191824.3294100023</v>
      </c>
      <c r="V82" s="1331">
        <f t="shared" ref="V82:Z82" si="104">IF(V78&gt;=0,$D$82*V78,0)</f>
        <v>1191824.3294100023</v>
      </c>
      <c r="W82" s="1331">
        <f t="shared" si="104"/>
        <v>1191824.3294100023</v>
      </c>
      <c r="X82" s="1331">
        <f t="shared" si="104"/>
        <v>1191824.3294100023</v>
      </c>
      <c r="Y82" s="1331">
        <f t="shared" si="104"/>
        <v>1191824.3294100023</v>
      </c>
      <c r="Z82" s="1331">
        <f t="shared" si="104"/>
        <v>1191824.3294100023</v>
      </c>
      <c r="AA82" s="1342">
        <v>0</v>
      </c>
      <c r="AB82" s="1274"/>
      <c r="AC82" s="1274"/>
      <c r="AD82" s="1274"/>
      <c r="AE82" s="1274"/>
      <c r="AF82" s="1274"/>
      <c r="AG82" s="1274"/>
      <c r="AH82" s="1274"/>
      <c r="AI82" s="1274"/>
      <c r="AJ82" s="1274"/>
      <c r="AK82" s="1274"/>
      <c r="AL82" s="1274"/>
      <c r="AM82" s="1274"/>
      <c r="AN82" s="1274"/>
      <c r="AO82" s="1274"/>
      <c r="AP82" s="1274"/>
      <c r="AQ82" s="1274"/>
      <c r="AR82" s="1274"/>
      <c r="AS82" s="1274"/>
      <c r="AT82" s="1274"/>
      <c r="AU82" s="1274"/>
      <c r="AV82" s="1274"/>
      <c r="AW82" s="1274"/>
      <c r="AX82" s="1274"/>
      <c r="AY82" s="1274"/>
      <c r="AZ82" s="1274"/>
      <c r="BA82" s="1274"/>
      <c r="BB82" s="1274"/>
      <c r="BC82" s="1274"/>
      <c r="BD82" s="1274"/>
      <c r="BE82" s="1274"/>
      <c r="BF82" s="1274"/>
      <c r="BG82" s="1274"/>
      <c r="BH82" s="1274"/>
      <c r="BI82" s="1274"/>
      <c r="BJ82" s="1274"/>
      <c r="BK82" s="1274"/>
      <c r="BL82" s="1274"/>
      <c r="BM82" s="1274"/>
      <c r="BN82" s="1274"/>
      <c r="BO82" s="1274"/>
      <c r="BP82" s="1274"/>
      <c r="BQ82" s="1274"/>
      <c r="BR82" s="1274"/>
      <c r="BS82" s="1274"/>
      <c r="BT82" s="1274"/>
      <c r="BU82" s="1274"/>
      <c r="BV82" s="1274"/>
      <c r="BW82" s="1274"/>
      <c r="BX82" s="1274"/>
      <c r="BY82" s="1274"/>
      <c r="BZ82" s="1274"/>
      <c r="CA82" s="1274"/>
      <c r="CB82" s="1274"/>
      <c r="CC82" s="1274"/>
      <c r="CD82" s="1274"/>
      <c r="CE82" s="1274"/>
      <c r="CF82" s="1274"/>
      <c r="CG82" s="1274"/>
      <c r="CH82" s="1274"/>
      <c r="CI82" s="1274"/>
      <c r="CJ82" s="1274"/>
      <c r="CK82" s="1274"/>
      <c r="CL82" s="1274"/>
      <c r="CM82" s="1274"/>
      <c r="CN82" s="1274"/>
      <c r="CO82" s="1274"/>
      <c r="CP82" s="1274"/>
      <c r="CQ82" s="1274"/>
      <c r="CR82" s="1274"/>
      <c r="CS82" s="1274"/>
      <c r="CT82" s="1274"/>
      <c r="CU82" s="1274"/>
      <c r="CV82" s="1274"/>
      <c r="CW82" s="1274"/>
      <c r="CX82" s="1274"/>
      <c r="CY82" s="1274"/>
      <c r="CZ82" s="1274"/>
      <c r="DA82" s="1274"/>
      <c r="DB82" s="1274"/>
      <c r="DC82" s="1274"/>
      <c r="DD82" s="1274"/>
      <c r="DE82" s="1274"/>
      <c r="DF82" s="1274"/>
      <c r="DG82" s="1274"/>
      <c r="DH82" s="1274"/>
      <c r="DI82" s="1274"/>
      <c r="DJ82" s="1274"/>
      <c r="DK82" s="1274"/>
      <c r="DL82" s="1274"/>
      <c r="DM82" s="1274"/>
      <c r="DN82" s="1274"/>
      <c r="DO82" s="1274"/>
      <c r="DP82" s="1274"/>
      <c r="DQ82" s="1274"/>
      <c r="DR82" s="1274"/>
      <c r="DS82" s="1274"/>
      <c r="DT82" s="1274"/>
      <c r="DU82" s="1274"/>
      <c r="DV82" s="1274"/>
      <c r="DW82" s="1274"/>
      <c r="DX82" s="1274"/>
      <c r="DY82" s="1274"/>
      <c r="DZ82" s="1274"/>
      <c r="EA82" s="1274"/>
      <c r="EB82" s="1274"/>
      <c r="EC82" s="1274"/>
      <c r="ED82" s="1274"/>
      <c r="EE82" s="1274"/>
      <c r="EF82" s="1274"/>
      <c r="EG82" s="1274"/>
      <c r="EH82" s="1274"/>
      <c r="EI82" s="1274"/>
      <c r="EJ82" s="1274"/>
      <c r="EK82" s="1274"/>
      <c r="EL82" s="1274"/>
      <c r="EM82" s="1274"/>
      <c r="EN82" s="1274"/>
      <c r="EO82" s="1274"/>
      <c r="EP82" s="1274"/>
      <c r="EQ82" s="1274"/>
      <c r="ER82" s="1274"/>
      <c r="ES82" s="1274"/>
      <c r="ET82" s="1274"/>
      <c r="EU82" s="1274"/>
      <c r="EV82" s="1274"/>
      <c r="EW82" s="1274"/>
      <c r="EX82" s="1274"/>
      <c r="EY82" s="1274"/>
      <c r="EZ82" s="1274"/>
      <c r="FA82" s="1274"/>
      <c r="FB82" s="1274"/>
      <c r="FC82" s="1274"/>
      <c r="FD82" s="1274"/>
      <c r="FE82" s="1274"/>
      <c r="FF82" s="1274"/>
      <c r="FG82" s="1274"/>
      <c r="FH82" s="1274"/>
      <c r="FI82" s="1274"/>
      <c r="FJ82" s="1274"/>
      <c r="FK82" s="1274"/>
      <c r="FL82" s="1274"/>
      <c r="FM82" s="1274"/>
      <c r="FN82" s="1274"/>
      <c r="FO82" s="1274"/>
      <c r="FP82" s="1274"/>
      <c r="FQ82" s="1274"/>
      <c r="FR82" s="1274"/>
      <c r="FS82" s="1274"/>
      <c r="FT82" s="1274"/>
      <c r="FU82" s="1274"/>
      <c r="FV82" s="1274"/>
      <c r="FW82" s="1274"/>
      <c r="FX82" s="1274"/>
      <c r="FY82" s="1274"/>
      <c r="FZ82" s="1274"/>
      <c r="GA82" s="1274"/>
      <c r="GB82" s="1274"/>
      <c r="GC82" s="1274"/>
      <c r="GD82" s="1274"/>
      <c r="GE82" s="1274"/>
      <c r="GF82" s="1274"/>
      <c r="GG82" s="1274"/>
      <c r="GH82" s="1274"/>
      <c r="GI82" s="1274"/>
      <c r="GJ82" s="1274"/>
      <c r="GK82" s="1274"/>
      <c r="GL82" s="1274"/>
      <c r="GM82" s="1274"/>
      <c r="GN82" s="1274"/>
      <c r="GO82" s="1274"/>
      <c r="GP82" s="1274"/>
      <c r="GQ82" s="1274"/>
      <c r="GR82" s="1274"/>
      <c r="GS82" s="1274"/>
      <c r="GT82" s="1274"/>
      <c r="GU82" s="1274"/>
      <c r="GV82" s="1274"/>
      <c r="GW82" s="1274"/>
      <c r="GX82" s="1274"/>
      <c r="GY82" s="1274"/>
      <c r="GZ82" s="1274"/>
      <c r="HA82" s="1274"/>
      <c r="HB82" s="1274"/>
      <c r="HC82" s="1274"/>
      <c r="HD82" s="1274"/>
      <c r="HE82" s="1274"/>
      <c r="HF82" s="1274"/>
      <c r="HG82" s="1274"/>
      <c r="HH82" s="1274"/>
      <c r="HI82" s="1274"/>
      <c r="HJ82" s="1274"/>
      <c r="HK82" s="1274"/>
      <c r="HL82" s="1274"/>
      <c r="HM82" s="1274"/>
      <c r="HN82" s="1274"/>
      <c r="HO82" s="1274"/>
      <c r="HP82" s="1274"/>
      <c r="HQ82" s="1274"/>
      <c r="HR82" s="1274"/>
      <c r="HS82" s="1274"/>
      <c r="HT82" s="1274"/>
      <c r="HU82" s="1274"/>
      <c r="HV82" s="1274"/>
      <c r="HW82" s="1274"/>
      <c r="HX82" s="1274"/>
      <c r="HY82" s="1274"/>
      <c r="HZ82" s="1274"/>
      <c r="IA82" s="1274"/>
      <c r="IB82" s="1274"/>
      <c r="IC82" s="1274"/>
      <c r="ID82" s="1274"/>
      <c r="IE82" s="1274"/>
      <c r="IF82" s="1274"/>
      <c r="IG82" s="1274"/>
      <c r="IH82" s="1274"/>
      <c r="II82" s="1274"/>
      <c r="IJ82" s="1274"/>
      <c r="IK82" s="1274"/>
      <c r="IL82" s="1274"/>
      <c r="IM82" s="1274"/>
      <c r="IN82" s="1274"/>
      <c r="IO82" s="1274"/>
      <c r="IP82" s="1274"/>
      <c r="IQ82" s="1274"/>
      <c r="IR82" s="1274"/>
      <c r="IS82" s="1274"/>
      <c r="IT82" s="1274"/>
      <c r="IU82" s="1274"/>
    </row>
    <row r="83" spans="1:255" ht="14.1" customHeight="1" x14ac:dyDescent="0.25">
      <c r="A83" s="216"/>
      <c r="B83" s="1294" t="s">
        <v>239</v>
      </c>
      <c r="C83" s="1295" t="s">
        <v>42</v>
      </c>
      <c r="D83" s="1339">
        <v>0.1</v>
      </c>
      <c r="E83" s="1344"/>
      <c r="F83" s="1344"/>
      <c r="G83" s="1332">
        <f t="shared" ref="G83:U83" si="105">IF(G78&gt;240000,(G78-240000)*$D$83,0)</f>
        <v>607944.06303599989</v>
      </c>
      <c r="H83" s="1348">
        <f t="shared" si="105"/>
        <v>640465.16101680032</v>
      </c>
      <c r="I83" s="1348">
        <f t="shared" si="105"/>
        <v>672986.25899760053</v>
      </c>
      <c r="J83" s="1348">
        <f t="shared" si="105"/>
        <v>705507.35697840108</v>
      </c>
      <c r="K83" s="1348">
        <f t="shared" si="105"/>
        <v>738028.45495920151</v>
      </c>
      <c r="L83" s="1348">
        <f t="shared" si="105"/>
        <v>770549.55294000171</v>
      </c>
      <c r="M83" s="1348">
        <f t="shared" si="105"/>
        <v>770549.55294000171</v>
      </c>
      <c r="N83" s="1348">
        <f t="shared" si="105"/>
        <v>770549.55294000171</v>
      </c>
      <c r="O83" s="1348">
        <f t="shared" si="105"/>
        <v>770549.55294000171</v>
      </c>
      <c r="P83" s="1348">
        <f t="shared" si="105"/>
        <v>770549.55294000171</v>
      </c>
      <c r="Q83" s="1348">
        <f t="shared" si="105"/>
        <v>770549.55294000171</v>
      </c>
      <c r="R83" s="1348">
        <f t="shared" si="105"/>
        <v>770549.55294000171</v>
      </c>
      <c r="S83" s="1348">
        <f t="shared" si="105"/>
        <v>770549.55294000171</v>
      </c>
      <c r="T83" s="1348">
        <f t="shared" si="105"/>
        <v>770549.55294000171</v>
      </c>
      <c r="U83" s="1348">
        <f t="shared" si="105"/>
        <v>770549.55294000171</v>
      </c>
      <c r="V83" s="1348">
        <f t="shared" ref="V83:Z83" si="106">IF(V78&gt;240000,(V78-240000)*$D$83,0)</f>
        <v>770549.55294000171</v>
      </c>
      <c r="W83" s="1348">
        <f t="shared" si="106"/>
        <v>770549.55294000171</v>
      </c>
      <c r="X83" s="1348">
        <f t="shared" si="106"/>
        <v>770549.55294000171</v>
      </c>
      <c r="Y83" s="1348">
        <f t="shared" si="106"/>
        <v>770549.55294000171</v>
      </c>
      <c r="Z83" s="1348">
        <f t="shared" si="106"/>
        <v>770549.55294000171</v>
      </c>
      <c r="AA83" s="1343">
        <v>0</v>
      </c>
      <c r="AB83" s="1274"/>
      <c r="AC83" s="1274"/>
      <c r="AD83" s="1274"/>
      <c r="AE83" s="1274"/>
      <c r="AF83" s="1274"/>
      <c r="AG83" s="1274"/>
      <c r="AH83" s="1274"/>
      <c r="AI83" s="1274"/>
      <c r="AJ83" s="1274"/>
      <c r="AK83" s="1274"/>
      <c r="AL83" s="1274"/>
      <c r="AM83" s="1274"/>
      <c r="AN83" s="1274"/>
      <c r="AO83" s="1274"/>
      <c r="AP83" s="1274"/>
      <c r="AQ83" s="1274"/>
      <c r="AR83" s="1274"/>
      <c r="AS83" s="1274"/>
      <c r="AT83" s="1274"/>
      <c r="AU83" s="1274"/>
      <c r="AV83" s="1274"/>
      <c r="AW83" s="1274"/>
      <c r="AX83" s="1274"/>
      <c r="AY83" s="1274"/>
      <c r="AZ83" s="1274"/>
      <c r="BA83" s="1274"/>
      <c r="BB83" s="1274"/>
      <c r="BC83" s="1274"/>
      <c r="BD83" s="1274"/>
      <c r="BE83" s="1274"/>
      <c r="BF83" s="1274"/>
      <c r="BG83" s="1274"/>
      <c r="BH83" s="1274"/>
      <c r="BI83" s="1274"/>
      <c r="BJ83" s="1274"/>
      <c r="BK83" s="1274"/>
      <c r="BL83" s="1274"/>
      <c r="BM83" s="1274"/>
      <c r="BN83" s="1274"/>
      <c r="BO83" s="1274"/>
      <c r="BP83" s="1274"/>
      <c r="BQ83" s="1274"/>
      <c r="BR83" s="1274"/>
      <c r="BS83" s="1274"/>
      <c r="BT83" s="1274"/>
      <c r="BU83" s="1274"/>
      <c r="BV83" s="1274"/>
      <c r="BW83" s="1274"/>
      <c r="BX83" s="1274"/>
      <c r="BY83" s="1274"/>
      <c r="BZ83" s="1274"/>
      <c r="CA83" s="1274"/>
      <c r="CB83" s="1274"/>
      <c r="CC83" s="1274"/>
      <c r="CD83" s="1274"/>
      <c r="CE83" s="1274"/>
      <c r="CF83" s="1274"/>
      <c r="CG83" s="1274"/>
      <c r="CH83" s="1274"/>
      <c r="CI83" s="1274"/>
      <c r="CJ83" s="1274"/>
      <c r="CK83" s="1274"/>
      <c r="CL83" s="1274"/>
      <c r="CM83" s="1274"/>
      <c r="CN83" s="1274"/>
      <c r="CO83" s="1274"/>
      <c r="CP83" s="1274"/>
      <c r="CQ83" s="1274"/>
      <c r="CR83" s="1274"/>
      <c r="CS83" s="1274"/>
      <c r="CT83" s="1274"/>
      <c r="CU83" s="1274"/>
      <c r="CV83" s="1274"/>
      <c r="CW83" s="1274"/>
      <c r="CX83" s="1274"/>
      <c r="CY83" s="1274"/>
      <c r="CZ83" s="1274"/>
      <c r="DA83" s="1274"/>
      <c r="DB83" s="1274"/>
      <c r="DC83" s="1274"/>
      <c r="DD83" s="1274"/>
      <c r="DE83" s="1274"/>
      <c r="DF83" s="1274"/>
      <c r="DG83" s="1274"/>
      <c r="DH83" s="1274"/>
      <c r="DI83" s="1274"/>
      <c r="DJ83" s="1274"/>
      <c r="DK83" s="1274"/>
      <c r="DL83" s="1274"/>
      <c r="DM83" s="1274"/>
      <c r="DN83" s="1274"/>
      <c r="DO83" s="1274"/>
      <c r="DP83" s="1274"/>
      <c r="DQ83" s="1274"/>
      <c r="DR83" s="1274"/>
      <c r="DS83" s="1274"/>
      <c r="DT83" s="1274"/>
      <c r="DU83" s="1274"/>
      <c r="DV83" s="1274"/>
      <c r="DW83" s="1274"/>
      <c r="DX83" s="1274"/>
      <c r="DY83" s="1274"/>
      <c r="DZ83" s="1274"/>
      <c r="EA83" s="1274"/>
      <c r="EB83" s="1274"/>
      <c r="EC83" s="1274"/>
      <c r="ED83" s="1274"/>
      <c r="EE83" s="1274"/>
      <c r="EF83" s="1274"/>
      <c r="EG83" s="1274"/>
      <c r="EH83" s="1274"/>
      <c r="EI83" s="1274"/>
      <c r="EJ83" s="1274"/>
      <c r="EK83" s="1274"/>
      <c r="EL83" s="1274"/>
      <c r="EM83" s="1274"/>
      <c r="EN83" s="1274"/>
      <c r="EO83" s="1274"/>
      <c r="EP83" s="1274"/>
      <c r="EQ83" s="1274"/>
      <c r="ER83" s="1274"/>
      <c r="ES83" s="1274"/>
      <c r="ET83" s="1274"/>
      <c r="EU83" s="1274"/>
      <c r="EV83" s="1274"/>
      <c r="EW83" s="1274"/>
      <c r="EX83" s="1274"/>
      <c r="EY83" s="1274"/>
      <c r="EZ83" s="1274"/>
      <c r="FA83" s="1274"/>
      <c r="FB83" s="1274"/>
      <c r="FC83" s="1274"/>
      <c r="FD83" s="1274"/>
      <c r="FE83" s="1274"/>
      <c r="FF83" s="1274"/>
      <c r="FG83" s="1274"/>
      <c r="FH83" s="1274"/>
      <c r="FI83" s="1274"/>
      <c r="FJ83" s="1274"/>
      <c r="FK83" s="1274"/>
      <c r="FL83" s="1274"/>
      <c r="FM83" s="1274"/>
      <c r="FN83" s="1274"/>
      <c r="FO83" s="1274"/>
      <c r="FP83" s="1274"/>
      <c r="FQ83" s="1274"/>
      <c r="FR83" s="1274"/>
      <c r="FS83" s="1274"/>
      <c r="FT83" s="1274"/>
      <c r="FU83" s="1274"/>
      <c r="FV83" s="1274"/>
      <c r="FW83" s="1274"/>
      <c r="FX83" s="1274"/>
      <c r="FY83" s="1274"/>
      <c r="FZ83" s="1274"/>
      <c r="GA83" s="1274"/>
      <c r="GB83" s="1274"/>
      <c r="GC83" s="1274"/>
      <c r="GD83" s="1274"/>
      <c r="GE83" s="1274"/>
      <c r="GF83" s="1274"/>
      <c r="GG83" s="1274"/>
      <c r="GH83" s="1274"/>
      <c r="GI83" s="1274"/>
      <c r="GJ83" s="1274"/>
      <c r="GK83" s="1274"/>
      <c r="GL83" s="1274"/>
      <c r="GM83" s="1274"/>
      <c r="GN83" s="1274"/>
      <c r="GO83" s="1274"/>
      <c r="GP83" s="1274"/>
      <c r="GQ83" s="1274"/>
      <c r="GR83" s="1274"/>
      <c r="GS83" s="1274"/>
      <c r="GT83" s="1274"/>
      <c r="GU83" s="1274"/>
      <c r="GV83" s="1274"/>
      <c r="GW83" s="1274"/>
      <c r="GX83" s="1274"/>
      <c r="GY83" s="1274"/>
      <c r="GZ83" s="1274"/>
      <c r="HA83" s="1274"/>
      <c r="HB83" s="1274"/>
      <c r="HC83" s="1274"/>
      <c r="HD83" s="1274"/>
      <c r="HE83" s="1274"/>
      <c r="HF83" s="1274"/>
      <c r="HG83" s="1274"/>
      <c r="HH83" s="1274"/>
      <c r="HI83" s="1274"/>
      <c r="HJ83" s="1274"/>
      <c r="HK83" s="1274"/>
      <c r="HL83" s="1274"/>
      <c r="HM83" s="1274"/>
      <c r="HN83" s="1274"/>
      <c r="HO83" s="1274"/>
      <c r="HP83" s="1274"/>
      <c r="HQ83" s="1274"/>
      <c r="HR83" s="1274"/>
      <c r="HS83" s="1274"/>
      <c r="HT83" s="1274"/>
      <c r="HU83" s="1274"/>
      <c r="HV83" s="1274"/>
      <c r="HW83" s="1274"/>
      <c r="HX83" s="1274"/>
      <c r="HY83" s="1274"/>
      <c r="HZ83" s="1274"/>
      <c r="IA83" s="1274"/>
      <c r="IB83" s="1274"/>
      <c r="IC83" s="1274"/>
      <c r="ID83" s="1274"/>
      <c r="IE83" s="1274"/>
      <c r="IF83" s="1274"/>
      <c r="IG83" s="1274"/>
      <c r="IH83" s="1274"/>
      <c r="II83" s="1274"/>
      <c r="IJ83" s="1274"/>
      <c r="IK83" s="1274"/>
      <c r="IL83" s="1274"/>
      <c r="IM83" s="1274"/>
      <c r="IN83" s="1274"/>
      <c r="IO83" s="1274"/>
      <c r="IP83" s="1274"/>
      <c r="IQ83" s="1274"/>
      <c r="IR83" s="1274"/>
      <c r="IS83" s="1274"/>
      <c r="IT83" s="1274"/>
      <c r="IU83" s="1274"/>
    </row>
    <row r="84" spans="1:255" s="1309" customFormat="1" ht="5.0999999999999996" customHeight="1" x14ac:dyDescent="0.25">
      <c r="A84" s="1308"/>
      <c r="B84" s="1308"/>
      <c r="E84" s="1279"/>
      <c r="F84" s="1279"/>
      <c r="G84" s="1349"/>
      <c r="H84" s="1349"/>
      <c r="I84" s="1349"/>
      <c r="J84" s="1349"/>
      <c r="K84" s="1349"/>
      <c r="L84" s="1349"/>
      <c r="M84" s="1349"/>
      <c r="N84" s="1349"/>
      <c r="O84" s="1349"/>
      <c r="P84" s="1349"/>
      <c r="Q84" s="1349"/>
      <c r="R84" s="1349"/>
      <c r="S84" s="1349"/>
      <c r="T84" s="1349"/>
      <c r="U84" s="1349"/>
      <c r="V84" s="1349"/>
      <c r="W84" s="1349"/>
      <c r="X84" s="1349"/>
      <c r="Y84" s="1349"/>
      <c r="Z84" s="1349"/>
      <c r="AA84" s="1350"/>
    </row>
    <row r="85" spans="1:255" ht="14.1" customHeight="1" x14ac:dyDescent="0.25">
      <c r="A85" s="1271" t="s">
        <v>416</v>
      </c>
      <c r="B85" s="1279" t="s">
        <v>537</v>
      </c>
      <c r="D85" s="1279"/>
      <c r="E85" s="1279"/>
      <c r="F85" s="1279"/>
      <c r="G85" s="1335">
        <f>G78-G80</f>
        <v>4194830.816037599</v>
      </c>
      <c r="H85" s="1336">
        <f>H78-H80</f>
        <v>4409470.0627108812</v>
      </c>
      <c r="I85" s="1336">
        <f t="shared" ref="I85:T85" si="107">I78-I80</f>
        <v>4624109.3093841635</v>
      </c>
      <c r="J85" s="1336">
        <f>J78-J80</f>
        <v>4838748.5560574466</v>
      </c>
      <c r="K85" s="1336">
        <f t="shared" si="107"/>
        <v>5053387.8027307298</v>
      </c>
      <c r="L85" s="1336">
        <f t="shared" si="107"/>
        <v>5268027.0494040102</v>
      </c>
      <c r="M85" s="1336">
        <f t="shared" si="107"/>
        <v>5268027.0494040102</v>
      </c>
      <c r="N85" s="1336">
        <f t="shared" si="107"/>
        <v>5268027.0494040102</v>
      </c>
      <c r="O85" s="1336">
        <f t="shared" si="107"/>
        <v>5268027.0494040102</v>
      </c>
      <c r="P85" s="1336">
        <f t="shared" si="107"/>
        <v>5268027.0494040102</v>
      </c>
      <c r="Q85" s="1336">
        <f t="shared" si="107"/>
        <v>5268027.0494040102</v>
      </c>
      <c r="R85" s="1336">
        <f t="shared" si="107"/>
        <v>5268027.0494040102</v>
      </c>
      <c r="S85" s="1336">
        <f t="shared" si="107"/>
        <v>5268027.0494040102</v>
      </c>
      <c r="T85" s="1336">
        <f t="shared" si="107"/>
        <v>5268027.0494040102</v>
      </c>
      <c r="U85" s="1336">
        <f t="shared" ref="U85:Z85" si="108">U78-U80</f>
        <v>5268027.0494040102</v>
      </c>
      <c r="V85" s="1336">
        <f t="shared" si="108"/>
        <v>5268027.0494040102</v>
      </c>
      <c r="W85" s="1336">
        <f t="shared" si="108"/>
        <v>5268027.0494040102</v>
      </c>
      <c r="X85" s="1336">
        <f t="shared" si="108"/>
        <v>5268027.0494040102</v>
      </c>
      <c r="Y85" s="1336">
        <f t="shared" si="108"/>
        <v>5268027.0494040102</v>
      </c>
      <c r="Z85" s="1336">
        <f t="shared" si="108"/>
        <v>5268027.0494040102</v>
      </c>
      <c r="AA85" s="1277">
        <v>0</v>
      </c>
      <c r="AB85" s="1279"/>
      <c r="AC85" s="1279"/>
      <c r="AD85" s="1279"/>
      <c r="AE85" s="1279"/>
      <c r="AF85" s="1279"/>
      <c r="AG85" s="1279"/>
      <c r="AH85" s="1279"/>
      <c r="AI85" s="1279"/>
      <c r="AJ85" s="1279"/>
      <c r="AK85" s="1279"/>
      <c r="AL85" s="1279"/>
      <c r="AM85" s="1279"/>
      <c r="AN85" s="1279"/>
      <c r="AO85" s="1279"/>
      <c r="AP85" s="1279"/>
      <c r="AQ85" s="1279"/>
      <c r="AR85" s="1279"/>
      <c r="AS85" s="1279"/>
      <c r="AT85" s="1279"/>
      <c r="AU85" s="1279"/>
      <c r="AV85" s="1279"/>
      <c r="AW85" s="1279"/>
      <c r="AX85" s="1279"/>
      <c r="AY85" s="1279"/>
      <c r="AZ85" s="1279"/>
      <c r="BA85" s="1279"/>
      <c r="BB85" s="1279"/>
      <c r="BC85" s="1279"/>
      <c r="BD85" s="1279"/>
      <c r="BE85" s="1279"/>
      <c r="BF85" s="1279"/>
      <c r="BG85" s="1279"/>
      <c r="BH85" s="1279"/>
      <c r="BI85" s="1279"/>
      <c r="BJ85" s="1279"/>
      <c r="BK85" s="1279"/>
      <c r="BL85" s="1279"/>
      <c r="BM85" s="1279"/>
      <c r="BN85" s="1279"/>
      <c r="BO85" s="1279"/>
      <c r="BP85" s="1279"/>
      <c r="BQ85" s="1279"/>
      <c r="BR85" s="1279"/>
      <c r="BS85" s="1279"/>
      <c r="BT85" s="1279"/>
      <c r="BU85" s="1279"/>
      <c r="BV85" s="1279"/>
      <c r="BW85" s="1279"/>
      <c r="BX85" s="1279"/>
      <c r="BY85" s="1279"/>
      <c r="BZ85" s="1279"/>
      <c r="CA85" s="1279"/>
      <c r="CB85" s="1279"/>
      <c r="CC85" s="1279"/>
      <c r="CD85" s="1279"/>
      <c r="CE85" s="1279"/>
      <c r="CF85" s="1279"/>
      <c r="CG85" s="1279"/>
      <c r="CH85" s="1279"/>
      <c r="CI85" s="1279"/>
      <c r="CJ85" s="1279"/>
      <c r="CK85" s="1279"/>
      <c r="CL85" s="1279"/>
      <c r="CM85" s="1279"/>
      <c r="CN85" s="1279"/>
      <c r="CO85" s="1279"/>
      <c r="CP85" s="1279"/>
      <c r="CQ85" s="1279"/>
      <c r="CR85" s="1279"/>
      <c r="CS85" s="1279"/>
      <c r="CT85" s="1279"/>
      <c r="CU85" s="1279"/>
      <c r="CV85" s="1279"/>
      <c r="CW85" s="1279"/>
      <c r="CX85" s="1279"/>
      <c r="CY85" s="1279"/>
      <c r="CZ85" s="1279"/>
      <c r="DA85" s="1279"/>
      <c r="DB85" s="1279"/>
      <c r="DC85" s="1279"/>
      <c r="DD85" s="1279"/>
      <c r="DE85" s="1279"/>
      <c r="DF85" s="1279"/>
      <c r="DG85" s="1279"/>
      <c r="DH85" s="1279"/>
      <c r="DI85" s="1279"/>
      <c r="DJ85" s="1279"/>
      <c r="DK85" s="1279"/>
      <c r="DL85" s="1279"/>
      <c r="DM85" s="1279"/>
      <c r="DN85" s="1279"/>
      <c r="DO85" s="1279"/>
      <c r="DP85" s="1279"/>
      <c r="DQ85" s="1279"/>
      <c r="DR85" s="1279"/>
      <c r="DS85" s="1279"/>
      <c r="DT85" s="1279"/>
      <c r="DU85" s="1279"/>
      <c r="DV85" s="1279"/>
      <c r="DW85" s="1279"/>
      <c r="DX85" s="1279"/>
      <c r="DY85" s="1279"/>
      <c r="DZ85" s="1279"/>
      <c r="EA85" s="1279"/>
      <c r="EB85" s="1279"/>
      <c r="EC85" s="1279"/>
      <c r="ED85" s="1279"/>
      <c r="EE85" s="1279"/>
      <c r="EF85" s="1279"/>
      <c r="EG85" s="1279"/>
      <c r="EH85" s="1279"/>
      <c r="EI85" s="1279"/>
      <c r="EJ85" s="1279"/>
      <c r="EK85" s="1279"/>
      <c r="EL85" s="1279"/>
      <c r="EM85" s="1279"/>
      <c r="EN85" s="1279"/>
      <c r="EO85" s="1279"/>
      <c r="EP85" s="1279"/>
      <c r="EQ85" s="1279"/>
      <c r="ER85" s="1279"/>
      <c r="ES85" s="1279"/>
      <c r="ET85" s="1279"/>
      <c r="EU85" s="1279"/>
      <c r="EV85" s="1279"/>
      <c r="EW85" s="1279"/>
      <c r="EX85" s="1279"/>
      <c r="EY85" s="1279"/>
      <c r="EZ85" s="1279"/>
      <c r="FA85" s="1279"/>
      <c r="FB85" s="1279"/>
      <c r="FC85" s="1279"/>
      <c r="FD85" s="1279"/>
      <c r="FE85" s="1279"/>
      <c r="FF85" s="1279"/>
      <c r="FG85" s="1279"/>
      <c r="FH85" s="1279"/>
      <c r="FI85" s="1279"/>
      <c r="FJ85" s="1279"/>
      <c r="FK85" s="1279"/>
      <c r="FL85" s="1279"/>
      <c r="FM85" s="1279"/>
      <c r="FN85" s="1279"/>
      <c r="FO85" s="1279"/>
      <c r="FP85" s="1279"/>
      <c r="FQ85" s="1279"/>
      <c r="FR85" s="1279"/>
      <c r="FS85" s="1279"/>
      <c r="FT85" s="1279"/>
      <c r="FU85" s="1279"/>
      <c r="FV85" s="1279"/>
      <c r="FW85" s="1279"/>
      <c r="FX85" s="1279"/>
      <c r="FY85" s="1279"/>
      <c r="FZ85" s="1279"/>
      <c r="GA85" s="1279"/>
      <c r="GB85" s="1279"/>
      <c r="GC85" s="1279"/>
      <c r="GD85" s="1279"/>
      <c r="GE85" s="1279"/>
      <c r="GF85" s="1279"/>
      <c r="GG85" s="1279"/>
      <c r="GH85" s="1279"/>
      <c r="GI85" s="1279"/>
      <c r="GJ85" s="1279"/>
      <c r="GK85" s="1279"/>
      <c r="GL85" s="1279"/>
      <c r="GM85" s="1279"/>
      <c r="GN85" s="1279"/>
      <c r="GO85" s="1279"/>
      <c r="GP85" s="1279"/>
      <c r="GQ85" s="1279"/>
      <c r="GR85" s="1279"/>
      <c r="GS85" s="1279"/>
      <c r="GT85" s="1279"/>
      <c r="GU85" s="1279"/>
      <c r="GV85" s="1279"/>
      <c r="GW85" s="1279"/>
      <c r="GX85" s="1279"/>
      <c r="GY85" s="1279"/>
      <c r="GZ85" s="1279"/>
      <c r="HA85" s="1279"/>
      <c r="HB85" s="1279"/>
      <c r="HC85" s="1279"/>
      <c r="HD85" s="1279"/>
      <c r="HE85" s="1279"/>
      <c r="HF85" s="1279"/>
      <c r="HG85" s="1279"/>
      <c r="HH85" s="1279"/>
      <c r="HI85" s="1279"/>
      <c r="HJ85" s="1279"/>
      <c r="HK85" s="1279"/>
      <c r="HL85" s="1279"/>
      <c r="HM85" s="1279"/>
      <c r="HN85" s="1279"/>
      <c r="HO85" s="1279"/>
      <c r="HP85" s="1279"/>
      <c r="HQ85" s="1279"/>
      <c r="HR85" s="1279"/>
      <c r="HS85" s="1279"/>
      <c r="HT85" s="1279"/>
      <c r="HU85" s="1279"/>
      <c r="HV85" s="1279"/>
      <c r="HW85" s="1279"/>
      <c r="HX85" s="1279"/>
      <c r="HY85" s="1279"/>
      <c r="HZ85" s="1279"/>
      <c r="IA85" s="1279"/>
      <c r="IB85" s="1279"/>
      <c r="IC85" s="1279"/>
      <c r="ID85" s="1279"/>
      <c r="IE85" s="1279"/>
      <c r="IF85" s="1279"/>
      <c r="IG85" s="1279"/>
      <c r="IH85" s="1279"/>
      <c r="II85" s="1279"/>
      <c r="IJ85" s="1279"/>
      <c r="IK85" s="1279"/>
      <c r="IL85" s="1279"/>
      <c r="IM85" s="1279"/>
      <c r="IN85" s="1279"/>
      <c r="IO85" s="1279"/>
      <c r="IP85" s="1279"/>
      <c r="IQ85" s="1279"/>
      <c r="IR85" s="1279"/>
      <c r="IS85" s="1279"/>
      <c r="IT85" s="1279"/>
      <c r="IU85" s="1279"/>
    </row>
    <row r="86" spans="1:255" ht="14.1" customHeight="1" x14ac:dyDescent="0.25">
      <c r="A86" s="216"/>
      <c r="B86" s="1294" t="s">
        <v>237</v>
      </c>
      <c r="C86" s="1295" t="s">
        <v>99</v>
      </c>
      <c r="E86" s="1279"/>
      <c r="F86" s="1279"/>
      <c r="G86" s="1325">
        <f t="shared" ref="G86:Z86" si="109">G85/G18</f>
        <v>0.53502103041890547</v>
      </c>
      <c r="H86" s="1325">
        <f t="shared" si="109"/>
        <v>0.53487121357971545</v>
      </c>
      <c r="I86" s="1325">
        <f t="shared" si="109"/>
        <v>0.53473537752721545</v>
      </c>
      <c r="J86" s="1325">
        <f t="shared" si="109"/>
        <v>0.53461165249054143</v>
      </c>
      <c r="K86" s="1325">
        <f t="shared" si="109"/>
        <v>0.53449848788376753</v>
      </c>
      <c r="L86" s="1325">
        <f t="shared" si="109"/>
        <v>0.53439458698433873</v>
      </c>
      <c r="M86" s="1325">
        <f t="shared" si="109"/>
        <v>0.53439458698433873</v>
      </c>
      <c r="N86" s="1325">
        <f t="shared" si="109"/>
        <v>0.53439458698433873</v>
      </c>
      <c r="O86" s="1325">
        <f t="shared" si="109"/>
        <v>0.53439458698433873</v>
      </c>
      <c r="P86" s="1325">
        <f t="shared" si="109"/>
        <v>0.53439458698433873</v>
      </c>
      <c r="Q86" s="1325">
        <f t="shared" si="109"/>
        <v>0.53439458698433873</v>
      </c>
      <c r="R86" s="1325">
        <f t="shared" si="109"/>
        <v>0.53439458698433873</v>
      </c>
      <c r="S86" s="1325">
        <f t="shared" si="109"/>
        <v>0.53439458698433873</v>
      </c>
      <c r="T86" s="1325">
        <f t="shared" si="109"/>
        <v>0.53439458698433873</v>
      </c>
      <c r="U86" s="1325">
        <f t="shared" si="109"/>
        <v>0.53439458698433873</v>
      </c>
      <c r="V86" s="1325">
        <f t="shared" si="109"/>
        <v>0.53439458698433873</v>
      </c>
      <c r="W86" s="1325">
        <f t="shared" si="109"/>
        <v>0.53439458698433873</v>
      </c>
      <c r="X86" s="1325">
        <f t="shared" si="109"/>
        <v>0.53439458698433873</v>
      </c>
      <c r="Y86" s="1325">
        <f t="shared" si="109"/>
        <v>0.53439458698433873</v>
      </c>
      <c r="Z86" s="1325">
        <f t="shared" si="109"/>
        <v>0.53439458698433873</v>
      </c>
      <c r="AA86" s="1318">
        <v>0</v>
      </c>
    </row>
    <row r="87" spans="1:255" s="1309" customFormat="1" ht="5.0999999999999996" customHeight="1" x14ac:dyDescent="0.25">
      <c r="A87" s="1308"/>
      <c r="E87" s="1279"/>
      <c r="F87" s="1279"/>
      <c r="G87" s="1349"/>
      <c r="H87" s="1349"/>
      <c r="I87" s="1349"/>
      <c r="J87" s="1349"/>
      <c r="K87" s="1349"/>
      <c r="L87" s="1349"/>
      <c r="M87" s="1349"/>
      <c r="N87" s="1349"/>
      <c r="O87" s="1349"/>
      <c r="P87" s="1349"/>
      <c r="Q87" s="1349"/>
      <c r="R87" s="1349"/>
      <c r="S87" s="1349"/>
      <c r="T87" s="1349"/>
      <c r="U87" s="1349"/>
      <c r="V87" s="1349"/>
      <c r="W87" s="1349"/>
      <c r="X87" s="1349"/>
      <c r="Y87" s="1349"/>
      <c r="Z87" s="1349"/>
      <c r="AA87" s="1350"/>
    </row>
    <row r="88" spans="1:255" ht="14.1" customHeight="1" x14ac:dyDescent="0.25">
      <c r="A88" s="1271" t="s">
        <v>417</v>
      </c>
      <c r="B88" s="1279" t="s">
        <v>538</v>
      </c>
      <c r="D88" s="1279"/>
      <c r="E88" s="1274"/>
      <c r="F88" s="1274"/>
      <c r="G88" s="1306">
        <f>SUM(G89:G96)</f>
        <v>0</v>
      </c>
      <c r="H88" s="1291">
        <f>SUM(H89:H96)</f>
        <v>0</v>
      </c>
      <c r="I88" s="1291">
        <f>SUM(I89:I96)</f>
        <v>0</v>
      </c>
      <c r="J88" s="1291">
        <f t="shared" ref="J88:U88" si="110">SUM(J89:J96)</f>
        <v>0</v>
      </c>
      <c r="K88" s="1291">
        <f t="shared" si="110"/>
        <v>0</v>
      </c>
      <c r="L88" s="1291">
        <f t="shared" si="110"/>
        <v>0</v>
      </c>
      <c r="M88" s="1291">
        <f t="shared" si="110"/>
        <v>0</v>
      </c>
      <c r="N88" s="1291">
        <f t="shared" si="110"/>
        <v>0</v>
      </c>
      <c r="O88" s="1291">
        <f t="shared" si="110"/>
        <v>0</v>
      </c>
      <c r="P88" s="1291">
        <f t="shared" si="110"/>
        <v>0</v>
      </c>
      <c r="Q88" s="1291">
        <f t="shared" si="110"/>
        <v>0</v>
      </c>
      <c r="R88" s="1291">
        <f t="shared" si="110"/>
        <v>0</v>
      </c>
      <c r="S88" s="1291">
        <f t="shared" si="110"/>
        <v>0</v>
      </c>
      <c r="T88" s="1291">
        <f t="shared" si="110"/>
        <v>0</v>
      </c>
      <c r="U88" s="1291">
        <f t="shared" si="110"/>
        <v>0</v>
      </c>
      <c r="V88" s="1291">
        <f t="shared" ref="V88:Z88" si="111">SUM(V89:V96)</f>
        <v>0</v>
      </c>
      <c r="W88" s="1291">
        <f t="shared" si="111"/>
        <v>0</v>
      </c>
      <c r="X88" s="1291">
        <f t="shared" si="111"/>
        <v>0</v>
      </c>
      <c r="Y88" s="1291">
        <f t="shared" si="111"/>
        <v>0</v>
      </c>
      <c r="Z88" s="1291">
        <f t="shared" si="111"/>
        <v>0</v>
      </c>
      <c r="AA88" s="1277">
        <v>0</v>
      </c>
      <c r="AB88" s="1279"/>
      <c r="AC88" s="1279"/>
      <c r="AD88" s="1279"/>
      <c r="AE88" s="1279"/>
      <c r="AF88" s="1279"/>
      <c r="AG88" s="1279"/>
      <c r="AH88" s="1279"/>
      <c r="AI88" s="1279"/>
      <c r="AJ88" s="1279"/>
      <c r="AK88" s="1279"/>
      <c r="AL88" s="1279"/>
      <c r="AM88" s="1279"/>
      <c r="AN88" s="1279"/>
      <c r="AO88" s="1279"/>
      <c r="AP88" s="1279"/>
      <c r="AQ88" s="1279"/>
      <c r="AR88" s="1279"/>
      <c r="AS88" s="1279"/>
      <c r="AT88" s="1279"/>
      <c r="AU88" s="1279"/>
      <c r="AV88" s="1279"/>
      <c r="AW88" s="1279"/>
      <c r="AX88" s="1279"/>
      <c r="AY88" s="1279"/>
      <c r="AZ88" s="1279"/>
      <c r="BA88" s="1279"/>
      <c r="BB88" s="1279"/>
      <c r="BC88" s="1279"/>
      <c r="BD88" s="1279"/>
      <c r="BE88" s="1279"/>
      <c r="BF88" s="1279"/>
      <c r="BG88" s="1279"/>
      <c r="BH88" s="1279"/>
      <c r="BI88" s="1279"/>
      <c r="BJ88" s="1279"/>
      <c r="BK88" s="1279"/>
      <c r="BL88" s="1279"/>
      <c r="BM88" s="1279"/>
      <c r="BN88" s="1279"/>
      <c r="BO88" s="1279"/>
      <c r="BP88" s="1279"/>
      <c r="BQ88" s="1279"/>
      <c r="BR88" s="1279"/>
      <c r="BS88" s="1279"/>
      <c r="BT88" s="1279"/>
      <c r="BU88" s="1279"/>
      <c r="BV88" s="1279"/>
      <c r="BW88" s="1279"/>
      <c r="BX88" s="1279"/>
      <c r="BY88" s="1279"/>
      <c r="BZ88" s="1279"/>
      <c r="CA88" s="1279"/>
      <c r="CB88" s="1279"/>
      <c r="CC88" s="1279"/>
      <c r="CD88" s="1279"/>
      <c r="CE88" s="1279"/>
      <c r="CF88" s="1279"/>
      <c r="CG88" s="1279"/>
      <c r="CH88" s="1279"/>
      <c r="CI88" s="1279"/>
      <c r="CJ88" s="1279"/>
      <c r="CK88" s="1279"/>
      <c r="CL88" s="1279"/>
      <c r="CM88" s="1279"/>
      <c r="CN88" s="1279"/>
      <c r="CO88" s="1279"/>
      <c r="CP88" s="1279"/>
      <c r="CQ88" s="1279"/>
      <c r="CR88" s="1279"/>
      <c r="CS88" s="1279"/>
      <c r="CT88" s="1279"/>
      <c r="CU88" s="1279"/>
      <c r="CV88" s="1279"/>
      <c r="CW88" s="1279"/>
      <c r="CX88" s="1279"/>
      <c r="CY88" s="1279"/>
      <c r="CZ88" s="1279"/>
      <c r="DA88" s="1279"/>
      <c r="DB88" s="1279"/>
      <c r="DC88" s="1279"/>
      <c r="DD88" s="1279"/>
      <c r="DE88" s="1279"/>
      <c r="DF88" s="1279"/>
      <c r="DG88" s="1279"/>
      <c r="DH88" s="1279"/>
      <c r="DI88" s="1279"/>
      <c r="DJ88" s="1279"/>
      <c r="DK88" s="1279"/>
      <c r="DL88" s="1279"/>
      <c r="DM88" s="1279"/>
      <c r="DN88" s="1279"/>
      <c r="DO88" s="1279"/>
      <c r="DP88" s="1279"/>
      <c r="DQ88" s="1279"/>
      <c r="DR88" s="1279"/>
      <c r="DS88" s="1279"/>
      <c r="DT88" s="1279"/>
      <c r="DU88" s="1279"/>
      <c r="DV88" s="1279"/>
      <c r="DW88" s="1279"/>
      <c r="DX88" s="1279"/>
      <c r="DY88" s="1279"/>
      <c r="DZ88" s="1279"/>
      <c r="EA88" s="1279"/>
      <c r="EB88" s="1279"/>
      <c r="EC88" s="1279"/>
      <c r="ED88" s="1279"/>
      <c r="EE88" s="1279"/>
      <c r="EF88" s="1279"/>
      <c r="EG88" s="1279"/>
      <c r="EH88" s="1279"/>
      <c r="EI88" s="1279"/>
      <c r="EJ88" s="1279"/>
      <c r="EK88" s="1279"/>
      <c r="EL88" s="1279"/>
      <c r="EM88" s="1279"/>
      <c r="EN88" s="1279"/>
      <c r="EO88" s="1279"/>
      <c r="EP88" s="1279"/>
      <c r="EQ88" s="1279"/>
      <c r="ER88" s="1279"/>
      <c r="ES88" s="1279"/>
      <c r="ET88" s="1279"/>
      <c r="EU88" s="1279"/>
      <c r="EV88" s="1279"/>
      <c r="EW88" s="1279"/>
      <c r="EX88" s="1279"/>
      <c r="EY88" s="1279"/>
      <c r="EZ88" s="1279"/>
      <c r="FA88" s="1279"/>
      <c r="FB88" s="1279"/>
      <c r="FC88" s="1279"/>
      <c r="FD88" s="1279"/>
      <c r="FE88" s="1279"/>
      <c r="FF88" s="1279"/>
      <c r="FG88" s="1279"/>
      <c r="FH88" s="1279"/>
      <c r="FI88" s="1279"/>
      <c r="FJ88" s="1279"/>
      <c r="FK88" s="1279"/>
      <c r="FL88" s="1279"/>
      <c r="FM88" s="1279"/>
      <c r="FN88" s="1279"/>
      <c r="FO88" s="1279"/>
      <c r="FP88" s="1279"/>
      <c r="FQ88" s="1279"/>
      <c r="FR88" s="1279"/>
      <c r="FS88" s="1279"/>
      <c r="FT88" s="1279"/>
      <c r="FU88" s="1279"/>
      <c r="FV88" s="1279"/>
      <c r="FW88" s="1279"/>
      <c r="FX88" s="1279"/>
      <c r="FY88" s="1279"/>
      <c r="FZ88" s="1279"/>
      <c r="GA88" s="1279"/>
      <c r="GB88" s="1279"/>
      <c r="GC88" s="1279"/>
      <c r="GD88" s="1279"/>
      <c r="GE88" s="1279"/>
      <c r="GF88" s="1279"/>
      <c r="GG88" s="1279"/>
      <c r="GH88" s="1279"/>
      <c r="GI88" s="1279"/>
      <c r="GJ88" s="1279"/>
      <c r="GK88" s="1279"/>
      <c r="GL88" s="1279"/>
      <c r="GM88" s="1279"/>
      <c r="GN88" s="1279"/>
      <c r="GO88" s="1279"/>
      <c r="GP88" s="1279"/>
      <c r="GQ88" s="1279"/>
      <c r="GR88" s="1279"/>
      <c r="GS88" s="1279"/>
      <c r="GT88" s="1279"/>
      <c r="GU88" s="1279"/>
      <c r="GV88" s="1279"/>
      <c r="GW88" s="1279"/>
      <c r="GX88" s="1279"/>
      <c r="GY88" s="1279"/>
      <c r="GZ88" s="1279"/>
      <c r="HA88" s="1279"/>
      <c r="HB88" s="1279"/>
      <c r="HC88" s="1279"/>
      <c r="HD88" s="1279"/>
      <c r="HE88" s="1279"/>
      <c r="HF88" s="1279"/>
      <c r="HG88" s="1279"/>
      <c r="HH88" s="1279"/>
      <c r="HI88" s="1279"/>
      <c r="HJ88" s="1279"/>
      <c r="HK88" s="1279"/>
      <c r="HL88" s="1279"/>
      <c r="HM88" s="1279"/>
      <c r="HN88" s="1279"/>
      <c r="HO88" s="1279"/>
      <c r="HP88" s="1279"/>
      <c r="HQ88" s="1279"/>
      <c r="HR88" s="1279"/>
      <c r="HS88" s="1279"/>
      <c r="HT88" s="1279"/>
      <c r="HU88" s="1279"/>
      <c r="HV88" s="1279"/>
      <c r="HW88" s="1279"/>
      <c r="HX88" s="1279"/>
      <c r="HY88" s="1279"/>
      <c r="HZ88" s="1279"/>
      <c r="IA88" s="1279"/>
      <c r="IB88" s="1279"/>
      <c r="IC88" s="1279"/>
      <c r="ID88" s="1279"/>
      <c r="IE88" s="1279"/>
      <c r="IF88" s="1279"/>
      <c r="IG88" s="1279"/>
      <c r="IH88" s="1279"/>
      <c r="II88" s="1279"/>
      <c r="IJ88" s="1279"/>
      <c r="IK88" s="1279"/>
      <c r="IL88" s="1279"/>
      <c r="IM88" s="1279"/>
      <c r="IN88" s="1279"/>
      <c r="IO88" s="1279"/>
      <c r="IP88" s="1279"/>
      <c r="IQ88" s="1279"/>
      <c r="IR88" s="1279"/>
      <c r="IS88" s="1279"/>
      <c r="IT88" s="1279"/>
      <c r="IU88" s="1279"/>
    </row>
    <row r="89" spans="1:255" ht="14.1" customHeight="1" x14ac:dyDescent="0.25">
      <c r="A89" s="216"/>
      <c r="B89" s="1294" t="s">
        <v>237</v>
      </c>
      <c r="C89" s="1295" t="s">
        <v>293</v>
      </c>
      <c r="D89" s="1274"/>
      <c r="E89" s="1274"/>
      <c r="F89" s="1274"/>
      <c r="G89" s="1351">
        <f t="shared" ref="G89:Z89" si="112">G62</f>
        <v>0</v>
      </c>
      <c r="H89" s="1299">
        <f t="shared" si="112"/>
        <v>0</v>
      </c>
      <c r="I89" s="1299">
        <f t="shared" si="112"/>
        <v>0</v>
      </c>
      <c r="J89" s="1299">
        <f t="shared" si="112"/>
        <v>0</v>
      </c>
      <c r="K89" s="1299">
        <f t="shared" si="112"/>
        <v>0</v>
      </c>
      <c r="L89" s="1299">
        <f t="shared" si="112"/>
        <v>0</v>
      </c>
      <c r="M89" s="1299">
        <f t="shared" si="112"/>
        <v>0</v>
      </c>
      <c r="N89" s="1299">
        <f t="shared" si="112"/>
        <v>0</v>
      </c>
      <c r="O89" s="1299">
        <f t="shared" si="112"/>
        <v>0</v>
      </c>
      <c r="P89" s="1299">
        <f t="shared" si="112"/>
        <v>0</v>
      </c>
      <c r="Q89" s="1299">
        <f t="shared" si="112"/>
        <v>0</v>
      </c>
      <c r="R89" s="1299">
        <f t="shared" si="112"/>
        <v>0</v>
      </c>
      <c r="S89" s="1299">
        <f t="shared" si="112"/>
        <v>0</v>
      </c>
      <c r="T89" s="1299">
        <f t="shared" si="112"/>
        <v>0</v>
      </c>
      <c r="U89" s="1299">
        <f t="shared" si="112"/>
        <v>0</v>
      </c>
      <c r="V89" s="1299">
        <f t="shared" si="112"/>
        <v>0</v>
      </c>
      <c r="W89" s="1299">
        <f t="shared" si="112"/>
        <v>0</v>
      </c>
      <c r="X89" s="1299">
        <f t="shared" si="112"/>
        <v>0</v>
      </c>
      <c r="Y89" s="1299">
        <f t="shared" si="112"/>
        <v>0</v>
      </c>
      <c r="Z89" s="1299">
        <f t="shared" si="112"/>
        <v>0</v>
      </c>
      <c r="AA89" s="1300">
        <v>0</v>
      </c>
      <c r="AB89" s="1274"/>
      <c r="AC89" s="1274"/>
      <c r="AD89" s="1274"/>
      <c r="AE89" s="1274"/>
      <c r="AF89" s="1274"/>
      <c r="AG89" s="1274"/>
      <c r="AH89" s="1274"/>
      <c r="AI89" s="1274"/>
      <c r="AJ89" s="1274"/>
      <c r="AK89" s="1274"/>
      <c r="AL89" s="1274"/>
      <c r="AM89" s="1274"/>
      <c r="AN89" s="1274"/>
      <c r="AO89" s="1274"/>
      <c r="AP89" s="1274"/>
      <c r="AQ89" s="1274"/>
      <c r="AR89" s="1274"/>
      <c r="AS89" s="1274"/>
      <c r="AT89" s="1274"/>
      <c r="AU89" s="1274"/>
      <c r="AV89" s="1274"/>
      <c r="AW89" s="1274"/>
      <c r="AX89" s="1274"/>
      <c r="AY89" s="1274"/>
      <c r="AZ89" s="1274"/>
      <c r="BA89" s="1274"/>
      <c r="BB89" s="1274"/>
      <c r="BC89" s="1274"/>
      <c r="BD89" s="1274"/>
      <c r="BE89" s="1274"/>
      <c r="BF89" s="1274"/>
      <c r="BG89" s="1274"/>
      <c r="BH89" s="1274"/>
      <c r="BI89" s="1274"/>
      <c r="BJ89" s="1274"/>
      <c r="BK89" s="1274"/>
      <c r="BL89" s="1274"/>
      <c r="BM89" s="1274"/>
      <c r="BN89" s="1274"/>
      <c r="BO89" s="1274"/>
      <c r="BP89" s="1274"/>
      <c r="BQ89" s="1274"/>
      <c r="BR89" s="1274"/>
      <c r="BS89" s="1274"/>
      <c r="BT89" s="1274"/>
      <c r="BU89" s="1274"/>
      <c r="BV89" s="1274"/>
      <c r="BW89" s="1274"/>
      <c r="BX89" s="1274"/>
      <c r="BY89" s="1274"/>
      <c r="BZ89" s="1274"/>
      <c r="CA89" s="1274"/>
      <c r="CB89" s="1274"/>
      <c r="CC89" s="1274"/>
      <c r="CD89" s="1274"/>
      <c r="CE89" s="1274"/>
      <c r="CF89" s="1274"/>
      <c r="CG89" s="1274"/>
      <c r="CH89" s="1274"/>
      <c r="CI89" s="1274"/>
      <c r="CJ89" s="1274"/>
      <c r="CK89" s="1274"/>
      <c r="CL89" s="1274"/>
      <c r="CM89" s="1274"/>
      <c r="CN89" s="1274"/>
      <c r="CO89" s="1274"/>
      <c r="CP89" s="1274"/>
      <c r="CQ89" s="1274"/>
      <c r="CR89" s="1274"/>
      <c r="CS89" s="1274"/>
      <c r="CT89" s="1274"/>
      <c r="CU89" s="1274"/>
      <c r="CV89" s="1274"/>
      <c r="CW89" s="1274"/>
      <c r="CX89" s="1274"/>
      <c r="CY89" s="1274"/>
      <c r="CZ89" s="1274"/>
      <c r="DA89" s="1274"/>
      <c r="DB89" s="1274"/>
      <c r="DC89" s="1274"/>
      <c r="DD89" s="1274"/>
      <c r="DE89" s="1274"/>
      <c r="DF89" s="1274"/>
      <c r="DG89" s="1274"/>
      <c r="DH89" s="1274"/>
      <c r="DI89" s="1274"/>
      <c r="DJ89" s="1274"/>
      <c r="DK89" s="1274"/>
      <c r="DL89" s="1274"/>
      <c r="DM89" s="1274"/>
      <c r="DN89" s="1274"/>
      <c r="DO89" s="1274"/>
      <c r="DP89" s="1274"/>
      <c r="DQ89" s="1274"/>
      <c r="DR89" s="1274"/>
      <c r="DS89" s="1274"/>
      <c r="DT89" s="1274"/>
      <c r="DU89" s="1274"/>
      <c r="DV89" s="1274"/>
      <c r="DW89" s="1274"/>
      <c r="DX89" s="1274"/>
      <c r="DY89" s="1274"/>
      <c r="DZ89" s="1274"/>
      <c r="EA89" s="1274"/>
      <c r="EB89" s="1274"/>
      <c r="EC89" s="1274"/>
      <c r="ED89" s="1274"/>
      <c r="EE89" s="1274"/>
      <c r="EF89" s="1274"/>
      <c r="EG89" s="1274"/>
      <c r="EH89" s="1274"/>
      <c r="EI89" s="1274"/>
      <c r="EJ89" s="1274"/>
      <c r="EK89" s="1274"/>
      <c r="EL89" s="1274"/>
      <c r="EM89" s="1274"/>
      <c r="EN89" s="1274"/>
      <c r="EO89" s="1274"/>
      <c r="EP89" s="1274"/>
      <c r="EQ89" s="1274"/>
      <c r="ER89" s="1274"/>
      <c r="ES89" s="1274"/>
      <c r="ET89" s="1274"/>
      <c r="EU89" s="1274"/>
      <c r="EV89" s="1274"/>
      <c r="EW89" s="1274"/>
      <c r="EX89" s="1274"/>
      <c r="EY89" s="1274"/>
      <c r="EZ89" s="1274"/>
      <c r="FA89" s="1274"/>
      <c r="FB89" s="1274"/>
      <c r="FC89" s="1274"/>
      <c r="FD89" s="1274"/>
      <c r="FE89" s="1274"/>
      <c r="FF89" s="1274"/>
      <c r="FG89" s="1274"/>
      <c r="FH89" s="1274"/>
      <c r="FI89" s="1274"/>
      <c r="FJ89" s="1274"/>
      <c r="FK89" s="1274"/>
      <c r="FL89" s="1274"/>
      <c r="FM89" s="1274"/>
      <c r="FN89" s="1274"/>
      <c r="FO89" s="1274"/>
      <c r="FP89" s="1274"/>
      <c r="FQ89" s="1274"/>
      <c r="FR89" s="1274"/>
      <c r="FS89" s="1274"/>
      <c r="FT89" s="1274"/>
      <c r="FU89" s="1274"/>
      <c r="FV89" s="1274"/>
      <c r="FW89" s="1274"/>
      <c r="FX89" s="1274"/>
      <c r="FY89" s="1274"/>
      <c r="FZ89" s="1274"/>
      <c r="GA89" s="1274"/>
      <c r="GB89" s="1274"/>
      <c r="GC89" s="1274"/>
      <c r="GD89" s="1274"/>
      <c r="GE89" s="1274"/>
      <c r="GF89" s="1274"/>
      <c r="GG89" s="1274"/>
      <c r="GH89" s="1274"/>
      <c r="GI89" s="1274"/>
      <c r="GJ89" s="1274"/>
      <c r="GK89" s="1274"/>
      <c r="GL89" s="1274"/>
      <c r="GM89" s="1274"/>
      <c r="GN89" s="1274"/>
      <c r="GO89" s="1274"/>
      <c r="GP89" s="1274"/>
      <c r="GQ89" s="1274"/>
      <c r="GR89" s="1274"/>
      <c r="GS89" s="1274"/>
      <c r="GT89" s="1274"/>
      <c r="GU89" s="1274"/>
      <c r="GV89" s="1274"/>
      <c r="GW89" s="1274"/>
      <c r="GX89" s="1274"/>
      <c r="GY89" s="1274"/>
      <c r="GZ89" s="1274"/>
      <c r="HA89" s="1274"/>
      <c r="HB89" s="1274"/>
      <c r="HC89" s="1274"/>
      <c r="HD89" s="1274"/>
      <c r="HE89" s="1274"/>
      <c r="HF89" s="1274"/>
      <c r="HG89" s="1274"/>
      <c r="HH89" s="1274"/>
      <c r="HI89" s="1274"/>
      <c r="HJ89" s="1274"/>
      <c r="HK89" s="1274"/>
      <c r="HL89" s="1274"/>
      <c r="HM89" s="1274"/>
      <c r="HN89" s="1274"/>
      <c r="HO89" s="1274"/>
      <c r="HP89" s="1274"/>
      <c r="HQ89" s="1274"/>
      <c r="HR89" s="1274"/>
      <c r="HS89" s="1274"/>
      <c r="HT89" s="1274"/>
      <c r="HU89" s="1274"/>
      <c r="HV89" s="1274"/>
      <c r="HW89" s="1274"/>
      <c r="HX89" s="1274"/>
      <c r="HY89" s="1274"/>
      <c r="HZ89" s="1274"/>
      <c r="IA89" s="1274"/>
      <c r="IB89" s="1274"/>
      <c r="IC89" s="1274"/>
      <c r="ID89" s="1274"/>
      <c r="IE89" s="1274"/>
      <c r="IF89" s="1274"/>
      <c r="IG89" s="1274"/>
      <c r="IH89" s="1274"/>
      <c r="II89" s="1274"/>
      <c r="IJ89" s="1274"/>
      <c r="IK89" s="1274"/>
      <c r="IL89" s="1274"/>
      <c r="IM89" s="1274"/>
      <c r="IN89" s="1274"/>
      <c r="IO89" s="1274"/>
      <c r="IP89" s="1274"/>
      <c r="IQ89" s="1274"/>
      <c r="IR89" s="1274"/>
      <c r="IS89" s="1274"/>
      <c r="IT89" s="1274"/>
      <c r="IU89" s="1274"/>
    </row>
    <row r="90" spans="1:255" ht="14.1" customHeight="1" x14ac:dyDescent="0.25">
      <c r="A90" s="216"/>
      <c r="B90" s="1294" t="s">
        <v>238</v>
      </c>
      <c r="C90" s="1295" t="s">
        <v>294</v>
      </c>
      <c r="D90" s="1274"/>
      <c r="E90" s="1274"/>
      <c r="F90" s="1274"/>
      <c r="G90" s="1351">
        <f t="shared" ref="G90:Z90" si="113">G63</f>
        <v>0</v>
      </c>
      <c r="H90" s="1299">
        <f t="shared" si="113"/>
        <v>0</v>
      </c>
      <c r="I90" s="1299">
        <f t="shared" si="113"/>
        <v>0</v>
      </c>
      <c r="J90" s="1299">
        <f t="shared" si="113"/>
        <v>0</v>
      </c>
      <c r="K90" s="1299">
        <f t="shared" si="113"/>
        <v>0</v>
      </c>
      <c r="L90" s="1299">
        <f t="shared" si="113"/>
        <v>0</v>
      </c>
      <c r="M90" s="1299">
        <f t="shared" si="113"/>
        <v>0</v>
      </c>
      <c r="N90" s="1299">
        <f t="shared" si="113"/>
        <v>0</v>
      </c>
      <c r="O90" s="1299">
        <f t="shared" si="113"/>
        <v>0</v>
      </c>
      <c r="P90" s="1299">
        <f t="shared" si="113"/>
        <v>0</v>
      </c>
      <c r="Q90" s="1299">
        <f t="shared" si="113"/>
        <v>0</v>
      </c>
      <c r="R90" s="1299">
        <f t="shared" si="113"/>
        <v>0</v>
      </c>
      <c r="S90" s="1299">
        <f t="shared" si="113"/>
        <v>0</v>
      </c>
      <c r="T90" s="1299">
        <f t="shared" si="113"/>
        <v>0</v>
      </c>
      <c r="U90" s="1299">
        <f t="shared" si="113"/>
        <v>0</v>
      </c>
      <c r="V90" s="1299">
        <f t="shared" si="113"/>
        <v>0</v>
      </c>
      <c r="W90" s="1299">
        <f t="shared" si="113"/>
        <v>0</v>
      </c>
      <c r="X90" s="1299">
        <f t="shared" si="113"/>
        <v>0</v>
      </c>
      <c r="Y90" s="1299">
        <f t="shared" si="113"/>
        <v>0</v>
      </c>
      <c r="Z90" s="1299">
        <f t="shared" si="113"/>
        <v>0</v>
      </c>
      <c r="AA90" s="1300">
        <v>0</v>
      </c>
      <c r="AB90" s="1274"/>
      <c r="AC90" s="1274"/>
      <c r="AD90" s="1274"/>
      <c r="AE90" s="1274"/>
      <c r="AF90" s="1274"/>
      <c r="AG90" s="1274"/>
      <c r="AH90" s="1274"/>
      <c r="AI90" s="1274"/>
      <c r="AJ90" s="1274"/>
      <c r="AK90" s="1274"/>
      <c r="AL90" s="1274"/>
      <c r="AM90" s="1274"/>
      <c r="AN90" s="1274"/>
      <c r="AO90" s="1274"/>
      <c r="AP90" s="1274"/>
      <c r="AQ90" s="1274"/>
      <c r="AR90" s="1274"/>
      <c r="AS90" s="1274"/>
      <c r="AT90" s="1274"/>
      <c r="AU90" s="1274"/>
      <c r="AV90" s="1274"/>
      <c r="AW90" s="1274"/>
      <c r="AX90" s="1274"/>
      <c r="AY90" s="1274"/>
      <c r="AZ90" s="1274"/>
      <c r="BA90" s="1274"/>
      <c r="BB90" s="1274"/>
      <c r="BC90" s="1274"/>
      <c r="BD90" s="1274"/>
      <c r="BE90" s="1274"/>
      <c r="BF90" s="1274"/>
      <c r="BG90" s="1274"/>
      <c r="BH90" s="1274"/>
      <c r="BI90" s="1274"/>
      <c r="BJ90" s="1274"/>
      <c r="BK90" s="1274"/>
      <c r="BL90" s="1274"/>
      <c r="BM90" s="1274"/>
      <c r="BN90" s="1274"/>
      <c r="BO90" s="1274"/>
      <c r="BP90" s="1274"/>
      <c r="BQ90" s="1274"/>
      <c r="BR90" s="1274"/>
      <c r="BS90" s="1274"/>
      <c r="BT90" s="1274"/>
      <c r="BU90" s="1274"/>
      <c r="BV90" s="1274"/>
      <c r="BW90" s="1274"/>
      <c r="BX90" s="1274"/>
      <c r="BY90" s="1274"/>
      <c r="BZ90" s="1274"/>
      <c r="CA90" s="1274"/>
      <c r="CB90" s="1274"/>
      <c r="CC90" s="1274"/>
      <c r="CD90" s="1274"/>
      <c r="CE90" s="1274"/>
      <c r="CF90" s="1274"/>
      <c r="CG90" s="1274"/>
      <c r="CH90" s="1274"/>
      <c r="CI90" s="1274"/>
      <c r="CJ90" s="1274"/>
      <c r="CK90" s="1274"/>
      <c r="CL90" s="1274"/>
      <c r="CM90" s="1274"/>
      <c r="CN90" s="1274"/>
      <c r="CO90" s="1274"/>
      <c r="CP90" s="1274"/>
      <c r="CQ90" s="1274"/>
      <c r="CR90" s="1274"/>
      <c r="CS90" s="1274"/>
      <c r="CT90" s="1274"/>
      <c r="CU90" s="1274"/>
      <c r="CV90" s="1274"/>
      <c r="CW90" s="1274"/>
      <c r="CX90" s="1274"/>
      <c r="CY90" s="1274"/>
      <c r="CZ90" s="1274"/>
      <c r="DA90" s="1274"/>
      <c r="DB90" s="1274"/>
      <c r="DC90" s="1274"/>
      <c r="DD90" s="1274"/>
      <c r="DE90" s="1274"/>
      <c r="DF90" s="1274"/>
      <c r="DG90" s="1274"/>
      <c r="DH90" s="1274"/>
      <c r="DI90" s="1274"/>
      <c r="DJ90" s="1274"/>
      <c r="DK90" s="1274"/>
      <c r="DL90" s="1274"/>
      <c r="DM90" s="1274"/>
      <c r="DN90" s="1274"/>
      <c r="DO90" s="1274"/>
      <c r="DP90" s="1274"/>
      <c r="DQ90" s="1274"/>
      <c r="DR90" s="1274"/>
      <c r="DS90" s="1274"/>
      <c r="DT90" s="1274"/>
      <c r="DU90" s="1274"/>
      <c r="DV90" s="1274"/>
      <c r="DW90" s="1274"/>
      <c r="DX90" s="1274"/>
      <c r="DY90" s="1274"/>
      <c r="DZ90" s="1274"/>
      <c r="EA90" s="1274"/>
      <c r="EB90" s="1274"/>
      <c r="EC90" s="1274"/>
      <c r="ED90" s="1274"/>
      <c r="EE90" s="1274"/>
      <c r="EF90" s="1274"/>
      <c r="EG90" s="1274"/>
      <c r="EH90" s="1274"/>
      <c r="EI90" s="1274"/>
      <c r="EJ90" s="1274"/>
      <c r="EK90" s="1274"/>
      <c r="EL90" s="1274"/>
      <c r="EM90" s="1274"/>
      <c r="EN90" s="1274"/>
      <c r="EO90" s="1274"/>
      <c r="EP90" s="1274"/>
      <c r="EQ90" s="1274"/>
      <c r="ER90" s="1274"/>
      <c r="ES90" s="1274"/>
      <c r="ET90" s="1274"/>
      <c r="EU90" s="1274"/>
      <c r="EV90" s="1274"/>
      <c r="EW90" s="1274"/>
      <c r="EX90" s="1274"/>
      <c r="EY90" s="1274"/>
      <c r="EZ90" s="1274"/>
      <c r="FA90" s="1274"/>
      <c r="FB90" s="1274"/>
      <c r="FC90" s="1274"/>
      <c r="FD90" s="1274"/>
      <c r="FE90" s="1274"/>
      <c r="FF90" s="1274"/>
      <c r="FG90" s="1274"/>
      <c r="FH90" s="1274"/>
      <c r="FI90" s="1274"/>
      <c r="FJ90" s="1274"/>
      <c r="FK90" s="1274"/>
      <c r="FL90" s="1274"/>
      <c r="FM90" s="1274"/>
      <c r="FN90" s="1274"/>
      <c r="FO90" s="1274"/>
      <c r="FP90" s="1274"/>
      <c r="FQ90" s="1274"/>
      <c r="FR90" s="1274"/>
      <c r="FS90" s="1274"/>
      <c r="FT90" s="1274"/>
      <c r="FU90" s="1274"/>
      <c r="FV90" s="1274"/>
      <c r="FW90" s="1274"/>
      <c r="FX90" s="1274"/>
      <c r="FY90" s="1274"/>
      <c r="FZ90" s="1274"/>
      <c r="GA90" s="1274"/>
      <c r="GB90" s="1274"/>
      <c r="GC90" s="1274"/>
      <c r="GD90" s="1274"/>
      <c r="GE90" s="1274"/>
      <c r="GF90" s="1274"/>
      <c r="GG90" s="1274"/>
      <c r="GH90" s="1274"/>
      <c r="GI90" s="1274"/>
      <c r="GJ90" s="1274"/>
      <c r="GK90" s="1274"/>
      <c r="GL90" s="1274"/>
      <c r="GM90" s="1274"/>
      <c r="GN90" s="1274"/>
      <c r="GO90" s="1274"/>
      <c r="GP90" s="1274"/>
      <c r="GQ90" s="1274"/>
      <c r="GR90" s="1274"/>
      <c r="GS90" s="1274"/>
      <c r="GT90" s="1274"/>
      <c r="GU90" s="1274"/>
      <c r="GV90" s="1274"/>
      <c r="GW90" s="1274"/>
      <c r="GX90" s="1274"/>
      <c r="GY90" s="1274"/>
      <c r="GZ90" s="1274"/>
      <c r="HA90" s="1274"/>
      <c r="HB90" s="1274"/>
      <c r="HC90" s="1274"/>
      <c r="HD90" s="1274"/>
      <c r="HE90" s="1274"/>
      <c r="HF90" s="1274"/>
      <c r="HG90" s="1274"/>
      <c r="HH90" s="1274"/>
      <c r="HI90" s="1274"/>
      <c r="HJ90" s="1274"/>
      <c r="HK90" s="1274"/>
      <c r="HL90" s="1274"/>
      <c r="HM90" s="1274"/>
      <c r="HN90" s="1274"/>
      <c r="HO90" s="1274"/>
      <c r="HP90" s="1274"/>
      <c r="HQ90" s="1274"/>
      <c r="HR90" s="1274"/>
      <c r="HS90" s="1274"/>
      <c r="HT90" s="1274"/>
      <c r="HU90" s="1274"/>
      <c r="HV90" s="1274"/>
      <c r="HW90" s="1274"/>
      <c r="HX90" s="1274"/>
      <c r="HY90" s="1274"/>
      <c r="HZ90" s="1274"/>
      <c r="IA90" s="1274"/>
      <c r="IB90" s="1274"/>
      <c r="IC90" s="1274"/>
      <c r="ID90" s="1274"/>
      <c r="IE90" s="1274"/>
      <c r="IF90" s="1274"/>
      <c r="IG90" s="1274"/>
      <c r="IH90" s="1274"/>
      <c r="II90" s="1274"/>
      <c r="IJ90" s="1274"/>
      <c r="IK90" s="1274"/>
      <c r="IL90" s="1274"/>
      <c r="IM90" s="1274"/>
      <c r="IN90" s="1274"/>
      <c r="IO90" s="1274"/>
      <c r="IP90" s="1274"/>
      <c r="IQ90" s="1274"/>
      <c r="IR90" s="1274"/>
      <c r="IS90" s="1274"/>
      <c r="IT90" s="1274"/>
      <c r="IU90" s="1274"/>
    </row>
    <row r="91" spans="1:255" ht="14.1" customHeight="1" x14ac:dyDescent="0.25">
      <c r="A91" s="216"/>
      <c r="B91" s="1294" t="s">
        <v>239</v>
      </c>
      <c r="C91" s="1295" t="s">
        <v>295</v>
      </c>
      <c r="D91" s="1274"/>
      <c r="E91" s="1274"/>
      <c r="F91" s="1274"/>
      <c r="G91" s="1351">
        <f t="shared" ref="G91:Z91" si="114">G64</f>
        <v>0</v>
      </c>
      <c r="H91" s="1299">
        <f t="shared" si="114"/>
        <v>0</v>
      </c>
      <c r="I91" s="1299">
        <f t="shared" si="114"/>
        <v>0</v>
      </c>
      <c r="J91" s="1299">
        <f t="shared" si="114"/>
        <v>0</v>
      </c>
      <c r="K91" s="1299">
        <f t="shared" si="114"/>
        <v>0</v>
      </c>
      <c r="L91" s="1299">
        <f t="shared" si="114"/>
        <v>0</v>
      </c>
      <c r="M91" s="1299">
        <f t="shared" si="114"/>
        <v>0</v>
      </c>
      <c r="N91" s="1299">
        <f t="shared" si="114"/>
        <v>0</v>
      </c>
      <c r="O91" s="1299">
        <f t="shared" si="114"/>
        <v>0</v>
      </c>
      <c r="P91" s="1299">
        <f t="shared" si="114"/>
        <v>0</v>
      </c>
      <c r="Q91" s="1299">
        <f t="shared" si="114"/>
        <v>0</v>
      </c>
      <c r="R91" s="1299">
        <f t="shared" si="114"/>
        <v>0</v>
      </c>
      <c r="S91" s="1299">
        <f t="shared" si="114"/>
        <v>0</v>
      </c>
      <c r="T91" s="1299">
        <f t="shared" si="114"/>
        <v>0</v>
      </c>
      <c r="U91" s="1299">
        <f t="shared" si="114"/>
        <v>0</v>
      </c>
      <c r="V91" s="1299">
        <f t="shared" si="114"/>
        <v>0</v>
      </c>
      <c r="W91" s="1299">
        <f t="shared" si="114"/>
        <v>0</v>
      </c>
      <c r="X91" s="1299">
        <f t="shared" si="114"/>
        <v>0</v>
      </c>
      <c r="Y91" s="1299">
        <f t="shared" si="114"/>
        <v>0</v>
      </c>
      <c r="Z91" s="1299">
        <f t="shared" si="114"/>
        <v>0</v>
      </c>
      <c r="AA91" s="1300">
        <v>0</v>
      </c>
      <c r="AB91" s="1274"/>
      <c r="AC91" s="1274"/>
      <c r="AD91" s="1274"/>
      <c r="AE91" s="1274"/>
      <c r="AF91" s="1274"/>
      <c r="AG91" s="1274"/>
      <c r="AH91" s="1274"/>
      <c r="AI91" s="1274"/>
      <c r="AJ91" s="1274"/>
      <c r="AK91" s="1274"/>
      <c r="AL91" s="1274"/>
      <c r="AM91" s="1274"/>
      <c r="AN91" s="1274"/>
      <c r="AO91" s="1274"/>
      <c r="AP91" s="1274"/>
      <c r="AQ91" s="1274"/>
      <c r="AR91" s="1274"/>
      <c r="AS91" s="1274"/>
      <c r="AT91" s="1274"/>
      <c r="AU91" s="1274"/>
      <c r="AV91" s="1274"/>
      <c r="AW91" s="1274"/>
      <c r="AX91" s="1274"/>
      <c r="AY91" s="1274"/>
      <c r="AZ91" s="1274"/>
      <c r="BA91" s="1274"/>
      <c r="BB91" s="1274"/>
      <c r="BC91" s="1274"/>
      <c r="BD91" s="1274"/>
      <c r="BE91" s="1274"/>
      <c r="BF91" s="1274"/>
      <c r="BG91" s="1274"/>
      <c r="BH91" s="1274"/>
      <c r="BI91" s="1274"/>
      <c r="BJ91" s="1274"/>
      <c r="BK91" s="1274"/>
      <c r="BL91" s="1274"/>
      <c r="BM91" s="1274"/>
      <c r="BN91" s="1274"/>
      <c r="BO91" s="1274"/>
      <c r="BP91" s="1274"/>
      <c r="BQ91" s="1274"/>
      <c r="BR91" s="1274"/>
      <c r="BS91" s="1274"/>
      <c r="BT91" s="1274"/>
      <c r="BU91" s="1274"/>
      <c r="BV91" s="1274"/>
      <c r="BW91" s="1274"/>
      <c r="BX91" s="1274"/>
      <c r="BY91" s="1274"/>
      <c r="BZ91" s="1274"/>
      <c r="CA91" s="1274"/>
      <c r="CB91" s="1274"/>
      <c r="CC91" s="1274"/>
      <c r="CD91" s="1274"/>
      <c r="CE91" s="1274"/>
      <c r="CF91" s="1274"/>
      <c r="CG91" s="1274"/>
      <c r="CH91" s="1274"/>
      <c r="CI91" s="1274"/>
      <c r="CJ91" s="1274"/>
      <c r="CK91" s="1274"/>
      <c r="CL91" s="1274"/>
      <c r="CM91" s="1274"/>
      <c r="CN91" s="1274"/>
      <c r="CO91" s="1274"/>
      <c r="CP91" s="1274"/>
      <c r="CQ91" s="1274"/>
      <c r="CR91" s="1274"/>
      <c r="CS91" s="1274"/>
      <c r="CT91" s="1274"/>
      <c r="CU91" s="1274"/>
      <c r="CV91" s="1274"/>
      <c r="CW91" s="1274"/>
      <c r="CX91" s="1274"/>
      <c r="CY91" s="1274"/>
      <c r="CZ91" s="1274"/>
      <c r="DA91" s="1274"/>
      <c r="DB91" s="1274"/>
      <c r="DC91" s="1274"/>
      <c r="DD91" s="1274"/>
      <c r="DE91" s="1274"/>
      <c r="DF91" s="1274"/>
      <c r="DG91" s="1274"/>
      <c r="DH91" s="1274"/>
      <c r="DI91" s="1274"/>
      <c r="DJ91" s="1274"/>
      <c r="DK91" s="1274"/>
      <c r="DL91" s="1274"/>
      <c r="DM91" s="1274"/>
      <c r="DN91" s="1274"/>
      <c r="DO91" s="1274"/>
      <c r="DP91" s="1274"/>
      <c r="DQ91" s="1274"/>
      <c r="DR91" s="1274"/>
      <c r="DS91" s="1274"/>
      <c r="DT91" s="1274"/>
      <c r="DU91" s="1274"/>
      <c r="DV91" s="1274"/>
      <c r="DW91" s="1274"/>
      <c r="DX91" s="1274"/>
      <c r="DY91" s="1274"/>
      <c r="DZ91" s="1274"/>
      <c r="EA91" s="1274"/>
      <c r="EB91" s="1274"/>
      <c r="EC91" s="1274"/>
      <c r="ED91" s="1274"/>
      <c r="EE91" s="1274"/>
      <c r="EF91" s="1274"/>
      <c r="EG91" s="1274"/>
      <c r="EH91" s="1274"/>
      <c r="EI91" s="1274"/>
      <c r="EJ91" s="1274"/>
      <c r="EK91" s="1274"/>
      <c r="EL91" s="1274"/>
      <c r="EM91" s="1274"/>
      <c r="EN91" s="1274"/>
      <c r="EO91" s="1274"/>
      <c r="EP91" s="1274"/>
      <c r="EQ91" s="1274"/>
      <c r="ER91" s="1274"/>
      <c r="ES91" s="1274"/>
      <c r="ET91" s="1274"/>
      <c r="EU91" s="1274"/>
      <c r="EV91" s="1274"/>
      <c r="EW91" s="1274"/>
      <c r="EX91" s="1274"/>
      <c r="EY91" s="1274"/>
      <c r="EZ91" s="1274"/>
      <c r="FA91" s="1274"/>
      <c r="FB91" s="1274"/>
      <c r="FC91" s="1274"/>
      <c r="FD91" s="1274"/>
      <c r="FE91" s="1274"/>
      <c r="FF91" s="1274"/>
      <c r="FG91" s="1274"/>
      <c r="FH91" s="1274"/>
      <c r="FI91" s="1274"/>
      <c r="FJ91" s="1274"/>
      <c r="FK91" s="1274"/>
      <c r="FL91" s="1274"/>
      <c r="FM91" s="1274"/>
      <c r="FN91" s="1274"/>
      <c r="FO91" s="1274"/>
      <c r="FP91" s="1274"/>
      <c r="FQ91" s="1274"/>
      <c r="FR91" s="1274"/>
      <c r="FS91" s="1274"/>
      <c r="FT91" s="1274"/>
      <c r="FU91" s="1274"/>
      <c r="FV91" s="1274"/>
      <c r="FW91" s="1274"/>
      <c r="FX91" s="1274"/>
      <c r="FY91" s="1274"/>
      <c r="FZ91" s="1274"/>
      <c r="GA91" s="1274"/>
      <c r="GB91" s="1274"/>
      <c r="GC91" s="1274"/>
      <c r="GD91" s="1274"/>
      <c r="GE91" s="1274"/>
      <c r="GF91" s="1274"/>
      <c r="GG91" s="1274"/>
      <c r="GH91" s="1274"/>
      <c r="GI91" s="1274"/>
      <c r="GJ91" s="1274"/>
      <c r="GK91" s="1274"/>
      <c r="GL91" s="1274"/>
      <c r="GM91" s="1274"/>
      <c r="GN91" s="1274"/>
      <c r="GO91" s="1274"/>
      <c r="GP91" s="1274"/>
      <c r="GQ91" s="1274"/>
      <c r="GR91" s="1274"/>
      <c r="GS91" s="1274"/>
      <c r="GT91" s="1274"/>
      <c r="GU91" s="1274"/>
      <c r="GV91" s="1274"/>
      <c r="GW91" s="1274"/>
      <c r="GX91" s="1274"/>
      <c r="GY91" s="1274"/>
      <c r="GZ91" s="1274"/>
      <c r="HA91" s="1274"/>
      <c r="HB91" s="1274"/>
      <c r="HC91" s="1274"/>
      <c r="HD91" s="1274"/>
      <c r="HE91" s="1274"/>
      <c r="HF91" s="1274"/>
      <c r="HG91" s="1274"/>
      <c r="HH91" s="1274"/>
      <c r="HI91" s="1274"/>
      <c r="HJ91" s="1274"/>
      <c r="HK91" s="1274"/>
      <c r="HL91" s="1274"/>
      <c r="HM91" s="1274"/>
      <c r="HN91" s="1274"/>
      <c r="HO91" s="1274"/>
      <c r="HP91" s="1274"/>
      <c r="HQ91" s="1274"/>
      <c r="HR91" s="1274"/>
      <c r="HS91" s="1274"/>
      <c r="HT91" s="1274"/>
      <c r="HU91" s="1274"/>
      <c r="HV91" s="1274"/>
      <c r="HW91" s="1274"/>
      <c r="HX91" s="1274"/>
      <c r="HY91" s="1274"/>
      <c r="HZ91" s="1274"/>
      <c r="IA91" s="1274"/>
      <c r="IB91" s="1274"/>
      <c r="IC91" s="1274"/>
      <c r="ID91" s="1274"/>
      <c r="IE91" s="1274"/>
      <c r="IF91" s="1274"/>
      <c r="IG91" s="1274"/>
      <c r="IH91" s="1274"/>
      <c r="II91" s="1274"/>
      <c r="IJ91" s="1274"/>
      <c r="IK91" s="1274"/>
      <c r="IL91" s="1274"/>
      <c r="IM91" s="1274"/>
      <c r="IN91" s="1274"/>
      <c r="IO91" s="1274"/>
      <c r="IP91" s="1274"/>
      <c r="IQ91" s="1274"/>
      <c r="IR91" s="1274"/>
      <c r="IS91" s="1274"/>
      <c r="IT91" s="1274"/>
      <c r="IU91" s="1274"/>
    </row>
    <row r="92" spans="1:255" ht="14.1" customHeight="1" x14ac:dyDescent="0.25">
      <c r="A92" s="216"/>
      <c r="B92" s="1294" t="s">
        <v>240</v>
      </c>
      <c r="C92" s="1295" t="s">
        <v>298</v>
      </c>
      <c r="D92" s="1274"/>
      <c r="E92" s="1274"/>
      <c r="F92" s="1274"/>
      <c r="G92" s="1351">
        <f t="shared" ref="G92:Z92" si="115">G65</f>
        <v>0</v>
      </c>
      <c r="H92" s="1299">
        <f t="shared" si="115"/>
        <v>0</v>
      </c>
      <c r="I92" s="1299">
        <f t="shared" si="115"/>
        <v>0</v>
      </c>
      <c r="J92" s="1299">
        <f t="shared" si="115"/>
        <v>0</v>
      </c>
      <c r="K92" s="1299">
        <f t="shared" si="115"/>
        <v>0</v>
      </c>
      <c r="L92" s="1299">
        <f t="shared" si="115"/>
        <v>0</v>
      </c>
      <c r="M92" s="1299">
        <f t="shared" si="115"/>
        <v>0</v>
      </c>
      <c r="N92" s="1299">
        <f t="shared" si="115"/>
        <v>0</v>
      </c>
      <c r="O92" s="1299">
        <f t="shared" si="115"/>
        <v>0</v>
      </c>
      <c r="P92" s="1299">
        <f t="shared" si="115"/>
        <v>0</v>
      </c>
      <c r="Q92" s="1299">
        <f t="shared" si="115"/>
        <v>0</v>
      </c>
      <c r="R92" s="1299">
        <f t="shared" si="115"/>
        <v>0</v>
      </c>
      <c r="S92" s="1299">
        <f t="shared" si="115"/>
        <v>0</v>
      </c>
      <c r="T92" s="1299">
        <f t="shared" si="115"/>
        <v>0</v>
      </c>
      <c r="U92" s="1299">
        <f t="shared" si="115"/>
        <v>0</v>
      </c>
      <c r="V92" s="1299">
        <f t="shared" si="115"/>
        <v>0</v>
      </c>
      <c r="W92" s="1299">
        <f t="shared" si="115"/>
        <v>0</v>
      </c>
      <c r="X92" s="1299">
        <f t="shared" si="115"/>
        <v>0</v>
      </c>
      <c r="Y92" s="1299">
        <f t="shared" si="115"/>
        <v>0</v>
      </c>
      <c r="Z92" s="1299">
        <f t="shared" si="115"/>
        <v>0</v>
      </c>
      <c r="AA92" s="1300">
        <v>0</v>
      </c>
      <c r="AB92" s="1274"/>
      <c r="AC92" s="1274"/>
      <c r="AD92" s="1274"/>
      <c r="AE92" s="1274"/>
      <c r="AF92" s="1274"/>
      <c r="AG92" s="1274"/>
      <c r="AH92" s="1274"/>
      <c r="AI92" s="1274"/>
      <c r="AJ92" s="1274"/>
      <c r="AK92" s="1274"/>
      <c r="AL92" s="1274"/>
      <c r="AM92" s="1274"/>
      <c r="AN92" s="1274"/>
      <c r="AO92" s="1274"/>
      <c r="AP92" s="1274"/>
      <c r="AQ92" s="1274"/>
      <c r="AR92" s="1274"/>
      <c r="AS92" s="1274"/>
      <c r="AT92" s="1274"/>
      <c r="AU92" s="1274"/>
      <c r="AV92" s="1274"/>
      <c r="AW92" s="1274"/>
      <c r="AX92" s="1274"/>
      <c r="AY92" s="1274"/>
      <c r="AZ92" s="1274"/>
      <c r="BA92" s="1274"/>
      <c r="BB92" s="1274"/>
      <c r="BC92" s="1274"/>
      <c r="BD92" s="1274"/>
      <c r="BE92" s="1274"/>
      <c r="BF92" s="1274"/>
      <c r="BG92" s="1274"/>
      <c r="BH92" s="1274"/>
      <c r="BI92" s="1274"/>
      <c r="BJ92" s="1274"/>
      <c r="BK92" s="1274"/>
      <c r="BL92" s="1274"/>
      <c r="BM92" s="1274"/>
      <c r="BN92" s="1274"/>
      <c r="BO92" s="1274"/>
      <c r="BP92" s="1274"/>
      <c r="BQ92" s="1274"/>
      <c r="BR92" s="1274"/>
      <c r="BS92" s="1274"/>
      <c r="BT92" s="1274"/>
      <c r="BU92" s="1274"/>
      <c r="BV92" s="1274"/>
      <c r="BW92" s="1274"/>
      <c r="BX92" s="1274"/>
      <c r="BY92" s="1274"/>
      <c r="BZ92" s="1274"/>
      <c r="CA92" s="1274"/>
      <c r="CB92" s="1274"/>
      <c r="CC92" s="1274"/>
      <c r="CD92" s="1274"/>
      <c r="CE92" s="1274"/>
      <c r="CF92" s="1274"/>
      <c r="CG92" s="1274"/>
      <c r="CH92" s="1274"/>
      <c r="CI92" s="1274"/>
      <c r="CJ92" s="1274"/>
      <c r="CK92" s="1274"/>
      <c r="CL92" s="1274"/>
      <c r="CM92" s="1274"/>
      <c r="CN92" s="1274"/>
      <c r="CO92" s="1274"/>
      <c r="CP92" s="1274"/>
      <c r="CQ92" s="1274"/>
      <c r="CR92" s="1274"/>
      <c r="CS92" s="1274"/>
      <c r="CT92" s="1274"/>
      <c r="CU92" s="1274"/>
      <c r="CV92" s="1274"/>
      <c r="CW92" s="1274"/>
      <c r="CX92" s="1274"/>
      <c r="CY92" s="1274"/>
      <c r="CZ92" s="1274"/>
      <c r="DA92" s="1274"/>
      <c r="DB92" s="1274"/>
      <c r="DC92" s="1274"/>
      <c r="DD92" s="1274"/>
      <c r="DE92" s="1274"/>
      <c r="DF92" s="1274"/>
      <c r="DG92" s="1274"/>
      <c r="DH92" s="1274"/>
      <c r="DI92" s="1274"/>
      <c r="DJ92" s="1274"/>
      <c r="DK92" s="1274"/>
      <c r="DL92" s="1274"/>
      <c r="DM92" s="1274"/>
      <c r="DN92" s="1274"/>
      <c r="DO92" s="1274"/>
      <c r="DP92" s="1274"/>
      <c r="DQ92" s="1274"/>
      <c r="DR92" s="1274"/>
      <c r="DS92" s="1274"/>
      <c r="DT92" s="1274"/>
      <c r="DU92" s="1274"/>
      <c r="DV92" s="1274"/>
      <c r="DW92" s="1274"/>
      <c r="DX92" s="1274"/>
      <c r="DY92" s="1274"/>
      <c r="DZ92" s="1274"/>
      <c r="EA92" s="1274"/>
      <c r="EB92" s="1274"/>
      <c r="EC92" s="1274"/>
      <c r="ED92" s="1274"/>
      <c r="EE92" s="1274"/>
      <c r="EF92" s="1274"/>
      <c r="EG92" s="1274"/>
      <c r="EH92" s="1274"/>
      <c r="EI92" s="1274"/>
      <c r="EJ92" s="1274"/>
      <c r="EK92" s="1274"/>
      <c r="EL92" s="1274"/>
      <c r="EM92" s="1274"/>
      <c r="EN92" s="1274"/>
      <c r="EO92" s="1274"/>
      <c r="EP92" s="1274"/>
      <c r="EQ92" s="1274"/>
      <c r="ER92" s="1274"/>
      <c r="ES92" s="1274"/>
      <c r="ET92" s="1274"/>
      <c r="EU92" s="1274"/>
      <c r="EV92" s="1274"/>
      <c r="EW92" s="1274"/>
      <c r="EX92" s="1274"/>
      <c r="EY92" s="1274"/>
      <c r="EZ92" s="1274"/>
      <c r="FA92" s="1274"/>
      <c r="FB92" s="1274"/>
      <c r="FC92" s="1274"/>
      <c r="FD92" s="1274"/>
      <c r="FE92" s="1274"/>
      <c r="FF92" s="1274"/>
      <c r="FG92" s="1274"/>
      <c r="FH92" s="1274"/>
      <c r="FI92" s="1274"/>
      <c r="FJ92" s="1274"/>
      <c r="FK92" s="1274"/>
      <c r="FL92" s="1274"/>
      <c r="FM92" s="1274"/>
      <c r="FN92" s="1274"/>
      <c r="FO92" s="1274"/>
      <c r="FP92" s="1274"/>
      <c r="FQ92" s="1274"/>
      <c r="FR92" s="1274"/>
      <c r="FS92" s="1274"/>
      <c r="FT92" s="1274"/>
      <c r="FU92" s="1274"/>
      <c r="FV92" s="1274"/>
      <c r="FW92" s="1274"/>
      <c r="FX92" s="1274"/>
      <c r="FY92" s="1274"/>
      <c r="FZ92" s="1274"/>
      <c r="GA92" s="1274"/>
      <c r="GB92" s="1274"/>
      <c r="GC92" s="1274"/>
      <c r="GD92" s="1274"/>
      <c r="GE92" s="1274"/>
      <c r="GF92" s="1274"/>
      <c r="GG92" s="1274"/>
      <c r="GH92" s="1274"/>
      <c r="GI92" s="1274"/>
      <c r="GJ92" s="1274"/>
      <c r="GK92" s="1274"/>
      <c r="GL92" s="1274"/>
      <c r="GM92" s="1274"/>
      <c r="GN92" s="1274"/>
      <c r="GO92" s="1274"/>
      <c r="GP92" s="1274"/>
      <c r="GQ92" s="1274"/>
      <c r="GR92" s="1274"/>
      <c r="GS92" s="1274"/>
      <c r="GT92" s="1274"/>
      <c r="GU92" s="1274"/>
      <c r="GV92" s="1274"/>
      <c r="GW92" s="1274"/>
      <c r="GX92" s="1274"/>
      <c r="GY92" s="1274"/>
      <c r="GZ92" s="1274"/>
      <c r="HA92" s="1274"/>
      <c r="HB92" s="1274"/>
      <c r="HC92" s="1274"/>
      <c r="HD92" s="1274"/>
      <c r="HE92" s="1274"/>
      <c r="HF92" s="1274"/>
      <c r="HG92" s="1274"/>
      <c r="HH92" s="1274"/>
      <c r="HI92" s="1274"/>
      <c r="HJ92" s="1274"/>
      <c r="HK92" s="1274"/>
      <c r="HL92" s="1274"/>
      <c r="HM92" s="1274"/>
      <c r="HN92" s="1274"/>
      <c r="HO92" s="1274"/>
      <c r="HP92" s="1274"/>
      <c r="HQ92" s="1274"/>
      <c r="HR92" s="1274"/>
      <c r="HS92" s="1274"/>
      <c r="HT92" s="1274"/>
      <c r="HU92" s="1274"/>
      <c r="HV92" s="1274"/>
      <c r="HW92" s="1274"/>
      <c r="HX92" s="1274"/>
      <c r="HY92" s="1274"/>
      <c r="HZ92" s="1274"/>
      <c r="IA92" s="1274"/>
      <c r="IB92" s="1274"/>
      <c r="IC92" s="1274"/>
      <c r="ID92" s="1274"/>
      <c r="IE92" s="1274"/>
      <c r="IF92" s="1274"/>
      <c r="IG92" s="1274"/>
      <c r="IH92" s="1274"/>
      <c r="II92" s="1274"/>
      <c r="IJ92" s="1274"/>
      <c r="IK92" s="1274"/>
      <c r="IL92" s="1274"/>
      <c r="IM92" s="1274"/>
      <c r="IN92" s="1274"/>
      <c r="IO92" s="1274"/>
      <c r="IP92" s="1274"/>
      <c r="IQ92" s="1274"/>
      <c r="IR92" s="1274"/>
      <c r="IS92" s="1274"/>
      <c r="IT92" s="1274"/>
      <c r="IU92" s="1274"/>
    </row>
    <row r="93" spans="1:255" ht="14.1" customHeight="1" x14ac:dyDescent="0.25">
      <c r="A93" s="216"/>
      <c r="B93" s="1294" t="s">
        <v>283</v>
      </c>
      <c r="C93" s="1295" t="s">
        <v>307</v>
      </c>
      <c r="D93" s="1274"/>
      <c r="E93" s="1274"/>
      <c r="F93" s="1274"/>
      <c r="G93" s="1351">
        <f t="shared" ref="G93:Z93" si="116">G66</f>
        <v>0</v>
      </c>
      <c r="H93" s="1299">
        <f t="shared" si="116"/>
        <v>0</v>
      </c>
      <c r="I93" s="1299">
        <f t="shared" si="116"/>
        <v>0</v>
      </c>
      <c r="J93" s="1299">
        <f t="shared" si="116"/>
        <v>0</v>
      </c>
      <c r="K93" s="1299">
        <f t="shared" si="116"/>
        <v>0</v>
      </c>
      <c r="L93" s="1299">
        <f t="shared" si="116"/>
        <v>0</v>
      </c>
      <c r="M93" s="1299">
        <f t="shared" si="116"/>
        <v>0</v>
      </c>
      <c r="N93" s="1299">
        <f t="shared" si="116"/>
        <v>0</v>
      </c>
      <c r="O93" s="1299">
        <f t="shared" si="116"/>
        <v>0</v>
      </c>
      <c r="P93" s="1299">
        <f t="shared" si="116"/>
        <v>0</v>
      </c>
      <c r="Q93" s="1299">
        <f t="shared" si="116"/>
        <v>0</v>
      </c>
      <c r="R93" s="1299">
        <f t="shared" si="116"/>
        <v>0</v>
      </c>
      <c r="S93" s="1299">
        <f t="shared" si="116"/>
        <v>0</v>
      </c>
      <c r="T93" s="1299">
        <f t="shared" si="116"/>
        <v>0</v>
      </c>
      <c r="U93" s="1299">
        <f t="shared" si="116"/>
        <v>0</v>
      </c>
      <c r="V93" s="1299">
        <f t="shared" si="116"/>
        <v>0</v>
      </c>
      <c r="W93" s="1299">
        <f t="shared" si="116"/>
        <v>0</v>
      </c>
      <c r="X93" s="1299">
        <f t="shared" si="116"/>
        <v>0</v>
      </c>
      <c r="Y93" s="1299">
        <f t="shared" si="116"/>
        <v>0</v>
      </c>
      <c r="Z93" s="1299">
        <f t="shared" si="116"/>
        <v>0</v>
      </c>
      <c r="AA93" s="1300">
        <v>0</v>
      </c>
      <c r="AB93" s="1274"/>
      <c r="AC93" s="1274"/>
      <c r="AD93" s="1274"/>
      <c r="AE93" s="1274"/>
      <c r="AF93" s="1274"/>
      <c r="AG93" s="1274"/>
      <c r="AH93" s="1274"/>
      <c r="AI93" s="1274"/>
      <c r="AJ93" s="1274"/>
      <c r="AK93" s="1274"/>
      <c r="AL93" s="1274"/>
      <c r="AM93" s="1274"/>
      <c r="AN93" s="1274"/>
      <c r="AO93" s="1274"/>
      <c r="AP93" s="1274"/>
      <c r="AQ93" s="1274"/>
      <c r="AR93" s="1274"/>
      <c r="AS93" s="1274"/>
      <c r="AT93" s="1274"/>
      <c r="AU93" s="1274"/>
      <c r="AV93" s="1274"/>
      <c r="AW93" s="1274"/>
      <c r="AX93" s="1274"/>
      <c r="AY93" s="1274"/>
      <c r="AZ93" s="1274"/>
      <c r="BA93" s="1274"/>
      <c r="BB93" s="1274"/>
      <c r="BC93" s="1274"/>
      <c r="BD93" s="1274"/>
      <c r="BE93" s="1274"/>
      <c r="BF93" s="1274"/>
      <c r="BG93" s="1274"/>
      <c r="BH93" s="1274"/>
      <c r="BI93" s="1274"/>
      <c r="BJ93" s="1274"/>
      <c r="BK93" s="1274"/>
      <c r="BL93" s="1274"/>
      <c r="BM93" s="1274"/>
      <c r="BN93" s="1274"/>
      <c r="BO93" s="1274"/>
      <c r="BP93" s="1274"/>
      <c r="BQ93" s="1274"/>
      <c r="BR93" s="1274"/>
      <c r="BS93" s="1274"/>
      <c r="BT93" s="1274"/>
      <c r="BU93" s="1274"/>
      <c r="BV93" s="1274"/>
      <c r="BW93" s="1274"/>
      <c r="BX93" s="1274"/>
      <c r="BY93" s="1274"/>
      <c r="BZ93" s="1274"/>
      <c r="CA93" s="1274"/>
      <c r="CB93" s="1274"/>
      <c r="CC93" s="1274"/>
      <c r="CD93" s="1274"/>
      <c r="CE93" s="1274"/>
      <c r="CF93" s="1274"/>
      <c r="CG93" s="1274"/>
      <c r="CH93" s="1274"/>
      <c r="CI93" s="1274"/>
      <c r="CJ93" s="1274"/>
      <c r="CK93" s="1274"/>
      <c r="CL93" s="1274"/>
      <c r="CM93" s="1274"/>
      <c r="CN93" s="1274"/>
      <c r="CO93" s="1274"/>
      <c r="CP93" s="1274"/>
      <c r="CQ93" s="1274"/>
      <c r="CR93" s="1274"/>
      <c r="CS93" s="1274"/>
      <c r="CT93" s="1274"/>
      <c r="CU93" s="1274"/>
      <c r="CV93" s="1274"/>
      <c r="CW93" s="1274"/>
      <c r="CX93" s="1274"/>
      <c r="CY93" s="1274"/>
      <c r="CZ93" s="1274"/>
      <c r="DA93" s="1274"/>
      <c r="DB93" s="1274"/>
      <c r="DC93" s="1274"/>
      <c r="DD93" s="1274"/>
      <c r="DE93" s="1274"/>
      <c r="DF93" s="1274"/>
      <c r="DG93" s="1274"/>
      <c r="DH93" s="1274"/>
      <c r="DI93" s="1274"/>
      <c r="DJ93" s="1274"/>
      <c r="DK93" s="1274"/>
      <c r="DL93" s="1274"/>
      <c r="DM93" s="1274"/>
      <c r="DN93" s="1274"/>
      <c r="DO93" s="1274"/>
      <c r="DP93" s="1274"/>
      <c r="DQ93" s="1274"/>
      <c r="DR93" s="1274"/>
      <c r="DS93" s="1274"/>
      <c r="DT93" s="1274"/>
      <c r="DU93" s="1274"/>
      <c r="DV93" s="1274"/>
      <c r="DW93" s="1274"/>
      <c r="DX93" s="1274"/>
      <c r="DY93" s="1274"/>
      <c r="DZ93" s="1274"/>
      <c r="EA93" s="1274"/>
      <c r="EB93" s="1274"/>
      <c r="EC93" s="1274"/>
      <c r="ED93" s="1274"/>
      <c r="EE93" s="1274"/>
      <c r="EF93" s="1274"/>
      <c r="EG93" s="1274"/>
      <c r="EH93" s="1274"/>
      <c r="EI93" s="1274"/>
      <c r="EJ93" s="1274"/>
      <c r="EK93" s="1274"/>
      <c r="EL93" s="1274"/>
      <c r="EM93" s="1274"/>
      <c r="EN93" s="1274"/>
      <c r="EO93" s="1274"/>
      <c r="EP93" s="1274"/>
      <c r="EQ93" s="1274"/>
      <c r="ER93" s="1274"/>
      <c r="ES93" s="1274"/>
      <c r="ET93" s="1274"/>
      <c r="EU93" s="1274"/>
      <c r="EV93" s="1274"/>
      <c r="EW93" s="1274"/>
      <c r="EX93" s="1274"/>
      <c r="EY93" s="1274"/>
      <c r="EZ93" s="1274"/>
      <c r="FA93" s="1274"/>
      <c r="FB93" s="1274"/>
      <c r="FC93" s="1274"/>
      <c r="FD93" s="1274"/>
      <c r="FE93" s="1274"/>
      <c r="FF93" s="1274"/>
      <c r="FG93" s="1274"/>
      <c r="FH93" s="1274"/>
      <c r="FI93" s="1274"/>
      <c r="FJ93" s="1274"/>
      <c r="FK93" s="1274"/>
      <c r="FL93" s="1274"/>
      <c r="FM93" s="1274"/>
      <c r="FN93" s="1274"/>
      <c r="FO93" s="1274"/>
      <c r="FP93" s="1274"/>
      <c r="FQ93" s="1274"/>
      <c r="FR93" s="1274"/>
      <c r="FS93" s="1274"/>
      <c r="FT93" s="1274"/>
      <c r="FU93" s="1274"/>
      <c r="FV93" s="1274"/>
      <c r="FW93" s="1274"/>
      <c r="FX93" s="1274"/>
      <c r="FY93" s="1274"/>
      <c r="FZ93" s="1274"/>
      <c r="GA93" s="1274"/>
      <c r="GB93" s="1274"/>
      <c r="GC93" s="1274"/>
      <c r="GD93" s="1274"/>
      <c r="GE93" s="1274"/>
      <c r="GF93" s="1274"/>
      <c r="GG93" s="1274"/>
      <c r="GH93" s="1274"/>
      <c r="GI93" s="1274"/>
      <c r="GJ93" s="1274"/>
      <c r="GK93" s="1274"/>
      <c r="GL93" s="1274"/>
      <c r="GM93" s="1274"/>
      <c r="GN93" s="1274"/>
      <c r="GO93" s="1274"/>
      <c r="GP93" s="1274"/>
      <c r="GQ93" s="1274"/>
      <c r="GR93" s="1274"/>
      <c r="GS93" s="1274"/>
      <c r="GT93" s="1274"/>
      <c r="GU93" s="1274"/>
      <c r="GV93" s="1274"/>
      <c r="GW93" s="1274"/>
      <c r="GX93" s="1274"/>
      <c r="GY93" s="1274"/>
      <c r="GZ93" s="1274"/>
      <c r="HA93" s="1274"/>
      <c r="HB93" s="1274"/>
      <c r="HC93" s="1274"/>
      <c r="HD93" s="1274"/>
      <c r="HE93" s="1274"/>
      <c r="HF93" s="1274"/>
      <c r="HG93" s="1274"/>
      <c r="HH93" s="1274"/>
      <c r="HI93" s="1274"/>
      <c r="HJ93" s="1274"/>
      <c r="HK93" s="1274"/>
      <c r="HL93" s="1274"/>
      <c r="HM93" s="1274"/>
      <c r="HN93" s="1274"/>
      <c r="HO93" s="1274"/>
      <c r="HP93" s="1274"/>
      <c r="HQ93" s="1274"/>
      <c r="HR93" s="1274"/>
      <c r="HS93" s="1274"/>
      <c r="HT93" s="1274"/>
      <c r="HU93" s="1274"/>
      <c r="HV93" s="1274"/>
      <c r="HW93" s="1274"/>
      <c r="HX93" s="1274"/>
      <c r="HY93" s="1274"/>
      <c r="HZ93" s="1274"/>
      <c r="IA93" s="1274"/>
      <c r="IB93" s="1274"/>
      <c r="IC93" s="1274"/>
      <c r="ID93" s="1274"/>
      <c r="IE93" s="1274"/>
      <c r="IF93" s="1274"/>
      <c r="IG93" s="1274"/>
      <c r="IH93" s="1274"/>
      <c r="II93" s="1274"/>
      <c r="IJ93" s="1274"/>
      <c r="IK93" s="1274"/>
      <c r="IL93" s="1274"/>
      <c r="IM93" s="1274"/>
      <c r="IN93" s="1274"/>
      <c r="IO93" s="1274"/>
      <c r="IP93" s="1274"/>
      <c r="IQ93" s="1274"/>
      <c r="IR93" s="1274"/>
      <c r="IS93" s="1274"/>
      <c r="IT93" s="1274"/>
      <c r="IU93" s="1274"/>
    </row>
    <row r="94" spans="1:255" ht="14.1" customHeight="1" x14ac:dyDescent="0.25">
      <c r="A94" s="216"/>
      <c r="B94" s="1294" t="s">
        <v>284</v>
      </c>
      <c r="C94" s="1295" t="s">
        <v>449</v>
      </c>
      <c r="D94" s="1274"/>
      <c r="E94" s="1279"/>
      <c r="F94" s="1279"/>
      <c r="G94" s="1351">
        <f t="shared" ref="G94:Z94" si="117">G67</f>
        <v>0</v>
      </c>
      <c r="H94" s="1299">
        <f t="shared" si="117"/>
        <v>0</v>
      </c>
      <c r="I94" s="1299">
        <f t="shared" si="117"/>
        <v>0</v>
      </c>
      <c r="J94" s="1299">
        <f t="shared" si="117"/>
        <v>0</v>
      </c>
      <c r="K94" s="1299">
        <f t="shared" si="117"/>
        <v>0</v>
      </c>
      <c r="L94" s="1299">
        <f t="shared" si="117"/>
        <v>0</v>
      </c>
      <c r="M94" s="1299">
        <f t="shared" si="117"/>
        <v>0</v>
      </c>
      <c r="N94" s="1299">
        <f t="shared" si="117"/>
        <v>0</v>
      </c>
      <c r="O94" s="1299">
        <f t="shared" si="117"/>
        <v>0</v>
      </c>
      <c r="P94" s="1299">
        <f t="shared" si="117"/>
        <v>0</v>
      </c>
      <c r="Q94" s="1299">
        <f t="shared" si="117"/>
        <v>0</v>
      </c>
      <c r="R94" s="1299">
        <f t="shared" si="117"/>
        <v>0</v>
      </c>
      <c r="S94" s="1299">
        <f t="shared" si="117"/>
        <v>0</v>
      </c>
      <c r="T94" s="1299">
        <f t="shared" si="117"/>
        <v>0</v>
      </c>
      <c r="U94" s="1299">
        <f t="shared" si="117"/>
        <v>0</v>
      </c>
      <c r="V94" s="1299">
        <f t="shared" si="117"/>
        <v>0</v>
      </c>
      <c r="W94" s="1299">
        <f t="shared" si="117"/>
        <v>0</v>
      </c>
      <c r="X94" s="1299">
        <f t="shared" si="117"/>
        <v>0</v>
      </c>
      <c r="Y94" s="1299">
        <f t="shared" si="117"/>
        <v>0</v>
      </c>
      <c r="Z94" s="1299">
        <f t="shared" si="117"/>
        <v>0</v>
      </c>
      <c r="AA94" s="1318">
        <v>0</v>
      </c>
      <c r="AB94" s="1274"/>
      <c r="AC94" s="1274"/>
      <c r="AD94" s="1274"/>
      <c r="AE94" s="1274"/>
      <c r="AF94" s="1274"/>
      <c r="AG94" s="1274"/>
      <c r="AH94" s="1274"/>
      <c r="AI94" s="1274"/>
      <c r="AJ94" s="1274"/>
      <c r="AK94" s="1274"/>
      <c r="AL94" s="1274"/>
      <c r="AM94" s="1274"/>
      <c r="AN94" s="1274"/>
      <c r="AO94" s="1274"/>
      <c r="AP94" s="1274"/>
      <c r="AQ94" s="1274"/>
      <c r="AR94" s="1274"/>
      <c r="AS94" s="1274"/>
      <c r="AT94" s="1274"/>
      <c r="AU94" s="1274"/>
      <c r="AV94" s="1274"/>
      <c r="AW94" s="1274"/>
      <c r="AX94" s="1274"/>
      <c r="AY94" s="1274"/>
      <c r="AZ94" s="1274"/>
      <c r="BA94" s="1274"/>
      <c r="BB94" s="1274"/>
      <c r="BC94" s="1274"/>
      <c r="BD94" s="1274"/>
      <c r="BE94" s="1274"/>
      <c r="BF94" s="1274"/>
      <c r="BG94" s="1274"/>
      <c r="BH94" s="1274"/>
      <c r="BI94" s="1274"/>
      <c r="BJ94" s="1274"/>
      <c r="BK94" s="1274"/>
      <c r="BL94" s="1274"/>
      <c r="BM94" s="1274"/>
      <c r="BN94" s="1274"/>
      <c r="BO94" s="1274"/>
      <c r="BP94" s="1274"/>
      <c r="BQ94" s="1274"/>
      <c r="BR94" s="1274"/>
      <c r="BS94" s="1274"/>
      <c r="BT94" s="1274"/>
      <c r="BU94" s="1274"/>
      <c r="BV94" s="1274"/>
      <c r="BW94" s="1274"/>
      <c r="BX94" s="1274"/>
      <c r="BY94" s="1274"/>
      <c r="BZ94" s="1274"/>
      <c r="CA94" s="1274"/>
      <c r="CB94" s="1274"/>
      <c r="CC94" s="1274"/>
      <c r="CD94" s="1274"/>
      <c r="CE94" s="1274"/>
      <c r="CF94" s="1274"/>
      <c r="CG94" s="1274"/>
      <c r="CH94" s="1274"/>
      <c r="CI94" s="1274"/>
      <c r="CJ94" s="1274"/>
      <c r="CK94" s="1274"/>
      <c r="CL94" s="1274"/>
      <c r="CM94" s="1274"/>
      <c r="CN94" s="1274"/>
      <c r="CO94" s="1274"/>
      <c r="CP94" s="1274"/>
      <c r="CQ94" s="1274"/>
      <c r="CR94" s="1274"/>
      <c r="CS94" s="1274"/>
      <c r="CT94" s="1274"/>
      <c r="CU94" s="1274"/>
      <c r="CV94" s="1274"/>
      <c r="CW94" s="1274"/>
      <c r="CX94" s="1274"/>
      <c r="CY94" s="1274"/>
      <c r="CZ94" s="1274"/>
      <c r="DA94" s="1274"/>
      <c r="DB94" s="1274"/>
      <c r="DC94" s="1274"/>
      <c r="DD94" s="1274"/>
      <c r="DE94" s="1274"/>
      <c r="DF94" s="1274"/>
      <c r="DG94" s="1274"/>
      <c r="DH94" s="1274"/>
      <c r="DI94" s="1274"/>
      <c r="DJ94" s="1274"/>
      <c r="DK94" s="1274"/>
      <c r="DL94" s="1274"/>
      <c r="DM94" s="1274"/>
      <c r="DN94" s="1274"/>
      <c r="DO94" s="1274"/>
      <c r="DP94" s="1274"/>
      <c r="DQ94" s="1274"/>
      <c r="DR94" s="1274"/>
      <c r="DS94" s="1274"/>
      <c r="DT94" s="1274"/>
      <c r="DU94" s="1274"/>
      <c r="DV94" s="1274"/>
      <c r="DW94" s="1274"/>
      <c r="DX94" s="1274"/>
      <c r="DY94" s="1274"/>
      <c r="DZ94" s="1274"/>
      <c r="EA94" s="1274"/>
      <c r="EB94" s="1274"/>
      <c r="EC94" s="1274"/>
      <c r="ED94" s="1274"/>
      <c r="EE94" s="1274"/>
      <c r="EF94" s="1274"/>
      <c r="EG94" s="1274"/>
      <c r="EH94" s="1274"/>
      <c r="EI94" s="1274"/>
      <c r="EJ94" s="1274"/>
      <c r="EK94" s="1274"/>
      <c r="EL94" s="1274"/>
      <c r="EM94" s="1274"/>
      <c r="EN94" s="1274"/>
      <c r="EO94" s="1274"/>
      <c r="EP94" s="1274"/>
      <c r="EQ94" s="1274"/>
      <c r="ER94" s="1274"/>
      <c r="ES94" s="1274"/>
      <c r="ET94" s="1274"/>
      <c r="EU94" s="1274"/>
      <c r="EV94" s="1274"/>
      <c r="EW94" s="1274"/>
      <c r="EX94" s="1274"/>
      <c r="EY94" s="1274"/>
      <c r="EZ94" s="1274"/>
      <c r="FA94" s="1274"/>
      <c r="FB94" s="1274"/>
      <c r="FC94" s="1274"/>
      <c r="FD94" s="1274"/>
      <c r="FE94" s="1274"/>
      <c r="FF94" s="1274"/>
      <c r="FG94" s="1274"/>
      <c r="FH94" s="1274"/>
      <c r="FI94" s="1274"/>
      <c r="FJ94" s="1274"/>
      <c r="FK94" s="1274"/>
      <c r="FL94" s="1274"/>
      <c r="FM94" s="1274"/>
      <c r="FN94" s="1274"/>
      <c r="FO94" s="1274"/>
      <c r="FP94" s="1274"/>
      <c r="FQ94" s="1274"/>
      <c r="FR94" s="1274"/>
      <c r="FS94" s="1274"/>
      <c r="FT94" s="1274"/>
      <c r="FU94" s="1274"/>
      <c r="FV94" s="1274"/>
      <c r="FW94" s="1274"/>
      <c r="FX94" s="1274"/>
      <c r="FY94" s="1274"/>
      <c r="FZ94" s="1274"/>
      <c r="GA94" s="1274"/>
      <c r="GB94" s="1274"/>
      <c r="GC94" s="1274"/>
      <c r="GD94" s="1274"/>
      <c r="GE94" s="1274"/>
      <c r="GF94" s="1274"/>
      <c r="GG94" s="1274"/>
      <c r="GH94" s="1274"/>
      <c r="GI94" s="1274"/>
      <c r="GJ94" s="1274"/>
      <c r="GK94" s="1274"/>
      <c r="GL94" s="1274"/>
      <c r="GM94" s="1274"/>
      <c r="GN94" s="1274"/>
      <c r="GO94" s="1274"/>
      <c r="GP94" s="1274"/>
      <c r="GQ94" s="1274"/>
      <c r="GR94" s="1274"/>
      <c r="GS94" s="1274"/>
      <c r="GT94" s="1274"/>
      <c r="GU94" s="1274"/>
      <c r="GV94" s="1274"/>
      <c r="GW94" s="1274"/>
      <c r="GX94" s="1274"/>
      <c r="GY94" s="1274"/>
      <c r="GZ94" s="1274"/>
      <c r="HA94" s="1274"/>
      <c r="HB94" s="1274"/>
      <c r="HC94" s="1274"/>
      <c r="HD94" s="1274"/>
      <c r="HE94" s="1274"/>
      <c r="HF94" s="1274"/>
      <c r="HG94" s="1274"/>
      <c r="HH94" s="1274"/>
      <c r="HI94" s="1274"/>
      <c r="HJ94" s="1274"/>
      <c r="HK94" s="1274"/>
      <c r="HL94" s="1274"/>
      <c r="HM94" s="1274"/>
      <c r="HN94" s="1274"/>
      <c r="HO94" s="1274"/>
      <c r="HP94" s="1274"/>
      <c r="HQ94" s="1274"/>
      <c r="HR94" s="1274"/>
      <c r="HS94" s="1274"/>
      <c r="HT94" s="1274"/>
      <c r="HU94" s="1274"/>
      <c r="HV94" s="1274"/>
      <c r="HW94" s="1274"/>
      <c r="HX94" s="1274"/>
      <c r="HY94" s="1274"/>
      <c r="HZ94" s="1274"/>
      <c r="IA94" s="1274"/>
      <c r="IB94" s="1274"/>
      <c r="IC94" s="1274"/>
      <c r="ID94" s="1274"/>
      <c r="IE94" s="1274"/>
      <c r="IF94" s="1274"/>
      <c r="IG94" s="1274"/>
      <c r="IH94" s="1274"/>
      <c r="II94" s="1274"/>
      <c r="IJ94" s="1274"/>
      <c r="IK94" s="1274"/>
      <c r="IL94" s="1274"/>
      <c r="IM94" s="1274"/>
      <c r="IN94" s="1274"/>
      <c r="IO94" s="1274"/>
      <c r="IP94" s="1274"/>
      <c r="IQ94" s="1274"/>
      <c r="IR94" s="1274"/>
      <c r="IS94" s="1274"/>
      <c r="IT94" s="1274"/>
      <c r="IU94" s="1274"/>
    </row>
    <row r="95" spans="1:255" ht="14.1" customHeight="1" x14ac:dyDescent="0.25">
      <c r="A95" s="216"/>
      <c r="B95" s="1294" t="s">
        <v>285</v>
      </c>
      <c r="C95" s="1295" t="s">
        <v>450</v>
      </c>
      <c r="D95" s="1274"/>
      <c r="E95" s="1279"/>
      <c r="F95" s="1279"/>
      <c r="G95" s="1351">
        <f t="shared" ref="G95:Z95" si="118">G68</f>
        <v>0</v>
      </c>
      <c r="H95" s="1299">
        <f t="shared" si="118"/>
        <v>0</v>
      </c>
      <c r="I95" s="1299">
        <f t="shared" si="118"/>
        <v>0</v>
      </c>
      <c r="J95" s="1299">
        <f t="shared" si="118"/>
        <v>0</v>
      </c>
      <c r="K95" s="1299">
        <f t="shared" si="118"/>
        <v>0</v>
      </c>
      <c r="L95" s="1299">
        <f t="shared" si="118"/>
        <v>0</v>
      </c>
      <c r="M95" s="1299">
        <f t="shared" si="118"/>
        <v>0</v>
      </c>
      <c r="N95" s="1299">
        <f t="shared" si="118"/>
        <v>0</v>
      </c>
      <c r="O95" s="1299">
        <f t="shared" si="118"/>
        <v>0</v>
      </c>
      <c r="P95" s="1299">
        <f t="shared" si="118"/>
        <v>0</v>
      </c>
      <c r="Q95" s="1299">
        <f t="shared" si="118"/>
        <v>0</v>
      </c>
      <c r="R95" s="1299">
        <f t="shared" si="118"/>
        <v>0</v>
      </c>
      <c r="S95" s="1299">
        <f t="shared" si="118"/>
        <v>0</v>
      </c>
      <c r="T95" s="1299">
        <f t="shared" si="118"/>
        <v>0</v>
      </c>
      <c r="U95" s="1299">
        <f t="shared" si="118"/>
        <v>0</v>
      </c>
      <c r="V95" s="1299">
        <f t="shared" si="118"/>
        <v>0</v>
      </c>
      <c r="W95" s="1299">
        <f t="shared" si="118"/>
        <v>0</v>
      </c>
      <c r="X95" s="1299">
        <f t="shared" si="118"/>
        <v>0</v>
      </c>
      <c r="Y95" s="1299">
        <f t="shared" si="118"/>
        <v>0</v>
      </c>
      <c r="Z95" s="1299">
        <f t="shared" si="118"/>
        <v>0</v>
      </c>
      <c r="AA95" s="1318">
        <v>0</v>
      </c>
      <c r="AB95" s="1274"/>
      <c r="AC95" s="1274"/>
      <c r="AD95" s="1274"/>
      <c r="AE95" s="1274"/>
      <c r="AF95" s="1274"/>
      <c r="AG95" s="1274"/>
      <c r="AH95" s="1274"/>
      <c r="AI95" s="1274"/>
      <c r="AJ95" s="1274"/>
      <c r="AK95" s="1274"/>
      <c r="AL95" s="1274"/>
      <c r="AM95" s="1274"/>
      <c r="AN95" s="1274"/>
      <c r="AO95" s="1274"/>
      <c r="AP95" s="1274"/>
      <c r="AQ95" s="1274"/>
      <c r="AR95" s="1274"/>
      <c r="AS95" s="1274"/>
      <c r="AT95" s="1274"/>
      <c r="AU95" s="1274"/>
      <c r="AV95" s="1274"/>
      <c r="AW95" s="1274"/>
      <c r="AX95" s="1274"/>
      <c r="AY95" s="1274"/>
      <c r="AZ95" s="1274"/>
      <c r="BA95" s="1274"/>
      <c r="BB95" s="1274"/>
      <c r="BC95" s="1274"/>
      <c r="BD95" s="1274"/>
      <c r="BE95" s="1274"/>
      <c r="BF95" s="1274"/>
      <c r="BG95" s="1274"/>
      <c r="BH95" s="1274"/>
      <c r="BI95" s="1274"/>
      <c r="BJ95" s="1274"/>
      <c r="BK95" s="1274"/>
      <c r="BL95" s="1274"/>
      <c r="BM95" s="1274"/>
      <c r="BN95" s="1274"/>
      <c r="BO95" s="1274"/>
      <c r="BP95" s="1274"/>
      <c r="BQ95" s="1274"/>
      <c r="BR95" s="1274"/>
      <c r="BS95" s="1274"/>
      <c r="BT95" s="1274"/>
      <c r="BU95" s="1274"/>
      <c r="BV95" s="1274"/>
      <c r="BW95" s="1274"/>
      <c r="BX95" s="1274"/>
      <c r="BY95" s="1274"/>
      <c r="BZ95" s="1274"/>
      <c r="CA95" s="1274"/>
      <c r="CB95" s="1274"/>
      <c r="CC95" s="1274"/>
      <c r="CD95" s="1274"/>
      <c r="CE95" s="1274"/>
      <c r="CF95" s="1274"/>
      <c r="CG95" s="1274"/>
      <c r="CH95" s="1274"/>
      <c r="CI95" s="1274"/>
      <c r="CJ95" s="1274"/>
      <c r="CK95" s="1274"/>
      <c r="CL95" s="1274"/>
      <c r="CM95" s="1274"/>
      <c r="CN95" s="1274"/>
      <c r="CO95" s="1274"/>
      <c r="CP95" s="1274"/>
      <c r="CQ95" s="1274"/>
      <c r="CR95" s="1274"/>
      <c r="CS95" s="1274"/>
      <c r="CT95" s="1274"/>
      <c r="CU95" s="1274"/>
      <c r="CV95" s="1274"/>
      <c r="CW95" s="1274"/>
      <c r="CX95" s="1274"/>
      <c r="CY95" s="1274"/>
      <c r="CZ95" s="1274"/>
      <c r="DA95" s="1274"/>
      <c r="DB95" s="1274"/>
      <c r="DC95" s="1274"/>
      <c r="DD95" s="1274"/>
      <c r="DE95" s="1274"/>
      <c r="DF95" s="1274"/>
      <c r="DG95" s="1274"/>
      <c r="DH95" s="1274"/>
      <c r="DI95" s="1274"/>
      <c r="DJ95" s="1274"/>
      <c r="DK95" s="1274"/>
      <c r="DL95" s="1274"/>
      <c r="DM95" s="1274"/>
      <c r="DN95" s="1274"/>
      <c r="DO95" s="1274"/>
      <c r="DP95" s="1274"/>
      <c r="DQ95" s="1274"/>
      <c r="DR95" s="1274"/>
      <c r="DS95" s="1274"/>
      <c r="DT95" s="1274"/>
      <c r="DU95" s="1274"/>
      <c r="DV95" s="1274"/>
      <c r="DW95" s="1274"/>
      <c r="DX95" s="1274"/>
      <c r="DY95" s="1274"/>
      <c r="DZ95" s="1274"/>
      <c r="EA95" s="1274"/>
      <c r="EB95" s="1274"/>
      <c r="EC95" s="1274"/>
      <c r="ED95" s="1274"/>
      <c r="EE95" s="1274"/>
      <c r="EF95" s="1274"/>
      <c r="EG95" s="1274"/>
      <c r="EH95" s="1274"/>
      <c r="EI95" s="1274"/>
      <c r="EJ95" s="1274"/>
      <c r="EK95" s="1274"/>
      <c r="EL95" s="1274"/>
      <c r="EM95" s="1274"/>
      <c r="EN95" s="1274"/>
      <c r="EO95" s="1274"/>
      <c r="EP95" s="1274"/>
      <c r="EQ95" s="1274"/>
      <c r="ER95" s="1274"/>
      <c r="ES95" s="1274"/>
      <c r="ET95" s="1274"/>
      <c r="EU95" s="1274"/>
      <c r="EV95" s="1274"/>
      <c r="EW95" s="1274"/>
      <c r="EX95" s="1274"/>
      <c r="EY95" s="1274"/>
      <c r="EZ95" s="1274"/>
      <c r="FA95" s="1274"/>
      <c r="FB95" s="1274"/>
      <c r="FC95" s="1274"/>
      <c r="FD95" s="1274"/>
      <c r="FE95" s="1274"/>
      <c r="FF95" s="1274"/>
      <c r="FG95" s="1274"/>
      <c r="FH95" s="1274"/>
      <c r="FI95" s="1274"/>
      <c r="FJ95" s="1274"/>
      <c r="FK95" s="1274"/>
      <c r="FL95" s="1274"/>
      <c r="FM95" s="1274"/>
      <c r="FN95" s="1274"/>
      <c r="FO95" s="1274"/>
      <c r="FP95" s="1274"/>
      <c r="FQ95" s="1274"/>
      <c r="FR95" s="1274"/>
      <c r="FS95" s="1274"/>
      <c r="FT95" s="1274"/>
      <c r="FU95" s="1274"/>
      <c r="FV95" s="1274"/>
      <c r="FW95" s="1274"/>
      <c r="FX95" s="1274"/>
      <c r="FY95" s="1274"/>
      <c r="FZ95" s="1274"/>
      <c r="GA95" s="1274"/>
      <c r="GB95" s="1274"/>
      <c r="GC95" s="1274"/>
      <c r="GD95" s="1274"/>
      <c r="GE95" s="1274"/>
      <c r="GF95" s="1274"/>
      <c r="GG95" s="1274"/>
      <c r="GH95" s="1274"/>
      <c r="GI95" s="1274"/>
      <c r="GJ95" s="1274"/>
      <c r="GK95" s="1274"/>
      <c r="GL95" s="1274"/>
      <c r="GM95" s="1274"/>
      <c r="GN95" s="1274"/>
      <c r="GO95" s="1274"/>
      <c r="GP95" s="1274"/>
      <c r="GQ95" s="1274"/>
      <c r="GR95" s="1274"/>
      <c r="GS95" s="1274"/>
      <c r="GT95" s="1274"/>
      <c r="GU95" s="1274"/>
      <c r="GV95" s="1274"/>
      <c r="GW95" s="1274"/>
      <c r="GX95" s="1274"/>
      <c r="GY95" s="1274"/>
      <c r="GZ95" s="1274"/>
      <c r="HA95" s="1274"/>
      <c r="HB95" s="1274"/>
      <c r="HC95" s="1274"/>
      <c r="HD95" s="1274"/>
      <c r="HE95" s="1274"/>
      <c r="HF95" s="1274"/>
      <c r="HG95" s="1274"/>
      <c r="HH95" s="1274"/>
      <c r="HI95" s="1274"/>
      <c r="HJ95" s="1274"/>
      <c r="HK95" s="1274"/>
      <c r="HL95" s="1274"/>
      <c r="HM95" s="1274"/>
      <c r="HN95" s="1274"/>
      <c r="HO95" s="1274"/>
      <c r="HP95" s="1274"/>
      <c r="HQ95" s="1274"/>
      <c r="HR95" s="1274"/>
      <c r="HS95" s="1274"/>
      <c r="HT95" s="1274"/>
      <c r="HU95" s="1274"/>
      <c r="HV95" s="1274"/>
      <c r="HW95" s="1274"/>
      <c r="HX95" s="1274"/>
      <c r="HY95" s="1274"/>
      <c r="HZ95" s="1274"/>
      <c r="IA95" s="1274"/>
      <c r="IB95" s="1274"/>
      <c r="IC95" s="1274"/>
      <c r="ID95" s="1274"/>
      <c r="IE95" s="1274"/>
      <c r="IF95" s="1274"/>
      <c r="IG95" s="1274"/>
      <c r="IH95" s="1274"/>
      <c r="II95" s="1274"/>
      <c r="IJ95" s="1274"/>
      <c r="IK95" s="1274"/>
      <c r="IL95" s="1274"/>
      <c r="IM95" s="1274"/>
      <c r="IN95" s="1274"/>
      <c r="IO95" s="1274"/>
      <c r="IP95" s="1274"/>
      <c r="IQ95" s="1274"/>
      <c r="IR95" s="1274"/>
      <c r="IS95" s="1274"/>
      <c r="IT95" s="1274"/>
      <c r="IU95" s="1274"/>
    </row>
    <row r="96" spans="1:255" ht="14.1" customHeight="1" x14ac:dyDescent="0.25">
      <c r="A96" s="216"/>
      <c r="B96" s="1294" t="s">
        <v>287</v>
      </c>
      <c r="C96" s="1295" t="s">
        <v>482</v>
      </c>
      <c r="D96" s="1274"/>
      <c r="E96" s="1279"/>
      <c r="F96" s="1279"/>
      <c r="G96" s="1302">
        <f t="shared" ref="G96:Z96" si="119">G69</f>
        <v>0</v>
      </c>
      <c r="H96" s="1299">
        <f t="shared" si="119"/>
        <v>0</v>
      </c>
      <c r="I96" s="1299">
        <f t="shared" si="119"/>
        <v>0</v>
      </c>
      <c r="J96" s="1299">
        <f t="shared" si="119"/>
        <v>0</v>
      </c>
      <c r="K96" s="1299">
        <f t="shared" si="119"/>
        <v>0</v>
      </c>
      <c r="L96" s="1299">
        <f t="shared" si="119"/>
        <v>0</v>
      </c>
      <c r="M96" s="1299">
        <f t="shared" si="119"/>
        <v>0</v>
      </c>
      <c r="N96" s="1299">
        <f t="shared" si="119"/>
        <v>0</v>
      </c>
      <c r="O96" s="1299">
        <f t="shared" si="119"/>
        <v>0</v>
      </c>
      <c r="P96" s="1299">
        <f t="shared" si="119"/>
        <v>0</v>
      </c>
      <c r="Q96" s="1299">
        <f t="shared" si="119"/>
        <v>0</v>
      </c>
      <c r="R96" s="1299">
        <f t="shared" si="119"/>
        <v>0</v>
      </c>
      <c r="S96" s="1299">
        <f t="shared" si="119"/>
        <v>0</v>
      </c>
      <c r="T96" s="1299">
        <f t="shared" si="119"/>
        <v>0</v>
      </c>
      <c r="U96" s="1299">
        <f t="shared" si="119"/>
        <v>0</v>
      </c>
      <c r="V96" s="1299">
        <f t="shared" si="119"/>
        <v>0</v>
      </c>
      <c r="W96" s="1299">
        <f t="shared" si="119"/>
        <v>0</v>
      </c>
      <c r="X96" s="1299">
        <f t="shared" si="119"/>
        <v>0</v>
      </c>
      <c r="Y96" s="1299">
        <f t="shared" si="119"/>
        <v>0</v>
      </c>
      <c r="Z96" s="1299">
        <f t="shared" si="119"/>
        <v>0</v>
      </c>
      <c r="AA96" s="1319">
        <v>0</v>
      </c>
      <c r="AB96" s="1274"/>
      <c r="AC96" s="1274"/>
      <c r="AD96" s="1274"/>
      <c r="AE96" s="1274"/>
      <c r="AF96" s="1274"/>
      <c r="AG96" s="1274"/>
      <c r="AH96" s="1274"/>
      <c r="AI96" s="1274"/>
      <c r="AJ96" s="1274"/>
      <c r="AK96" s="1274"/>
      <c r="AL96" s="1274"/>
      <c r="AM96" s="1274"/>
      <c r="AN96" s="1274"/>
      <c r="AO96" s="1274"/>
      <c r="AP96" s="1274"/>
      <c r="AQ96" s="1274"/>
      <c r="AR96" s="1274"/>
      <c r="AS96" s="1274"/>
      <c r="AT96" s="1274"/>
      <c r="AU96" s="1274"/>
      <c r="AV96" s="1274"/>
      <c r="AW96" s="1274"/>
      <c r="AX96" s="1274"/>
      <c r="AY96" s="1274"/>
      <c r="AZ96" s="1274"/>
      <c r="BA96" s="1274"/>
      <c r="BB96" s="1274"/>
      <c r="BC96" s="1274"/>
      <c r="BD96" s="1274"/>
      <c r="BE96" s="1274"/>
      <c r="BF96" s="1274"/>
      <c r="BG96" s="1274"/>
      <c r="BH96" s="1274"/>
      <c r="BI96" s="1274"/>
      <c r="BJ96" s="1274"/>
      <c r="BK96" s="1274"/>
      <c r="BL96" s="1274"/>
      <c r="BM96" s="1274"/>
      <c r="BN96" s="1274"/>
      <c r="BO96" s="1274"/>
      <c r="BP96" s="1274"/>
      <c r="BQ96" s="1274"/>
      <c r="BR96" s="1274"/>
      <c r="BS96" s="1274"/>
      <c r="BT96" s="1274"/>
      <c r="BU96" s="1274"/>
      <c r="BV96" s="1274"/>
      <c r="BW96" s="1274"/>
      <c r="BX96" s="1274"/>
      <c r="BY96" s="1274"/>
      <c r="BZ96" s="1274"/>
      <c r="CA96" s="1274"/>
      <c r="CB96" s="1274"/>
      <c r="CC96" s="1274"/>
      <c r="CD96" s="1274"/>
      <c r="CE96" s="1274"/>
      <c r="CF96" s="1274"/>
      <c r="CG96" s="1274"/>
      <c r="CH96" s="1274"/>
      <c r="CI96" s="1274"/>
      <c r="CJ96" s="1274"/>
      <c r="CK96" s="1274"/>
      <c r="CL96" s="1274"/>
      <c r="CM96" s="1274"/>
      <c r="CN96" s="1274"/>
      <c r="CO96" s="1274"/>
      <c r="CP96" s="1274"/>
      <c r="CQ96" s="1274"/>
      <c r="CR96" s="1274"/>
      <c r="CS96" s="1274"/>
      <c r="CT96" s="1274"/>
      <c r="CU96" s="1274"/>
      <c r="CV96" s="1274"/>
      <c r="CW96" s="1274"/>
      <c r="CX96" s="1274"/>
      <c r="CY96" s="1274"/>
      <c r="CZ96" s="1274"/>
      <c r="DA96" s="1274"/>
      <c r="DB96" s="1274"/>
      <c r="DC96" s="1274"/>
      <c r="DD96" s="1274"/>
      <c r="DE96" s="1274"/>
      <c r="DF96" s="1274"/>
      <c r="DG96" s="1274"/>
      <c r="DH96" s="1274"/>
      <c r="DI96" s="1274"/>
      <c r="DJ96" s="1274"/>
      <c r="DK96" s="1274"/>
      <c r="DL96" s="1274"/>
      <c r="DM96" s="1274"/>
      <c r="DN96" s="1274"/>
      <c r="DO96" s="1274"/>
      <c r="DP96" s="1274"/>
      <c r="DQ96" s="1274"/>
      <c r="DR96" s="1274"/>
      <c r="DS96" s="1274"/>
      <c r="DT96" s="1274"/>
      <c r="DU96" s="1274"/>
      <c r="DV96" s="1274"/>
      <c r="DW96" s="1274"/>
      <c r="DX96" s="1274"/>
      <c r="DY96" s="1274"/>
      <c r="DZ96" s="1274"/>
      <c r="EA96" s="1274"/>
      <c r="EB96" s="1274"/>
      <c r="EC96" s="1274"/>
      <c r="ED96" s="1274"/>
      <c r="EE96" s="1274"/>
      <c r="EF96" s="1274"/>
      <c r="EG96" s="1274"/>
      <c r="EH96" s="1274"/>
      <c r="EI96" s="1274"/>
      <c r="EJ96" s="1274"/>
      <c r="EK96" s="1274"/>
      <c r="EL96" s="1274"/>
      <c r="EM96" s="1274"/>
      <c r="EN96" s="1274"/>
      <c r="EO96" s="1274"/>
      <c r="EP96" s="1274"/>
      <c r="EQ96" s="1274"/>
      <c r="ER96" s="1274"/>
      <c r="ES96" s="1274"/>
      <c r="ET96" s="1274"/>
      <c r="EU96" s="1274"/>
      <c r="EV96" s="1274"/>
      <c r="EW96" s="1274"/>
      <c r="EX96" s="1274"/>
      <c r="EY96" s="1274"/>
      <c r="EZ96" s="1274"/>
      <c r="FA96" s="1274"/>
      <c r="FB96" s="1274"/>
      <c r="FC96" s="1274"/>
      <c r="FD96" s="1274"/>
      <c r="FE96" s="1274"/>
      <c r="FF96" s="1274"/>
      <c r="FG96" s="1274"/>
      <c r="FH96" s="1274"/>
      <c r="FI96" s="1274"/>
      <c r="FJ96" s="1274"/>
      <c r="FK96" s="1274"/>
      <c r="FL96" s="1274"/>
      <c r="FM96" s="1274"/>
      <c r="FN96" s="1274"/>
      <c r="FO96" s="1274"/>
      <c r="FP96" s="1274"/>
      <c r="FQ96" s="1274"/>
      <c r="FR96" s="1274"/>
      <c r="FS96" s="1274"/>
      <c r="FT96" s="1274"/>
      <c r="FU96" s="1274"/>
      <c r="FV96" s="1274"/>
      <c r="FW96" s="1274"/>
      <c r="FX96" s="1274"/>
      <c r="FY96" s="1274"/>
      <c r="FZ96" s="1274"/>
      <c r="GA96" s="1274"/>
      <c r="GB96" s="1274"/>
      <c r="GC96" s="1274"/>
      <c r="GD96" s="1274"/>
      <c r="GE96" s="1274"/>
      <c r="GF96" s="1274"/>
      <c r="GG96" s="1274"/>
      <c r="GH96" s="1274"/>
      <c r="GI96" s="1274"/>
      <c r="GJ96" s="1274"/>
      <c r="GK96" s="1274"/>
      <c r="GL96" s="1274"/>
      <c r="GM96" s="1274"/>
      <c r="GN96" s="1274"/>
      <c r="GO96" s="1274"/>
      <c r="GP96" s="1274"/>
      <c r="GQ96" s="1274"/>
      <c r="GR96" s="1274"/>
      <c r="GS96" s="1274"/>
      <c r="GT96" s="1274"/>
      <c r="GU96" s="1274"/>
      <c r="GV96" s="1274"/>
      <c r="GW96" s="1274"/>
      <c r="GX96" s="1274"/>
      <c r="GY96" s="1274"/>
      <c r="GZ96" s="1274"/>
      <c r="HA96" s="1274"/>
      <c r="HB96" s="1274"/>
      <c r="HC96" s="1274"/>
      <c r="HD96" s="1274"/>
      <c r="HE96" s="1274"/>
      <c r="HF96" s="1274"/>
      <c r="HG96" s="1274"/>
      <c r="HH96" s="1274"/>
      <c r="HI96" s="1274"/>
      <c r="HJ96" s="1274"/>
      <c r="HK96" s="1274"/>
      <c r="HL96" s="1274"/>
      <c r="HM96" s="1274"/>
      <c r="HN96" s="1274"/>
      <c r="HO96" s="1274"/>
      <c r="HP96" s="1274"/>
      <c r="HQ96" s="1274"/>
      <c r="HR96" s="1274"/>
      <c r="HS96" s="1274"/>
      <c r="HT96" s="1274"/>
      <c r="HU96" s="1274"/>
      <c r="HV96" s="1274"/>
      <c r="HW96" s="1274"/>
      <c r="HX96" s="1274"/>
      <c r="HY96" s="1274"/>
      <c r="HZ96" s="1274"/>
      <c r="IA96" s="1274"/>
      <c r="IB96" s="1274"/>
      <c r="IC96" s="1274"/>
      <c r="ID96" s="1274"/>
      <c r="IE96" s="1274"/>
      <c r="IF96" s="1274"/>
      <c r="IG96" s="1274"/>
      <c r="IH96" s="1274"/>
      <c r="II96" s="1274"/>
      <c r="IJ96" s="1274"/>
      <c r="IK96" s="1274"/>
      <c r="IL96" s="1274"/>
      <c r="IM96" s="1274"/>
      <c r="IN96" s="1274"/>
      <c r="IO96" s="1274"/>
      <c r="IP96" s="1274"/>
      <c r="IQ96" s="1274"/>
      <c r="IR96" s="1274"/>
      <c r="IS96" s="1274"/>
      <c r="IT96" s="1274"/>
      <c r="IU96" s="1274"/>
    </row>
    <row r="97" spans="1:255" s="1309" customFormat="1" ht="5.0999999999999996" customHeight="1" x14ac:dyDescent="0.25">
      <c r="A97" s="1294"/>
      <c r="B97" s="1294"/>
      <c r="E97" s="1274"/>
      <c r="F97" s="1274"/>
      <c r="G97" s="1352"/>
      <c r="H97" s="1352"/>
      <c r="I97" s="1352"/>
      <c r="J97" s="1352"/>
      <c r="K97" s="1352"/>
      <c r="L97" s="1352"/>
      <c r="M97" s="1352"/>
      <c r="N97" s="1352"/>
      <c r="O97" s="1352"/>
      <c r="P97" s="1352"/>
      <c r="Q97" s="1352"/>
      <c r="R97" s="1352"/>
      <c r="S97" s="1352"/>
      <c r="T97" s="1352"/>
      <c r="U97" s="1352"/>
      <c r="V97" s="1352"/>
      <c r="W97" s="1352"/>
      <c r="X97" s="1352"/>
      <c r="Y97" s="1352"/>
      <c r="Z97" s="1352"/>
      <c r="AA97" s="1352"/>
    </row>
    <row r="98" spans="1:255" s="1270" customFormat="1" ht="12" x14ac:dyDescent="0.25">
      <c r="A98" s="1266" t="s">
        <v>471</v>
      </c>
      <c r="B98" s="1267"/>
      <c r="C98" s="1267"/>
      <c r="D98" s="1267"/>
      <c r="E98" s="1267"/>
      <c r="F98" s="1267"/>
      <c r="G98" s="1268" t="str">
        <f t="shared" ref="G98:AA98" si="120">G4</f>
        <v>Implantação</v>
      </c>
      <c r="H98" s="1269" t="str">
        <f t="shared" si="120"/>
        <v>Projeção</v>
      </c>
      <c r="I98" s="1269" t="str">
        <f t="shared" si="120"/>
        <v>Projeção</v>
      </c>
      <c r="J98" s="1269" t="str">
        <f t="shared" si="120"/>
        <v>Projeção</v>
      </c>
      <c r="K98" s="1269" t="str">
        <f t="shared" si="120"/>
        <v>Projeção</v>
      </c>
      <c r="L98" s="1269" t="str">
        <f t="shared" si="120"/>
        <v>Projeção</v>
      </c>
      <c r="M98" s="1269" t="str">
        <f t="shared" si="120"/>
        <v>Projeção</v>
      </c>
      <c r="N98" s="1269" t="str">
        <f t="shared" si="120"/>
        <v>Projeção</v>
      </c>
      <c r="O98" s="1269" t="str">
        <f t="shared" si="120"/>
        <v>Projeção</v>
      </c>
      <c r="P98" s="1269" t="str">
        <f t="shared" si="120"/>
        <v>Projeção</v>
      </c>
      <c r="Q98" s="1269" t="str">
        <f t="shared" si="120"/>
        <v>Projeção</v>
      </c>
      <c r="R98" s="1269" t="str">
        <f t="shared" si="120"/>
        <v>Projeção</v>
      </c>
      <c r="S98" s="1269" t="str">
        <f t="shared" si="120"/>
        <v>Projeção</v>
      </c>
      <c r="T98" s="1269" t="str">
        <f t="shared" si="120"/>
        <v>Projeção</v>
      </c>
      <c r="U98" s="1269" t="str">
        <f t="shared" si="120"/>
        <v>Projeção</v>
      </c>
      <c r="V98" s="1269" t="str">
        <f t="shared" si="120"/>
        <v>Projeção</v>
      </c>
      <c r="W98" s="1269" t="str">
        <f t="shared" si="120"/>
        <v>Projeção</v>
      </c>
      <c r="X98" s="1269" t="str">
        <f t="shared" si="120"/>
        <v>Projeção</v>
      </c>
      <c r="Y98" s="1269" t="str">
        <f t="shared" si="120"/>
        <v>Projeção</v>
      </c>
      <c r="Z98" s="1269" t="str">
        <f t="shared" si="120"/>
        <v>Projeção</v>
      </c>
      <c r="AA98" s="1269" t="str">
        <f t="shared" si="120"/>
        <v>Descarte</v>
      </c>
    </row>
    <row r="99" spans="1:255" ht="5.0999999999999996" customHeight="1" x14ac:dyDescent="0.25">
      <c r="A99" s="1271"/>
      <c r="B99" s="1271"/>
      <c r="C99" s="1272"/>
      <c r="E99" s="1273"/>
      <c r="F99" s="1273"/>
      <c r="G99" s="1273"/>
      <c r="H99" s="1273"/>
      <c r="I99" s="1273"/>
      <c r="J99" s="1273"/>
      <c r="K99" s="1273"/>
      <c r="L99" s="1273"/>
      <c r="M99" s="1273"/>
      <c r="N99" s="1273"/>
      <c r="O99" s="1273"/>
      <c r="P99" s="1273"/>
      <c r="Q99" s="1273"/>
      <c r="R99" s="1273"/>
      <c r="S99" s="1273"/>
      <c r="T99" s="1273"/>
      <c r="U99" s="1273"/>
      <c r="V99" s="1273"/>
      <c r="W99" s="1273"/>
      <c r="X99" s="1273"/>
      <c r="Y99" s="1273"/>
      <c r="Z99" s="1273"/>
      <c r="AA99" s="1273"/>
    </row>
    <row r="100" spans="1:255" ht="14.1" customHeight="1" x14ac:dyDescent="0.25">
      <c r="A100" s="1271" t="s">
        <v>418</v>
      </c>
      <c r="B100" s="1279" t="s">
        <v>539</v>
      </c>
      <c r="D100" s="1279"/>
      <c r="E100" s="1274"/>
      <c r="F100" s="1274"/>
      <c r="G100" s="1323">
        <f>G85+G88</f>
        <v>4194830.816037599</v>
      </c>
      <c r="H100" s="1324">
        <f>H85+H88</f>
        <v>4409470.0627108812</v>
      </c>
      <c r="I100" s="1324">
        <f t="shared" ref="I100:Z100" si="121">I85+I88</f>
        <v>4624109.3093841635</v>
      </c>
      <c r="J100" s="1324">
        <f t="shared" si="121"/>
        <v>4838748.5560574466</v>
      </c>
      <c r="K100" s="1324">
        <f t="shared" si="121"/>
        <v>5053387.8027307298</v>
      </c>
      <c r="L100" s="1324">
        <f t="shared" si="121"/>
        <v>5268027.0494040102</v>
      </c>
      <c r="M100" s="1324">
        <f t="shared" si="121"/>
        <v>5268027.0494040102</v>
      </c>
      <c r="N100" s="1324">
        <f t="shared" si="121"/>
        <v>5268027.0494040102</v>
      </c>
      <c r="O100" s="1324">
        <f t="shared" si="121"/>
        <v>5268027.0494040102</v>
      </c>
      <c r="P100" s="1324">
        <f t="shared" si="121"/>
        <v>5268027.0494040102</v>
      </c>
      <c r="Q100" s="1324">
        <f t="shared" si="121"/>
        <v>5268027.0494040102</v>
      </c>
      <c r="R100" s="1324">
        <f t="shared" si="121"/>
        <v>5268027.0494040102</v>
      </c>
      <c r="S100" s="1324">
        <f t="shared" si="121"/>
        <v>5268027.0494040102</v>
      </c>
      <c r="T100" s="1324">
        <f t="shared" si="121"/>
        <v>5268027.0494040102</v>
      </c>
      <c r="U100" s="1324">
        <f t="shared" si="121"/>
        <v>5268027.0494040102</v>
      </c>
      <c r="V100" s="1324">
        <f t="shared" si="121"/>
        <v>5268027.0494040102</v>
      </c>
      <c r="W100" s="1324">
        <f t="shared" si="121"/>
        <v>5268027.0494040102</v>
      </c>
      <c r="X100" s="1324">
        <f t="shared" si="121"/>
        <v>5268027.0494040102</v>
      </c>
      <c r="Y100" s="1324">
        <f t="shared" si="121"/>
        <v>5268027.0494040102</v>
      </c>
      <c r="Z100" s="1324">
        <f t="shared" si="121"/>
        <v>5268027.0494040102</v>
      </c>
      <c r="AA100" s="1277">
        <v>0</v>
      </c>
      <c r="AB100" s="1279"/>
      <c r="AC100" s="1279"/>
      <c r="AD100" s="1279"/>
      <c r="AE100" s="1279"/>
      <c r="AF100" s="1279"/>
      <c r="AG100" s="1279"/>
      <c r="AH100" s="1279"/>
      <c r="AI100" s="1279"/>
      <c r="AJ100" s="1279"/>
      <c r="AK100" s="1279"/>
      <c r="AL100" s="1279"/>
      <c r="AM100" s="1279"/>
      <c r="AN100" s="1279"/>
      <c r="AO100" s="1279"/>
      <c r="AP100" s="1279"/>
      <c r="AQ100" s="1279"/>
      <c r="AR100" s="1279"/>
      <c r="AS100" s="1279"/>
      <c r="AT100" s="1279"/>
      <c r="AU100" s="1279"/>
      <c r="AV100" s="1279"/>
      <c r="AW100" s="1279"/>
      <c r="AX100" s="1279"/>
      <c r="AY100" s="1279"/>
      <c r="AZ100" s="1279"/>
      <c r="BA100" s="1279"/>
      <c r="BB100" s="1279"/>
      <c r="BC100" s="1279"/>
      <c r="BD100" s="1279"/>
      <c r="BE100" s="1279"/>
      <c r="BF100" s="1279"/>
      <c r="BG100" s="1279"/>
      <c r="BH100" s="1279"/>
      <c r="BI100" s="1279"/>
      <c r="BJ100" s="1279"/>
      <c r="BK100" s="1279"/>
      <c r="BL100" s="1279"/>
      <c r="BM100" s="1279"/>
      <c r="BN100" s="1279"/>
      <c r="BO100" s="1279"/>
      <c r="BP100" s="1279"/>
      <c r="BQ100" s="1279"/>
      <c r="BR100" s="1279"/>
      <c r="BS100" s="1279"/>
      <c r="BT100" s="1279"/>
      <c r="BU100" s="1279"/>
      <c r="BV100" s="1279"/>
      <c r="BW100" s="1279"/>
      <c r="BX100" s="1279"/>
      <c r="BY100" s="1279"/>
      <c r="BZ100" s="1279"/>
      <c r="CA100" s="1279"/>
      <c r="CB100" s="1279"/>
      <c r="CC100" s="1279"/>
      <c r="CD100" s="1279"/>
      <c r="CE100" s="1279"/>
      <c r="CF100" s="1279"/>
      <c r="CG100" s="1279"/>
      <c r="CH100" s="1279"/>
      <c r="CI100" s="1279"/>
      <c r="CJ100" s="1279"/>
      <c r="CK100" s="1279"/>
      <c r="CL100" s="1279"/>
      <c r="CM100" s="1279"/>
      <c r="CN100" s="1279"/>
      <c r="CO100" s="1279"/>
      <c r="CP100" s="1279"/>
      <c r="CQ100" s="1279"/>
      <c r="CR100" s="1279"/>
      <c r="CS100" s="1279"/>
      <c r="CT100" s="1279"/>
      <c r="CU100" s="1279"/>
      <c r="CV100" s="1279"/>
      <c r="CW100" s="1279"/>
      <c r="CX100" s="1279"/>
      <c r="CY100" s="1279"/>
      <c r="CZ100" s="1279"/>
      <c r="DA100" s="1279"/>
      <c r="DB100" s="1279"/>
      <c r="DC100" s="1279"/>
      <c r="DD100" s="1279"/>
      <c r="DE100" s="1279"/>
      <c r="DF100" s="1279"/>
      <c r="DG100" s="1279"/>
      <c r="DH100" s="1279"/>
      <c r="DI100" s="1279"/>
      <c r="DJ100" s="1279"/>
      <c r="DK100" s="1279"/>
      <c r="DL100" s="1279"/>
      <c r="DM100" s="1279"/>
      <c r="DN100" s="1279"/>
      <c r="DO100" s="1279"/>
      <c r="DP100" s="1279"/>
      <c r="DQ100" s="1279"/>
      <c r="DR100" s="1279"/>
      <c r="DS100" s="1279"/>
      <c r="DT100" s="1279"/>
      <c r="DU100" s="1279"/>
      <c r="DV100" s="1279"/>
      <c r="DW100" s="1279"/>
      <c r="DX100" s="1279"/>
      <c r="DY100" s="1279"/>
      <c r="DZ100" s="1279"/>
      <c r="EA100" s="1279"/>
      <c r="EB100" s="1279"/>
      <c r="EC100" s="1279"/>
      <c r="ED100" s="1279"/>
      <c r="EE100" s="1279"/>
      <c r="EF100" s="1279"/>
      <c r="EG100" s="1279"/>
      <c r="EH100" s="1279"/>
      <c r="EI100" s="1279"/>
      <c r="EJ100" s="1279"/>
      <c r="EK100" s="1279"/>
      <c r="EL100" s="1279"/>
      <c r="EM100" s="1279"/>
      <c r="EN100" s="1279"/>
      <c r="EO100" s="1279"/>
      <c r="EP100" s="1279"/>
      <c r="EQ100" s="1279"/>
      <c r="ER100" s="1279"/>
      <c r="ES100" s="1279"/>
      <c r="ET100" s="1279"/>
      <c r="EU100" s="1279"/>
      <c r="EV100" s="1279"/>
      <c r="EW100" s="1279"/>
      <c r="EX100" s="1279"/>
      <c r="EY100" s="1279"/>
      <c r="EZ100" s="1279"/>
      <c r="FA100" s="1279"/>
      <c r="FB100" s="1279"/>
      <c r="FC100" s="1279"/>
      <c r="FD100" s="1279"/>
      <c r="FE100" s="1279"/>
      <c r="FF100" s="1279"/>
      <c r="FG100" s="1279"/>
      <c r="FH100" s="1279"/>
      <c r="FI100" s="1279"/>
      <c r="FJ100" s="1279"/>
      <c r="FK100" s="1279"/>
      <c r="FL100" s="1279"/>
      <c r="FM100" s="1279"/>
      <c r="FN100" s="1279"/>
      <c r="FO100" s="1279"/>
      <c r="FP100" s="1279"/>
      <c r="FQ100" s="1279"/>
      <c r="FR100" s="1279"/>
      <c r="FS100" s="1279"/>
      <c r="FT100" s="1279"/>
      <c r="FU100" s="1279"/>
      <c r="FV100" s="1279"/>
      <c r="FW100" s="1279"/>
      <c r="FX100" s="1279"/>
      <c r="FY100" s="1279"/>
      <c r="FZ100" s="1279"/>
      <c r="GA100" s="1279"/>
      <c r="GB100" s="1279"/>
      <c r="GC100" s="1279"/>
      <c r="GD100" s="1279"/>
      <c r="GE100" s="1279"/>
      <c r="GF100" s="1279"/>
      <c r="GG100" s="1279"/>
      <c r="GH100" s="1279"/>
      <c r="GI100" s="1279"/>
      <c r="GJ100" s="1279"/>
      <c r="GK100" s="1279"/>
      <c r="GL100" s="1279"/>
      <c r="GM100" s="1279"/>
      <c r="GN100" s="1279"/>
      <c r="GO100" s="1279"/>
      <c r="GP100" s="1279"/>
      <c r="GQ100" s="1279"/>
      <c r="GR100" s="1279"/>
      <c r="GS100" s="1279"/>
      <c r="GT100" s="1279"/>
      <c r="GU100" s="1279"/>
      <c r="GV100" s="1279"/>
      <c r="GW100" s="1279"/>
      <c r="GX100" s="1279"/>
      <c r="GY100" s="1279"/>
      <c r="GZ100" s="1279"/>
      <c r="HA100" s="1279"/>
      <c r="HB100" s="1279"/>
      <c r="HC100" s="1279"/>
      <c r="HD100" s="1279"/>
      <c r="HE100" s="1279"/>
      <c r="HF100" s="1279"/>
      <c r="HG100" s="1279"/>
      <c r="HH100" s="1279"/>
      <c r="HI100" s="1279"/>
      <c r="HJ100" s="1279"/>
      <c r="HK100" s="1279"/>
      <c r="HL100" s="1279"/>
      <c r="HM100" s="1279"/>
      <c r="HN100" s="1279"/>
      <c r="HO100" s="1279"/>
      <c r="HP100" s="1279"/>
      <c r="HQ100" s="1279"/>
      <c r="HR100" s="1279"/>
      <c r="HS100" s="1279"/>
      <c r="HT100" s="1279"/>
      <c r="HU100" s="1279"/>
      <c r="HV100" s="1279"/>
      <c r="HW100" s="1279"/>
      <c r="HX100" s="1279"/>
      <c r="HY100" s="1279"/>
      <c r="HZ100" s="1279"/>
      <c r="IA100" s="1279"/>
      <c r="IB100" s="1279"/>
      <c r="IC100" s="1279"/>
      <c r="ID100" s="1279"/>
      <c r="IE100" s="1279"/>
      <c r="IF100" s="1279"/>
      <c r="IG100" s="1279"/>
      <c r="IH100" s="1279"/>
      <c r="II100" s="1279"/>
      <c r="IJ100" s="1279"/>
      <c r="IK100" s="1279"/>
      <c r="IL100" s="1279"/>
      <c r="IM100" s="1279"/>
      <c r="IN100" s="1279"/>
      <c r="IO100" s="1279"/>
      <c r="IP100" s="1279"/>
      <c r="IQ100" s="1279"/>
      <c r="IR100" s="1279"/>
      <c r="IS100" s="1279"/>
      <c r="IT100" s="1279"/>
      <c r="IU100" s="1279"/>
    </row>
    <row r="101" spans="1:255" ht="5.0999999999999996" customHeight="1" x14ac:dyDescent="0.25">
      <c r="A101" s="1271"/>
      <c r="B101" s="1279"/>
      <c r="D101" s="1279"/>
      <c r="E101" s="1344"/>
      <c r="F101" s="1345"/>
      <c r="G101" s="1353"/>
      <c r="H101" s="1353"/>
      <c r="I101" s="1353"/>
      <c r="J101" s="1353"/>
      <c r="K101" s="1353"/>
      <c r="L101" s="1353"/>
      <c r="M101" s="1353"/>
      <c r="N101" s="1353"/>
      <c r="O101" s="1353"/>
      <c r="P101" s="1353"/>
      <c r="Q101" s="1353"/>
      <c r="R101" s="1353"/>
      <c r="S101" s="1353"/>
      <c r="T101" s="1353"/>
      <c r="U101" s="1353"/>
      <c r="V101" s="1353"/>
      <c r="W101" s="1353"/>
      <c r="X101" s="1353"/>
      <c r="Y101" s="1353"/>
      <c r="Z101" s="1353"/>
      <c r="AA101" s="1354"/>
      <c r="AB101" s="1279"/>
      <c r="AC101" s="1279"/>
      <c r="AD101" s="1279"/>
      <c r="AE101" s="1279"/>
      <c r="AF101" s="1279"/>
      <c r="AG101" s="1279"/>
      <c r="AH101" s="1279"/>
      <c r="AI101" s="1279"/>
      <c r="AJ101" s="1279"/>
      <c r="AK101" s="1279"/>
      <c r="AL101" s="1279"/>
      <c r="AM101" s="1279"/>
      <c r="AN101" s="1279"/>
      <c r="AO101" s="1279"/>
      <c r="AP101" s="1279"/>
      <c r="AQ101" s="1279"/>
      <c r="AR101" s="1279"/>
      <c r="AS101" s="1279"/>
      <c r="AT101" s="1279"/>
      <c r="AU101" s="1279"/>
      <c r="AV101" s="1279"/>
      <c r="AW101" s="1279"/>
      <c r="AX101" s="1279"/>
      <c r="AY101" s="1279"/>
      <c r="AZ101" s="1279"/>
      <c r="BA101" s="1279"/>
      <c r="BB101" s="1279"/>
      <c r="BC101" s="1279"/>
      <c r="BD101" s="1279"/>
      <c r="BE101" s="1279"/>
      <c r="BF101" s="1279"/>
      <c r="BG101" s="1279"/>
      <c r="BH101" s="1279"/>
      <c r="BI101" s="1279"/>
      <c r="BJ101" s="1279"/>
      <c r="BK101" s="1279"/>
      <c r="BL101" s="1279"/>
      <c r="BM101" s="1279"/>
      <c r="BN101" s="1279"/>
      <c r="BO101" s="1279"/>
      <c r="BP101" s="1279"/>
      <c r="BQ101" s="1279"/>
      <c r="BR101" s="1279"/>
      <c r="BS101" s="1279"/>
      <c r="BT101" s="1279"/>
      <c r="BU101" s="1279"/>
      <c r="BV101" s="1279"/>
      <c r="BW101" s="1279"/>
      <c r="BX101" s="1279"/>
      <c r="BY101" s="1279"/>
      <c r="BZ101" s="1279"/>
      <c r="CA101" s="1279"/>
      <c r="CB101" s="1279"/>
      <c r="CC101" s="1279"/>
      <c r="CD101" s="1279"/>
      <c r="CE101" s="1279"/>
      <c r="CF101" s="1279"/>
      <c r="CG101" s="1279"/>
      <c r="CH101" s="1279"/>
      <c r="CI101" s="1279"/>
      <c r="CJ101" s="1279"/>
      <c r="CK101" s="1279"/>
      <c r="CL101" s="1279"/>
      <c r="CM101" s="1279"/>
      <c r="CN101" s="1279"/>
      <c r="CO101" s="1279"/>
      <c r="CP101" s="1279"/>
      <c r="CQ101" s="1279"/>
      <c r="CR101" s="1279"/>
      <c r="CS101" s="1279"/>
      <c r="CT101" s="1279"/>
      <c r="CU101" s="1279"/>
      <c r="CV101" s="1279"/>
      <c r="CW101" s="1279"/>
      <c r="CX101" s="1279"/>
      <c r="CY101" s="1279"/>
      <c r="CZ101" s="1279"/>
      <c r="DA101" s="1279"/>
      <c r="DB101" s="1279"/>
      <c r="DC101" s="1279"/>
      <c r="DD101" s="1279"/>
      <c r="DE101" s="1279"/>
      <c r="DF101" s="1279"/>
      <c r="DG101" s="1279"/>
      <c r="DH101" s="1279"/>
      <c r="DI101" s="1279"/>
      <c r="DJ101" s="1279"/>
      <c r="DK101" s="1279"/>
      <c r="DL101" s="1279"/>
      <c r="DM101" s="1279"/>
      <c r="DN101" s="1279"/>
      <c r="DO101" s="1279"/>
      <c r="DP101" s="1279"/>
      <c r="DQ101" s="1279"/>
      <c r="DR101" s="1279"/>
      <c r="DS101" s="1279"/>
      <c r="DT101" s="1279"/>
      <c r="DU101" s="1279"/>
      <c r="DV101" s="1279"/>
      <c r="DW101" s="1279"/>
      <c r="DX101" s="1279"/>
      <c r="DY101" s="1279"/>
      <c r="DZ101" s="1279"/>
      <c r="EA101" s="1279"/>
      <c r="EB101" s="1279"/>
      <c r="EC101" s="1279"/>
      <c r="ED101" s="1279"/>
      <c r="EE101" s="1279"/>
      <c r="EF101" s="1279"/>
      <c r="EG101" s="1279"/>
      <c r="EH101" s="1279"/>
      <c r="EI101" s="1279"/>
      <c r="EJ101" s="1279"/>
      <c r="EK101" s="1279"/>
      <c r="EL101" s="1279"/>
      <c r="EM101" s="1279"/>
      <c r="EN101" s="1279"/>
      <c r="EO101" s="1279"/>
      <c r="EP101" s="1279"/>
      <c r="EQ101" s="1279"/>
      <c r="ER101" s="1279"/>
      <c r="ES101" s="1279"/>
      <c r="ET101" s="1279"/>
      <c r="EU101" s="1279"/>
      <c r="EV101" s="1279"/>
      <c r="EW101" s="1279"/>
      <c r="EX101" s="1279"/>
      <c r="EY101" s="1279"/>
      <c r="EZ101" s="1279"/>
      <c r="FA101" s="1279"/>
      <c r="FB101" s="1279"/>
      <c r="FC101" s="1279"/>
      <c r="FD101" s="1279"/>
      <c r="FE101" s="1279"/>
      <c r="FF101" s="1279"/>
      <c r="FG101" s="1279"/>
      <c r="FH101" s="1279"/>
      <c r="FI101" s="1279"/>
      <c r="FJ101" s="1279"/>
      <c r="FK101" s="1279"/>
      <c r="FL101" s="1279"/>
      <c r="FM101" s="1279"/>
      <c r="FN101" s="1279"/>
      <c r="FO101" s="1279"/>
      <c r="FP101" s="1279"/>
      <c r="FQ101" s="1279"/>
      <c r="FR101" s="1279"/>
      <c r="FS101" s="1279"/>
      <c r="FT101" s="1279"/>
      <c r="FU101" s="1279"/>
      <c r="FV101" s="1279"/>
      <c r="FW101" s="1279"/>
      <c r="FX101" s="1279"/>
      <c r="FY101" s="1279"/>
      <c r="FZ101" s="1279"/>
      <c r="GA101" s="1279"/>
      <c r="GB101" s="1279"/>
      <c r="GC101" s="1279"/>
      <c r="GD101" s="1279"/>
      <c r="GE101" s="1279"/>
      <c r="GF101" s="1279"/>
      <c r="GG101" s="1279"/>
      <c r="GH101" s="1279"/>
      <c r="GI101" s="1279"/>
      <c r="GJ101" s="1279"/>
      <c r="GK101" s="1279"/>
      <c r="GL101" s="1279"/>
      <c r="GM101" s="1279"/>
      <c r="GN101" s="1279"/>
      <c r="GO101" s="1279"/>
      <c r="GP101" s="1279"/>
      <c r="GQ101" s="1279"/>
      <c r="GR101" s="1279"/>
      <c r="GS101" s="1279"/>
      <c r="GT101" s="1279"/>
      <c r="GU101" s="1279"/>
      <c r="GV101" s="1279"/>
      <c r="GW101" s="1279"/>
      <c r="GX101" s="1279"/>
      <c r="GY101" s="1279"/>
      <c r="GZ101" s="1279"/>
      <c r="HA101" s="1279"/>
      <c r="HB101" s="1279"/>
      <c r="HC101" s="1279"/>
      <c r="HD101" s="1279"/>
      <c r="HE101" s="1279"/>
      <c r="HF101" s="1279"/>
      <c r="HG101" s="1279"/>
      <c r="HH101" s="1279"/>
      <c r="HI101" s="1279"/>
      <c r="HJ101" s="1279"/>
      <c r="HK101" s="1279"/>
      <c r="HL101" s="1279"/>
      <c r="HM101" s="1279"/>
      <c r="HN101" s="1279"/>
      <c r="HO101" s="1279"/>
      <c r="HP101" s="1279"/>
      <c r="HQ101" s="1279"/>
      <c r="HR101" s="1279"/>
      <c r="HS101" s="1279"/>
      <c r="HT101" s="1279"/>
      <c r="HU101" s="1279"/>
      <c r="HV101" s="1279"/>
      <c r="HW101" s="1279"/>
      <c r="HX101" s="1279"/>
      <c r="HY101" s="1279"/>
      <c r="HZ101" s="1279"/>
      <c r="IA101" s="1279"/>
      <c r="IB101" s="1279"/>
      <c r="IC101" s="1279"/>
      <c r="ID101" s="1279"/>
      <c r="IE101" s="1279"/>
      <c r="IF101" s="1279"/>
      <c r="IG101" s="1279"/>
      <c r="IH101" s="1279"/>
      <c r="II101" s="1279"/>
      <c r="IJ101" s="1279"/>
      <c r="IK101" s="1279"/>
      <c r="IL101" s="1279"/>
      <c r="IM101" s="1279"/>
      <c r="IN101" s="1279"/>
      <c r="IO101" s="1279"/>
      <c r="IP101" s="1279"/>
      <c r="IQ101" s="1279"/>
      <c r="IR101" s="1279"/>
      <c r="IS101" s="1279"/>
      <c r="IT101" s="1279"/>
      <c r="IU101" s="1279"/>
    </row>
    <row r="102" spans="1:255" ht="14.1" customHeight="1" x14ac:dyDescent="0.25">
      <c r="A102" s="1271" t="s">
        <v>419</v>
      </c>
      <c r="B102" s="1279" t="s">
        <v>46</v>
      </c>
      <c r="D102" s="1280"/>
      <c r="E102" s="1355"/>
      <c r="F102" s="1356">
        <f>SUM(F103:F119)</f>
        <v>186150.28</v>
      </c>
      <c r="G102" s="1357">
        <f t="shared" ref="G102:Z102" si="122">SUM(G103:G119)</f>
        <v>0</v>
      </c>
      <c r="H102" s="1358">
        <f t="shared" si="122"/>
        <v>0</v>
      </c>
      <c r="I102" s="1358">
        <f t="shared" si="122"/>
        <v>0</v>
      </c>
      <c r="J102" s="1358">
        <f t="shared" si="122"/>
        <v>0</v>
      </c>
      <c r="K102" s="1358">
        <f t="shared" si="122"/>
        <v>0</v>
      </c>
      <c r="L102" s="1358">
        <f t="shared" si="122"/>
        <v>0</v>
      </c>
      <c r="M102" s="1358">
        <f t="shared" si="122"/>
        <v>0</v>
      </c>
      <c r="N102" s="1358">
        <f t="shared" si="122"/>
        <v>0</v>
      </c>
      <c r="O102" s="1358">
        <f t="shared" si="122"/>
        <v>0</v>
      </c>
      <c r="P102" s="1358">
        <f t="shared" si="122"/>
        <v>0</v>
      </c>
      <c r="Q102" s="1358">
        <f t="shared" si="122"/>
        <v>0</v>
      </c>
      <c r="R102" s="1358">
        <f t="shared" si="122"/>
        <v>0</v>
      </c>
      <c r="S102" s="1358">
        <f t="shared" si="122"/>
        <v>0</v>
      </c>
      <c r="T102" s="1358">
        <f t="shared" si="122"/>
        <v>0</v>
      </c>
      <c r="U102" s="1358">
        <f t="shared" si="122"/>
        <v>0</v>
      </c>
      <c r="V102" s="1358">
        <f t="shared" si="122"/>
        <v>0</v>
      </c>
      <c r="W102" s="1358">
        <f t="shared" si="122"/>
        <v>0</v>
      </c>
      <c r="X102" s="1358">
        <f t="shared" si="122"/>
        <v>0</v>
      </c>
      <c r="Y102" s="1358">
        <f t="shared" si="122"/>
        <v>0</v>
      </c>
      <c r="Z102" s="1358">
        <f t="shared" si="122"/>
        <v>0</v>
      </c>
      <c r="AA102" s="1359">
        <v>0</v>
      </c>
      <c r="AB102" s="1316">
        <f>SUM(G102:AA102)</f>
        <v>0</v>
      </c>
      <c r="AC102" s="1279" t="s">
        <v>646</v>
      </c>
      <c r="AD102" s="1279"/>
      <c r="AE102" s="1279"/>
      <c r="AF102" s="1279"/>
      <c r="AG102" s="1279"/>
      <c r="AH102" s="1279"/>
      <c r="AI102" s="1279"/>
      <c r="AJ102" s="1279"/>
      <c r="AK102" s="1279"/>
      <c r="AL102" s="1279"/>
      <c r="AM102" s="1279"/>
      <c r="AN102" s="1279"/>
      <c r="AO102" s="1279"/>
      <c r="AP102" s="1279"/>
      <c r="AQ102" s="1279"/>
      <c r="AR102" s="1279"/>
      <c r="AS102" s="1279"/>
      <c r="AT102" s="1279"/>
      <c r="AU102" s="1279"/>
      <c r="AV102" s="1279"/>
      <c r="AW102" s="1279"/>
      <c r="AX102" s="1279"/>
      <c r="AY102" s="1279"/>
      <c r="AZ102" s="1279"/>
      <c r="BA102" s="1279"/>
      <c r="BB102" s="1279"/>
      <c r="BC102" s="1279"/>
      <c r="BD102" s="1279"/>
      <c r="BE102" s="1279"/>
      <c r="BF102" s="1279"/>
      <c r="BG102" s="1279"/>
      <c r="BH102" s="1279"/>
      <c r="BI102" s="1279"/>
      <c r="BJ102" s="1279"/>
      <c r="BK102" s="1279"/>
      <c r="BL102" s="1279"/>
      <c r="BM102" s="1279"/>
      <c r="BN102" s="1279"/>
      <c r="BO102" s="1279"/>
      <c r="BP102" s="1279"/>
      <c r="BQ102" s="1279"/>
      <c r="BR102" s="1279"/>
      <c r="BS102" s="1279"/>
      <c r="BT102" s="1279"/>
      <c r="BU102" s="1279"/>
      <c r="BV102" s="1279"/>
      <c r="BW102" s="1279"/>
      <c r="BX102" s="1279"/>
      <c r="BY102" s="1279"/>
      <c r="BZ102" s="1279"/>
      <c r="CA102" s="1279"/>
      <c r="CB102" s="1279"/>
      <c r="CC102" s="1279"/>
      <c r="CD102" s="1279"/>
      <c r="CE102" s="1279"/>
      <c r="CF102" s="1279"/>
      <c r="CG102" s="1279"/>
      <c r="CH102" s="1279"/>
      <c r="CI102" s="1279"/>
      <c r="CJ102" s="1279"/>
      <c r="CK102" s="1279"/>
      <c r="CL102" s="1279"/>
      <c r="CM102" s="1279"/>
      <c r="CN102" s="1279"/>
      <c r="CO102" s="1279"/>
      <c r="CP102" s="1279"/>
      <c r="CQ102" s="1279"/>
      <c r="CR102" s="1279"/>
      <c r="CS102" s="1279"/>
      <c r="CT102" s="1279"/>
      <c r="CU102" s="1279"/>
      <c r="CV102" s="1279"/>
      <c r="CW102" s="1279"/>
      <c r="CX102" s="1279"/>
      <c r="CY102" s="1279"/>
      <c r="CZ102" s="1279"/>
      <c r="DA102" s="1279"/>
      <c r="DB102" s="1279"/>
      <c r="DC102" s="1279"/>
      <c r="DD102" s="1279"/>
      <c r="DE102" s="1279"/>
      <c r="DF102" s="1279"/>
      <c r="DG102" s="1279"/>
      <c r="DH102" s="1279"/>
      <c r="DI102" s="1279"/>
      <c r="DJ102" s="1279"/>
      <c r="DK102" s="1279"/>
      <c r="DL102" s="1279"/>
      <c r="DM102" s="1279"/>
      <c r="DN102" s="1279"/>
      <c r="DO102" s="1279"/>
      <c r="DP102" s="1279"/>
      <c r="DQ102" s="1279"/>
      <c r="DR102" s="1279"/>
      <c r="DS102" s="1279"/>
      <c r="DT102" s="1279"/>
      <c r="DU102" s="1279"/>
      <c r="DV102" s="1279"/>
      <c r="DW102" s="1279"/>
      <c r="DX102" s="1279"/>
      <c r="DY102" s="1279"/>
      <c r="DZ102" s="1279"/>
      <c r="EA102" s="1279"/>
      <c r="EB102" s="1279"/>
      <c r="EC102" s="1279"/>
      <c r="ED102" s="1279"/>
      <c r="EE102" s="1279"/>
      <c r="EF102" s="1279"/>
      <c r="EG102" s="1279"/>
      <c r="EH102" s="1279"/>
      <c r="EI102" s="1279"/>
      <c r="EJ102" s="1279"/>
      <c r="EK102" s="1279"/>
      <c r="EL102" s="1279"/>
      <c r="EM102" s="1279"/>
      <c r="EN102" s="1279"/>
      <c r="EO102" s="1279"/>
      <c r="EP102" s="1279"/>
      <c r="EQ102" s="1279"/>
      <c r="ER102" s="1279"/>
      <c r="ES102" s="1279"/>
      <c r="ET102" s="1279"/>
      <c r="EU102" s="1279"/>
      <c r="EV102" s="1279"/>
      <c r="EW102" s="1279"/>
      <c r="EX102" s="1279"/>
      <c r="EY102" s="1279"/>
      <c r="EZ102" s="1279"/>
      <c r="FA102" s="1279"/>
      <c r="FB102" s="1279"/>
      <c r="FC102" s="1279"/>
      <c r="FD102" s="1279"/>
      <c r="FE102" s="1279"/>
      <c r="FF102" s="1279"/>
      <c r="FG102" s="1279"/>
      <c r="FH102" s="1279"/>
      <c r="FI102" s="1279"/>
      <c r="FJ102" s="1279"/>
      <c r="FK102" s="1279"/>
      <c r="FL102" s="1279"/>
      <c r="FM102" s="1279"/>
      <c r="FN102" s="1279"/>
      <c r="FO102" s="1279"/>
      <c r="FP102" s="1279"/>
      <c r="FQ102" s="1279"/>
      <c r="FR102" s="1279"/>
      <c r="FS102" s="1279"/>
      <c r="FT102" s="1279"/>
      <c r="FU102" s="1279"/>
      <c r="FV102" s="1279"/>
      <c r="FW102" s="1279"/>
      <c r="FX102" s="1279"/>
      <c r="FY102" s="1279"/>
      <c r="FZ102" s="1279"/>
      <c r="GA102" s="1279"/>
      <c r="GB102" s="1279"/>
      <c r="GC102" s="1279"/>
      <c r="GD102" s="1279"/>
      <c r="GE102" s="1279"/>
      <c r="GF102" s="1279"/>
      <c r="GG102" s="1279"/>
      <c r="GH102" s="1279"/>
      <c r="GI102" s="1279"/>
      <c r="GJ102" s="1279"/>
      <c r="GK102" s="1279"/>
      <c r="GL102" s="1279"/>
      <c r="GM102" s="1279"/>
      <c r="GN102" s="1279"/>
      <c r="GO102" s="1279"/>
      <c r="GP102" s="1279"/>
      <c r="GQ102" s="1279"/>
      <c r="GR102" s="1279"/>
      <c r="GS102" s="1279"/>
      <c r="GT102" s="1279"/>
      <c r="GU102" s="1279"/>
      <c r="GV102" s="1279"/>
      <c r="GW102" s="1279"/>
      <c r="GX102" s="1279"/>
      <c r="GY102" s="1279"/>
      <c r="GZ102" s="1279"/>
      <c r="HA102" s="1279"/>
      <c r="HB102" s="1279"/>
      <c r="HC102" s="1279"/>
      <c r="HD102" s="1279"/>
      <c r="HE102" s="1279"/>
      <c r="HF102" s="1279"/>
      <c r="HG102" s="1279"/>
      <c r="HH102" s="1279"/>
      <c r="HI102" s="1279"/>
      <c r="HJ102" s="1279"/>
      <c r="HK102" s="1279"/>
      <c r="HL102" s="1279"/>
      <c r="HM102" s="1279"/>
      <c r="HN102" s="1279"/>
      <c r="HO102" s="1279"/>
      <c r="HP102" s="1279"/>
      <c r="HQ102" s="1279"/>
      <c r="HR102" s="1279"/>
      <c r="HS102" s="1279"/>
      <c r="HT102" s="1279"/>
      <c r="HU102" s="1279"/>
      <c r="HV102" s="1279"/>
      <c r="HW102" s="1279"/>
      <c r="HX102" s="1279"/>
      <c r="HY102" s="1279"/>
      <c r="HZ102" s="1279"/>
      <c r="IA102" s="1279"/>
      <c r="IB102" s="1279"/>
      <c r="IC102" s="1279"/>
      <c r="ID102" s="1279"/>
      <c r="IE102" s="1279"/>
      <c r="IF102" s="1279"/>
      <c r="IG102" s="1279"/>
      <c r="IH102" s="1279"/>
      <c r="II102" s="1279"/>
      <c r="IJ102" s="1279"/>
      <c r="IK102" s="1279"/>
      <c r="IL102" s="1279"/>
      <c r="IM102" s="1279"/>
      <c r="IN102" s="1279"/>
      <c r="IO102" s="1279"/>
      <c r="IP102" s="1279"/>
      <c r="IQ102" s="1279"/>
      <c r="IR102" s="1279"/>
      <c r="IS102" s="1279"/>
      <c r="IT102" s="1279"/>
      <c r="IU102" s="1279"/>
    </row>
    <row r="103" spans="1:255" ht="14.1" customHeight="1" x14ac:dyDescent="0.25">
      <c r="A103" s="216"/>
      <c r="B103" s="1294" t="s">
        <v>237</v>
      </c>
      <c r="C103" s="1295" t="s">
        <v>269</v>
      </c>
      <c r="D103" s="1360"/>
      <c r="E103" s="1355"/>
      <c r="F103" s="1361">
        <f>'(3)Invest.'!F8</f>
        <v>0</v>
      </c>
      <c r="G103" s="1320">
        <v>0</v>
      </c>
      <c r="H103" s="1320">
        <v>0</v>
      </c>
      <c r="I103" s="1320">
        <v>0</v>
      </c>
      <c r="J103" s="1320">
        <v>0</v>
      </c>
      <c r="K103" s="1320">
        <v>0</v>
      </c>
      <c r="L103" s="1320">
        <v>0</v>
      </c>
      <c r="M103" s="1320">
        <v>0</v>
      </c>
      <c r="N103" s="1320">
        <v>0</v>
      </c>
      <c r="O103" s="1320">
        <v>0</v>
      </c>
      <c r="P103" s="1320">
        <v>0</v>
      </c>
      <c r="Q103" s="1320">
        <f>F103</f>
        <v>0</v>
      </c>
      <c r="R103" s="1320">
        <v>0</v>
      </c>
      <c r="S103" s="1320">
        <v>0</v>
      </c>
      <c r="T103" s="1320">
        <v>0</v>
      </c>
      <c r="U103" s="1320">
        <v>0</v>
      </c>
      <c r="V103" s="1321">
        <f>G103</f>
        <v>0</v>
      </c>
      <c r="W103" s="1320">
        <v>0</v>
      </c>
      <c r="X103" s="1320">
        <v>0</v>
      </c>
      <c r="Y103" s="1320">
        <v>0</v>
      </c>
      <c r="Z103" s="1320">
        <v>0</v>
      </c>
      <c r="AA103" s="1362">
        <v>0</v>
      </c>
      <c r="AB103" s="1274"/>
      <c r="AC103" s="1274"/>
      <c r="AD103" s="1274"/>
      <c r="AE103" s="1274"/>
      <c r="AF103" s="1274"/>
      <c r="AG103" s="1274"/>
      <c r="AH103" s="1274"/>
      <c r="AI103" s="1274"/>
      <c r="AJ103" s="1274"/>
      <c r="AK103" s="1274"/>
      <c r="AL103" s="1274"/>
      <c r="AM103" s="1274"/>
      <c r="AN103" s="1274"/>
      <c r="AO103" s="1274"/>
      <c r="AP103" s="1274"/>
      <c r="AQ103" s="1274"/>
      <c r="AR103" s="1274"/>
      <c r="AS103" s="1274"/>
      <c r="AT103" s="1274"/>
      <c r="AU103" s="1274"/>
      <c r="AV103" s="1274"/>
      <c r="AW103" s="1274"/>
      <c r="AX103" s="1274"/>
      <c r="AY103" s="1274"/>
      <c r="AZ103" s="1274"/>
      <c r="BA103" s="1274"/>
      <c r="BB103" s="1274"/>
      <c r="BC103" s="1274"/>
      <c r="BD103" s="1274"/>
      <c r="BE103" s="1274"/>
      <c r="BF103" s="1274"/>
      <c r="BG103" s="1274"/>
      <c r="BH103" s="1274"/>
      <c r="BI103" s="1274"/>
      <c r="BJ103" s="1274"/>
      <c r="BK103" s="1274"/>
      <c r="BL103" s="1274"/>
      <c r="BM103" s="1274"/>
      <c r="BN103" s="1274"/>
      <c r="BO103" s="1274"/>
      <c r="BP103" s="1274"/>
      <c r="BQ103" s="1274"/>
      <c r="BR103" s="1274"/>
      <c r="BS103" s="1274"/>
      <c r="BT103" s="1274"/>
      <c r="BU103" s="1274"/>
      <c r="BV103" s="1274"/>
      <c r="BW103" s="1274"/>
      <c r="BX103" s="1274"/>
      <c r="BY103" s="1274"/>
      <c r="BZ103" s="1274"/>
      <c r="CA103" s="1274"/>
      <c r="CB103" s="1274"/>
      <c r="CC103" s="1274"/>
      <c r="CD103" s="1274"/>
      <c r="CE103" s="1274"/>
      <c r="CF103" s="1274"/>
      <c r="CG103" s="1274"/>
      <c r="CH103" s="1274"/>
      <c r="CI103" s="1274"/>
      <c r="CJ103" s="1274"/>
      <c r="CK103" s="1274"/>
      <c r="CL103" s="1274"/>
      <c r="CM103" s="1274"/>
      <c r="CN103" s="1274"/>
      <c r="CO103" s="1274"/>
      <c r="CP103" s="1274"/>
      <c r="CQ103" s="1274"/>
      <c r="CR103" s="1274"/>
      <c r="CS103" s="1274"/>
      <c r="CT103" s="1274"/>
      <c r="CU103" s="1274"/>
      <c r="CV103" s="1274"/>
      <c r="CW103" s="1274"/>
      <c r="CX103" s="1274"/>
      <c r="CY103" s="1274"/>
      <c r="CZ103" s="1274"/>
      <c r="DA103" s="1274"/>
      <c r="DB103" s="1274"/>
      <c r="DC103" s="1274"/>
      <c r="DD103" s="1274"/>
      <c r="DE103" s="1274"/>
      <c r="DF103" s="1274"/>
      <c r="DG103" s="1274"/>
      <c r="DH103" s="1274"/>
      <c r="DI103" s="1274"/>
      <c r="DJ103" s="1274"/>
      <c r="DK103" s="1274"/>
      <c r="DL103" s="1274"/>
      <c r="DM103" s="1274"/>
      <c r="DN103" s="1274"/>
      <c r="DO103" s="1274"/>
      <c r="DP103" s="1274"/>
      <c r="DQ103" s="1274"/>
      <c r="DR103" s="1274"/>
      <c r="DS103" s="1274"/>
      <c r="DT103" s="1274"/>
      <c r="DU103" s="1274"/>
      <c r="DV103" s="1274"/>
      <c r="DW103" s="1274"/>
      <c r="DX103" s="1274"/>
      <c r="DY103" s="1274"/>
      <c r="DZ103" s="1274"/>
      <c r="EA103" s="1274"/>
      <c r="EB103" s="1274"/>
      <c r="EC103" s="1274"/>
      <c r="ED103" s="1274"/>
      <c r="EE103" s="1274"/>
      <c r="EF103" s="1274"/>
      <c r="EG103" s="1274"/>
      <c r="EH103" s="1274"/>
      <c r="EI103" s="1274"/>
      <c r="EJ103" s="1274"/>
      <c r="EK103" s="1274"/>
      <c r="EL103" s="1274"/>
      <c r="EM103" s="1274"/>
      <c r="EN103" s="1274"/>
      <c r="EO103" s="1274"/>
      <c r="EP103" s="1274"/>
      <c r="EQ103" s="1274"/>
      <c r="ER103" s="1274"/>
      <c r="ES103" s="1274"/>
      <c r="ET103" s="1274"/>
      <c r="EU103" s="1274"/>
      <c r="EV103" s="1274"/>
      <c r="EW103" s="1274"/>
      <c r="EX103" s="1274"/>
      <c r="EY103" s="1274"/>
      <c r="EZ103" s="1274"/>
      <c r="FA103" s="1274"/>
      <c r="FB103" s="1274"/>
      <c r="FC103" s="1274"/>
      <c r="FD103" s="1274"/>
      <c r="FE103" s="1274"/>
      <c r="FF103" s="1274"/>
      <c r="FG103" s="1274"/>
      <c r="FH103" s="1274"/>
      <c r="FI103" s="1274"/>
      <c r="FJ103" s="1274"/>
      <c r="FK103" s="1274"/>
      <c r="FL103" s="1274"/>
      <c r="FM103" s="1274"/>
      <c r="FN103" s="1274"/>
      <c r="FO103" s="1274"/>
      <c r="FP103" s="1274"/>
      <c r="FQ103" s="1274"/>
      <c r="FR103" s="1274"/>
      <c r="FS103" s="1274"/>
      <c r="FT103" s="1274"/>
      <c r="FU103" s="1274"/>
      <c r="FV103" s="1274"/>
      <c r="FW103" s="1274"/>
      <c r="FX103" s="1274"/>
      <c r="FY103" s="1274"/>
      <c r="FZ103" s="1274"/>
      <c r="GA103" s="1274"/>
      <c r="GB103" s="1274"/>
      <c r="GC103" s="1274"/>
      <c r="GD103" s="1274"/>
      <c r="GE103" s="1274"/>
      <c r="GF103" s="1274"/>
      <c r="GG103" s="1274"/>
      <c r="GH103" s="1274"/>
      <c r="GI103" s="1274"/>
      <c r="GJ103" s="1274"/>
      <c r="GK103" s="1274"/>
      <c r="GL103" s="1274"/>
      <c r="GM103" s="1274"/>
      <c r="GN103" s="1274"/>
      <c r="GO103" s="1274"/>
      <c r="GP103" s="1274"/>
      <c r="GQ103" s="1274"/>
      <c r="GR103" s="1274"/>
      <c r="GS103" s="1274"/>
      <c r="GT103" s="1274"/>
      <c r="GU103" s="1274"/>
      <c r="GV103" s="1274"/>
      <c r="GW103" s="1274"/>
      <c r="GX103" s="1274"/>
      <c r="GY103" s="1274"/>
      <c r="GZ103" s="1274"/>
      <c r="HA103" s="1274"/>
      <c r="HB103" s="1274"/>
      <c r="HC103" s="1274"/>
      <c r="HD103" s="1274"/>
      <c r="HE103" s="1274"/>
      <c r="HF103" s="1274"/>
      <c r="HG103" s="1274"/>
      <c r="HH103" s="1274"/>
      <c r="HI103" s="1274"/>
      <c r="HJ103" s="1274"/>
      <c r="HK103" s="1274"/>
      <c r="HL103" s="1274"/>
      <c r="HM103" s="1274"/>
      <c r="HN103" s="1274"/>
      <c r="HO103" s="1274"/>
      <c r="HP103" s="1274"/>
      <c r="HQ103" s="1274"/>
      <c r="HR103" s="1274"/>
      <c r="HS103" s="1274"/>
      <c r="HT103" s="1274"/>
      <c r="HU103" s="1274"/>
      <c r="HV103" s="1274"/>
      <c r="HW103" s="1274"/>
      <c r="HX103" s="1274"/>
      <c r="HY103" s="1274"/>
      <c r="HZ103" s="1274"/>
      <c r="IA103" s="1274"/>
      <c r="IB103" s="1274"/>
      <c r="IC103" s="1274"/>
      <c r="ID103" s="1274"/>
      <c r="IE103" s="1274"/>
      <c r="IF103" s="1274"/>
      <c r="IG103" s="1274"/>
      <c r="IH103" s="1274"/>
      <c r="II103" s="1274"/>
      <c r="IJ103" s="1274"/>
      <c r="IK103" s="1274"/>
      <c r="IL103" s="1274"/>
      <c r="IM103" s="1274"/>
      <c r="IN103" s="1274"/>
      <c r="IO103" s="1274"/>
      <c r="IP103" s="1274"/>
      <c r="IQ103" s="1274"/>
      <c r="IR103" s="1274"/>
      <c r="IS103" s="1274"/>
      <c r="IT103" s="1274"/>
      <c r="IU103" s="1274"/>
    </row>
    <row r="104" spans="1:255" ht="14.1" customHeight="1" x14ac:dyDescent="0.25">
      <c r="A104" s="216"/>
      <c r="B104" s="1294" t="s">
        <v>238</v>
      </c>
      <c r="C104" s="1295" t="s">
        <v>271</v>
      </c>
      <c r="D104" s="1360"/>
      <c r="E104" s="1355"/>
      <c r="F104" s="1363">
        <f>'(3)Invest.'!F9</f>
        <v>0</v>
      </c>
      <c r="G104" s="1321">
        <v>0</v>
      </c>
      <c r="H104" s="1321">
        <v>0</v>
      </c>
      <c r="I104" s="1321">
        <v>0</v>
      </c>
      <c r="J104" s="1321">
        <v>0</v>
      </c>
      <c r="K104" s="1321">
        <v>0</v>
      </c>
      <c r="L104" s="1321">
        <v>0</v>
      </c>
      <c r="M104" s="1321">
        <v>0</v>
      </c>
      <c r="N104" s="1321">
        <v>0</v>
      </c>
      <c r="O104" s="1321">
        <v>0</v>
      </c>
      <c r="P104" s="1321">
        <v>0</v>
      </c>
      <c r="Q104" s="1321">
        <f>F104</f>
        <v>0</v>
      </c>
      <c r="R104" s="1321">
        <v>0</v>
      </c>
      <c r="S104" s="1321">
        <v>0</v>
      </c>
      <c r="T104" s="1321">
        <v>0</v>
      </c>
      <c r="U104" s="1321">
        <v>0</v>
      </c>
      <c r="V104" s="1321">
        <f>G104</f>
        <v>0</v>
      </c>
      <c r="W104" s="1321">
        <v>0</v>
      </c>
      <c r="X104" s="1321">
        <v>0</v>
      </c>
      <c r="Y104" s="1321">
        <v>0</v>
      </c>
      <c r="Z104" s="1321">
        <v>0</v>
      </c>
      <c r="AA104" s="1364">
        <v>0</v>
      </c>
      <c r="AB104" s="1274"/>
      <c r="AC104" s="1274"/>
      <c r="AD104" s="1274"/>
      <c r="AE104" s="1274"/>
      <c r="AF104" s="1274"/>
      <c r="AG104" s="1274"/>
      <c r="AH104" s="1274"/>
      <c r="AI104" s="1274"/>
      <c r="AJ104" s="1274"/>
      <c r="AK104" s="1274"/>
      <c r="AL104" s="1274"/>
      <c r="AM104" s="1274"/>
      <c r="AN104" s="1274"/>
      <c r="AO104" s="1274"/>
      <c r="AP104" s="1274"/>
      <c r="AQ104" s="1274"/>
      <c r="AR104" s="1274"/>
      <c r="AS104" s="1274"/>
      <c r="AT104" s="1274"/>
      <c r="AU104" s="1274"/>
      <c r="AV104" s="1274"/>
      <c r="AW104" s="1274"/>
      <c r="AX104" s="1274"/>
      <c r="AY104" s="1274"/>
      <c r="AZ104" s="1274"/>
      <c r="BA104" s="1274"/>
      <c r="BB104" s="1274"/>
      <c r="BC104" s="1274"/>
      <c r="BD104" s="1274"/>
      <c r="BE104" s="1274"/>
      <c r="BF104" s="1274"/>
      <c r="BG104" s="1274"/>
      <c r="BH104" s="1274"/>
      <c r="BI104" s="1274"/>
      <c r="BJ104" s="1274"/>
      <c r="BK104" s="1274"/>
      <c r="BL104" s="1274"/>
      <c r="BM104" s="1274"/>
      <c r="BN104" s="1274"/>
      <c r="BO104" s="1274"/>
      <c r="BP104" s="1274"/>
      <c r="BQ104" s="1274"/>
      <c r="BR104" s="1274"/>
      <c r="BS104" s="1274"/>
      <c r="BT104" s="1274"/>
      <c r="BU104" s="1274"/>
      <c r="BV104" s="1274"/>
      <c r="BW104" s="1274"/>
      <c r="BX104" s="1274"/>
      <c r="BY104" s="1274"/>
      <c r="BZ104" s="1274"/>
      <c r="CA104" s="1274"/>
      <c r="CB104" s="1274"/>
      <c r="CC104" s="1274"/>
      <c r="CD104" s="1274"/>
      <c r="CE104" s="1274"/>
      <c r="CF104" s="1274"/>
      <c r="CG104" s="1274"/>
      <c r="CH104" s="1274"/>
      <c r="CI104" s="1274"/>
      <c r="CJ104" s="1274"/>
      <c r="CK104" s="1274"/>
      <c r="CL104" s="1274"/>
      <c r="CM104" s="1274"/>
      <c r="CN104" s="1274"/>
      <c r="CO104" s="1274"/>
      <c r="CP104" s="1274"/>
      <c r="CQ104" s="1274"/>
      <c r="CR104" s="1274"/>
      <c r="CS104" s="1274"/>
      <c r="CT104" s="1274"/>
      <c r="CU104" s="1274"/>
      <c r="CV104" s="1274"/>
      <c r="CW104" s="1274"/>
      <c r="CX104" s="1274"/>
      <c r="CY104" s="1274"/>
      <c r="CZ104" s="1274"/>
      <c r="DA104" s="1274"/>
      <c r="DB104" s="1274"/>
      <c r="DC104" s="1274"/>
      <c r="DD104" s="1274"/>
      <c r="DE104" s="1274"/>
      <c r="DF104" s="1274"/>
      <c r="DG104" s="1274"/>
      <c r="DH104" s="1274"/>
      <c r="DI104" s="1274"/>
      <c r="DJ104" s="1274"/>
      <c r="DK104" s="1274"/>
      <c r="DL104" s="1274"/>
      <c r="DM104" s="1274"/>
      <c r="DN104" s="1274"/>
      <c r="DO104" s="1274"/>
      <c r="DP104" s="1274"/>
      <c r="DQ104" s="1274"/>
      <c r="DR104" s="1274"/>
      <c r="DS104" s="1274"/>
      <c r="DT104" s="1274"/>
      <c r="DU104" s="1274"/>
      <c r="DV104" s="1274"/>
      <c r="DW104" s="1274"/>
      <c r="DX104" s="1274"/>
      <c r="DY104" s="1274"/>
      <c r="DZ104" s="1274"/>
      <c r="EA104" s="1274"/>
      <c r="EB104" s="1274"/>
      <c r="EC104" s="1274"/>
      <c r="ED104" s="1274"/>
      <c r="EE104" s="1274"/>
      <c r="EF104" s="1274"/>
      <c r="EG104" s="1274"/>
      <c r="EH104" s="1274"/>
      <c r="EI104" s="1274"/>
      <c r="EJ104" s="1274"/>
      <c r="EK104" s="1274"/>
      <c r="EL104" s="1274"/>
      <c r="EM104" s="1274"/>
      <c r="EN104" s="1274"/>
      <c r="EO104" s="1274"/>
      <c r="EP104" s="1274"/>
      <c r="EQ104" s="1274"/>
      <c r="ER104" s="1274"/>
      <c r="ES104" s="1274"/>
      <c r="ET104" s="1274"/>
      <c r="EU104" s="1274"/>
      <c r="EV104" s="1274"/>
      <c r="EW104" s="1274"/>
      <c r="EX104" s="1274"/>
      <c r="EY104" s="1274"/>
      <c r="EZ104" s="1274"/>
      <c r="FA104" s="1274"/>
      <c r="FB104" s="1274"/>
      <c r="FC104" s="1274"/>
      <c r="FD104" s="1274"/>
      <c r="FE104" s="1274"/>
      <c r="FF104" s="1274"/>
      <c r="FG104" s="1274"/>
      <c r="FH104" s="1274"/>
      <c r="FI104" s="1274"/>
      <c r="FJ104" s="1274"/>
      <c r="FK104" s="1274"/>
      <c r="FL104" s="1274"/>
      <c r="FM104" s="1274"/>
      <c r="FN104" s="1274"/>
      <c r="FO104" s="1274"/>
      <c r="FP104" s="1274"/>
      <c r="FQ104" s="1274"/>
      <c r="FR104" s="1274"/>
      <c r="FS104" s="1274"/>
      <c r="FT104" s="1274"/>
      <c r="FU104" s="1274"/>
      <c r="FV104" s="1274"/>
      <c r="FW104" s="1274"/>
      <c r="FX104" s="1274"/>
      <c r="FY104" s="1274"/>
      <c r="FZ104" s="1274"/>
      <c r="GA104" s="1274"/>
      <c r="GB104" s="1274"/>
      <c r="GC104" s="1274"/>
      <c r="GD104" s="1274"/>
      <c r="GE104" s="1274"/>
      <c r="GF104" s="1274"/>
      <c r="GG104" s="1274"/>
      <c r="GH104" s="1274"/>
      <c r="GI104" s="1274"/>
      <c r="GJ104" s="1274"/>
      <c r="GK104" s="1274"/>
      <c r="GL104" s="1274"/>
      <c r="GM104" s="1274"/>
      <c r="GN104" s="1274"/>
      <c r="GO104" s="1274"/>
      <c r="GP104" s="1274"/>
      <c r="GQ104" s="1274"/>
      <c r="GR104" s="1274"/>
      <c r="GS104" s="1274"/>
      <c r="GT104" s="1274"/>
      <c r="GU104" s="1274"/>
      <c r="GV104" s="1274"/>
      <c r="GW104" s="1274"/>
      <c r="GX104" s="1274"/>
      <c r="GY104" s="1274"/>
      <c r="GZ104" s="1274"/>
      <c r="HA104" s="1274"/>
      <c r="HB104" s="1274"/>
      <c r="HC104" s="1274"/>
      <c r="HD104" s="1274"/>
      <c r="HE104" s="1274"/>
      <c r="HF104" s="1274"/>
      <c r="HG104" s="1274"/>
      <c r="HH104" s="1274"/>
      <c r="HI104" s="1274"/>
      <c r="HJ104" s="1274"/>
      <c r="HK104" s="1274"/>
      <c r="HL104" s="1274"/>
      <c r="HM104" s="1274"/>
      <c r="HN104" s="1274"/>
      <c r="HO104" s="1274"/>
      <c r="HP104" s="1274"/>
      <c r="HQ104" s="1274"/>
      <c r="HR104" s="1274"/>
      <c r="HS104" s="1274"/>
      <c r="HT104" s="1274"/>
      <c r="HU104" s="1274"/>
      <c r="HV104" s="1274"/>
      <c r="HW104" s="1274"/>
      <c r="HX104" s="1274"/>
      <c r="HY104" s="1274"/>
      <c r="HZ104" s="1274"/>
      <c r="IA104" s="1274"/>
      <c r="IB104" s="1274"/>
      <c r="IC104" s="1274"/>
      <c r="ID104" s="1274"/>
      <c r="IE104" s="1274"/>
      <c r="IF104" s="1274"/>
      <c r="IG104" s="1274"/>
      <c r="IH104" s="1274"/>
      <c r="II104" s="1274"/>
      <c r="IJ104" s="1274"/>
      <c r="IK104" s="1274"/>
      <c r="IL104" s="1274"/>
      <c r="IM104" s="1274"/>
      <c r="IN104" s="1274"/>
      <c r="IO104" s="1274"/>
      <c r="IP104" s="1274"/>
      <c r="IQ104" s="1274"/>
      <c r="IR104" s="1274"/>
      <c r="IS104" s="1274"/>
      <c r="IT104" s="1274"/>
      <c r="IU104" s="1274"/>
    </row>
    <row r="105" spans="1:255" ht="14.1" customHeight="1" x14ac:dyDescent="0.25">
      <c r="A105" s="216"/>
      <c r="B105" s="1294" t="s">
        <v>239</v>
      </c>
      <c r="C105" s="1295" t="s">
        <v>273</v>
      </c>
      <c r="D105" s="1360"/>
      <c r="E105" s="1355"/>
      <c r="F105" s="1363">
        <f>'(3)Invest.'!F10</f>
        <v>0</v>
      </c>
      <c r="G105" s="1321">
        <v>0</v>
      </c>
      <c r="H105" s="1321">
        <v>0</v>
      </c>
      <c r="I105" s="1321">
        <v>0</v>
      </c>
      <c r="J105" s="1321">
        <v>0</v>
      </c>
      <c r="K105" s="1321">
        <v>0</v>
      </c>
      <c r="L105" s="1321">
        <v>0</v>
      </c>
      <c r="M105" s="1321">
        <v>0</v>
      </c>
      <c r="N105" s="1321">
        <v>0</v>
      </c>
      <c r="O105" s="1321">
        <v>0</v>
      </c>
      <c r="P105" s="1321">
        <v>0</v>
      </c>
      <c r="Q105" s="1321">
        <f>F105</f>
        <v>0</v>
      </c>
      <c r="R105" s="1321">
        <v>0</v>
      </c>
      <c r="S105" s="1321">
        <v>0</v>
      </c>
      <c r="T105" s="1321">
        <v>0</v>
      </c>
      <c r="U105" s="1321">
        <v>0</v>
      </c>
      <c r="V105" s="1321">
        <f>G105</f>
        <v>0</v>
      </c>
      <c r="W105" s="1321">
        <v>0</v>
      </c>
      <c r="X105" s="1321">
        <v>0</v>
      </c>
      <c r="Y105" s="1321">
        <v>0</v>
      </c>
      <c r="Z105" s="1321">
        <v>0</v>
      </c>
      <c r="AA105" s="1364">
        <v>0</v>
      </c>
      <c r="AB105" s="1274"/>
      <c r="AC105" s="1274"/>
      <c r="AD105" s="1274"/>
      <c r="AE105" s="1274"/>
      <c r="AF105" s="1274"/>
      <c r="AG105" s="1274"/>
      <c r="AH105" s="1274"/>
      <c r="AI105" s="1274"/>
      <c r="AJ105" s="1274"/>
      <c r="AK105" s="1274"/>
      <c r="AL105" s="1274"/>
      <c r="AM105" s="1274"/>
      <c r="AN105" s="1274"/>
      <c r="AO105" s="1274"/>
      <c r="AP105" s="1274"/>
      <c r="AQ105" s="1274"/>
      <c r="AR105" s="1274"/>
      <c r="AS105" s="1274"/>
      <c r="AT105" s="1274"/>
      <c r="AU105" s="1274"/>
      <c r="AV105" s="1274"/>
      <c r="AW105" s="1274"/>
      <c r="AX105" s="1274"/>
      <c r="AY105" s="1274"/>
      <c r="AZ105" s="1274"/>
      <c r="BA105" s="1274"/>
      <c r="BB105" s="1274"/>
      <c r="BC105" s="1274"/>
      <c r="BD105" s="1274"/>
      <c r="BE105" s="1274"/>
      <c r="BF105" s="1274"/>
      <c r="BG105" s="1274"/>
      <c r="BH105" s="1274"/>
      <c r="BI105" s="1274"/>
      <c r="BJ105" s="1274"/>
      <c r="BK105" s="1274"/>
      <c r="BL105" s="1274"/>
      <c r="BM105" s="1274"/>
      <c r="BN105" s="1274"/>
      <c r="BO105" s="1274"/>
      <c r="BP105" s="1274"/>
      <c r="BQ105" s="1274"/>
      <c r="BR105" s="1274"/>
      <c r="BS105" s="1274"/>
      <c r="BT105" s="1274"/>
      <c r="BU105" s="1274"/>
      <c r="BV105" s="1274"/>
      <c r="BW105" s="1274"/>
      <c r="BX105" s="1274"/>
      <c r="BY105" s="1274"/>
      <c r="BZ105" s="1274"/>
      <c r="CA105" s="1274"/>
      <c r="CB105" s="1274"/>
      <c r="CC105" s="1274"/>
      <c r="CD105" s="1274"/>
      <c r="CE105" s="1274"/>
      <c r="CF105" s="1274"/>
      <c r="CG105" s="1274"/>
      <c r="CH105" s="1274"/>
      <c r="CI105" s="1274"/>
      <c r="CJ105" s="1274"/>
      <c r="CK105" s="1274"/>
      <c r="CL105" s="1274"/>
      <c r="CM105" s="1274"/>
      <c r="CN105" s="1274"/>
      <c r="CO105" s="1274"/>
      <c r="CP105" s="1274"/>
      <c r="CQ105" s="1274"/>
      <c r="CR105" s="1274"/>
      <c r="CS105" s="1274"/>
      <c r="CT105" s="1274"/>
      <c r="CU105" s="1274"/>
      <c r="CV105" s="1274"/>
      <c r="CW105" s="1274"/>
      <c r="CX105" s="1274"/>
      <c r="CY105" s="1274"/>
      <c r="CZ105" s="1274"/>
      <c r="DA105" s="1274"/>
      <c r="DB105" s="1274"/>
      <c r="DC105" s="1274"/>
      <c r="DD105" s="1274"/>
      <c r="DE105" s="1274"/>
      <c r="DF105" s="1274"/>
      <c r="DG105" s="1274"/>
      <c r="DH105" s="1274"/>
      <c r="DI105" s="1274"/>
      <c r="DJ105" s="1274"/>
      <c r="DK105" s="1274"/>
      <c r="DL105" s="1274"/>
      <c r="DM105" s="1274"/>
      <c r="DN105" s="1274"/>
      <c r="DO105" s="1274"/>
      <c r="DP105" s="1274"/>
      <c r="DQ105" s="1274"/>
      <c r="DR105" s="1274"/>
      <c r="DS105" s="1274"/>
      <c r="DT105" s="1274"/>
      <c r="DU105" s="1274"/>
      <c r="DV105" s="1274"/>
      <c r="DW105" s="1274"/>
      <c r="DX105" s="1274"/>
      <c r="DY105" s="1274"/>
      <c r="DZ105" s="1274"/>
      <c r="EA105" s="1274"/>
      <c r="EB105" s="1274"/>
      <c r="EC105" s="1274"/>
      <c r="ED105" s="1274"/>
      <c r="EE105" s="1274"/>
      <c r="EF105" s="1274"/>
      <c r="EG105" s="1274"/>
      <c r="EH105" s="1274"/>
      <c r="EI105" s="1274"/>
      <c r="EJ105" s="1274"/>
      <c r="EK105" s="1274"/>
      <c r="EL105" s="1274"/>
      <c r="EM105" s="1274"/>
      <c r="EN105" s="1274"/>
      <c r="EO105" s="1274"/>
      <c r="EP105" s="1274"/>
      <c r="EQ105" s="1274"/>
      <c r="ER105" s="1274"/>
      <c r="ES105" s="1274"/>
      <c r="ET105" s="1274"/>
      <c r="EU105" s="1274"/>
      <c r="EV105" s="1274"/>
      <c r="EW105" s="1274"/>
      <c r="EX105" s="1274"/>
      <c r="EY105" s="1274"/>
      <c r="EZ105" s="1274"/>
      <c r="FA105" s="1274"/>
      <c r="FB105" s="1274"/>
      <c r="FC105" s="1274"/>
      <c r="FD105" s="1274"/>
      <c r="FE105" s="1274"/>
      <c r="FF105" s="1274"/>
      <c r="FG105" s="1274"/>
      <c r="FH105" s="1274"/>
      <c r="FI105" s="1274"/>
      <c r="FJ105" s="1274"/>
      <c r="FK105" s="1274"/>
      <c r="FL105" s="1274"/>
      <c r="FM105" s="1274"/>
      <c r="FN105" s="1274"/>
      <c r="FO105" s="1274"/>
      <c r="FP105" s="1274"/>
      <c r="FQ105" s="1274"/>
      <c r="FR105" s="1274"/>
      <c r="FS105" s="1274"/>
      <c r="FT105" s="1274"/>
      <c r="FU105" s="1274"/>
      <c r="FV105" s="1274"/>
      <c r="FW105" s="1274"/>
      <c r="FX105" s="1274"/>
      <c r="FY105" s="1274"/>
      <c r="FZ105" s="1274"/>
      <c r="GA105" s="1274"/>
      <c r="GB105" s="1274"/>
      <c r="GC105" s="1274"/>
      <c r="GD105" s="1274"/>
      <c r="GE105" s="1274"/>
      <c r="GF105" s="1274"/>
      <c r="GG105" s="1274"/>
      <c r="GH105" s="1274"/>
      <c r="GI105" s="1274"/>
      <c r="GJ105" s="1274"/>
      <c r="GK105" s="1274"/>
      <c r="GL105" s="1274"/>
      <c r="GM105" s="1274"/>
      <c r="GN105" s="1274"/>
      <c r="GO105" s="1274"/>
      <c r="GP105" s="1274"/>
      <c r="GQ105" s="1274"/>
      <c r="GR105" s="1274"/>
      <c r="GS105" s="1274"/>
      <c r="GT105" s="1274"/>
      <c r="GU105" s="1274"/>
      <c r="GV105" s="1274"/>
      <c r="GW105" s="1274"/>
      <c r="GX105" s="1274"/>
      <c r="GY105" s="1274"/>
      <c r="GZ105" s="1274"/>
      <c r="HA105" s="1274"/>
      <c r="HB105" s="1274"/>
      <c r="HC105" s="1274"/>
      <c r="HD105" s="1274"/>
      <c r="HE105" s="1274"/>
      <c r="HF105" s="1274"/>
      <c r="HG105" s="1274"/>
      <c r="HH105" s="1274"/>
      <c r="HI105" s="1274"/>
      <c r="HJ105" s="1274"/>
      <c r="HK105" s="1274"/>
      <c r="HL105" s="1274"/>
      <c r="HM105" s="1274"/>
      <c r="HN105" s="1274"/>
      <c r="HO105" s="1274"/>
      <c r="HP105" s="1274"/>
      <c r="HQ105" s="1274"/>
      <c r="HR105" s="1274"/>
      <c r="HS105" s="1274"/>
      <c r="HT105" s="1274"/>
      <c r="HU105" s="1274"/>
      <c r="HV105" s="1274"/>
      <c r="HW105" s="1274"/>
      <c r="HX105" s="1274"/>
      <c r="HY105" s="1274"/>
      <c r="HZ105" s="1274"/>
      <c r="IA105" s="1274"/>
      <c r="IB105" s="1274"/>
      <c r="IC105" s="1274"/>
      <c r="ID105" s="1274"/>
      <c r="IE105" s="1274"/>
      <c r="IF105" s="1274"/>
      <c r="IG105" s="1274"/>
      <c r="IH105" s="1274"/>
      <c r="II105" s="1274"/>
      <c r="IJ105" s="1274"/>
      <c r="IK105" s="1274"/>
      <c r="IL105" s="1274"/>
      <c r="IM105" s="1274"/>
      <c r="IN105" s="1274"/>
      <c r="IO105" s="1274"/>
      <c r="IP105" s="1274"/>
      <c r="IQ105" s="1274"/>
      <c r="IR105" s="1274"/>
      <c r="IS105" s="1274"/>
      <c r="IT105" s="1274"/>
      <c r="IU105" s="1274"/>
    </row>
    <row r="106" spans="1:255" ht="14.1" customHeight="1" x14ac:dyDescent="0.25">
      <c r="A106" s="216"/>
      <c r="B106" s="1294" t="s">
        <v>240</v>
      </c>
      <c r="C106" s="1295" t="s">
        <v>648</v>
      </c>
      <c r="D106" s="1360"/>
      <c r="E106" s="1355"/>
      <c r="F106" s="1365">
        <f>'(3)Invest.'!F15</f>
        <v>0</v>
      </c>
      <c r="G106" s="1321">
        <v>0</v>
      </c>
      <c r="H106" s="1321">
        <v>0</v>
      </c>
      <c r="I106" s="1321">
        <v>0</v>
      </c>
      <c r="J106" s="1321">
        <v>0</v>
      </c>
      <c r="K106" s="1321">
        <v>0</v>
      </c>
      <c r="L106" s="1321">
        <v>0</v>
      </c>
      <c r="M106" s="1321">
        <v>0</v>
      </c>
      <c r="N106" s="1321">
        <v>0</v>
      </c>
      <c r="O106" s="1321">
        <v>0</v>
      </c>
      <c r="P106" s="1321">
        <v>0</v>
      </c>
      <c r="Q106" s="1321">
        <f>F106</f>
        <v>0</v>
      </c>
      <c r="R106" s="1321">
        <v>0</v>
      </c>
      <c r="S106" s="1321">
        <v>0</v>
      </c>
      <c r="T106" s="1321">
        <v>0</v>
      </c>
      <c r="U106" s="1321">
        <v>0</v>
      </c>
      <c r="V106" s="1321">
        <v>0</v>
      </c>
      <c r="W106" s="1321">
        <v>0</v>
      </c>
      <c r="X106" s="1321">
        <v>0</v>
      </c>
      <c r="Y106" s="1321">
        <v>0</v>
      </c>
      <c r="Z106" s="1321">
        <v>0</v>
      </c>
      <c r="AA106" s="1364">
        <v>0</v>
      </c>
      <c r="AB106" s="1274"/>
      <c r="AC106" s="1274"/>
      <c r="AD106" s="1274"/>
      <c r="AE106" s="1274"/>
      <c r="AF106" s="1274"/>
      <c r="AG106" s="1274"/>
      <c r="AH106" s="1274"/>
      <c r="AI106" s="1274"/>
      <c r="AJ106" s="1274"/>
      <c r="AK106" s="1274"/>
      <c r="AL106" s="1274"/>
      <c r="AM106" s="1274"/>
      <c r="AN106" s="1274"/>
      <c r="AO106" s="1274"/>
      <c r="AP106" s="1274"/>
      <c r="AQ106" s="1274"/>
      <c r="AR106" s="1274"/>
      <c r="AS106" s="1274"/>
      <c r="AT106" s="1274"/>
      <c r="AU106" s="1274"/>
      <c r="AV106" s="1274"/>
      <c r="AW106" s="1274"/>
      <c r="AX106" s="1274"/>
      <c r="AY106" s="1274"/>
      <c r="AZ106" s="1274"/>
      <c r="BA106" s="1274"/>
      <c r="BB106" s="1274"/>
      <c r="BC106" s="1274"/>
      <c r="BD106" s="1274"/>
      <c r="BE106" s="1274"/>
      <c r="BF106" s="1274"/>
      <c r="BG106" s="1274"/>
      <c r="BH106" s="1274"/>
      <c r="BI106" s="1274"/>
      <c r="BJ106" s="1274"/>
      <c r="BK106" s="1274"/>
      <c r="BL106" s="1274"/>
      <c r="BM106" s="1274"/>
      <c r="BN106" s="1274"/>
      <c r="BO106" s="1274"/>
      <c r="BP106" s="1274"/>
      <c r="BQ106" s="1274"/>
      <c r="BR106" s="1274"/>
      <c r="BS106" s="1274"/>
      <c r="BT106" s="1274"/>
      <c r="BU106" s="1274"/>
      <c r="BV106" s="1274"/>
      <c r="BW106" s="1274"/>
      <c r="BX106" s="1274"/>
      <c r="BY106" s="1274"/>
      <c r="BZ106" s="1274"/>
      <c r="CA106" s="1274"/>
      <c r="CB106" s="1274"/>
      <c r="CC106" s="1274"/>
      <c r="CD106" s="1274"/>
      <c r="CE106" s="1274"/>
      <c r="CF106" s="1274"/>
      <c r="CG106" s="1274"/>
      <c r="CH106" s="1274"/>
      <c r="CI106" s="1274"/>
      <c r="CJ106" s="1274"/>
      <c r="CK106" s="1274"/>
      <c r="CL106" s="1274"/>
      <c r="CM106" s="1274"/>
      <c r="CN106" s="1274"/>
      <c r="CO106" s="1274"/>
      <c r="CP106" s="1274"/>
      <c r="CQ106" s="1274"/>
      <c r="CR106" s="1274"/>
      <c r="CS106" s="1274"/>
      <c r="CT106" s="1274"/>
      <c r="CU106" s="1274"/>
      <c r="CV106" s="1274"/>
      <c r="CW106" s="1274"/>
      <c r="CX106" s="1274"/>
      <c r="CY106" s="1274"/>
      <c r="CZ106" s="1274"/>
      <c r="DA106" s="1274"/>
      <c r="DB106" s="1274"/>
      <c r="DC106" s="1274"/>
      <c r="DD106" s="1274"/>
      <c r="DE106" s="1274"/>
      <c r="DF106" s="1274"/>
      <c r="DG106" s="1274"/>
      <c r="DH106" s="1274"/>
      <c r="DI106" s="1274"/>
      <c r="DJ106" s="1274"/>
      <c r="DK106" s="1274"/>
      <c r="DL106" s="1274"/>
      <c r="DM106" s="1274"/>
      <c r="DN106" s="1274"/>
      <c r="DO106" s="1274"/>
      <c r="DP106" s="1274"/>
      <c r="DQ106" s="1274"/>
      <c r="DR106" s="1274"/>
      <c r="DS106" s="1274"/>
      <c r="DT106" s="1274"/>
      <c r="DU106" s="1274"/>
      <c r="DV106" s="1274"/>
      <c r="DW106" s="1274"/>
      <c r="DX106" s="1274"/>
      <c r="DY106" s="1274"/>
      <c r="DZ106" s="1274"/>
      <c r="EA106" s="1274"/>
      <c r="EB106" s="1274"/>
      <c r="EC106" s="1274"/>
      <c r="ED106" s="1274"/>
      <c r="EE106" s="1274"/>
      <c r="EF106" s="1274"/>
      <c r="EG106" s="1274"/>
      <c r="EH106" s="1274"/>
      <c r="EI106" s="1274"/>
      <c r="EJ106" s="1274"/>
      <c r="EK106" s="1274"/>
      <c r="EL106" s="1274"/>
      <c r="EM106" s="1274"/>
      <c r="EN106" s="1274"/>
      <c r="EO106" s="1274"/>
      <c r="EP106" s="1274"/>
      <c r="EQ106" s="1274"/>
      <c r="ER106" s="1274"/>
      <c r="ES106" s="1274"/>
      <c r="ET106" s="1274"/>
      <c r="EU106" s="1274"/>
      <c r="EV106" s="1274"/>
      <c r="EW106" s="1274"/>
      <c r="EX106" s="1274"/>
      <c r="EY106" s="1274"/>
      <c r="EZ106" s="1274"/>
      <c r="FA106" s="1274"/>
      <c r="FB106" s="1274"/>
      <c r="FC106" s="1274"/>
      <c r="FD106" s="1274"/>
      <c r="FE106" s="1274"/>
      <c r="FF106" s="1274"/>
      <c r="FG106" s="1274"/>
      <c r="FH106" s="1274"/>
      <c r="FI106" s="1274"/>
      <c r="FJ106" s="1274"/>
      <c r="FK106" s="1274"/>
      <c r="FL106" s="1274"/>
      <c r="FM106" s="1274"/>
      <c r="FN106" s="1274"/>
      <c r="FO106" s="1274"/>
      <c r="FP106" s="1274"/>
      <c r="FQ106" s="1274"/>
      <c r="FR106" s="1274"/>
      <c r="FS106" s="1274"/>
      <c r="FT106" s="1274"/>
      <c r="FU106" s="1274"/>
      <c r="FV106" s="1274"/>
      <c r="FW106" s="1274"/>
      <c r="FX106" s="1274"/>
      <c r="FY106" s="1274"/>
      <c r="FZ106" s="1274"/>
      <c r="GA106" s="1274"/>
      <c r="GB106" s="1274"/>
      <c r="GC106" s="1274"/>
      <c r="GD106" s="1274"/>
      <c r="GE106" s="1274"/>
      <c r="GF106" s="1274"/>
      <c r="GG106" s="1274"/>
      <c r="GH106" s="1274"/>
      <c r="GI106" s="1274"/>
      <c r="GJ106" s="1274"/>
      <c r="GK106" s="1274"/>
      <c r="GL106" s="1274"/>
      <c r="GM106" s="1274"/>
      <c r="GN106" s="1274"/>
      <c r="GO106" s="1274"/>
      <c r="GP106" s="1274"/>
      <c r="GQ106" s="1274"/>
      <c r="GR106" s="1274"/>
      <c r="GS106" s="1274"/>
      <c r="GT106" s="1274"/>
      <c r="GU106" s="1274"/>
      <c r="GV106" s="1274"/>
      <c r="GW106" s="1274"/>
      <c r="GX106" s="1274"/>
      <c r="GY106" s="1274"/>
      <c r="GZ106" s="1274"/>
      <c r="HA106" s="1274"/>
      <c r="HB106" s="1274"/>
      <c r="HC106" s="1274"/>
      <c r="HD106" s="1274"/>
      <c r="HE106" s="1274"/>
      <c r="HF106" s="1274"/>
      <c r="HG106" s="1274"/>
      <c r="HH106" s="1274"/>
      <c r="HI106" s="1274"/>
      <c r="HJ106" s="1274"/>
      <c r="HK106" s="1274"/>
      <c r="HL106" s="1274"/>
      <c r="HM106" s="1274"/>
      <c r="HN106" s="1274"/>
      <c r="HO106" s="1274"/>
      <c r="HP106" s="1274"/>
      <c r="HQ106" s="1274"/>
      <c r="HR106" s="1274"/>
      <c r="HS106" s="1274"/>
      <c r="HT106" s="1274"/>
      <c r="HU106" s="1274"/>
      <c r="HV106" s="1274"/>
      <c r="HW106" s="1274"/>
      <c r="HX106" s="1274"/>
      <c r="HY106" s="1274"/>
      <c r="HZ106" s="1274"/>
      <c r="IA106" s="1274"/>
      <c r="IB106" s="1274"/>
      <c r="IC106" s="1274"/>
      <c r="ID106" s="1274"/>
      <c r="IE106" s="1274"/>
      <c r="IF106" s="1274"/>
      <c r="IG106" s="1274"/>
      <c r="IH106" s="1274"/>
      <c r="II106" s="1274"/>
      <c r="IJ106" s="1274"/>
      <c r="IK106" s="1274"/>
      <c r="IL106" s="1274"/>
      <c r="IM106" s="1274"/>
      <c r="IN106" s="1274"/>
      <c r="IO106" s="1274"/>
      <c r="IP106" s="1274"/>
      <c r="IQ106" s="1274"/>
      <c r="IR106" s="1274"/>
      <c r="IS106" s="1274"/>
      <c r="IT106" s="1274"/>
      <c r="IU106" s="1274"/>
    </row>
    <row r="107" spans="1:255" ht="14.1" customHeight="1" x14ac:dyDescent="0.25">
      <c r="A107" s="216"/>
      <c r="B107" s="1294" t="s">
        <v>283</v>
      </c>
      <c r="C107" s="1295" t="s">
        <v>308</v>
      </c>
      <c r="D107" s="1360"/>
      <c r="E107" s="1355"/>
      <c r="F107" s="1365">
        <f>'(3)Invest.'!F31</f>
        <v>0</v>
      </c>
      <c r="G107" s="1321">
        <v>0</v>
      </c>
      <c r="H107" s="1321">
        <v>0</v>
      </c>
      <c r="I107" s="1321">
        <v>0</v>
      </c>
      <c r="J107" s="1321">
        <v>0</v>
      </c>
      <c r="K107" s="1321">
        <v>0</v>
      </c>
      <c r="L107" s="1321">
        <v>0</v>
      </c>
      <c r="M107" s="1321">
        <v>0</v>
      </c>
      <c r="N107" s="1321">
        <v>0</v>
      </c>
      <c r="O107" s="1321">
        <v>0</v>
      </c>
      <c r="P107" s="1321">
        <v>0</v>
      </c>
      <c r="Q107" s="1321">
        <v>0</v>
      </c>
      <c r="R107" s="1321">
        <v>0</v>
      </c>
      <c r="S107" s="1321">
        <v>0</v>
      </c>
      <c r="T107" s="1321">
        <v>0</v>
      </c>
      <c r="U107" s="1321">
        <v>0</v>
      </c>
      <c r="V107" s="1321">
        <v>0</v>
      </c>
      <c r="W107" s="1321">
        <v>0</v>
      </c>
      <c r="X107" s="1321">
        <v>0</v>
      </c>
      <c r="Y107" s="1321">
        <v>0</v>
      </c>
      <c r="Z107" s="1321">
        <v>0</v>
      </c>
      <c r="AA107" s="1364">
        <v>0</v>
      </c>
      <c r="AB107" s="1274"/>
      <c r="AC107" s="1274"/>
      <c r="AD107" s="1274"/>
      <c r="AE107" s="1274"/>
      <c r="AF107" s="1274"/>
      <c r="AG107" s="1274"/>
      <c r="AH107" s="1274"/>
      <c r="AI107" s="1274"/>
      <c r="AJ107" s="1274"/>
      <c r="AK107" s="1274"/>
      <c r="AL107" s="1274"/>
      <c r="AM107" s="1274"/>
      <c r="AN107" s="1274"/>
      <c r="AO107" s="1274"/>
      <c r="AP107" s="1274"/>
      <c r="AQ107" s="1274"/>
      <c r="AR107" s="1274"/>
      <c r="AS107" s="1274"/>
      <c r="AT107" s="1274"/>
      <c r="AU107" s="1274"/>
      <c r="AV107" s="1274"/>
      <c r="AW107" s="1274"/>
      <c r="AX107" s="1274"/>
      <c r="AY107" s="1274"/>
      <c r="AZ107" s="1274"/>
      <c r="BA107" s="1274"/>
      <c r="BB107" s="1274"/>
      <c r="BC107" s="1274"/>
      <c r="BD107" s="1274"/>
      <c r="BE107" s="1274"/>
      <c r="BF107" s="1274"/>
      <c r="BG107" s="1274"/>
      <c r="BH107" s="1274"/>
      <c r="BI107" s="1274"/>
      <c r="BJ107" s="1274"/>
      <c r="BK107" s="1274"/>
      <c r="BL107" s="1274"/>
      <c r="BM107" s="1274"/>
      <c r="BN107" s="1274"/>
      <c r="BO107" s="1274"/>
      <c r="BP107" s="1274"/>
      <c r="BQ107" s="1274"/>
      <c r="BR107" s="1274"/>
      <c r="BS107" s="1274"/>
      <c r="BT107" s="1274"/>
      <c r="BU107" s="1274"/>
      <c r="BV107" s="1274"/>
      <c r="BW107" s="1274"/>
      <c r="BX107" s="1274"/>
      <c r="BY107" s="1274"/>
      <c r="BZ107" s="1274"/>
      <c r="CA107" s="1274"/>
      <c r="CB107" s="1274"/>
      <c r="CC107" s="1274"/>
      <c r="CD107" s="1274"/>
      <c r="CE107" s="1274"/>
      <c r="CF107" s="1274"/>
      <c r="CG107" s="1274"/>
      <c r="CH107" s="1274"/>
      <c r="CI107" s="1274"/>
      <c r="CJ107" s="1274"/>
      <c r="CK107" s="1274"/>
      <c r="CL107" s="1274"/>
      <c r="CM107" s="1274"/>
      <c r="CN107" s="1274"/>
      <c r="CO107" s="1274"/>
      <c r="CP107" s="1274"/>
      <c r="CQ107" s="1274"/>
      <c r="CR107" s="1274"/>
      <c r="CS107" s="1274"/>
      <c r="CT107" s="1274"/>
      <c r="CU107" s="1274"/>
      <c r="CV107" s="1274"/>
      <c r="CW107" s="1274"/>
      <c r="CX107" s="1274"/>
      <c r="CY107" s="1274"/>
      <c r="CZ107" s="1274"/>
      <c r="DA107" s="1274"/>
      <c r="DB107" s="1274"/>
      <c r="DC107" s="1274"/>
      <c r="DD107" s="1274"/>
      <c r="DE107" s="1274"/>
      <c r="DF107" s="1274"/>
      <c r="DG107" s="1274"/>
      <c r="DH107" s="1274"/>
      <c r="DI107" s="1274"/>
      <c r="DJ107" s="1274"/>
      <c r="DK107" s="1274"/>
      <c r="DL107" s="1274"/>
      <c r="DM107" s="1274"/>
      <c r="DN107" s="1274"/>
      <c r="DO107" s="1274"/>
      <c r="DP107" s="1274"/>
      <c r="DQ107" s="1274"/>
      <c r="DR107" s="1274"/>
      <c r="DS107" s="1274"/>
      <c r="DT107" s="1274"/>
      <c r="DU107" s="1274"/>
      <c r="DV107" s="1274"/>
      <c r="DW107" s="1274"/>
      <c r="DX107" s="1274"/>
      <c r="DY107" s="1274"/>
      <c r="DZ107" s="1274"/>
      <c r="EA107" s="1274"/>
      <c r="EB107" s="1274"/>
      <c r="EC107" s="1274"/>
      <c r="ED107" s="1274"/>
      <c r="EE107" s="1274"/>
      <c r="EF107" s="1274"/>
      <c r="EG107" s="1274"/>
      <c r="EH107" s="1274"/>
      <c r="EI107" s="1274"/>
      <c r="EJ107" s="1274"/>
      <c r="EK107" s="1274"/>
      <c r="EL107" s="1274"/>
      <c r="EM107" s="1274"/>
      <c r="EN107" s="1274"/>
      <c r="EO107" s="1274"/>
      <c r="EP107" s="1274"/>
      <c r="EQ107" s="1274"/>
      <c r="ER107" s="1274"/>
      <c r="ES107" s="1274"/>
      <c r="ET107" s="1274"/>
      <c r="EU107" s="1274"/>
      <c r="EV107" s="1274"/>
      <c r="EW107" s="1274"/>
      <c r="EX107" s="1274"/>
      <c r="EY107" s="1274"/>
      <c r="EZ107" s="1274"/>
      <c r="FA107" s="1274"/>
      <c r="FB107" s="1274"/>
      <c r="FC107" s="1274"/>
      <c r="FD107" s="1274"/>
      <c r="FE107" s="1274"/>
      <c r="FF107" s="1274"/>
      <c r="FG107" s="1274"/>
      <c r="FH107" s="1274"/>
      <c r="FI107" s="1274"/>
      <c r="FJ107" s="1274"/>
      <c r="FK107" s="1274"/>
      <c r="FL107" s="1274"/>
      <c r="FM107" s="1274"/>
      <c r="FN107" s="1274"/>
      <c r="FO107" s="1274"/>
      <c r="FP107" s="1274"/>
      <c r="FQ107" s="1274"/>
      <c r="FR107" s="1274"/>
      <c r="FS107" s="1274"/>
      <c r="FT107" s="1274"/>
      <c r="FU107" s="1274"/>
      <c r="FV107" s="1274"/>
      <c r="FW107" s="1274"/>
      <c r="FX107" s="1274"/>
      <c r="FY107" s="1274"/>
      <c r="FZ107" s="1274"/>
      <c r="GA107" s="1274"/>
      <c r="GB107" s="1274"/>
      <c r="GC107" s="1274"/>
      <c r="GD107" s="1274"/>
      <c r="GE107" s="1274"/>
      <c r="GF107" s="1274"/>
      <c r="GG107" s="1274"/>
      <c r="GH107" s="1274"/>
      <c r="GI107" s="1274"/>
      <c r="GJ107" s="1274"/>
      <c r="GK107" s="1274"/>
      <c r="GL107" s="1274"/>
      <c r="GM107" s="1274"/>
      <c r="GN107" s="1274"/>
      <c r="GO107" s="1274"/>
      <c r="GP107" s="1274"/>
      <c r="GQ107" s="1274"/>
      <c r="GR107" s="1274"/>
      <c r="GS107" s="1274"/>
      <c r="GT107" s="1274"/>
      <c r="GU107" s="1274"/>
      <c r="GV107" s="1274"/>
      <c r="GW107" s="1274"/>
      <c r="GX107" s="1274"/>
      <c r="GY107" s="1274"/>
      <c r="GZ107" s="1274"/>
      <c r="HA107" s="1274"/>
      <c r="HB107" s="1274"/>
      <c r="HC107" s="1274"/>
      <c r="HD107" s="1274"/>
      <c r="HE107" s="1274"/>
      <c r="HF107" s="1274"/>
      <c r="HG107" s="1274"/>
      <c r="HH107" s="1274"/>
      <c r="HI107" s="1274"/>
      <c r="HJ107" s="1274"/>
      <c r="HK107" s="1274"/>
      <c r="HL107" s="1274"/>
      <c r="HM107" s="1274"/>
      <c r="HN107" s="1274"/>
      <c r="HO107" s="1274"/>
      <c r="HP107" s="1274"/>
      <c r="HQ107" s="1274"/>
      <c r="HR107" s="1274"/>
      <c r="HS107" s="1274"/>
      <c r="HT107" s="1274"/>
      <c r="HU107" s="1274"/>
      <c r="HV107" s="1274"/>
      <c r="HW107" s="1274"/>
      <c r="HX107" s="1274"/>
      <c r="HY107" s="1274"/>
      <c r="HZ107" s="1274"/>
      <c r="IA107" s="1274"/>
      <c r="IB107" s="1274"/>
      <c r="IC107" s="1274"/>
      <c r="ID107" s="1274"/>
      <c r="IE107" s="1274"/>
      <c r="IF107" s="1274"/>
      <c r="IG107" s="1274"/>
      <c r="IH107" s="1274"/>
      <c r="II107" s="1274"/>
      <c r="IJ107" s="1274"/>
      <c r="IK107" s="1274"/>
      <c r="IL107" s="1274"/>
      <c r="IM107" s="1274"/>
      <c r="IN107" s="1274"/>
      <c r="IO107" s="1274"/>
      <c r="IP107" s="1274"/>
      <c r="IQ107" s="1274"/>
      <c r="IR107" s="1274"/>
      <c r="IS107" s="1274"/>
      <c r="IT107" s="1274"/>
      <c r="IU107" s="1274"/>
    </row>
    <row r="108" spans="1:255" ht="14.1" customHeight="1" x14ac:dyDescent="0.25">
      <c r="A108" s="216"/>
      <c r="B108" s="1294" t="s">
        <v>284</v>
      </c>
      <c r="C108" s="1295" t="s">
        <v>397</v>
      </c>
      <c r="D108" s="1360"/>
      <c r="E108" s="1355"/>
      <c r="F108" s="1365">
        <f>'(3)Invest.'!F34</f>
        <v>0</v>
      </c>
      <c r="G108" s="1321">
        <v>0</v>
      </c>
      <c r="H108" s="1321">
        <v>0</v>
      </c>
      <c r="I108" s="1321">
        <v>0</v>
      </c>
      <c r="J108" s="1321">
        <v>0</v>
      </c>
      <c r="K108" s="1321">
        <v>0</v>
      </c>
      <c r="L108" s="1321">
        <v>0</v>
      </c>
      <c r="M108" s="1321">
        <v>0</v>
      </c>
      <c r="N108" s="1321">
        <v>0</v>
      </c>
      <c r="O108" s="1321">
        <v>0</v>
      </c>
      <c r="P108" s="1321">
        <v>0</v>
      </c>
      <c r="Q108" s="1321">
        <v>0</v>
      </c>
      <c r="R108" s="1321">
        <v>0</v>
      </c>
      <c r="S108" s="1321">
        <v>0</v>
      </c>
      <c r="T108" s="1321">
        <v>0</v>
      </c>
      <c r="U108" s="1321">
        <v>0</v>
      </c>
      <c r="V108" s="1321">
        <v>0</v>
      </c>
      <c r="W108" s="1321">
        <v>0</v>
      </c>
      <c r="X108" s="1321">
        <v>0</v>
      </c>
      <c r="Y108" s="1321">
        <v>0</v>
      </c>
      <c r="Z108" s="1321">
        <v>0</v>
      </c>
      <c r="AA108" s="1364">
        <v>0</v>
      </c>
      <c r="AB108" s="1274"/>
      <c r="AC108" s="1274"/>
      <c r="AD108" s="1274"/>
      <c r="AE108" s="1274"/>
      <c r="AF108" s="1274"/>
      <c r="AG108" s="1274"/>
      <c r="AH108" s="1274"/>
      <c r="AI108" s="1274"/>
      <c r="AJ108" s="1274"/>
      <c r="AK108" s="1274"/>
      <c r="AL108" s="1274"/>
      <c r="AM108" s="1274"/>
      <c r="AN108" s="1274"/>
      <c r="AO108" s="1274"/>
      <c r="AP108" s="1274"/>
      <c r="AQ108" s="1274"/>
      <c r="AR108" s="1274"/>
      <c r="AS108" s="1274"/>
      <c r="AT108" s="1274"/>
      <c r="AU108" s="1274"/>
      <c r="AV108" s="1274"/>
      <c r="AW108" s="1274"/>
      <c r="AX108" s="1274"/>
      <c r="AY108" s="1274"/>
      <c r="AZ108" s="1274"/>
      <c r="BA108" s="1274"/>
      <c r="BB108" s="1274"/>
      <c r="BC108" s="1274"/>
      <c r="BD108" s="1274"/>
      <c r="BE108" s="1274"/>
      <c r="BF108" s="1274"/>
      <c r="BG108" s="1274"/>
      <c r="BH108" s="1274"/>
      <c r="BI108" s="1274"/>
      <c r="BJ108" s="1274"/>
      <c r="BK108" s="1274"/>
      <c r="BL108" s="1274"/>
      <c r="BM108" s="1274"/>
      <c r="BN108" s="1274"/>
      <c r="BO108" s="1274"/>
      <c r="BP108" s="1274"/>
      <c r="BQ108" s="1274"/>
      <c r="BR108" s="1274"/>
      <c r="BS108" s="1274"/>
      <c r="BT108" s="1274"/>
      <c r="BU108" s="1274"/>
      <c r="BV108" s="1274"/>
      <c r="BW108" s="1274"/>
      <c r="BX108" s="1274"/>
      <c r="BY108" s="1274"/>
      <c r="BZ108" s="1274"/>
      <c r="CA108" s="1274"/>
      <c r="CB108" s="1274"/>
      <c r="CC108" s="1274"/>
      <c r="CD108" s="1274"/>
      <c r="CE108" s="1274"/>
      <c r="CF108" s="1274"/>
      <c r="CG108" s="1274"/>
      <c r="CH108" s="1274"/>
      <c r="CI108" s="1274"/>
      <c r="CJ108" s="1274"/>
      <c r="CK108" s="1274"/>
      <c r="CL108" s="1274"/>
      <c r="CM108" s="1274"/>
      <c r="CN108" s="1274"/>
      <c r="CO108" s="1274"/>
      <c r="CP108" s="1274"/>
      <c r="CQ108" s="1274"/>
      <c r="CR108" s="1274"/>
      <c r="CS108" s="1274"/>
      <c r="CT108" s="1274"/>
      <c r="CU108" s="1274"/>
      <c r="CV108" s="1274"/>
      <c r="CW108" s="1274"/>
      <c r="CX108" s="1274"/>
      <c r="CY108" s="1274"/>
      <c r="CZ108" s="1274"/>
      <c r="DA108" s="1274"/>
      <c r="DB108" s="1274"/>
      <c r="DC108" s="1274"/>
      <c r="DD108" s="1274"/>
      <c r="DE108" s="1274"/>
      <c r="DF108" s="1274"/>
      <c r="DG108" s="1274"/>
      <c r="DH108" s="1274"/>
      <c r="DI108" s="1274"/>
      <c r="DJ108" s="1274"/>
      <c r="DK108" s="1274"/>
      <c r="DL108" s="1274"/>
      <c r="DM108" s="1274"/>
      <c r="DN108" s="1274"/>
      <c r="DO108" s="1274"/>
      <c r="DP108" s="1274"/>
      <c r="DQ108" s="1274"/>
      <c r="DR108" s="1274"/>
      <c r="DS108" s="1274"/>
      <c r="DT108" s="1274"/>
      <c r="DU108" s="1274"/>
      <c r="DV108" s="1274"/>
      <c r="DW108" s="1274"/>
      <c r="DX108" s="1274"/>
      <c r="DY108" s="1274"/>
      <c r="DZ108" s="1274"/>
      <c r="EA108" s="1274"/>
      <c r="EB108" s="1274"/>
      <c r="EC108" s="1274"/>
      <c r="ED108" s="1274"/>
      <c r="EE108" s="1274"/>
      <c r="EF108" s="1274"/>
      <c r="EG108" s="1274"/>
      <c r="EH108" s="1274"/>
      <c r="EI108" s="1274"/>
      <c r="EJ108" s="1274"/>
      <c r="EK108" s="1274"/>
      <c r="EL108" s="1274"/>
      <c r="EM108" s="1274"/>
      <c r="EN108" s="1274"/>
      <c r="EO108" s="1274"/>
      <c r="EP108" s="1274"/>
      <c r="EQ108" s="1274"/>
      <c r="ER108" s="1274"/>
      <c r="ES108" s="1274"/>
      <c r="ET108" s="1274"/>
      <c r="EU108" s="1274"/>
      <c r="EV108" s="1274"/>
      <c r="EW108" s="1274"/>
      <c r="EX108" s="1274"/>
      <c r="EY108" s="1274"/>
      <c r="EZ108" s="1274"/>
      <c r="FA108" s="1274"/>
      <c r="FB108" s="1274"/>
      <c r="FC108" s="1274"/>
      <c r="FD108" s="1274"/>
      <c r="FE108" s="1274"/>
      <c r="FF108" s="1274"/>
      <c r="FG108" s="1274"/>
      <c r="FH108" s="1274"/>
      <c r="FI108" s="1274"/>
      <c r="FJ108" s="1274"/>
      <c r="FK108" s="1274"/>
      <c r="FL108" s="1274"/>
      <c r="FM108" s="1274"/>
      <c r="FN108" s="1274"/>
      <c r="FO108" s="1274"/>
      <c r="FP108" s="1274"/>
      <c r="FQ108" s="1274"/>
      <c r="FR108" s="1274"/>
      <c r="FS108" s="1274"/>
      <c r="FT108" s="1274"/>
      <c r="FU108" s="1274"/>
      <c r="FV108" s="1274"/>
      <c r="FW108" s="1274"/>
      <c r="FX108" s="1274"/>
      <c r="FY108" s="1274"/>
      <c r="FZ108" s="1274"/>
      <c r="GA108" s="1274"/>
      <c r="GB108" s="1274"/>
      <c r="GC108" s="1274"/>
      <c r="GD108" s="1274"/>
      <c r="GE108" s="1274"/>
      <c r="GF108" s="1274"/>
      <c r="GG108" s="1274"/>
      <c r="GH108" s="1274"/>
      <c r="GI108" s="1274"/>
      <c r="GJ108" s="1274"/>
      <c r="GK108" s="1274"/>
      <c r="GL108" s="1274"/>
      <c r="GM108" s="1274"/>
      <c r="GN108" s="1274"/>
      <c r="GO108" s="1274"/>
      <c r="GP108" s="1274"/>
      <c r="GQ108" s="1274"/>
      <c r="GR108" s="1274"/>
      <c r="GS108" s="1274"/>
      <c r="GT108" s="1274"/>
      <c r="GU108" s="1274"/>
      <c r="GV108" s="1274"/>
      <c r="GW108" s="1274"/>
      <c r="GX108" s="1274"/>
      <c r="GY108" s="1274"/>
      <c r="GZ108" s="1274"/>
      <c r="HA108" s="1274"/>
      <c r="HB108" s="1274"/>
      <c r="HC108" s="1274"/>
      <c r="HD108" s="1274"/>
      <c r="HE108" s="1274"/>
      <c r="HF108" s="1274"/>
      <c r="HG108" s="1274"/>
      <c r="HH108" s="1274"/>
      <c r="HI108" s="1274"/>
      <c r="HJ108" s="1274"/>
      <c r="HK108" s="1274"/>
      <c r="HL108" s="1274"/>
      <c r="HM108" s="1274"/>
      <c r="HN108" s="1274"/>
      <c r="HO108" s="1274"/>
      <c r="HP108" s="1274"/>
      <c r="HQ108" s="1274"/>
      <c r="HR108" s="1274"/>
      <c r="HS108" s="1274"/>
      <c r="HT108" s="1274"/>
      <c r="HU108" s="1274"/>
      <c r="HV108" s="1274"/>
      <c r="HW108" s="1274"/>
      <c r="HX108" s="1274"/>
      <c r="HY108" s="1274"/>
      <c r="HZ108" s="1274"/>
      <c r="IA108" s="1274"/>
      <c r="IB108" s="1274"/>
      <c r="IC108" s="1274"/>
      <c r="ID108" s="1274"/>
      <c r="IE108" s="1274"/>
      <c r="IF108" s="1274"/>
      <c r="IG108" s="1274"/>
      <c r="IH108" s="1274"/>
      <c r="II108" s="1274"/>
      <c r="IJ108" s="1274"/>
      <c r="IK108" s="1274"/>
      <c r="IL108" s="1274"/>
      <c r="IM108" s="1274"/>
      <c r="IN108" s="1274"/>
      <c r="IO108" s="1274"/>
      <c r="IP108" s="1274"/>
      <c r="IQ108" s="1274"/>
      <c r="IR108" s="1274"/>
      <c r="IS108" s="1274"/>
      <c r="IT108" s="1274"/>
      <c r="IU108" s="1274"/>
    </row>
    <row r="109" spans="1:255" ht="14.1" customHeight="1" x14ac:dyDescent="0.25">
      <c r="A109" s="216"/>
      <c r="B109" s="1294" t="s">
        <v>285</v>
      </c>
      <c r="C109" s="1295" t="s">
        <v>105</v>
      </c>
      <c r="D109" s="1360"/>
      <c r="E109" s="1355"/>
      <c r="F109" s="1365">
        <f>'(3)Invest.'!F35</f>
        <v>0</v>
      </c>
      <c r="G109" s="1321">
        <v>0</v>
      </c>
      <c r="H109" s="1321">
        <v>0</v>
      </c>
      <c r="I109" s="1321">
        <v>0</v>
      </c>
      <c r="J109" s="1321">
        <v>0</v>
      </c>
      <c r="K109" s="1321">
        <v>0</v>
      </c>
      <c r="L109" s="1321">
        <v>0</v>
      </c>
      <c r="M109" s="1321">
        <v>0</v>
      </c>
      <c r="N109" s="1321">
        <v>0</v>
      </c>
      <c r="O109" s="1321">
        <v>0</v>
      </c>
      <c r="P109" s="1321">
        <v>0</v>
      </c>
      <c r="Q109" s="1321">
        <v>0</v>
      </c>
      <c r="R109" s="1321">
        <v>0</v>
      </c>
      <c r="S109" s="1321">
        <v>0</v>
      </c>
      <c r="T109" s="1321">
        <v>0</v>
      </c>
      <c r="U109" s="1321">
        <v>0</v>
      </c>
      <c r="V109" s="1321">
        <v>0</v>
      </c>
      <c r="W109" s="1321">
        <v>0</v>
      </c>
      <c r="X109" s="1321">
        <v>0</v>
      </c>
      <c r="Y109" s="1321">
        <v>0</v>
      </c>
      <c r="Z109" s="1321">
        <v>0</v>
      </c>
      <c r="AA109" s="1364">
        <v>0</v>
      </c>
      <c r="AB109" s="1274"/>
      <c r="AC109" s="1274"/>
      <c r="AD109" s="1274"/>
      <c r="AE109" s="1274"/>
      <c r="AF109" s="1274"/>
      <c r="AG109" s="1274"/>
      <c r="AH109" s="1274"/>
      <c r="AI109" s="1274"/>
      <c r="AJ109" s="1274"/>
      <c r="AK109" s="1274"/>
      <c r="AL109" s="1274"/>
      <c r="AM109" s="1274"/>
      <c r="AN109" s="1274"/>
      <c r="AO109" s="1274"/>
      <c r="AP109" s="1274"/>
      <c r="AQ109" s="1274"/>
      <c r="AR109" s="1274"/>
      <c r="AS109" s="1274"/>
      <c r="AT109" s="1274"/>
      <c r="AU109" s="1274"/>
      <c r="AV109" s="1274"/>
      <c r="AW109" s="1274"/>
      <c r="AX109" s="1274"/>
      <c r="AY109" s="1274"/>
      <c r="AZ109" s="1274"/>
      <c r="BA109" s="1274"/>
      <c r="BB109" s="1274"/>
      <c r="BC109" s="1274"/>
      <c r="BD109" s="1274"/>
      <c r="BE109" s="1274"/>
      <c r="BF109" s="1274"/>
      <c r="BG109" s="1274"/>
      <c r="BH109" s="1274"/>
      <c r="BI109" s="1274"/>
      <c r="BJ109" s="1274"/>
      <c r="BK109" s="1274"/>
      <c r="BL109" s="1274"/>
      <c r="BM109" s="1274"/>
      <c r="BN109" s="1274"/>
      <c r="BO109" s="1274"/>
      <c r="BP109" s="1274"/>
      <c r="BQ109" s="1274"/>
      <c r="BR109" s="1274"/>
      <c r="BS109" s="1274"/>
      <c r="BT109" s="1274"/>
      <c r="BU109" s="1274"/>
      <c r="BV109" s="1274"/>
      <c r="BW109" s="1274"/>
      <c r="BX109" s="1274"/>
      <c r="BY109" s="1274"/>
      <c r="BZ109" s="1274"/>
      <c r="CA109" s="1274"/>
      <c r="CB109" s="1274"/>
      <c r="CC109" s="1274"/>
      <c r="CD109" s="1274"/>
      <c r="CE109" s="1274"/>
      <c r="CF109" s="1274"/>
      <c r="CG109" s="1274"/>
      <c r="CH109" s="1274"/>
      <c r="CI109" s="1274"/>
      <c r="CJ109" s="1274"/>
      <c r="CK109" s="1274"/>
      <c r="CL109" s="1274"/>
      <c r="CM109" s="1274"/>
      <c r="CN109" s="1274"/>
      <c r="CO109" s="1274"/>
      <c r="CP109" s="1274"/>
      <c r="CQ109" s="1274"/>
      <c r="CR109" s="1274"/>
      <c r="CS109" s="1274"/>
      <c r="CT109" s="1274"/>
      <c r="CU109" s="1274"/>
      <c r="CV109" s="1274"/>
      <c r="CW109" s="1274"/>
      <c r="CX109" s="1274"/>
      <c r="CY109" s="1274"/>
      <c r="CZ109" s="1274"/>
      <c r="DA109" s="1274"/>
      <c r="DB109" s="1274"/>
      <c r="DC109" s="1274"/>
      <c r="DD109" s="1274"/>
      <c r="DE109" s="1274"/>
      <c r="DF109" s="1274"/>
      <c r="DG109" s="1274"/>
      <c r="DH109" s="1274"/>
      <c r="DI109" s="1274"/>
      <c r="DJ109" s="1274"/>
      <c r="DK109" s="1274"/>
      <c r="DL109" s="1274"/>
      <c r="DM109" s="1274"/>
      <c r="DN109" s="1274"/>
      <c r="DO109" s="1274"/>
      <c r="DP109" s="1274"/>
      <c r="DQ109" s="1274"/>
      <c r="DR109" s="1274"/>
      <c r="DS109" s="1274"/>
      <c r="DT109" s="1274"/>
      <c r="DU109" s="1274"/>
      <c r="DV109" s="1274"/>
      <c r="DW109" s="1274"/>
      <c r="DX109" s="1274"/>
      <c r="DY109" s="1274"/>
      <c r="DZ109" s="1274"/>
      <c r="EA109" s="1274"/>
      <c r="EB109" s="1274"/>
      <c r="EC109" s="1274"/>
      <c r="ED109" s="1274"/>
      <c r="EE109" s="1274"/>
      <c r="EF109" s="1274"/>
      <c r="EG109" s="1274"/>
      <c r="EH109" s="1274"/>
      <c r="EI109" s="1274"/>
      <c r="EJ109" s="1274"/>
      <c r="EK109" s="1274"/>
      <c r="EL109" s="1274"/>
      <c r="EM109" s="1274"/>
      <c r="EN109" s="1274"/>
      <c r="EO109" s="1274"/>
      <c r="EP109" s="1274"/>
      <c r="EQ109" s="1274"/>
      <c r="ER109" s="1274"/>
      <c r="ES109" s="1274"/>
      <c r="ET109" s="1274"/>
      <c r="EU109" s="1274"/>
      <c r="EV109" s="1274"/>
      <c r="EW109" s="1274"/>
      <c r="EX109" s="1274"/>
      <c r="EY109" s="1274"/>
      <c r="EZ109" s="1274"/>
      <c r="FA109" s="1274"/>
      <c r="FB109" s="1274"/>
      <c r="FC109" s="1274"/>
      <c r="FD109" s="1274"/>
      <c r="FE109" s="1274"/>
      <c r="FF109" s="1274"/>
      <c r="FG109" s="1274"/>
      <c r="FH109" s="1274"/>
      <c r="FI109" s="1274"/>
      <c r="FJ109" s="1274"/>
      <c r="FK109" s="1274"/>
      <c r="FL109" s="1274"/>
      <c r="FM109" s="1274"/>
      <c r="FN109" s="1274"/>
      <c r="FO109" s="1274"/>
      <c r="FP109" s="1274"/>
      <c r="FQ109" s="1274"/>
      <c r="FR109" s="1274"/>
      <c r="FS109" s="1274"/>
      <c r="FT109" s="1274"/>
      <c r="FU109" s="1274"/>
      <c r="FV109" s="1274"/>
      <c r="FW109" s="1274"/>
      <c r="FX109" s="1274"/>
      <c r="FY109" s="1274"/>
      <c r="FZ109" s="1274"/>
      <c r="GA109" s="1274"/>
      <c r="GB109" s="1274"/>
      <c r="GC109" s="1274"/>
      <c r="GD109" s="1274"/>
      <c r="GE109" s="1274"/>
      <c r="GF109" s="1274"/>
      <c r="GG109" s="1274"/>
      <c r="GH109" s="1274"/>
      <c r="GI109" s="1274"/>
      <c r="GJ109" s="1274"/>
      <c r="GK109" s="1274"/>
      <c r="GL109" s="1274"/>
      <c r="GM109" s="1274"/>
      <c r="GN109" s="1274"/>
      <c r="GO109" s="1274"/>
      <c r="GP109" s="1274"/>
      <c r="GQ109" s="1274"/>
      <c r="GR109" s="1274"/>
      <c r="GS109" s="1274"/>
      <c r="GT109" s="1274"/>
      <c r="GU109" s="1274"/>
      <c r="GV109" s="1274"/>
      <c r="GW109" s="1274"/>
      <c r="GX109" s="1274"/>
      <c r="GY109" s="1274"/>
      <c r="GZ109" s="1274"/>
      <c r="HA109" s="1274"/>
      <c r="HB109" s="1274"/>
      <c r="HC109" s="1274"/>
      <c r="HD109" s="1274"/>
      <c r="HE109" s="1274"/>
      <c r="HF109" s="1274"/>
      <c r="HG109" s="1274"/>
      <c r="HH109" s="1274"/>
      <c r="HI109" s="1274"/>
      <c r="HJ109" s="1274"/>
      <c r="HK109" s="1274"/>
      <c r="HL109" s="1274"/>
      <c r="HM109" s="1274"/>
      <c r="HN109" s="1274"/>
      <c r="HO109" s="1274"/>
      <c r="HP109" s="1274"/>
      <c r="HQ109" s="1274"/>
      <c r="HR109" s="1274"/>
      <c r="HS109" s="1274"/>
      <c r="HT109" s="1274"/>
      <c r="HU109" s="1274"/>
      <c r="HV109" s="1274"/>
      <c r="HW109" s="1274"/>
      <c r="HX109" s="1274"/>
      <c r="HY109" s="1274"/>
      <c r="HZ109" s="1274"/>
      <c r="IA109" s="1274"/>
      <c r="IB109" s="1274"/>
      <c r="IC109" s="1274"/>
      <c r="ID109" s="1274"/>
      <c r="IE109" s="1274"/>
      <c r="IF109" s="1274"/>
      <c r="IG109" s="1274"/>
      <c r="IH109" s="1274"/>
      <c r="II109" s="1274"/>
      <c r="IJ109" s="1274"/>
      <c r="IK109" s="1274"/>
      <c r="IL109" s="1274"/>
      <c r="IM109" s="1274"/>
      <c r="IN109" s="1274"/>
      <c r="IO109" s="1274"/>
      <c r="IP109" s="1274"/>
      <c r="IQ109" s="1274"/>
      <c r="IR109" s="1274"/>
      <c r="IS109" s="1274"/>
      <c r="IT109" s="1274"/>
      <c r="IU109" s="1274"/>
    </row>
    <row r="110" spans="1:255" ht="14.1" customHeight="1" x14ac:dyDescent="0.25">
      <c r="A110" s="216"/>
      <c r="B110" s="1294" t="s">
        <v>287</v>
      </c>
      <c r="C110" s="1295" t="s">
        <v>106</v>
      </c>
      <c r="D110" s="1360"/>
      <c r="E110" s="1355"/>
      <c r="F110" s="1365">
        <f>'(3)Invest.'!F36</f>
        <v>0</v>
      </c>
      <c r="G110" s="1321">
        <v>0</v>
      </c>
      <c r="H110" s="1321">
        <v>0</v>
      </c>
      <c r="I110" s="1321">
        <v>0</v>
      </c>
      <c r="J110" s="1321">
        <v>0</v>
      </c>
      <c r="K110" s="1321">
        <v>0</v>
      </c>
      <c r="L110" s="1321">
        <v>0</v>
      </c>
      <c r="M110" s="1321">
        <v>0</v>
      </c>
      <c r="N110" s="1321">
        <v>0</v>
      </c>
      <c r="O110" s="1321">
        <v>0</v>
      </c>
      <c r="P110" s="1321">
        <v>0</v>
      </c>
      <c r="Q110" s="1321">
        <v>0</v>
      </c>
      <c r="R110" s="1321">
        <v>0</v>
      </c>
      <c r="S110" s="1321">
        <v>0</v>
      </c>
      <c r="T110" s="1321">
        <v>0</v>
      </c>
      <c r="U110" s="1321">
        <v>0</v>
      </c>
      <c r="V110" s="1321">
        <v>0</v>
      </c>
      <c r="W110" s="1321">
        <v>0</v>
      </c>
      <c r="X110" s="1321">
        <v>0</v>
      </c>
      <c r="Y110" s="1321">
        <v>0</v>
      </c>
      <c r="Z110" s="1321">
        <v>0</v>
      </c>
      <c r="AA110" s="1364">
        <v>0</v>
      </c>
      <c r="AB110" s="1274"/>
      <c r="AC110" s="1274"/>
      <c r="AD110" s="1274"/>
      <c r="AE110" s="1274"/>
      <c r="AF110" s="1274"/>
      <c r="AG110" s="1274"/>
      <c r="AH110" s="1274"/>
      <c r="AI110" s="1274"/>
      <c r="AJ110" s="1274"/>
      <c r="AK110" s="1274"/>
      <c r="AL110" s="1274"/>
      <c r="AM110" s="1274"/>
      <c r="AN110" s="1274"/>
      <c r="AO110" s="1274"/>
      <c r="AP110" s="1274"/>
      <c r="AQ110" s="1274"/>
      <c r="AR110" s="1274"/>
      <c r="AS110" s="1274"/>
      <c r="AT110" s="1274"/>
      <c r="AU110" s="1274"/>
      <c r="AV110" s="1274"/>
      <c r="AW110" s="1274"/>
      <c r="AX110" s="1274"/>
      <c r="AY110" s="1274"/>
      <c r="AZ110" s="1274"/>
      <c r="BA110" s="1274"/>
      <c r="BB110" s="1274"/>
      <c r="BC110" s="1274"/>
      <c r="BD110" s="1274"/>
      <c r="BE110" s="1274"/>
      <c r="BF110" s="1274"/>
      <c r="BG110" s="1274"/>
      <c r="BH110" s="1274"/>
      <c r="BI110" s="1274"/>
      <c r="BJ110" s="1274"/>
      <c r="BK110" s="1274"/>
      <c r="BL110" s="1274"/>
      <c r="BM110" s="1274"/>
      <c r="BN110" s="1274"/>
      <c r="BO110" s="1274"/>
      <c r="BP110" s="1274"/>
      <c r="BQ110" s="1274"/>
      <c r="BR110" s="1274"/>
      <c r="BS110" s="1274"/>
      <c r="BT110" s="1274"/>
      <c r="BU110" s="1274"/>
      <c r="BV110" s="1274"/>
      <c r="BW110" s="1274"/>
      <c r="BX110" s="1274"/>
      <c r="BY110" s="1274"/>
      <c r="BZ110" s="1274"/>
      <c r="CA110" s="1274"/>
      <c r="CB110" s="1274"/>
      <c r="CC110" s="1274"/>
      <c r="CD110" s="1274"/>
      <c r="CE110" s="1274"/>
      <c r="CF110" s="1274"/>
      <c r="CG110" s="1274"/>
      <c r="CH110" s="1274"/>
      <c r="CI110" s="1274"/>
      <c r="CJ110" s="1274"/>
      <c r="CK110" s="1274"/>
      <c r="CL110" s="1274"/>
      <c r="CM110" s="1274"/>
      <c r="CN110" s="1274"/>
      <c r="CO110" s="1274"/>
      <c r="CP110" s="1274"/>
      <c r="CQ110" s="1274"/>
      <c r="CR110" s="1274"/>
      <c r="CS110" s="1274"/>
      <c r="CT110" s="1274"/>
      <c r="CU110" s="1274"/>
      <c r="CV110" s="1274"/>
      <c r="CW110" s="1274"/>
      <c r="CX110" s="1274"/>
      <c r="CY110" s="1274"/>
      <c r="CZ110" s="1274"/>
      <c r="DA110" s="1274"/>
      <c r="DB110" s="1274"/>
      <c r="DC110" s="1274"/>
      <c r="DD110" s="1274"/>
      <c r="DE110" s="1274"/>
      <c r="DF110" s="1274"/>
      <c r="DG110" s="1274"/>
      <c r="DH110" s="1274"/>
      <c r="DI110" s="1274"/>
      <c r="DJ110" s="1274"/>
      <c r="DK110" s="1274"/>
      <c r="DL110" s="1274"/>
      <c r="DM110" s="1274"/>
      <c r="DN110" s="1274"/>
      <c r="DO110" s="1274"/>
      <c r="DP110" s="1274"/>
      <c r="DQ110" s="1274"/>
      <c r="DR110" s="1274"/>
      <c r="DS110" s="1274"/>
      <c r="DT110" s="1274"/>
      <c r="DU110" s="1274"/>
      <c r="DV110" s="1274"/>
      <c r="DW110" s="1274"/>
      <c r="DX110" s="1274"/>
      <c r="DY110" s="1274"/>
      <c r="DZ110" s="1274"/>
      <c r="EA110" s="1274"/>
      <c r="EB110" s="1274"/>
      <c r="EC110" s="1274"/>
      <c r="ED110" s="1274"/>
      <c r="EE110" s="1274"/>
      <c r="EF110" s="1274"/>
      <c r="EG110" s="1274"/>
      <c r="EH110" s="1274"/>
      <c r="EI110" s="1274"/>
      <c r="EJ110" s="1274"/>
      <c r="EK110" s="1274"/>
      <c r="EL110" s="1274"/>
      <c r="EM110" s="1274"/>
      <c r="EN110" s="1274"/>
      <c r="EO110" s="1274"/>
      <c r="EP110" s="1274"/>
      <c r="EQ110" s="1274"/>
      <c r="ER110" s="1274"/>
      <c r="ES110" s="1274"/>
      <c r="ET110" s="1274"/>
      <c r="EU110" s="1274"/>
      <c r="EV110" s="1274"/>
      <c r="EW110" s="1274"/>
      <c r="EX110" s="1274"/>
      <c r="EY110" s="1274"/>
      <c r="EZ110" s="1274"/>
      <c r="FA110" s="1274"/>
      <c r="FB110" s="1274"/>
      <c r="FC110" s="1274"/>
      <c r="FD110" s="1274"/>
      <c r="FE110" s="1274"/>
      <c r="FF110" s="1274"/>
      <c r="FG110" s="1274"/>
      <c r="FH110" s="1274"/>
      <c r="FI110" s="1274"/>
      <c r="FJ110" s="1274"/>
      <c r="FK110" s="1274"/>
      <c r="FL110" s="1274"/>
      <c r="FM110" s="1274"/>
      <c r="FN110" s="1274"/>
      <c r="FO110" s="1274"/>
      <c r="FP110" s="1274"/>
      <c r="FQ110" s="1274"/>
      <c r="FR110" s="1274"/>
      <c r="FS110" s="1274"/>
      <c r="FT110" s="1274"/>
      <c r="FU110" s="1274"/>
      <c r="FV110" s="1274"/>
      <c r="FW110" s="1274"/>
      <c r="FX110" s="1274"/>
      <c r="FY110" s="1274"/>
      <c r="FZ110" s="1274"/>
      <c r="GA110" s="1274"/>
      <c r="GB110" s="1274"/>
      <c r="GC110" s="1274"/>
      <c r="GD110" s="1274"/>
      <c r="GE110" s="1274"/>
      <c r="GF110" s="1274"/>
      <c r="GG110" s="1274"/>
      <c r="GH110" s="1274"/>
      <c r="GI110" s="1274"/>
      <c r="GJ110" s="1274"/>
      <c r="GK110" s="1274"/>
      <c r="GL110" s="1274"/>
      <c r="GM110" s="1274"/>
      <c r="GN110" s="1274"/>
      <c r="GO110" s="1274"/>
      <c r="GP110" s="1274"/>
      <c r="GQ110" s="1274"/>
      <c r="GR110" s="1274"/>
      <c r="GS110" s="1274"/>
      <c r="GT110" s="1274"/>
      <c r="GU110" s="1274"/>
      <c r="GV110" s="1274"/>
      <c r="GW110" s="1274"/>
      <c r="GX110" s="1274"/>
      <c r="GY110" s="1274"/>
      <c r="GZ110" s="1274"/>
      <c r="HA110" s="1274"/>
      <c r="HB110" s="1274"/>
      <c r="HC110" s="1274"/>
      <c r="HD110" s="1274"/>
      <c r="HE110" s="1274"/>
      <c r="HF110" s="1274"/>
      <c r="HG110" s="1274"/>
      <c r="HH110" s="1274"/>
      <c r="HI110" s="1274"/>
      <c r="HJ110" s="1274"/>
      <c r="HK110" s="1274"/>
      <c r="HL110" s="1274"/>
      <c r="HM110" s="1274"/>
      <c r="HN110" s="1274"/>
      <c r="HO110" s="1274"/>
      <c r="HP110" s="1274"/>
      <c r="HQ110" s="1274"/>
      <c r="HR110" s="1274"/>
      <c r="HS110" s="1274"/>
      <c r="HT110" s="1274"/>
      <c r="HU110" s="1274"/>
      <c r="HV110" s="1274"/>
      <c r="HW110" s="1274"/>
      <c r="HX110" s="1274"/>
      <c r="HY110" s="1274"/>
      <c r="HZ110" s="1274"/>
      <c r="IA110" s="1274"/>
      <c r="IB110" s="1274"/>
      <c r="IC110" s="1274"/>
      <c r="ID110" s="1274"/>
      <c r="IE110" s="1274"/>
      <c r="IF110" s="1274"/>
      <c r="IG110" s="1274"/>
      <c r="IH110" s="1274"/>
      <c r="II110" s="1274"/>
      <c r="IJ110" s="1274"/>
      <c r="IK110" s="1274"/>
      <c r="IL110" s="1274"/>
      <c r="IM110" s="1274"/>
      <c r="IN110" s="1274"/>
      <c r="IO110" s="1274"/>
      <c r="IP110" s="1274"/>
      <c r="IQ110" s="1274"/>
      <c r="IR110" s="1274"/>
      <c r="IS110" s="1274"/>
      <c r="IT110" s="1274"/>
      <c r="IU110" s="1274"/>
    </row>
    <row r="111" spans="1:255" ht="14.1" customHeight="1" x14ac:dyDescent="0.25">
      <c r="A111" s="216"/>
      <c r="B111" s="1294" t="s">
        <v>288</v>
      </c>
      <c r="C111" s="1295" t="s">
        <v>782</v>
      </c>
      <c r="D111" s="1360"/>
      <c r="E111" s="1355"/>
      <c r="F111" s="1365">
        <f>'(3)Invest.'!F37</f>
        <v>0</v>
      </c>
      <c r="G111" s="1321">
        <v>0</v>
      </c>
      <c r="H111" s="1321">
        <v>0</v>
      </c>
      <c r="I111" s="1321">
        <v>0</v>
      </c>
      <c r="J111" s="1321">
        <v>0</v>
      </c>
      <c r="K111" s="1321">
        <v>0</v>
      </c>
      <c r="L111" s="1321">
        <v>0</v>
      </c>
      <c r="M111" s="1321">
        <v>0</v>
      </c>
      <c r="N111" s="1321">
        <v>0</v>
      </c>
      <c r="O111" s="1321">
        <v>0</v>
      </c>
      <c r="P111" s="1321">
        <v>0</v>
      </c>
      <c r="Q111" s="1321">
        <v>0</v>
      </c>
      <c r="R111" s="1321">
        <v>0</v>
      </c>
      <c r="S111" s="1321">
        <v>0</v>
      </c>
      <c r="T111" s="1321">
        <v>0</v>
      </c>
      <c r="U111" s="1321">
        <v>0</v>
      </c>
      <c r="V111" s="1321">
        <v>0</v>
      </c>
      <c r="W111" s="1321">
        <v>0</v>
      </c>
      <c r="X111" s="1321">
        <v>0</v>
      </c>
      <c r="Y111" s="1321">
        <v>0</v>
      </c>
      <c r="Z111" s="1321">
        <v>0</v>
      </c>
      <c r="AA111" s="1364">
        <v>0</v>
      </c>
      <c r="AB111" s="1274"/>
      <c r="AC111" s="1274"/>
      <c r="AD111" s="1274"/>
      <c r="AE111" s="1274"/>
      <c r="AF111" s="1274"/>
      <c r="AG111" s="1274"/>
      <c r="AH111" s="1274"/>
      <c r="AI111" s="1274"/>
      <c r="AJ111" s="1274"/>
      <c r="AK111" s="1274"/>
      <c r="AL111" s="1274"/>
      <c r="AM111" s="1274"/>
      <c r="AN111" s="1274"/>
      <c r="AO111" s="1274"/>
      <c r="AP111" s="1274"/>
      <c r="AQ111" s="1274"/>
      <c r="AR111" s="1274"/>
      <c r="AS111" s="1274"/>
      <c r="AT111" s="1274"/>
      <c r="AU111" s="1274"/>
      <c r="AV111" s="1274"/>
      <c r="AW111" s="1274"/>
      <c r="AX111" s="1274"/>
      <c r="AY111" s="1274"/>
      <c r="AZ111" s="1274"/>
      <c r="BA111" s="1274"/>
      <c r="BB111" s="1274"/>
      <c r="BC111" s="1274"/>
      <c r="BD111" s="1274"/>
      <c r="BE111" s="1274"/>
      <c r="BF111" s="1274"/>
      <c r="BG111" s="1274"/>
      <c r="BH111" s="1274"/>
      <c r="BI111" s="1274"/>
      <c r="BJ111" s="1274"/>
      <c r="BK111" s="1274"/>
      <c r="BL111" s="1274"/>
      <c r="BM111" s="1274"/>
      <c r="BN111" s="1274"/>
      <c r="BO111" s="1274"/>
      <c r="BP111" s="1274"/>
      <c r="BQ111" s="1274"/>
      <c r="BR111" s="1274"/>
      <c r="BS111" s="1274"/>
      <c r="BT111" s="1274"/>
      <c r="BU111" s="1274"/>
      <c r="BV111" s="1274"/>
      <c r="BW111" s="1274"/>
      <c r="BX111" s="1274"/>
      <c r="BY111" s="1274"/>
      <c r="BZ111" s="1274"/>
      <c r="CA111" s="1274"/>
      <c r="CB111" s="1274"/>
      <c r="CC111" s="1274"/>
      <c r="CD111" s="1274"/>
      <c r="CE111" s="1274"/>
      <c r="CF111" s="1274"/>
      <c r="CG111" s="1274"/>
      <c r="CH111" s="1274"/>
      <c r="CI111" s="1274"/>
      <c r="CJ111" s="1274"/>
      <c r="CK111" s="1274"/>
      <c r="CL111" s="1274"/>
      <c r="CM111" s="1274"/>
      <c r="CN111" s="1274"/>
      <c r="CO111" s="1274"/>
      <c r="CP111" s="1274"/>
      <c r="CQ111" s="1274"/>
      <c r="CR111" s="1274"/>
      <c r="CS111" s="1274"/>
      <c r="CT111" s="1274"/>
      <c r="CU111" s="1274"/>
      <c r="CV111" s="1274"/>
      <c r="CW111" s="1274"/>
      <c r="CX111" s="1274"/>
      <c r="CY111" s="1274"/>
      <c r="CZ111" s="1274"/>
      <c r="DA111" s="1274"/>
      <c r="DB111" s="1274"/>
      <c r="DC111" s="1274"/>
      <c r="DD111" s="1274"/>
      <c r="DE111" s="1274"/>
      <c r="DF111" s="1274"/>
      <c r="DG111" s="1274"/>
      <c r="DH111" s="1274"/>
      <c r="DI111" s="1274"/>
      <c r="DJ111" s="1274"/>
      <c r="DK111" s="1274"/>
      <c r="DL111" s="1274"/>
      <c r="DM111" s="1274"/>
      <c r="DN111" s="1274"/>
      <c r="DO111" s="1274"/>
      <c r="DP111" s="1274"/>
      <c r="DQ111" s="1274"/>
      <c r="DR111" s="1274"/>
      <c r="DS111" s="1274"/>
      <c r="DT111" s="1274"/>
      <c r="DU111" s="1274"/>
      <c r="DV111" s="1274"/>
      <c r="DW111" s="1274"/>
      <c r="DX111" s="1274"/>
      <c r="DY111" s="1274"/>
      <c r="DZ111" s="1274"/>
      <c r="EA111" s="1274"/>
      <c r="EB111" s="1274"/>
      <c r="EC111" s="1274"/>
      <c r="ED111" s="1274"/>
      <c r="EE111" s="1274"/>
      <c r="EF111" s="1274"/>
      <c r="EG111" s="1274"/>
      <c r="EH111" s="1274"/>
      <c r="EI111" s="1274"/>
      <c r="EJ111" s="1274"/>
      <c r="EK111" s="1274"/>
      <c r="EL111" s="1274"/>
      <c r="EM111" s="1274"/>
      <c r="EN111" s="1274"/>
      <c r="EO111" s="1274"/>
      <c r="EP111" s="1274"/>
      <c r="EQ111" s="1274"/>
      <c r="ER111" s="1274"/>
      <c r="ES111" s="1274"/>
      <c r="ET111" s="1274"/>
      <c r="EU111" s="1274"/>
      <c r="EV111" s="1274"/>
      <c r="EW111" s="1274"/>
      <c r="EX111" s="1274"/>
      <c r="EY111" s="1274"/>
      <c r="EZ111" s="1274"/>
      <c r="FA111" s="1274"/>
      <c r="FB111" s="1274"/>
      <c r="FC111" s="1274"/>
      <c r="FD111" s="1274"/>
      <c r="FE111" s="1274"/>
      <c r="FF111" s="1274"/>
      <c r="FG111" s="1274"/>
      <c r="FH111" s="1274"/>
      <c r="FI111" s="1274"/>
      <c r="FJ111" s="1274"/>
      <c r="FK111" s="1274"/>
      <c r="FL111" s="1274"/>
      <c r="FM111" s="1274"/>
      <c r="FN111" s="1274"/>
      <c r="FO111" s="1274"/>
      <c r="FP111" s="1274"/>
      <c r="FQ111" s="1274"/>
      <c r="FR111" s="1274"/>
      <c r="FS111" s="1274"/>
      <c r="FT111" s="1274"/>
      <c r="FU111" s="1274"/>
      <c r="FV111" s="1274"/>
      <c r="FW111" s="1274"/>
      <c r="FX111" s="1274"/>
      <c r="FY111" s="1274"/>
      <c r="FZ111" s="1274"/>
      <c r="GA111" s="1274"/>
      <c r="GB111" s="1274"/>
      <c r="GC111" s="1274"/>
      <c r="GD111" s="1274"/>
      <c r="GE111" s="1274"/>
      <c r="GF111" s="1274"/>
      <c r="GG111" s="1274"/>
      <c r="GH111" s="1274"/>
      <c r="GI111" s="1274"/>
      <c r="GJ111" s="1274"/>
      <c r="GK111" s="1274"/>
      <c r="GL111" s="1274"/>
      <c r="GM111" s="1274"/>
      <c r="GN111" s="1274"/>
      <c r="GO111" s="1274"/>
      <c r="GP111" s="1274"/>
      <c r="GQ111" s="1274"/>
      <c r="GR111" s="1274"/>
      <c r="GS111" s="1274"/>
      <c r="GT111" s="1274"/>
      <c r="GU111" s="1274"/>
      <c r="GV111" s="1274"/>
      <c r="GW111" s="1274"/>
      <c r="GX111" s="1274"/>
      <c r="GY111" s="1274"/>
      <c r="GZ111" s="1274"/>
      <c r="HA111" s="1274"/>
      <c r="HB111" s="1274"/>
      <c r="HC111" s="1274"/>
      <c r="HD111" s="1274"/>
      <c r="HE111" s="1274"/>
      <c r="HF111" s="1274"/>
      <c r="HG111" s="1274"/>
      <c r="HH111" s="1274"/>
      <c r="HI111" s="1274"/>
      <c r="HJ111" s="1274"/>
      <c r="HK111" s="1274"/>
      <c r="HL111" s="1274"/>
      <c r="HM111" s="1274"/>
      <c r="HN111" s="1274"/>
      <c r="HO111" s="1274"/>
      <c r="HP111" s="1274"/>
      <c r="HQ111" s="1274"/>
      <c r="HR111" s="1274"/>
      <c r="HS111" s="1274"/>
      <c r="HT111" s="1274"/>
      <c r="HU111" s="1274"/>
      <c r="HV111" s="1274"/>
      <c r="HW111" s="1274"/>
      <c r="HX111" s="1274"/>
      <c r="HY111" s="1274"/>
      <c r="HZ111" s="1274"/>
      <c r="IA111" s="1274"/>
      <c r="IB111" s="1274"/>
      <c r="IC111" s="1274"/>
      <c r="ID111" s="1274"/>
      <c r="IE111" s="1274"/>
      <c r="IF111" s="1274"/>
      <c r="IG111" s="1274"/>
      <c r="IH111" s="1274"/>
      <c r="II111" s="1274"/>
      <c r="IJ111" s="1274"/>
      <c r="IK111" s="1274"/>
      <c r="IL111" s="1274"/>
      <c r="IM111" s="1274"/>
      <c r="IN111" s="1274"/>
      <c r="IO111" s="1274"/>
      <c r="IP111" s="1274"/>
      <c r="IQ111" s="1274"/>
      <c r="IR111" s="1274"/>
      <c r="IS111" s="1274"/>
      <c r="IT111" s="1274"/>
      <c r="IU111" s="1274"/>
    </row>
    <row r="112" spans="1:255" ht="14.1" customHeight="1" x14ac:dyDescent="0.25">
      <c r="A112" s="216"/>
      <c r="B112" s="1294" t="s">
        <v>289</v>
      </c>
      <c r="C112" s="1295" t="s">
        <v>481</v>
      </c>
      <c r="D112" s="1360"/>
      <c r="E112" s="1355"/>
      <c r="F112" s="1365">
        <f>SUM('(3)Invest.'!F38:F41)</f>
        <v>0</v>
      </c>
      <c r="G112" s="1321">
        <v>0</v>
      </c>
      <c r="H112" s="1321">
        <v>0</v>
      </c>
      <c r="I112" s="1321">
        <v>0</v>
      </c>
      <c r="J112" s="1321">
        <v>0</v>
      </c>
      <c r="K112" s="1321">
        <v>0</v>
      </c>
      <c r="L112" s="1321">
        <v>0</v>
      </c>
      <c r="M112" s="1321">
        <v>0</v>
      </c>
      <c r="N112" s="1321">
        <v>0</v>
      </c>
      <c r="O112" s="1321">
        <v>0</v>
      </c>
      <c r="P112" s="1321">
        <v>0</v>
      </c>
      <c r="Q112" s="1321">
        <v>0</v>
      </c>
      <c r="R112" s="1321">
        <v>0</v>
      </c>
      <c r="S112" s="1321">
        <v>0</v>
      </c>
      <c r="T112" s="1321">
        <v>0</v>
      </c>
      <c r="U112" s="1321">
        <v>0</v>
      </c>
      <c r="V112" s="1321">
        <v>0</v>
      </c>
      <c r="W112" s="1321">
        <v>0</v>
      </c>
      <c r="X112" s="1321">
        <v>0</v>
      </c>
      <c r="Y112" s="1321">
        <v>0</v>
      </c>
      <c r="Z112" s="1321">
        <v>0</v>
      </c>
      <c r="AA112" s="1364"/>
      <c r="AB112" s="1274"/>
      <c r="AC112" s="1274"/>
      <c r="AD112" s="1274"/>
      <c r="AE112" s="1274"/>
      <c r="AF112" s="1274"/>
      <c r="AG112" s="1274"/>
      <c r="AH112" s="1274"/>
      <c r="AI112" s="1274"/>
      <c r="AJ112" s="1274"/>
      <c r="AK112" s="1274"/>
      <c r="AL112" s="1274"/>
      <c r="AM112" s="1274"/>
      <c r="AN112" s="1274"/>
      <c r="AO112" s="1274"/>
      <c r="AP112" s="1274"/>
      <c r="AQ112" s="1274"/>
      <c r="AR112" s="1274"/>
      <c r="AS112" s="1274"/>
      <c r="AT112" s="1274"/>
      <c r="AU112" s="1274"/>
      <c r="AV112" s="1274"/>
      <c r="AW112" s="1274"/>
      <c r="AX112" s="1274"/>
      <c r="AY112" s="1274"/>
      <c r="AZ112" s="1274"/>
      <c r="BA112" s="1274"/>
      <c r="BB112" s="1274"/>
      <c r="BC112" s="1274"/>
      <c r="BD112" s="1274"/>
      <c r="BE112" s="1274"/>
      <c r="BF112" s="1274"/>
      <c r="BG112" s="1274"/>
      <c r="BH112" s="1274"/>
      <c r="BI112" s="1274"/>
      <c r="BJ112" s="1274"/>
      <c r="BK112" s="1274"/>
      <c r="BL112" s="1274"/>
      <c r="BM112" s="1274"/>
      <c r="BN112" s="1274"/>
      <c r="BO112" s="1274"/>
      <c r="BP112" s="1274"/>
      <c r="BQ112" s="1274"/>
      <c r="BR112" s="1274"/>
      <c r="BS112" s="1274"/>
      <c r="BT112" s="1274"/>
      <c r="BU112" s="1274"/>
      <c r="BV112" s="1274"/>
      <c r="BW112" s="1274"/>
      <c r="BX112" s="1274"/>
      <c r="BY112" s="1274"/>
      <c r="BZ112" s="1274"/>
      <c r="CA112" s="1274"/>
      <c r="CB112" s="1274"/>
      <c r="CC112" s="1274"/>
      <c r="CD112" s="1274"/>
      <c r="CE112" s="1274"/>
      <c r="CF112" s="1274"/>
      <c r="CG112" s="1274"/>
      <c r="CH112" s="1274"/>
      <c r="CI112" s="1274"/>
      <c r="CJ112" s="1274"/>
      <c r="CK112" s="1274"/>
      <c r="CL112" s="1274"/>
      <c r="CM112" s="1274"/>
      <c r="CN112" s="1274"/>
      <c r="CO112" s="1274"/>
      <c r="CP112" s="1274"/>
      <c r="CQ112" s="1274"/>
      <c r="CR112" s="1274"/>
      <c r="CS112" s="1274"/>
      <c r="CT112" s="1274"/>
      <c r="CU112" s="1274"/>
      <c r="CV112" s="1274"/>
      <c r="CW112" s="1274"/>
      <c r="CX112" s="1274"/>
      <c r="CY112" s="1274"/>
      <c r="CZ112" s="1274"/>
      <c r="DA112" s="1274"/>
      <c r="DB112" s="1274"/>
      <c r="DC112" s="1274"/>
      <c r="DD112" s="1274"/>
      <c r="DE112" s="1274"/>
      <c r="DF112" s="1274"/>
      <c r="DG112" s="1274"/>
      <c r="DH112" s="1274"/>
      <c r="DI112" s="1274"/>
      <c r="DJ112" s="1274"/>
      <c r="DK112" s="1274"/>
      <c r="DL112" s="1274"/>
      <c r="DM112" s="1274"/>
      <c r="DN112" s="1274"/>
      <c r="DO112" s="1274"/>
      <c r="DP112" s="1274"/>
      <c r="DQ112" s="1274"/>
      <c r="DR112" s="1274"/>
      <c r="DS112" s="1274"/>
      <c r="DT112" s="1274"/>
      <c r="DU112" s="1274"/>
      <c r="DV112" s="1274"/>
      <c r="DW112" s="1274"/>
      <c r="DX112" s="1274"/>
      <c r="DY112" s="1274"/>
      <c r="DZ112" s="1274"/>
      <c r="EA112" s="1274"/>
      <c r="EB112" s="1274"/>
      <c r="EC112" s="1274"/>
      <c r="ED112" s="1274"/>
      <c r="EE112" s="1274"/>
      <c r="EF112" s="1274"/>
      <c r="EG112" s="1274"/>
      <c r="EH112" s="1274"/>
      <c r="EI112" s="1274"/>
      <c r="EJ112" s="1274"/>
      <c r="EK112" s="1274"/>
      <c r="EL112" s="1274"/>
      <c r="EM112" s="1274"/>
      <c r="EN112" s="1274"/>
      <c r="EO112" s="1274"/>
      <c r="EP112" s="1274"/>
      <c r="EQ112" s="1274"/>
      <c r="ER112" s="1274"/>
      <c r="ES112" s="1274"/>
      <c r="ET112" s="1274"/>
      <c r="EU112" s="1274"/>
      <c r="EV112" s="1274"/>
      <c r="EW112" s="1274"/>
      <c r="EX112" s="1274"/>
      <c r="EY112" s="1274"/>
      <c r="EZ112" s="1274"/>
      <c r="FA112" s="1274"/>
      <c r="FB112" s="1274"/>
      <c r="FC112" s="1274"/>
      <c r="FD112" s="1274"/>
      <c r="FE112" s="1274"/>
      <c r="FF112" s="1274"/>
      <c r="FG112" s="1274"/>
      <c r="FH112" s="1274"/>
      <c r="FI112" s="1274"/>
      <c r="FJ112" s="1274"/>
      <c r="FK112" s="1274"/>
      <c r="FL112" s="1274"/>
      <c r="FM112" s="1274"/>
      <c r="FN112" s="1274"/>
      <c r="FO112" s="1274"/>
      <c r="FP112" s="1274"/>
      <c r="FQ112" s="1274"/>
      <c r="FR112" s="1274"/>
      <c r="FS112" s="1274"/>
      <c r="FT112" s="1274"/>
      <c r="FU112" s="1274"/>
      <c r="FV112" s="1274"/>
      <c r="FW112" s="1274"/>
      <c r="FX112" s="1274"/>
      <c r="FY112" s="1274"/>
      <c r="FZ112" s="1274"/>
      <c r="GA112" s="1274"/>
      <c r="GB112" s="1274"/>
      <c r="GC112" s="1274"/>
      <c r="GD112" s="1274"/>
      <c r="GE112" s="1274"/>
      <c r="GF112" s="1274"/>
      <c r="GG112" s="1274"/>
      <c r="GH112" s="1274"/>
      <c r="GI112" s="1274"/>
      <c r="GJ112" s="1274"/>
      <c r="GK112" s="1274"/>
      <c r="GL112" s="1274"/>
      <c r="GM112" s="1274"/>
      <c r="GN112" s="1274"/>
      <c r="GO112" s="1274"/>
      <c r="GP112" s="1274"/>
      <c r="GQ112" s="1274"/>
      <c r="GR112" s="1274"/>
      <c r="GS112" s="1274"/>
      <c r="GT112" s="1274"/>
      <c r="GU112" s="1274"/>
      <c r="GV112" s="1274"/>
      <c r="GW112" s="1274"/>
      <c r="GX112" s="1274"/>
      <c r="GY112" s="1274"/>
      <c r="GZ112" s="1274"/>
      <c r="HA112" s="1274"/>
      <c r="HB112" s="1274"/>
      <c r="HC112" s="1274"/>
      <c r="HD112" s="1274"/>
      <c r="HE112" s="1274"/>
      <c r="HF112" s="1274"/>
      <c r="HG112" s="1274"/>
      <c r="HH112" s="1274"/>
      <c r="HI112" s="1274"/>
      <c r="HJ112" s="1274"/>
      <c r="HK112" s="1274"/>
      <c r="HL112" s="1274"/>
      <c r="HM112" s="1274"/>
      <c r="HN112" s="1274"/>
      <c r="HO112" s="1274"/>
      <c r="HP112" s="1274"/>
      <c r="HQ112" s="1274"/>
      <c r="HR112" s="1274"/>
      <c r="HS112" s="1274"/>
      <c r="HT112" s="1274"/>
      <c r="HU112" s="1274"/>
      <c r="HV112" s="1274"/>
      <c r="HW112" s="1274"/>
      <c r="HX112" s="1274"/>
      <c r="HY112" s="1274"/>
      <c r="HZ112" s="1274"/>
      <c r="IA112" s="1274"/>
      <c r="IB112" s="1274"/>
      <c r="IC112" s="1274"/>
      <c r="ID112" s="1274"/>
      <c r="IE112" s="1274"/>
      <c r="IF112" s="1274"/>
      <c r="IG112" s="1274"/>
      <c r="IH112" s="1274"/>
      <c r="II112" s="1274"/>
      <c r="IJ112" s="1274"/>
      <c r="IK112" s="1274"/>
      <c r="IL112" s="1274"/>
      <c r="IM112" s="1274"/>
      <c r="IN112" s="1274"/>
      <c r="IO112" s="1274"/>
      <c r="IP112" s="1274"/>
      <c r="IQ112" s="1274"/>
      <c r="IR112" s="1274"/>
      <c r="IS112" s="1274"/>
      <c r="IT112" s="1274"/>
      <c r="IU112" s="1274"/>
    </row>
    <row r="113" spans="1:255" ht="14.1" customHeight="1" x14ac:dyDescent="0.25">
      <c r="A113" s="216"/>
      <c r="B113" s="1294" t="s">
        <v>290</v>
      </c>
      <c r="C113" s="1295" t="s">
        <v>783</v>
      </c>
      <c r="D113" s="1360"/>
      <c r="E113" s="1355"/>
      <c r="F113" s="1365">
        <f>'(3)Invest.'!F50</f>
        <v>0</v>
      </c>
      <c r="G113" s="1321">
        <v>0</v>
      </c>
      <c r="H113" s="1321">
        <v>0</v>
      </c>
      <c r="I113" s="1321">
        <v>0</v>
      </c>
      <c r="J113" s="1321">
        <v>0</v>
      </c>
      <c r="K113" s="1321">
        <v>0</v>
      </c>
      <c r="L113" s="1321">
        <v>0</v>
      </c>
      <c r="M113" s="1321">
        <v>0</v>
      </c>
      <c r="N113" s="1321">
        <v>0</v>
      </c>
      <c r="O113" s="1321">
        <v>0</v>
      </c>
      <c r="P113" s="1321">
        <v>0</v>
      </c>
      <c r="Q113" s="1321">
        <v>0</v>
      </c>
      <c r="R113" s="1321">
        <v>0</v>
      </c>
      <c r="S113" s="1321">
        <v>0</v>
      </c>
      <c r="T113" s="1321">
        <v>0</v>
      </c>
      <c r="U113" s="1321">
        <v>0</v>
      </c>
      <c r="V113" s="1321">
        <v>0</v>
      </c>
      <c r="W113" s="1321">
        <v>0</v>
      </c>
      <c r="X113" s="1321">
        <v>0</v>
      </c>
      <c r="Y113" s="1321">
        <v>0</v>
      </c>
      <c r="Z113" s="1321">
        <v>0</v>
      </c>
      <c r="AA113" s="1364"/>
      <c r="AB113" s="1274"/>
      <c r="AC113" s="1274"/>
      <c r="AD113" s="1274"/>
      <c r="AE113" s="1274"/>
      <c r="AF113" s="1274"/>
      <c r="AG113" s="1274"/>
      <c r="AH113" s="1274"/>
      <c r="AI113" s="1274"/>
      <c r="AJ113" s="1274"/>
      <c r="AK113" s="1274"/>
      <c r="AL113" s="1274"/>
      <c r="AM113" s="1274"/>
      <c r="AN113" s="1274"/>
      <c r="AO113" s="1274"/>
      <c r="AP113" s="1274"/>
      <c r="AQ113" s="1274"/>
      <c r="AR113" s="1274"/>
      <c r="AS113" s="1274"/>
      <c r="AT113" s="1274"/>
      <c r="AU113" s="1274"/>
      <c r="AV113" s="1274"/>
      <c r="AW113" s="1274"/>
      <c r="AX113" s="1274"/>
      <c r="AY113" s="1274"/>
      <c r="AZ113" s="1274"/>
      <c r="BA113" s="1274"/>
      <c r="BB113" s="1274"/>
      <c r="BC113" s="1274"/>
      <c r="BD113" s="1274"/>
      <c r="BE113" s="1274"/>
      <c r="BF113" s="1274"/>
      <c r="BG113" s="1274"/>
      <c r="BH113" s="1274"/>
      <c r="BI113" s="1274"/>
      <c r="BJ113" s="1274"/>
      <c r="BK113" s="1274"/>
      <c r="BL113" s="1274"/>
      <c r="BM113" s="1274"/>
      <c r="BN113" s="1274"/>
      <c r="BO113" s="1274"/>
      <c r="BP113" s="1274"/>
      <c r="BQ113" s="1274"/>
      <c r="BR113" s="1274"/>
      <c r="BS113" s="1274"/>
      <c r="BT113" s="1274"/>
      <c r="BU113" s="1274"/>
      <c r="BV113" s="1274"/>
      <c r="BW113" s="1274"/>
      <c r="BX113" s="1274"/>
      <c r="BY113" s="1274"/>
      <c r="BZ113" s="1274"/>
      <c r="CA113" s="1274"/>
      <c r="CB113" s="1274"/>
      <c r="CC113" s="1274"/>
      <c r="CD113" s="1274"/>
      <c r="CE113" s="1274"/>
      <c r="CF113" s="1274"/>
      <c r="CG113" s="1274"/>
      <c r="CH113" s="1274"/>
      <c r="CI113" s="1274"/>
      <c r="CJ113" s="1274"/>
      <c r="CK113" s="1274"/>
      <c r="CL113" s="1274"/>
      <c r="CM113" s="1274"/>
      <c r="CN113" s="1274"/>
      <c r="CO113" s="1274"/>
      <c r="CP113" s="1274"/>
      <c r="CQ113" s="1274"/>
      <c r="CR113" s="1274"/>
      <c r="CS113" s="1274"/>
      <c r="CT113" s="1274"/>
      <c r="CU113" s="1274"/>
      <c r="CV113" s="1274"/>
      <c r="CW113" s="1274"/>
      <c r="CX113" s="1274"/>
      <c r="CY113" s="1274"/>
      <c r="CZ113" s="1274"/>
      <c r="DA113" s="1274"/>
      <c r="DB113" s="1274"/>
      <c r="DC113" s="1274"/>
      <c r="DD113" s="1274"/>
      <c r="DE113" s="1274"/>
      <c r="DF113" s="1274"/>
      <c r="DG113" s="1274"/>
      <c r="DH113" s="1274"/>
      <c r="DI113" s="1274"/>
      <c r="DJ113" s="1274"/>
      <c r="DK113" s="1274"/>
      <c r="DL113" s="1274"/>
      <c r="DM113" s="1274"/>
      <c r="DN113" s="1274"/>
      <c r="DO113" s="1274"/>
      <c r="DP113" s="1274"/>
      <c r="DQ113" s="1274"/>
      <c r="DR113" s="1274"/>
      <c r="DS113" s="1274"/>
      <c r="DT113" s="1274"/>
      <c r="DU113" s="1274"/>
      <c r="DV113" s="1274"/>
      <c r="DW113" s="1274"/>
      <c r="DX113" s="1274"/>
      <c r="DY113" s="1274"/>
      <c r="DZ113" s="1274"/>
      <c r="EA113" s="1274"/>
      <c r="EB113" s="1274"/>
      <c r="EC113" s="1274"/>
      <c r="ED113" s="1274"/>
      <c r="EE113" s="1274"/>
      <c r="EF113" s="1274"/>
      <c r="EG113" s="1274"/>
      <c r="EH113" s="1274"/>
      <c r="EI113" s="1274"/>
      <c r="EJ113" s="1274"/>
      <c r="EK113" s="1274"/>
      <c r="EL113" s="1274"/>
      <c r="EM113" s="1274"/>
      <c r="EN113" s="1274"/>
      <c r="EO113" s="1274"/>
      <c r="EP113" s="1274"/>
      <c r="EQ113" s="1274"/>
      <c r="ER113" s="1274"/>
      <c r="ES113" s="1274"/>
      <c r="ET113" s="1274"/>
      <c r="EU113" s="1274"/>
      <c r="EV113" s="1274"/>
      <c r="EW113" s="1274"/>
      <c r="EX113" s="1274"/>
      <c r="EY113" s="1274"/>
      <c r="EZ113" s="1274"/>
      <c r="FA113" s="1274"/>
      <c r="FB113" s="1274"/>
      <c r="FC113" s="1274"/>
      <c r="FD113" s="1274"/>
      <c r="FE113" s="1274"/>
      <c r="FF113" s="1274"/>
      <c r="FG113" s="1274"/>
      <c r="FH113" s="1274"/>
      <c r="FI113" s="1274"/>
      <c r="FJ113" s="1274"/>
      <c r="FK113" s="1274"/>
      <c r="FL113" s="1274"/>
      <c r="FM113" s="1274"/>
      <c r="FN113" s="1274"/>
      <c r="FO113" s="1274"/>
      <c r="FP113" s="1274"/>
      <c r="FQ113" s="1274"/>
      <c r="FR113" s="1274"/>
      <c r="FS113" s="1274"/>
      <c r="FT113" s="1274"/>
      <c r="FU113" s="1274"/>
      <c r="FV113" s="1274"/>
      <c r="FW113" s="1274"/>
      <c r="FX113" s="1274"/>
      <c r="FY113" s="1274"/>
      <c r="FZ113" s="1274"/>
      <c r="GA113" s="1274"/>
      <c r="GB113" s="1274"/>
      <c r="GC113" s="1274"/>
      <c r="GD113" s="1274"/>
      <c r="GE113" s="1274"/>
      <c r="GF113" s="1274"/>
      <c r="GG113" s="1274"/>
      <c r="GH113" s="1274"/>
      <c r="GI113" s="1274"/>
      <c r="GJ113" s="1274"/>
      <c r="GK113" s="1274"/>
      <c r="GL113" s="1274"/>
      <c r="GM113" s="1274"/>
      <c r="GN113" s="1274"/>
      <c r="GO113" s="1274"/>
      <c r="GP113" s="1274"/>
      <c r="GQ113" s="1274"/>
      <c r="GR113" s="1274"/>
      <c r="GS113" s="1274"/>
      <c r="GT113" s="1274"/>
      <c r="GU113" s="1274"/>
      <c r="GV113" s="1274"/>
      <c r="GW113" s="1274"/>
      <c r="GX113" s="1274"/>
      <c r="GY113" s="1274"/>
      <c r="GZ113" s="1274"/>
      <c r="HA113" s="1274"/>
      <c r="HB113" s="1274"/>
      <c r="HC113" s="1274"/>
      <c r="HD113" s="1274"/>
      <c r="HE113" s="1274"/>
      <c r="HF113" s="1274"/>
      <c r="HG113" s="1274"/>
      <c r="HH113" s="1274"/>
      <c r="HI113" s="1274"/>
      <c r="HJ113" s="1274"/>
      <c r="HK113" s="1274"/>
      <c r="HL113" s="1274"/>
      <c r="HM113" s="1274"/>
      <c r="HN113" s="1274"/>
      <c r="HO113" s="1274"/>
      <c r="HP113" s="1274"/>
      <c r="HQ113" s="1274"/>
      <c r="HR113" s="1274"/>
      <c r="HS113" s="1274"/>
      <c r="HT113" s="1274"/>
      <c r="HU113" s="1274"/>
      <c r="HV113" s="1274"/>
      <c r="HW113" s="1274"/>
      <c r="HX113" s="1274"/>
      <c r="HY113" s="1274"/>
      <c r="HZ113" s="1274"/>
      <c r="IA113" s="1274"/>
      <c r="IB113" s="1274"/>
      <c r="IC113" s="1274"/>
      <c r="ID113" s="1274"/>
      <c r="IE113" s="1274"/>
      <c r="IF113" s="1274"/>
      <c r="IG113" s="1274"/>
      <c r="IH113" s="1274"/>
      <c r="II113" s="1274"/>
      <c r="IJ113" s="1274"/>
      <c r="IK113" s="1274"/>
      <c r="IL113" s="1274"/>
      <c r="IM113" s="1274"/>
      <c r="IN113" s="1274"/>
      <c r="IO113" s="1274"/>
      <c r="IP113" s="1274"/>
      <c r="IQ113" s="1274"/>
      <c r="IR113" s="1274"/>
      <c r="IS113" s="1274"/>
      <c r="IT113" s="1274"/>
      <c r="IU113" s="1274"/>
    </row>
    <row r="114" spans="1:255" ht="13.5" customHeight="1" x14ac:dyDescent="0.25">
      <c r="A114" s="216"/>
      <c r="B114" s="1294" t="s">
        <v>291</v>
      </c>
      <c r="C114" s="1295" t="s">
        <v>725</v>
      </c>
      <c r="D114" s="1360"/>
      <c r="E114" s="1355"/>
      <c r="F114" s="1365">
        <f>'(3)Invest.'!F55</f>
        <v>0</v>
      </c>
      <c r="G114" s="1321">
        <v>0</v>
      </c>
      <c r="H114" s="1321">
        <v>0</v>
      </c>
      <c r="I114" s="1321">
        <v>0</v>
      </c>
      <c r="J114" s="1321">
        <v>0</v>
      </c>
      <c r="K114" s="1321">
        <v>0</v>
      </c>
      <c r="L114" s="1321">
        <f>F114</f>
        <v>0</v>
      </c>
      <c r="M114" s="1321">
        <f t="shared" ref="M114" si="123">H114</f>
        <v>0</v>
      </c>
      <c r="N114" s="1321">
        <f t="shared" ref="N114" si="124">I114</f>
        <v>0</v>
      </c>
      <c r="O114" s="1321">
        <v>0</v>
      </c>
      <c r="P114" s="1321">
        <v>0</v>
      </c>
      <c r="Q114" s="1321">
        <f>L114</f>
        <v>0</v>
      </c>
      <c r="R114" s="1321">
        <f t="shared" ref="R114" si="125">M114</f>
        <v>0</v>
      </c>
      <c r="S114" s="1321">
        <f t="shared" ref="S114" si="126">N114</f>
        <v>0</v>
      </c>
      <c r="T114" s="1321">
        <v>0</v>
      </c>
      <c r="U114" s="1321">
        <v>0</v>
      </c>
      <c r="V114" s="1321">
        <f>Q114</f>
        <v>0</v>
      </c>
      <c r="W114" s="1321">
        <f t="shared" ref="W114" si="127">R114</f>
        <v>0</v>
      </c>
      <c r="X114" s="1321">
        <f t="shared" ref="X114" si="128">S114</f>
        <v>0</v>
      </c>
      <c r="Y114" s="1321">
        <v>0</v>
      </c>
      <c r="Z114" s="1321">
        <v>0</v>
      </c>
      <c r="AA114" s="1364">
        <v>0</v>
      </c>
      <c r="AB114" s="1274"/>
      <c r="AC114" s="1274"/>
      <c r="AD114" s="1274"/>
      <c r="AE114" s="1274"/>
      <c r="AF114" s="1274"/>
      <c r="AG114" s="1274"/>
      <c r="AH114" s="1274"/>
      <c r="AI114" s="1274"/>
      <c r="AJ114" s="1274"/>
      <c r="AK114" s="1274"/>
      <c r="AL114" s="1274"/>
      <c r="AM114" s="1274"/>
      <c r="AN114" s="1274"/>
      <c r="AO114" s="1274"/>
      <c r="AP114" s="1274"/>
      <c r="AQ114" s="1274"/>
      <c r="AR114" s="1274"/>
      <c r="AS114" s="1274"/>
      <c r="AT114" s="1274"/>
      <c r="AU114" s="1274"/>
      <c r="AV114" s="1274"/>
      <c r="AW114" s="1274"/>
      <c r="AX114" s="1274"/>
      <c r="AY114" s="1274"/>
      <c r="AZ114" s="1274"/>
      <c r="BA114" s="1274"/>
      <c r="BB114" s="1274"/>
      <c r="BC114" s="1274"/>
      <c r="BD114" s="1274"/>
      <c r="BE114" s="1274"/>
      <c r="BF114" s="1274"/>
      <c r="BG114" s="1274"/>
      <c r="BH114" s="1274"/>
      <c r="BI114" s="1274"/>
      <c r="BJ114" s="1274"/>
      <c r="BK114" s="1274"/>
      <c r="BL114" s="1274"/>
      <c r="BM114" s="1274"/>
      <c r="BN114" s="1274"/>
      <c r="BO114" s="1274"/>
      <c r="BP114" s="1274"/>
      <c r="BQ114" s="1274"/>
      <c r="BR114" s="1274"/>
      <c r="BS114" s="1274"/>
      <c r="BT114" s="1274"/>
      <c r="BU114" s="1274"/>
      <c r="BV114" s="1274"/>
      <c r="BW114" s="1274"/>
      <c r="BX114" s="1274"/>
      <c r="BY114" s="1274"/>
      <c r="BZ114" s="1274"/>
      <c r="CA114" s="1274"/>
      <c r="CB114" s="1274"/>
      <c r="CC114" s="1274"/>
      <c r="CD114" s="1274"/>
      <c r="CE114" s="1274"/>
      <c r="CF114" s="1274"/>
      <c r="CG114" s="1274"/>
      <c r="CH114" s="1274"/>
      <c r="CI114" s="1274"/>
      <c r="CJ114" s="1274"/>
      <c r="CK114" s="1274"/>
      <c r="CL114" s="1274"/>
      <c r="CM114" s="1274"/>
      <c r="CN114" s="1274"/>
      <c r="CO114" s="1274"/>
      <c r="CP114" s="1274"/>
      <c r="CQ114" s="1274"/>
      <c r="CR114" s="1274"/>
      <c r="CS114" s="1274"/>
      <c r="CT114" s="1274"/>
      <c r="CU114" s="1274"/>
      <c r="CV114" s="1274"/>
      <c r="CW114" s="1274"/>
      <c r="CX114" s="1274"/>
      <c r="CY114" s="1274"/>
      <c r="CZ114" s="1274"/>
      <c r="DA114" s="1274"/>
      <c r="DB114" s="1274"/>
      <c r="DC114" s="1274"/>
      <c r="DD114" s="1274"/>
      <c r="DE114" s="1274"/>
      <c r="DF114" s="1274"/>
      <c r="DG114" s="1274"/>
      <c r="DH114" s="1274"/>
      <c r="DI114" s="1274"/>
      <c r="DJ114" s="1274"/>
      <c r="DK114" s="1274"/>
      <c r="DL114" s="1274"/>
      <c r="DM114" s="1274"/>
      <c r="DN114" s="1274"/>
      <c r="DO114" s="1274"/>
      <c r="DP114" s="1274"/>
      <c r="DQ114" s="1274"/>
      <c r="DR114" s="1274"/>
      <c r="DS114" s="1274"/>
      <c r="DT114" s="1274"/>
      <c r="DU114" s="1274"/>
      <c r="DV114" s="1274"/>
      <c r="DW114" s="1274"/>
      <c r="DX114" s="1274"/>
      <c r="DY114" s="1274"/>
      <c r="DZ114" s="1274"/>
      <c r="EA114" s="1274"/>
      <c r="EB114" s="1274"/>
      <c r="EC114" s="1274"/>
      <c r="ED114" s="1274"/>
      <c r="EE114" s="1274"/>
      <c r="EF114" s="1274"/>
      <c r="EG114" s="1274"/>
      <c r="EH114" s="1274"/>
      <c r="EI114" s="1274"/>
      <c r="EJ114" s="1274"/>
      <c r="EK114" s="1274"/>
      <c r="EL114" s="1274"/>
      <c r="EM114" s="1274"/>
      <c r="EN114" s="1274"/>
      <c r="EO114" s="1274"/>
      <c r="EP114" s="1274"/>
      <c r="EQ114" s="1274"/>
      <c r="ER114" s="1274"/>
      <c r="ES114" s="1274"/>
      <c r="ET114" s="1274"/>
      <c r="EU114" s="1274"/>
      <c r="EV114" s="1274"/>
      <c r="EW114" s="1274"/>
      <c r="EX114" s="1274"/>
      <c r="EY114" s="1274"/>
      <c r="EZ114" s="1274"/>
      <c r="FA114" s="1274"/>
      <c r="FB114" s="1274"/>
      <c r="FC114" s="1274"/>
      <c r="FD114" s="1274"/>
      <c r="FE114" s="1274"/>
      <c r="FF114" s="1274"/>
      <c r="FG114" s="1274"/>
      <c r="FH114" s="1274"/>
      <c r="FI114" s="1274"/>
      <c r="FJ114" s="1274"/>
      <c r="FK114" s="1274"/>
      <c r="FL114" s="1274"/>
      <c r="FM114" s="1274"/>
      <c r="FN114" s="1274"/>
      <c r="FO114" s="1274"/>
      <c r="FP114" s="1274"/>
      <c r="FQ114" s="1274"/>
      <c r="FR114" s="1274"/>
      <c r="FS114" s="1274"/>
      <c r="FT114" s="1274"/>
      <c r="FU114" s="1274"/>
      <c r="FV114" s="1274"/>
      <c r="FW114" s="1274"/>
      <c r="FX114" s="1274"/>
      <c r="FY114" s="1274"/>
      <c r="FZ114" s="1274"/>
      <c r="GA114" s="1274"/>
      <c r="GB114" s="1274"/>
      <c r="GC114" s="1274"/>
      <c r="GD114" s="1274"/>
      <c r="GE114" s="1274"/>
      <c r="GF114" s="1274"/>
      <c r="GG114" s="1274"/>
      <c r="GH114" s="1274"/>
      <c r="GI114" s="1274"/>
      <c r="GJ114" s="1274"/>
      <c r="GK114" s="1274"/>
      <c r="GL114" s="1274"/>
      <c r="GM114" s="1274"/>
      <c r="GN114" s="1274"/>
      <c r="GO114" s="1274"/>
      <c r="GP114" s="1274"/>
      <c r="GQ114" s="1274"/>
      <c r="GR114" s="1274"/>
      <c r="GS114" s="1274"/>
      <c r="GT114" s="1274"/>
      <c r="GU114" s="1274"/>
      <c r="GV114" s="1274"/>
      <c r="GW114" s="1274"/>
      <c r="GX114" s="1274"/>
      <c r="GY114" s="1274"/>
      <c r="GZ114" s="1274"/>
      <c r="HA114" s="1274"/>
      <c r="HB114" s="1274"/>
      <c r="HC114" s="1274"/>
      <c r="HD114" s="1274"/>
      <c r="HE114" s="1274"/>
      <c r="HF114" s="1274"/>
      <c r="HG114" s="1274"/>
      <c r="HH114" s="1274"/>
      <c r="HI114" s="1274"/>
      <c r="HJ114" s="1274"/>
      <c r="HK114" s="1274"/>
      <c r="HL114" s="1274"/>
      <c r="HM114" s="1274"/>
      <c r="HN114" s="1274"/>
      <c r="HO114" s="1274"/>
      <c r="HP114" s="1274"/>
      <c r="HQ114" s="1274"/>
      <c r="HR114" s="1274"/>
      <c r="HS114" s="1274"/>
      <c r="HT114" s="1274"/>
      <c r="HU114" s="1274"/>
      <c r="HV114" s="1274"/>
      <c r="HW114" s="1274"/>
      <c r="HX114" s="1274"/>
      <c r="HY114" s="1274"/>
      <c r="HZ114" s="1274"/>
      <c r="IA114" s="1274"/>
      <c r="IB114" s="1274"/>
      <c r="IC114" s="1274"/>
      <c r="ID114" s="1274"/>
      <c r="IE114" s="1274"/>
      <c r="IF114" s="1274"/>
      <c r="IG114" s="1274"/>
      <c r="IH114" s="1274"/>
      <c r="II114" s="1274"/>
      <c r="IJ114" s="1274"/>
      <c r="IK114" s="1274"/>
      <c r="IL114" s="1274"/>
      <c r="IM114" s="1274"/>
      <c r="IN114" s="1274"/>
      <c r="IO114" s="1274"/>
      <c r="IP114" s="1274"/>
      <c r="IQ114" s="1274"/>
      <c r="IR114" s="1274"/>
      <c r="IS114" s="1274"/>
      <c r="IT114" s="1274"/>
      <c r="IU114" s="1274"/>
    </row>
    <row r="115" spans="1:255" ht="13.5" customHeight="1" x14ac:dyDescent="0.25">
      <c r="A115" s="216"/>
      <c r="B115" s="1294" t="s">
        <v>292</v>
      </c>
      <c r="C115" s="1295" t="s">
        <v>726</v>
      </c>
      <c r="D115" s="1360"/>
      <c r="E115" s="1355"/>
      <c r="F115" s="1365">
        <f>'(3)Invest.'!F60</f>
        <v>0</v>
      </c>
      <c r="G115" s="1321">
        <v>0</v>
      </c>
      <c r="H115" s="1321">
        <v>0</v>
      </c>
      <c r="I115" s="1321">
        <v>0</v>
      </c>
      <c r="J115" s="1321">
        <v>0</v>
      </c>
      <c r="K115" s="1321">
        <v>0</v>
      </c>
      <c r="L115" s="1321">
        <v>0</v>
      </c>
      <c r="M115" s="1321">
        <v>0</v>
      </c>
      <c r="N115" s="1321">
        <v>0</v>
      </c>
      <c r="O115" s="1321">
        <v>0</v>
      </c>
      <c r="P115" s="1321">
        <v>0</v>
      </c>
      <c r="Q115" s="1321">
        <v>0</v>
      </c>
      <c r="R115" s="1321">
        <v>0</v>
      </c>
      <c r="S115" s="1321">
        <v>0</v>
      </c>
      <c r="T115" s="1321">
        <v>0</v>
      </c>
      <c r="U115" s="1321">
        <v>0</v>
      </c>
      <c r="V115" s="1321">
        <v>0</v>
      </c>
      <c r="W115" s="1321">
        <v>0</v>
      </c>
      <c r="X115" s="1321">
        <v>0</v>
      </c>
      <c r="Y115" s="1321">
        <v>0</v>
      </c>
      <c r="Z115" s="1321">
        <v>0</v>
      </c>
      <c r="AA115" s="1364">
        <v>0</v>
      </c>
      <c r="AB115" s="1274"/>
      <c r="AC115" s="1274"/>
      <c r="AD115" s="1274"/>
      <c r="AE115" s="1274"/>
      <c r="AF115" s="1274"/>
      <c r="AG115" s="1274"/>
      <c r="AH115" s="1274"/>
      <c r="AI115" s="1274"/>
      <c r="AJ115" s="1274"/>
      <c r="AK115" s="1274"/>
      <c r="AL115" s="1274"/>
      <c r="AM115" s="1274"/>
      <c r="AN115" s="1274"/>
      <c r="AO115" s="1274"/>
      <c r="AP115" s="1274"/>
      <c r="AQ115" s="1274"/>
      <c r="AR115" s="1274"/>
      <c r="AS115" s="1274"/>
      <c r="AT115" s="1274"/>
      <c r="AU115" s="1274"/>
      <c r="AV115" s="1274"/>
      <c r="AW115" s="1274"/>
      <c r="AX115" s="1274"/>
      <c r="AY115" s="1274"/>
      <c r="AZ115" s="1274"/>
      <c r="BA115" s="1274"/>
      <c r="BB115" s="1274"/>
      <c r="BC115" s="1274"/>
      <c r="BD115" s="1274"/>
      <c r="BE115" s="1274"/>
      <c r="BF115" s="1274"/>
      <c r="BG115" s="1274"/>
      <c r="BH115" s="1274"/>
      <c r="BI115" s="1274"/>
      <c r="BJ115" s="1274"/>
      <c r="BK115" s="1274"/>
      <c r="BL115" s="1274"/>
      <c r="BM115" s="1274"/>
      <c r="BN115" s="1274"/>
      <c r="BO115" s="1274"/>
      <c r="BP115" s="1274"/>
      <c r="BQ115" s="1274"/>
      <c r="BR115" s="1274"/>
      <c r="BS115" s="1274"/>
      <c r="BT115" s="1274"/>
      <c r="BU115" s="1274"/>
      <c r="BV115" s="1274"/>
      <c r="BW115" s="1274"/>
      <c r="BX115" s="1274"/>
      <c r="BY115" s="1274"/>
      <c r="BZ115" s="1274"/>
      <c r="CA115" s="1274"/>
      <c r="CB115" s="1274"/>
      <c r="CC115" s="1274"/>
      <c r="CD115" s="1274"/>
      <c r="CE115" s="1274"/>
      <c r="CF115" s="1274"/>
      <c r="CG115" s="1274"/>
      <c r="CH115" s="1274"/>
      <c r="CI115" s="1274"/>
      <c r="CJ115" s="1274"/>
      <c r="CK115" s="1274"/>
      <c r="CL115" s="1274"/>
      <c r="CM115" s="1274"/>
      <c r="CN115" s="1274"/>
      <c r="CO115" s="1274"/>
      <c r="CP115" s="1274"/>
      <c r="CQ115" s="1274"/>
      <c r="CR115" s="1274"/>
      <c r="CS115" s="1274"/>
      <c r="CT115" s="1274"/>
      <c r="CU115" s="1274"/>
      <c r="CV115" s="1274"/>
      <c r="CW115" s="1274"/>
      <c r="CX115" s="1274"/>
      <c r="CY115" s="1274"/>
      <c r="CZ115" s="1274"/>
      <c r="DA115" s="1274"/>
      <c r="DB115" s="1274"/>
      <c r="DC115" s="1274"/>
      <c r="DD115" s="1274"/>
      <c r="DE115" s="1274"/>
      <c r="DF115" s="1274"/>
      <c r="DG115" s="1274"/>
      <c r="DH115" s="1274"/>
      <c r="DI115" s="1274"/>
      <c r="DJ115" s="1274"/>
      <c r="DK115" s="1274"/>
      <c r="DL115" s="1274"/>
      <c r="DM115" s="1274"/>
      <c r="DN115" s="1274"/>
      <c r="DO115" s="1274"/>
      <c r="DP115" s="1274"/>
      <c r="DQ115" s="1274"/>
      <c r="DR115" s="1274"/>
      <c r="DS115" s="1274"/>
      <c r="DT115" s="1274"/>
      <c r="DU115" s="1274"/>
      <c r="DV115" s="1274"/>
      <c r="DW115" s="1274"/>
      <c r="DX115" s="1274"/>
      <c r="DY115" s="1274"/>
      <c r="DZ115" s="1274"/>
      <c r="EA115" s="1274"/>
      <c r="EB115" s="1274"/>
      <c r="EC115" s="1274"/>
      <c r="ED115" s="1274"/>
      <c r="EE115" s="1274"/>
      <c r="EF115" s="1274"/>
      <c r="EG115" s="1274"/>
      <c r="EH115" s="1274"/>
      <c r="EI115" s="1274"/>
      <c r="EJ115" s="1274"/>
      <c r="EK115" s="1274"/>
      <c r="EL115" s="1274"/>
      <c r="EM115" s="1274"/>
      <c r="EN115" s="1274"/>
      <c r="EO115" s="1274"/>
      <c r="EP115" s="1274"/>
      <c r="EQ115" s="1274"/>
      <c r="ER115" s="1274"/>
      <c r="ES115" s="1274"/>
      <c r="ET115" s="1274"/>
      <c r="EU115" s="1274"/>
      <c r="EV115" s="1274"/>
      <c r="EW115" s="1274"/>
      <c r="EX115" s="1274"/>
      <c r="EY115" s="1274"/>
      <c r="EZ115" s="1274"/>
      <c r="FA115" s="1274"/>
      <c r="FB115" s="1274"/>
      <c r="FC115" s="1274"/>
      <c r="FD115" s="1274"/>
      <c r="FE115" s="1274"/>
      <c r="FF115" s="1274"/>
      <c r="FG115" s="1274"/>
      <c r="FH115" s="1274"/>
      <c r="FI115" s="1274"/>
      <c r="FJ115" s="1274"/>
      <c r="FK115" s="1274"/>
      <c r="FL115" s="1274"/>
      <c r="FM115" s="1274"/>
      <c r="FN115" s="1274"/>
      <c r="FO115" s="1274"/>
      <c r="FP115" s="1274"/>
      <c r="FQ115" s="1274"/>
      <c r="FR115" s="1274"/>
      <c r="FS115" s="1274"/>
      <c r="FT115" s="1274"/>
      <c r="FU115" s="1274"/>
      <c r="FV115" s="1274"/>
      <c r="FW115" s="1274"/>
      <c r="FX115" s="1274"/>
      <c r="FY115" s="1274"/>
      <c r="FZ115" s="1274"/>
      <c r="GA115" s="1274"/>
      <c r="GB115" s="1274"/>
      <c r="GC115" s="1274"/>
      <c r="GD115" s="1274"/>
      <c r="GE115" s="1274"/>
      <c r="GF115" s="1274"/>
      <c r="GG115" s="1274"/>
      <c r="GH115" s="1274"/>
      <c r="GI115" s="1274"/>
      <c r="GJ115" s="1274"/>
      <c r="GK115" s="1274"/>
      <c r="GL115" s="1274"/>
      <c r="GM115" s="1274"/>
      <c r="GN115" s="1274"/>
      <c r="GO115" s="1274"/>
      <c r="GP115" s="1274"/>
      <c r="GQ115" s="1274"/>
      <c r="GR115" s="1274"/>
      <c r="GS115" s="1274"/>
      <c r="GT115" s="1274"/>
      <c r="GU115" s="1274"/>
      <c r="GV115" s="1274"/>
      <c r="GW115" s="1274"/>
      <c r="GX115" s="1274"/>
      <c r="GY115" s="1274"/>
      <c r="GZ115" s="1274"/>
      <c r="HA115" s="1274"/>
      <c r="HB115" s="1274"/>
      <c r="HC115" s="1274"/>
      <c r="HD115" s="1274"/>
      <c r="HE115" s="1274"/>
      <c r="HF115" s="1274"/>
      <c r="HG115" s="1274"/>
      <c r="HH115" s="1274"/>
      <c r="HI115" s="1274"/>
      <c r="HJ115" s="1274"/>
      <c r="HK115" s="1274"/>
      <c r="HL115" s="1274"/>
      <c r="HM115" s="1274"/>
      <c r="HN115" s="1274"/>
      <c r="HO115" s="1274"/>
      <c r="HP115" s="1274"/>
      <c r="HQ115" s="1274"/>
      <c r="HR115" s="1274"/>
      <c r="HS115" s="1274"/>
      <c r="HT115" s="1274"/>
      <c r="HU115" s="1274"/>
      <c r="HV115" s="1274"/>
      <c r="HW115" s="1274"/>
      <c r="HX115" s="1274"/>
      <c r="HY115" s="1274"/>
      <c r="HZ115" s="1274"/>
      <c r="IA115" s="1274"/>
      <c r="IB115" s="1274"/>
      <c r="IC115" s="1274"/>
      <c r="ID115" s="1274"/>
      <c r="IE115" s="1274"/>
      <c r="IF115" s="1274"/>
      <c r="IG115" s="1274"/>
      <c r="IH115" s="1274"/>
      <c r="II115" s="1274"/>
      <c r="IJ115" s="1274"/>
      <c r="IK115" s="1274"/>
      <c r="IL115" s="1274"/>
      <c r="IM115" s="1274"/>
      <c r="IN115" s="1274"/>
      <c r="IO115" s="1274"/>
      <c r="IP115" s="1274"/>
      <c r="IQ115" s="1274"/>
      <c r="IR115" s="1274"/>
      <c r="IS115" s="1274"/>
      <c r="IT115" s="1274"/>
      <c r="IU115" s="1274"/>
    </row>
    <row r="116" spans="1:255" ht="13.5" customHeight="1" x14ac:dyDescent="0.25">
      <c r="A116" s="216"/>
      <c r="B116" s="1294" t="s">
        <v>444</v>
      </c>
      <c r="C116" s="1295" t="s">
        <v>727</v>
      </c>
      <c r="D116" s="1360"/>
      <c r="E116" s="1355"/>
      <c r="F116" s="1365">
        <f>'(3)Invest.'!F61</f>
        <v>0</v>
      </c>
      <c r="G116" s="1321">
        <v>0</v>
      </c>
      <c r="H116" s="1321">
        <v>0</v>
      </c>
      <c r="I116" s="1321">
        <v>0</v>
      </c>
      <c r="J116" s="1321">
        <v>0</v>
      </c>
      <c r="K116" s="1321">
        <v>0</v>
      </c>
      <c r="L116" s="1321">
        <v>0</v>
      </c>
      <c r="M116" s="1321">
        <v>0</v>
      </c>
      <c r="N116" s="1321">
        <v>0</v>
      </c>
      <c r="O116" s="1321">
        <v>0</v>
      </c>
      <c r="P116" s="1321">
        <v>0</v>
      </c>
      <c r="Q116" s="1321">
        <v>0</v>
      </c>
      <c r="R116" s="1321">
        <v>0</v>
      </c>
      <c r="S116" s="1321">
        <v>0</v>
      </c>
      <c r="T116" s="1321">
        <v>0</v>
      </c>
      <c r="U116" s="1321">
        <v>0</v>
      </c>
      <c r="V116" s="1321">
        <v>0</v>
      </c>
      <c r="W116" s="1321">
        <v>0</v>
      </c>
      <c r="X116" s="1321">
        <v>0</v>
      </c>
      <c r="Y116" s="1321">
        <v>0</v>
      </c>
      <c r="Z116" s="1321">
        <v>0</v>
      </c>
      <c r="AA116" s="1364">
        <v>0</v>
      </c>
      <c r="AB116" s="1274"/>
      <c r="AC116" s="1274"/>
      <c r="AD116" s="1274"/>
      <c r="AE116" s="1274"/>
      <c r="AF116" s="1274"/>
      <c r="AG116" s="1274"/>
      <c r="AH116" s="1274"/>
      <c r="AI116" s="1274"/>
      <c r="AJ116" s="1274"/>
      <c r="AK116" s="1274"/>
      <c r="AL116" s="1274"/>
      <c r="AM116" s="1274"/>
      <c r="AN116" s="1274"/>
      <c r="AO116" s="1274"/>
      <c r="AP116" s="1274"/>
      <c r="AQ116" s="1274"/>
      <c r="AR116" s="1274"/>
      <c r="AS116" s="1274"/>
      <c r="AT116" s="1274"/>
      <c r="AU116" s="1274"/>
      <c r="AV116" s="1274"/>
      <c r="AW116" s="1274"/>
      <c r="AX116" s="1274"/>
      <c r="AY116" s="1274"/>
      <c r="AZ116" s="1274"/>
      <c r="BA116" s="1274"/>
      <c r="BB116" s="1274"/>
      <c r="BC116" s="1274"/>
      <c r="BD116" s="1274"/>
      <c r="BE116" s="1274"/>
      <c r="BF116" s="1274"/>
      <c r="BG116" s="1274"/>
      <c r="BH116" s="1274"/>
      <c r="BI116" s="1274"/>
      <c r="BJ116" s="1274"/>
      <c r="BK116" s="1274"/>
      <c r="BL116" s="1274"/>
      <c r="BM116" s="1274"/>
      <c r="BN116" s="1274"/>
      <c r="BO116" s="1274"/>
      <c r="BP116" s="1274"/>
      <c r="BQ116" s="1274"/>
      <c r="BR116" s="1274"/>
      <c r="BS116" s="1274"/>
      <c r="BT116" s="1274"/>
      <c r="BU116" s="1274"/>
      <c r="BV116" s="1274"/>
      <c r="BW116" s="1274"/>
      <c r="BX116" s="1274"/>
      <c r="BY116" s="1274"/>
      <c r="BZ116" s="1274"/>
      <c r="CA116" s="1274"/>
      <c r="CB116" s="1274"/>
      <c r="CC116" s="1274"/>
      <c r="CD116" s="1274"/>
      <c r="CE116" s="1274"/>
      <c r="CF116" s="1274"/>
      <c r="CG116" s="1274"/>
      <c r="CH116" s="1274"/>
      <c r="CI116" s="1274"/>
      <c r="CJ116" s="1274"/>
      <c r="CK116" s="1274"/>
      <c r="CL116" s="1274"/>
      <c r="CM116" s="1274"/>
      <c r="CN116" s="1274"/>
      <c r="CO116" s="1274"/>
      <c r="CP116" s="1274"/>
      <c r="CQ116" s="1274"/>
      <c r="CR116" s="1274"/>
      <c r="CS116" s="1274"/>
      <c r="CT116" s="1274"/>
      <c r="CU116" s="1274"/>
      <c r="CV116" s="1274"/>
      <c r="CW116" s="1274"/>
      <c r="CX116" s="1274"/>
      <c r="CY116" s="1274"/>
      <c r="CZ116" s="1274"/>
      <c r="DA116" s="1274"/>
      <c r="DB116" s="1274"/>
      <c r="DC116" s="1274"/>
      <c r="DD116" s="1274"/>
      <c r="DE116" s="1274"/>
      <c r="DF116" s="1274"/>
      <c r="DG116" s="1274"/>
      <c r="DH116" s="1274"/>
      <c r="DI116" s="1274"/>
      <c r="DJ116" s="1274"/>
      <c r="DK116" s="1274"/>
      <c r="DL116" s="1274"/>
      <c r="DM116" s="1274"/>
      <c r="DN116" s="1274"/>
      <c r="DO116" s="1274"/>
      <c r="DP116" s="1274"/>
      <c r="DQ116" s="1274"/>
      <c r="DR116" s="1274"/>
      <c r="DS116" s="1274"/>
      <c r="DT116" s="1274"/>
      <c r="DU116" s="1274"/>
      <c r="DV116" s="1274"/>
      <c r="DW116" s="1274"/>
      <c r="DX116" s="1274"/>
      <c r="DY116" s="1274"/>
      <c r="DZ116" s="1274"/>
      <c r="EA116" s="1274"/>
      <c r="EB116" s="1274"/>
      <c r="EC116" s="1274"/>
      <c r="ED116" s="1274"/>
      <c r="EE116" s="1274"/>
      <c r="EF116" s="1274"/>
      <c r="EG116" s="1274"/>
      <c r="EH116" s="1274"/>
      <c r="EI116" s="1274"/>
      <c r="EJ116" s="1274"/>
      <c r="EK116" s="1274"/>
      <c r="EL116" s="1274"/>
      <c r="EM116" s="1274"/>
      <c r="EN116" s="1274"/>
      <c r="EO116" s="1274"/>
      <c r="EP116" s="1274"/>
      <c r="EQ116" s="1274"/>
      <c r="ER116" s="1274"/>
      <c r="ES116" s="1274"/>
      <c r="ET116" s="1274"/>
      <c r="EU116" s="1274"/>
      <c r="EV116" s="1274"/>
      <c r="EW116" s="1274"/>
      <c r="EX116" s="1274"/>
      <c r="EY116" s="1274"/>
      <c r="EZ116" s="1274"/>
      <c r="FA116" s="1274"/>
      <c r="FB116" s="1274"/>
      <c r="FC116" s="1274"/>
      <c r="FD116" s="1274"/>
      <c r="FE116" s="1274"/>
      <c r="FF116" s="1274"/>
      <c r="FG116" s="1274"/>
      <c r="FH116" s="1274"/>
      <c r="FI116" s="1274"/>
      <c r="FJ116" s="1274"/>
      <c r="FK116" s="1274"/>
      <c r="FL116" s="1274"/>
      <c r="FM116" s="1274"/>
      <c r="FN116" s="1274"/>
      <c r="FO116" s="1274"/>
      <c r="FP116" s="1274"/>
      <c r="FQ116" s="1274"/>
      <c r="FR116" s="1274"/>
      <c r="FS116" s="1274"/>
      <c r="FT116" s="1274"/>
      <c r="FU116" s="1274"/>
      <c r="FV116" s="1274"/>
      <c r="FW116" s="1274"/>
      <c r="FX116" s="1274"/>
      <c r="FY116" s="1274"/>
      <c r="FZ116" s="1274"/>
      <c r="GA116" s="1274"/>
      <c r="GB116" s="1274"/>
      <c r="GC116" s="1274"/>
      <c r="GD116" s="1274"/>
      <c r="GE116" s="1274"/>
      <c r="GF116" s="1274"/>
      <c r="GG116" s="1274"/>
      <c r="GH116" s="1274"/>
      <c r="GI116" s="1274"/>
      <c r="GJ116" s="1274"/>
      <c r="GK116" s="1274"/>
      <c r="GL116" s="1274"/>
      <c r="GM116" s="1274"/>
      <c r="GN116" s="1274"/>
      <c r="GO116" s="1274"/>
      <c r="GP116" s="1274"/>
      <c r="GQ116" s="1274"/>
      <c r="GR116" s="1274"/>
      <c r="GS116" s="1274"/>
      <c r="GT116" s="1274"/>
      <c r="GU116" s="1274"/>
      <c r="GV116" s="1274"/>
      <c r="GW116" s="1274"/>
      <c r="GX116" s="1274"/>
      <c r="GY116" s="1274"/>
      <c r="GZ116" s="1274"/>
      <c r="HA116" s="1274"/>
      <c r="HB116" s="1274"/>
      <c r="HC116" s="1274"/>
      <c r="HD116" s="1274"/>
      <c r="HE116" s="1274"/>
      <c r="HF116" s="1274"/>
      <c r="HG116" s="1274"/>
      <c r="HH116" s="1274"/>
      <c r="HI116" s="1274"/>
      <c r="HJ116" s="1274"/>
      <c r="HK116" s="1274"/>
      <c r="HL116" s="1274"/>
      <c r="HM116" s="1274"/>
      <c r="HN116" s="1274"/>
      <c r="HO116" s="1274"/>
      <c r="HP116" s="1274"/>
      <c r="HQ116" s="1274"/>
      <c r="HR116" s="1274"/>
      <c r="HS116" s="1274"/>
      <c r="HT116" s="1274"/>
      <c r="HU116" s="1274"/>
      <c r="HV116" s="1274"/>
      <c r="HW116" s="1274"/>
      <c r="HX116" s="1274"/>
      <c r="HY116" s="1274"/>
      <c r="HZ116" s="1274"/>
      <c r="IA116" s="1274"/>
      <c r="IB116" s="1274"/>
      <c r="IC116" s="1274"/>
      <c r="ID116" s="1274"/>
      <c r="IE116" s="1274"/>
      <c r="IF116" s="1274"/>
      <c r="IG116" s="1274"/>
      <c r="IH116" s="1274"/>
      <c r="II116" s="1274"/>
      <c r="IJ116" s="1274"/>
      <c r="IK116" s="1274"/>
      <c r="IL116" s="1274"/>
      <c r="IM116" s="1274"/>
      <c r="IN116" s="1274"/>
      <c r="IO116" s="1274"/>
      <c r="IP116" s="1274"/>
      <c r="IQ116" s="1274"/>
      <c r="IR116" s="1274"/>
      <c r="IS116" s="1274"/>
      <c r="IT116" s="1274"/>
      <c r="IU116" s="1274"/>
    </row>
    <row r="117" spans="1:255" ht="13.5" customHeight="1" x14ac:dyDescent="0.25">
      <c r="A117" s="216"/>
      <c r="B117" s="1294" t="s">
        <v>445</v>
      </c>
      <c r="C117" s="1295" t="s">
        <v>780</v>
      </c>
      <c r="D117" s="1360"/>
      <c r="E117" s="1355"/>
      <c r="F117" s="1365">
        <f>'(3)Invest.'!F62</f>
        <v>0</v>
      </c>
      <c r="G117" s="1321">
        <v>0</v>
      </c>
      <c r="H117" s="1321">
        <v>0</v>
      </c>
      <c r="I117" s="1321">
        <v>0</v>
      </c>
      <c r="J117" s="1321">
        <v>0</v>
      </c>
      <c r="K117" s="1321">
        <v>0</v>
      </c>
      <c r="L117" s="1321">
        <v>0</v>
      </c>
      <c r="M117" s="1321">
        <v>0</v>
      </c>
      <c r="N117" s="1321">
        <v>0</v>
      </c>
      <c r="O117" s="1321">
        <v>0</v>
      </c>
      <c r="P117" s="1321">
        <v>0</v>
      </c>
      <c r="Q117" s="1321">
        <v>0</v>
      </c>
      <c r="R117" s="1321">
        <v>0</v>
      </c>
      <c r="S117" s="1321">
        <v>0</v>
      </c>
      <c r="T117" s="1321">
        <v>0</v>
      </c>
      <c r="U117" s="1321">
        <v>0</v>
      </c>
      <c r="V117" s="1321">
        <v>0</v>
      </c>
      <c r="W117" s="1321">
        <v>0</v>
      </c>
      <c r="X117" s="1321">
        <v>0</v>
      </c>
      <c r="Y117" s="1321">
        <v>0</v>
      </c>
      <c r="Z117" s="1321">
        <v>0</v>
      </c>
      <c r="AA117" s="1364">
        <v>0</v>
      </c>
      <c r="AB117" s="1274"/>
      <c r="AC117" s="1274"/>
      <c r="AD117" s="1274"/>
      <c r="AE117" s="1274"/>
      <c r="AF117" s="1274"/>
      <c r="AG117" s="1274"/>
      <c r="AH117" s="1274"/>
      <c r="AI117" s="1274"/>
      <c r="AJ117" s="1274"/>
      <c r="AK117" s="1274"/>
      <c r="AL117" s="1274"/>
      <c r="AM117" s="1274"/>
      <c r="AN117" s="1274"/>
      <c r="AO117" s="1274"/>
      <c r="AP117" s="1274"/>
      <c r="AQ117" s="1274"/>
      <c r="AR117" s="1274"/>
      <c r="AS117" s="1274"/>
      <c r="AT117" s="1274"/>
      <c r="AU117" s="1274"/>
      <c r="AV117" s="1274"/>
      <c r="AW117" s="1274"/>
      <c r="AX117" s="1274"/>
      <c r="AY117" s="1274"/>
      <c r="AZ117" s="1274"/>
      <c r="BA117" s="1274"/>
      <c r="BB117" s="1274"/>
      <c r="BC117" s="1274"/>
      <c r="BD117" s="1274"/>
      <c r="BE117" s="1274"/>
      <c r="BF117" s="1274"/>
      <c r="BG117" s="1274"/>
      <c r="BH117" s="1274"/>
      <c r="BI117" s="1274"/>
      <c r="BJ117" s="1274"/>
      <c r="BK117" s="1274"/>
      <c r="BL117" s="1274"/>
      <c r="BM117" s="1274"/>
      <c r="BN117" s="1274"/>
      <c r="BO117" s="1274"/>
      <c r="BP117" s="1274"/>
      <c r="BQ117" s="1274"/>
      <c r="BR117" s="1274"/>
      <c r="BS117" s="1274"/>
      <c r="BT117" s="1274"/>
      <c r="BU117" s="1274"/>
      <c r="BV117" s="1274"/>
      <c r="BW117" s="1274"/>
      <c r="BX117" s="1274"/>
      <c r="BY117" s="1274"/>
      <c r="BZ117" s="1274"/>
      <c r="CA117" s="1274"/>
      <c r="CB117" s="1274"/>
      <c r="CC117" s="1274"/>
      <c r="CD117" s="1274"/>
      <c r="CE117" s="1274"/>
      <c r="CF117" s="1274"/>
      <c r="CG117" s="1274"/>
      <c r="CH117" s="1274"/>
      <c r="CI117" s="1274"/>
      <c r="CJ117" s="1274"/>
      <c r="CK117" s="1274"/>
      <c r="CL117" s="1274"/>
      <c r="CM117" s="1274"/>
      <c r="CN117" s="1274"/>
      <c r="CO117" s="1274"/>
      <c r="CP117" s="1274"/>
      <c r="CQ117" s="1274"/>
      <c r="CR117" s="1274"/>
      <c r="CS117" s="1274"/>
      <c r="CT117" s="1274"/>
      <c r="CU117" s="1274"/>
      <c r="CV117" s="1274"/>
      <c r="CW117" s="1274"/>
      <c r="CX117" s="1274"/>
      <c r="CY117" s="1274"/>
      <c r="CZ117" s="1274"/>
      <c r="DA117" s="1274"/>
      <c r="DB117" s="1274"/>
      <c r="DC117" s="1274"/>
      <c r="DD117" s="1274"/>
      <c r="DE117" s="1274"/>
      <c r="DF117" s="1274"/>
      <c r="DG117" s="1274"/>
      <c r="DH117" s="1274"/>
      <c r="DI117" s="1274"/>
      <c r="DJ117" s="1274"/>
      <c r="DK117" s="1274"/>
      <c r="DL117" s="1274"/>
      <c r="DM117" s="1274"/>
      <c r="DN117" s="1274"/>
      <c r="DO117" s="1274"/>
      <c r="DP117" s="1274"/>
      <c r="DQ117" s="1274"/>
      <c r="DR117" s="1274"/>
      <c r="DS117" s="1274"/>
      <c r="DT117" s="1274"/>
      <c r="DU117" s="1274"/>
      <c r="DV117" s="1274"/>
      <c r="DW117" s="1274"/>
      <c r="DX117" s="1274"/>
      <c r="DY117" s="1274"/>
      <c r="DZ117" s="1274"/>
      <c r="EA117" s="1274"/>
      <c r="EB117" s="1274"/>
      <c r="EC117" s="1274"/>
      <c r="ED117" s="1274"/>
      <c r="EE117" s="1274"/>
      <c r="EF117" s="1274"/>
      <c r="EG117" s="1274"/>
      <c r="EH117" s="1274"/>
      <c r="EI117" s="1274"/>
      <c r="EJ117" s="1274"/>
      <c r="EK117" s="1274"/>
      <c r="EL117" s="1274"/>
      <c r="EM117" s="1274"/>
      <c r="EN117" s="1274"/>
      <c r="EO117" s="1274"/>
      <c r="EP117" s="1274"/>
      <c r="EQ117" s="1274"/>
      <c r="ER117" s="1274"/>
      <c r="ES117" s="1274"/>
      <c r="ET117" s="1274"/>
      <c r="EU117" s="1274"/>
      <c r="EV117" s="1274"/>
      <c r="EW117" s="1274"/>
      <c r="EX117" s="1274"/>
      <c r="EY117" s="1274"/>
      <c r="EZ117" s="1274"/>
      <c r="FA117" s="1274"/>
      <c r="FB117" s="1274"/>
      <c r="FC117" s="1274"/>
      <c r="FD117" s="1274"/>
      <c r="FE117" s="1274"/>
      <c r="FF117" s="1274"/>
      <c r="FG117" s="1274"/>
      <c r="FH117" s="1274"/>
      <c r="FI117" s="1274"/>
      <c r="FJ117" s="1274"/>
      <c r="FK117" s="1274"/>
      <c r="FL117" s="1274"/>
      <c r="FM117" s="1274"/>
      <c r="FN117" s="1274"/>
      <c r="FO117" s="1274"/>
      <c r="FP117" s="1274"/>
      <c r="FQ117" s="1274"/>
      <c r="FR117" s="1274"/>
      <c r="FS117" s="1274"/>
      <c r="FT117" s="1274"/>
      <c r="FU117" s="1274"/>
      <c r="FV117" s="1274"/>
      <c r="FW117" s="1274"/>
      <c r="FX117" s="1274"/>
      <c r="FY117" s="1274"/>
      <c r="FZ117" s="1274"/>
      <c r="GA117" s="1274"/>
      <c r="GB117" s="1274"/>
      <c r="GC117" s="1274"/>
      <c r="GD117" s="1274"/>
      <c r="GE117" s="1274"/>
      <c r="GF117" s="1274"/>
      <c r="GG117" s="1274"/>
      <c r="GH117" s="1274"/>
      <c r="GI117" s="1274"/>
      <c r="GJ117" s="1274"/>
      <c r="GK117" s="1274"/>
      <c r="GL117" s="1274"/>
      <c r="GM117" s="1274"/>
      <c r="GN117" s="1274"/>
      <c r="GO117" s="1274"/>
      <c r="GP117" s="1274"/>
      <c r="GQ117" s="1274"/>
      <c r="GR117" s="1274"/>
      <c r="GS117" s="1274"/>
      <c r="GT117" s="1274"/>
      <c r="GU117" s="1274"/>
      <c r="GV117" s="1274"/>
      <c r="GW117" s="1274"/>
      <c r="GX117" s="1274"/>
      <c r="GY117" s="1274"/>
      <c r="GZ117" s="1274"/>
      <c r="HA117" s="1274"/>
      <c r="HB117" s="1274"/>
      <c r="HC117" s="1274"/>
      <c r="HD117" s="1274"/>
      <c r="HE117" s="1274"/>
      <c r="HF117" s="1274"/>
      <c r="HG117" s="1274"/>
      <c r="HH117" s="1274"/>
      <c r="HI117" s="1274"/>
      <c r="HJ117" s="1274"/>
      <c r="HK117" s="1274"/>
      <c r="HL117" s="1274"/>
      <c r="HM117" s="1274"/>
      <c r="HN117" s="1274"/>
      <c r="HO117" s="1274"/>
      <c r="HP117" s="1274"/>
      <c r="HQ117" s="1274"/>
      <c r="HR117" s="1274"/>
      <c r="HS117" s="1274"/>
      <c r="HT117" s="1274"/>
      <c r="HU117" s="1274"/>
      <c r="HV117" s="1274"/>
      <c r="HW117" s="1274"/>
      <c r="HX117" s="1274"/>
      <c r="HY117" s="1274"/>
      <c r="HZ117" s="1274"/>
      <c r="IA117" s="1274"/>
      <c r="IB117" s="1274"/>
      <c r="IC117" s="1274"/>
      <c r="ID117" s="1274"/>
      <c r="IE117" s="1274"/>
      <c r="IF117" s="1274"/>
      <c r="IG117" s="1274"/>
      <c r="IH117" s="1274"/>
      <c r="II117" s="1274"/>
      <c r="IJ117" s="1274"/>
      <c r="IK117" s="1274"/>
      <c r="IL117" s="1274"/>
      <c r="IM117" s="1274"/>
      <c r="IN117" s="1274"/>
      <c r="IO117" s="1274"/>
      <c r="IP117" s="1274"/>
      <c r="IQ117" s="1274"/>
      <c r="IR117" s="1274"/>
      <c r="IS117" s="1274"/>
      <c r="IT117" s="1274"/>
      <c r="IU117" s="1274"/>
    </row>
    <row r="118" spans="1:255" ht="13.5" customHeight="1" x14ac:dyDescent="0.25">
      <c r="A118" s="216"/>
      <c r="B118" s="1294" t="s">
        <v>446</v>
      </c>
      <c r="C118" s="1295" t="s">
        <v>848</v>
      </c>
      <c r="D118" s="1360"/>
      <c r="E118" s="1355"/>
      <c r="F118" s="1365">
        <v>186150.28</v>
      </c>
      <c r="G118" s="1321">
        <v>0</v>
      </c>
      <c r="H118" s="1321">
        <v>0</v>
      </c>
      <c r="I118" s="1321">
        <v>0</v>
      </c>
      <c r="J118" s="1321">
        <v>0</v>
      </c>
      <c r="K118" s="1321">
        <v>0</v>
      </c>
      <c r="L118" s="1321">
        <v>0</v>
      </c>
      <c r="M118" s="1321">
        <v>0</v>
      </c>
      <c r="N118" s="1321">
        <v>0</v>
      </c>
      <c r="O118" s="1321">
        <v>0</v>
      </c>
      <c r="P118" s="1321">
        <v>0</v>
      </c>
      <c r="Q118" s="1321">
        <v>0</v>
      </c>
      <c r="R118" s="1321">
        <v>0</v>
      </c>
      <c r="S118" s="1321">
        <v>0</v>
      </c>
      <c r="T118" s="1321">
        <v>0</v>
      </c>
      <c r="U118" s="1321">
        <v>0</v>
      </c>
      <c r="V118" s="1321">
        <v>0</v>
      </c>
      <c r="W118" s="1321">
        <v>0</v>
      </c>
      <c r="X118" s="1321">
        <v>0</v>
      </c>
      <c r="Y118" s="1321">
        <v>0</v>
      </c>
      <c r="Z118" s="1321">
        <v>0</v>
      </c>
      <c r="AA118" s="1364">
        <v>0</v>
      </c>
      <c r="AB118" s="1274"/>
      <c r="AC118" s="1274"/>
      <c r="AD118" s="1274"/>
      <c r="AE118" s="1274"/>
      <c r="AF118" s="1274"/>
      <c r="AG118" s="1274"/>
      <c r="AH118" s="1274"/>
      <c r="AI118" s="1274"/>
      <c r="AJ118" s="1274"/>
      <c r="AK118" s="1274"/>
      <c r="AL118" s="1274"/>
      <c r="AM118" s="1274"/>
      <c r="AN118" s="1274"/>
      <c r="AO118" s="1274"/>
      <c r="AP118" s="1274"/>
      <c r="AQ118" s="1274"/>
      <c r="AR118" s="1274"/>
      <c r="AS118" s="1274"/>
      <c r="AT118" s="1274"/>
      <c r="AU118" s="1274"/>
      <c r="AV118" s="1274"/>
      <c r="AW118" s="1274"/>
      <c r="AX118" s="1274"/>
      <c r="AY118" s="1274"/>
      <c r="AZ118" s="1274"/>
      <c r="BA118" s="1274"/>
      <c r="BB118" s="1274"/>
      <c r="BC118" s="1274"/>
      <c r="BD118" s="1274"/>
      <c r="BE118" s="1274"/>
      <c r="BF118" s="1274"/>
      <c r="BG118" s="1274"/>
      <c r="BH118" s="1274"/>
      <c r="BI118" s="1274"/>
      <c r="BJ118" s="1274"/>
      <c r="BK118" s="1274"/>
      <c r="BL118" s="1274"/>
      <c r="BM118" s="1274"/>
      <c r="BN118" s="1274"/>
      <c r="BO118" s="1274"/>
      <c r="BP118" s="1274"/>
      <c r="BQ118" s="1274"/>
      <c r="BR118" s="1274"/>
      <c r="BS118" s="1274"/>
      <c r="BT118" s="1274"/>
      <c r="BU118" s="1274"/>
      <c r="BV118" s="1274"/>
      <c r="BW118" s="1274"/>
      <c r="BX118" s="1274"/>
      <c r="BY118" s="1274"/>
      <c r="BZ118" s="1274"/>
      <c r="CA118" s="1274"/>
      <c r="CB118" s="1274"/>
      <c r="CC118" s="1274"/>
      <c r="CD118" s="1274"/>
      <c r="CE118" s="1274"/>
      <c r="CF118" s="1274"/>
      <c r="CG118" s="1274"/>
      <c r="CH118" s="1274"/>
      <c r="CI118" s="1274"/>
      <c r="CJ118" s="1274"/>
      <c r="CK118" s="1274"/>
      <c r="CL118" s="1274"/>
      <c r="CM118" s="1274"/>
      <c r="CN118" s="1274"/>
      <c r="CO118" s="1274"/>
      <c r="CP118" s="1274"/>
      <c r="CQ118" s="1274"/>
      <c r="CR118" s="1274"/>
      <c r="CS118" s="1274"/>
      <c r="CT118" s="1274"/>
      <c r="CU118" s="1274"/>
      <c r="CV118" s="1274"/>
      <c r="CW118" s="1274"/>
      <c r="CX118" s="1274"/>
      <c r="CY118" s="1274"/>
      <c r="CZ118" s="1274"/>
      <c r="DA118" s="1274"/>
      <c r="DB118" s="1274"/>
      <c r="DC118" s="1274"/>
      <c r="DD118" s="1274"/>
      <c r="DE118" s="1274"/>
      <c r="DF118" s="1274"/>
      <c r="DG118" s="1274"/>
      <c r="DH118" s="1274"/>
      <c r="DI118" s="1274"/>
      <c r="DJ118" s="1274"/>
      <c r="DK118" s="1274"/>
      <c r="DL118" s="1274"/>
      <c r="DM118" s="1274"/>
      <c r="DN118" s="1274"/>
      <c r="DO118" s="1274"/>
      <c r="DP118" s="1274"/>
      <c r="DQ118" s="1274"/>
      <c r="DR118" s="1274"/>
      <c r="DS118" s="1274"/>
      <c r="DT118" s="1274"/>
      <c r="DU118" s="1274"/>
      <c r="DV118" s="1274"/>
      <c r="DW118" s="1274"/>
      <c r="DX118" s="1274"/>
      <c r="DY118" s="1274"/>
      <c r="DZ118" s="1274"/>
      <c r="EA118" s="1274"/>
      <c r="EB118" s="1274"/>
      <c r="EC118" s="1274"/>
      <c r="ED118" s="1274"/>
      <c r="EE118" s="1274"/>
      <c r="EF118" s="1274"/>
      <c r="EG118" s="1274"/>
      <c r="EH118" s="1274"/>
      <c r="EI118" s="1274"/>
      <c r="EJ118" s="1274"/>
      <c r="EK118" s="1274"/>
      <c r="EL118" s="1274"/>
      <c r="EM118" s="1274"/>
      <c r="EN118" s="1274"/>
      <c r="EO118" s="1274"/>
      <c r="EP118" s="1274"/>
      <c r="EQ118" s="1274"/>
      <c r="ER118" s="1274"/>
      <c r="ES118" s="1274"/>
      <c r="ET118" s="1274"/>
      <c r="EU118" s="1274"/>
      <c r="EV118" s="1274"/>
      <c r="EW118" s="1274"/>
      <c r="EX118" s="1274"/>
      <c r="EY118" s="1274"/>
      <c r="EZ118" s="1274"/>
      <c r="FA118" s="1274"/>
      <c r="FB118" s="1274"/>
      <c r="FC118" s="1274"/>
      <c r="FD118" s="1274"/>
      <c r="FE118" s="1274"/>
      <c r="FF118" s="1274"/>
      <c r="FG118" s="1274"/>
      <c r="FH118" s="1274"/>
      <c r="FI118" s="1274"/>
      <c r="FJ118" s="1274"/>
      <c r="FK118" s="1274"/>
      <c r="FL118" s="1274"/>
      <c r="FM118" s="1274"/>
      <c r="FN118" s="1274"/>
      <c r="FO118" s="1274"/>
      <c r="FP118" s="1274"/>
      <c r="FQ118" s="1274"/>
      <c r="FR118" s="1274"/>
      <c r="FS118" s="1274"/>
      <c r="FT118" s="1274"/>
      <c r="FU118" s="1274"/>
      <c r="FV118" s="1274"/>
      <c r="FW118" s="1274"/>
      <c r="FX118" s="1274"/>
      <c r="FY118" s="1274"/>
      <c r="FZ118" s="1274"/>
      <c r="GA118" s="1274"/>
      <c r="GB118" s="1274"/>
      <c r="GC118" s="1274"/>
      <c r="GD118" s="1274"/>
      <c r="GE118" s="1274"/>
      <c r="GF118" s="1274"/>
      <c r="GG118" s="1274"/>
      <c r="GH118" s="1274"/>
      <c r="GI118" s="1274"/>
      <c r="GJ118" s="1274"/>
      <c r="GK118" s="1274"/>
      <c r="GL118" s="1274"/>
      <c r="GM118" s="1274"/>
      <c r="GN118" s="1274"/>
      <c r="GO118" s="1274"/>
      <c r="GP118" s="1274"/>
      <c r="GQ118" s="1274"/>
      <c r="GR118" s="1274"/>
      <c r="GS118" s="1274"/>
      <c r="GT118" s="1274"/>
      <c r="GU118" s="1274"/>
      <c r="GV118" s="1274"/>
      <c r="GW118" s="1274"/>
      <c r="GX118" s="1274"/>
      <c r="GY118" s="1274"/>
      <c r="GZ118" s="1274"/>
      <c r="HA118" s="1274"/>
      <c r="HB118" s="1274"/>
      <c r="HC118" s="1274"/>
      <c r="HD118" s="1274"/>
      <c r="HE118" s="1274"/>
      <c r="HF118" s="1274"/>
      <c r="HG118" s="1274"/>
      <c r="HH118" s="1274"/>
      <c r="HI118" s="1274"/>
      <c r="HJ118" s="1274"/>
      <c r="HK118" s="1274"/>
      <c r="HL118" s="1274"/>
      <c r="HM118" s="1274"/>
      <c r="HN118" s="1274"/>
      <c r="HO118" s="1274"/>
      <c r="HP118" s="1274"/>
      <c r="HQ118" s="1274"/>
      <c r="HR118" s="1274"/>
      <c r="HS118" s="1274"/>
      <c r="HT118" s="1274"/>
      <c r="HU118" s="1274"/>
      <c r="HV118" s="1274"/>
      <c r="HW118" s="1274"/>
      <c r="HX118" s="1274"/>
      <c r="HY118" s="1274"/>
      <c r="HZ118" s="1274"/>
      <c r="IA118" s="1274"/>
      <c r="IB118" s="1274"/>
      <c r="IC118" s="1274"/>
      <c r="ID118" s="1274"/>
      <c r="IE118" s="1274"/>
      <c r="IF118" s="1274"/>
      <c r="IG118" s="1274"/>
      <c r="IH118" s="1274"/>
      <c r="II118" s="1274"/>
      <c r="IJ118" s="1274"/>
      <c r="IK118" s="1274"/>
      <c r="IL118" s="1274"/>
      <c r="IM118" s="1274"/>
      <c r="IN118" s="1274"/>
      <c r="IO118" s="1274"/>
      <c r="IP118" s="1274"/>
      <c r="IQ118" s="1274"/>
      <c r="IR118" s="1274"/>
      <c r="IS118" s="1274"/>
      <c r="IT118" s="1274"/>
      <c r="IU118" s="1274"/>
    </row>
    <row r="119" spans="1:255" ht="13.5" customHeight="1" x14ac:dyDescent="0.25">
      <c r="A119" s="216"/>
      <c r="B119" s="1294" t="s">
        <v>781</v>
      </c>
      <c r="C119" s="1295" t="s">
        <v>784</v>
      </c>
      <c r="D119" s="1360"/>
      <c r="E119" s="1355"/>
      <c r="F119" s="1366">
        <f>'(3)Invest.'!F70</f>
        <v>0</v>
      </c>
      <c r="G119" s="1313">
        <v>0</v>
      </c>
      <c r="H119" s="1313">
        <v>0</v>
      </c>
      <c r="I119" s="1313">
        <v>0</v>
      </c>
      <c r="J119" s="1313">
        <v>0</v>
      </c>
      <c r="K119" s="1313">
        <v>0</v>
      </c>
      <c r="L119" s="1313">
        <v>0</v>
      </c>
      <c r="M119" s="1313">
        <v>0</v>
      </c>
      <c r="N119" s="1313">
        <v>0</v>
      </c>
      <c r="O119" s="1313">
        <v>0</v>
      </c>
      <c r="P119" s="1313">
        <v>0</v>
      </c>
      <c r="Q119" s="1313">
        <v>0</v>
      </c>
      <c r="R119" s="1313">
        <v>0</v>
      </c>
      <c r="S119" s="1313">
        <v>0</v>
      </c>
      <c r="T119" s="1313">
        <v>0</v>
      </c>
      <c r="U119" s="1313">
        <v>0</v>
      </c>
      <c r="V119" s="1313">
        <v>0</v>
      </c>
      <c r="W119" s="1313">
        <v>0</v>
      </c>
      <c r="X119" s="1313">
        <v>0</v>
      </c>
      <c r="Y119" s="1313">
        <v>0</v>
      </c>
      <c r="Z119" s="1313">
        <v>0</v>
      </c>
      <c r="AA119" s="1319">
        <v>0</v>
      </c>
      <c r="AB119" s="1274"/>
      <c r="AC119" s="1274"/>
      <c r="AD119" s="1274"/>
      <c r="AE119" s="1274"/>
      <c r="AF119" s="1274"/>
      <c r="AG119" s="1274"/>
      <c r="AH119" s="1274"/>
      <c r="AI119" s="1274"/>
      <c r="AJ119" s="1274"/>
      <c r="AK119" s="1274"/>
      <c r="AL119" s="1274"/>
      <c r="AM119" s="1274"/>
      <c r="AN119" s="1274"/>
      <c r="AO119" s="1274"/>
      <c r="AP119" s="1274"/>
      <c r="AQ119" s="1274"/>
      <c r="AR119" s="1274"/>
      <c r="AS119" s="1274"/>
      <c r="AT119" s="1274"/>
      <c r="AU119" s="1274"/>
      <c r="AV119" s="1274"/>
      <c r="AW119" s="1274"/>
      <c r="AX119" s="1274"/>
      <c r="AY119" s="1274"/>
      <c r="AZ119" s="1274"/>
      <c r="BA119" s="1274"/>
      <c r="BB119" s="1274"/>
      <c r="BC119" s="1274"/>
      <c r="BD119" s="1274"/>
      <c r="BE119" s="1274"/>
      <c r="BF119" s="1274"/>
      <c r="BG119" s="1274"/>
      <c r="BH119" s="1274"/>
      <c r="BI119" s="1274"/>
      <c r="BJ119" s="1274"/>
      <c r="BK119" s="1274"/>
      <c r="BL119" s="1274"/>
      <c r="BM119" s="1274"/>
      <c r="BN119" s="1274"/>
      <c r="BO119" s="1274"/>
      <c r="BP119" s="1274"/>
      <c r="BQ119" s="1274"/>
      <c r="BR119" s="1274"/>
      <c r="BS119" s="1274"/>
      <c r="BT119" s="1274"/>
      <c r="BU119" s="1274"/>
      <c r="BV119" s="1274"/>
      <c r="BW119" s="1274"/>
      <c r="BX119" s="1274"/>
      <c r="BY119" s="1274"/>
      <c r="BZ119" s="1274"/>
      <c r="CA119" s="1274"/>
      <c r="CB119" s="1274"/>
      <c r="CC119" s="1274"/>
      <c r="CD119" s="1274"/>
      <c r="CE119" s="1274"/>
      <c r="CF119" s="1274"/>
      <c r="CG119" s="1274"/>
      <c r="CH119" s="1274"/>
      <c r="CI119" s="1274"/>
      <c r="CJ119" s="1274"/>
      <c r="CK119" s="1274"/>
      <c r="CL119" s="1274"/>
      <c r="CM119" s="1274"/>
      <c r="CN119" s="1274"/>
      <c r="CO119" s="1274"/>
      <c r="CP119" s="1274"/>
      <c r="CQ119" s="1274"/>
      <c r="CR119" s="1274"/>
      <c r="CS119" s="1274"/>
      <c r="CT119" s="1274"/>
      <c r="CU119" s="1274"/>
      <c r="CV119" s="1274"/>
      <c r="CW119" s="1274"/>
      <c r="CX119" s="1274"/>
      <c r="CY119" s="1274"/>
      <c r="CZ119" s="1274"/>
      <c r="DA119" s="1274"/>
      <c r="DB119" s="1274"/>
      <c r="DC119" s="1274"/>
      <c r="DD119" s="1274"/>
      <c r="DE119" s="1274"/>
      <c r="DF119" s="1274"/>
      <c r="DG119" s="1274"/>
      <c r="DH119" s="1274"/>
      <c r="DI119" s="1274"/>
      <c r="DJ119" s="1274"/>
      <c r="DK119" s="1274"/>
      <c r="DL119" s="1274"/>
      <c r="DM119" s="1274"/>
      <c r="DN119" s="1274"/>
      <c r="DO119" s="1274"/>
      <c r="DP119" s="1274"/>
      <c r="DQ119" s="1274"/>
      <c r="DR119" s="1274"/>
      <c r="DS119" s="1274"/>
      <c r="DT119" s="1274"/>
      <c r="DU119" s="1274"/>
      <c r="DV119" s="1274"/>
      <c r="DW119" s="1274"/>
      <c r="DX119" s="1274"/>
      <c r="DY119" s="1274"/>
      <c r="DZ119" s="1274"/>
      <c r="EA119" s="1274"/>
      <c r="EB119" s="1274"/>
      <c r="EC119" s="1274"/>
      <c r="ED119" s="1274"/>
      <c r="EE119" s="1274"/>
      <c r="EF119" s="1274"/>
      <c r="EG119" s="1274"/>
      <c r="EH119" s="1274"/>
      <c r="EI119" s="1274"/>
      <c r="EJ119" s="1274"/>
      <c r="EK119" s="1274"/>
      <c r="EL119" s="1274"/>
      <c r="EM119" s="1274"/>
      <c r="EN119" s="1274"/>
      <c r="EO119" s="1274"/>
      <c r="EP119" s="1274"/>
      <c r="EQ119" s="1274"/>
      <c r="ER119" s="1274"/>
      <c r="ES119" s="1274"/>
      <c r="ET119" s="1274"/>
      <c r="EU119" s="1274"/>
      <c r="EV119" s="1274"/>
      <c r="EW119" s="1274"/>
      <c r="EX119" s="1274"/>
      <c r="EY119" s="1274"/>
      <c r="EZ119" s="1274"/>
      <c r="FA119" s="1274"/>
      <c r="FB119" s="1274"/>
      <c r="FC119" s="1274"/>
      <c r="FD119" s="1274"/>
      <c r="FE119" s="1274"/>
      <c r="FF119" s="1274"/>
      <c r="FG119" s="1274"/>
      <c r="FH119" s="1274"/>
      <c r="FI119" s="1274"/>
      <c r="FJ119" s="1274"/>
      <c r="FK119" s="1274"/>
      <c r="FL119" s="1274"/>
      <c r="FM119" s="1274"/>
      <c r="FN119" s="1274"/>
      <c r="FO119" s="1274"/>
      <c r="FP119" s="1274"/>
      <c r="FQ119" s="1274"/>
      <c r="FR119" s="1274"/>
      <c r="FS119" s="1274"/>
      <c r="FT119" s="1274"/>
      <c r="FU119" s="1274"/>
      <c r="FV119" s="1274"/>
      <c r="FW119" s="1274"/>
      <c r="FX119" s="1274"/>
      <c r="FY119" s="1274"/>
      <c r="FZ119" s="1274"/>
      <c r="GA119" s="1274"/>
      <c r="GB119" s="1274"/>
      <c r="GC119" s="1274"/>
      <c r="GD119" s="1274"/>
      <c r="GE119" s="1274"/>
      <c r="GF119" s="1274"/>
      <c r="GG119" s="1274"/>
      <c r="GH119" s="1274"/>
      <c r="GI119" s="1274"/>
      <c r="GJ119" s="1274"/>
      <c r="GK119" s="1274"/>
      <c r="GL119" s="1274"/>
      <c r="GM119" s="1274"/>
      <c r="GN119" s="1274"/>
      <c r="GO119" s="1274"/>
      <c r="GP119" s="1274"/>
      <c r="GQ119" s="1274"/>
      <c r="GR119" s="1274"/>
      <c r="GS119" s="1274"/>
      <c r="GT119" s="1274"/>
      <c r="GU119" s="1274"/>
      <c r="GV119" s="1274"/>
      <c r="GW119" s="1274"/>
      <c r="GX119" s="1274"/>
      <c r="GY119" s="1274"/>
      <c r="GZ119" s="1274"/>
      <c r="HA119" s="1274"/>
      <c r="HB119" s="1274"/>
      <c r="HC119" s="1274"/>
      <c r="HD119" s="1274"/>
      <c r="HE119" s="1274"/>
      <c r="HF119" s="1274"/>
      <c r="HG119" s="1274"/>
      <c r="HH119" s="1274"/>
      <c r="HI119" s="1274"/>
      <c r="HJ119" s="1274"/>
      <c r="HK119" s="1274"/>
      <c r="HL119" s="1274"/>
      <c r="HM119" s="1274"/>
      <c r="HN119" s="1274"/>
      <c r="HO119" s="1274"/>
      <c r="HP119" s="1274"/>
      <c r="HQ119" s="1274"/>
      <c r="HR119" s="1274"/>
      <c r="HS119" s="1274"/>
      <c r="HT119" s="1274"/>
      <c r="HU119" s="1274"/>
      <c r="HV119" s="1274"/>
      <c r="HW119" s="1274"/>
      <c r="HX119" s="1274"/>
      <c r="HY119" s="1274"/>
      <c r="HZ119" s="1274"/>
      <c r="IA119" s="1274"/>
      <c r="IB119" s="1274"/>
      <c r="IC119" s="1274"/>
      <c r="ID119" s="1274"/>
      <c r="IE119" s="1274"/>
      <c r="IF119" s="1274"/>
      <c r="IG119" s="1274"/>
      <c r="IH119" s="1274"/>
      <c r="II119" s="1274"/>
      <c r="IJ119" s="1274"/>
      <c r="IK119" s="1274"/>
      <c r="IL119" s="1274"/>
      <c r="IM119" s="1274"/>
      <c r="IN119" s="1274"/>
      <c r="IO119" s="1274"/>
      <c r="IP119" s="1274"/>
      <c r="IQ119" s="1274"/>
      <c r="IR119" s="1274"/>
      <c r="IS119" s="1274"/>
      <c r="IT119" s="1274"/>
      <c r="IU119" s="1274"/>
    </row>
    <row r="120" spans="1:255" ht="5.0999999999999996" customHeight="1" x14ac:dyDescent="0.25">
      <c r="A120" s="1271"/>
      <c r="B120" s="1279"/>
      <c r="D120" s="1279"/>
      <c r="E120" s="1344"/>
      <c r="F120" s="1344"/>
      <c r="G120" s="1345"/>
      <c r="H120" s="1345"/>
      <c r="I120" s="1345"/>
      <c r="J120" s="1345"/>
      <c r="K120" s="1345"/>
      <c r="L120" s="1345"/>
      <c r="M120" s="1345"/>
      <c r="N120" s="1345"/>
      <c r="O120" s="1345"/>
      <c r="P120" s="1345"/>
      <c r="Q120" s="1345"/>
      <c r="R120" s="1345"/>
      <c r="S120" s="1345"/>
      <c r="T120" s="1345"/>
      <c r="U120" s="1345"/>
      <c r="V120" s="1345"/>
      <c r="W120" s="1345"/>
      <c r="X120" s="1345"/>
      <c r="Y120" s="1345"/>
      <c r="Z120" s="1345"/>
      <c r="AA120" s="1345"/>
      <c r="AB120" s="1279"/>
      <c r="AC120" s="1279"/>
      <c r="AD120" s="1279"/>
      <c r="AE120" s="1279"/>
      <c r="AF120" s="1279"/>
      <c r="AG120" s="1279"/>
      <c r="AH120" s="1279"/>
      <c r="AI120" s="1279"/>
      <c r="AJ120" s="1279"/>
      <c r="AK120" s="1279"/>
      <c r="AL120" s="1279"/>
      <c r="AM120" s="1279"/>
      <c r="AN120" s="1279"/>
      <c r="AO120" s="1279"/>
      <c r="AP120" s="1279"/>
      <c r="AQ120" s="1279"/>
      <c r="AR120" s="1279"/>
      <c r="AS120" s="1279"/>
      <c r="AT120" s="1279"/>
      <c r="AU120" s="1279"/>
      <c r="AV120" s="1279"/>
      <c r="AW120" s="1279"/>
      <c r="AX120" s="1279"/>
      <c r="AY120" s="1279"/>
      <c r="AZ120" s="1279"/>
      <c r="BA120" s="1279"/>
      <c r="BB120" s="1279"/>
      <c r="BC120" s="1279"/>
      <c r="BD120" s="1279"/>
      <c r="BE120" s="1279"/>
      <c r="BF120" s="1279"/>
      <c r="BG120" s="1279"/>
      <c r="BH120" s="1279"/>
      <c r="BI120" s="1279"/>
      <c r="BJ120" s="1279"/>
      <c r="BK120" s="1279"/>
      <c r="BL120" s="1279"/>
      <c r="BM120" s="1279"/>
      <c r="BN120" s="1279"/>
      <c r="BO120" s="1279"/>
      <c r="BP120" s="1279"/>
      <c r="BQ120" s="1279"/>
      <c r="BR120" s="1279"/>
      <c r="BS120" s="1279"/>
      <c r="BT120" s="1279"/>
      <c r="BU120" s="1279"/>
      <c r="BV120" s="1279"/>
      <c r="BW120" s="1279"/>
      <c r="BX120" s="1279"/>
      <c r="BY120" s="1279"/>
      <c r="BZ120" s="1279"/>
      <c r="CA120" s="1279"/>
      <c r="CB120" s="1279"/>
      <c r="CC120" s="1279"/>
      <c r="CD120" s="1279"/>
      <c r="CE120" s="1279"/>
      <c r="CF120" s="1279"/>
      <c r="CG120" s="1279"/>
      <c r="CH120" s="1279"/>
      <c r="CI120" s="1279"/>
      <c r="CJ120" s="1279"/>
      <c r="CK120" s="1279"/>
      <c r="CL120" s="1279"/>
      <c r="CM120" s="1279"/>
      <c r="CN120" s="1279"/>
      <c r="CO120" s="1279"/>
      <c r="CP120" s="1279"/>
      <c r="CQ120" s="1279"/>
      <c r="CR120" s="1279"/>
      <c r="CS120" s="1279"/>
      <c r="CT120" s="1279"/>
      <c r="CU120" s="1279"/>
      <c r="CV120" s="1279"/>
      <c r="CW120" s="1279"/>
      <c r="CX120" s="1279"/>
      <c r="CY120" s="1279"/>
      <c r="CZ120" s="1279"/>
      <c r="DA120" s="1279"/>
      <c r="DB120" s="1279"/>
      <c r="DC120" s="1279"/>
      <c r="DD120" s="1279"/>
      <c r="DE120" s="1279"/>
      <c r="DF120" s="1279"/>
      <c r="DG120" s="1279"/>
      <c r="DH120" s="1279"/>
      <c r="DI120" s="1279"/>
      <c r="DJ120" s="1279"/>
      <c r="DK120" s="1279"/>
      <c r="DL120" s="1279"/>
      <c r="DM120" s="1279"/>
      <c r="DN120" s="1279"/>
      <c r="DO120" s="1279"/>
      <c r="DP120" s="1279"/>
      <c r="DQ120" s="1279"/>
      <c r="DR120" s="1279"/>
      <c r="DS120" s="1279"/>
      <c r="DT120" s="1279"/>
      <c r="DU120" s="1279"/>
      <c r="DV120" s="1279"/>
      <c r="DW120" s="1279"/>
      <c r="DX120" s="1279"/>
      <c r="DY120" s="1279"/>
      <c r="DZ120" s="1279"/>
      <c r="EA120" s="1279"/>
      <c r="EB120" s="1279"/>
      <c r="EC120" s="1279"/>
      <c r="ED120" s="1279"/>
      <c r="EE120" s="1279"/>
      <c r="EF120" s="1279"/>
      <c r="EG120" s="1279"/>
      <c r="EH120" s="1279"/>
      <c r="EI120" s="1279"/>
      <c r="EJ120" s="1279"/>
      <c r="EK120" s="1279"/>
      <c r="EL120" s="1279"/>
      <c r="EM120" s="1279"/>
      <c r="EN120" s="1279"/>
      <c r="EO120" s="1279"/>
      <c r="EP120" s="1279"/>
      <c r="EQ120" s="1279"/>
      <c r="ER120" s="1279"/>
      <c r="ES120" s="1279"/>
      <c r="ET120" s="1279"/>
      <c r="EU120" s="1279"/>
      <c r="EV120" s="1279"/>
      <c r="EW120" s="1279"/>
      <c r="EX120" s="1279"/>
      <c r="EY120" s="1279"/>
      <c r="EZ120" s="1279"/>
      <c r="FA120" s="1279"/>
      <c r="FB120" s="1279"/>
      <c r="FC120" s="1279"/>
      <c r="FD120" s="1279"/>
      <c r="FE120" s="1279"/>
      <c r="FF120" s="1279"/>
      <c r="FG120" s="1279"/>
      <c r="FH120" s="1279"/>
      <c r="FI120" s="1279"/>
      <c r="FJ120" s="1279"/>
      <c r="FK120" s="1279"/>
      <c r="FL120" s="1279"/>
      <c r="FM120" s="1279"/>
      <c r="FN120" s="1279"/>
      <c r="FO120" s="1279"/>
      <c r="FP120" s="1279"/>
      <c r="FQ120" s="1279"/>
      <c r="FR120" s="1279"/>
      <c r="FS120" s="1279"/>
      <c r="FT120" s="1279"/>
      <c r="FU120" s="1279"/>
      <c r="FV120" s="1279"/>
      <c r="FW120" s="1279"/>
      <c r="FX120" s="1279"/>
      <c r="FY120" s="1279"/>
      <c r="FZ120" s="1279"/>
      <c r="GA120" s="1279"/>
      <c r="GB120" s="1279"/>
      <c r="GC120" s="1279"/>
      <c r="GD120" s="1279"/>
      <c r="GE120" s="1279"/>
      <c r="GF120" s="1279"/>
      <c r="GG120" s="1279"/>
      <c r="GH120" s="1279"/>
      <c r="GI120" s="1279"/>
      <c r="GJ120" s="1279"/>
      <c r="GK120" s="1279"/>
      <c r="GL120" s="1279"/>
      <c r="GM120" s="1279"/>
      <c r="GN120" s="1279"/>
      <c r="GO120" s="1279"/>
      <c r="GP120" s="1279"/>
      <c r="GQ120" s="1279"/>
      <c r="GR120" s="1279"/>
      <c r="GS120" s="1279"/>
      <c r="GT120" s="1279"/>
      <c r="GU120" s="1279"/>
      <c r="GV120" s="1279"/>
      <c r="GW120" s="1279"/>
      <c r="GX120" s="1279"/>
      <c r="GY120" s="1279"/>
      <c r="GZ120" s="1279"/>
      <c r="HA120" s="1279"/>
      <c r="HB120" s="1279"/>
      <c r="HC120" s="1279"/>
      <c r="HD120" s="1279"/>
      <c r="HE120" s="1279"/>
      <c r="HF120" s="1279"/>
      <c r="HG120" s="1279"/>
      <c r="HH120" s="1279"/>
      <c r="HI120" s="1279"/>
      <c r="HJ120" s="1279"/>
      <c r="HK120" s="1279"/>
      <c r="HL120" s="1279"/>
      <c r="HM120" s="1279"/>
      <c r="HN120" s="1279"/>
      <c r="HO120" s="1279"/>
      <c r="HP120" s="1279"/>
      <c r="HQ120" s="1279"/>
      <c r="HR120" s="1279"/>
      <c r="HS120" s="1279"/>
      <c r="HT120" s="1279"/>
      <c r="HU120" s="1279"/>
      <c r="HV120" s="1279"/>
      <c r="HW120" s="1279"/>
      <c r="HX120" s="1279"/>
      <c r="HY120" s="1279"/>
      <c r="HZ120" s="1279"/>
      <c r="IA120" s="1279"/>
      <c r="IB120" s="1279"/>
      <c r="IC120" s="1279"/>
      <c r="ID120" s="1279"/>
      <c r="IE120" s="1279"/>
      <c r="IF120" s="1279"/>
      <c r="IG120" s="1279"/>
      <c r="IH120" s="1279"/>
      <c r="II120" s="1279"/>
      <c r="IJ120" s="1279"/>
      <c r="IK120" s="1279"/>
      <c r="IL120" s="1279"/>
      <c r="IM120" s="1279"/>
      <c r="IN120" s="1279"/>
      <c r="IO120" s="1279"/>
      <c r="IP120" s="1279"/>
      <c r="IQ120" s="1279"/>
      <c r="IR120" s="1279"/>
      <c r="IS120" s="1279"/>
      <c r="IT120" s="1279"/>
      <c r="IU120" s="1279"/>
    </row>
    <row r="121" spans="1:255" ht="14.1" customHeight="1" x14ac:dyDescent="0.25">
      <c r="A121" s="1271" t="s">
        <v>420</v>
      </c>
      <c r="B121" s="1279" t="s">
        <v>907</v>
      </c>
      <c r="C121" s="1279"/>
      <c r="D121" s="1337"/>
      <c r="E121" s="1337"/>
      <c r="F121" s="1292"/>
      <c r="G121" s="1357">
        <f>SUM(G122)</f>
        <v>0</v>
      </c>
      <c r="H121" s="1358">
        <f t="shared" ref="H121:Z121" si="129">SUM(H122)</f>
        <v>0</v>
      </c>
      <c r="I121" s="1358">
        <f t="shared" si="129"/>
        <v>0</v>
      </c>
      <c r="J121" s="1358">
        <f t="shared" si="129"/>
        <v>0</v>
      </c>
      <c r="K121" s="1358">
        <f t="shared" si="129"/>
        <v>0</v>
      </c>
      <c r="L121" s="1358">
        <f t="shared" si="129"/>
        <v>0</v>
      </c>
      <c r="M121" s="1358">
        <f t="shared" si="129"/>
        <v>0</v>
      </c>
      <c r="N121" s="1358">
        <f t="shared" si="129"/>
        <v>0</v>
      </c>
      <c r="O121" s="1358">
        <f t="shared" si="129"/>
        <v>0</v>
      </c>
      <c r="P121" s="1358">
        <f t="shared" si="129"/>
        <v>0</v>
      </c>
      <c r="Q121" s="1358">
        <f t="shared" si="129"/>
        <v>0</v>
      </c>
      <c r="R121" s="1358">
        <f t="shared" si="129"/>
        <v>0</v>
      </c>
      <c r="S121" s="1358">
        <f t="shared" si="129"/>
        <v>0</v>
      </c>
      <c r="T121" s="1358">
        <f t="shared" si="129"/>
        <v>0</v>
      </c>
      <c r="U121" s="1358">
        <f t="shared" si="129"/>
        <v>0</v>
      </c>
      <c r="V121" s="1358">
        <f t="shared" si="129"/>
        <v>0</v>
      </c>
      <c r="W121" s="1358">
        <f t="shared" si="129"/>
        <v>0</v>
      </c>
      <c r="X121" s="1358">
        <f t="shared" si="129"/>
        <v>0</v>
      </c>
      <c r="Y121" s="1358">
        <f t="shared" si="129"/>
        <v>0</v>
      </c>
      <c r="Z121" s="1358">
        <f t="shared" si="129"/>
        <v>0</v>
      </c>
      <c r="AA121" s="1359">
        <v>0</v>
      </c>
    </row>
    <row r="122" spans="1:255" ht="14.1" customHeight="1" x14ac:dyDescent="0.25">
      <c r="A122" s="216"/>
      <c r="B122" s="1294" t="s">
        <v>237</v>
      </c>
      <c r="C122" s="1295" t="s">
        <v>788</v>
      </c>
      <c r="D122" s="1367">
        <f>D149</f>
        <v>0</v>
      </c>
      <c r="F122" s="1292"/>
      <c r="G122" s="1368">
        <f t="shared" ref="G122:AA122" si="130">IF($D$149&lt;0,0,IF($D$149&gt;0,G18*$D$122,0))</f>
        <v>0</v>
      </c>
      <c r="H122" s="1368">
        <f t="shared" si="130"/>
        <v>0</v>
      </c>
      <c r="I122" s="1368">
        <f t="shared" si="130"/>
        <v>0</v>
      </c>
      <c r="J122" s="1368">
        <f t="shared" si="130"/>
        <v>0</v>
      </c>
      <c r="K122" s="1368">
        <f t="shared" si="130"/>
        <v>0</v>
      </c>
      <c r="L122" s="1368">
        <f t="shared" si="130"/>
        <v>0</v>
      </c>
      <c r="M122" s="1368">
        <f t="shared" si="130"/>
        <v>0</v>
      </c>
      <c r="N122" s="1368">
        <f t="shared" si="130"/>
        <v>0</v>
      </c>
      <c r="O122" s="1368">
        <f t="shared" si="130"/>
        <v>0</v>
      </c>
      <c r="P122" s="1368">
        <f t="shared" si="130"/>
        <v>0</v>
      </c>
      <c r="Q122" s="1368">
        <f t="shared" si="130"/>
        <v>0</v>
      </c>
      <c r="R122" s="1368">
        <f t="shared" si="130"/>
        <v>0</v>
      </c>
      <c r="S122" s="1368">
        <f t="shared" si="130"/>
        <v>0</v>
      </c>
      <c r="T122" s="1368">
        <f t="shared" si="130"/>
        <v>0</v>
      </c>
      <c r="U122" s="1368">
        <f t="shared" si="130"/>
        <v>0</v>
      </c>
      <c r="V122" s="1368">
        <f t="shared" si="130"/>
        <v>0</v>
      </c>
      <c r="W122" s="1368">
        <f t="shared" si="130"/>
        <v>0</v>
      </c>
      <c r="X122" s="1368">
        <f t="shared" si="130"/>
        <v>0</v>
      </c>
      <c r="Y122" s="1368">
        <f t="shared" si="130"/>
        <v>0</v>
      </c>
      <c r="Z122" s="1368">
        <f t="shared" si="130"/>
        <v>0</v>
      </c>
      <c r="AA122" s="1368">
        <f t="shared" si="130"/>
        <v>0</v>
      </c>
      <c r="AB122" s="1280"/>
      <c r="AC122" s="1274"/>
      <c r="AD122" s="1279"/>
      <c r="AE122" s="1279"/>
      <c r="AF122" s="1279"/>
      <c r="AG122" s="1279"/>
      <c r="AH122" s="1279"/>
      <c r="AI122" s="1279"/>
      <c r="AJ122" s="1279"/>
      <c r="AK122" s="1279"/>
      <c r="AL122" s="1279"/>
      <c r="AM122" s="1279"/>
      <c r="AN122" s="1279"/>
      <c r="AO122" s="1279"/>
      <c r="AP122" s="1279"/>
      <c r="AQ122" s="1279"/>
      <c r="AR122" s="1279"/>
      <c r="AS122" s="1279"/>
      <c r="AT122" s="1279"/>
      <c r="AU122" s="1279"/>
      <c r="AV122" s="1279"/>
      <c r="AW122" s="1279"/>
      <c r="AX122" s="1279"/>
      <c r="AY122" s="1279"/>
      <c r="AZ122" s="1279"/>
      <c r="BA122" s="1279"/>
      <c r="BB122" s="1279"/>
      <c r="BC122" s="1279"/>
      <c r="BD122" s="1279"/>
      <c r="BE122" s="1279"/>
      <c r="BF122" s="1279"/>
      <c r="BG122" s="1279"/>
      <c r="BH122" s="1279"/>
      <c r="BI122" s="1279"/>
      <c r="BJ122" s="1279"/>
      <c r="BK122" s="1279"/>
      <c r="BL122" s="1279"/>
      <c r="BM122" s="1279"/>
      <c r="BN122" s="1279"/>
      <c r="BO122" s="1279"/>
      <c r="BP122" s="1279"/>
      <c r="BQ122" s="1279"/>
      <c r="BR122" s="1279"/>
      <c r="BS122" s="1279"/>
      <c r="BT122" s="1279"/>
      <c r="BU122" s="1279"/>
      <c r="BV122" s="1279"/>
      <c r="BW122" s="1279"/>
      <c r="BX122" s="1279"/>
      <c r="BY122" s="1279"/>
      <c r="BZ122" s="1279"/>
      <c r="CA122" s="1279"/>
      <c r="CB122" s="1279"/>
      <c r="CC122" s="1279"/>
      <c r="CD122" s="1279"/>
      <c r="CE122" s="1279"/>
      <c r="CF122" s="1279"/>
      <c r="CG122" s="1279"/>
      <c r="CH122" s="1279"/>
      <c r="CI122" s="1279"/>
      <c r="CJ122" s="1279"/>
      <c r="CK122" s="1279"/>
      <c r="CL122" s="1279"/>
      <c r="CM122" s="1279"/>
      <c r="CN122" s="1279"/>
      <c r="CO122" s="1279"/>
      <c r="CP122" s="1279"/>
      <c r="CQ122" s="1279"/>
      <c r="CR122" s="1279"/>
      <c r="CS122" s="1279"/>
      <c r="CT122" s="1279"/>
      <c r="CU122" s="1279"/>
      <c r="CV122" s="1279"/>
      <c r="CW122" s="1279"/>
      <c r="CX122" s="1279"/>
      <c r="CY122" s="1279"/>
      <c r="CZ122" s="1279"/>
      <c r="DA122" s="1279"/>
      <c r="DB122" s="1279"/>
      <c r="DC122" s="1279"/>
      <c r="DD122" s="1279"/>
      <c r="DE122" s="1279"/>
      <c r="DF122" s="1279"/>
      <c r="DG122" s="1279"/>
      <c r="DH122" s="1279"/>
      <c r="DI122" s="1279"/>
      <c r="DJ122" s="1279"/>
      <c r="DK122" s="1279"/>
      <c r="DL122" s="1279"/>
      <c r="DM122" s="1279"/>
      <c r="DN122" s="1279"/>
      <c r="DO122" s="1279"/>
      <c r="DP122" s="1279"/>
      <c r="DQ122" s="1279"/>
      <c r="DR122" s="1279"/>
      <c r="DS122" s="1279"/>
      <c r="DT122" s="1279"/>
      <c r="DU122" s="1279"/>
      <c r="DV122" s="1279"/>
      <c r="DW122" s="1279"/>
      <c r="DX122" s="1279"/>
      <c r="DY122" s="1279"/>
      <c r="DZ122" s="1279"/>
      <c r="EA122" s="1279"/>
      <c r="EB122" s="1279"/>
      <c r="EC122" s="1279"/>
      <c r="ED122" s="1279"/>
      <c r="EE122" s="1279"/>
      <c r="EF122" s="1279"/>
      <c r="EG122" s="1279"/>
      <c r="EH122" s="1279"/>
      <c r="EI122" s="1279"/>
      <c r="EJ122" s="1279"/>
      <c r="EK122" s="1279"/>
      <c r="EL122" s="1279"/>
      <c r="EM122" s="1279"/>
      <c r="EN122" s="1279"/>
      <c r="EO122" s="1279"/>
      <c r="EP122" s="1279"/>
      <c r="EQ122" s="1279"/>
      <c r="ER122" s="1279"/>
      <c r="ES122" s="1279"/>
      <c r="ET122" s="1279"/>
      <c r="EU122" s="1279"/>
      <c r="EV122" s="1279"/>
      <c r="EW122" s="1279"/>
      <c r="EX122" s="1279"/>
      <c r="EY122" s="1279"/>
      <c r="EZ122" s="1279"/>
      <c r="FA122" s="1279"/>
      <c r="FB122" s="1279"/>
      <c r="FC122" s="1279"/>
      <c r="FD122" s="1279"/>
      <c r="FE122" s="1279"/>
      <c r="FF122" s="1279"/>
      <c r="FG122" s="1279"/>
      <c r="FH122" s="1279"/>
      <c r="FI122" s="1279"/>
      <c r="FJ122" s="1279"/>
      <c r="FK122" s="1279"/>
      <c r="FL122" s="1279"/>
      <c r="FM122" s="1279"/>
      <c r="FN122" s="1279"/>
      <c r="FO122" s="1279"/>
      <c r="FP122" s="1279"/>
      <c r="FQ122" s="1279"/>
      <c r="FR122" s="1279"/>
      <c r="FS122" s="1279"/>
      <c r="FT122" s="1279"/>
      <c r="FU122" s="1279"/>
      <c r="FV122" s="1279"/>
      <c r="FW122" s="1279"/>
      <c r="FX122" s="1279"/>
      <c r="FY122" s="1279"/>
      <c r="FZ122" s="1279"/>
      <c r="GA122" s="1279"/>
      <c r="GB122" s="1279"/>
      <c r="GC122" s="1279"/>
      <c r="GD122" s="1279"/>
      <c r="GE122" s="1279"/>
      <c r="GF122" s="1279"/>
      <c r="GG122" s="1279"/>
      <c r="GH122" s="1279"/>
      <c r="GI122" s="1279"/>
      <c r="GJ122" s="1279"/>
      <c r="GK122" s="1279"/>
      <c r="GL122" s="1279"/>
      <c r="GM122" s="1279"/>
      <c r="GN122" s="1279"/>
      <c r="GO122" s="1279"/>
      <c r="GP122" s="1279"/>
      <c r="GQ122" s="1279"/>
      <c r="GR122" s="1279"/>
      <c r="GS122" s="1279"/>
      <c r="GT122" s="1279"/>
      <c r="GU122" s="1279"/>
      <c r="GV122" s="1279"/>
      <c r="GW122" s="1279"/>
      <c r="GX122" s="1279"/>
      <c r="GY122" s="1279"/>
      <c r="GZ122" s="1279"/>
      <c r="HA122" s="1279"/>
      <c r="HB122" s="1279"/>
      <c r="HC122" s="1279"/>
      <c r="HD122" s="1279"/>
      <c r="HE122" s="1279"/>
      <c r="HF122" s="1279"/>
      <c r="HG122" s="1279"/>
      <c r="HH122" s="1279"/>
      <c r="HI122" s="1279"/>
      <c r="HJ122" s="1279"/>
      <c r="HK122" s="1279"/>
      <c r="HL122" s="1279"/>
      <c r="HM122" s="1279"/>
      <c r="HN122" s="1279"/>
      <c r="HO122" s="1279"/>
      <c r="HP122" s="1279"/>
      <c r="HQ122" s="1279"/>
      <c r="HR122" s="1279"/>
      <c r="HS122" s="1279"/>
      <c r="HT122" s="1279"/>
      <c r="HU122" s="1279"/>
      <c r="HV122" s="1279"/>
      <c r="HW122" s="1279"/>
      <c r="HX122" s="1279"/>
      <c r="HY122" s="1279"/>
      <c r="HZ122" s="1279"/>
      <c r="IA122" s="1279"/>
      <c r="IB122" s="1279"/>
      <c r="IC122" s="1279"/>
      <c r="ID122" s="1279"/>
      <c r="IE122" s="1279"/>
      <c r="IF122" s="1279"/>
      <c r="IG122" s="1279"/>
      <c r="IH122" s="1279"/>
      <c r="II122" s="1279"/>
      <c r="IJ122" s="1279"/>
      <c r="IK122" s="1279"/>
      <c r="IL122" s="1279"/>
      <c r="IM122" s="1279"/>
      <c r="IN122" s="1279"/>
      <c r="IO122" s="1279"/>
      <c r="IP122" s="1279"/>
    </row>
    <row r="123" spans="1:255" ht="5.0999999999999996" customHeight="1" x14ac:dyDescent="0.25">
      <c r="D123" s="1274"/>
      <c r="E123" s="1279"/>
      <c r="F123" s="1279"/>
      <c r="AA123" s="1304"/>
    </row>
    <row r="124" spans="1:255" ht="14.1" customHeight="1" x14ac:dyDescent="0.25">
      <c r="A124" s="1271" t="s">
        <v>421</v>
      </c>
      <c r="B124" s="1279" t="s">
        <v>540</v>
      </c>
      <c r="D124" s="1279"/>
      <c r="E124" s="1369"/>
      <c r="F124" s="1369"/>
      <c r="G124" s="1370">
        <f t="shared" ref="G124:I124" si="131">SUM(G125:G127)</f>
        <v>0</v>
      </c>
      <c r="H124" s="1371">
        <f t="shared" ref="H124" si="132">SUM(H125:H127)</f>
        <v>0</v>
      </c>
      <c r="I124" s="1371">
        <f t="shared" si="131"/>
        <v>0</v>
      </c>
      <c r="J124" s="1371">
        <f>SUM(J125:J127)</f>
        <v>0</v>
      </c>
      <c r="K124" s="1371">
        <f>SUM(K125:K127)</f>
        <v>0</v>
      </c>
      <c r="L124" s="1371">
        <f t="shared" ref="L124:AA124" si="133">SUM(L125:L127)</f>
        <v>0</v>
      </c>
      <c r="M124" s="1371">
        <f t="shared" si="133"/>
        <v>0</v>
      </c>
      <c r="N124" s="1371">
        <f t="shared" si="133"/>
        <v>0</v>
      </c>
      <c r="O124" s="1371">
        <f t="shared" si="133"/>
        <v>0</v>
      </c>
      <c r="P124" s="1371">
        <f t="shared" si="133"/>
        <v>0</v>
      </c>
      <c r="Q124" s="1371">
        <f t="shared" si="133"/>
        <v>0</v>
      </c>
      <c r="R124" s="1371">
        <f t="shared" si="133"/>
        <v>0</v>
      </c>
      <c r="S124" s="1371">
        <f t="shared" si="133"/>
        <v>0</v>
      </c>
      <c r="T124" s="1371">
        <f t="shared" si="133"/>
        <v>0</v>
      </c>
      <c r="U124" s="1371">
        <f t="shared" ref="U124:Z124" si="134">SUM(U125:U127)</f>
        <v>0</v>
      </c>
      <c r="V124" s="1371">
        <f t="shared" si="134"/>
        <v>0</v>
      </c>
      <c r="W124" s="1371">
        <f t="shared" si="134"/>
        <v>0</v>
      </c>
      <c r="X124" s="1371">
        <f t="shared" si="134"/>
        <v>0</v>
      </c>
      <c r="Y124" s="1371">
        <f t="shared" si="134"/>
        <v>0</v>
      </c>
      <c r="Z124" s="1371">
        <f t="shared" si="134"/>
        <v>0</v>
      </c>
      <c r="AA124" s="1371">
        <f t="shared" si="133"/>
        <v>0</v>
      </c>
      <c r="AB124" s="1279"/>
      <c r="AC124" s="1279"/>
      <c r="AD124" s="1279"/>
      <c r="AE124" s="1279"/>
      <c r="AF124" s="1279"/>
      <c r="AG124" s="1279"/>
      <c r="AH124" s="1279"/>
      <c r="AI124" s="1279"/>
      <c r="AJ124" s="1279"/>
      <c r="AK124" s="1279"/>
      <c r="AL124" s="1279"/>
      <c r="AM124" s="1279"/>
      <c r="AN124" s="1279"/>
      <c r="AO124" s="1279"/>
      <c r="AP124" s="1279"/>
      <c r="AQ124" s="1279"/>
      <c r="AR124" s="1279"/>
      <c r="AS124" s="1279"/>
      <c r="AT124" s="1279"/>
      <c r="AU124" s="1279"/>
      <c r="AV124" s="1279"/>
      <c r="AW124" s="1279"/>
      <c r="AX124" s="1279"/>
      <c r="AY124" s="1279"/>
      <c r="AZ124" s="1279"/>
      <c r="BA124" s="1279"/>
      <c r="BB124" s="1279"/>
      <c r="BC124" s="1279"/>
      <c r="BD124" s="1279"/>
      <c r="BE124" s="1279"/>
      <c r="BF124" s="1279"/>
      <c r="BG124" s="1279"/>
      <c r="BH124" s="1279"/>
      <c r="BI124" s="1279"/>
      <c r="BJ124" s="1279"/>
      <c r="BK124" s="1279"/>
      <c r="BL124" s="1279"/>
      <c r="BM124" s="1279"/>
      <c r="BN124" s="1279"/>
      <c r="BO124" s="1279"/>
      <c r="BP124" s="1279"/>
      <c r="BQ124" s="1279"/>
      <c r="BR124" s="1279"/>
      <c r="BS124" s="1279"/>
      <c r="BT124" s="1279"/>
      <c r="BU124" s="1279"/>
      <c r="BV124" s="1279"/>
      <c r="BW124" s="1279"/>
      <c r="BX124" s="1279"/>
      <c r="BY124" s="1279"/>
      <c r="BZ124" s="1279"/>
      <c r="CA124" s="1279"/>
      <c r="CB124" s="1279"/>
      <c r="CC124" s="1279"/>
      <c r="CD124" s="1279"/>
      <c r="CE124" s="1279"/>
      <c r="CF124" s="1279"/>
      <c r="CG124" s="1279"/>
      <c r="CH124" s="1279"/>
      <c r="CI124" s="1279"/>
      <c r="CJ124" s="1279"/>
      <c r="CK124" s="1279"/>
      <c r="CL124" s="1279"/>
      <c r="CM124" s="1279"/>
      <c r="CN124" s="1279"/>
      <c r="CO124" s="1279"/>
      <c r="CP124" s="1279"/>
      <c r="CQ124" s="1279"/>
      <c r="CR124" s="1279"/>
      <c r="CS124" s="1279"/>
      <c r="CT124" s="1279"/>
      <c r="CU124" s="1279"/>
      <c r="CV124" s="1279"/>
      <c r="CW124" s="1279"/>
      <c r="CX124" s="1279"/>
      <c r="CY124" s="1279"/>
      <c r="CZ124" s="1279"/>
      <c r="DA124" s="1279"/>
      <c r="DB124" s="1279"/>
      <c r="DC124" s="1279"/>
      <c r="DD124" s="1279"/>
      <c r="DE124" s="1279"/>
      <c r="DF124" s="1279"/>
      <c r="DG124" s="1279"/>
      <c r="DH124" s="1279"/>
      <c r="DI124" s="1279"/>
      <c r="DJ124" s="1279"/>
      <c r="DK124" s="1279"/>
      <c r="DL124" s="1279"/>
      <c r="DM124" s="1279"/>
      <c r="DN124" s="1279"/>
      <c r="DO124" s="1279"/>
      <c r="DP124" s="1279"/>
      <c r="DQ124" s="1279"/>
      <c r="DR124" s="1279"/>
      <c r="DS124" s="1279"/>
      <c r="DT124" s="1279"/>
      <c r="DU124" s="1279"/>
      <c r="DV124" s="1279"/>
      <c r="DW124" s="1279"/>
      <c r="DX124" s="1279"/>
      <c r="DY124" s="1279"/>
      <c r="DZ124" s="1279"/>
      <c r="EA124" s="1279"/>
      <c r="EB124" s="1279"/>
      <c r="EC124" s="1279"/>
      <c r="ED124" s="1279"/>
      <c r="EE124" s="1279"/>
      <c r="EF124" s="1279"/>
      <c r="EG124" s="1279"/>
      <c r="EH124" s="1279"/>
      <c r="EI124" s="1279"/>
      <c r="EJ124" s="1279"/>
      <c r="EK124" s="1279"/>
      <c r="EL124" s="1279"/>
      <c r="EM124" s="1279"/>
      <c r="EN124" s="1279"/>
      <c r="EO124" s="1279"/>
      <c r="EP124" s="1279"/>
      <c r="EQ124" s="1279"/>
      <c r="ER124" s="1279"/>
      <c r="ES124" s="1279"/>
      <c r="ET124" s="1279"/>
      <c r="EU124" s="1279"/>
      <c r="EV124" s="1279"/>
      <c r="EW124" s="1279"/>
      <c r="EX124" s="1279"/>
      <c r="EY124" s="1279"/>
      <c r="EZ124" s="1279"/>
      <c r="FA124" s="1279"/>
      <c r="FB124" s="1279"/>
      <c r="FC124" s="1279"/>
      <c r="FD124" s="1279"/>
      <c r="FE124" s="1279"/>
      <c r="FF124" s="1279"/>
      <c r="FG124" s="1279"/>
      <c r="FH124" s="1279"/>
      <c r="FI124" s="1279"/>
      <c r="FJ124" s="1279"/>
      <c r="FK124" s="1279"/>
      <c r="FL124" s="1279"/>
      <c r="FM124" s="1279"/>
      <c r="FN124" s="1279"/>
      <c r="FO124" s="1279"/>
      <c r="FP124" s="1279"/>
      <c r="FQ124" s="1279"/>
      <c r="FR124" s="1279"/>
      <c r="FS124" s="1279"/>
      <c r="FT124" s="1279"/>
      <c r="FU124" s="1279"/>
      <c r="FV124" s="1279"/>
      <c r="FW124" s="1279"/>
      <c r="FX124" s="1279"/>
      <c r="FY124" s="1279"/>
      <c r="FZ124" s="1279"/>
      <c r="GA124" s="1279"/>
      <c r="GB124" s="1279"/>
      <c r="GC124" s="1279"/>
      <c r="GD124" s="1279"/>
      <c r="GE124" s="1279"/>
      <c r="GF124" s="1279"/>
      <c r="GG124" s="1279"/>
      <c r="GH124" s="1279"/>
      <c r="GI124" s="1279"/>
      <c r="GJ124" s="1279"/>
      <c r="GK124" s="1279"/>
      <c r="GL124" s="1279"/>
      <c r="GM124" s="1279"/>
      <c r="GN124" s="1279"/>
      <c r="GO124" s="1279"/>
      <c r="GP124" s="1279"/>
      <c r="GQ124" s="1279"/>
      <c r="GR124" s="1279"/>
      <c r="GS124" s="1279"/>
      <c r="GT124" s="1279"/>
      <c r="GU124" s="1279"/>
      <c r="GV124" s="1279"/>
      <c r="GW124" s="1279"/>
      <c r="GX124" s="1279"/>
      <c r="GY124" s="1279"/>
      <c r="GZ124" s="1279"/>
      <c r="HA124" s="1279"/>
      <c r="HB124" s="1279"/>
      <c r="HC124" s="1279"/>
      <c r="HD124" s="1279"/>
      <c r="HE124" s="1279"/>
      <c r="HF124" s="1279"/>
      <c r="HG124" s="1279"/>
      <c r="HH124" s="1279"/>
      <c r="HI124" s="1279"/>
      <c r="HJ124" s="1279"/>
      <c r="HK124" s="1279"/>
      <c r="HL124" s="1279"/>
      <c r="HM124" s="1279"/>
      <c r="HN124" s="1279"/>
      <c r="HO124" s="1279"/>
      <c r="HP124" s="1279"/>
      <c r="HQ124" s="1279"/>
      <c r="HR124" s="1279"/>
      <c r="HS124" s="1279"/>
      <c r="HT124" s="1279"/>
      <c r="HU124" s="1279"/>
      <c r="HV124" s="1279"/>
      <c r="HW124" s="1279"/>
      <c r="HX124" s="1279"/>
      <c r="HY124" s="1279"/>
      <c r="HZ124" s="1279"/>
      <c r="IA124" s="1279"/>
      <c r="IB124" s="1279"/>
      <c r="IC124" s="1279"/>
      <c r="ID124" s="1279"/>
      <c r="IE124" s="1279"/>
      <c r="IF124" s="1279"/>
      <c r="IG124" s="1279"/>
      <c r="IH124" s="1279"/>
      <c r="II124" s="1279"/>
      <c r="IJ124" s="1279"/>
      <c r="IK124" s="1279"/>
      <c r="IL124" s="1279"/>
      <c r="IM124" s="1279"/>
      <c r="IN124" s="1279"/>
      <c r="IO124" s="1279"/>
      <c r="IP124" s="1279"/>
      <c r="IQ124" s="1279"/>
      <c r="IR124" s="1279"/>
      <c r="IS124" s="1279"/>
      <c r="IT124" s="1279"/>
      <c r="IU124" s="1279"/>
    </row>
    <row r="125" spans="1:255" ht="14.1" customHeight="1" x14ac:dyDescent="0.25">
      <c r="A125" s="216"/>
      <c r="B125" s="1294" t="s">
        <v>237</v>
      </c>
      <c r="C125" s="1295" t="s">
        <v>269</v>
      </c>
      <c r="D125" s="1274"/>
      <c r="E125" s="1369"/>
      <c r="F125" s="1369"/>
      <c r="G125" s="1311">
        <v>0</v>
      </c>
      <c r="H125" s="1311">
        <v>0</v>
      </c>
      <c r="I125" s="1311">
        <v>0</v>
      </c>
      <c r="J125" s="1311">
        <v>0</v>
      </c>
      <c r="K125" s="1311">
        <v>0</v>
      </c>
      <c r="L125" s="1311">
        <v>0</v>
      </c>
      <c r="M125" s="1311">
        <v>0</v>
      </c>
      <c r="N125" s="1311">
        <v>0</v>
      </c>
      <c r="O125" s="1311">
        <v>0</v>
      </c>
      <c r="P125" s="1311">
        <v>0</v>
      </c>
      <c r="Q125" s="1311">
        <f>'(13)Proj.Deprec.'!K18</f>
        <v>0</v>
      </c>
      <c r="R125" s="1311">
        <v>0</v>
      </c>
      <c r="S125" s="1311">
        <v>0</v>
      </c>
      <c r="T125" s="1311">
        <v>0</v>
      </c>
      <c r="U125" s="1311">
        <v>0</v>
      </c>
      <c r="V125" s="1311"/>
      <c r="W125" s="1311">
        <v>0</v>
      </c>
      <c r="X125" s="1311">
        <v>0</v>
      </c>
      <c r="Y125" s="1311">
        <v>0</v>
      </c>
      <c r="Z125" s="1311">
        <v>0</v>
      </c>
      <c r="AA125" s="1311">
        <f>'(13)Proj.Deprec.'!K18</f>
        <v>0</v>
      </c>
      <c r="AB125" s="1274"/>
      <c r="AC125" s="1274"/>
      <c r="AD125" s="1274"/>
      <c r="AE125" s="1274"/>
      <c r="AF125" s="1274"/>
      <c r="AG125" s="1274"/>
      <c r="AH125" s="1274"/>
      <c r="AI125" s="1274"/>
      <c r="AJ125" s="1274"/>
      <c r="AK125" s="1274"/>
      <c r="AL125" s="1274"/>
      <c r="AM125" s="1274"/>
      <c r="AN125" s="1274"/>
      <c r="AO125" s="1274"/>
      <c r="AP125" s="1274"/>
      <c r="AQ125" s="1274"/>
      <c r="AR125" s="1274"/>
      <c r="AS125" s="1274"/>
      <c r="AT125" s="1274"/>
      <c r="AU125" s="1274"/>
      <c r="AV125" s="1274"/>
      <c r="AW125" s="1274"/>
      <c r="AX125" s="1274"/>
      <c r="AY125" s="1274"/>
      <c r="AZ125" s="1274"/>
      <c r="BA125" s="1274"/>
      <c r="BB125" s="1274"/>
      <c r="BC125" s="1274"/>
      <c r="BD125" s="1274"/>
      <c r="BE125" s="1274"/>
      <c r="BF125" s="1274"/>
      <c r="BG125" s="1274"/>
      <c r="BH125" s="1274"/>
      <c r="BI125" s="1274"/>
      <c r="BJ125" s="1274"/>
      <c r="BK125" s="1274"/>
      <c r="BL125" s="1274"/>
      <c r="BM125" s="1274"/>
      <c r="BN125" s="1274"/>
      <c r="BO125" s="1274"/>
      <c r="BP125" s="1274"/>
      <c r="BQ125" s="1274"/>
      <c r="BR125" s="1274"/>
      <c r="BS125" s="1274"/>
      <c r="BT125" s="1274"/>
      <c r="BU125" s="1274"/>
      <c r="BV125" s="1274"/>
      <c r="BW125" s="1274"/>
      <c r="BX125" s="1274"/>
      <c r="BY125" s="1274"/>
      <c r="BZ125" s="1274"/>
      <c r="CA125" s="1274"/>
      <c r="CB125" s="1274"/>
      <c r="CC125" s="1274"/>
      <c r="CD125" s="1274"/>
      <c r="CE125" s="1274"/>
      <c r="CF125" s="1274"/>
      <c r="CG125" s="1274"/>
      <c r="CH125" s="1274"/>
      <c r="CI125" s="1274"/>
      <c r="CJ125" s="1274"/>
      <c r="CK125" s="1274"/>
      <c r="CL125" s="1274"/>
      <c r="CM125" s="1274"/>
      <c r="CN125" s="1274"/>
      <c r="CO125" s="1274"/>
      <c r="CP125" s="1274"/>
      <c r="CQ125" s="1274"/>
      <c r="CR125" s="1274"/>
      <c r="CS125" s="1274"/>
      <c r="CT125" s="1274"/>
      <c r="CU125" s="1274"/>
      <c r="CV125" s="1274"/>
      <c r="CW125" s="1274"/>
      <c r="CX125" s="1274"/>
      <c r="CY125" s="1274"/>
      <c r="CZ125" s="1274"/>
      <c r="DA125" s="1274"/>
      <c r="DB125" s="1274"/>
      <c r="DC125" s="1274"/>
      <c r="DD125" s="1274"/>
      <c r="DE125" s="1274"/>
      <c r="DF125" s="1274"/>
      <c r="DG125" s="1274"/>
      <c r="DH125" s="1274"/>
      <c r="DI125" s="1274"/>
      <c r="DJ125" s="1274"/>
      <c r="DK125" s="1274"/>
      <c r="DL125" s="1274"/>
      <c r="DM125" s="1274"/>
      <c r="DN125" s="1274"/>
      <c r="DO125" s="1274"/>
      <c r="DP125" s="1274"/>
      <c r="DQ125" s="1274"/>
      <c r="DR125" s="1274"/>
      <c r="DS125" s="1274"/>
      <c r="DT125" s="1274"/>
      <c r="DU125" s="1274"/>
      <c r="DV125" s="1274"/>
      <c r="DW125" s="1274"/>
      <c r="DX125" s="1274"/>
      <c r="DY125" s="1274"/>
      <c r="DZ125" s="1274"/>
      <c r="EA125" s="1274"/>
      <c r="EB125" s="1274"/>
      <c r="EC125" s="1274"/>
      <c r="ED125" s="1274"/>
      <c r="EE125" s="1274"/>
      <c r="EF125" s="1274"/>
      <c r="EG125" s="1274"/>
      <c r="EH125" s="1274"/>
      <c r="EI125" s="1274"/>
      <c r="EJ125" s="1274"/>
      <c r="EK125" s="1274"/>
      <c r="EL125" s="1274"/>
      <c r="EM125" s="1274"/>
      <c r="EN125" s="1274"/>
      <c r="EO125" s="1274"/>
      <c r="EP125" s="1274"/>
      <c r="EQ125" s="1274"/>
      <c r="ER125" s="1274"/>
      <c r="ES125" s="1274"/>
      <c r="ET125" s="1274"/>
      <c r="EU125" s="1274"/>
      <c r="EV125" s="1274"/>
      <c r="EW125" s="1274"/>
      <c r="EX125" s="1274"/>
      <c r="EY125" s="1274"/>
      <c r="EZ125" s="1274"/>
      <c r="FA125" s="1274"/>
      <c r="FB125" s="1274"/>
      <c r="FC125" s="1274"/>
      <c r="FD125" s="1274"/>
      <c r="FE125" s="1274"/>
      <c r="FF125" s="1274"/>
      <c r="FG125" s="1274"/>
      <c r="FH125" s="1274"/>
      <c r="FI125" s="1274"/>
      <c r="FJ125" s="1274"/>
      <c r="FK125" s="1274"/>
      <c r="FL125" s="1274"/>
      <c r="FM125" s="1274"/>
      <c r="FN125" s="1274"/>
      <c r="FO125" s="1274"/>
      <c r="FP125" s="1274"/>
      <c r="FQ125" s="1274"/>
      <c r="FR125" s="1274"/>
      <c r="FS125" s="1274"/>
      <c r="FT125" s="1274"/>
      <c r="FU125" s="1274"/>
      <c r="FV125" s="1274"/>
      <c r="FW125" s="1274"/>
      <c r="FX125" s="1274"/>
      <c r="FY125" s="1274"/>
      <c r="FZ125" s="1274"/>
      <c r="GA125" s="1274"/>
      <c r="GB125" s="1274"/>
      <c r="GC125" s="1274"/>
      <c r="GD125" s="1274"/>
      <c r="GE125" s="1274"/>
      <c r="GF125" s="1274"/>
      <c r="GG125" s="1274"/>
      <c r="GH125" s="1274"/>
      <c r="GI125" s="1274"/>
      <c r="GJ125" s="1274"/>
      <c r="GK125" s="1274"/>
      <c r="GL125" s="1274"/>
      <c r="GM125" s="1274"/>
      <c r="GN125" s="1274"/>
      <c r="GO125" s="1274"/>
      <c r="GP125" s="1274"/>
      <c r="GQ125" s="1274"/>
      <c r="GR125" s="1274"/>
      <c r="GS125" s="1274"/>
      <c r="GT125" s="1274"/>
      <c r="GU125" s="1274"/>
      <c r="GV125" s="1274"/>
      <c r="GW125" s="1274"/>
      <c r="GX125" s="1274"/>
      <c r="GY125" s="1274"/>
      <c r="GZ125" s="1274"/>
      <c r="HA125" s="1274"/>
      <c r="HB125" s="1274"/>
      <c r="HC125" s="1274"/>
      <c r="HD125" s="1274"/>
      <c r="HE125" s="1274"/>
      <c r="HF125" s="1274"/>
      <c r="HG125" s="1274"/>
      <c r="HH125" s="1274"/>
      <c r="HI125" s="1274"/>
      <c r="HJ125" s="1274"/>
      <c r="HK125" s="1274"/>
      <c r="HL125" s="1274"/>
      <c r="HM125" s="1274"/>
      <c r="HN125" s="1274"/>
      <c r="HO125" s="1274"/>
      <c r="HP125" s="1274"/>
      <c r="HQ125" s="1274"/>
      <c r="HR125" s="1274"/>
      <c r="HS125" s="1274"/>
      <c r="HT125" s="1274"/>
      <c r="HU125" s="1274"/>
      <c r="HV125" s="1274"/>
      <c r="HW125" s="1274"/>
      <c r="HX125" s="1274"/>
      <c r="HY125" s="1274"/>
      <c r="HZ125" s="1274"/>
      <c r="IA125" s="1274"/>
      <c r="IB125" s="1274"/>
      <c r="IC125" s="1274"/>
      <c r="ID125" s="1274"/>
      <c r="IE125" s="1274"/>
      <c r="IF125" s="1274"/>
      <c r="IG125" s="1274"/>
      <c r="IH125" s="1274"/>
      <c r="II125" s="1274"/>
      <c r="IJ125" s="1274"/>
      <c r="IK125" s="1274"/>
      <c r="IL125" s="1274"/>
      <c r="IM125" s="1274"/>
      <c r="IN125" s="1274"/>
      <c r="IO125" s="1274"/>
      <c r="IP125" s="1274"/>
      <c r="IQ125" s="1274"/>
      <c r="IR125" s="1274"/>
      <c r="IS125" s="1274"/>
      <c r="IT125" s="1274"/>
      <c r="IU125" s="1274"/>
    </row>
    <row r="126" spans="1:255" ht="14.1" customHeight="1" x14ac:dyDescent="0.25">
      <c r="A126" s="216"/>
      <c r="B126" s="1294" t="s">
        <v>238</v>
      </c>
      <c r="C126" s="1295" t="s">
        <v>271</v>
      </c>
      <c r="D126" s="1274"/>
      <c r="E126" s="1369"/>
      <c r="F126" s="1369"/>
      <c r="G126" s="1312">
        <v>0</v>
      </c>
      <c r="H126" s="1312">
        <v>0</v>
      </c>
      <c r="I126" s="1312">
        <v>0</v>
      </c>
      <c r="J126" s="1312">
        <v>0</v>
      </c>
      <c r="K126" s="1312">
        <v>0</v>
      </c>
      <c r="L126" s="1312">
        <v>0</v>
      </c>
      <c r="M126" s="1312">
        <v>0</v>
      </c>
      <c r="N126" s="1312">
        <v>0</v>
      </c>
      <c r="O126" s="1312">
        <v>0</v>
      </c>
      <c r="P126" s="1312">
        <v>0</v>
      </c>
      <c r="Q126" s="1312">
        <f>'(13)Proj.Deprec.'!K35</f>
        <v>0</v>
      </c>
      <c r="R126" s="1312">
        <v>0</v>
      </c>
      <c r="S126" s="1312">
        <v>0</v>
      </c>
      <c r="T126" s="1312">
        <v>0</v>
      </c>
      <c r="U126" s="1312">
        <v>0</v>
      </c>
      <c r="V126" s="1312"/>
      <c r="W126" s="1312">
        <v>0</v>
      </c>
      <c r="X126" s="1312">
        <v>0</v>
      </c>
      <c r="Y126" s="1312">
        <v>0</v>
      </c>
      <c r="Z126" s="1312">
        <v>0</v>
      </c>
      <c r="AA126" s="1312">
        <f>'(13)Proj.Deprec.'!K35</f>
        <v>0</v>
      </c>
      <c r="AB126" s="1274"/>
      <c r="AC126" s="1274"/>
      <c r="AD126" s="1274"/>
      <c r="AE126" s="1274"/>
      <c r="AF126" s="1274"/>
      <c r="AG126" s="1274"/>
      <c r="AH126" s="1274"/>
      <c r="AI126" s="1274"/>
      <c r="AJ126" s="1274"/>
      <c r="AK126" s="1274"/>
      <c r="AL126" s="1274"/>
      <c r="AM126" s="1274"/>
      <c r="AN126" s="1274"/>
      <c r="AO126" s="1274"/>
      <c r="AP126" s="1274"/>
      <c r="AQ126" s="1274"/>
      <c r="AR126" s="1274"/>
      <c r="AS126" s="1274"/>
      <c r="AT126" s="1274"/>
      <c r="AU126" s="1274"/>
      <c r="AV126" s="1274"/>
      <c r="AW126" s="1274"/>
      <c r="AX126" s="1274"/>
      <c r="AY126" s="1274"/>
      <c r="AZ126" s="1274"/>
      <c r="BA126" s="1274"/>
      <c r="BB126" s="1274"/>
      <c r="BC126" s="1274"/>
      <c r="BD126" s="1274"/>
      <c r="BE126" s="1274"/>
      <c r="BF126" s="1274"/>
      <c r="BG126" s="1274"/>
      <c r="BH126" s="1274"/>
      <c r="BI126" s="1274"/>
      <c r="BJ126" s="1274"/>
      <c r="BK126" s="1274"/>
      <c r="BL126" s="1274"/>
      <c r="BM126" s="1274"/>
      <c r="BN126" s="1274"/>
      <c r="BO126" s="1274"/>
      <c r="BP126" s="1274"/>
      <c r="BQ126" s="1274"/>
      <c r="BR126" s="1274"/>
      <c r="BS126" s="1274"/>
      <c r="BT126" s="1274"/>
      <c r="BU126" s="1274"/>
      <c r="BV126" s="1274"/>
      <c r="BW126" s="1274"/>
      <c r="BX126" s="1274"/>
      <c r="BY126" s="1274"/>
      <c r="BZ126" s="1274"/>
      <c r="CA126" s="1274"/>
      <c r="CB126" s="1274"/>
      <c r="CC126" s="1274"/>
      <c r="CD126" s="1274"/>
      <c r="CE126" s="1274"/>
      <c r="CF126" s="1274"/>
      <c r="CG126" s="1274"/>
      <c r="CH126" s="1274"/>
      <c r="CI126" s="1274"/>
      <c r="CJ126" s="1274"/>
      <c r="CK126" s="1274"/>
      <c r="CL126" s="1274"/>
      <c r="CM126" s="1274"/>
      <c r="CN126" s="1274"/>
      <c r="CO126" s="1274"/>
      <c r="CP126" s="1274"/>
      <c r="CQ126" s="1274"/>
      <c r="CR126" s="1274"/>
      <c r="CS126" s="1274"/>
      <c r="CT126" s="1274"/>
      <c r="CU126" s="1274"/>
      <c r="CV126" s="1274"/>
      <c r="CW126" s="1274"/>
      <c r="CX126" s="1274"/>
      <c r="CY126" s="1274"/>
      <c r="CZ126" s="1274"/>
      <c r="DA126" s="1274"/>
      <c r="DB126" s="1274"/>
      <c r="DC126" s="1274"/>
      <c r="DD126" s="1274"/>
      <c r="DE126" s="1274"/>
      <c r="DF126" s="1274"/>
      <c r="DG126" s="1274"/>
      <c r="DH126" s="1274"/>
      <c r="DI126" s="1274"/>
      <c r="DJ126" s="1274"/>
      <c r="DK126" s="1274"/>
      <c r="DL126" s="1274"/>
      <c r="DM126" s="1274"/>
      <c r="DN126" s="1274"/>
      <c r="DO126" s="1274"/>
      <c r="DP126" s="1274"/>
      <c r="DQ126" s="1274"/>
      <c r="DR126" s="1274"/>
      <c r="DS126" s="1274"/>
      <c r="DT126" s="1274"/>
      <c r="DU126" s="1274"/>
      <c r="DV126" s="1274"/>
      <c r="DW126" s="1274"/>
      <c r="DX126" s="1274"/>
      <c r="DY126" s="1274"/>
      <c r="DZ126" s="1274"/>
      <c r="EA126" s="1274"/>
      <c r="EB126" s="1274"/>
      <c r="EC126" s="1274"/>
      <c r="ED126" s="1274"/>
      <c r="EE126" s="1274"/>
      <c r="EF126" s="1274"/>
      <c r="EG126" s="1274"/>
      <c r="EH126" s="1274"/>
      <c r="EI126" s="1274"/>
      <c r="EJ126" s="1274"/>
      <c r="EK126" s="1274"/>
      <c r="EL126" s="1274"/>
      <c r="EM126" s="1274"/>
      <c r="EN126" s="1274"/>
      <c r="EO126" s="1274"/>
      <c r="EP126" s="1274"/>
      <c r="EQ126" s="1274"/>
      <c r="ER126" s="1274"/>
      <c r="ES126" s="1274"/>
      <c r="ET126" s="1274"/>
      <c r="EU126" s="1274"/>
      <c r="EV126" s="1274"/>
      <c r="EW126" s="1274"/>
      <c r="EX126" s="1274"/>
      <c r="EY126" s="1274"/>
      <c r="EZ126" s="1274"/>
      <c r="FA126" s="1274"/>
      <c r="FB126" s="1274"/>
      <c r="FC126" s="1274"/>
      <c r="FD126" s="1274"/>
      <c r="FE126" s="1274"/>
      <c r="FF126" s="1274"/>
      <c r="FG126" s="1274"/>
      <c r="FH126" s="1274"/>
      <c r="FI126" s="1274"/>
      <c r="FJ126" s="1274"/>
      <c r="FK126" s="1274"/>
      <c r="FL126" s="1274"/>
      <c r="FM126" s="1274"/>
      <c r="FN126" s="1274"/>
      <c r="FO126" s="1274"/>
      <c r="FP126" s="1274"/>
      <c r="FQ126" s="1274"/>
      <c r="FR126" s="1274"/>
      <c r="FS126" s="1274"/>
      <c r="FT126" s="1274"/>
      <c r="FU126" s="1274"/>
      <c r="FV126" s="1274"/>
      <c r="FW126" s="1274"/>
      <c r="FX126" s="1274"/>
      <c r="FY126" s="1274"/>
      <c r="FZ126" s="1274"/>
      <c r="GA126" s="1274"/>
      <c r="GB126" s="1274"/>
      <c r="GC126" s="1274"/>
      <c r="GD126" s="1274"/>
      <c r="GE126" s="1274"/>
      <c r="GF126" s="1274"/>
      <c r="GG126" s="1274"/>
      <c r="GH126" s="1274"/>
      <c r="GI126" s="1274"/>
      <c r="GJ126" s="1274"/>
      <c r="GK126" s="1274"/>
      <c r="GL126" s="1274"/>
      <c r="GM126" s="1274"/>
      <c r="GN126" s="1274"/>
      <c r="GO126" s="1274"/>
      <c r="GP126" s="1274"/>
      <c r="GQ126" s="1274"/>
      <c r="GR126" s="1274"/>
      <c r="GS126" s="1274"/>
      <c r="GT126" s="1274"/>
      <c r="GU126" s="1274"/>
      <c r="GV126" s="1274"/>
      <c r="GW126" s="1274"/>
      <c r="GX126" s="1274"/>
      <c r="GY126" s="1274"/>
      <c r="GZ126" s="1274"/>
      <c r="HA126" s="1274"/>
      <c r="HB126" s="1274"/>
      <c r="HC126" s="1274"/>
      <c r="HD126" s="1274"/>
      <c r="HE126" s="1274"/>
      <c r="HF126" s="1274"/>
      <c r="HG126" s="1274"/>
      <c r="HH126" s="1274"/>
      <c r="HI126" s="1274"/>
      <c r="HJ126" s="1274"/>
      <c r="HK126" s="1274"/>
      <c r="HL126" s="1274"/>
      <c r="HM126" s="1274"/>
      <c r="HN126" s="1274"/>
      <c r="HO126" s="1274"/>
      <c r="HP126" s="1274"/>
      <c r="HQ126" s="1274"/>
      <c r="HR126" s="1274"/>
      <c r="HS126" s="1274"/>
      <c r="HT126" s="1274"/>
      <c r="HU126" s="1274"/>
      <c r="HV126" s="1274"/>
      <c r="HW126" s="1274"/>
      <c r="HX126" s="1274"/>
      <c r="HY126" s="1274"/>
      <c r="HZ126" s="1274"/>
      <c r="IA126" s="1274"/>
      <c r="IB126" s="1274"/>
      <c r="IC126" s="1274"/>
      <c r="ID126" s="1274"/>
      <c r="IE126" s="1274"/>
      <c r="IF126" s="1274"/>
      <c r="IG126" s="1274"/>
      <c r="IH126" s="1274"/>
      <c r="II126" s="1274"/>
      <c r="IJ126" s="1274"/>
      <c r="IK126" s="1274"/>
      <c r="IL126" s="1274"/>
      <c r="IM126" s="1274"/>
      <c r="IN126" s="1274"/>
      <c r="IO126" s="1274"/>
      <c r="IP126" s="1274"/>
      <c r="IQ126" s="1274"/>
      <c r="IR126" s="1274"/>
      <c r="IS126" s="1274"/>
      <c r="IT126" s="1274"/>
      <c r="IU126" s="1274"/>
    </row>
    <row r="127" spans="1:255" ht="14.1" customHeight="1" x14ac:dyDescent="0.25">
      <c r="A127" s="216"/>
      <c r="B127" s="1294" t="s">
        <v>239</v>
      </c>
      <c r="C127" s="1295" t="s">
        <v>273</v>
      </c>
      <c r="D127" s="1274"/>
      <c r="E127" s="1369"/>
      <c r="F127" s="1369"/>
      <c r="G127" s="1313">
        <v>0</v>
      </c>
      <c r="H127" s="1313">
        <v>0</v>
      </c>
      <c r="I127" s="1313">
        <v>0</v>
      </c>
      <c r="J127" s="1313">
        <v>0</v>
      </c>
      <c r="K127" s="1313">
        <v>0</v>
      </c>
      <c r="L127" s="1313">
        <v>0</v>
      </c>
      <c r="M127" s="1313">
        <v>0</v>
      </c>
      <c r="N127" s="1313">
        <v>0</v>
      </c>
      <c r="O127" s="1313">
        <v>0</v>
      </c>
      <c r="P127" s="1313">
        <v>0</v>
      </c>
      <c r="Q127" s="1313">
        <f>'(13)Proj.Deprec.'!K52</f>
        <v>0</v>
      </c>
      <c r="R127" s="1313">
        <v>0</v>
      </c>
      <c r="S127" s="1313">
        <v>0</v>
      </c>
      <c r="T127" s="1313">
        <v>0</v>
      </c>
      <c r="U127" s="1313">
        <v>0</v>
      </c>
      <c r="V127" s="1313"/>
      <c r="W127" s="1313">
        <v>0</v>
      </c>
      <c r="X127" s="1313">
        <v>0</v>
      </c>
      <c r="Y127" s="1313">
        <v>0</v>
      </c>
      <c r="Z127" s="1313">
        <v>0</v>
      </c>
      <c r="AA127" s="1313">
        <f>'(13)Proj.Deprec.'!K52</f>
        <v>0</v>
      </c>
      <c r="AB127" s="1274"/>
      <c r="AC127" s="1274"/>
      <c r="AD127" s="1274"/>
      <c r="AE127" s="1274"/>
      <c r="AF127" s="1274"/>
      <c r="AG127" s="1274"/>
      <c r="AH127" s="1274"/>
      <c r="AI127" s="1274"/>
      <c r="AJ127" s="1274"/>
      <c r="AK127" s="1274"/>
      <c r="AL127" s="1274"/>
      <c r="AM127" s="1274"/>
      <c r="AN127" s="1274"/>
      <c r="AO127" s="1274"/>
      <c r="AP127" s="1274"/>
      <c r="AQ127" s="1274"/>
      <c r="AR127" s="1274"/>
      <c r="AS127" s="1274"/>
      <c r="AT127" s="1274"/>
      <c r="AU127" s="1274"/>
      <c r="AV127" s="1274"/>
      <c r="AW127" s="1274"/>
      <c r="AX127" s="1274"/>
      <c r="AY127" s="1274"/>
      <c r="AZ127" s="1274"/>
      <c r="BA127" s="1274"/>
      <c r="BB127" s="1274"/>
      <c r="BC127" s="1274"/>
      <c r="BD127" s="1274"/>
      <c r="BE127" s="1274"/>
      <c r="BF127" s="1274"/>
      <c r="BG127" s="1274"/>
      <c r="BH127" s="1274"/>
      <c r="BI127" s="1274"/>
      <c r="BJ127" s="1274"/>
      <c r="BK127" s="1274"/>
      <c r="BL127" s="1274"/>
      <c r="BM127" s="1274"/>
      <c r="BN127" s="1274"/>
      <c r="BO127" s="1274"/>
      <c r="BP127" s="1274"/>
      <c r="BQ127" s="1274"/>
      <c r="BR127" s="1274"/>
      <c r="BS127" s="1274"/>
      <c r="BT127" s="1274"/>
      <c r="BU127" s="1274"/>
      <c r="BV127" s="1274"/>
      <c r="BW127" s="1274"/>
      <c r="BX127" s="1274"/>
      <c r="BY127" s="1274"/>
      <c r="BZ127" s="1274"/>
      <c r="CA127" s="1274"/>
      <c r="CB127" s="1274"/>
      <c r="CC127" s="1274"/>
      <c r="CD127" s="1274"/>
      <c r="CE127" s="1274"/>
      <c r="CF127" s="1274"/>
      <c r="CG127" s="1274"/>
      <c r="CH127" s="1274"/>
      <c r="CI127" s="1274"/>
      <c r="CJ127" s="1274"/>
      <c r="CK127" s="1274"/>
      <c r="CL127" s="1274"/>
      <c r="CM127" s="1274"/>
      <c r="CN127" s="1274"/>
      <c r="CO127" s="1274"/>
      <c r="CP127" s="1274"/>
      <c r="CQ127" s="1274"/>
      <c r="CR127" s="1274"/>
      <c r="CS127" s="1274"/>
      <c r="CT127" s="1274"/>
      <c r="CU127" s="1274"/>
      <c r="CV127" s="1274"/>
      <c r="CW127" s="1274"/>
      <c r="CX127" s="1274"/>
      <c r="CY127" s="1274"/>
      <c r="CZ127" s="1274"/>
      <c r="DA127" s="1274"/>
      <c r="DB127" s="1274"/>
      <c r="DC127" s="1274"/>
      <c r="DD127" s="1274"/>
      <c r="DE127" s="1274"/>
      <c r="DF127" s="1274"/>
      <c r="DG127" s="1274"/>
      <c r="DH127" s="1274"/>
      <c r="DI127" s="1274"/>
      <c r="DJ127" s="1274"/>
      <c r="DK127" s="1274"/>
      <c r="DL127" s="1274"/>
      <c r="DM127" s="1274"/>
      <c r="DN127" s="1274"/>
      <c r="DO127" s="1274"/>
      <c r="DP127" s="1274"/>
      <c r="DQ127" s="1274"/>
      <c r="DR127" s="1274"/>
      <c r="DS127" s="1274"/>
      <c r="DT127" s="1274"/>
      <c r="DU127" s="1274"/>
      <c r="DV127" s="1274"/>
      <c r="DW127" s="1274"/>
      <c r="DX127" s="1274"/>
      <c r="DY127" s="1274"/>
      <c r="DZ127" s="1274"/>
      <c r="EA127" s="1274"/>
      <c r="EB127" s="1274"/>
      <c r="EC127" s="1274"/>
      <c r="ED127" s="1274"/>
      <c r="EE127" s="1274"/>
      <c r="EF127" s="1274"/>
      <c r="EG127" s="1274"/>
      <c r="EH127" s="1274"/>
      <c r="EI127" s="1274"/>
      <c r="EJ127" s="1274"/>
      <c r="EK127" s="1274"/>
      <c r="EL127" s="1274"/>
      <c r="EM127" s="1274"/>
      <c r="EN127" s="1274"/>
      <c r="EO127" s="1274"/>
      <c r="EP127" s="1274"/>
      <c r="EQ127" s="1274"/>
      <c r="ER127" s="1274"/>
      <c r="ES127" s="1274"/>
      <c r="ET127" s="1274"/>
      <c r="EU127" s="1274"/>
      <c r="EV127" s="1274"/>
      <c r="EW127" s="1274"/>
      <c r="EX127" s="1274"/>
      <c r="EY127" s="1274"/>
      <c r="EZ127" s="1274"/>
      <c r="FA127" s="1274"/>
      <c r="FB127" s="1274"/>
      <c r="FC127" s="1274"/>
      <c r="FD127" s="1274"/>
      <c r="FE127" s="1274"/>
      <c r="FF127" s="1274"/>
      <c r="FG127" s="1274"/>
      <c r="FH127" s="1274"/>
      <c r="FI127" s="1274"/>
      <c r="FJ127" s="1274"/>
      <c r="FK127" s="1274"/>
      <c r="FL127" s="1274"/>
      <c r="FM127" s="1274"/>
      <c r="FN127" s="1274"/>
      <c r="FO127" s="1274"/>
      <c r="FP127" s="1274"/>
      <c r="FQ127" s="1274"/>
      <c r="FR127" s="1274"/>
      <c r="FS127" s="1274"/>
      <c r="FT127" s="1274"/>
      <c r="FU127" s="1274"/>
      <c r="FV127" s="1274"/>
      <c r="FW127" s="1274"/>
      <c r="FX127" s="1274"/>
      <c r="FY127" s="1274"/>
      <c r="FZ127" s="1274"/>
      <c r="GA127" s="1274"/>
      <c r="GB127" s="1274"/>
      <c r="GC127" s="1274"/>
      <c r="GD127" s="1274"/>
      <c r="GE127" s="1274"/>
      <c r="GF127" s="1274"/>
      <c r="GG127" s="1274"/>
      <c r="GH127" s="1274"/>
      <c r="GI127" s="1274"/>
      <c r="GJ127" s="1274"/>
      <c r="GK127" s="1274"/>
      <c r="GL127" s="1274"/>
      <c r="GM127" s="1274"/>
      <c r="GN127" s="1274"/>
      <c r="GO127" s="1274"/>
      <c r="GP127" s="1274"/>
      <c r="GQ127" s="1274"/>
      <c r="GR127" s="1274"/>
      <c r="GS127" s="1274"/>
      <c r="GT127" s="1274"/>
      <c r="GU127" s="1274"/>
      <c r="GV127" s="1274"/>
      <c r="GW127" s="1274"/>
      <c r="GX127" s="1274"/>
      <c r="GY127" s="1274"/>
      <c r="GZ127" s="1274"/>
      <c r="HA127" s="1274"/>
      <c r="HB127" s="1274"/>
      <c r="HC127" s="1274"/>
      <c r="HD127" s="1274"/>
      <c r="HE127" s="1274"/>
      <c r="HF127" s="1274"/>
      <c r="HG127" s="1274"/>
      <c r="HH127" s="1274"/>
      <c r="HI127" s="1274"/>
      <c r="HJ127" s="1274"/>
      <c r="HK127" s="1274"/>
      <c r="HL127" s="1274"/>
      <c r="HM127" s="1274"/>
      <c r="HN127" s="1274"/>
      <c r="HO127" s="1274"/>
      <c r="HP127" s="1274"/>
      <c r="HQ127" s="1274"/>
      <c r="HR127" s="1274"/>
      <c r="HS127" s="1274"/>
      <c r="HT127" s="1274"/>
      <c r="HU127" s="1274"/>
      <c r="HV127" s="1274"/>
      <c r="HW127" s="1274"/>
      <c r="HX127" s="1274"/>
      <c r="HY127" s="1274"/>
      <c r="HZ127" s="1274"/>
      <c r="IA127" s="1274"/>
      <c r="IB127" s="1274"/>
      <c r="IC127" s="1274"/>
      <c r="ID127" s="1274"/>
      <c r="IE127" s="1274"/>
      <c r="IF127" s="1274"/>
      <c r="IG127" s="1274"/>
      <c r="IH127" s="1274"/>
      <c r="II127" s="1274"/>
      <c r="IJ127" s="1274"/>
      <c r="IK127" s="1274"/>
      <c r="IL127" s="1274"/>
      <c r="IM127" s="1274"/>
      <c r="IN127" s="1274"/>
      <c r="IO127" s="1274"/>
      <c r="IP127" s="1274"/>
      <c r="IQ127" s="1274"/>
      <c r="IR127" s="1274"/>
      <c r="IS127" s="1274"/>
      <c r="IT127" s="1274"/>
      <c r="IU127" s="1274"/>
    </row>
    <row r="128" spans="1:255" ht="5.0999999999999996" customHeight="1" x14ac:dyDescent="0.25">
      <c r="A128" s="1271"/>
      <c r="B128" s="1279"/>
      <c r="D128" s="1279"/>
      <c r="E128" s="1344"/>
      <c r="F128" s="1345"/>
      <c r="G128" s="1345"/>
      <c r="H128" s="1345"/>
      <c r="I128" s="1345"/>
      <c r="J128" s="1345"/>
      <c r="K128" s="1345"/>
      <c r="L128" s="1345"/>
      <c r="M128" s="1345"/>
      <c r="N128" s="1345"/>
      <c r="O128" s="1345"/>
      <c r="P128" s="1345"/>
      <c r="Q128" s="1345"/>
      <c r="R128" s="1345"/>
      <c r="S128" s="1345"/>
      <c r="T128" s="1345"/>
      <c r="U128" s="1345"/>
      <c r="V128" s="1345"/>
      <c r="W128" s="1345"/>
      <c r="X128" s="1345"/>
      <c r="Y128" s="1345"/>
      <c r="Z128" s="1345"/>
      <c r="AA128" s="1345"/>
      <c r="AB128" s="1279"/>
      <c r="AC128" s="1279"/>
      <c r="AD128" s="1279"/>
      <c r="AE128" s="1279"/>
      <c r="AF128" s="1279"/>
      <c r="AG128" s="1279"/>
      <c r="AH128" s="1279"/>
      <c r="AI128" s="1279"/>
      <c r="AJ128" s="1279"/>
      <c r="AK128" s="1279"/>
      <c r="AL128" s="1279"/>
      <c r="AM128" s="1279"/>
      <c r="AN128" s="1279"/>
      <c r="AO128" s="1279"/>
      <c r="AP128" s="1279"/>
      <c r="AQ128" s="1279"/>
      <c r="AR128" s="1279"/>
      <c r="AS128" s="1279"/>
      <c r="AT128" s="1279"/>
      <c r="AU128" s="1279"/>
      <c r="AV128" s="1279"/>
      <c r="AW128" s="1279"/>
      <c r="AX128" s="1279"/>
      <c r="AY128" s="1279"/>
      <c r="AZ128" s="1279"/>
      <c r="BA128" s="1279"/>
      <c r="BB128" s="1279"/>
      <c r="BC128" s="1279"/>
      <c r="BD128" s="1279"/>
      <c r="BE128" s="1279"/>
      <c r="BF128" s="1279"/>
      <c r="BG128" s="1279"/>
      <c r="BH128" s="1279"/>
      <c r="BI128" s="1279"/>
      <c r="BJ128" s="1279"/>
      <c r="BK128" s="1279"/>
      <c r="BL128" s="1279"/>
      <c r="BM128" s="1279"/>
      <c r="BN128" s="1279"/>
      <c r="BO128" s="1279"/>
      <c r="BP128" s="1279"/>
      <c r="BQ128" s="1279"/>
      <c r="BR128" s="1279"/>
      <c r="BS128" s="1279"/>
      <c r="BT128" s="1279"/>
      <c r="BU128" s="1279"/>
      <c r="BV128" s="1279"/>
      <c r="BW128" s="1279"/>
      <c r="BX128" s="1279"/>
      <c r="BY128" s="1279"/>
      <c r="BZ128" s="1279"/>
      <c r="CA128" s="1279"/>
      <c r="CB128" s="1279"/>
      <c r="CC128" s="1279"/>
      <c r="CD128" s="1279"/>
      <c r="CE128" s="1279"/>
      <c r="CF128" s="1279"/>
      <c r="CG128" s="1279"/>
      <c r="CH128" s="1279"/>
      <c r="CI128" s="1279"/>
      <c r="CJ128" s="1279"/>
      <c r="CK128" s="1279"/>
      <c r="CL128" s="1279"/>
      <c r="CM128" s="1279"/>
      <c r="CN128" s="1279"/>
      <c r="CO128" s="1279"/>
      <c r="CP128" s="1279"/>
      <c r="CQ128" s="1279"/>
      <c r="CR128" s="1279"/>
      <c r="CS128" s="1279"/>
      <c r="CT128" s="1279"/>
      <c r="CU128" s="1279"/>
      <c r="CV128" s="1279"/>
      <c r="CW128" s="1279"/>
      <c r="CX128" s="1279"/>
      <c r="CY128" s="1279"/>
      <c r="CZ128" s="1279"/>
      <c r="DA128" s="1279"/>
      <c r="DB128" s="1279"/>
      <c r="DC128" s="1279"/>
      <c r="DD128" s="1279"/>
      <c r="DE128" s="1279"/>
      <c r="DF128" s="1279"/>
      <c r="DG128" s="1279"/>
      <c r="DH128" s="1279"/>
      <c r="DI128" s="1279"/>
      <c r="DJ128" s="1279"/>
      <c r="DK128" s="1279"/>
      <c r="DL128" s="1279"/>
      <c r="DM128" s="1279"/>
      <c r="DN128" s="1279"/>
      <c r="DO128" s="1279"/>
      <c r="DP128" s="1279"/>
      <c r="DQ128" s="1279"/>
      <c r="DR128" s="1279"/>
      <c r="DS128" s="1279"/>
      <c r="DT128" s="1279"/>
      <c r="DU128" s="1279"/>
      <c r="DV128" s="1279"/>
      <c r="DW128" s="1279"/>
      <c r="DX128" s="1279"/>
      <c r="DY128" s="1279"/>
      <c r="DZ128" s="1279"/>
      <c r="EA128" s="1279"/>
      <c r="EB128" s="1279"/>
      <c r="EC128" s="1279"/>
      <c r="ED128" s="1279"/>
      <c r="EE128" s="1279"/>
      <c r="EF128" s="1279"/>
      <c r="EG128" s="1279"/>
      <c r="EH128" s="1279"/>
      <c r="EI128" s="1279"/>
      <c r="EJ128" s="1279"/>
      <c r="EK128" s="1279"/>
      <c r="EL128" s="1279"/>
      <c r="EM128" s="1279"/>
      <c r="EN128" s="1279"/>
      <c r="EO128" s="1279"/>
      <c r="EP128" s="1279"/>
      <c r="EQ128" s="1279"/>
      <c r="ER128" s="1279"/>
      <c r="ES128" s="1279"/>
      <c r="ET128" s="1279"/>
      <c r="EU128" s="1279"/>
      <c r="EV128" s="1279"/>
      <c r="EW128" s="1279"/>
      <c r="EX128" s="1279"/>
      <c r="EY128" s="1279"/>
      <c r="EZ128" s="1279"/>
      <c r="FA128" s="1279"/>
      <c r="FB128" s="1279"/>
      <c r="FC128" s="1279"/>
      <c r="FD128" s="1279"/>
      <c r="FE128" s="1279"/>
      <c r="FF128" s="1279"/>
      <c r="FG128" s="1279"/>
      <c r="FH128" s="1279"/>
      <c r="FI128" s="1279"/>
      <c r="FJ128" s="1279"/>
      <c r="FK128" s="1279"/>
      <c r="FL128" s="1279"/>
      <c r="FM128" s="1279"/>
      <c r="FN128" s="1279"/>
      <c r="FO128" s="1279"/>
      <c r="FP128" s="1279"/>
      <c r="FQ128" s="1279"/>
      <c r="FR128" s="1279"/>
      <c r="FS128" s="1279"/>
      <c r="FT128" s="1279"/>
      <c r="FU128" s="1279"/>
      <c r="FV128" s="1279"/>
      <c r="FW128" s="1279"/>
      <c r="FX128" s="1279"/>
      <c r="FY128" s="1279"/>
      <c r="FZ128" s="1279"/>
      <c r="GA128" s="1279"/>
      <c r="GB128" s="1279"/>
      <c r="GC128" s="1279"/>
      <c r="GD128" s="1279"/>
      <c r="GE128" s="1279"/>
      <c r="GF128" s="1279"/>
      <c r="GG128" s="1279"/>
      <c r="GH128" s="1279"/>
      <c r="GI128" s="1279"/>
      <c r="GJ128" s="1279"/>
      <c r="GK128" s="1279"/>
      <c r="GL128" s="1279"/>
      <c r="GM128" s="1279"/>
      <c r="GN128" s="1279"/>
      <c r="GO128" s="1279"/>
      <c r="GP128" s="1279"/>
      <c r="GQ128" s="1279"/>
      <c r="GR128" s="1279"/>
      <c r="GS128" s="1279"/>
      <c r="GT128" s="1279"/>
      <c r="GU128" s="1279"/>
      <c r="GV128" s="1279"/>
      <c r="GW128" s="1279"/>
      <c r="GX128" s="1279"/>
      <c r="GY128" s="1279"/>
      <c r="GZ128" s="1279"/>
      <c r="HA128" s="1279"/>
      <c r="HB128" s="1279"/>
      <c r="HC128" s="1279"/>
      <c r="HD128" s="1279"/>
      <c r="HE128" s="1279"/>
      <c r="HF128" s="1279"/>
      <c r="HG128" s="1279"/>
      <c r="HH128" s="1279"/>
      <c r="HI128" s="1279"/>
      <c r="HJ128" s="1279"/>
      <c r="HK128" s="1279"/>
      <c r="HL128" s="1279"/>
      <c r="HM128" s="1279"/>
      <c r="HN128" s="1279"/>
      <c r="HO128" s="1279"/>
      <c r="HP128" s="1279"/>
      <c r="HQ128" s="1279"/>
      <c r="HR128" s="1279"/>
      <c r="HS128" s="1279"/>
      <c r="HT128" s="1279"/>
      <c r="HU128" s="1279"/>
      <c r="HV128" s="1279"/>
      <c r="HW128" s="1279"/>
      <c r="HX128" s="1279"/>
      <c r="HY128" s="1279"/>
      <c r="HZ128" s="1279"/>
      <c r="IA128" s="1279"/>
      <c r="IB128" s="1279"/>
      <c r="IC128" s="1279"/>
      <c r="ID128" s="1279"/>
      <c r="IE128" s="1279"/>
      <c r="IF128" s="1279"/>
      <c r="IG128" s="1279"/>
      <c r="IH128" s="1279"/>
      <c r="II128" s="1279"/>
      <c r="IJ128" s="1279"/>
      <c r="IK128" s="1279"/>
      <c r="IL128" s="1279"/>
      <c r="IM128" s="1279"/>
      <c r="IN128" s="1279"/>
      <c r="IO128" s="1279"/>
      <c r="IP128" s="1279"/>
      <c r="IQ128" s="1279"/>
      <c r="IR128" s="1279"/>
      <c r="IS128" s="1279"/>
      <c r="IT128" s="1279"/>
      <c r="IU128" s="1279"/>
    </row>
    <row r="129" spans="1:255" ht="14.1" customHeight="1" x14ac:dyDescent="0.25">
      <c r="A129" s="1271" t="s">
        <v>472</v>
      </c>
      <c r="B129" s="1279" t="s">
        <v>541</v>
      </c>
      <c r="D129" s="1279"/>
      <c r="F129" s="1372">
        <f>-F102</f>
        <v>-186150.28</v>
      </c>
      <c r="G129" s="1335">
        <f>G100-G102+G124-G121</f>
        <v>4194830.816037599</v>
      </c>
      <c r="H129" s="1335">
        <f t="shared" ref="H129:AA129" si="135">H100-H102+H124-H121</f>
        <v>4409470.0627108812</v>
      </c>
      <c r="I129" s="1335">
        <f t="shared" si="135"/>
        <v>4624109.3093841635</v>
      </c>
      <c r="J129" s="1335">
        <f t="shared" si="135"/>
        <v>4838748.5560574466</v>
      </c>
      <c r="K129" s="1335">
        <f t="shared" si="135"/>
        <v>5053387.8027307298</v>
      </c>
      <c r="L129" s="1335">
        <f t="shared" si="135"/>
        <v>5268027.0494040102</v>
      </c>
      <c r="M129" s="1335">
        <f t="shared" si="135"/>
        <v>5268027.0494040102</v>
      </c>
      <c r="N129" s="1335">
        <f t="shared" si="135"/>
        <v>5268027.0494040102</v>
      </c>
      <c r="O129" s="1335">
        <f t="shared" si="135"/>
        <v>5268027.0494040102</v>
      </c>
      <c r="P129" s="1335">
        <f t="shared" si="135"/>
        <v>5268027.0494040102</v>
      </c>
      <c r="Q129" s="1335">
        <f t="shared" si="135"/>
        <v>5268027.0494040102</v>
      </c>
      <c r="R129" s="1335">
        <f t="shared" si="135"/>
        <v>5268027.0494040102</v>
      </c>
      <c r="S129" s="1335">
        <f t="shared" si="135"/>
        <v>5268027.0494040102</v>
      </c>
      <c r="T129" s="1335">
        <f t="shared" si="135"/>
        <v>5268027.0494040102</v>
      </c>
      <c r="U129" s="1335">
        <f t="shared" si="135"/>
        <v>5268027.0494040102</v>
      </c>
      <c r="V129" s="1335">
        <f t="shared" si="135"/>
        <v>5268027.0494040102</v>
      </c>
      <c r="W129" s="1335">
        <f t="shared" si="135"/>
        <v>5268027.0494040102</v>
      </c>
      <c r="X129" s="1335">
        <f t="shared" si="135"/>
        <v>5268027.0494040102</v>
      </c>
      <c r="Y129" s="1335">
        <f t="shared" si="135"/>
        <v>5268027.0494040102</v>
      </c>
      <c r="Z129" s="1335">
        <f t="shared" si="135"/>
        <v>5268027.0494040102</v>
      </c>
      <c r="AA129" s="1335">
        <f t="shared" si="135"/>
        <v>0</v>
      </c>
      <c r="AB129" s="1373"/>
      <c r="AC129" s="1279"/>
      <c r="AD129" s="1279"/>
      <c r="AE129" s="1279"/>
      <c r="AF129" s="1279"/>
      <c r="AG129" s="1279"/>
      <c r="AH129" s="1279"/>
      <c r="AI129" s="1279"/>
      <c r="AJ129" s="1279"/>
      <c r="AK129" s="1279"/>
      <c r="AL129" s="1279"/>
      <c r="AM129" s="1279"/>
      <c r="AN129" s="1279"/>
      <c r="AO129" s="1279"/>
      <c r="AP129" s="1279"/>
      <c r="AQ129" s="1279"/>
      <c r="AR129" s="1279"/>
      <c r="AS129" s="1279"/>
      <c r="AT129" s="1279"/>
      <c r="AU129" s="1279"/>
      <c r="AV129" s="1279"/>
      <c r="AW129" s="1279"/>
      <c r="AX129" s="1279"/>
      <c r="AY129" s="1279"/>
      <c r="AZ129" s="1279"/>
      <c r="BA129" s="1279"/>
      <c r="BB129" s="1279"/>
      <c r="BC129" s="1279"/>
      <c r="BD129" s="1279"/>
      <c r="BE129" s="1279"/>
      <c r="BF129" s="1279"/>
      <c r="BG129" s="1279"/>
      <c r="BH129" s="1279"/>
      <c r="BI129" s="1279"/>
      <c r="BJ129" s="1279"/>
      <c r="BK129" s="1279"/>
      <c r="BL129" s="1279"/>
      <c r="BM129" s="1279"/>
      <c r="BN129" s="1279"/>
      <c r="BO129" s="1279"/>
      <c r="BP129" s="1279"/>
      <c r="BQ129" s="1279"/>
      <c r="BR129" s="1279"/>
      <c r="BS129" s="1279"/>
      <c r="BT129" s="1279"/>
      <c r="BU129" s="1279"/>
      <c r="BV129" s="1279"/>
      <c r="BW129" s="1279"/>
      <c r="BX129" s="1279"/>
      <c r="BY129" s="1279"/>
      <c r="BZ129" s="1279"/>
      <c r="CA129" s="1279"/>
      <c r="CB129" s="1279"/>
      <c r="CC129" s="1279"/>
      <c r="CD129" s="1279"/>
      <c r="CE129" s="1279"/>
      <c r="CF129" s="1279"/>
      <c r="CG129" s="1279"/>
      <c r="CH129" s="1279"/>
      <c r="CI129" s="1279"/>
      <c r="CJ129" s="1279"/>
      <c r="CK129" s="1279"/>
      <c r="CL129" s="1279"/>
      <c r="CM129" s="1279"/>
      <c r="CN129" s="1279"/>
      <c r="CO129" s="1279"/>
      <c r="CP129" s="1279"/>
      <c r="CQ129" s="1279"/>
      <c r="CR129" s="1279"/>
      <c r="CS129" s="1279"/>
      <c r="CT129" s="1279"/>
      <c r="CU129" s="1279"/>
      <c r="CV129" s="1279"/>
      <c r="CW129" s="1279"/>
      <c r="CX129" s="1279"/>
      <c r="CY129" s="1279"/>
      <c r="CZ129" s="1279"/>
      <c r="DA129" s="1279"/>
      <c r="DB129" s="1279"/>
      <c r="DC129" s="1279"/>
      <c r="DD129" s="1279"/>
      <c r="DE129" s="1279"/>
      <c r="DF129" s="1279"/>
      <c r="DG129" s="1279"/>
      <c r="DH129" s="1279"/>
      <c r="DI129" s="1279"/>
      <c r="DJ129" s="1279"/>
      <c r="DK129" s="1279"/>
      <c r="DL129" s="1279"/>
      <c r="DM129" s="1279"/>
      <c r="DN129" s="1279"/>
      <c r="DO129" s="1279"/>
      <c r="DP129" s="1279"/>
      <c r="DQ129" s="1279"/>
      <c r="DR129" s="1279"/>
      <c r="DS129" s="1279"/>
      <c r="DT129" s="1279"/>
      <c r="DU129" s="1279"/>
      <c r="DV129" s="1279"/>
      <c r="DW129" s="1279"/>
      <c r="DX129" s="1279"/>
      <c r="DY129" s="1279"/>
      <c r="DZ129" s="1279"/>
      <c r="EA129" s="1279"/>
      <c r="EB129" s="1279"/>
      <c r="EC129" s="1279"/>
      <c r="ED129" s="1279"/>
      <c r="EE129" s="1279"/>
      <c r="EF129" s="1279"/>
      <c r="EG129" s="1279"/>
      <c r="EH129" s="1279"/>
      <c r="EI129" s="1279"/>
      <c r="EJ129" s="1279"/>
      <c r="EK129" s="1279"/>
      <c r="EL129" s="1279"/>
      <c r="EM129" s="1279"/>
      <c r="EN129" s="1279"/>
      <c r="EO129" s="1279"/>
      <c r="EP129" s="1279"/>
      <c r="EQ129" s="1279"/>
      <c r="ER129" s="1279"/>
      <c r="ES129" s="1279"/>
      <c r="ET129" s="1279"/>
      <c r="EU129" s="1279"/>
      <c r="EV129" s="1279"/>
      <c r="EW129" s="1279"/>
      <c r="EX129" s="1279"/>
      <c r="EY129" s="1279"/>
      <c r="EZ129" s="1279"/>
      <c r="FA129" s="1279"/>
      <c r="FB129" s="1279"/>
      <c r="FC129" s="1279"/>
      <c r="FD129" s="1279"/>
      <c r="FE129" s="1279"/>
      <c r="FF129" s="1279"/>
      <c r="FG129" s="1279"/>
      <c r="FH129" s="1279"/>
      <c r="FI129" s="1279"/>
      <c r="FJ129" s="1279"/>
      <c r="FK129" s="1279"/>
      <c r="FL129" s="1279"/>
      <c r="FM129" s="1279"/>
      <c r="FN129" s="1279"/>
      <c r="FO129" s="1279"/>
      <c r="FP129" s="1279"/>
      <c r="FQ129" s="1279"/>
      <c r="FR129" s="1279"/>
      <c r="FS129" s="1279"/>
      <c r="FT129" s="1279"/>
      <c r="FU129" s="1279"/>
      <c r="FV129" s="1279"/>
      <c r="FW129" s="1279"/>
      <c r="FX129" s="1279"/>
      <c r="FY129" s="1279"/>
      <c r="FZ129" s="1279"/>
      <c r="GA129" s="1279"/>
      <c r="GB129" s="1279"/>
      <c r="GC129" s="1279"/>
      <c r="GD129" s="1279"/>
      <c r="GE129" s="1279"/>
      <c r="GF129" s="1279"/>
      <c r="GG129" s="1279"/>
      <c r="GH129" s="1279"/>
      <c r="GI129" s="1279"/>
      <c r="GJ129" s="1279"/>
      <c r="GK129" s="1279"/>
      <c r="GL129" s="1279"/>
      <c r="GM129" s="1279"/>
      <c r="GN129" s="1279"/>
      <c r="GO129" s="1279"/>
      <c r="GP129" s="1279"/>
      <c r="GQ129" s="1279"/>
      <c r="GR129" s="1279"/>
      <c r="GS129" s="1279"/>
      <c r="GT129" s="1279"/>
      <c r="GU129" s="1279"/>
      <c r="GV129" s="1279"/>
      <c r="GW129" s="1279"/>
      <c r="GX129" s="1279"/>
      <c r="GY129" s="1279"/>
      <c r="GZ129" s="1279"/>
      <c r="HA129" s="1279"/>
      <c r="HB129" s="1279"/>
      <c r="HC129" s="1279"/>
      <c r="HD129" s="1279"/>
      <c r="HE129" s="1279"/>
      <c r="HF129" s="1279"/>
      <c r="HG129" s="1279"/>
      <c r="HH129" s="1279"/>
      <c r="HI129" s="1279"/>
      <c r="HJ129" s="1279"/>
      <c r="HK129" s="1279"/>
      <c r="HL129" s="1279"/>
      <c r="HM129" s="1279"/>
      <c r="HN129" s="1279"/>
      <c r="HO129" s="1279"/>
      <c r="HP129" s="1279"/>
      <c r="HQ129" s="1279"/>
      <c r="HR129" s="1279"/>
      <c r="HS129" s="1279"/>
      <c r="HT129" s="1279"/>
      <c r="HU129" s="1279"/>
      <c r="HV129" s="1279"/>
      <c r="HW129" s="1279"/>
      <c r="HX129" s="1279"/>
      <c r="HY129" s="1279"/>
      <c r="HZ129" s="1279"/>
      <c r="IA129" s="1279"/>
      <c r="IB129" s="1279"/>
      <c r="IC129" s="1279"/>
      <c r="ID129" s="1279"/>
      <c r="IE129" s="1279"/>
      <c r="IF129" s="1279"/>
      <c r="IG129" s="1279"/>
      <c r="IH129" s="1279"/>
      <c r="II129" s="1279"/>
      <c r="IJ129" s="1279"/>
      <c r="IK129" s="1279"/>
      <c r="IL129" s="1279"/>
      <c r="IM129" s="1279"/>
      <c r="IN129" s="1279"/>
      <c r="IO129" s="1279"/>
      <c r="IP129" s="1279"/>
      <c r="IQ129" s="1279"/>
      <c r="IR129" s="1279"/>
      <c r="IS129" s="1279"/>
      <c r="IT129" s="1279"/>
      <c r="IU129" s="1279"/>
    </row>
    <row r="130" spans="1:255" ht="5.0999999999999996" customHeight="1" x14ac:dyDescent="0.25">
      <c r="A130" s="1271"/>
      <c r="B130" s="1279"/>
      <c r="D130" s="1279"/>
      <c r="F130" s="1345"/>
      <c r="G130" s="1345"/>
      <c r="H130" s="1345"/>
      <c r="I130" s="1345"/>
      <c r="J130" s="1345"/>
      <c r="K130" s="1345"/>
      <c r="L130" s="1345"/>
      <c r="M130" s="1345"/>
      <c r="N130" s="1345"/>
      <c r="O130" s="1345"/>
      <c r="P130" s="1345"/>
      <c r="Q130" s="1345"/>
      <c r="R130" s="1345"/>
      <c r="S130" s="1345"/>
      <c r="T130" s="1345"/>
      <c r="U130" s="1345"/>
      <c r="V130" s="1345"/>
      <c r="W130" s="1345"/>
      <c r="X130" s="1345"/>
      <c r="Y130" s="1345"/>
      <c r="Z130" s="1345"/>
      <c r="AA130" s="1345"/>
      <c r="AB130" s="1279"/>
      <c r="AC130" s="1279"/>
      <c r="AD130" s="1279"/>
      <c r="AE130" s="1279"/>
      <c r="AF130" s="1279"/>
      <c r="AG130" s="1279"/>
      <c r="AH130" s="1279"/>
      <c r="AI130" s="1279"/>
      <c r="AJ130" s="1279"/>
      <c r="AK130" s="1279"/>
      <c r="AL130" s="1279"/>
      <c r="AM130" s="1279"/>
      <c r="AN130" s="1279"/>
      <c r="AO130" s="1279"/>
      <c r="AP130" s="1279"/>
      <c r="AQ130" s="1279"/>
      <c r="AR130" s="1279"/>
      <c r="AS130" s="1279"/>
      <c r="AT130" s="1279"/>
      <c r="AU130" s="1279"/>
      <c r="AV130" s="1279"/>
      <c r="AW130" s="1279"/>
      <c r="AX130" s="1279"/>
      <c r="AY130" s="1279"/>
      <c r="AZ130" s="1279"/>
      <c r="BA130" s="1279"/>
      <c r="BB130" s="1279"/>
      <c r="BC130" s="1279"/>
      <c r="BD130" s="1279"/>
      <c r="BE130" s="1279"/>
      <c r="BF130" s="1279"/>
      <c r="BG130" s="1279"/>
      <c r="BH130" s="1279"/>
      <c r="BI130" s="1279"/>
      <c r="BJ130" s="1279"/>
      <c r="BK130" s="1279"/>
      <c r="BL130" s="1279"/>
      <c r="BM130" s="1279"/>
      <c r="BN130" s="1279"/>
      <c r="BO130" s="1279"/>
      <c r="BP130" s="1279"/>
      <c r="BQ130" s="1279"/>
      <c r="BR130" s="1279"/>
      <c r="BS130" s="1279"/>
      <c r="BT130" s="1279"/>
      <c r="BU130" s="1279"/>
      <c r="BV130" s="1279"/>
      <c r="BW130" s="1279"/>
      <c r="BX130" s="1279"/>
      <c r="BY130" s="1279"/>
      <c r="BZ130" s="1279"/>
      <c r="CA130" s="1279"/>
      <c r="CB130" s="1279"/>
      <c r="CC130" s="1279"/>
      <c r="CD130" s="1279"/>
      <c r="CE130" s="1279"/>
      <c r="CF130" s="1279"/>
      <c r="CG130" s="1279"/>
      <c r="CH130" s="1279"/>
      <c r="CI130" s="1279"/>
      <c r="CJ130" s="1279"/>
      <c r="CK130" s="1279"/>
      <c r="CL130" s="1279"/>
      <c r="CM130" s="1279"/>
      <c r="CN130" s="1279"/>
      <c r="CO130" s="1279"/>
      <c r="CP130" s="1279"/>
      <c r="CQ130" s="1279"/>
      <c r="CR130" s="1279"/>
      <c r="CS130" s="1279"/>
      <c r="CT130" s="1279"/>
      <c r="CU130" s="1279"/>
      <c r="CV130" s="1279"/>
      <c r="CW130" s="1279"/>
      <c r="CX130" s="1279"/>
      <c r="CY130" s="1279"/>
      <c r="CZ130" s="1279"/>
      <c r="DA130" s="1279"/>
      <c r="DB130" s="1279"/>
      <c r="DC130" s="1279"/>
      <c r="DD130" s="1279"/>
      <c r="DE130" s="1279"/>
      <c r="DF130" s="1279"/>
      <c r="DG130" s="1279"/>
      <c r="DH130" s="1279"/>
      <c r="DI130" s="1279"/>
      <c r="DJ130" s="1279"/>
      <c r="DK130" s="1279"/>
      <c r="DL130" s="1279"/>
      <c r="DM130" s="1279"/>
      <c r="DN130" s="1279"/>
      <c r="DO130" s="1279"/>
      <c r="DP130" s="1279"/>
      <c r="DQ130" s="1279"/>
      <c r="DR130" s="1279"/>
      <c r="DS130" s="1279"/>
      <c r="DT130" s="1279"/>
      <c r="DU130" s="1279"/>
      <c r="DV130" s="1279"/>
      <c r="DW130" s="1279"/>
      <c r="DX130" s="1279"/>
      <c r="DY130" s="1279"/>
      <c r="DZ130" s="1279"/>
      <c r="EA130" s="1279"/>
      <c r="EB130" s="1279"/>
      <c r="EC130" s="1279"/>
      <c r="ED130" s="1279"/>
      <c r="EE130" s="1279"/>
      <c r="EF130" s="1279"/>
      <c r="EG130" s="1279"/>
      <c r="EH130" s="1279"/>
      <c r="EI130" s="1279"/>
      <c r="EJ130" s="1279"/>
      <c r="EK130" s="1279"/>
      <c r="EL130" s="1279"/>
      <c r="EM130" s="1279"/>
      <c r="EN130" s="1279"/>
      <c r="EO130" s="1279"/>
      <c r="EP130" s="1279"/>
      <c r="EQ130" s="1279"/>
      <c r="ER130" s="1279"/>
      <c r="ES130" s="1279"/>
      <c r="ET130" s="1279"/>
      <c r="EU130" s="1279"/>
      <c r="EV130" s="1279"/>
      <c r="EW130" s="1279"/>
      <c r="EX130" s="1279"/>
      <c r="EY130" s="1279"/>
      <c r="EZ130" s="1279"/>
      <c r="FA130" s="1279"/>
      <c r="FB130" s="1279"/>
      <c r="FC130" s="1279"/>
      <c r="FD130" s="1279"/>
      <c r="FE130" s="1279"/>
      <c r="FF130" s="1279"/>
      <c r="FG130" s="1279"/>
      <c r="FH130" s="1279"/>
      <c r="FI130" s="1279"/>
      <c r="FJ130" s="1279"/>
      <c r="FK130" s="1279"/>
      <c r="FL130" s="1279"/>
      <c r="FM130" s="1279"/>
      <c r="FN130" s="1279"/>
      <c r="FO130" s="1279"/>
      <c r="FP130" s="1279"/>
      <c r="FQ130" s="1279"/>
      <c r="FR130" s="1279"/>
      <c r="FS130" s="1279"/>
      <c r="FT130" s="1279"/>
      <c r="FU130" s="1279"/>
      <c r="FV130" s="1279"/>
      <c r="FW130" s="1279"/>
      <c r="FX130" s="1279"/>
      <c r="FY130" s="1279"/>
      <c r="FZ130" s="1279"/>
      <c r="GA130" s="1279"/>
      <c r="GB130" s="1279"/>
      <c r="GC130" s="1279"/>
      <c r="GD130" s="1279"/>
      <c r="GE130" s="1279"/>
      <c r="GF130" s="1279"/>
      <c r="GG130" s="1279"/>
      <c r="GH130" s="1279"/>
      <c r="GI130" s="1279"/>
      <c r="GJ130" s="1279"/>
      <c r="GK130" s="1279"/>
      <c r="GL130" s="1279"/>
      <c r="GM130" s="1279"/>
      <c r="GN130" s="1279"/>
      <c r="GO130" s="1279"/>
      <c r="GP130" s="1279"/>
      <c r="GQ130" s="1279"/>
      <c r="GR130" s="1279"/>
      <c r="GS130" s="1279"/>
      <c r="GT130" s="1279"/>
      <c r="GU130" s="1279"/>
      <c r="GV130" s="1279"/>
      <c r="GW130" s="1279"/>
      <c r="GX130" s="1279"/>
      <c r="GY130" s="1279"/>
      <c r="GZ130" s="1279"/>
      <c r="HA130" s="1279"/>
      <c r="HB130" s="1279"/>
      <c r="HC130" s="1279"/>
      <c r="HD130" s="1279"/>
      <c r="HE130" s="1279"/>
      <c r="HF130" s="1279"/>
      <c r="HG130" s="1279"/>
      <c r="HH130" s="1279"/>
      <c r="HI130" s="1279"/>
      <c r="HJ130" s="1279"/>
      <c r="HK130" s="1279"/>
      <c r="HL130" s="1279"/>
      <c r="HM130" s="1279"/>
      <c r="HN130" s="1279"/>
      <c r="HO130" s="1279"/>
      <c r="HP130" s="1279"/>
      <c r="HQ130" s="1279"/>
      <c r="HR130" s="1279"/>
      <c r="HS130" s="1279"/>
      <c r="HT130" s="1279"/>
      <c r="HU130" s="1279"/>
      <c r="HV130" s="1279"/>
      <c r="HW130" s="1279"/>
      <c r="HX130" s="1279"/>
      <c r="HY130" s="1279"/>
      <c r="HZ130" s="1279"/>
      <c r="IA130" s="1279"/>
      <c r="IB130" s="1279"/>
      <c r="IC130" s="1279"/>
      <c r="ID130" s="1279"/>
      <c r="IE130" s="1279"/>
      <c r="IF130" s="1279"/>
      <c r="IG130" s="1279"/>
      <c r="IH130" s="1279"/>
      <c r="II130" s="1279"/>
      <c r="IJ130" s="1279"/>
      <c r="IK130" s="1279"/>
      <c r="IL130" s="1279"/>
      <c r="IM130" s="1279"/>
      <c r="IN130" s="1279"/>
      <c r="IO130" s="1279"/>
      <c r="IP130" s="1279"/>
      <c r="IQ130" s="1279"/>
      <c r="IR130" s="1279"/>
      <c r="IS130" s="1279"/>
      <c r="IT130" s="1279"/>
      <c r="IU130" s="1279"/>
    </row>
    <row r="131" spans="1:255" ht="14.1" customHeight="1" x14ac:dyDescent="0.25">
      <c r="A131" s="1271" t="s">
        <v>473</v>
      </c>
      <c r="B131" s="1279" t="s">
        <v>542</v>
      </c>
      <c r="D131" s="1279"/>
      <c r="F131" s="1372">
        <f>F129</f>
        <v>-186150.28</v>
      </c>
      <c r="G131" s="1335">
        <f>F131+G129</f>
        <v>4008680.5360375992</v>
      </c>
      <c r="H131" s="1335">
        <f>G131+H129</f>
        <v>8418150.5987484809</v>
      </c>
      <c r="I131" s="1335">
        <f t="shared" ref="I131:K131" si="136">H131+I129</f>
        <v>13042259.908132644</v>
      </c>
      <c r="J131" s="1374">
        <f t="shared" si="136"/>
        <v>17881008.464190092</v>
      </c>
      <c r="K131" s="1375">
        <f t="shared" si="136"/>
        <v>22934396.26692082</v>
      </c>
      <c r="L131" s="1375">
        <f t="shared" ref="L131" si="137">K131+L129</f>
        <v>28202423.31632483</v>
      </c>
      <c r="M131" s="1375">
        <f t="shared" ref="M131" si="138">L131+M129</f>
        <v>33470450.36572884</v>
      </c>
      <c r="N131" s="1375">
        <f t="shared" ref="N131" si="139">M131+N129</f>
        <v>38738477.41513285</v>
      </c>
      <c r="O131" s="1375">
        <f t="shared" ref="O131" si="140">N131+O129</f>
        <v>44006504.464536861</v>
      </c>
      <c r="P131" s="1375">
        <f t="shared" ref="P131" si="141">O131+P129</f>
        <v>49274531.513940871</v>
      </c>
      <c r="Q131" s="1375">
        <f t="shared" ref="Q131" si="142">P131+Q129</f>
        <v>54542558.563344881</v>
      </c>
      <c r="R131" s="1375">
        <f t="shared" ref="R131" si="143">Q131+R129</f>
        <v>59810585.612748891</v>
      </c>
      <c r="S131" s="1375">
        <f t="shared" ref="S131" si="144">R131+S129</f>
        <v>65078612.662152901</v>
      </c>
      <c r="T131" s="1375">
        <f t="shared" ref="T131" si="145">S131+T129</f>
        <v>70346639.711556911</v>
      </c>
      <c r="U131" s="1375">
        <f t="shared" ref="U131" si="146">T131+U129</f>
        <v>75614666.760960922</v>
      </c>
      <c r="V131" s="1375">
        <f t="shared" ref="V131" si="147">U131+V129</f>
        <v>80882693.810364932</v>
      </c>
      <c r="W131" s="1375">
        <f t="shared" ref="W131" si="148">V131+W129</f>
        <v>86150720.859768942</v>
      </c>
      <c r="X131" s="1375">
        <f t="shared" ref="X131" si="149">W131+X129</f>
        <v>91418747.909172952</v>
      </c>
      <c r="Y131" s="1375">
        <f t="shared" ref="Y131" si="150">X131+Y129</f>
        <v>96686774.958576962</v>
      </c>
      <c r="Z131" s="1375">
        <f t="shared" ref="Z131:AA131" si="151">Y131+Z129</f>
        <v>101954802.00798097</v>
      </c>
      <c r="AA131" s="1375">
        <f t="shared" si="151"/>
        <v>101954802.00798097</v>
      </c>
      <c r="AB131" s="1279"/>
      <c r="AC131" s="1279"/>
      <c r="AD131" s="1279"/>
      <c r="AE131" s="1279"/>
      <c r="AF131" s="1279"/>
      <c r="AG131" s="1279"/>
      <c r="AH131" s="1279"/>
      <c r="AI131" s="1279"/>
      <c r="AJ131" s="1279"/>
      <c r="AK131" s="1279"/>
      <c r="AL131" s="1279"/>
      <c r="AM131" s="1279"/>
      <c r="AN131" s="1279"/>
      <c r="AO131" s="1279"/>
      <c r="AP131" s="1279"/>
      <c r="AQ131" s="1279"/>
      <c r="AR131" s="1279"/>
      <c r="AS131" s="1279"/>
      <c r="AT131" s="1279"/>
      <c r="AU131" s="1279"/>
      <c r="AV131" s="1279"/>
      <c r="AW131" s="1279"/>
      <c r="AX131" s="1279"/>
      <c r="AY131" s="1279"/>
      <c r="AZ131" s="1279"/>
      <c r="BA131" s="1279"/>
      <c r="BB131" s="1279"/>
      <c r="BC131" s="1279"/>
      <c r="BD131" s="1279"/>
      <c r="BE131" s="1279"/>
      <c r="BF131" s="1279"/>
      <c r="BG131" s="1279"/>
      <c r="BH131" s="1279"/>
      <c r="BI131" s="1279"/>
      <c r="BJ131" s="1279"/>
      <c r="BK131" s="1279"/>
      <c r="BL131" s="1279"/>
      <c r="BM131" s="1279"/>
      <c r="BN131" s="1279"/>
      <c r="BO131" s="1279"/>
      <c r="BP131" s="1279"/>
      <c r="BQ131" s="1279"/>
      <c r="BR131" s="1279"/>
      <c r="BS131" s="1279"/>
      <c r="BT131" s="1279"/>
      <c r="BU131" s="1279"/>
      <c r="BV131" s="1279"/>
      <c r="BW131" s="1279"/>
      <c r="BX131" s="1279"/>
      <c r="BY131" s="1279"/>
      <c r="BZ131" s="1279"/>
      <c r="CA131" s="1279"/>
      <c r="CB131" s="1279"/>
      <c r="CC131" s="1279"/>
      <c r="CD131" s="1279"/>
      <c r="CE131" s="1279"/>
      <c r="CF131" s="1279"/>
      <c r="CG131" s="1279"/>
      <c r="CH131" s="1279"/>
      <c r="CI131" s="1279"/>
      <c r="CJ131" s="1279"/>
      <c r="CK131" s="1279"/>
      <c r="CL131" s="1279"/>
      <c r="CM131" s="1279"/>
      <c r="CN131" s="1279"/>
      <c r="CO131" s="1279"/>
      <c r="CP131" s="1279"/>
      <c r="CQ131" s="1279"/>
      <c r="CR131" s="1279"/>
      <c r="CS131" s="1279"/>
      <c r="CT131" s="1279"/>
      <c r="CU131" s="1279"/>
      <c r="CV131" s="1279"/>
      <c r="CW131" s="1279"/>
      <c r="CX131" s="1279"/>
      <c r="CY131" s="1279"/>
      <c r="CZ131" s="1279"/>
      <c r="DA131" s="1279"/>
      <c r="DB131" s="1279"/>
      <c r="DC131" s="1279"/>
      <c r="DD131" s="1279"/>
      <c r="DE131" s="1279"/>
      <c r="DF131" s="1279"/>
      <c r="DG131" s="1279"/>
      <c r="DH131" s="1279"/>
      <c r="DI131" s="1279"/>
      <c r="DJ131" s="1279"/>
      <c r="DK131" s="1279"/>
      <c r="DL131" s="1279"/>
      <c r="DM131" s="1279"/>
      <c r="DN131" s="1279"/>
      <c r="DO131" s="1279"/>
      <c r="DP131" s="1279"/>
      <c r="DQ131" s="1279"/>
      <c r="DR131" s="1279"/>
      <c r="DS131" s="1279"/>
      <c r="DT131" s="1279"/>
      <c r="DU131" s="1279"/>
      <c r="DV131" s="1279"/>
      <c r="DW131" s="1279"/>
      <c r="DX131" s="1279"/>
      <c r="DY131" s="1279"/>
      <c r="DZ131" s="1279"/>
      <c r="EA131" s="1279"/>
      <c r="EB131" s="1279"/>
      <c r="EC131" s="1279"/>
      <c r="ED131" s="1279"/>
      <c r="EE131" s="1279"/>
      <c r="EF131" s="1279"/>
      <c r="EG131" s="1279"/>
      <c r="EH131" s="1279"/>
      <c r="EI131" s="1279"/>
      <c r="EJ131" s="1279"/>
      <c r="EK131" s="1279"/>
      <c r="EL131" s="1279"/>
      <c r="EM131" s="1279"/>
      <c r="EN131" s="1279"/>
      <c r="EO131" s="1279"/>
      <c r="EP131" s="1279"/>
      <c r="EQ131" s="1279"/>
      <c r="ER131" s="1279"/>
      <c r="ES131" s="1279"/>
      <c r="ET131" s="1279"/>
      <c r="EU131" s="1279"/>
      <c r="EV131" s="1279"/>
      <c r="EW131" s="1279"/>
      <c r="EX131" s="1279"/>
      <c r="EY131" s="1279"/>
      <c r="EZ131" s="1279"/>
      <c r="FA131" s="1279"/>
      <c r="FB131" s="1279"/>
      <c r="FC131" s="1279"/>
      <c r="FD131" s="1279"/>
      <c r="FE131" s="1279"/>
      <c r="FF131" s="1279"/>
      <c r="FG131" s="1279"/>
      <c r="FH131" s="1279"/>
      <c r="FI131" s="1279"/>
      <c r="FJ131" s="1279"/>
      <c r="FK131" s="1279"/>
      <c r="FL131" s="1279"/>
      <c r="FM131" s="1279"/>
      <c r="FN131" s="1279"/>
      <c r="FO131" s="1279"/>
      <c r="FP131" s="1279"/>
      <c r="FQ131" s="1279"/>
      <c r="FR131" s="1279"/>
      <c r="FS131" s="1279"/>
      <c r="FT131" s="1279"/>
      <c r="FU131" s="1279"/>
      <c r="FV131" s="1279"/>
      <c r="FW131" s="1279"/>
      <c r="FX131" s="1279"/>
      <c r="FY131" s="1279"/>
      <c r="FZ131" s="1279"/>
      <c r="GA131" s="1279"/>
      <c r="GB131" s="1279"/>
      <c r="GC131" s="1279"/>
      <c r="GD131" s="1279"/>
      <c r="GE131" s="1279"/>
      <c r="GF131" s="1279"/>
      <c r="GG131" s="1279"/>
      <c r="GH131" s="1279"/>
      <c r="GI131" s="1279"/>
      <c r="GJ131" s="1279"/>
      <c r="GK131" s="1279"/>
      <c r="GL131" s="1279"/>
      <c r="GM131" s="1279"/>
      <c r="GN131" s="1279"/>
      <c r="GO131" s="1279"/>
      <c r="GP131" s="1279"/>
      <c r="GQ131" s="1279"/>
      <c r="GR131" s="1279"/>
      <c r="GS131" s="1279"/>
      <c r="GT131" s="1279"/>
      <c r="GU131" s="1279"/>
      <c r="GV131" s="1279"/>
      <c r="GW131" s="1279"/>
      <c r="GX131" s="1279"/>
      <c r="GY131" s="1279"/>
      <c r="GZ131" s="1279"/>
      <c r="HA131" s="1279"/>
      <c r="HB131" s="1279"/>
      <c r="HC131" s="1279"/>
      <c r="HD131" s="1279"/>
      <c r="HE131" s="1279"/>
      <c r="HF131" s="1279"/>
      <c r="HG131" s="1279"/>
      <c r="HH131" s="1279"/>
      <c r="HI131" s="1279"/>
      <c r="HJ131" s="1279"/>
      <c r="HK131" s="1279"/>
      <c r="HL131" s="1279"/>
      <c r="HM131" s="1279"/>
      <c r="HN131" s="1279"/>
      <c r="HO131" s="1279"/>
      <c r="HP131" s="1279"/>
      <c r="HQ131" s="1279"/>
      <c r="HR131" s="1279"/>
      <c r="HS131" s="1279"/>
      <c r="HT131" s="1279"/>
      <c r="HU131" s="1279"/>
      <c r="HV131" s="1279"/>
      <c r="HW131" s="1279"/>
      <c r="HX131" s="1279"/>
      <c r="HY131" s="1279"/>
      <c r="HZ131" s="1279"/>
      <c r="IA131" s="1279"/>
      <c r="IB131" s="1279"/>
      <c r="IC131" s="1279"/>
      <c r="ID131" s="1279"/>
      <c r="IE131" s="1279"/>
      <c r="IF131" s="1279"/>
      <c r="IG131" s="1279"/>
      <c r="IH131" s="1279"/>
      <c r="II131" s="1279"/>
      <c r="IJ131" s="1279"/>
      <c r="IK131" s="1279"/>
      <c r="IL131" s="1279"/>
      <c r="IM131" s="1279"/>
      <c r="IN131" s="1279"/>
      <c r="IO131" s="1279"/>
      <c r="IP131" s="1279"/>
      <c r="IQ131" s="1279"/>
      <c r="IR131" s="1279"/>
      <c r="IS131" s="1279"/>
      <c r="IT131" s="1279"/>
      <c r="IU131" s="1279"/>
    </row>
    <row r="132" spans="1:255" ht="13.5" customHeight="1" x14ac:dyDescent="0.25">
      <c r="D132" s="1279"/>
      <c r="F132" s="1376">
        <v>0</v>
      </c>
      <c r="G132" s="1376">
        <v>1</v>
      </c>
      <c r="H132" s="1376">
        <f>G132+1</f>
        <v>2</v>
      </c>
      <c r="I132" s="1376">
        <f t="shared" ref="I132:U132" si="152">H132+1</f>
        <v>3</v>
      </c>
      <c r="J132" s="1376">
        <f t="shared" si="152"/>
        <v>4</v>
      </c>
      <c r="K132" s="1376">
        <f t="shared" si="152"/>
        <v>5</v>
      </c>
      <c r="L132" s="1376">
        <f t="shared" si="152"/>
        <v>6</v>
      </c>
      <c r="M132" s="1376">
        <f t="shared" si="152"/>
        <v>7</v>
      </c>
      <c r="N132" s="1376">
        <f t="shared" si="152"/>
        <v>8</v>
      </c>
      <c r="O132" s="1376">
        <f t="shared" si="152"/>
        <v>9</v>
      </c>
      <c r="P132" s="1376">
        <f t="shared" si="152"/>
        <v>10</v>
      </c>
      <c r="Q132" s="1376">
        <f t="shared" si="152"/>
        <v>11</v>
      </c>
      <c r="R132" s="1376">
        <f t="shared" si="152"/>
        <v>12</v>
      </c>
      <c r="S132" s="1376">
        <f t="shared" si="152"/>
        <v>13</v>
      </c>
      <c r="T132" s="1376">
        <f t="shared" si="152"/>
        <v>14</v>
      </c>
      <c r="U132" s="1376">
        <f t="shared" si="152"/>
        <v>15</v>
      </c>
      <c r="V132" s="1376">
        <f t="shared" ref="V132" si="153">U132+1</f>
        <v>16</v>
      </c>
      <c r="W132" s="1376">
        <f t="shared" ref="W132" si="154">V132+1</f>
        <v>17</v>
      </c>
      <c r="X132" s="1376">
        <f t="shared" ref="X132" si="155">W132+1</f>
        <v>18</v>
      </c>
      <c r="Y132" s="1376">
        <f t="shared" ref="Y132" si="156">X132+1</f>
        <v>19</v>
      </c>
      <c r="Z132" s="1376">
        <f t="shared" ref="Z132" si="157">Y132+1</f>
        <v>20</v>
      </c>
    </row>
    <row r="133" spans="1:255" ht="14.1" customHeight="1" x14ac:dyDescent="0.25">
      <c r="A133" s="1377" t="s">
        <v>474</v>
      </c>
      <c r="B133" s="1279" t="s">
        <v>43</v>
      </c>
      <c r="D133" s="1279"/>
      <c r="F133" s="1378">
        <v>0</v>
      </c>
      <c r="G133" s="1379">
        <f>IF(SUM(F133:$F$133)&gt;0,0,IF(SUM($F129:G$129)&gt;0,G132-SUM($F129:G$129)/G129,0))</f>
        <v>4.4376111496157056E-2</v>
      </c>
      <c r="H133" s="1379">
        <f>IF(SUM($F133:G$133)&gt;0,0,IF(SUM($F129:H$129)&gt;0,H132-SUM($F129:H$129)/H129,0))</f>
        <v>0</v>
      </c>
      <c r="I133" s="1379">
        <f>IF(SUM($F133:H$133)&gt;0,0,IF(SUM($F129:I$129)&gt;0,I132-SUM($F129:I$129)/I129,0))</f>
        <v>0</v>
      </c>
      <c r="J133" s="1380">
        <f>IF(SUM($F133:I$133)&gt;0,0,IF(SUM($F129:J$129)&gt;0,J132-SUM($F129:J$129)/J129,0))</f>
        <v>0</v>
      </c>
      <c r="K133" s="1378">
        <f>IF(SUM($F133:J$133)&gt;0,0,IF(SUM($F129:K$129)&gt;0,K132-SUM($F129:K$129)/K129,0))</f>
        <v>0</v>
      </c>
      <c r="L133" s="1378">
        <f>IF(SUM($F133:K$133)&gt;0,0,IF(SUM($F129:L$129)&gt;0,L132-SUM($F129:L$129)/L129,0))</f>
        <v>0</v>
      </c>
      <c r="M133" s="1378">
        <f>IF(SUM($F133:L$133)&gt;0,0,IF(SUM($F129:M$129)&gt;0,M132-SUM($F129:M$129)/M129,0))</f>
        <v>0</v>
      </c>
      <c r="N133" s="1378">
        <f>IF(SUM($F133:M$133)&gt;0,0,IF(SUM($F129:N$129)&gt;0,N132-SUM($F129:N$129)/N129,0))</f>
        <v>0</v>
      </c>
      <c r="O133" s="1378">
        <f>IF(SUM($F133:N$133)&gt;0,0,IF(SUM($F129:O$129)&gt;0,O132-SUM($F129:O$129)/O129,0))</f>
        <v>0</v>
      </c>
      <c r="P133" s="1378">
        <f>IF(SUM($F133:O$133)&gt;0,0,IF(SUM($F129:P$129)&gt;0,P132-SUM($F129:P$129)/P129,0))</f>
        <v>0</v>
      </c>
      <c r="Q133" s="1378">
        <f>IF(SUM($F133:P$133)&gt;0,0,IF(SUM($F129:Q$129)&gt;0,Q132-SUM($F129:Q$129)/Q129,0))</f>
        <v>0</v>
      </c>
      <c r="R133" s="1378">
        <f>IF(SUM($F133:Q$133)&gt;0,0,IF(SUM($F129:R$129)&gt;0,R132-SUM($F129:R$129)/R129,0))</f>
        <v>0</v>
      </c>
      <c r="S133" s="1378">
        <f>IF(SUM($F133:R$133)&gt;0,0,IF(SUM($F129:S$129)&gt;0,S132-SUM($F129:S$129)/S129,0))</f>
        <v>0</v>
      </c>
      <c r="T133" s="1378">
        <f>IF(SUM($F133:S$133)&gt;0,0,IF(SUM($F129:T$129)&gt;0,T132-SUM($F129:T$129)/T129,0))</f>
        <v>0</v>
      </c>
      <c r="U133" s="1378">
        <f>IF(SUM($F133:T$133)&gt;0,0,IF(SUM($F129:U$129)&gt;0,U132-SUM($F129:U$129)/U129,0))</f>
        <v>0</v>
      </c>
      <c r="V133" s="1378">
        <f>IF(SUM($F133:U$133)&gt;0,0,IF(SUM($F129:V$129)&gt;0,V132-SUM($F129:V$129)/V129,0))</f>
        <v>0</v>
      </c>
      <c r="W133" s="1378">
        <f>IF(SUM($F133:V$133)&gt;0,0,IF(SUM($F129:W$129)&gt;0,W132-SUM($F129:W$129)/W129,0))</f>
        <v>0</v>
      </c>
      <c r="X133" s="1378">
        <f>IF(SUM($F133:W$133)&gt;0,0,IF(SUM($F129:X$129)&gt;0,X132-SUM($F129:X$129)/X129,0))</f>
        <v>0</v>
      </c>
      <c r="Y133" s="1378">
        <f>IF(SUM($F133:X$133)&gt;0,0,IF(SUM($F129:Y$129)&gt;0,Y132-SUM($F129:Y$129)/Y129,0))</f>
        <v>0</v>
      </c>
      <c r="Z133" s="1378">
        <f>IF(SUM($F133:Y$133)&gt;0,0,IF(SUM($F129:Z$129)&gt;0,Z132-SUM($F129:Z$129)/Z129,0))</f>
        <v>0</v>
      </c>
      <c r="AB133" s="1279"/>
      <c r="AC133" s="1279"/>
      <c r="AD133" s="1279"/>
      <c r="AE133" s="1279"/>
      <c r="AF133" s="1279"/>
      <c r="AG133" s="1279"/>
      <c r="AH133" s="1279"/>
      <c r="AI133" s="1279"/>
      <c r="AJ133" s="1279"/>
      <c r="AK133" s="1279"/>
      <c r="AL133" s="1279"/>
      <c r="AM133" s="1279"/>
      <c r="AN133" s="1279"/>
      <c r="AO133" s="1279"/>
      <c r="AP133" s="1279"/>
      <c r="AQ133" s="1279"/>
      <c r="AR133" s="1279"/>
      <c r="AS133" s="1279"/>
      <c r="AT133" s="1279"/>
      <c r="AU133" s="1279"/>
      <c r="AV133" s="1279"/>
      <c r="AW133" s="1279"/>
      <c r="AX133" s="1279"/>
      <c r="AY133" s="1279"/>
      <c r="AZ133" s="1279"/>
      <c r="BA133" s="1279"/>
      <c r="BB133" s="1279"/>
      <c r="BC133" s="1279"/>
      <c r="BD133" s="1279"/>
      <c r="BE133" s="1279"/>
      <c r="BF133" s="1279"/>
      <c r="BG133" s="1279"/>
      <c r="BH133" s="1279"/>
      <c r="BI133" s="1279"/>
      <c r="BJ133" s="1279"/>
      <c r="BK133" s="1279"/>
      <c r="BL133" s="1279"/>
      <c r="BM133" s="1279"/>
      <c r="BN133" s="1279"/>
      <c r="BO133" s="1279"/>
      <c r="BP133" s="1279"/>
      <c r="BQ133" s="1279"/>
      <c r="BR133" s="1279"/>
      <c r="BS133" s="1279"/>
      <c r="BT133" s="1279"/>
      <c r="BU133" s="1279"/>
      <c r="BV133" s="1279"/>
      <c r="BW133" s="1279"/>
      <c r="BX133" s="1279"/>
      <c r="BY133" s="1279"/>
      <c r="BZ133" s="1279"/>
      <c r="CA133" s="1279"/>
      <c r="CB133" s="1279"/>
      <c r="CC133" s="1279"/>
      <c r="CD133" s="1279"/>
      <c r="CE133" s="1279"/>
      <c r="CF133" s="1279"/>
      <c r="CG133" s="1279"/>
      <c r="CH133" s="1279"/>
      <c r="CI133" s="1279"/>
      <c r="CJ133" s="1279"/>
      <c r="CK133" s="1279"/>
      <c r="CL133" s="1279"/>
      <c r="CM133" s="1279"/>
      <c r="CN133" s="1279"/>
      <c r="CO133" s="1279"/>
      <c r="CP133" s="1279"/>
      <c r="CQ133" s="1279"/>
      <c r="CR133" s="1279"/>
      <c r="CS133" s="1279"/>
      <c r="CT133" s="1279"/>
      <c r="CU133" s="1279"/>
      <c r="CV133" s="1279"/>
      <c r="CW133" s="1279"/>
      <c r="CX133" s="1279"/>
      <c r="CY133" s="1279"/>
      <c r="CZ133" s="1279"/>
      <c r="DA133" s="1279"/>
      <c r="DB133" s="1279"/>
      <c r="DC133" s="1279"/>
      <c r="DD133" s="1279"/>
      <c r="DE133" s="1279"/>
      <c r="DF133" s="1279"/>
      <c r="DG133" s="1279"/>
      <c r="DH133" s="1279"/>
      <c r="DI133" s="1279"/>
      <c r="DJ133" s="1279"/>
      <c r="DK133" s="1279"/>
      <c r="DL133" s="1279"/>
      <c r="DM133" s="1279"/>
      <c r="DN133" s="1279"/>
      <c r="DO133" s="1279"/>
      <c r="DP133" s="1279"/>
      <c r="DQ133" s="1279"/>
      <c r="DR133" s="1279"/>
      <c r="DS133" s="1279"/>
      <c r="DT133" s="1279"/>
      <c r="DU133" s="1279"/>
      <c r="DV133" s="1279"/>
      <c r="DW133" s="1279"/>
      <c r="DX133" s="1279"/>
      <c r="DY133" s="1279"/>
      <c r="DZ133" s="1279"/>
      <c r="EA133" s="1279"/>
      <c r="EB133" s="1279"/>
      <c r="EC133" s="1279"/>
      <c r="ED133" s="1279"/>
      <c r="EE133" s="1279"/>
      <c r="EF133" s="1279"/>
      <c r="EG133" s="1279"/>
      <c r="EH133" s="1279"/>
      <c r="EI133" s="1279"/>
      <c r="EJ133" s="1279"/>
      <c r="EK133" s="1279"/>
      <c r="EL133" s="1279"/>
      <c r="EM133" s="1279"/>
      <c r="EN133" s="1279"/>
      <c r="EO133" s="1279"/>
      <c r="EP133" s="1279"/>
      <c r="EQ133" s="1279"/>
      <c r="ER133" s="1279"/>
      <c r="ES133" s="1279"/>
      <c r="ET133" s="1279"/>
      <c r="EU133" s="1279"/>
      <c r="EV133" s="1279"/>
      <c r="EW133" s="1279"/>
      <c r="EX133" s="1279"/>
      <c r="EY133" s="1279"/>
      <c r="EZ133" s="1279"/>
      <c r="FA133" s="1279"/>
      <c r="FB133" s="1279"/>
      <c r="FC133" s="1279"/>
      <c r="FD133" s="1279"/>
      <c r="FE133" s="1279"/>
      <c r="FF133" s="1279"/>
      <c r="FG133" s="1279"/>
      <c r="FH133" s="1279"/>
      <c r="FI133" s="1279"/>
      <c r="FJ133" s="1279"/>
      <c r="FK133" s="1279"/>
      <c r="FL133" s="1279"/>
      <c r="FM133" s="1279"/>
      <c r="FN133" s="1279"/>
      <c r="FO133" s="1279"/>
      <c r="FP133" s="1279"/>
      <c r="FQ133" s="1279"/>
      <c r="FR133" s="1279"/>
      <c r="FS133" s="1279"/>
      <c r="FT133" s="1279"/>
      <c r="FU133" s="1279"/>
      <c r="FV133" s="1279"/>
      <c r="FW133" s="1279"/>
      <c r="FX133" s="1279"/>
      <c r="FY133" s="1279"/>
      <c r="FZ133" s="1279"/>
      <c r="GA133" s="1279"/>
      <c r="GB133" s="1279"/>
      <c r="GC133" s="1279"/>
      <c r="GD133" s="1279"/>
      <c r="GE133" s="1279"/>
      <c r="GF133" s="1279"/>
      <c r="GG133" s="1279"/>
      <c r="GH133" s="1279"/>
      <c r="GI133" s="1279"/>
      <c r="GJ133" s="1279"/>
      <c r="GK133" s="1279"/>
      <c r="GL133" s="1279"/>
      <c r="GM133" s="1279"/>
      <c r="GN133" s="1279"/>
      <c r="GO133" s="1279"/>
      <c r="GP133" s="1279"/>
      <c r="GQ133" s="1279"/>
      <c r="GR133" s="1279"/>
      <c r="GS133" s="1279"/>
      <c r="GT133" s="1279"/>
      <c r="GU133" s="1279"/>
      <c r="GV133" s="1279"/>
      <c r="GW133" s="1279"/>
      <c r="GX133" s="1279"/>
      <c r="GY133" s="1279"/>
      <c r="GZ133" s="1279"/>
      <c r="HA133" s="1279"/>
      <c r="HB133" s="1279"/>
      <c r="HC133" s="1279"/>
      <c r="HD133" s="1279"/>
      <c r="HE133" s="1279"/>
      <c r="HF133" s="1279"/>
      <c r="HG133" s="1279"/>
      <c r="HH133" s="1279"/>
      <c r="HI133" s="1279"/>
      <c r="HJ133" s="1279"/>
      <c r="HK133" s="1279"/>
      <c r="HL133" s="1279"/>
      <c r="HM133" s="1279"/>
      <c r="HN133" s="1279"/>
      <c r="HO133" s="1279"/>
      <c r="HP133" s="1279"/>
      <c r="HQ133" s="1279"/>
      <c r="HR133" s="1279"/>
      <c r="HS133" s="1279"/>
      <c r="HT133" s="1279"/>
      <c r="HU133" s="1279"/>
      <c r="HV133" s="1279"/>
      <c r="HW133" s="1279"/>
      <c r="HX133" s="1279"/>
      <c r="HY133" s="1279"/>
      <c r="HZ133" s="1279"/>
      <c r="IA133" s="1279"/>
      <c r="IB133" s="1279"/>
      <c r="IC133" s="1279"/>
      <c r="ID133" s="1279"/>
      <c r="IE133" s="1279"/>
      <c r="IF133" s="1279"/>
      <c r="IG133" s="1279"/>
      <c r="IH133" s="1279"/>
      <c r="II133" s="1279"/>
      <c r="IJ133" s="1279"/>
      <c r="IK133" s="1279"/>
      <c r="IL133" s="1279"/>
      <c r="IM133" s="1279"/>
      <c r="IN133" s="1279"/>
      <c r="IO133" s="1279"/>
      <c r="IP133" s="1279"/>
    </row>
    <row r="134" spans="1:255" ht="5.0999999999999996" customHeight="1" x14ac:dyDescent="0.25"/>
    <row r="135" spans="1:255" ht="14.1" customHeight="1" x14ac:dyDescent="0.25">
      <c r="A135" s="1271" t="s">
        <v>475</v>
      </c>
      <c r="B135" s="1381" t="s">
        <v>629</v>
      </c>
      <c r="C135" s="1382"/>
      <c r="D135" s="1383"/>
      <c r="E135" s="1384"/>
      <c r="F135" s="1384"/>
    </row>
    <row r="136" spans="1:255" ht="13.5" customHeight="1" x14ac:dyDescent="0.25">
      <c r="A136" s="1385" t="s">
        <v>823</v>
      </c>
      <c r="B136" s="1386" t="s">
        <v>637</v>
      </c>
      <c r="C136" s="1387"/>
      <c r="D136" s="1388">
        <f>NPV(D138,F129:AA129)</f>
        <v>32064997.903658181</v>
      </c>
      <c r="E136" s="1384"/>
      <c r="F136" s="1384"/>
      <c r="K136" s="1389"/>
    </row>
    <row r="137" spans="1:255" ht="14.1" customHeight="1" x14ac:dyDescent="0.25">
      <c r="A137" s="1385" t="s">
        <v>824</v>
      </c>
      <c r="B137" s="1386" t="s">
        <v>638</v>
      </c>
      <c r="C137" s="1387"/>
      <c r="D137" s="1390">
        <f>IRR(F129:AA129)</f>
        <v>22.585698717405666</v>
      </c>
      <c r="E137" s="1384"/>
      <c r="F137" s="1384"/>
      <c r="K137" s="1389"/>
    </row>
    <row r="138" spans="1:255" ht="14.1" customHeight="1" x14ac:dyDescent="0.25">
      <c r="A138" s="1385" t="s">
        <v>825</v>
      </c>
      <c r="B138" s="1386" t="s">
        <v>733</v>
      </c>
      <c r="C138" s="1387"/>
      <c r="D138" s="1391">
        <f>'(20)WACC'!G56</f>
        <v>0.12279166948727302</v>
      </c>
      <c r="E138" s="1384"/>
      <c r="F138" s="1384"/>
    </row>
    <row r="139" spans="1:255" ht="14.1" customHeight="1" x14ac:dyDescent="0.25">
      <c r="A139" s="1385" t="s">
        <v>826</v>
      </c>
      <c r="B139" s="1392" t="s">
        <v>636</v>
      </c>
      <c r="C139" s="1393"/>
      <c r="D139" s="1394">
        <f>SUM(G133:Z133)</f>
        <v>4.4376111496157056E-2</v>
      </c>
      <c r="E139" s="1384"/>
      <c r="F139" s="1384"/>
    </row>
    <row r="140" spans="1:255" ht="14.1" customHeight="1" x14ac:dyDescent="0.25">
      <c r="A140" s="1294" t="s">
        <v>827</v>
      </c>
      <c r="B140" s="1395" t="s">
        <v>644</v>
      </c>
      <c r="C140" s="1295"/>
      <c r="D140" s="1396">
        <f>F102</f>
        <v>186150.28</v>
      </c>
      <c r="E140" s="1384"/>
      <c r="F140" s="1384"/>
    </row>
    <row r="141" spans="1:255" ht="14.1" customHeight="1" x14ac:dyDescent="0.25">
      <c r="A141" s="1294" t="s">
        <v>828</v>
      </c>
      <c r="B141" s="1395" t="s">
        <v>476</v>
      </c>
      <c r="C141" s="1295"/>
      <c r="D141" s="1397" t="s">
        <v>628</v>
      </c>
      <c r="E141" s="1384"/>
      <c r="F141" s="1384"/>
    </row>
    <row r="142" spans="1:255" s="1399" customFormat="1" ht="14.1" customHeight="1" x14ac:dyDescent="0.25">
      <c r="A142" s="1294" t="s">
        <v>829</v>
      </c>
      <c r="B142" s="1395" t="s">
        <v>477</v>
      </c>
      <c r="C142" s="1295"/>
      <c r="D142" s="1398">
        <v>0.18</v>
      </c>
      <c r="E142" s="1384"/>
      <c r="F142" s="1384"/>
    </row>
    <row r="143" spans="1:255" s="1399" customFormat="1" ht="14.1" customHeight="1" x14ac:dyDescent="0.25">
      <c r="A143" s="1294" t="s">
        <v>830</v>
      </c>
      <c r="B143" s="1395" t="s">
        <v>405</v>
      </c>
      <c r="C143" s="1295"/>
      <c r="D143" s="1398">
        <v>0.95</v>
      </c>
      <c r="E143" s="1384"/>
      <c r="F143" s="1384"/>
    </row>
    <row r="144" spans="1:255" s="1399" customFormat="1" ht="14.1" customHeight="1" x14ac:dyDescent="0.25">
      <c r="A144" s="1294" t="s">
        <v>831</v>
      </c>
      <c r="B144" s="1395" t="s">
        <v>909</v>
      </c>
      <c r="C144" s="1295"/>
      <c r="D144" s="1398">
        <f>D143*D142</f>
        <v>0.17099999999999999</v>
      </c>
      <c r="E144" s="1384"/>
      <c r="F144" s="1384"/>
      <c r="G144" s="1384"/>
      <c r="H144" s="1384"/>
      <c r="I144" s="1384"/>
      <c r="J144" s="1384"/>
    </row>
    <row r="145" spans="1:26" s="1399" customFormat="1" ht="14.1" customHeight="1" x14ac:dyDescent="0.25">
      <c r="A145" s="1294" t="s">
        <v>832</v>
      </c>
      <c r="B145" s="1395" t="s">
        <v>544</v>
      </c>
      <c r="C145" s="1295"/>
      <c r="D145" s="1396">
        <v>2.5</v>
      </c>
      <c r="E145" s="1384"/>
      <c r="F145" s="1384"/>
    </row>
    <row r="146" spans="1:26" s="1399" customFormat="1" ht="14.1" customHeight="1" x14ac:dyDescent="0.25">
      <c r="A146" s="1294" t="s">
        <v>833</v>
      </c>
      <c r="B146" s="1395" t="s">
        <v>785</v>
      </c>
      <c r="C146" s="1295"/>
      <c r="D146" s="1396">
        <f>'(12)Comp.Orgao.Gestor'!I12</f>
        <v>0</v>
      </c>
      <c r="E146" s="1384"/>
      <c r="F146" s="1384"/>
    </row>
    <row r="147" spans="1:26" s="1399" customFormat="1" ht="14.1" customHeight="1" x14ac:dyDescent="0.25">
      <c r="A147" s="1294" t="s">
        <v>834</v>
      </c>
      <c r="B147" s="1395" t="s">
        <v>846</v>
      </c>
      <c r="C147" s="1295"/>
      <c r="D147" s="1404">
        <v>0</v>
      </c>
      <c r="E147" s="1384"/>
      <c r="F147" s="1384"/>
    </row>
    <row r="148" spans="1:26" s="1399" customFormat="1" ht="14.1" customHeight="1" x14ac:dyDescent="0.25">
      <c r="A148" s="1294" t="s">
        <v>835</v>
      </c>
      <c r="B148" s="1395" t="s">
        <v>847</v>
      </c>
      <c r="C148" s="1295"/>
      <c r="D148" s="1400">
        <v>0.1</v>
      </c>
      <c r="E148" s="1384"/>
      <c r="F148" s="1384"/>
    </row>
    <row r="149" spans="1:26" s="1399" customFormat="1" ht="14.1" customHeight="1" x14ac:dyDescent="0.25">
      <c r="A149" s="1294" t="s">
        <v>836</v>
      </c>
      <c r="B149" s="1401" t="s">
        <v>906</v>
      </c>
      <c r="C149" s="1402"/>
      <c r="D149" s="1403">
        <f>IF(D147=0,0,D147-D148)</f>
        <v>0</v>
      </c>
      <c r="E149" s="1384"/>
      <c r="F149" s="1384"/>
    </row>
    <row r="150" spans="1:26" s="1399" customFormat="1" ht="14.1" customHeight="1" x14ac:dyDescent="0.25">
      <c r="A150" s="1294"/>
      <c r="B150" s="1295"/>
      <c r="C150" s="1295"/>
      <c r="D150" s="216"/>
      <c r="E150" s="216"/>
      <c r="F150" s="216"/>
      <c r="G150" s="216"/>
    </row>
    <row r="152" spans="1:26" s="168" customFormat="1" ht="13.5" customHeight="1" x14ac:dyDescent="0.25">
      <c r="A152" s="169"/>
      <c r="B152" s="169"/>
      <c r="C152" s="165" t="s">
        <v>946</v>
      </c>
      <c r="D152" s="193" t="str">
        <f>'(2)Ins.'!D109</f>
        <v>Inserir Data</v>
      </c>
      <c r="E152" s="194"/>
      <c r="F152" s="167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s="168" customFormat="1" ht="13.5" customHeight="1" x14ac:dyDescent="0.25">
      <c r="A153" s="169"/>
      <c r="B153" s="169"/>
      <c r="C153" s="167"/>
      <c r="D153" s="169"/>
      <c r="E153" s="167"/>
      <c r="F153" s="167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s="168" customFormat="1" ht="13.5" customHeight="1" x14ac:dyDescent="0.25">
      <c r="A154" s="169"/>
      <c r="B154" s="169"/>
      <c r="C154" s="167"/>
      <c r="D154" s="169"/>
      <c r="E154" s="167"/>
      <c r="F154" s="167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s="168" customFormat="1" ht="13.5" customHeight="1" x14ac:dyDescent="0.25">
      <c r="A155" s="169"/>
      <c r="B155" s="169"/>
      <c r="C155" s="164"/>
      <c r="D155" s="164"/>
      <c r="E155" s="164"/>
      <c r="F155" s="164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60" spans="1:26" s="168" customFormat="1" ht="13.5" customHeight="1" x14ac:dyDescent="0.25">
      <c r="A160" s="169"/>
      <c r="B160" s="169"/>
      <c r="C160" s="164"/>
      <c r="D160" s="164"/>
      <c r="E160" s="164"/>
      <c r="F160" s="164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s="168" customFormat="1" ht="13.5" customHeight="1" x14ac:dyDescent="0.25">
      <c r="A161" s="169"/>
      <c r="B161" s="169"/>
      <c r="C161" s="164"/>
      <c r="D161" s="164"/>
      <c r="E161" s="164"/>
      <c r="F161" s="164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s="168" customFormat="1" ht="13.5" customHeight="1" x14ac:dyDescent="0.25">
      <c r="A162" s="169"/>
      <c r="B162" s="169"/>
      <c r="C162" s="167"/>
      <c r="D162" s="169"/>
      <c r="E162" s="167"/>
      <c r="F162" s="167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s="168" customFormat="1" ht="13.5" customHeight="1" x14ac:dyDescent="0.25">
      <c r="A163" s="169"/>
      <c r="B163" s="169"/>
      <c r="C163" s="167"/>
      <c r="D163" s="169"/>
      <c r="E163" s="167"/>
      <c r="F163" s="167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s="168" customFormat="1" ht="13.5" customHeight="1" x14ac:dyDescent="0.25">
      <c r="A164" s="169"/>
      <c r="B164" s="169"/>
      <c r="C164" s="164"/>
      <c r="D164" s="188"/>
      <c r="E164" s="189"/>
      <c r="F164" s="189"/>
      <c r="G164" s="18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s="168" customFormat="1" ht="13.5" customHeight="1" x14ac:dyDescent="0.25">
      <c r="A165" s="169"/>
      <c r="B165" s="169"/>
      <c r="C165" s="164"/>
      <c r="D165" s="197" t="str">
        <f>'(2)Ins.'!D122</f>
        <v>Nome do Representante Legal</v>
      </c>
      <c r="E165" s="197"/>
      <c r="F165" s="197"/>
      <c r="G165" s="197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s="168" customFormat="1" ht="13.5" customHeight="1" x14ac:dyDescent="0.25">
      <c r="A166" s="169"/>
      <c r="B166" s="169"/>
      <c r="C166" s="164"/>
      <c r="D166" s="198" t="str">
        <f>'(2)Ins.'!D123</f>
        <v>CPF</v>
      </c>
      <c r="E166" s="198"/>
      <c r="F166" s="198"/>
      <c r="G166" s="198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s="168" customFormat="1" ht="13.5" customHeight="1" x14ac:dyDescent="0.25">
      <c r="A167" s="169"/>
      <c r="B167" s="169"/>
      <c r="C167" s="164"/>
      <c r="D167" s="198" t="str">
        <f>'(2)Ins.'!D124</f>
        <v>Cargo</v>
      </c>
      <c r="E167" s="198"/>
      <c r="F167" s="198"/>
      <c r="G167" s="198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s="168" customFormat="1" ht="13.5" customHeight="1" x14ac:dyDescent="0.25">
      <c r="A168" s="169"/>
      <c r="B168" s="169"/>
      <c r="C168" s="164"/>
      <c r="D168" s="198" t="str">
        <f>'(2)Ins.'!D125</f>
        <v>Razão Social da Licitante</v>
      </c>
      <c r="E168" s="198"/>
      <c r="F168" s="198"/>
      <c r="G168" s="198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s="168" customFormat="1" ht="13.5" customHeight="1" x14ac:dyDescent="0.25">
      <c r="A169" s="169"/>
      <c r="B169" s="169"/>
      <c r="C169" s="167"/>
      <c r="D169" s="169"/>
      <c r="E169" s="167"/>
      <c r="F169" s="167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s="168" customFormat="1" ht="13.5" customHeight="1" x14ac:dyDescent="0.25">
      <c r="A170" s="169"/>
      <c r="B170" s="169"/>
      <c r="C170" s="164"/>
      <c r="D170" s="172" t="s">
        <v>947</v>
      </c>
      <c r="E170" s="171" t="str">
        <f>'(2)Ins.'!E127</f>
        <v>inserir nº dias</v>
      </c>
      <c r="F170" s="173" t="s">
        <v>948</v>
      </c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</sheetData>
  <sheetProtection algorithmName="SHA-512" hashValue="Z+GdNYPpG4Kb9OVzlct91N7kMSrYjs/NBOguvDDg3yCMyz0wOBvuTxwrBEtFf7J/QF+80kSrtO4G3M06Q9xCjQ==" saltValue="S1AAj6Shkm+P0XIqygTyzw==" spinCount="100000" sheet="1" formatCells="0" formatColumns="0" formatRows="0" insertColumns="0" insertRows="0" insertHyperlinks="0" deleteColumns="0" deleteRows="0" selectLockedCells="1" sort="0" autoFilter="0" pivotTables="0"/>
  <mergeCells count="10">
    <mergeCell ref="D164:G164"/>
    <mergeCell ref="D165:G165"/>
    <mergeCell ref="D166:G166"/>
    <mergeCell ref="D167:G167"/>
    <mergeCell ref="D168:G168"/>
    <mergeCell ref="B135:D135"/>
    <mergeCell ref="A1:AA1"/>
    <mergeCell ref="A98:F98"/>
    <mergeCell ref="A4:F4"/>
    <mergeCell ref="D152:E152"/>
  </mergeCells>
  <phoneticPr fontId="105" type="noConversion"/>
  <printOptions horizontalCentered="1"/>
  <pageMargins left="0.78740157480314965" right="0.78740157480314965" top="0.98425196850393704" bottom="0.78740157480314965" header="0.59055118110236227" footer="0.31496062992125984"/>
  <pageSetup paperSize="9" scale="33" orientation="landscape" r:id="rId1"/>
  <headerFooter>
    <oddHeader>&amp;L&amp;"Calibri,Negrito"&amp;9Município de Chapecó - SC
Concessão do Sistema de Estacionamento Rotativo Pago
ESTACIONAMENTO ROTATIVO&amp;R&amp;G</oddHeader>
    <oddFooter>&amp;L&amp;"Calibri,Negrito"&amp;9Planilha 19 - Fluxo de Caixa Projetado&amp;R&amp;"Calibri,Negrito"&amp;9Pág.: &amp;P de &amp;N</oddFooter>
  </headerFooter>
  <rowBreaks count="1" manualBreakCount="1">
    <brk id="97" max="26" man="1"/>
  </row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"/>
  <dimension ref="A1:Z97"/>
  <sheetViews>
    <sheetView showGridLines="0" zoomScaleNormal="100" zoomScaleSheetLayoutView="55" workbookViewId="0">
      <selection sqref="A1:H1"/>
    </sheetView>
  </sheetViews>
  <sheetFormatPr defaultRowHeight="12" x14ac:dyDescent="0.25"/>
  <cols>
    <col min="1" max="1" width="11.6640625" style="217" customWidth="1"/>
    <col min="2" max="2" width="9.88671875" style="217" customWidth="1"/>
    <col min="3" max="3" width="16.6640625" style="218" customWidth="1"/>
    <col min="4" max="4" width="16.6640625" style="217" customWidth="1"/>
    <col min="5" max="6" width="48.33203125" style="217" customWidth="1"/>
    <col min="7" max="7" width="9.33203125" style="218" customWidth="1"/>
    <col min="8" max="8" width="7.109375" style="219" customWidth="1"/>
    <col min="9" max="255" width="8.88671875" style="217"/>
    <col min="256" max="256" width="9.5546875" style="217" customWidth="1"/>
    <col min="257" max="257" width="9.88671875" style="217" customWidth="1"/>
    <col min="258" max="258" width="13.109375" style="217" customWidth="1"/>
    <col min="259" max="259" width="14" style="217" customWidth="1"/>
    <col min="260" max="260" width="42.5546875" style="217" customWidth="1"/>
    <col min="261" max="261" width="49.33203125" style="217" customWidth="1"/>
    <col min="262" max="262" width="8.33203125" style="217" customWidth="1"/>
    <col min="263" max="263" width="5" style="217" customWidth="1"/>
    <col min="264" max="511" width="8.88671875" style="217"/>
    <col min="512" max="512" width="9.5546875" style="217" customWidth="1"/>
    <col min="513" max="513" width="9.88671875" style="217" customWidth="1"/>
    <col min="514" max="514" width="13.109375" style="217" customWidth="1"/>
    <col min="515" max="515" width="14" style="217" customWidth="1"/>
    <col min="516" max="516" width="42.5546875" style="217" customWidth="1"/>
    <col min="517" max="517" width="49.33203125" style="217" customWidth="1"/>
    <col min="518" max="518" width="8.33203125" style="217" customWidth="1"/>
    <col min="519" max="519" width="5" style="217" customWidth="1"/>
    <col min="520" max="767" width="8.88671875" style="217"/>
    <col min="768" max="768" width="9.5546875" style="217" customWidth="1"/>
    <col min="769" max="769" width="9.88671875" style="217" customWidth="1"/>
    <col min="770" max="770" width="13.109375" style="217" customWidth="1"/>
    <col min="771" max="771" width="14" style="217" customWidth="1"/>
    <col min="772" max="772" width="42.5546875" style="217" customWidth="1"/>
    <col min="773" max="773" width="49.33203125" style="217" customWidth="1"/>
    <col min="774" max="774" width="8.33203125" style="217" customWidth="1"/>
    <col min="775" max="775" width="5" style="217" customWidth="1"/>
    <col min="776" max="1023" width="8.88671875" style="217"/>
    <col min="1024" max="1024" width="9.5546875" style="217" customWidth="1"/>
    <col min="1025" max="1025" width="9.88671875" style="217" customWidth="1"/>
    <col min="1026" max="1026" width="13.109375" style="217" customWidth="1"/>
    <col min="1027" max="1027" width="14" style="217" customWidth="1"/>
    <col min="1028" max="1028" width="42.5546875" style="217" customWidth="1"/>
    <col min="1029" max="1029" width="49.33203125" style="217" customWidth="1"/>
    <col min="1030" max="1030" width="8.33203125" style="217" customWidth="1"/>
    <col min="1031" max="1031" width="5" style="217" customWidth="1"/>
    <col min="1032" max="1279" width="8.88671875" style="217"/>
    <col min="1280" max="1280" width="9.5546875" style="217" customWidth="1"/>
    <col min="1281" max="1281" width="9.88671875" style="217" customWidth="1"/>
    <col min="1282" max="1282" width="13.109375" style="217" customWidth="1"/>
    <col min="1283" max="1283" width="14" style="217" customWidth="1"/>
    <col min="1284" max="1284" width="42.5546875" style="217" customWidth="1"/>
    <col min="1285" max="1285" width="49.33203125" style="217" customWidth="1"/>
    <col min="1286" max="1286" width="8.33203125" style="217" customWidth="1"/>
    <col min="1287" max="1287" width="5" style="217" customWidth="1"/>
    <col min="1288" max="1535" width="8.88671875" style="217"/>
    <col min="1536" max="1536" width="9.5546875" style="217" customWidth="1"/>
    <col min="1537" max="1537" width="9.88671875" style="217" customWidth="1"/>
    <col min="1538" max="1538" width="13.109375" style="217" customWidth="1"/>
    <col min="1539" max="1539" width="14" style="217" customWidth="1"/>
    <col min="1540" max="1540" width="42.5546875" style="217" customWidth="1"/>
    <col min="1541" max="1541" width="49.33203125" style="217" customWidth="1"/>
    <col min="1542" max="1542" width="8.33203125" style="217" customWidth="1"/>
    <col min="1543" max="1543" width="5" style="217" customWidth="1"/>
    <col min="1544" max="1791" width="8.88671875" style="217"/>
    <col min="1792" max="1792" width="9.5546875" style="217" customWidth="1"/>
    <col min="1793" max="1793" width="9.88671875" style="217" customWidth="1"/>
    <col min="1794" max="1794" width="13.109375" style="217" customWidth="1"/>
    <col min="1795" max="1795" width="14" style="217" customWidth="1"/>
    <col min="1796" max="1796" width="42.5546875" style="217" customWidth="1"/>
    <col min="1797" max="1797" width="49.33203125" style="217" customWidth="1"/>
    <col min="1798" max="1798" width="8.33203125" style="217" customWidth="1"/>
    <col min="1799" max="1799" width="5" style="217" customWidth="1"/>
    <col min="1800" max="2047" width="8.88671875" style="217"/>
    <col min="2048" max="2048" width="9.5546875" style="217" customWidth="1"/>
    <col min="2049" max="2049" width="9.88671875" style="217" customWidth="1"/>
    <col min="2050" max="2050" width="13.109375" style="217" customWidth="1"/>
    <col min="2051" max="2051" width="14" style="217" customWidth="1"/>
    <col min="2052" max="2052" width="42.5546875" style="217" customWidth="1"/>
    <col min="2053" max="2053" width="49.33203125" style="217" customWidth="1"/>
    <col min="2054" max="2054" width="8.33203125" style="217" customWidth="1"/>
    <col min="2055" max="2055" width="5" style="217" customWidth="1"/>
    <col min="2056" max="2303" width="8.88671875" style="217"/>
    <col min="2304" max="2304" width="9.5546875" style="217" customWidth="1"/>
    <col min="2305" max="2305" width="9.88671875" style="217" customWidth="1"/>
    <col min="2306" max="2306" width="13.109375" style="217" customWidth="1"/>
    <col min="2307" max="2307" width="14" style="217" customWidth="1"/>
    <col min="2308" max="2308" width="42.5546875" style="217" customWidth="1"/>
    <col min="2309" max="2309" width="49.33203125" style="217" customWidth="1"/>
    <col min="2310" max="2310" width="8.33203125" style="217" customWidth="1"/>
    <col min="2311" max="2311" width="5" style="217" customWidth="1"/>
    <col min="2312" max="2559" width="8.88671875" style="217"/>
    <col min="2560" max="2560" width="9.5546875" style="217" customWidth="1"/>
    <col min="2561" max="2561" width="9.88671875" style="217" customWidth="1"/>
    <col min="2562" max="2562" width="13.109375" style="217" customWidth="1"/>
    <col min="2563" max="2563" width="14" style="217" customWidth="1"/>
    <col min="2564" max="2564" width="42.5546875" style="217" customWidth="1"/>
    <col min="2565" max="2565" width="49.33203125" style="217" customWidth="1"/>
    <col min="2566" max="2566" width="8.33203125" style="217" customWidth="1"/>
    <col min="2567" max="2567" width="5" style="217" customWidth="1"/>
    <col min="2568" max="2815" width="8.88671875" style="217"/>
    <col min="2816" max="2816" width="9.5546875" style="217" customWidth="1"/>
    <col min="2817" max="2817" width="9.88671875" style="217" customWidth="1"/>
    <col min="2818" max="2818" width="13.109375" style="217" customWidth="1"/>
    <col min="2819" max="2819" width="14" style="217" customWidth="1"/>
    <col min="2820" max="2820" width="42.5546875" style="217" customWidth="1"/>
    <col min="2821" max="2821" width="49.33203125" style="217" customWidth="1"/>
    <col min="2822" max="2822" width="8.33203125" style="217" customWidth="1"/>
    <col min="2823" max="2823" width="5" style="217" customWidth="1"/>
    <col min="2824" max="3071" width="8.88671875" style="217"/>
    <col min="3072" max="3072" width="9.5546875" style="217" customWidth="1"/>
    <col min="3073" max="3073" width="9.88671875" style="217" customWidth="1"/>
    <col min="3074" max="3074" width="13.109375" style="217" customWidth="1"/>
    <col min="3075" max="3075" width="14" style="217" customWidth="1"/>
    <col min="3076" max="3076" width="42.5546875" style="217" customWidth="1"/>
    <col min="3077" max="3077" width="49.33203125" style="217" customWidth="1"/>
    <col min="3078" max="3078" width="8.33203125" style="217" customWidth="1"/>
    <col min="3079" max="3079" width="5" style="217" customWidth="1"/>
    <col min="3080" max="3327" width="8.88671875" style="217"/>
    <col min="3328" max="3328" width="9.5546875" style="217" customWidth="1"/>
    <col min="3329" max="3329" width="9.88671875" style="217" customWidth="1"/>
    <col min="3330" max="3330" width="13.109375" style="217" customWidth="1"/>
    <col min="3331" max="3331" width="14" style="217" customWidth="1"/>
    <col min="3332" max="3332" width="42.5546875" style="217" customWidth="1"/>
    <col min="3333" max="3333" width="49.33203125" style="217" customWidth="1"/>
    <col min="3334" max="3334" width="8.33203125" style="217" customWidth="1"/>
    <col min="3335" max="3335" width="5" style="217" customWidth="1"/>
    <col min="3336" max="3583" width="8.88671875" style="217"/>
    <col min="3584" max="3584" width="9.5546875" style="217" customWidth="1"/>
    <col min="3585" max="3585" width="9.88671875" style="217" customWidth="1"/>
    <col min="3586" max="3586" width="13.109375" style="217" customWidth="1"/>
    <col min="3587" max="3587" width="14" style="217" customWidth="1"/>
    <col min="3588" max="3588" width="42.5546875" style="217" customWidth="1"/>
    <col min="3589" max="3589" width="49.33203125" style="217" customWidth="1"/>
    <col min="3590" max="3590" width="8.33203125" style="217" customWidth="1"/>
    <col min="3591" max="3591" width="5" style="217" customWidth="1"/>
    <col min="3592" max="3839" width="8.88671875" style="217"/>
    <col min="3840" max="3840" width="9.5546875" style="217" customWidth="1"/>
    <col min="3841" max="3841" width="9.88671875" style="217" customWidth="1"/>
    <col min="3842" max="3842" width="13.109375" style="217" customWidth="1"/>
    <col min="3843" max="3843" width="14" style="217" customWidth="1"/>
    <col min="3844" max="3844" width="42.5546875" style="217" customWidth="1"/>
    <col min="3845" max="3845" width="49.33203125" style="217" customWidth="1"/>
    <col min="3846" max="3846" width="8.33203125" style="217" customWidth="1"/>
    <col min="3847" max="3847" width="5" style="217" customWidth="1"/>
    <col min="3848" max="4095" width="8.88671875" style="217"/>
    <col min="4096" max="4096" width="9.5546875" style="217" customWidth="1"/>
    <col min="4097" max="4097" width="9.88671875" style="217" customWidth="1"/>
    <col min="4098" max="4098" width="13.109375" style="217" customWidth="1"/>
    <col min="4099" max="4099" width="14" style="217" customWidth="1"/>
    <col min="4100" max="4100" width="42.5546875" style="217" customWidth="1"/>
    <col min="4101" max="4101" width="49.33203125" style="217" customWidth="1"/>
    <col min="4102" max="4102" width="8.33203125" style="217" customWidth="1"/>
    <col min="4103" max="4103" width="5" style="217" customWidth="1"/>
    <col min="4104" max="4351" width="8.88671875" style="217"/>
    <col min="4352" max="4352" width="9.5546875" style="217" customWidth="1"/>
    <col min="4353" max="4353" width="9.88671875" style="217" customWidth="1"/>
    <col min="4354" max="4354" width="13.109375" style="217" customWidth="1"/>
    <col min="4355" max="4355" width="14" style="217" customWidth="1"/>
    <col min="4356" max="4356" width="42.5546875" style="217" customWidth="1"/>
    <col min="4357" max="4357" width="49.33203125" style="217" customWidth="1"/>
    <col min="4358" max="4358" width="8.33203125" style="217" customWidth="1"/>
    <col min="4359" max="4359" width="5" style="217" customWidth="1"/>
    <col min="4360" max="4607" width="8.88671875" style="217"/>
    <col min="4608" max="4608" width="9.5546875" style="217" customWidth="1"/>
    <col min="4609" max="4609" width="9.88671875" style="217" customWidth="1"/>
    <col min="4610" max="4610" width="13.109375" style="217" customWidth="1"/>
    <col min="4611" max="4611" width="14" style="217" customWidth="1"/>
    <col min="4612" max="4612" width="42.5546875" style="217" customWidth="1"/>
    <col min="4613" max="4613" width="49.33203125" style="217" customWidth="1"/>
    <col min="4614" max="4614" width="8.33203125" style="217" customWidth="1"/>
    <col min="4615" max="4615" width="5" style="217" customWidth="1"/>
    <col min="4616" max="4863" width="8.88671875" style="217"/>
    <col min="4864" max="4864" width="9.5546875" style="217" customWidth="1"/>
    <col min="4865" max="4865" width="9.88671875" style="217" customWidth="1"/>
    <col min="4866" max="4866" width="13.109375" style="217" customWidth="1"/>
    <col min="4867" max="4867" width="14" style="217" customWidth="1"/>
    <col min="4868" max="4868" width="42.5546875" style="217" customWidth="1"/>
    <col min="4869" max="4869" width="49.33203125" style="217" customWidth="1"/>
    <col min="4870" max="4870" width="8.33203125" style="217" customWidth="1"/>
    <col min="4871" max="4871" width="5" style="217" customWidth="1"/>
    <col min="4872" max="5119" width="8.88671875" style="217"/>
    <col min="5120" max="5120" width="9.5546875" style="217" customWidth="1"/>
    <col min="5121" max="5121" width="9.88671875" style="217" customWidth="1"/>
    <col min="5122" max="5122" width="13.109375" style="217" customWidth="1"/>
    <col min="5123" max="5123" width="14" style="217" customWidth="1"/>
    <col min="5124" max="5124" width="42.5546875" style="217" customWidth="1"/>
    <col min="5125" max="5125" width="49.33203125" style="217" customWidth="1"/>
    <col min="5126" max="5126" width="8.33203125" style="217" customWidth="1"/>
    <col min="5127" max="5127" width="5" style="217" customWidth="1"/>
    <col min="5128" max="5375" width="8.88671875" style="217"/>
    <col min="5376" max="5376" width="9.5546875" style="217" customWidth="1"/>
    <col min="5377" max="5377" width="9.88671875" style="217" customWidth="1"/>
    <col min="5378" max="5378" width="13.109375" style="217" customWidth="1"/>
    <col min="5379" max="5379" width="14" style="217" customWidth="1"/>
    <col min="5380" max="5380" width="42.5546875" style="217" customWidth="1"/>
    <col min="5381" max="5381" width="49.33203125" style="217" customWidth="1"/>
    <col min="5382" max="5382" width="8.33203125" style="217" customWidth="1"/>
    <col min="5383" max="5383" width="5" style="217" customWidth="1"/>
    <col min="5384" max="5631" width="8.88671875" style="217"/>
    <col min="5632" max="5632" width="9.5546875" style="217" customWidth="1"/>
    <col min="5633" max="5633" width="9.88671875" style="217" customWidth="1"/>
    <col min="5634" max="5634" width="13.109375" style="217" customWidth="1"/>
    <col min="5635" max="5635" width="14" style="217" customWidth="1"/>
    <col min="5636" max="5636" width="42.5546875" style="217" customWidth="1"/>
    <col min="5637" max="5637" width="49.33203125" style="217" customWidth="1"/>
    <col min="5638" max="5638" width="8.33203125" style="217" customWidth="1"/>
    <col min="5639" max="5639" width="5" style="217" customWidth="1"/>
    <col min="5640" max="5887" width="8.88671875" style="217"/>
    <col min="5888" max="5888" width="9.5546875" style="217" customWidth="1"/>
    <col min="5889" max="5889" width="9.88671875" style="217" customWidth="1"/>
    <col min="5890" max="5890" width="13.109375" style="217" customWidth="1"/>
    <col min="5891" max="5891" width="14" style="217" customWidth="1"/>
    <col min="5892" max="5892" width="42.5546875" style="217" customWidth="1"/>
    <col min="5893" max="5893" width="49.33203125" style="217" customWidth="1"/>
    <col min="5894" max="5894" width="8.33203125" style="217" customWidth="1"/>
    <col min="5895" max="5895" width="5" style="217" customWidth="1"/>
    <col min="5896" max="6143" width="8.88671875" style="217"/>
    <col min="6144" max="6144" width="9.5546875" style="217" customWidth="1"/>
    <col min="6145" max="6145" width="9.88671875" style="217" customWidth="1"/>
    <col min="6146" max="6146" width="13.109375" style="217" customWidth="1"/>
    <col min="6147" max="6147" width="14" style="217" customWidth="1"/>
    <col min="6148" max="6148" width="42.5546875" style="217" customWidth="1"/>
    <col min="6149" max="6149" width="49.33203125" style="217" customWidth="1"/>
    <col min="6150" max="6150" width="8.33203125" style="217" customWidth="1"/>
    <col min="6151" max="6151" width="5" style="217" customWidth="1"/>
    <col min="6152" max="6399" width="8.88671875" style="217"/>
    <col min="6400" max="6400" width="9.5546875" style="217" customWidth="1"/>
    <col min="6401" max="6401" width="9.88671875" style="217" customWidth="1"/>
    <col min="6402" max="6402" width="13.109375" style="217" customWidth="1"/>
    <col min="6403" max="6403" width="14" style="217" customWidth="1"/>
    <col min="6404" max="6404" width="42.5546875" style="217" customWidth="1"/>
    <col min="6405" max="6405" width="49.33203125" style="217" customWidth="1"/>
    <col min="6406" max="6406" width="8.33203125" style="217" customWidth="1"/>
    <col min="6407" max="6407" width="5" style="217" customWidth="1"/>
    <col min="6408" max="6655" width="8.88671875" style="217"/>
    <col min="6656" max="6656" width="9.5546875" style="217" customWidth="1"/>
    <col min="6657" max="6657" width="9.88671875" style="217" customWidth="1"/>
    <col min="6658" max="6658" width="13.109375" style="217" customWidth="1"/>
    <col min="6659" max="6659" width="14" style="217" customWidth="1"/>
    <col min="6660" max="6660" width="42.5546875" style="217" customWidth="1"/>
    <col min="6661" max="6661" width="49.33203125" style="217" customWidth="1"/>
    <col min="6662" max="6662" width="8.33203125" style="217" customWidth="1"/>
    <col min="6663" max="6663" width="5" style="217" customWidth="1"/>
    <col min="6664" max="6911" width="8.88671875" style="217"/>
    <col min="6912" max="6912" width="9.5546875" style="217" customWidth="1"/>
    <col min="6913" max="6913" width="9.88671875" style="217" customWidth="1"/>
    <col min="6914" max="6914" width="13.109375" style="217" customWidth="1"/>
    <col min="6915" max="6915" width="14" style="217" customWidth="1"/>
    <col min="6916" max="6916" width="42.5546875" style="217" customWidth="1"/>
    <col min="6917" max="6917" width="49.33203125" style="217" customWidth="1"/>
    <col min="6918" max="6918" width="8.33203125" style="217" customWidth="1"/>
    <col min="6919" max="6919" width="5" style="217" customWidth="1"/>
    <col min="6920" max="7167" width="8.88671875" style="217"/>
    <col min="7168" max="7168" width="9.5546875" style="217" customWidth="1"/>
    <col min="7169" max="7169" width="9.88671875" style="217" customWidth="1"/>
    <col min="7170" max="7170" width="13.109375" style="217" customWidth="1"/>
    <col min="7171" max="7171" width="14" style="217" customWidth="1"/>
    <col min="7172" max="7172" width="42.5546875" style="217" customWidth="1"/>
    <col min="7173" max="7173" width="49.33203125" style="217" customWidth="1"/>
    <col min="7174" max="7174" width="8.33203125" style="217" customWidth="1"/>
    <col min="7175" max="7175" width="5" style="217" customWidth="1"/>
    <col min="7176" max="7423" width="8.88671875" style="217"/>
    <col min="7424" max="7424" width="9.5546875" style="217" customWidth="1"/>
    <col min="7425" max="7425" width="9.88671875" style="217" customWidth="1"/>
    <col min="7426" max="7426" width="13.109375" style="217" customWidth="1"/>
    <col min="7427" max="7427" width="14" style="217" customWidth="1"/>
    <col min="7428" max="7428" width="42.5546875" style="217" customWidth="1"/>
    <col min="7429" max="7429" width="49.33203125" style="217" customWidth="1"/>
    <col min="7430" max="7430" width="8.33203125" style="217" customWidth="1"/>
    <col min="7431" max="7431" width="5" style="217" customWidth="1"/>
    <col min="7432" max="7679" width="8.88671875" style="217"/>
    <col min="7680" max="7680" width="9.5546875" style="217" customWidth="1"/>
    <col min="7681" max="7681" width="9.88671875" style="217" customWidth="1"/>
    <col min="7682" max="7682" width="13.109375" style="217" customWidth="1"/>
    <col min="7683" max="7683" width="14" style="217" customWidth="1"/>
    <col min="7684" max="7684" width="42.5546875" style="217" customWidth="1"/>
    <col min="7685" max="7685" width="49.33203125" style="217" customWidth="1"/>
    <col min="7686" max="7686" width="8.33203125" style="217" customWidth="1"/>
    <col min="7687" max="7687" width="5" style="217" customWidth="1"/>
    <col min="7688" max="7935" width="8.88671875" style="217"/>
    <col min="7936" max="7936" width="9.5546875" style="217" customWidth="1"/>
    <col min="7937" max="7937" width="9.88671875" style="217" customWidth="1"/>
    <col min="7938" max="7938" width="13.109375" style="217" customWidth="1"/>
    <col min="7939" max="7939" width="14" style="217" customWidth="1"/>
    <col min="7940" max="7940" width="42.5546875" style="217" customWidth="1"/>
    <col min="7941" max="7941" width="49.33203125" style="217" customWidth="1"/>
    <col min="7942" max="7942" width="8.33203125" style="217" customWidth="1"/>
    <col min="7943" max="7943" width="5" style="217" customWidth="1"/>
    <col min="7944" max="8191" width="8.88671875" style="217"/>
    <col min="8192" max="8192" width="9.5546875" style="217" customWidth="1"/>
    <col min="8193" max="8193" width="9.88671875" style="217" customWidth="1"/>
    <col min="8194" max="8194" width="13.109375" style="217" customWidth="1"/>
    <col min="8195" max="8195" width="14" style="217" customWidth="1"/>
    <col min="8196" max="8196" width="42.5546875" style="217" customWidth="1"/>
    <col min="8197" max="8197" width="49.33203125" style="217" customWidth="1"/>
    <col min="8198" max="8198" width="8.33203125" style="217" customWidth="1"/>
    <col min="8199" max="8199" width="5" style="217" customWidth="1"/>
    <col min="8200" max="8447" width="8.88671875" style="217"/>
    <col min="8448" max="8448" width="9.5546875" style="217" customWidth="1"/>
    <col min="8449" max="8449" width="9.88671875" style="217" customWidth="1"/>
    <col min="8450" max="8450" width="13.109375" style="217" customWidth="1"/>
    <col min="8451" max="8451" width="14" style="217" customWidth="1"/>
    <col min="8452" max="8452" width="42.5546875" style="217" customWidth="1"/>
    <col min="8453" max="8453" width="49.33203125" style="217" customWidth="1"/>
    <col min="8454" max="8454" width="8.33203125" style="217" customWidth="1"/>
    <col min="8455" max="8455" width="5" style="217" customWidth="1"/>
    <col min="8456" max="8703" width="8.88671875" style="217"/>
    <col min="8704" max="8704" width="9.5546875" style="217" customWidth="1"/>
    <col min="8705" max="8705" width="9.88671875" style="217" customWidth="1"/>
    <col min="8706" max="8706" width="13.109375" style="217" customWidth="1"/>
    <col min="8707" max="8707" width="14" style="217" customWidth="1"/>
    <col min="8708" max="8708" width="42.5546875" style="217" customWidth="1"/>
    <col min="8709" max="8709" width="49.33203125" style="217" customWidth="1"/>
    <col min="8710" max="8710" width="8.33203125" style="217" customWidth="1"/>
    <col min="8711" max="8711" width="5" style="217" customWidth="1"/>
    <col min="8712" max="8959" width="8.88671875" style="217"/>
    <col min="8960" max="8960" width="9.5546875" style="217" customWidth="1"/>
    <col min="8961" max="8961" width="9.88671875" style="217" customWidth="1"/>
    <col min="8962" max="8962" width="13.109375" style="217" customWidth="1"/>
    <col min="8963" max="8963" width="14" style="217" customWidth="1"/>
    <col min="8964" max="8964" width="42.5546875" style="217" customWidth="1"/>
    <col min="8965" max="8965" width="49.33203125" style="217" customWidth="1"/>
    <col min="8966" max="8966" width="8.33203125" style="217" customWidth="1"/>
    <col min="8967" max="8967" width="5" style="217" customWidth="1"/>
    <col min="8968" max="9215" width="8.88671875" style="217"/>
    <col min="9216" max="9216" width="9.5546875" style="217" customWidth="1"/>
    <col min="9217" max="9217" width="9.88671875" style="217" customWidth="1"/>
    <col min="9218" max="9218" width="13.109375" style="217" customWidth="1"/>
    <col min="9219" max="9219" width="14" style="217" customWidth="1"/>
    <col min="9220" max="9220" width="42.5546875" style="217" customWidth="1"/>
    <col min="9221" max="9221" width="49.33203125" style="217" customWidth="1"/>
    <col min="9222" max="9222" width="8.33203125" style="217" customWidth="1"/>
    <col min="9223" max="9223" width="5" style="217" customWidth="1"/>
    <col min="9224" max="9471" width="8.88671875" style="217"/>
    <col min="9472" max="9472" width="9.5546875" style="217" customWidth="1"/>
    <col min="9473" max="9473" width="9.88671875" style="217" customWidth="1"/>
    <col min="9474" max="9474" width="13.109375" style="217" customWidth="1"/>
    <col min="9475" max="9475" width="14" style="217" customWidth="1"/>
    <col min="9476" max="9476" width="42.5546875" style="217" customWidth="1"/>
    <col min="9477" max="9477" width="49.33203125" style="217" customWidth="1"/>
    <col min="9478" max="9478" width="8.33203125" style="217" customWidth="1"/>
    <col min="9479" max="9479" width="5" style="217" customWidth="1"/>
    <col min="9480" max="9727" width="8.88671875" style="217"/>
    <col min="9728" max="9728" width="9.5546875" style="217" customWidth="1"/>
    <col min="9729" max="9729" width="9.88671875" style="217" customWidth="1"/>
    <col min="9730" max="9730" width="13.109375" style="217" customWidth="1"/>
    <col min="9731" max="9731" width="14" style="217" customWidth="1"/>
    <col min="9732" max="9732" width="42.5546875" style="217" customWidth="1"/>
    <col min="9733" max="9733" width="49.33203125" style="217" customWidth="1"/>
    <col min="9734" max="9734" width="8.33203125" style="217" customWidth="1"/>
    <col min="9735" max="9735" width="5" style="217" customWidth="1"/>
    <col min="9736" max="9983" width="8.88671875" style="217"/>
    <col min="9984" max="9984" width="9.5546875" style="217" customWidth="1"/>
    <col min="9985" max="9985" width="9.88671875" style="217" customWidth="1"/>
    <col min="9986" max="9986" width="13.109375" style="217" customWidth="1"/>
    <col min="9987" max="9987" width="14" style="217" customWidth="1"/>
    <col min="9988" max="9988" width="42.5546875" style="217" customWidth="1"/>
    <col min="9989" max="9989" width="49.33203125" style="217" customWidth="1"/>
    <col min="9990" max="9990" width="8.33203125" style="217" customWidth="1"/>
    <col min="9991" max="9991" width="5" style="217" customWidth="1"/>
    <col min="9992" max="10239" width="8.88671875" style="217"/>
    <col min="10240" max="10240" width="9.5546875" style="217" customWidth="1"/>
    <col min="10241" max="10241" width="9.88671875" style="217" customWidth="1"/>
    <col min="10242" max="10242" width="13.109375" style="217" customWidth="1"/>
    <col min="10243" max="10243" width="14" style="217" customWidth="1"/>
    <col min="10244" max="10244" width="42.5546875" style="217" customWidth="1"/>
    <col min="10245" max="10245" width="49.33203125" style="217" customWidth="1"/>
    <col min="10246" max="10246" width="8.33203125" style="217" customWidth="1"/>
    <col min="10247" max="10247" width="5" style="217" customWidth="1"/>
    <col min="10248" max="10495" width="8.88671875" style="217"/>
    <col min="10496" max="10496" width="9.5546875" style="217" customWidth="1"/>
    <col min="10497" max="10497" width="9.88671875" style="217" customWidth="1"/>
    <col min="10498" max="10498" width="13.109375" style="217" customWidth="1"/>
    <col min="10499" max="10499" width="14" style="217" customWidth="1"/>
    <col min="10500" max="10500" width="42.5546875" style="217" customWidth="1"/>
    <col min="10501" max="10501" width="49.33203125" style="217" customWidth="1"/>
    <col min="10502" max="10502" width="8.33203125" style="217" customWidth="1"/>
    <col min="10503" max="10503" width="5" style="217" customWidth="1"/>
    <col min="10504" max="10751" width="8.88671875" style="217"/>
    <col min="10752" max="10752" width="9.5546875" style="217" customWidth="1"/>
    <col min="10753" max="10753" width="9.88671875" style="217" customWidth="1"/>
    <col min="10754" max="10754" width="13.109375" style="217" customWidth="1"/>
    <col min="10755" max="10755" width="14" style="217" customWidth="1"/>
    <col min="10756" max="10756" width="42.5546875" style="217" customWidth="1"/>
    <col min="10757" max="10757" width="49.33203125" style="217" customWidth="1"/>
    <col min="10758" max="10758" width="8.33203125" style="217" customWidth="1"/>
    <col min="10759" max="10759" width="5" style="217" customWidth="1"/>
    <col min="10760" max="11007" width="8.88671875" style="217"/>
    <col min="11008" max="11008" width="9.5546875" style="217" customWidth="1"/>
    <col min="11009" max="11009" width="9.88671875" style="217" customWidth="1"/>
    <col min="11010" max="11010" width="13.109375" style="217" customWidth="1"/>
    <col min="11011" max="11011" width="14" style="217" customWidth="1"/>
    <col min="11012" max="11012" width="42.5546875" style="217" customWidth="1"/>
    <col min="11013" max="11013" width="49.33203125" style="217" customWidth="1"/>
    <col min="11014" max="11014" width="8.33203125" style="217" customWidth="1"/>
    <col min="11015" max="11015" width="5" style="217" customWidth="1"/>
    <col min="11016" max="11263" width="8.88671875" style="217"/>
    <col min="11264" max="11264" width="9.5546875" style="217" customWidth="1"/>
    <col min="11265" max="11265" width="9.88671875" style="217" customWidth="1"/>
    <col min="11266" max="11266" width="13.109375" style="217" customWidth="1"/>
    <col min="11267" max="11267" width="14" style="217" customWidth="1"/>
    <col min="11268" max="11268" width="42.5546875" style="217" customWidth="1"/>
    <col min="11269" max="11269" width="49.33203125" style="217" customWidth="1"/>
    <col min="11270" max="11270" width="8.33203125" style="217" customWidth="1"/>
    <col min="11271" max="11271" width="5" style="217" customWidth="1"/>
    <col min="11272" max="11519" width="8.88671875" style="217"/>
    <col min="11520" max="11520" width="9.5546875" style="217" customWidth="1"/>
    <col min="11521" max="11521" width="9.88671875" style="217" customWidth="1"/>
    <col min="11522" max="11522" width="13.109375" style="217" customWidth="1"/>
    <col min="11523" max="11523" width="14" style="217" customWidth="1"/>
    <col min="11524" max="11524" width="42.5546875" style="217" customWidth="1"/>
    <col min="11525" max="11525" width="49.33203125" style="217" customWidth="1"/>
    <col min="11526" max="11526" width="8.33203125" style="217" customWidth="1"/>
    <col min="11527" max="11527" width="5" style="217" customWidth="1"/>
    <col min="11528" max="11775" width="8.88671875" style="217"/>
    <col min="11776" max="11776" width="9.5546875" style="217" customWidth="1"/>
    <col min="11777" max="11777" width="9.88671875" style="217" customWidth="1"/>
    <col min="11778" max="11778" width="13.109375" style="217" customWidth="1"/>
    <col min="11779" max="11779" width="14" style="217" customWidth="1"/>
    <col min="11780" max="11780" width="42.5546875" style="217" customWidth="1"/>
    <col min="11781" max="11781" width="49.33203125" style="217" customWidth="1"/>
    <col min="11782" max="11782" width="8.33203125" style="217" customWidth="1"/>
    <col min="11783" max="11783" width="5" style="217" customWidth="1"/>
    <col min="11784" max="12031" width="8.88671875" style="217"/>
    <col min="12032" max="12032" width="9.5546875" style="217" customWidth="1"/>
    <col min="12033" max="12033" width="9.88671875" style="217" customWidth="1"/>
    <col min="12034" max="12034" width="13.109375" style="217" customWidth="1"/>
    <col min="12035" max="12035" width="14" style="217" customWidth="1"/>
    <col min="12036" max="12036" width="42.5546875" style="217" customWidth="1"/>
    <col min="12037" max="12037" width="49.33203125" style="217" customWidth="1"/>
    <col min="12038" max="12038" width="8.33203125" style="217" customWidth="1"/>
    <col min="12039" max="12039" width="5" style="217" customWidth="1"/>
    <col min="12040" max="12287" width="8.88671875" style="217"/>
    <col min="12288" max="12288" width="9.5546875" style="217" customWidth="1"/>
    <col min="12289" max="12289" width="9.88671875" style="217" customWidth="1"/>
    <col min="12290" max="12290" width="13.109375" style="217" customWidth="1"/>
    <col min="12291" max="12291" width="14" style="217" customWidth="1"/>
    <col min="12292" max="12292" width="42.5546875" style="217" customWidth="1"/>
    <col min="12293" max="12293" width="49.33203125" style="217" customWidth="1"/>
    <col min="12294" max="12294" width="8.33203125" style="217" customWidth="1"/>
    <col min="12295" max="12295" width="5" style="217" customWidth="1"/>
    <col min="12296" max="12543" width="8.88671875" style="217"/>
    <col min="12544" max="12544" width="9.5546875" style="217" customWidth="1"/>
    <col min="12545" max="12545" width="9.88671875" style="217" customWidth="1"/>
    <col min="12546" max="12546" width="13.109375" style="217" customWidth="1"/>
    <col min="12547" max="12547" width="14" style="217" customWidth="1"/>
    <col min="12548" max="12548" width="42.5546875" style="217" customWidth="1"/>
    <col min="12549" max="12549" width="49.33203125" style="217" customWidth="1"/>
    <col min="12550" max="12550" width="8.33203125" style="217" customWidth="1"/>
    <col min="12551" max="12551" width="5" style="217" customWidth="1"/>
    <col min="12552" max="12799" width="8.88671875" style="217"/>
    <col min="12800" max="12800" width="9.5546875" style="217" customWidth="1"/>
    <col min="12801" max="12801" width="9.88671875" style="217" customWidth="1"/>
    <col min="12802" max="12802" width="13.109375" style="217" customWidth="1"/>
    <col min="12803" max="12803" width="14" style="217" customWidth="1"/>
    <col min="12804" max="12804" width="42.5546875" style="217" customWidth="1"/>
    <col min="12805" max="12805" width="49.33203125" style="217" customWidth="1"/>
    <col min="12806" max="12806" width="8.33203125" style="217" customWidth="1"/>
    <col min="12807" max="12807" width="5" style="217" customWidth="1"/>
    <col min="12808" max="13055" width="8.88671875" style="217"/>
    <col min="13056" max="13056" width="9.5546875" style="217" customWidth="1"/>
    <col min="13057" max="13057" width="9.88671875" style="217" customWidth="1"/>
    <col min="13058" max="13058" width="13.109375" style="217" customWidth="1"/>
    <col min="13059" max="13059" width="14" style="217" customWidth="1"/>
    <col min="13060" max="13060" width="42.5546875" style="217" customWidth="1"/>
    <col min="13061" max="13061" width="49.33203125" style="217" customWidth="1"/>
    <col min="13062" max="13062" width="8.33203125" style="217" customWidth="1"/>
    <col min="13063" max="13063" width="5" style="217" customWidth="1"/>
    <col min="13064" max="13311" width="8.88671875" style="217"/>
    <col min="13312" max="13312" width="9.5546875" style="217" customWidth="1"/>
    <col min="13313" max="13313" width="9.88671875" style="217" customWidth="1"/>
    <col min="13314" max="13314" width="13.109375" style="217" customWidth="1"/>
    <col min="13315" max="13315" width="14" style="217" customWidth="1"/>
    <col min="13316" max="13316" width="42.5546875" style="217" customWidth="1"/>
    <col min="13317" max="13317" width="49.33203125" style="217" customWidth="1"/>
    <col min="13318" max="13318" width="8.33203125" style="217" customWidth="1"/>
    <col min="13319" max="13319" width="5" style="217" customWidth="1"/>
    <col min="13320" max="13567" width="8.88671875" style="217"/>
    <col min="13568" max="13568" width="9.5546875" style="217" customWidth="1"/>
    <col min="13569" max="13569" width="9.88671875" style="217" customWidth="1"/>
    <col min="13570" max="13570" width="13.109375" style="217" customWidth="1"/>
    <col min="13571" max="13571" width="14" style="217" customWidth="1"/>
    <col min="13572" max="13572" width="42.5546875" style="217" customWidth="1"/>
    <col min="13573" max="13573" width="49.33203125" style="217" customWidth="1"/>
    <col min="13574" max="13574" width="8.33203125" style="217" customWidth="1"/>
    <col min="13575" max="13575" width="5" style="217" customWidth="1"/>
    <col min="13576" max="13823" width="8.88671875" style="217"/>
    <col min="13824" max="13824" width="9.5546875" style="217" customWidth="1"/>
    <col min="13825" max="13825" width="9.88671875" style="217" customWidth="1"/>
    <col min="13826" max="13826" width="13.109375" style="217" customWidth="1"/>
    <col min="13827" max="13827" width="14" style="217" customWidth="1"/>
    <col min="13828" max="13828" width="42.5546875" style="217" customWidth="1"/>
    <col min="13829" max="13829" width="49.33203125" style="217" customWidth="1"/>
    <col min="13830" max="13830" width="8.33203125" style="217" customWidth="1"/>
    <col min="13831" max="13831" width="5" style="217" customWidth="1"/>
    <col min="13832" max="14079" width="8.88671875" style="217"/>
    <col min="14080" max="14080" width="9.5546875" style="217" customWidth="1"/>
    <col min="14081" max="14081" width="9.88671875" style="217" customWidth="1"/>
    <col min="14082" max="14082" width="13.109375" style="217" customWidth="1"/>
    <col min="14083" max="14083" width="14" style="217" customWidth="1"/>
    <col min="14084" max="14084" width="42.5546875" style="217" customWidth="1"/>
    <col min="14085" max="14085" width="49.33203125" style="217" customWidth="1"/>
    <col min="14086" max="14086" width="8.33203125" style="217" customWidth="1"/>
    <col min="14087" max="14087" width="5" style="217" customWidth="1"/>
    <col min="14088" max="14335" width="8.88671875" style="217"/>
    <col min="14336" max="14336" width="9.5546875" style="217" customWidth="1"/>
    <col min="14337" max="14337" width="9.88671875" style="217" customWidth="1"/>
    <col min="14338" max="14338" width="13.109375" style="217" customWidth="1"/>
    <col min="14339" max="14339" width="14" style="217" customWidth="1"/>
    <col min="14340" max="14340" width="42.5546875" style="217" customWidth="1"/>
    <col min="14341" max="14341" width="49.33203125" style="217" customWidth="1"/>
    <col min="14342" max="14342" width="8.33203125" style="217" customWidth="1"/>
    <col min="14343" max="14343" width="5" style="217" customWidth="1"/>
    <col min="14344" max="14591" width="8.88671875" style="217"/>
    <col min="14592" max="14592" width="9.5546875" style="217" customWidth="1"/>
    <col min="14593" max="14593" width="9.88671875" style="217" customWidth="1"/>
    <col min="14594" max="14594" width="13.109375" style="217" customWidth="1"/>
    <col min="14595" max="14595" width="14" style="217" customWidth="1"/>
    <col min="14596" max="14596" width="42.5546875" style="217" customWidth="1"/>
    <col min="14597" max="14597" width="49.33203125" style="217" customWidth="1"/>
    <col min="14598" max="14598" width="8.33203125" style="217" customWidth="1"/>
    <col min="14599" max="14599" width="5" style="217" customWidth="1"/>
    <col min="14600" max="14847" width="8.88671875" style="217"/>
    <col min="14848" max="14848" width="9.5546875" style="217" customWidth="1"/>
    <col min="14849" max="14849" width="9.88671875" style="217" customWidth="1"/>
    <col min="14850" max="14850" width="13.109375" style="217" customWidth="1"/>
    <col min="14851" max="14851" width="14" style="217" customWidth="1"/>
    <col min="14852" max="14852" width="42.5546875" style="217" customWidth="1"/>
    <col min="14853" max="14853" width="49.33203125" style="217" customWidth="1"/>
    <col min="14854" max="14854" width="8.33203125" style="217" customWidth="1"/>
    <col min="14855" max="14855" width="5" style="217" customWidth="1"/>
    <col min="14856" max="15103" width="8.88671875" style="217"/>
    <col min="15104" max="15104" width="9.5546875" style="217" customWidth="1"/>
    <col min="15105" max="15105" width="9.88671875" style="217" customWidth="1"/>
    <col min="15106" max="15106" width="13.109375" style="217" customWidth="1"/>
    <col min="15107" max="15107" width="14" style="217" customWidth="1"/>
    <col min="15108" max="15108" width="42.5546875" style="217" customWidth="1"/>
    <col min="15109" max="15109" width="49.33203125" style="217" customWidth="1"/>
    <col min="15110" max="15110" width="8.33203125" style="217" customWidth="1"/>
    <col min="15111" max="15111" width="5" style="217" customWidth="1"/>
    <col min="15112" max="15359" width="8.88671875" style="217"/>
    <col min="15360" max="15360" width="9.5546875" style="217" customWidth="1"/>
    <col min="15361" max="15361" width="9.88671875" style="217" customWidth="1"/>
    <col min="15362" max="15362" width="13.109375" style="217" customWidth="1"/>
    <col min="15363" max="15363" width="14" style="217" customWidth="1"/>
    <col min="15364" max="15364" width="42.5546875" style="217" customWidth="1"/>
    <col min="15365" max="15365" width="49.33203125" style="217" customWidth="1"/>
    <col min="15366" max="15366" width="8.33203125" style="217" customWidth="1"/>
    <col min="15367" max="15367" width="5" style="217" customWidth="1"/>
    <col min="15368" max="15615" width="8.88671875" style="217"/>
    <col min="15616" max="15616" width="9.5546875" style="217" customWidth="1"/>
    <col min="15617" max="15617" width="9.88671875" style="217" customWidth="1"/>
    <col min="15618" max="15618" width="13.109375" style="217" customWidth="1"/>
    <col min="15619" max="15619" width="14" style="217" customWidth="1"/>
    <col min="15620" max="15620" width="42.5546875" style="217" customWidth="1"/>
    <col min="15621" max="15621" width="49.33203125" style="217" customWidth="1"/>
    <col min="15622" max="15622" width="8.33203125" style="217" customWidth="1"/>
    <col min="15623" max="15623" width="5" style="217" customWidth="1"/>
    <col min="15624" max="15871" width="8.88671875" style="217"/>
    <col min="15872" max="15872" width="9.5546875" style="217" customWidth="1"/>
    <col min="15873" max="15873" width="9.88671875" style="217" customWidth="1"/>
    <col min="15874" max="15874" width="13.109375" style="217" customWidth="1"/>
    <col min="15875" max="15875" width="14" style="217" customWidth="1"/>
    <col min="15876" max="15876" width="42.5546875" style="217" customWidth="1"/>
    <col min="15877" max="15877" width="49.33203125" style="217" customWidth="1"/>
    <col min="15878" max="15878" width="8.33203125" style="217" customWidth="1"/>
    <col min="15879" max="15879" width="5" style="217" customWidth="1"/>
    <col min="15880" max="16127" width="8.88671875" style="217"/>
    <col min="16128" max="16128" width="9.5546875" style="217" customWidth="1"/>
    <col min="16129" max="16129" width="9.88671875" style="217" customWidth="1"/>
    <col min="16130" max="16130" width="13.109375" style="217" customWidth="1"/>
    <col min="16131" max="16131" width="14" style="217" customWidth="1"/>
    <col min="16132" max="16132" width="42.5546875" style="217" customWidth="1"/>
    <col min="16133" max="16133" width="49.33203125" style="217" customWidth="1"/>
    <col min="16134" max="16134" width="8.33203125" style="217" customWidth="1"/>
    <col min="16135" max="16135" width="5" style="217" customWidth="1"/>
    <col min="16136" max="16383" width="8.88671875" style="217"/>
    <col min="16384" max="16384" width="9.109375" style="217" customWidth="1"/>
  </cols>
  <sheetData>
    <row r="1" spans="1:11" s="1409" customFormat="1" ht="21.9" customHeight="1" x14ac:dyDescent="0.25">
      <c r="A1" s="1405" t="s">
        <v>894</v>
      </c>
      <c r="B1" s="1406"/>
      <c r="C1" s="1406"/>
      <c r="D1" s="1406"/>
      <c r="E1" s="1406"/>
      <c r="F1" s="1406"/>
      <c r="G1" s="1406"/>
      <c r="H1" s="1407"/>
      <c r="I1" s="1408"/>
    </row>
    <row r="2" spans="1:11" s="1408" customFormat="1" ht="5.0999999999999996" customHeight="1" x14ac:dyDescent="0.25">
      <c r="A2" s="1410"/>
      <c r="B2" s="1410"/>
      <c r="C2" s="1410"/>
      <c r="D2" s="1410"/>
      <c r="E2" s="1410"/>
      <c r="F2" s="1410"/>
      <c r="H2" s="1411"/>
    </row>
    <row r="3" spans="1:11" s="217" customFormat="1" ht="14.1" customHeight="1" x14ac:dyDescent="0.25">
      <c r="A3" s="1412" t="s">
        <v>551</v>
      </c>
      <c r="B3" s="1413"/>
      <c r="C3" s="1413"/>
      <c r="D3" s="1413"/>
      <c r="E3" s="1413"/>
      <c r="F3" s="1413"/>
      <c r="G3" s="1413"/>
      <c r="H3" s="1414"/>
    </row>
    <row r="4" spans="1:11" s="1408" customFormat="1" ht="14.1" customHeight="1" x14ac:dyDescent="0.25">
      <c r="A4" s="1415" t="s">
        <v>44</v>
      </c>
      <c r="B4" s="1416"/>
      <c r="C4" s="1416"/>
      <c r="D4" s="1417" t="s">
        <v>369</v>
      </c>
      <c r="E4" s="1418"/>
      <c r="F4" s="1418"/>
      <c r="G4" s="1417" t="s">
        <v>552</v>
      </c>
      <c r="H4" s="1419" t="s">
        <v>515</v>
      </c>
      <c r="J4" s="1420"/>
      <c r="K4" s="1421"/>
    </row>
    <row r="5" spans="1:11" s="1421" customFormat="1" ht="14.1" customHeight="1" x14ac:dyDescent="0.25">
      <c r="A5" s="1422" t="s">
        <v>553</v>
      </c>
      <c r="D5" s="1423">
        <v>44835</v>
      </c>
      <c r="E5" s="1421">
        <v>276</v>
      </c>
      <c r="F5" s="1421" t="s">
        <v>103</v>
      </c>
      <c r="G5" s="1424">
        <f>E5/10000</f>
        <v>2.76E-2</v>
      </c>
      <c r="H5" s="1425" t="s">
        <v>104</v>
      </c>
      <c r="J5" s="1426"/>
    </row>
    <row r="6" spans="1:11" s="1421" customFormat="1" ht="14.1" customHeight="1" x14ac:dyDescent="0.25">
      <c r="A6" s="1422" t="s">
        <v>555</v>
      </c>
      <c r="D6" s="1423">
        <f>D5</f>
        <v>44835</v>
      </c>
      <c r="G6" s="1427">
        <v>0.13650000000000001</v>
      </c>
      <c r="H6" s="1425" t="s">
        <v>104</v>
      </c>
      <c r="J6" s="1426"/>
    </row>
    <row r="7" spans="1:11" s="1408" customFormat="1" ht="14.1" hidden="1" customHeight="1" x14ac:dyDescent="0.25">
      <c r="A7" s="1422" t="s">
        <v>311</v>
      </c>
      <c r="B7" s="1421"/>
      <c r="C7" s="1421"/>
      <c r="D7" s="1423">
        <v>43651</v>
      </c>
      <c r="G7" s="1427">
        <v>0.13059999999999999</v>
      </c>
      <c r="H7" s="1425" t="s">
        <v>104</v>
      </c>
      <c r="J7" s="1426"/>
      <c r="K7" s="1421"/>
    </row>
    <row r="8" spans="1:11" s="1408" customFormat="1" ht="14.1" customHeight="1" x14ac:dyDescent="0.25">
      <c r="A8" s="1422" t="s">
        <v>310</v>
      </c>
      <c r="B8" s="1421"/>
      <c r="C8" s="1421"/>
      <c r="D8" s="1423">
        <f>D5</f>
        <v>44835</v>
      </c>
      <c r="G8" s="1427">
        <v>0.1187</v>
      </c>
      <c r="H8" s="1425" t="s">
        <v>104</v>
      </c>
      <c r="J8" s="1426"/>
      <c r="K8" s="1421"/>
    </row>
    <row r="9" spans="1:11" s="1408" customFormat="1" ht="14.1" customHeight="1" x14ac:dyDescent="0.25">
      <c r="A9" s="1422" t="s">
        <v>559</v>
      </c>
      <c r="B9" s="1421"/>
      <c r="C9" s="1421"/>
      <c r="D9" s="1423">
        <f>D5</f>
        <v>44835</v>
      </c>
      <c r="G9" s="1427">
        <v>1.5610000000000001E-2</v>
      </c>
      <c r="H9" s="1425" t="s">
        <v>104</v>
      </c>
      <c r="J9" s="1426"/>
      <c r="K9" s="1421"/>
    </row>
    <row r="10" spans="1:11" s="1408" customFormat="1" ht="14.1" customHeight="1" x14ac:dyDescent="0.25">
      <c r="A10" s="1422" t="s">
        <v>312</v>
      </c>
      <c r="B10" s="1421"/>
      <c r="C10" s="1421"/>
      <c r="D10" s="1423">
        <f>D5</f>
        <v>44835</v>
      </c>
      <c r="G10" s="1427">
        <v>7.4999999999999997E-3</v>
      </c>
      <c r="H10" s="1425" t="s">
        <v>104</v>
      </c>
      <c r="J10" s="1426"/>
      <c r="K10" s="1421"/>
    </row>
    <row r="11" spans="1:11" s="1408" customFormat="1" ht="14.1" customHeight="1" x14ac:dyDescent="0.25">
      <c r="A11" s="1422" t="s">
        <v>562</v>
      </c>
      <c r="B11" s="1421"/>
      <c r="C11" s="1421"/>
      <c r="D11" s="1423">
        <v>44774</v>
      </c>
      <c r="G11" s="1427">
        <v>8.2600000000000007E-2</v>
      </c>
      <c r="H11" s="1425" t="s">
        <v>104</v>
      </c>
      <c r="J11" s="1426"/>
      <c r="K11" s="1421"/>
    </row>
    <row r="12" spans="1:11" s="1408" customFormat="1" ht="14.1" customHeight="1" x14ac:dyDescent="0.25">
      <c r="A12" s="1422" t="s">
        <v>564</v>
      </c>
      <c r="B12" s="1421"/>
      <c r="C12" s="1421"/>
      <c r="D12" s="1423">
        <f>D11</f>
        <v>44774</v>
      </c>
      <c r="G12" s="1427">
        <v>8.7300000000000003E-2</v>
      </c>
      <c r="H12" s="1425" t="s">
        <v>104</v>
      </c>
      <c r="J12" s="1426"/>
      <c r="K12" s="1421"/>
    </row>
    <row r="13" spans="1:11" s="1408" customFormat="1" ht="14.1" customHeight="1" x14ac:dyDescent="0.25">
      <c r="A13" s="1422" t="s">
        <v>566</v>
      </c>
      <c r="B13" s="1421"/>
      <c r="C13" s="1421"/>
      <c r="D13" s="1423">
        <f>D5</f>
        <v>44835</v>
      </c>
      <c r="G13" s="1427">
        <v>7.0000000000000007E-2</v>
      </c>
      <c r="H13" s="1425" t="s">
        <v>104</v>
      </c>
      <c r="J13" s="1426"/>
      <c r="K13" s="1421"/>
    </row>
    <row r="14" spans="1:11" s="1408" customFormat="1" ht="14.1" customHeight="1" x14ac:dyDescent="0.25">
      <c r="A14" s="1422" t="s">
        <v>325</v>
      </c>
      <c r="B14" s="1421"/>
      <c r="C14" s="1421"/>
      <c r="D14" s="1423">
        <f>D5</f>
        <v>44835</v>
      </c>
      <c r="G14" s="1428">
        <v>0.6</v>
      </c>
      <c r="H14" s="1425" t="s">
        <v>104</v>
      </c>
      <c r="J14" s="1426"/>
      <c r="K14" s="1421"/>
    </row>
    <row r="15" spans="1:11" s="1408" customFormat="1" ht="14.1" customHeight="1" x14ac:dyDescent="0.25">
      <c r="A15" s="1422" t="s">
        <v>568</v>
      </c>
      <c r="B15" s="1421"/>
      <c r="C15" s="1421"/>
      <c r="D15" s="1423">
        <f>D14</f>
        <v>44835</v>
      </c>
      <c r="G15" s="1428">
        <v>0.34</v>
      </c>
      <c r="H15" s="1425" t="s">
        <v>104</v>
      </c>
      <c r="J15" s="1426"/>
      <c r="K15" s="1421"/>
    </row>
    <row r="16" spans="1:11" s="1408" customFormat="1" ht="14.1" customHeight="1" x14ac:dyDescent="0.25">
      <c r="A16" s="1422" t="s">
        <v>569</v>
      </c>
      <c r="B16" s="1421"/>
      <c r="C16" s="1421"/>
      <c r="D16" s="1423">
        <f t="shared" ref="D16:D21" si="0">D15</f>
        <v>44835</v>
      </c>
      <c r="G16" s="1428">
        <v>1.4999999999999999E-2</v>
      </c>
      <c r="H16" s="1425" t="s">
        <v>104</v>
      </c>
      <c r="J16" s="1426"/>
      <c r="K16" s="1421"/>
    </row>
    <row r="17" spans="1:11" s="1408" customFormat="1" ht="14.1" customHeight="1" x14ac:dyDescent="0.25">
      <c r="A17" s="1422" t="s">
        <v>570</v>
      </c>
      <c r="B17" s="1421"/>
      <c r="C17" s="1421"/>
      <c r="D17" s="1423">
        <f t="shared" si="0"/>
        <v>44835</v>
      </c>
      <c r="G17" s="1428">
        <v>0.03</v>
      </c>
      <c r="H17" s="1425" t="s">
        <v>104</v>
      </c>
      <c r="J17" s="1426"/>
      <c r="K17" s="1421"/>
    </row>
    <row r="18" spans="1:11" s="1408" customFormat="1" ht="14.1" customHeight="1" x14ac:dyDescent="0.25">
      <c r="A18" s="1422" t="s">
        <v>352</v>
      </c>
      <c r="B18" s="1421"/>
      <c r="C18" s="1421"/>
      <c r="D18" s="1423">
        <f t="shared" si="0"/>
        <v>44835</v>
      </c>
      <c r="G18" s="1428">
        <v>0.01</v>
      </c>
      <c r="H18" s="1425" t="s">
        <v>104</v>
      </c>
      <c r="J18" s="1426"/>
      <c r="K18" s="1421"/>
    </row>
    <row r="19" spans="1:11" s="1408" customFormat="1" ht="14.1" customHeight="1" x14ac:dyDescent="0.25">
      <c r="A19" s="1422" t="s">
        <v>354</v>
      </c>
      <c r="B19" s="1421"/>
      <c r="C19" s="1421"/>
      <c r="D19" s="1423">
        <f>D5</f>
        <v>44835</v>
      </c>
      <c r="G19" s="1428">
        <v>0</v>
      </c>
      <c r="H19" s="1425" t="s">
        <v>104</v>
      </c>
      <c r="J19" s="1426"/>
      <c r="K19" s="1421"/>
    </row>
    <row r="20" spans="1:11" s="1408" customFormat="1" ht="14.1" customHeight="1" x14ac:dyDescent="0.25">
      <c r="A20" s="1422" t="s">
        <v>571</v>
      </c>
      <c r="B20" s="1421"/>
      <c r="C20" s="1421"/>
      <c r="D20" s="1423">
        <f t="shared" si="0"/>
        <v>44835</v>
      </c>
      <c r="G20" s="1428">
        <v>0.5</v>
      </c>
      <c r="H20" s="1425" t="s">
        <v>104</v>
      </c>
      <c r="J20" s="1426"/>
      <c r="K20" s="1421"/>
    </row>
    <row r="21" spans="1:11" s="1408" customFormat="1" ht="14.1" customHeight="1" x14ac:dyDescent="0.25">
      <c r="A21" s="1429" t="s">
        <v>572</v>
      </c>
      <c r="B21" s="1430"/>
      <c r="C21" s="1430"/>
      <c r="D21" s="1431">
        <f t="shared" si="0"/>
        <v>44835</v>
      </c>
      <c r="E21" s="1432"/>
      <c r="F21" s="1432"/>
      <c r="G21" s="1433">
        <v>0.5</v>
      </c>
      <c r="H21" s="1434" t="s">
        <v>104</v>
      </c>
      <c r="J21" s="1435"/>
    </row>
    <row r="22" spans="1:11" s="1408" customFormat="1" ht="14.1" customHeight="1" x14ac:dyDescent="0.25">
      <c r="A22" s="1436" t="s">
        <v>573</v>
      </c>
      <c r="H22" s="1437"/>
    </row>
    <row r="23" spans="1:11" s="217" customFormat="1" ht="14.1" customHeight="1" x14ac:dyDescent="0.25">
      <c r="A23" s="1438" t="s">
        <v>368</v>
      </c>
      <c r="B23" s="1439" t="s">
        <v>369</v>
      </c>
      <c r="C23" s="1439" t="s">
        <v>370</v>
      </c>
      <c r="D23" s="1439" t="s">
        <v>4</v>
      </c>
      <c r="E23" s="1439" t="s">
        <v>44</v>
      </c>
      <c r="F23" s="1439" t="s">
        <v>314</v>
      </c>
      <c r="G23" s="1439" t="s">
        <v>371</v>
      </c>
      <c r="H23" s="1440"/>
    </row>
    <row r="24" spans="1:11" s="217" customFormat="1" ht="132" x14ac:dyDescent="0.25">
      <c r="A24" s="1441" t="s">
        <v>315</v>
      </c>
      <c r="B24" s="1442">
        <f>D9</f>
        <v>44835</v>
      </c>
      <c r="C24" s="1443" t="s">
        <v>316</v>
      </c>
      <c r="D24" s="1444" t="s">
        <v>372</v>
      </c>
      <c r="E24" s="1445" t="s">
        <v>317</v>
      </c>
      <c r="F24" s="1445" t="s">
        <v>574</v>
      </c>
      <c r="G24" s="1446">
        <f>G9</f>
        <v>1.5610000000000001E-2</v>
      </c>
      <c r="H24" s="1447" t="s">
        <v>318</v>
      </c>
    </row>
    <row r="25" spans="1:11" s="217" customFormat="1" ht="14.1" customHeight="1" x14ac:dyDescent="0.25">
      <c r="A25" s="1441" t="s">
        <v>555</v>
      </c>
      <c r="B25" s="1442">
        <f>D6</f>
        <v>44835</v>
      </c>
      <c r="C25" s="1443" t="s">
        <v>319</v>
      </c>
      <c r="D25" s="1444" t="s">
        <v>320</v>
      </c>
      <c r="E25" s="1445"/>
      <c r="F25" s="1445" t="s">
        <v>575</v>
      </c>
      <c r="G25" s="1446">
        <f>G6</f>
        <v>0.13650000000000001</v>
      </c>
      <c r="H25" s="1447" t="s">
        <v>318</v>
      </c>
    </row>
    <row r="26" spans="1:11" s="217" customFormat="1" ht="48" x14ac:dyDescent="0.25">
      <c r="A26" s="1441" t="s">
        <v>373</v>
      </c>
      <c r="B26" s="1444" t="s">
        <v>133</v>
      </c>
      <c r="C26" s="1443" t="s">
        <v>321</v>
      </c>
      <c r="D26" s="1444" t="s">
        <v>322</v>
      </c>
      <c r="E26" s="1445" t="s">
        <v>323</v>
      </c>
      <c r="F26" s="1445" t="s">
        <v>576</v>
      </c>
      <c r="G26" s="1446">
        <f>G25-G24</f>
        <v>0.12089000000000001</v>
      </c>
      <c r="H26" s="1447" t="s">
        <v>318</v>
      </c>
    </row>
    <row r="27" spans="1:11" s="217" customFormat="1" ht="60" x14ac:dyDescent="0.25">
      <c r="A27" s="1448" t="s">
        <v>577</v>
      </c>
      <c r="B27" s="1449">
        <f>D14</f>
        <v>44835</v>
      </c>
      <c r="C27" s="1443" t="s">
        <v>324</v>
      </c>
      <c r="D27" s="1444" t="s">
        <v>325</v>
      </c>
      <c r="E27" s="1445" t="s">
        <v>326</v>
      </c>
      <c r="F27" s="1445" t="s">
        <v>578</v>
      </c>
      <c r="G27" s="1446">
        <f>G14</f>
        <v>0.6</v>
      </c>
      <c r="H27" s="1450"/>
      <c r="J27" s="1451"/>
    </row>
    <row r="28" spans="1:11" s="217" customFormat="1" ht="24" customHeight="1" x14ac:dyDescent="0.25">
      <c r="A28" s="1452" t="s">
        <v>374</v>
      </c>
      <c r="B28" s="1453" t="s">
        <v>133</v>
      </c>
      <c r="C28" s="1454" t="s">
        <v>100</v>
      </c>
      <c r="D28" s="1455" t="s">
        <v>327</v>
      </c>
      <c r="E28" s="1456" t="s">
        <v>328</v>
      </c>
      <c r="F28" s="1457"/>
      <c r="G28" s="1458">
        <f>G20</f>
        <v>0.5</v>
      </c>
      <c r="H28" s="1459"/>
    </row>
    <row r="29" spans="1:11" s="217" customFormat="1" ht="25.5" customHeight="1" x14ac:dyDescent="0.25">
      <c r="A29" s="1460"/>
      <c r="B29" s="1461" t="s">
        <v>133</v>
      </c>
      <c r="C29" s="218" t="s">
        <v>101</v>
      </c>
      <c r="D29" s="1462" t="s">
        <v>329</v>
      </c>
      <c r="E29" s="1463"/>
      <c r="F29" s="1464" t="s">
        <v>579</v>
      </c>
      <c r="G29" s="1465">
        <f>G21</f>
        <v>0.5</v>
      </c>
      <c r="H29" s="1466"/>
    </row>
    <row r="30" spans="1:11" s="217" customFormat="1" ht="25.5" customHeight="1" x14ac:dyDescent="0.25">
      <c r="A30" s="1467"/>
      <c r="B30" s="1468" t="s">
        <v>133</v>
      </c>
      <c r="C30" s="1469" t="s">
        <v>330</v>
      </c>
      <c r="D30" s="1470" t="s">
        <v>331</v>
      </c>
      <c r="E30" s="1471"/>
      <c r="F30" s="1472"/>
      <c r="G30" s="1473">
        <f>G29/G28</f>
        <v>1</v>
      </c>
      <c r="H30" s="1474"/>
    </row>
    <row r="31" spans="1:11" s="217" customFormat="1" ht="36" x14ac:dyDescent="0.25">
      <c r="A31" s="1448" t="s">
        <v>580</v>
      </c>
      <c r="B31" s="1449">
        <f>D15</f>
        <v>44835</v>
      </c>
      <c r="C31" s="1443" t="s">
        <v>102</v>
      </c>
      <c r="D31" s="1475" t="s">
        <v>332</v>
      </c>
      <c r="E31" s="1476"/>
      <c r="F31" s="1445" t="s">
        <v>333</v>
      </c>
      <c r="G31" s="1446">
        <f>G15</f>
        <v>0.34</v>
      </c>
      <c r="H31" s="1477"/>
      <c r="J31" s="1451"/>
    </row>
    <row r="32" spans="1:11" s="217" customFormat="1" ht="60" x14ac:dyDescent="0.25">
      <c r="A32" s="1448" t="s">
        <v>334</v>
      </c>
      <c r="B32" s="1449">
        <f>D5</f>
        <v>44835</v>
      </c>
      <c r="C32" s="1443" t="s">
        <v>335</v>
      </c>
      <c r="D32" s="1475" t="s">
        <v>336</v>
      </c>
      <c r="E32" s="1445" t="s">
        <v>337</v>
      </c>
      <c r="F32" s="1445" t="s">
        <v>581</v>
      </c>
      <c r="G32" s="1446">
        <f>G5</f>
        <v>2.76E-2</v>
      </c>
      <c r="H32" s="1477" t="s">
        <v>318</v>
      </c>
    </row>
    <row r="33" spans="1:10" s="1483" customFormat="1" ht="14.1" customHeight="1" x14ac:dyDescent="0.25">
      <c r="A33" s="1412"/>
      <c r="B33" s="1478"/>
      <c r="C33" s="1439" t="s">
        <v>338</v>
      </c>
      <c r="D33" s="1479" t="s">
        <v>339</v>
      </c>
      <c r="E33" s="1480"/>
      <c r="F33" s="1479"/>
      <c r="G33" s="1481">
        <f>G27*(1+((1-G31)*G30))</f>
        <v>0.99599999999999989</v>
      </c>
      <c r="H33" s="1482"/>
    </row>
    <row r="34" spans="1:10" s="217" customFormat="1" ht="14.1" customHeight="1" x14ac:dyDescent="0.25">
      <c r="A34" s="1484"/>
      <c r="B34" s="1484"/>
      <c r="C34" s="1484"/>
      <c r="D34" s="1484"/>
      <c r="E34" s="1484"/>
      <c r="F34" s="1484"/>
      <c r="G34" s="1484"/>
      <c r="H34" s="1484"/>
    </row>
    <row r="35" spans="1:10" s="217" customFormat="1" ht="14.1" customHeight="1" x14ac:dyDescent="0.25">
      <c r="A35" s="1485"/>
      <c r="B35" s="1485"/>
      <c r="C35" s="1485"/>
      <c r="D35" s="1485"/>
      <c r="E35" s="1485"/>
      <c r="F35" s="1485"/>
      <c r="G35" s="1485"/>
      <c r="H35" s="1485"/>
    </row>
    <row r="36" spans="1:10" s="217" customFormat="1" ht="14.1" customHeight="1" x14ac:dyDescent="0.25">
      <c r="A36" s="1486"/>
      <c r="B36" s="1486"/>
      <c r="C36" s="1486"/>
      <c r="D36" s="1486"/>
      <c r="E36" s="1486"/>
      <c r="F36" s="1486"/>
      <c r="G36" s="1486"/>
      <c r="H36" s="1486"/>
    </row>
    <row r="37" spans="1:10" s="217" customFormat="1" ht="14.1" customHeight="1" x14ac:dyDescent="0.25">
      <c r="A37" s="1487"/>
      <c r="B37" s="1488"/>
      <c r="C37" s="1489" t="s">
        <v>582</v>
      </c>
      <c r="D37" s="1490" t="s">
        <v>340</v>
      </c>
      <c r="E37" s="1490"/>
      <c r="F37" s="1490"/>
      <c r="G37" s="1491">
        <f>G24+(G33*G26)+G32</f>
        <v>0.16361644000000003</v>
      </c>
      <c r="H37" s="1492" t="s">
        <v>318</v>
      </c>
    </row>
    <row r="38" spans="1:10" s="217" customFormat="1" ht="14.1" customHeight="1" x14ac:dyDescent="0.25">
      <c r="A38" s="1484"/>
      <c r="B38" s="1484"/>
      <c r="C38" s="1484"/>
      <c r="D38" s="1484"/>
      <c r="E38" s="1484"/>
      <c r="F38" s="1484"/>
      <c r="G38" s="1484"/>
      <c r="H38" s="1484"/>
    </row>
    <row r="39" spans="1:10" s="217" customFormat="1" ht="14.1" customHeight="1" x14ac:dyDescent="0.25">
      <c r="A39" s="1485"/>
      <c r="B39" s="1485"/>
      <c r="C39" s="1485"/>
      <c r="D39" s="1485"/>
      <c r="E39" s="1485"/>
      <c r="F39" s="1485"/>
      <c r="G39" s="1485"/>
      <c r="H39" s="1485"/>
    </row>
    <row r="40" spans="1:10" s="217" customFormat="1" ht="14.1" customHeight="1" x14ac:dyDescent="0.25">
      <c r="A40" s="1486"/>
      <c r="B40" s="1486"/>
      <c r="C40" s="1486"/>
      <c r="D40" s="1486"/>
      <c r="E40" s="1486"/>
      <c r="F40" s="1486"/>
      <c r="G40" s="1486"/>
      <c r="H40" s="1486"/>
    </row>
    <row r="41" spans="1:10" s="217" customFormat="1" ht="14.1" customHeight="1" x14ac:dyDescent="0.25">
      <c r="A41" s="1493" t="s">
        <v>341</v>
      </c>
      <c r="B41" s="1494">
        <f>D11</f>
        <v>44774</v>
      </c>
      <c r="C41" s="1454"/>
      <c r="D41" s="1495" t="s">
        <v>342</v>
      </c>
      <c r="E41" s="1456" t="s">
        <v>734</v>
      </c>
      <c r="F41" s="1456"/>
      <c r="G41" s="1458">
        <f>G11</f>
        <v>8.2600000000000007E-2</v>
      </c>
      <c r="H41" s="1459" t="s">
        <v>318</v>
      </c>
    </row>
    <row r="42" spans="1:10" s="217" customFormat="1" ht="14.1" customHeight="1" x14ac:dyDescent="0.25">
      <c r="A42" s="1496" t="s">
        <v>343</v>
      </c>
      <c r="B42" s="1497">
        <f>D12</f>
        <v>44774</v>
      </c>
      <c r="C42" s="1469"/>
      <c r="D42" s="1498" t="s">
        <v>344</v>
      </c>
      <c r="E42" s="1471"/>
      <c r="F42" s="1471"/>
      <c r="G42" s="1499">
        <f>G12</f>
        <v>8.7300000000000003E-2</v>
      </c>
      <c r="H42" s="1474" t="s">
        <v>318</v>
      </c>
    </row>
    <row r="43" spans="1:10" s="217" customFormat="1" ht="14.1" customHeight="1" x14ac:dyDescent="0.25">
      <c r="A43" s="1487"/>
      <c r="B43" s="1488"/>
      <c r="C43" s="1489"/>
      <c r="D43" s="1490" t="s">
        <v>345</v>
      </c>
      <c r="E43" s="1490"/>
      <c r="F43" s="1490"/>
      <c r="G43" s="1491">
        <f>G37*((1+G42)/(1+G41))</f>
        <v>0.16432676446702388</v>
      </c>
      <c r="H43" s="1492" t="str">
        <f>H42</f>
        <v>a.a</v>
      </c>
      <c r="I43" s="1500"/>
    </row>
    <row r="44" spans="1:10" s="217" customFormat="1" ht="14.1" customHeight="1" x14ac:dyDescent="0.25">
      <c r="A44" s="1501" t="s">
        <v>346</v>
      </c>
      <c r="B44" s="1502">
        <f>D13</f>
        <v>44835</v>
      </c>
      <c r="C44" s="218"/>
      <c r="D44" s="1503" t="s">
        <v>347</v>
      </c>
      <c r="E44" s="1503" t="s">
        <v>348</v>
      </c>
      <c r="F44" s="1504" t="s">
        <v>380</v>
      </c>
      <c r="G44" s="1465">
        <f>G13*70%+30%*(G13+1%)</f>
        <v>7.3000000000000009E-2</v>
      </c>
      <c r="H44" s="1466" t="s">
        <v>318</v>
      </c>
    </row>
    <row r="45" spans="1:10" s="217" customFormat="1" ht="14.1" customHeight="1" x14ac:dyDescent="0.25">
      <c r="A45" s="1501" t="s">
        <v>346</v>
      </c>
      <c r="B45" s="1502">
        <f>D16</f>
        <v>44835</v>
      </c>
      <c r="C45" s="218"/>
      <c r="D45" s="1503" t="s">
        <v>375</v>
      </c>
      <c r="E45" s="1503"/>
      <c r="F45" s="1505" t="s">
        <v>349</v>
      </c>
      <c r="G45" s="1465">
        <f>G16</f>
        <v>1.4999999999999999E-2</v>
      </c>
      <c r="H45" s="1466" t="s">
        <v>318</v>
      </c>
    </row>
    <row r="46" spans="1:10" s="217" customFormat="1" ht="14.1" customHeight="1" x14ac:dyDescent="0.25">
      <c r="A46" s="1501"/>
      <c r="B46" s="1502">
        <f>D17</f>
        <v>44835</v>
      </c>
      <c r="C46" s="218"/>
      <c r="D46" s="1503" t="s">
        <v>350</v>
      </c>
      <c r="E46" s="1503"/>
      <c r="F46" s="1505"/>
      <c r="G46" s="1465">
        <f>G17</f>
        <v>0.03</v>
      </c>
      <c r="H46" s="1466" t="s">
        <v>318</v>
      </c>
      <c r="J46" s="1506"/>
    </row>
    <row r="47" spans="1:10" s="217" customFormat="1" ht="14.1" customHeight="1" x14ac:dyDescent="0.25">
      <c r="A47" s="1501" t="s">
        <v>346</v>
      </c>
      <c r="B47" s="1502">
        <f>D5</f>
        <v>44835</v>
      </c>
      <c r="C47" s="218"/>
      <c r="D47" s="1503" t="s">
        <v>351</v>
      </c>
      <c r="E47" s="1503"/>
      <c r="F47" s="1505"/>
      <c r="G47" s="1465">
        <f>G5</f>
        <v>2.76E-2</v>
      </c>
      <c r="H47" s="1466" t="s">
        <v>318</v>
      </c>
      <c r="J47" s="1506"/>
    </row>
    <row r="48" spans="1:10" s="217" customFormat="1" ht="14.1" customHeight="1" x14ac:dyDescent="0.25">
      <c r="A48" s="1507"/>
      <c r="B48" s="1502">
        <f>D18</f>
        <v>44835</v>
      </c>
      <c r="C48" s="218"/>
      <c r="D48" s="1503" t="s">
        <v>352</v>
      </c>
      <c r="E48" s="1503"/>
      <c r="F48" s="1505"/>
      <c r="G48" s="1465">
        <f>G18</f>
        <v>0.01</v>
      </c>
      <c r="H48" s="1466" t="s">
        <v>318</v>
      </c>
      <c r="J48" s="1506"/>
    </row>
    <row r="49" spans="1:10" s="217" customFormat="1" ht="14.1" customHeight="1" x14ac:dyDescent="0.25">
      <c r="A49" s="1507"/>
      <c r="B49" s="1502"/>
      <c r="C49" s="1508" t="s">
        <v>353</v>
      </c>
      <c r="E49" s="1509"/>
      <c r="F49" s="1510"/>
      <c r="G49" s="1511">
        <f>SUM(G44:G48)</f>
        <v>0.15560000000000002</v>
      </c>
      <c r="H49" s="1512" t="s">
        <v>318</v>
      </c>
      <c r="J49" s="1506"/>
    </row>
    <row r="50" spans="1:10" s="217" customFormat="1" ht="14.1" customHeight="1" x14ac:dyDescent="0.25">
      <c r="A50" s="1507"/>
      <c r="B50" s="1502">
        <f>D19</f>
        <v>44835</v>
      </c>
      <c r="C50" s="218"/>
      <c r="D50" s="1503" t="s">
        <v>354</v>
      </c>
      <c r="E50" s="1503"/>
      <c r="F50" s="1505"/>
      <c r="G50" s="1465">
        <f>G19</f>
        <v>0</v>
      </c>
      <c r="H50" s="1466" t="s">
        <v>318</v>
      </c>
      <c r="J50" s="1506"/>
    </row>
    <row r="51" spans="1:10" s="217" customFormat="1" ht="14.1" customHeight="1" x14ac:dyDescent="0.25">
      <c r="A51" s="1507"/>
      <c r="B51" s="1502"/>
      <c r="C51" s="1508" t="s">
        <v>355</v>
      </c>
      <c r="E51" s="1509"/>
      <c r="F51" s="1510"/>
      <c r="G51" s="1511">
        <f>SUM(G49:G50)</f>
        <v>0.15560000000000002</v>
      </c>
      <c r="H51" s="1513" t="s">
        <v>318</v>
      </c>
      <c r="J51" s="1506"/>
    </row>
    <row r="52" spans="1:10" s="217" customFormat="1" x14ac:dyDescent="0.25">
      <c r="A52" s="1514"/>
      <c r="B52" s="1515"/>
      <c r="C52" s="1515"/>
      <c r="D52" s="1515"/>
      <c r="E52" s="1515"/>
      <c r="F52" s="1515"/>
      <c r="G52" s="1515"/>
      <c r="H52" s="1516"/>
      <c r="J52" s="1506"/>
    </row>
    <row r="53" spans="1:10" s="217" customFormat="1" x14ac:dyDescent="0.25">
      <c r="A53" s="1517"/>
      <c r="B53" s="1518"/>
      <c r="C53" s="1518"/>
      <c r="D53" s="1518"/>
      <c r="E53" s="1518"/>
      <c r="F53" s="1518"/>
      <c r="G53" s="1518"/>
      <c r="H53" s="1519"/>
      <c r="J53" s="1506"/>
    </row>
    <row r="54" spans="1:10" s="217" customFormat="1" x14ac:dyDescent="0.25">
      <c r="A54" s="1520"/>
      <c r="B54" s="1521"/>
      <c r="C54" s="1521"/>
      <c r="D54" s="1521"/>
      <c r="E54" s="1521"/>
      <c r="F54" s="1521"/>
      <c r="G54" s="1521"/>
      <c r="H54" s="1522"/>
      <c r="J54" s="1506"/>
    </row>
    <row r="55" spans="1:10" s="217" customFormat="1" ht="14.1" customHeight="1" x14ac:dyDescent="0.25">
      <c r="A55" s="1523" t="s">
        <v>356</v>
      </c>
      <c r="B55" s="1524"/>
      <c r="C55" s="1524"/>
      <c r="D55" s="1524"/>
      <c r="E55" s="1524"/>
      <c r="F55" s="1524"/>
      <c r="G55" s="1499">
        <f>G43*G28+(G49*(1-G31)*G29)</f>
        <v>0.13351138223351194</v>
      </c>
      <c r="H55" s="1474" t="s">
        <v>318</v>
      </c>
      <c r="J55" s="1506"/>
    </row>
    <row r="56" spans="1:10" s="217" customFormat="1" ht="14.1" customHeight="1" x14ac:dyDescent="0.25">
      <c r="A56" s="1525" t="s">
        <v>735</v>
      </c>
      <c r="B56" s="1526"/>
      <c r="C56" s="1526"/>
      <c r="D56" s="1526"/>
      <c r="E56" s="1526"/>
      <c r="F56" s="1526"/>
      <c r="G56" s="1527">
        <f>$G$55/(1+$G$42)</f>
        <v>0.12279166948727302</v>
      </c>
      <c r="H56" s="1528" t="s">
        <v>318</v>
      </c>
      <c r="J56" s="1506"/>
    </row>
    <row r="57" spans="1:10" s="217" customFormat="1" ht="14.1" customHeight="1" x14ac:dyDescent="0.25">
      <c r="C57" s="218"/>
      <c r="D57" s="1529"/>
      <c r="E57" s="1529"/>
      <c r="F57" s="1529"/>
      <c r="G57" s="1530"/>
      <c r="H57" s="1505"/>
      <c r="J57" s="1506"/>
    </row>
    <row r="58" spans="1:10" s="217" customFormat="1" ht="14.1" customHeight="1" x14ac:dyDescent="0.25">
      <c r="C58" s="1531" t="s">
        <v>583</v>
      </c>
      <c r="D58" s="1532"/>
      <c r="E58" s="1529"/>
      <c r="F58" s="1529"/>
      <c r="G58" s="1530"/>
      <c r="H58" s="1505"/>
      <c r="J58" s="1506"/>
    </row>
    <row r="59" spans="1:10" s="217" customFormat="1" ht="14.1" customHeight="1" x14ac:dyDescent="0.25">
      <c r="C59" s="1501" t="s">
        <v>357</v>
      </c>
      <c r="D59" s="1533">
        <f>G24</f>
        <v>1.5610000000000001E-2</v>
      </c>
      <c r="G59" s="218"/>
      <c r="H59" s="219"/>
      <c r="J59" s="1506"/>
    </row>
    <row r="60" spans="1:10" s="217" customFormat="1" ht="14.1" customHeight="1" x14ac:dyDescent="0.25">
      <c r="C60" s="1501" t="s">
        <v>358</v>
      </c>
      <c r="D60" s="1533">
        <f>G33</f>
        <v>0.99599999999999989</v>
      </c>
      <c r="G60" s="218"/>
      <c r="H60" s="219"/>
    </row>
    <row r="61" spans="1:10" s="217" customFormat="1" ht="14.1" customHeight="1" x14ac:dyDescent="0.25">
      <c r="C61" s="1501" t="s">
        <v>359</v>
      </c>
      <c r="D61" s="1533">
        <f>G25</f>
        <v>0.13650000000000001</v>
      </c>
      <c r="G61" s="218"/>
      <c r="H61" s="219"/>
    </row>
    <row r="62" spans="1:10" s="217" customFormat="1" ht="14.1" customHeight="1" x14ac:dyDescent="0.25">
      <c r="C62" s="1501" t="s">
        <v>357</v>
      </c>
      <c r="D62" s="1533">
        <f>D59</f>
        <v>1.5610000000000001E-2</v>
      </c>
      <c r="G62" s="218"/>
      <c r="H62" s="219"/>
    </row>
    <row r="63" spans="1:10" s="217" customFormat="1" ht="14.1" customHeight="1" x14ac:dyDescent="0.25">
      <c r="C63" s="1501" t="s">
        <v>360</v>
      </c>
      <c r="D63" s="1533">
        <f>G32</f>
        <v>2.76E-2</v>
      </c>
      <c r="G63" s="218"/>
      <c r="H63" s="219"/>
    </row>
    <row r="64" spans="1:10" s="217" customFormat="1" ht="14.1" customHeight="1" x14ac:dyDescent="0.25">
      <c r="C64" s="1534" t="s">
        <v>361</v>
      </c>
      <c r="D64" s="1535">
        <f>D59+D60*(D61-D62)+D63</f>
        <v>0.16361644000000003</v>
      </c>
      <c r="G64" s="218"/>
      <c r="H64" s="219"/>
    </row>
    <row r="65" spans="1:8" s="217" customFormat="1" ht="14.1" customHeight="1" x14ac:dyDescent="0.25">
      <c r="C65" s="1534" t="s">
        <v>362</v>
      </c>
      <c r="D65" s="1535">
        <f>(1+D64)*(1+G42)/(1+G41)-1</f>
        <v>0.16866816479955649</v>
      </c>
      <c r="G65" s="218"/>
      <c r="H65" s="219"/>
    </row>
    <row r="66" spans="1:8" s="217" customFormat="1" ht="14.1" customHeight="1" x14ac:dyDescent="0.25">
      <c r="C66" s="1501" t="s">
        <v>100</v>
      </c>
      <c r="D66" s="1533">
        <f>G28</f>
        <v>0.5</v>
      </c>
      <c r="G66" s="218"/>
      <c r="H66" s="219"/>
    </row>
    <row r="67" spans="1:8" s="217" customFormat="1" ht="14.1" customHeight="1" x14ac:dyDescent="0.25">
      <c r="C67" s="1501" t="s">
        <v>101</v>
      </c>
      <c r="D67" s="1533">
        <f>G29</f>
        <v>0.5</v>
      </c>
      <c r="G67" s="218"/>
      <c r="H67" s="219"/>
    </row>
    <row r="68" spans="1:8" s="217" customFormat="1" ht="14.1" customHeight="1" x14ac:dyDescent="0.25">
      <c r="C68" s="1501" t="s">
        <v>363</v>
      </c>
      <c r="D68" s="1533">
        <f>D65</f>
        <v>0.16866816479955649</v>
      </c>
      <c r="G68" s="218"/>
      <c r="H68" s="219"/>
    </row>
    <row r="69" spans="1:8" s="217" customFormat="1" ht="14.1" customHeight="1" x14ac:dyDescent="0.25">
      <c r="C69" s="1501" t="s">
        <v>364</v>
      </c>
      <c r="D69" s="1533">
        <f>G51</f>
        <v>0.15560000000000002</v>
      </c>
      <c r="G69" s="218"/>
      <c r="H69" s="219"/>
    </row>
    <row r="70" spans="1:8" s="217" customFormat="1" ht="14.1" customHeight="1" x14ac:dyDescent="0.25">
      <c r="C70" s="1501" t="s">
        <v>102</v>
      </c>
      <c r="D70" s="1533">
        <f>G31</f>
        <v>0.34</v>
      </c>
      <c r="G70" s="218"/>
      <c r="H70" s="219"/>
    </row>
    <row r="71" spans="1:8" s="217" customFormat="1" ht="14.1" customHeight="1" x14ac:dyDescent="0.25">
      <c r="C71" s="1534" t="s">
        <v>365</v>
      </c>
      <c r="D71" s="1535">
        <f>G55</f>
        <v>0.13351138223351194</v>
      </c>
      <c r="G71" s="218"/>
      <c r="H71" s="219"/>
    </row>
    <row r="72" spans="1:8" s="217" customFormat="1" ht="14.1" customHeight="1" x14ac:dyDescent="0.25">
      <c r="C72" s="1534" t="s">
        <v>366</v>
      </c>
      <c r="D72" s="1536">
        <f>G56</f>
        <v>0.12279166948727302</v>
      </c>
      <c r="G72" s="218"/>
      <c r="H72" s="219"/>
    </row>
    <row r="73" spans="1:8" s="217" customFormat="1" ht="14.1" customHeight="1" x14ac:dyDescent="0.25">
      <c r="C73" s="218"/>
      <c r="G73" s="218"/>
      <c r="H73" s="219"/>
    </row>
    <row r="74" spans="1:8" s="217" customFormat="1" ht="14.1" customHeight="1" x14ac:dyDescent="0.25">
      <c r="A74" s="1483" t="s">
        <v>584</v>
      </c>
      <c r="C74" s="218"/>
      <c r="G74" s="218"/>
      <c r="H74" s="219"/>
    </row>
    <row r="75" spans="1:8" s="217" customFormat="1" ht="14.1" customHeight="1" x14ac:dyDescent="0.25">
      <c r="A75" s="220" t="s">
        <v>554</v>
      </c>
      <c r="C75" s="218"/>
      <c r="G75" s="218"/>
      <c r="H75" s="219"/>
    </row>
    <row r="76" spans="1:8" s="217" customFormat="1" ht="14.1" customHeight="1" x14ac:dyDescent="0.25">
      <c r="A76" s="220" t="s">
        <v>556</v>
      </c>
      <c r="C76" s="218"/>
      <c r="G76" s="218"/>
      <c r="H76" s="219"/>
    </row>
    <row r="77" spans="1:8" s="217" customFormat="1" ht="14.1" customHeight="1" x14ac:dyDescent="0.25">
      <c r="A77" s="220" t="s">
        <v>557</v>
      </c>
      <c r="C77" s="218"/>
      <c r="G77" s="218"/>
      <c r="H77" s="219"/>
    </row>
    <row r="78" spans="1:8" s="217" customFormat="1" ht="14.1" customHeight="1" x14ac:dyDescent="0.25">
      <c r="A78" s="220" t="s">
        <v>558</v>
      </c>
      <c r="C78" s="218"/>
      <c r="G78" s="218"/>
      <c r="H78" s="219"/>
    </row>
    <row r="79" spans="1:8" s="217" customFormat="1" ht="14.1" customHeight="1" x14ac:dyDescent="0.25">
      <c r="A79" s="220" t="s">
        <v>560</v>
      </c>
      <c r="C79" s="218"/>
      <c r="G79" s="218"/>
      <c r="H79" s="219"/>
    </row>
    <row r="80" spans="1:8" s="217" customFormat="1" ht="14.1" customHeight="1" x14ac:dyDescent="0.25">
      <c r="A80" s="220" t="s">
        <v>561</v>
      </c>
      <c r="C80" s="218"/>
      <c r="G80" s="218"/>
      <c r="H80" s="219"/>
    </row>
    <row r="81" spans="1:26" s="217" customFormat="1" ht="14.1" customHeight="1" x14ac:dyDescent="0.25">
      <c r="A81" s="220" t="s">
        <v>563</v>
      </c>
      <c r="C81" s="218"/>
      <c r="G81" s="218"/>
      <c r="H81" s="219"/>
    </row>
    <row r="82" spans="1:26" s="217" customFormat="1" ht="14.1" customHeight="1" x14ac:dyDescent="0.25">
      <c r="A82" s="220" t="s">
        <v>565</v>
      </c>
      <c r="C82" s="218"/>
      <c r="G82" s="218"/>
      <c r="H82" s="219"/>
    </row>
    <row r="83" spans="1:26" s="217" customFormat="1" ht="14.1" customHeight="1" x14ac:dyDescent="0.25">
      <c r="A83" s="220" t="s">
        <v>376</v>
      </c>
      <c r="C83" s="218"/>
      <c r="G83" s="218"/>
      <c r="H83" s="219"/>
    </row>
    <row r="84" spans="1:26" s="217" customFormat="1" ht="14.1" customHeight="1" x14ac:dyDescent="0.25">
      <c r="A84" s="220" t="s">
        <v>567</v>
      </c>
      <c r="C84" s="218"/>
      <c r="G84" s="218"/>
      <c r="H84" s="219"/>
    </row>
    <row r="85" spans="1:26" s="217" customFormat="1" ht="14.1" customHeight="1" x14ac:dyDescent="0.25">
      <c r="A85" s="220"/>
      <c r="C85" s="218"/>
      <c r="G85" s="218"/>
      <c r="H85" s="219"/>
    </row>
    <row r="86" spans="1:26" s="168" customFormat="1" ht="13.5" customHeight="1" x14ac:dyDescent="0.25">
      <c r="B86" s="165" t="s">
        <v>946</v>
      </c>
      <c r="C86" s="166" t="str">
        <f>'(2)Ins.'!D109</f>
        <v>Inserir Data</v>
      </c>
      <c r="E86" s="167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spans="1:26" s="168" customFormat="1" ht="13.5" customHeight="1" x14ac:dyDescent="0.25">
      <c r="D87" s="167"/>
      <c r="E87" s="167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spans="1:26" s="168" customFormat="1" ht="13.5" customHeight="1" x14ac:dyDescent="0.25">
      <c r="A88" s="164"/>
      <c r="B88" s="167"/>
      <c r="C88" s="169"/>
      <c r="D88" s="167"/>
      <c r="E88" s="167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spans="1:26" s="217" customFormat="1" ht="14.1" customHeight="1" x14ac:dyDescent="0.25">
      <c r="C89" s="218"/>
      <c r="G89" s="218"/>
      <c r="H89" s="219"/>
    </row>
    <row r="90" spans="1:26" s="217" customFormat="1" x14ac:dyDescent="0.25">
      <c r="C90" s="218"/>
      <c r="G90" s="218"/>
      <c r="H90" s="219"/>
    </row>
    <row r="91" spans="1:26" s="217" customFormat="1" x14ac:dyDescent="0.25">
      <c r="C91" s="218"/>
      <c r="G91" s="218"/>
      <c r="H91" s="219"/>
    </row>
    <row r="92" spans="1:26" s="217" customFormat="1" x14ac:dyDescent="0.25">
      <c r="C92" s="218"/>
      <c r="G92" s="218"/>
      <c r="H92" s="219"/>
    </row>
    <row r="93" spans="1:26" s="168" customFormat="1" ht="13.5" customHeight="1" x14ac:dyDescent="0.25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spans="1:26" s="168" customFormat="1" ht="13.5" customHeight="1" x14ac:dyDescent="0.25">
      <c r="A94" s="164"/>
      <c r="B94" s="164"/>
      <c r="C94" s="198" t="str">
        <f>'(2)Ins.'!D125</f>
        <v>Razão Social da Licitante</v>
      </c>
      <c r="D94" s="198"/>
      <c r="E94" s="198"/>
      <c r="F94" s="198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spans="1:26" s="168" customFormat="1" ht="13.5" customHeight="1" x14ac:dyDescent="0.25">
      <c r="A95" s="164"/>
      <c r="B95" s="167"/>
      <c r="C95" s="169"/>
      <c r="D95" s="167"/>
      <c r="E95" s="167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spans="1:26" s="168" customFormat="1" ht="13.5" customHeight="1" x14ac:dyDescent="0.25">
      <c r="A96" s="164"/>
      <c r="B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spans="1:8" s="217" customFormat="1" ht="14.1" customHeight="1" x14ac:dyDescent="0.25">
      <c r="A97" s="220"/>
      <c r="C97" s="218"/>
      <c r="D97" s="172" t="s">
        <v>947</v>
      </c>
      <c r="E97" s="171" t="str">
        <f>'(2)Ins.'!E127</f>
        <v>inserir nº dias</v>
      </c>
      <c r="F97" s="173" t="s">
        <v>948</v>
      </c>
      <c r="H97" s="219"/>
    </row>
  </sheetData>
  <sheetProtection algorithmName="SHA-512" hashValue="BiA+42VRVDhpfhh5bX7IiIZqlbrVO62y4M7IU1msEFVobDdB+/jqO1GogsU3Aan6nFzgkixLlBLUWbPtFP7AnA==" saltValue="R6y0VSD0qpIc70ymBauYbw==" spinCount="100000" sheet="1" formatCells="0" formatColumns="0" formatRows="0" insertColumns="0" insertRows="0" insertHyperlinks="0" deleteColumns="0" deleteRows="0" selectLockedCells="1" sort="0" autoFilter="0" pivotTables="0"/>
  <mergeCells count="13">
    <mergeCell ref="C94:F94"/>
    <mergeCell ref="C58:D58"/>
    <mergeCell ref="A1:H1"/>
    <mergeCell ref="A2:F2"/>
    <mergeCell ref="A4:C4"/>
    <mergeCell ref="A28:A30"/>
    <mergeCell ref="E28:E30"/>
    <mergeCell ref="A34:H36"/>
    <mergeCell ref="A38:H40"/>
    <mergeCell ref="E41:F42"/>
    <mergeCell ref="A52:H54"/>
    <mergeCell ref="A55:F55"/>
    <mergeCell ref="A56:F56"/>
  </mergeCells>
  <hyperlinks>
    <hyperlink ref="A75" r:id="rId1" xr:uid="{E7525FF5-BC7A-418E-B28E-D62F864B7701}"/>
    <hyperlink ref="A76" r:id="rId2" xr:uid="{FC577AAB-A42B-4AAD-945A-3B1223ED138C}"/>
    <hyperlink ref="A77" r:id="rId3" xr:uid="{B94F7D99-C56C-44F9-9946-83FB6B10C684}"/>
    <hyperlink ref="A78" r:id="rId4" xr:uid="{8C027819-3911-4AA7-8951-76D7E61B8EE2}"/>
    <hyperlink ref="A79" r:id="rId5" xr:uid="{139F7753-F931-40FC-AC2A-FDDFF3DE3937}"/>
    <hyperlink ref="A80" r:id="rId6" xr:uid="{4C00640A-C82E-4CB9-A332-B78716DB0A75}"/>
    <hyperlink ref="A81" r:id="rId7" xr:uid="{33E83BD8-C7D3-4A96-9284-DB7CAD58B31F}"/>
    <hyperlink ref="A82" r:id="rId8" xr:uid="{55DB518D-3EFC-4BF5-A6B2-189D3E49C056}"/>
    <hyperlink ref="A83" r:id="rId9" xr:uid="{CA856424-D329-4222-88F4-057A63E65E50}"/>
    <hyperlink ref="A84" r:id="rId10" xr:uid="{DE76D591-DE9F-494D-87C0-4087AE393DFE}"/>
  </hyperlinks>
  <printOptions horizontalCentered="1"/>
  <pageMargins left="1.1811023622047245" right="0.78740157480314965" top="1.1811023622047245" bottom="0.78740157480314965" header="0.59055118110236227" footer="0.31496062992125984"/>
  <pageSetup paperSize="9" scale="75" fitToHeight="0" orientation="landscape" r:id="rId11"/>
  <headerFooter>
    <oddHeader>&amp;L&amp;"Calibri,Negrito"&amp;9Município de Chapecó - SC
Concessão do Sistema de Estacionamento Rotativo Pago
ESTACIONAMENTO ROTATIVO&amp;R&amp;G</oddHeader>
    <oddFooter>&amp;L&amp;"Calibri,Negrito"&amp;9Planilha 20 - Cálculo da WACC &amp;"Calibri,Itálico"(Weighted Average Capital Cost)&amp;R&amp;"Calibri,Negrito"&amp;9Pág.: &amp;P de &amp;N</oddFooter>
  </headerFooter>
  <rowBreaks count="2" manualBreakCount="2">
    <brk id="26" max="7" man="1"/>
    <brk id="57" max="7" man="1"/>
  </rowBreaks>
  <drawing r:id="rId12"/>
  <legacyDrawingHF r:id="rId1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7F1ED-DC94-40E4-8672-144DE4A821AF}">
  <sheetPr>
    <tabColor theme="1"/>
  </sheetPr>
  <dimension ref="A1:IU150"/>
  <sheetViews>
    <sheetView showGridLines="0" zoomScaleNormal="100" zoomScaleSheetLayoutView="40" workbookViewId="0">
      <pane ySplit="4" topLeftCell="A131" activePane="bottomLeft" state="frozen"/>
      <selection sqref="A1:H1"/>
      <selection pane="bottomLeft" sqref="A1:H1"/>
    </sheetView>
  </sheetViews>
  <sheetFormatPr defaultColWidth="22.33203125" defaultRowHeight="14.1" customHeight="1" x14ac:dyDescent="0.25"/>
  <cols>
    <col min="1" max="1" width="5.44140625" style="3" customWidth="1"/>
    <col min="2" max="2" width="2.6640625" style="3" customWidth="1"/>
    <col min="3" max="3" width="42.44140625" style="1" customWidth="1"/>
    <col min="4" max="4" width="14.109375" style="1" bestFit="1" customWidth="1"/>
    <col min="5" max="5" width="11.33203125" style="1" bestFit="1" customWidth="1"/>
    <col min="6" max="6" width="14.109375" style="1" bestFit="1" customWidth="1"/>
    <col min="7" max="27" width="14.6640625" style="1" customWidth="1"/>
    <col min="28" max="28" width="15.33203125" style="1" bestFit="1" customWidth="1"/>
    <col min="29" max="247" width="9.109375" style="1" customWidth="1"/>
    <col min="248" max="248" width="46.109375" style="1" customWidth="1"/>
    <col min="249" max="249" width="9" style="1" customWidth="1"/>
    <col min="250" max="250" width="19.109375" style="1" bestFit="1" customWidth="1"/>
    <col min="251" max="251" width="0" style="1" hidden="1" customWidth="1"/>
    <col min="252" max="252" width="21.109375" style="1" customWidth="1"/>
    <col min="253" max="16384" width="22.33203125" style="1"/>
  </cols>
  <sheetData>
    <row r="1" spans="1:255" s="32" customFormat="1" ht="21.9" customHeight="1" x14ac:dyDescent="0.25">
      <c r="A1" s="156" t="s">
        <v>905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8"/>
    </row>
    <row r="2" spans="1:255" ht="5.0999999999999996" customHeight="1" x14ac:dyDescent="0.2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55" ht="14.1" customHeight="1" x14ac:dyDescent="0.25">
      <c r="C3" s="2"/>
      <c r="D3" s="2"/>
      <c r="E3" s="2"/>
      <c r="F3" s="2"/>
      <c r="G3" s="2" t="s">
        <v>674</v>
      </c>
      <c r="H3" s="2" t="s">
        <v>675</v>
      </c>
      <c r="I3" s="2" t="s">
        <v>676</v>
      </c>
      <c r="J3" s="2" t="s">
        <v>677</v>
      </c>
      <c r="K3" s="2" t="s">
        <v>678</v>
      </c>
      <c r="L3" s="2" t="s">
        <v>679</v>
      </c>
      <c r="M3" s="2" t="s">
        <v>680</v>
      </c>
      <c r="N3" s="2" t="s">
        <v>681</v>
      </c>
      <c r="O3" s="2" t="s">
        <v>682</v>
      </c>
      <c r="P3" s="2" t="s">
        <v>683</v>
      </c>
      <c r="Q3" s="2" t="s">
        <v>684</v>
      </c>
      <c r="R3" s="2" t="s">
        <v>685</v>
      </c>
      <c r="S3" s="2" t="s">
        <v>686</v>
      </c>
      <c r="T3" s="2" t="s">
        <v>687</v>
      </c>
      <c r="U3" s="2" t="s">
        <v>688</v>
      </c>
      <c r="V3" s="2" t="s">
        <v>689</v>
      </c>
      <c r="W3" s="2" t="s">
        <v>690</v>
      </c>
      <c r="X3" s="2" t="s">
        <v>691</v>
      </c>
      <c r="Y3" s="2" t="s">
        <v>692</v>
      </c>
      <c r="Z3" s="2" t="s">
        <v>693</v>
      </c>
      <c r="AA3" s="2" t="s">
        <v>694</v>
      </c>
    </row>
    <row r="4" spans="1:255" s="108" customFormat="1" ht="27.75" customHeight="1" x14ac:dyDescent="0.25">
      <c r="A4" s="162" t="s">
        <v>466</v>
      </c>
      <c r="B4" s="163"/>
      <c r="C4" s="163"/>
      <c r="D4" s="163"/>
      <c r="E4" s="163"/>
      <c r="F4" s="163"/>
      <c r="G4" s="115" t="s">
        <v>732</v>
      </c>
      <c r="H4" s="107" t="s">
        <v>620</v>
      </c>
      <c r="I4" s="107" t="s">
        <v>620</v>
      </c>
      <c r="J4" s="107" t="s">
        <v>620</v>
      </c>
      <c r="K4" s="107" t="s">
        <v>620</v>
      </c>
      <c r="L4" s="107" t="str">
        <f t="shared" ref="L4:Z4" si="0">K4</f>
        <v>Projeção</v>
      </c>
      <c r="M4" s="107" t="str">
        <f t="shared" si="0"/>
        <v>Projeção</v>
      </c>
      <c r="N4" s="107" t="str">
        <f t="shared" si="0"/>
        <v>Projeção</v>
      </c>
      <c r="O4" s="107" t="str">
        <f t="shared" si="0"/>
        <v>Projeção</v>
      </c>
      <c r="P4" s="107" t="str">
        <f t="shared" si="0"/>
        <v>Projeção</v>
      </c>
      <c r="Q4" s="107" t="str">
        <f t="shared" si="0"/>
        <v>Projeção</v>
      </c>
      <c r="R4" s="107" t="str">
        <f t="shared" si="0"/>
        <v>Projeção</v>
      </c>
      <c r="S4" s="107" t="str">
        <f t="shared" si="0"/>
        <v>Projeção</v>
      </c>
      <c r="T4" s="107" t="str">
        <f t="shared" si="0"/>
        <v>Projeção</v>
      </c>
      <c r="U4" s="107" t="str">
        <f t="shared" si="0"/>
        <v>Projeção</v>
      </c>
      <c r="V4" s="107" t="str">
        <f t="shared" si="0"/>
        <v>Projeção</v>
      </c>
      <c r="W4" s="107" t="str">
        <f t="shared" si="0"/>
        <v>Projeção</v>
      </c>
      <c r="X4" s="107" t="str">
        <f t="shared" si="0"/>
        <v>Projeção</v>
      </c>
      <c r="Y4" s="107" t="str">
        <f t="shared" si="0"/>
        <v>Projeção</v>
      </c>
      <c r="Z4" s="107" t="str">
        <f t="shared" si="0"/>
        <v>Projeção</v>
      </c>
      <c r="AA4" s="107" t="s">
        <v>621</v>
      </c>
    </row>
    <row r="5" spans="1:255" ht="5.0999999999999996" customHeight="1" x14ac:dyDescent="0.25">
      <c r="A5" s="6"/>
      <c r="B5" s="6"/>
      <c r="C5" s="7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55" ht="14.1" customHeight="1" x14ac:dyDescent="0.25">
      <c r="A6" s="6" t="s">
        <v>33</v>
      </c>
      <c r="B6" s="7" t="s">
        <v>626</v>
      </c>
      <c r="D6" s="23"/>
      <c r="G6" s="77">
        <f>'(17)Vaga_Hora'!G30*12</f>
        <v>80676</v>
      </c>
      <c r="H6" s="104">
        <f>('(17)Vaga_Hora'!G30*12)</f>
        <v>80676</v>
      </c>
      <c r="I6" s="104">
        <f>H6</f>
        <v>80676</v>
      </c>
      <c r="J6" s="104">
        <f t="shared" ref="J6:Z6" si="1">I6</f>
        <v>80676</v>
      </c>
      <c r="K6" s="104">
        <f t="shared" si="1"/>
        <v>80676</v>
      </c>
      <c r="L6" s="104">
        <f t="shared" si="1"/>
        <v>80676</v>
      </c>
      <c r="M6" s="104">
        <f t="shared" si="1"/>
        <v>80676</v>
      </c>
      <c r="N6" s="104">
        <f t="shared" si="1"/>
        <v>80676</v>
      </c>
      <c r="O6" s="104">
        <f t="shared" si="1"/>
        <v>80676</v>
      </c>
      <c r="P6" s="104">
        <f t="shared" si="1"/>
        <v>80676</v>
      </c>
      <c r="Q6" s="104">
        <f t="shared" si="1"/>
        <v>80676</v>
      </c>
      <c r="R6" s="104">
        <f t="shared" si="1"/>
        <v>80676</v>
      </c>
      <c r="S6" s="104">
        <f t="shared" si="1"/>
        <v>80676</v>
      </c>
      <c r="T6" s="104">
        <f t="shared" si="1"/>
        <v>80676</v>
      </c>
      <c r="U6" s="104">
        <f t="shared" si="1"/>
        <v>80676</v>
      </c>
      <c r="V6" s="104">
        <f t="shared" si="1"/>
        <v>80676</v>
      </c>
      <c r="W6" s="104">
        <f t="shared" si="1"/>
        <v>80676</v>
      </c>
      <c r="X6" s="104">
        <f t="shared" si="1"/>
        <v>80676</v>
      </c>
      <c r="Y6" s="104">
        <f t="shared" si="1"/>
        <v>80676</v>
      </c>
      <c r="Z6" s="104">
        <f t="shared" si="1"/>
        <v>80676</v>
      </c>
      <c r="AA6" s="56">
        <v>0</v>
      </c>
      <c r="AB6" s="90"/>
      <c r="AC6" s="90"/>
      <c r="AD6" s="90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5" ht="5.0999999999999996" customHeight="1" x14ac:dyDescent="0.25">
      <c r="A7" s="6"/>
      <c r="B7" s="7"/>
      <c r="D7" s="23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57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5" ht="14.1" customHeight="1" x14ac:dyDescent="0.25">
      <c r="A8" s="6" t="s">
        <v>34</v>
      </c>
      <c r="B8" s="7" t="s">
        <v>477</v>
      </c>
      <c r="D8" s="75">
        <v>9.2631578947369522E-3</v>
      </c>
      <c r="G8" s="97">
        <f>D142</f>
        <v>0.18</v>
      </c>
      <c r="H8" s="98">
        <f>G8+$D$8</f>
        <v>0.18926315789473694</v>
      </c>
      <c r="I8" s="98">
        <f>H8+$D$8</f>
        <v>0.19852631578947388</v>
      </c>
      <c r="J8" s="98">
        <f>I8+$D$8</f>
        <v>0.20778947368421083</v>
      </c>
      <c r="K8" s="98">
        <f>J8+$D$8</f>
        <v>0.21705263157894777</v>
      </c>
      <c r="L8" s="98">
        <f>K8+$D$8</f>
        <v>0.22631578947368472</v>
      </c>
      <c r="M8" s="98">
        <f>L8</f>
        <v>0.22631578947368472</v>
      </c>
      <c r="N8" s="98">
        <f t="shared" ref="N8:Z8" si="2">M8</f>
        <v>0.22631578947368472</v>
      </c>
      <c r="O8" s="98">
        <f t="shared" si="2"/>
        <v>0.22631578947368472</v>
      </c>
      <c r="P8" s="98">
        <f t="shared" si="2"/>
        <v>0.22631578947368472</v>
      </c>
      <c r="Q8" s="98">
        <f t="shared" si="2"/>
        <v>0.22631578947368472</v>
      </c>
      <c r="R8" s="98">
        <f t="shared" si="2"/>
        <v>0.22631578947368472</v>
      </c>
      <c r="S8" s="98">
        <f t="shared" si="2"/>
        <v>0.22631578947368472</v>
      </c>
      <c r="T8" s="98">
        <f t="shared" si="2"/>
        <v>0.22631578947368472</v>
      </c>
      <c r="U8" s="98">
        <f t="shared" si="2"/>
        <v>0.22631578947368472</v>
      </c>
      <c r="V8" s="98">
        <f t="shared" si="2"/>
        <v>0.22631578947368472</v>
      </c>
      <c r="W8" s="98">
        <f t="shared" si="2"/>
        <v>0.22631578947368472</v>
      </c>
      <c r="X8" s="98">
        <f t="shared" si="2"/>
        <v>0.22631578947368472</v>
      </c>
      <c r="Y8" s="98">
        <f t="shared" si="2"/>
        <v>0.22631578947368472</v>
      </c>
      <c r="Z8" s="98">
        <f t="shared" si="2"/>
        <v>0.22631578947368472</v>
      </c>
      <c r="AA8" s="99">
        <v>0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5" ht="5.0999999999999996" customHeight="1" x14ac:dyDescent="0.25">
      <c r="A9" s="6"/>
      <c r="B9" s="7"/>
      <c r="D9" s="23"/>
      <c r="E9" s="4"/>
      <c r="F9" s="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57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5" ht="14.1" customHeight="1" x14ac:dyDescent="0.25">
      <c r="A10" s="6" t="s">
        <v>36</v>
      </c>
      <c r="B10" s="7" t="s">
        <v>405</v>
      </c>
      <c r="D10" s="23"/>
      <c r="G10" s="97">
        <f t="shared" ref="G10:Z10" si="3">$D$143</f>
        <v>0.95</v>
      </c>
      <c r="H10" s="97">
        <f t="shared" si="3"/>
        <v>0.95</v>
      </c>
      <c r="I10" s="97">
        <f t="shared" si="3"/>
        <v>0.95</v>
      </c>
      <c r="J10" s="97">
        <f t="shared" si="3"/>
        <v>0.95</v>
      </c>
      <c r="K10" s="97">
        <f t="shared" si="3"/>
        <v>0.95</v>
      </c>
      <c r="L10" s="97">
        <f t="shared" si="3"/>
        <v>0.95</v>
      </c>
      <c r="M10" s="97">
        <f t="shared" si="3"/>
        <v>0.95</v>
      </c>
      <c r="N10" s="97">
        <f t="shared" si="3"/>
        <v>0.95</v>
      </c>
      <c r="O10" s="97">
        <f t="shared" si="3"/>
        <v>0.95</v>
      </c>
      <c r="P10" s="97">
        <f t="shared" si="3"/>
        <v>0.95</v>
      </c>
      <c r="Q10" s="97">
        <f t="shared" si="3"/>
        <v>0.95</v>
      </c>
      <c r="R10" s="97">
        <f t="shared" si="3"/>
        <v>0.95</v>
      </c>
      <c r="S10" s="97">
        <f t="shared" si="3"/>
        <v>0.95</v>
      </c>
      <c r="T10" s="97">
        <f t="shared" si="3"/>
        <v>0.95</v>
      </c>
      <c r="U10" s="97">
        <f t="shared" si="3"/>
        <v>0.95</v>
      </c>
      <c r="V10" s="97">
        <f t="shared" si="3"/>
        <v>0.95</v>
      </c>
      <c r="W10" s="97">
        <f t="shared" si="3"/>
        <v>0.95</v>
      </c>
      <c r="X10" s="97">
        <f t="shared" si="3"/>
        <v>0.95</v>
      </c>
      <c r="Y10" s="97">
        <f t="shared" si="3"/>
        <v>0.95</v>
      </c>
      <c r="Z10" s="97">
        <f t="shared" si="3"/>
        <v>0.95</v>
      </c>
      <c r="AA10" s="99">
        <v>0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5" ht="5.0999999999999996" customHeight="1" x14ac:dyDescent="0.25">
      <c r="A11" s="6"/>
      <c r="B11" s="7"/>
      <c r="E11" s="4"/>
      <c r="F11" s="4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57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5" ht="14.1" customHeight="1" x14ac:dyDescent="0.25">
      <c r="A12" s="6" t="s">
        <v>37</v>
      </c>
      <c r="B12" s="7" t="s">
        <v>467</v>
      </c>
      <c r="E12" s="4"/>
      <c r="F12" s="4"/>
      <c r="G12" s="97">
        <f>G10*G8</f>
        <v>0.17099999999999999</v>
      </c>
      <c r="H12" s="98">
        <f>H10*H8</f>
        <v>0.17980000000000007</v>
      </c>
      <c r="I12" s="98">
        <f t="shared" ref="I12:Z12" si="4">I10*I8</f>
        <v>0.18860000000000018</v>
      </c>
      <c r="J12" s="98">
        <f t="shared" si="4"/>
        <v>0.19740000000000027</v>
      </c>
      <c r="K12" s="98">
        <f t="shared" si="4"/>
        <v>0.20620000000000038</v>
      </c>
      <c r="L12" s="98">
        <f t="shared" si="4"/>
        <v>0.21500000000000047</v>
      </c>
      <c r="M12" s="98">
        <f t="shared" si="4"/>
        <v>0.21500000000000047</v>
      </c>
      <c r="N12" s="98">
        <f t="shared" si="4"/>
        <v>0.21500000000000047</v>
      </c>
      <c r="O12" s="98">
        <f t="shared" si="4"/>
        <v>0.21500000000000047</v>
      </c>
      <c r="P12" s="98">
        <f t="shared" si="4"/>
        <v>0.21500000000000047</v>
      </c>
      <c r="Q12" s="98">
        <f t="shared" si="4"/>
        <v>0.21500000000000047</v>
      </c>
      <c r="R12" s="98">
        <f t="shared" si="4"/>
        <v>0.21500000000000047</v>
      </c>
      <c r="S12" s="98">
        <f t="shared" si="4"/>
        <v>0.21500000000000047</v>
      </c>
      <c r="T12" s="98">
        <f t="shared" si="4"/>
        <v>0.21500000000000047</v>
      </c>
      <c r="U12" s="98">
        <f t="shared" si="4"/>
        <v>0.21500000000000047</v>
      </c>
      <c r="V12" s="98">
        <f t="shared" si="4"/>
        <v>0.21500000000000047</v>
      </c>
      <c r="W12" s="98">
        <f t="shared" si="4"/>
        <v>0.21500000000000047</v>
      </c>
      <c r="X12" s="98">
        <f t="shared" si="4"/>
        <v>0.21500000000000047</v>
      </c>
      <c r="Y12" s="98">
        <f t="shared" si="4"/>
        <v>0.21500000000000047</v>
      </c>
      <c r="Z12" s="98">
        <f t="shared" si="4"/>
        <v>0.21500000000000047</v>
      </c>
      <c r="AA12" s="99">
        <v>0</v>
      </c>
      <c r="AB12" s="122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5" ht="5.0999999999999996" customHeight="1" x14ac:dyDescent="0.25">
      <c r="A13" s="1"/>
      <c r="B13" s="7"/>
      <c r="D13" s="29"/>
      <c r="E13" s="4"/>
      <c r="F13" s="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57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5" ht="14.1" customHeight="1" x14ac:dyDescent="0.25">
      <c r="A14" s="6" t="s">
        <v>38</v>
      </c>
      <c r="B14" s="7" t="s">
        <v>627</v>
      </c>
      <c r="D14" s="23"/>
      <c r="E14" s="4"/>
      <c r="F14" s="4"/>
      <c r="G14" s="77">
        <f>'(17)Vaga_Hora'!G62</f>
        <v>18340344</v>
      </c>
      <c r="H14" s="104">
        <f>'(17)Vaga_Hora'!G63</f>
        <v>18340344</v>
      </c>
      <c r="I14" s="104">
        <f>'(17)Vaga_Hora'!G64</f>
        <v>18340344</v>
      </c>
      <c r="J14" s="104">
        <f>'(17)Vaga_Hora'!G65</f>
        <v>18340344</v>
      </c>
      <c r="K14" s="104">
        <f>'(17)Vaga_Hora'!G67</f>
        <v>18340344</v>
      </c>
      <c r="L14" s="104">
        <f>'(17)Vaga_Hora'!G68</f>
        <v>18340344</v>
      </c>
      <c r="M14" s="104">
        <f>'(17)Vaga_Hora'!G69</f>
        <v>18340344</v>
      </c>
      <c r="N14" s="104">
        <f>'(17)Vaga_Hora'!G70</f>
        <v>18340344</v>
      </c>
      <c r="O14" s="104">
        <f>'(17)Vaga_Hora'!G71</f>
        <v>18340344</v>
      </c>
      <c r="P14" s="104">
        <f>'(17)Vaga_Hora'!G72</f>
        <v>18340344</v>
      </c>
      <c r="Q14" s="104">
        <f>'(17)Vaga_Hora'!G73</f>
        <v>18340344</v>
      </c>
      <c r="R14" s="104">
        <f>'(17)Vaga_Hora'!G74</f>
        <v>18340344</v>
      </c>
      <c r="S14" s="104">
        <f>'(17)Vaga_Hora'!G75</f>
        <v>18340344</v>
      </c>
      <c r="T14" s="104">
        <f>'(17)Vaga_Hora'!G76</f>
        <v>18340344</v>
      </c>
      <c r="U14" s="104">
        <f>'(17)Vaga_Hora'!G77</f>
        <v>18340344</v>
      </c>
      <c r="V14" s="104">
        <f>'(17)Vaga_Hora'!G78</f>
        <v>18340344</v>
      </c>
      <c r="W14" s="104">
        <f>'(17)Vaga_Hora'!G79</f>
        <v>18340344</v>
      </c>
      <c r="X14" s="104">
        <f>'(17)Vaga_Hora'!G80</f>
        <v>18340344</v>
      </c>
      <c r="Y14" s="104">
        <f>'(17)Vaga_Hora'!G81</f>
        <v>18340344</v>
      </c>
      <c r="Z14" s="104">
        <f>'(17)Vaga_Hora'!G82</f>
        <v>18340344</v>
      </c>
      <c r="AA14" s="56">
        <v>0</v>
      </c>
      <c r="AB14" s="22"/>
      <c r="AC14" s="90"/>
      <c r="AD14" s="90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5" ht="5.0999999999999996" customHeight="1" x14ac:dyDescent="0.25">
      <c r="A15" s="6"/>
      <c r="B15" s="7"/>
      <c r="D15" s="29"/>
      <c r="E15" s="4"/>
      <c r="F15" s="4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57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5" ht="14.1" customHeight="1" x14ac:dyDescent="0.25">
      <c r="A16" s="6" t="s">
        <v>394</v>
      </c>
      <c r="B16" s="7" t="s">
        <v>468</v>
      </c>
      <c r="D16" s="76">
        <f>D145</f>
        <v>2</v>
      </c>
      <c r="G16" s="109">
        <f t="shared" ref="G16:Z16" si="5">$D$16</f>
        <v>2</v>
      </c>
      <c r="H16" s="30">
        <f t="shared" si="5"/>
        <v>2</v>
      </c>
      <c r="I16" s="30">
        <f t="shared" si="5"/>
        <v>2</v>
      </c>
      <c r="J16" s="30">
        <f t="shared" si="5"/>
        <v>2</v>
      </c>
      <c r="K16" s="30">
        <f t="shared" si="5"/>
        <v>2</v>
      </c>
      <c r="L16" s="30">
        <f t="shared" si="5"/>
        <v>2</v>
      </c>
      <c r="M16" s="30">
        <f t="shared" si="5"/>
        <v>2</v>
      </c>
      <c r="N16" s="30">
        <f t="shared" si="5"/>
        <v>2</v>
      </c>
      <c r="O16" s="30">
        <f t="shared" si="5"/>
        <v>2</v>
      </c>
      <c r="P16" s="30">
        <f t="shared" si="5"/>
        <v>2</v>
      </c>
      <c r="Q16" s="30">
        <f t="shared" si="5"/>
        <v>2</v>
      </c>
      <c r="R16" s="30">
        <f t="shared" si="5"/>
        <v>2</v>
      </c>
      <c r="S16" s="30">
        <f t="shared" si="5"/>
        <v>2</v>
      </c>
      <c r="T16" s="30">
        <f t="shared" si="5"/>
        <v>2</v>
      </c>
      <c r="U16" s="30">
        <f t="shared" si="5"/>
        <v>2</v>
      </c>
      <c r="V16" s="30">
        <f t="shared" si="5"/>
        <v>2</v>
      </c>
      <c r="W16" s="30">
        <f t="shared" si="5"/>
        <v>2</v>
      </c>
      <c r="X16" s="30">
        <f t="shared" si="5"/>
        <v>2</v>
      </c>
      <c r="Y16" s="30">
        <f t="shared" si="5"/>
        <v>2</v>
      </c>
      <c r="Z16" s="30">
        <f t="shared" si="5"/>
        <v>2</v>
      </c>
      <c r="AA16" s="56">
        <v>0</v>
      </c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ht="5.0999999999999996" customHeight="1" x14ac:dyDescent="0.25">
      <c r="A17" s="6"/>
      <c r="B17" s="1"/>
      <c r="D17" s="23"/>
      <c r="E17" s="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57"/>
    </row>
    <row r="18" spans="1:255" ht="14.1" customHeight="1" x14ac:dyDescent="0.25">
      <c r="A18" s="6" t="s">
        <v>406</v>
      </c>
      <c r="B18" s="7" t="s">
        <v>469</v>
      </c>
      <c r="D18" s="23"/>
      <c r="E18" s="22"/>
      <c r="F18" s="21"/>
      <c r="G18" s="109">
        <f>((G16*G14)*G12)</f>
        <v>6272397.6479999991</v>
      </c>
      <c r="H18" s="30">
        <f>(H16*H14)*H12</f>
        <v>6595187.7024000026</v>
      </c>
      <c r="I18" s="30">
        <f t="shared" ref="I18:Z18" si="6">(I16*I14)*I12</f>
        <v>6917977.7568000071</v>
      </c>
      <c r="J18" s="30">
        <f t="shared" si="6"/>
        <v>7240767.8112000097</v>
      </c>
      <c r="K18" s="30">
        <f t="shared" si="6"/>
        <v>7563557.8656000141</v>
      </c>
      <c r="L18" s="30">
        <f t="shared" si="6"/>
        <v>7886347.9200000176</v>
      </c>
      <c r="M18" s="30">
        <f t="shared" si="6"/>
        <v>7886347.9200000176</v>
      </c>
      <c r="N18" s="30">
        <f t="shared" si="6"/>
        <v>7886347.9200000176</v>
      </c>
      <c r="O18" s="30">
        <f t="shared" si="6"/>
        <v>7886347.9200000176</v>
      </c>
      <c r="P18" s="30">
        <f t="shared" si="6"/>
        <v>7886347.9200000176</v>
      </c>
      <c r="Q18" s="30">
        <f t="shared" si="6"/>
        <v>7886347.9200000176</v>
      </c>
      <c r="R18" s="30">
        <f t="shared" si="6"/>
        <v>7886347.9200000176</v>
      </c>
      <c r="S18" s="30">
        <f t="shared" si="6"/>
        <v>7886347.9200000176</v>
      </c>
      <c r="T18" s="30">
        <f t="shared" si="6"/>
        <v>7886347.9200000176</v>
      </c>
      <c r="U18" s="30">
        <f t="shared" si="6"/>
        <v>7886347.9200000176</v>
      </c>
      <c r="V18" s="30">
        <f t="shared" si="6"/>
        <v>7886347.9200000176</v>
      </c>
      <c r="W18" s="30">
        <f t="shared" si="6"/>
        <v>7886347.9200000176</v>
      </c>
      <c r="X18" s="30">
        <f t="shared" si="6"/>
        <v>7886347.9200000176</v>
      </c>
      <c r="Y18" s="30">
        <f t="shared" si="6"/>
        <v>7886347.9200000176</v>
      </c>
      <c r="Z18" s="30">
        <f t="shared" si="6"/>
        <v>7886347.9200000176</v>
      </c>
      <c r="AA18" s="56">
        <v>0</v>
      </c>
      <c r="AB18" s="22">
        <f>SUM(G18:AA18)</f>
        <v>152885107.58400029</v>
      </c>
      <c r="AC18" s="4" t="s">
        <v>838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ht="5.0999999999999996" customHeight="1" x14ac:dyDescent="0.25">
      <c r="B19" s="1"/>
      <c r="D19" s="23"/>
      <c r="E19" s="4"/>
      <c r="F19" s="4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57"/>
    </row>
    <row r="20" spans="1:255" ht="14.1" customHeight="1" x14ac:dyDescent="0.25">
      <c r="A20" s="6" t="s">
        <v>407</v>
      </c>
      <c r="B20" s="7" t="s">
        <v>531</v>
      </c>
      <c r="D20" s="35">
        <f>SUM(D21:D24)</f>
        <v>8.6500000000000007E-2</v>
      </c>
      <c r="E20" s="4"/>
      <c r="F20" s="4"/>
      <c r="G20" s="109">
        <f>SUM(G21:G25)</f>
        <v>1169802.1613519997</v>
      </c>
      <c r="H20" s="30">
        <f t="shared" ref="H20:Z20" si="7">SUM(H21:H25)</f>
        <v>1230002.5064976006</v>
      </c>
      <c r="I20" s="30">
        <f t="shared" si="7"/>
        <v>1290202.8516432014</v>
      </c>
      <c r="J20" s="30">
        <f t="shared" si="7"/>
        <v>1350403.1967888018</v>
      </c>
      <c r="K20" s="30">
        <f t="shared" si="7"/>
        <v>1410603.5419344027</v>
      </c>
      <c r="L20" s="30">
        <f t="shared" si="7"/>
        <v>1470803.8870800033</v>
      </c>
      <c r="M20" s="30">
        <f t="shared" si="7"/>
        <v>1470803.8870800033</v>
      </c>
      <c r="N20" s="30">
        <f t="shared" si="7"/>
        <v>1470803.8870800033</v>
      </c>
      <c r="O20" s="30">
        <f t="shared" si="7"/>
        <v>1470803.8870800033</v>
      </c>
      <c r="P20" s="30">
        <f t="shared" si="7"/>
        <v>1470803.8870800033</v>
      </c>
      <c r="Q20" s="30">
        <f t="shared" si="7"/>
        <v>1470803.8870800033</v>
      </c>
      <c r="R20" s="30">
        <f t="shared" si="7"/>
        <v>1470803.8870800033</v>
      </c>
      <c r="S20" s="30">
        <f t="shared" si="7"/>
        <v>1470803.8870800033</v>
      </c>
      <c r="T20" s="30">
        <f t="shared" si="7"/>
        <v>1470803.8870800033</v>
      </c>
      <c r="U20" s="30">
        <f t="shared" si="7"/>
        <v>1470803.8870800033</v>
      </c>
      <c r="V20" s="30">
        <f t="shared" si="7"/>
        <v>1470803.8870800033</v>
      </c>
      <c r="W20" s="30">
        <f t="shared" si="7"/>
        <v>1470803.8870800033</v>
      </c>
      <c r="X20" s="30">
        <f t="shared" si="7"/>
        <v>1470803.8870800033</v>
      </c>
      <c r="Y20" s="30">
        <f t="shared" si="7"/>
        <v>1470803.8870800033</v>
      </c>
      <c r="Z20" s="30">
        <f t="shared" si="7"/>
        <v>1470803.8870800033</v>
      </c>
      <c r="AA20" s="56">
        <v>0</v>
      </c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ht="14.1" customHeight="1" x14ac:dyDescent="0.25">
      <c r="A21" s="1"/>
      <c r="B21" s="36" t="s">
        <v>237</v>
      </c>
      <c r="C21" s="31" t="s">
        <v>97</v>
      </c>
      <c r="D21" s="92">
        <v>0.05</v>
      </c>
      <c r="G21" s="9">
        <f>G18*$D$21</f>
        <v>313619.88239999994</v>
      </c>
      <c r="H21" s="9">
        <f>H18*$D$21</f>
        <v>329759.38512000017</v>
      </c>
      <c r="I21" s="9">
        <f>I18*$D$21</f>
        <v>345898.88784000039</v>
      </c>
      <c r="J21" s="9">
        <f>J18*$D$21</f>
        <v>362038.39056000049</v>
      </c>
      <c r="K21" s="9">
        <f t="shared" ref="K21:Z21" si="8">K18*$D$21</f>
        <v>378177.89328000072</v>
      </c>
      <c r="L21" s="9">
        <f t="shared" si="8"/>
        <v>394317.39600000088</v>
      </c>
      <c r="M21" s="9">
        <f t="shared" si="8"/>
        <v>394317.39600000088</v>
      </c>
      <c r="N21" s="9">
        <f t="shared" si="8"/>
        <v>394317.39600000088</v>
      </c>
      <c r="O21" s="9">
        <f t="shared" si="8"/>
        <v>394317.39600000088</v>
      </c>
      <c r="P21" s="9">
        <f t="shared" si="8"/>
        <v>394317.39600000088</v>
      </c>
      <c r="Q21" s="9">
        <f t="shared" si="8"/>
        <v>394317.39600000088</v>
      </c>
      <c r="R21" s="9">
        <f t="shared" si="8"/>
        <v>394317.39600000088</v>
      </c>
      <c r="S21" s="9">
        <f t="shared" si="8"/>
        <v>394317.39600000088</v>
      </c>
      <c r="T21" s="9">
        <f t="shared" si="8"/>
        <v>394317.39600000088</v>
      </c>
      <c r="U21" s="9">
        <f t="shared" si="8"/>
        <v>394317.39600000088</v>
      </c>
      <c r="V21" s="9">
        <f t="shared" si="8"/>
        <v>394317.39600000088</v>
      </c>
      <c r="W21" s="9">
        <f t="shared" si="8"/>
        <v>394317.39600000088</v>
      </c>
      <c r="X21" s="9">
        <f t="shared" si="8"/>
        <v>394317.39600000088</v>
      </c>
      <c r="Y21" s="9">
        <f t="shared" si="8"/>
        <v>394317.39600000088</v>
      </c>
      <c r="Z21" s="9">
        <f t="shared" si="8"/>
        <v>394317.39600000088</v>
      </c>
      <c r="AA21" s="58">
        <v>0</v>
      </c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</row>
    <row r="22" spans="1:255" ht="14.1" customHeight="1" x14ac:dyDescent="0.25">
      <c r="A22" s="1"/>
      <c r="B22" s="36" t="s">
        <v>238</v>
      </c>
      <c r="C22" s="31" t="s">
        <v>39</v>
      </c>
      <c r="D22" s="92">
        <v>0.03</v>
      </c>
      <c r="E22" s="4"/>
      <c r="F22" s="22"/>
      <c r="G22" s="37">
        <f>G18*$D$22</f>
        <v>188171.92943999998</v>
      </c>
      <c r="H22" s="37">
        <f>H18*$D$22</f>
        <v>197855.63107200008</v>
      </c>
      <c r="I22" s="37">
        <f>I18*$D$22</f>
        <v>207539.3327040002</v>
      </c>
      <c r="J22" s="37">
        <f>J18*$D$22</f>
        <v>217223.03433600027</v>
      </c>
      <c r="K22" s="37">
        <f t="shared" ref="K22:Z22" si="9">K18*$D$22</f>
        <v>226906.7359680004</v>
      </c>
      <c r="L22" s="37">
        <f t="shared" si="9"/>
        <v>236590.43760000053</v>
      </c>
      <c r="M22" s="37">
        <f t="shared" si="9"/>
        <v>236590.43760000053</v>
      </c>
      <c r="N22" s="37">
        <f t="shared" si="9"/>
        <v>236590.43760000053</v>
      </c>
      <c r="O22" s="37">
        <f t="shared" si="9"/>
        <v>236590.43760000053</v>
      </c>
      <c r="P22" s="37">
        <f t="shared" si="9"/>
        <v>236590.43760000053</v>
      </c>
      <c r="Q22" s="37">
        <f t="shared" si="9"/>
        <v>236590.43760000053</v>
      </c>
      <c r="R22" s="37">
        <f t="shared" si="9"/>
        <v>236590.43760000053</v>
      </c>
      <c r="S22" s="37">
        <f t="shared" si="9"/>
        <v>236590.43760000053</v>
      </c>
      <c r="T22" s="37">
        <f t="shared" si="9"/>
        <v>236590.43760000053</v>
      </c>
      <c r="U22" s="37">
        <f t="shared" si="9"/>
        <v>236590.43760000053</v>
      </c>
      <c r="V22" s="37">
        <f t="shared" si="9"/>
        <v>236590.43760000053</v>
      </c>
      <c r="W22" s="37">
        <f t="shared" si="9"/>
        <v>236590.43760000053</v>
      </c>
      <c r="X22" s="37">
        <f t="shared" si="9"/>
        <v>236590.43760000053</v>
      </c>
      <c r="Y22" s="37">
        <f t="shared" si="9"/>
        <v>236590.43760000053</v>
      </c>
      <c r="Z22" s="37">
        <f t="shared" si="9"/>
        <v>236590.43760000053</v>
      </c>
      <c r="AA22" s="59">
        <v>0</v>
      </c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</row>
    <row r="23" spans="1:255" ht="14.1" customHeight="1" x14ac:dyDescent="0.25">
      <c r="A23" s="1"/>
      <c r="B23" s="36" t="s">
        <v>239</v>
      </c>
      <c r="C23" s="31" t="s">
        <v>40</v>
      </c>
      <c r="D23" s="92">
        <v>6.4999999999999997E-3</v>
      </c>
      <c r="F23" s="22"/>
      <c r="G23" s="37">
        <f>G18*$D$23</f>
        <v>40770.584711999989</v>
      </c>
      <c r="H23" s="37">
        <f>H18*$D$23</f>
        <v>42868.720065600013</v>
      </c>
      <c r="I23" s="37">
        <f>I18*$D$23</f>
        <v>44966.855419200045</v>
      </c>
      <c r="J23" s="37">
        <f>J18*$D$23</f>
        <v>47064.990772800062</v>
      </c>
      <c r="K23" s="37">
        <f>K18*$D$23</f>
        <v>49163.126126400086</v>
      </c>
      <c r="L23" s="37">
        <f t="shared" ref="L23:Z23" si="10">L18*$D$23</f>
        <v>51261.26148000011</v>
      </c>
      <c r="M23" s="37">
        <f t="shared" si="10"/>
        <v>51261.26148000011</v>
      </c>
      <c r="N23" s="37">
        <f t="shared" si="10"/>
        <v>51261.26148000011</v>
      </c>
      <c r="O23" s="37">
        <f t="shared" si="10"/>
        <v>51261.26148000011</v>
      </c>
      <c r="P23" s="37">
        <f t="shared" si="10"/>
        <v>51261.26148000011</v>
      </c>
      <c r="Q23" s="37">
        <f t="shared" si="10"/>
        <v>51261.26148000011</v>
      </c>
      <c r="R23" s="37">
        <f t="shared" si="10"/>
        <v>51261.26148000011</v>
      </c>
      <c r="S23" s="37">
        <f t="shared" si="10"/>
        <v>51261.26148000011</v>
      </c>
      <c r="T23" s="37">
        <f t="shared" si="10"/>
        <v>51261.26148000011</v>
      </c>
      <c r="U23" s="37">
        <f t="shared" si="10"/>
        <v>51261.26148000011</v>
      </c>
      <c r="V23" s="37">
        <f t="shared" si="10"/>
        <v>51261.26148000011</v>
      </c>
      <c r="W23" s="37">
        <f t="shared" si="10"/>
        <v>51261.26148000011</v>
      </c>
      <c r="X23" s="37">
        <f t="shared" si="10"/>
        <v>51261.26148000011</v>
      </c>
      <c r="Y23" s="37">
        <f t="shared" si="10"/>
        <v>51261.26148000011</v>
      </c>
      <c r="Z23" s="37">
        <f t="shared" si="10"/>
        <v>51261.26148000011</v>
      </c>
      <c r="AA23" s="59">
        <v>0</v>
      </c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</row>
    <row r="24" spans="1:255" ht="14.4" customHeight="1" x14ac:dyDescent="0.25">
      <c r="A24" s="1"/>
      <c r="B24" s="36" t="s">
        <v>240</v>
      </c>
      <c r="C24" s="31" t="s">
        <v>41</v>
      </c>
      <c r="D24" s="92">
        <v>0</v>
      </c>
      <c r="E24" s="4"/>
      <c r="F24" s="22"/>
      <c r="G24" s="37">
        <f>G18*$D$24</f>
        <v>0</v>
      </c>
      <c r="H24" s="37">
        <f>H18*$D$24</f>
        <v>0</v>
      </c>
      <c r="I24" s="37">
        <f>I18*$D$24</f>
        <v>0</v>
      </c>
      <c r="J24" s="37">
        <f>J18*$D$24</f>
        <v>0</v>
      </c>
      <c r="K24" s="37">
        <f t="shared" ref="K24:Z24" si="11">K18*$D$24</f>
        <v>0</v>
      </c>
      <c r="L24" s="37">
        <f t="shared" si="11"/>
        <v>0</v>
      </c>
      <c r="M24" s="37">
        <f t="shared" si="11"/>
        <v>0</v>
      </c>
      <c r="N24" s="37">
        <f t="shared" si="11"/>
        <v>0</v>
      </c>
      <c r="O24" s="37">
        <f t="shared" si="11"/>
        <v>0</v>
      </c>
      <c r="P24" s="37">
        <f t="shared" si="11"/>
        <v>0</v>
      </c>
      <c r="Q24" s="37">
        <f t="shared" si="11"/>
        <v>0</v>
      </c>
      <c r="R24" s="37">
        <f t="shared" si="11"/>
        <v>0</v>
      </c>
      <c r="S24" s="37">
        <f t="shared" si="11"/>
        <v>0</v>
      </c>
      <c r="T24" s="37">
        <f t="shared" si="11"/>
        <v>0</v>
      </c>
      <c r="U24" s="37">
        <f t="shared" si="11"/>
        <v>0</v>
      </c>
      <c r="V24" s="37">
        <f t="shared" si="11"/>
        <v>0</v>
      </c>
      <c r="W24" s="37">
        <f t="shared" si="11"/>
        <v>0</v>
      </c>
      <c r="X24" s="37">
        <f t="shared" si="11"/>
        <v>0</v>
      </c>
      <c r="Y24" s="37">
        <f t="shared" si="11"/>
        <v>0</v>
      </c>
      <c r="Z24" s="37">
        <f t="shared" si="11"/>
        <v>0</v>
      </c>
      <c r="AA24" s="59">
        <v>0</v>
      </c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</row>
    <row r="25" spans="1:255" ht="14.1" customHeight="1" x14ac:dyDescent="0.25">
      <c r="A25" s="1"/>
      <c r="B25" s="36" t="s">
        <v>283</v>
      </c>
      <c r="C25" s="31" t="s">
        <v>787</v>
      </c>
      <c r="D25" s="75">
        <f>D148</f>
        <v>0.1</v>
      </c>
      <c r="F25" s="21"/>
      <c r="G25" s="38">
        <f>G18*$D$25</f>
        <v>627239.76479999989</v>
      </c>
      <c r="H25" s="38">
        <f t="shared" ref="H25:Z25" si="12">H18*$D$25</f>
        <v>659518.77024000033</v>
      </c>
      <c r="I25" s="38">
        <f t="shared" si="12"/>
        <v>691797.77568000078</v>
      </c>
      <c r="J25" s="38">
        <f t="shared" si="12"/>
        <v>724076.78112000099</v>
      </c>
      <c r="K25" s="38">
        <f t="shared" si="12"/>
        <v>756355.78656000143</v>
      </c>
      <c r="L25" s="38">
        <f t="shared" si="12"/>
        <v>788634.79200000176</v>
      </c>
      <c r="M25" s="38">
        <f t="shared" si="12"/>
        <v>788634.79200000176</v>
      </c>
      <c r="N25" s="38">
        <f t="shared" si="12"/>
        <v>788634.79200000176</v>
      </c>
      <c r="O25" s="38">
        <f t="shared" si="12"/>
        <v>788634.79200000176</v>
      </c>
      <c r="P25" s="38">
        <f t="shared" si="12"/>
        <v>788634.79200000176</v>
      </c>
      <c r="Q25" s="38">
        <f t="shared" si="12"/>
        <v>788634.79200000176</v>
      </c>
      <c r="R25" s="38">
        <f t="shared" si="12"/>
        <v>788634.79200000176</v>
      </c>
      <c r="S25" s="38">
        <f t="shared" si="12"/>
        <v>788634.79200000176</v>
      </c>
      <c r="T25" s="38">
        <f t="shared" si="12"/>
        <v>788634.79200000176</v>
      </c>
      <c r="U25" s="38">
        <f t="shared" si="12"/>
        <v>788634.79200000176</v>
      </c>
      <c r="V25" s="38">
        <f t="shared" si="12"/>
        <v>788634.79200000176</v>
      </c>
      <c r="W25" s="38">
        <f t="shared" si="12"/>
        <v>788634.79200000176</v>
      </c>
      <c r="X25" s="38">
        <f t="shared" si="12"/>
        <v>788634.79200000176</v>
      </c>
      <c r="Y25" s="38">
        <f t="shared" si="12"/>
        <v>788634.79200000176</v>
      </c>
      <c r="Z25" s="38">
        <f t="shared" si="12"/>
        <v>788634.79200000176</v>
      </c>
      <c r="AA25" s="60">
        <v>0</v>
      </c>
      <c r="AB25" s="22">
        <f>SUM(G25:AA25)</f>
        <v>15288510.758400023</v>
      </c>
      <c r="AC25" s="23" t="s">
        <v>645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</row>
    <row r="26" spans="1:255" ht="5.0999999999999996" customHeight="1" x14ac:dyDescent="0.25">
      <c r="D26" s="2"/>
      <c r="E26" s="4"/>
      <c r="F26" s="4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61"/>
    </row>
    <row r="27" spans="1:255" ht="14.1" customHeight="1" x14ac:dyDescent="0.25">
      <c r="A27" s="6" t="s">
        <v>408</v>
      </c>
      <c r="B27" s="7" t="s">
        <v>532</v>
      </c>
      <c r="D27" s="4"/>
      <c r="E27" s="4"/>
      <c r="F27" s="125"/>
      <c r="G27" s="110">
        <f>G18-G20</f>
        <v>5102595.4866479989</v>
      </c>
      <c r="H27" s="39">
        <f>H18-H20</f>
        <v>5365185.1959024016</v>
      </c>
      <c r="I27" s="39">
        <f t="shared" ref="I27:Z27" si="13">I18-I20</f>
        <v>5627774.9051568061</v>
      </c>
      <c r="J27" s="39">
        <f t="shared" si="13"/>
        <v>5890364.6144112078</v>
      </c>
      <c r="K27" s="39">
        <f t="shared" si="13"/>
        <v>6152954.3236656114</v>
      </c>
      <c r="L27" s="39">
        <f t="shared" si="13"/>
        <v>6415544.0329200141</v>
      </c>
      <c r="M27" s="39">
        <f t="shared" si="13"/>
        <v>6415544.0329200141</v>
      </c>
      <c r="N27" s="39">
        <f t="shared" si="13"/>
        <v>6415544.0329200141</v>
      </c>
      <c r="O27" s="39">
        <f t="shared" si="13"/>
        <v>6415544.0329200141</v>
      </c>
      <c r="P27" s="39">
        <f t="shared" si="13"/>
        <v>6415544.0329200141</v>
      </c>
      <c r="Q27" s="39">
        <f t="shared" si="13"/>
        <v>6415544.0329200141</v>
      </c>
      <c r="R27" s="39">
        <f t="shared" si="13"/>
        <v>6415544.0329200141</v>
      </c>
      <c r="S27" s="39">
        <f t="shared" si="13"/>
        <v>6415544.0329200141</v>
      </c>
      <c r="T27" s="39">
        <f t="shared" si="13"/>
        <v>6415544.0329200141</v>
      </c>
      <c r="U27" s="39">
        <f t="shared" si="13"/>
        <v>6415544.0329200141</v>
      </c>
      <c r="V27" s="39">
        <f t="shared" si="13"/>
        <v>6415544.0329200141</v>
      </c>
      <c r="W27" s="39">
        <f t="shared" si="13"/>
        <v>6415544.0329200141</v>
      </c>
      <c r="X27" s="39">
        <f t="shared" si="13"/>
        <v>6415544.0329200141</v>
      </c>
      <c r="Y27" s="39">
        <f t="shared" si="13"/>
        <v>6415544.0329200141</v>
      </c>
      <c r="Z27" s="39">
        <f t="shared" si="13"/>
        <v>6415544.0329200141</v>
      </c>
      <c r="AA27" s="56">
        <v>0</v>
      </c>
      <c r="AB27" s="22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10" customFormat="1" ht="5.0999999999999996" customHeight="1" x14ac:dyDescent="0.25">
      <c r="A28" s="14"/>
      <c r="E28" s="4"/>
      <c r="F28" s="4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57"/>
    </row>
    <row r="29" spans="1:255" ht="14.1" customHeight="1" x14ac:dyDescent="0.25">
      <c r="A29" s="6" t="s">
        <v>409</v>
      </c>
      <c r="B29" s="7" t="s">
        <v>622</v>
      </c>
      <c r="D29" s="4"/>
      <c r="E29" s="4"/>
      <c r="F29" s="22"/>
      <c r="G29" s="110">
        <f>G31+G35+G42+G46+G50</f>
        <v>0</v>
      </c>
      <c r="H29" s="39">
        <f>H31+H35+H42+H46+H50</f>
        <v>0</v>
      </c>
      <c r="I29" s="39">
        <f t="shared" ref="I29:Z29" si="14">I31+I35+I42+I46+I50</f>
        <v>0</v>
      </c>
      <c r="J29" s="39">
        <f t="shared" si="14"/>
        <v>0</v>
      </c>
      <c r="K29" s="39">
        <f t="shared" si="14"/>
        <v>0</v>
      </c>
      <c r="L29" s="39">
        <f t="shared" si="14"/>
        <v>0</v>
      </c>
      <c r="M29" s="39">
        <f t="shared" si="14"/>
        <v>0</v>
      </c>
      <c r="N29" s="39">
        <f t="shared" si="14"/>
        <v>0</v>
      </c>
      <c r="O29" s="39">
        <f t="shared" si="14"/>
        <v>0</v>
      </c>
      <c r="P29" s="39">
        <f t="shared" si="14"/>
        <v>0</v>
      </c>
      <c r="Q29" s="39">
        <f t="shared" si="14"/>
        <v>0</v>
      </c>
      <c r="R29" s="39">
        <f t="shared" si="14"/>
        <v>0</v>
      </c>
      <c r="S29" s="39">
        <f t="shared" si="14"/>
        <v>0</v>
      </c>
      <c r="T29" s="39">
        <f t="shared" si="14"/>
        <v>0</v>
      </c>
      <c r="U29" s="39">
        <f t="shared" si="14"/>
        <v>0</v>
      </c>
      <c r="V29" s="39">
        <f t="shared" si="14"/>
        <v>0</v>
      </c>
      <c r="W29" s="39">
        <f t="shared" si="14"/>
        <v>0</v>
      </c>
      <c r="X29" s="39">
        <f t="shared" si="14"/>
        <v>0</v>
      </c>
      <c r="Y29" s="39">
        <f t="shared" si="14"/>
        <v>0</v>
      </c>
      <c r="Z29" s="39">
        <f t="shared" si="14"/>
        <v>0</v>
      </c>
      <c r="AA29" s="56">
        <v>0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ht="5.0999999999999996" customHeight="1" x14ac:dyDescent="0.25">
      <c r="B30" s="1"/>
      <c r="D30" s="4"/>
      <c r="E30" s="4"/>
      <c r="F30" s="22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57"/>
    </row>
    <row r="31" spans="1:255" ht="14.1" customHeight="1" x14ac:dyDescent="0.25">
      <c r="A31" s="6" t="s">
        <v>818</v>
      </c>
      <c r="B31" s="7" t="s">
        <v>652</v>
      </c>
      <c r="D31" s="2"/>
      <c r="E31" s="4"/>
      <c r="F31" s="22"/>
      <c r="G31" s="110">
        <f>SUM(G32:G34)</f>
        <v>0</v>
      </c>
      <c r="H31" s="39">
        <f>SUM(H32:H34)</f>
        <v>0</v>
      </c>
      <c r="I31" s="39">
        <f t="shared" ref="I31:Z31" si="15">SUM(I32:I34)</f>
        <v>0</v>
      </c>
      <c r="J31" s="39">
        <f t="shared" si="15"/>
        <v>0</v>
      </c>
      <c r="K31" s="39">
        <f t="shared" si="15"/>
        <v>0</v>
      </c>
      <c r="L31" s="39">
        <f t="shared" si="15"/>
        <v>0</v>
      </c>
      <c r="M31" s="39">
        <f t="shared" si="15"/>
        <v>0</v>
      </c>
      <c r="N31" s="39">
        <f t="shared" si="15"/>
        <v>0</v>
      </c>
      <c r="O31" s="39">
        <f t="shared" si="15"/>
        <v>0</v>
      </c>
      <c r="P31" s="39">
        <f t="shared" si="15"/>
        <v>0</v>
      </c>
      <c r="Q31" s="39">
        <f t="shared" si="15"/>
        <v>0</v>
      </c>
      <c r="R31" s="39">
        <f t="shared" si="15"/>
        <v>0</v>
      </c>
      <c r="S31" s="39">
        <f t="shared" si="15"/>
        <v>0</v>
      </c>
      <c r="T31" s="39">
        <f t="shared" si="15"/>
        <v>0</v>
      </c>
      <c r="U31" s="39">
        <f t="shared" si="15"/>
        <v>0</v>
      </c>
      <c r="V31" s="39">
        <f t="shared" si="15"/>
        <v>0</v>
      </c>
      <c r="W31" s="39">
        <f t="shared" si="15"/>
        <v>0</v>
      </c>
      <c r="X31" s="39">
        <f t="shared" si="15"/>
        <v>0</v>
      </c>
      <c r="Y31" s="39">
        <f t="shared" si="15"/>
        <v>0</v>
      </c>
      <c r="Z31" s="39">
        <f t="shared" si="15"/>
        <v>0</v>
      </c>
      <c r="AA31" s="56">
        <v>0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ht="14.1" customHeight="1" x14ac:dyDescent="0.25">
      <c r="A32" s="1"/>
      <c r="B32" s="36" t="s">
        <v>237</v>
      </c>
      <c r="C32" s="31" t="s">
        <v>20</v>
      </c>
      <c r="D32" s="23"/>
      <c r="E32" s="4"/>
      <c r="F32" s="22"/>
      <c r="G32" s="26">
        <f>'(15)Orç_Ano_1'!I5</f>
        <v>0</v>
      </c>
      <c r="H32" s="26">
        <f>'(15)Orç_Ano_2'!I5</f>
        <v>0</v>
      </c>
      <c r="I32" s="26">
        <f>'(15)Orç_Ano_3'!I5</f>
        <v>0</v>
      </c>
      <c r="J32" s="26">
        <f>'(15)Orç_Ano_4'!I5</f>
        <v>0</v>
      </c>
      <c r="K32" s="26">
        <f>'(15)Orç_Ano_5'!I5</f>
        <v>0</v>
      </c>
      <c r="L32" s="26">
        <f>'(15)Orç_Ano_6'!I5</f>
        <v>0</v>
      </c>
      <c r="M32" s="26">
        <f t="shared" ref="M32:Z34" si="16">L32</f>
        <v>0</v>
      </c>
      <c r="N32" s="26">
        <f t="shared" si="16"/>
        <v>0</v>
      </c>
      <c r="O32" s="26">
        <f t="shared" si="16"/>
        <v>0</v>
      </c>
      <c r="P32" s="26">
        <f t="shared" si="16"/>
        <v>0</v>
      </c>
      <c r="Q32" s="26">
        <f t="shared" si="16"/>
        <v>0</v>
      </c>
      <c r="R32" s="26">
        <f t="shared" si="16"/>
        <v>0</v>
      </c>
      <c r="S32" s="26">
        <f t="shared" si="16"/>
        <v>0</v>
      </c>
      <c r="T32" s="26">
        <f t="shared" si="16"/>
        <v>0</v>
      </c>
      <c r="U32" s="26">
        <f t="shared" si="16"/>
        <v>0</v>
      </c>
      <c r="V32" s="26">
        <f t="shared" si="16"/>
        <v>0</v>
      </c>
      <c r="W32" s="26">
        <f t="shared" si="16"/>
        <v>0</v>
      </c>
      <c r="X32" s="26">
        <f t="shared" si="16"/>
        <v>0</v>
      </c>
      <c r="Y32" s="26">
        <f t="shared" si="16"/>
        <v>0</v>
      </c>
      <c r="Z32" s="26">
        <f t="shared" si="16"/>
        <v>0</v>
      </c>
      <c r="AA32" s="59">
        <v>0</v>
      </c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</row>
    <row r="33" spans="1:255" ht="14.1" customHeight="1" x14ac:dyDescent="0.25">
      <c r="A33" s="1"/>
      <c r="B33" s="36" t="s">
        <v>238</v>
      </c>
      <c r="C33" s="31" t="s">
        <v>22</v>
      </c>
      <c r="D33" s="23"/>
      <c r="E33" s="4"/>
      <c r="F33" s="22"/>
      <c r="G33" s="40">
        <f>'(15)Orç_Ano_1'!I8</f>
        <v>0</v>
      </c>
      <c r="H33" s="40">
        <f>'(15)Orç_Ano_2'!I8</f>
        <v>0</v>
      </c>
      <c r="I33" s="40">
        <f>'(15)Orç_Ano_3'!I8</f>
        <v>0</v>
      </c>
      <c r="J33" s="40">
        <f>'(15)Orç_Ano_4'!I8</f>
        <v>0</v>
      </c>
      <c r="K33" s="40">
        <f>'(15)Orç_Ano_5'!I8</f>
        <v>0</v>
      </c>
      <c r="L33" s="40">
        <f>'(15)Orç_Ano_6'!I8</f>
        <v>0</v>
      </c>
      <c r="M33" s="40">
        <f t="shared" si="16"/>
        <v>0</v>
      </c>
      <c r="N33" s="40">
        <f t="shared" si="16"/>
        <v>0</v>
      </c>
      <c r="O33" s="40">
        <f t="shared" si="16"/>
        <v>0</v>
      </c>
      <c r="P33" s="40">
        <f t="shared" si="16"/>
        <v>0</v>
      </c>
      <c r="Q33" s="40">
        <f t="shared" si="16"/>
        <v>0</v>
      </c>
      <c r="R33" s="40">
        <f t="shared" si="16"/>
        <v>0</v>
      </c>
      <c r="S33" s="40">
        <f t="shared" si="16"/>
        <v>0</v>
      </c>
      <c r="T33" s="40">
        <f t="shared" si="16"/>
        <v>0</v>
      </c>
      <c r="U33" s="40">
        <f t="shared" si="16"/>
        <v>0</v>
      </c>
      <c r="V33" s="40">
        <f t="shared" si="16"/>
        <v>0</v>
      </c>
      <c r="W33" s="40">
        <f t="shared" si="16"/>
        <v>0</v>
      </c>
      <c r="X33" s="40">
        <f t="shared" si="16"/>
        <v>0</v>
      </c>
      <c r="Y33" s="40">
        <f t="shared" si="16"/>
        <v>0</v>
      </c>
      <c r="Z33" s="40">
        <f t="shared" si="16"/>
        <v>0</v>
      </c>
      <c r="AA33" s="59">
        <v>0</v>
      </c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</row>
    <row r="34" spans="1:255" ht="14.1" customHeight="1" x14ac:dyDescent="0.25">
      <c r="A34" s="1"/>
      <c r="B34" s="36" t="s">
        <v>239</v>
      </c>
      <c r="C34" s="31" t="s">
        <v>21</v>
      </c>
      <c r="D34" s="23"/>
      <c r="E34" s="4"/>
      <c r="F34" s="22"/>
      <c r="G34" s="41">
        <f>'(15)Orç_Ano_1'!I16</f>
        <v>0</v>
      </c>
      <c r="H34" s="41">
        <f>'(15)Orç_Ano_2'!I16</f>
        <v>0</v>
      </c>
      <c r="I34" s="41">
        <f>'(15)Orç_Ano_3'!I16</f>
        <v>0</v>
      </c>
      <c r="J34" s="41">
        <f>'(15)Orç_Ano_4'!I16</f>
        <v>0</v>
      </c>
      <c r="K34" s="41">
        <f>'(15)Orç_Ano_5'!I16</f>
        <v>0</v>
      </c>
      <c r="L34" s="41">
        <f>'(15)Orç_Ano_6'!I16</f>
        <v>0</v>
      </c>
      <c r="M34" s="41">
        <f t="shared" si="16"/>
        <v>0</v>
      </c>
      <c r="N34" s="41">
        <f t="shared" si="16"/>
        <v>0</v>
      </c>
      <c r="O34" s="41">
        <f t="shared" si="16"/>
        <v>0</v>
      </c>
      <c r="P34" s="41">
        <f t="shared" si="16"/>
        <v>0</v>
      </c>
      <c r="Q34" s="41">
        <f t="shared" si="16"/>
        <v>0</v>
      </c>
      <c r="R34" s="41">
        <f t="shared" si="16"/>
        <v>0</v>
      </c>
      <c r="S34" s="41">
        <f t="shared" si="16"/>
        <v>0</v>
      </c>
      <c r="T34" s="41">
        <f t="shared" si="16"/>
        <v>0</v>
      </c>
      <c r="U34" s="41">
        <f t="shared" si="16"/>
        <v>0</v>
      </c>
      <c r="V34" s="41">
        <f t="shared" si="16"/>
        <v>0</v>
      </c>
      <c r="W34" s="41">
        <f t="shared" si="16"/>
        <v>0</v>
      </c>
      <c r="X34" s="41">
        <f t="shared" si="16"/>
        <v>0</v>
      </c>
      <c r="Y34" s="41">
        <f t="shared" si="16"/>
        <v>0</v>
      </c>
      <c r="Z34" s="41">
        <f t="shared" si="16"/>
        <v>0</v>
      </c>
      <c r="AA34" s="59">
        <v>0</v>
      </c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</row>
    <row r="35" spans="1:255" ht="14.1" customHeight="1" x14ac:dyDescent="0.25">
      <c r="A35" s="6" t="s">
        <v>819</v>
      </c>
      <c r="B35" s="7" t="s">
        <v>653</v>
      </c>
      <c r="D35" s="2"/>
      <c r="E35" s="4"/>
      <c r="F35" s="22"/>
      <c r="G35" s="110">
        <f>SUM(G36:G41)</f>
        <v>0</v>
      </c>
      <c r="H35" s="39">
        <f t="shared" ref="H35" si="17">SUM(H36:H41)</f>
        <v>0</v>
      </c>
      <c r="I35" s="39">
        <f>SUM(I36:I41)</f>
        <v>0</v>
      </c>
      <c r="J35" s="39">
        <f t="shared" ref="J35:Z35" si="18">SUM(J36:J41)</f>
        <v>0</v>
      </c>
      <c r="K35" s="39">
        <f t="shared" si="18"/>
        <v>0</v>
      </c>
      <c r="L35" s="39">
        <f t="shared" si="18"/>
        <v>0</v>
      </c>
      <c r="M35" s="39">
        <f t="shared" si="18"/>
        <v>0</v>
      </c>
      <c r="N35" s="39">
        <f t="shared" si="18"/>
        <v>0</v>
      </c>
      <c r="O35" s="39">
        <f t="shared" si="18"/>
        <v>0</v>
      </c>
      <c r="P35" s="39">
        <f t="shared" si="18"/>
        <v>0</v>
      </c>
      <c r="Q35" s="39">
        <f t="shared" si="18"/>
        <v>0</v>
      </c>
      <c r="R35" s="39">
        <f t="shared" si="18"/>
        <v>0</v>
      </c>
      <c r="S35" s="39">
        <f t="shared" si="18"/>
        <v>0</v>
      </c>
      <c r="T35" s="39">
        <f t="shared" si="18"/>
        <v>0</v>
      </c>
      <c r="U35" s="39">
        <f t="shared" si="18"/>
        <v>0</v>
      </c>
      <c r="V35" s="39">
        <f t="shared" si="18"/>
        <v>0</v>
      </c>
      <c r="W35" s="39">
        <f t="shared" si="18"/>
        <v>0</v>
      </c>
      <c r="X35" s="39">
        <f t="shared" si="18"/>
        <v>0</v>
      </c>
      <c r="Y35" s="39">
        <f t="shared" si="18"/>
        <v>0</v>
      </c>
      <c r="Z35" s="39">
        <f t="shared" si="18"/>
        <v>0</v>
      </c>
      <c r="AA35" s="56">
        <v>0</v>
      </c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ht="14.1" customHeight="1" x14ac:dyDescent="0.25">
      <c r="A36" s="1"/>
      <c r="B36" s="36" t="s">
        <v>237</v>
      </c>
      <c r="C36" s="31" t="s">
        <v>493</v>
      </c>
      <c r="D36" s="23"/>
      <c r="E36" s="4"/>
      <c r="F36" s="22"/>
      <c r="G36" s="25">
        <f>'(15)Orç_Ano_1'!I21</f>
        <v>0</v>
      </c>
      <c r="H36" s="25">
        <f>'(15)Orç_Ano_2'!I21</f>
        <v>0</v>
      </c>
      <c r="I36" s="25">
        <f>'(15)Orç_Ano_3'!I21</f>
        <v>0</v>
      </c>
      <c r="J36" s="25">
        <f>'(15)Orç_Ano_4'!I21</f>
        <v>0</v>
      </c>
      <c r="K36" s="25">
        <f>'(15)Orç_Ano_5'!I21</f>
        <v>0</v>
      </c>
      <c r="L36" s="25">
        <f>'(15)Orç_Ano_6'!I21</f>
        <v>0</v>
      </c>
      <c r="M36" s="25">
        <f t="shared" ref="M36:Z41" si="19">L36</f>
        <v>0</v>
      </c>
      <c r="N36" s="25">
        <f t="shared" si="19"/>
        <v>0</v>
      </c>
      <c r="O36" s="25">
        <f t="shared" si="19"/>
        <v>0</v>
      </c>
      <c r="P36" s="25">
        <f t="shared" si="19"/>
        <v>0</v>
      </c>
      <c r="Q36" s="25">
        <f t="shared" si="19"/>
        <v>0</v>
      </c>
      <c r="R36" s="25">
        <f t="shared" si="19"/>
        <v>0</v>
      </c>
      <c r="S36" s="25">
        <f t="shared" si="19"/>
        <v>0</v>
      </c>
      <c r="T36" s="25">
        <f t="shared" si="19"/>
        <v>0</v>
      </c>
      <c r="U36" s="25">
        <f t="shared" si="19"/>
        <v>0</v>
      </c>
      <c r="V36" s="25">
        <f t="shared" si="19"/>
        <v>0</v>
      </c>
      <c r="W36" s="25">
        <f t="shared" si="19"/>
        <v>0</v>
      </c>
      <c r="X36" s="25">
        <f t="shared" si="19"/>
        <v>0</v>
      </c>
      <c r="Y36" s="25">
        <f t="shared" si="19"/>
        <v>0</v>
      </c>
      <c r="Z36" s="25">
        <f t="shared" si="19"/>
        <v>0</v>
      </c>
      <c r="AA36" s="62">
        <v>0</v>
      </c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</row>
    <row r="37" spans="1:255" ht="14.1" customHeight="1" x14ac:dyDescent="0.25">
      <c r="A37" s="1"/>
      <c r="B37" s="36" t="s">
        <v>238</v>
      </c>
      <c r="C37" s="31" t="s">
        <v>494</v>
      </c>
      <c r="D37" s="23"/>
      <c r="E37" s="4"/>
      <c r="F37" s="22"/>
      <c r="G37" s="25">
        <f>'(15)Orç_Ano_1'!I25</f>
        <v>0</v>
      </c>
      <c r="H37" s="25">
        <f>'(15)Orç_Ano_2'!I25</f>
        <v>0</v>
      </c>
      <c r="I37" s="25">
        <f>'(15)Orç_Ano_3'!I25</f>
        <v>0</v>
      </c>
      <c r="J37" s="25">
        <f>'(15)Orç_Ano_4'!I25</f>
        <v>0</v>
      </c>
      <c r="K37" s="25">
        <f>'(15)Orç_Ano_5'!I25</f>
        <v>0</v>
      </c>
      <c r="L37" s="25">
        <f>'(15)Orç_Ano_6'!I25</f>
        <v>0</v>
      </c>
      <c r="M37" s="25">
        <f t="shared" si="19"/>
        <v>0</v>
      </c>
      <c r="N37" s="25">
        <f t="shared" si="19"/>
        <v>0</v>
      </c>
      <c r="O37" s="25">
        <f t="shared" si="19"/>
        <v>0</v>
      </c>
      <c r="P37" s="25">
        <f t="shared" si="19"/>
        <v>0</v>
      </c>
      <c r="Q37" s="25">
        <f t="shared" si="19"/>
        <v>0</v>
      </c>
      <c r="R37" s="25">
        <f t="shared" si="19"/>
        <v>0</v>
      </c>
      <c r="S37" s="25">
        <f t="shared" si="19"/>
        <v>0</v>
      </c>
      <c r="T37" s="25">
        <f t="shared" si="19"/>
        <v>0</v>
      </c>
      <c r="U37" s="25">
        <f t="shared" si="19"/>
        <v>0</v>
      </c>
      <c r="V37" s="25">
        <f t="shared" si="19"/>
        <v>0</v>
      </c>
      <c r="W37" s="25">
        <f t="shared" si="19"/>
        <v>0</v>
      </c>
      <c r="X37" s="25">
        <f t="shared" si="19"/>
        <v>0</v>
      </c>
      <c r="Y37" s="25">
        <f t="shared" si="19"/>
        <v>0</v>
      </c>
      <c r="Z37" s="25">
        <f t="shared" si="19"/>
        <v>0</v>
      </c>
      <c r="AA37" s="62">
        <v>0</v>
      </c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</row>
    <row r="38" spans="1:255" ht="14.1" customHeight="1" x14ac:dyDescent="0.25">
      <c r="A38" s="1"/>
      <c r="B38" s="36" t="s">
        <v>239</v>
      </c>
      <c r="C38" s="31" t="s">
        <v>478</v>
      </c>
      <c r="D38" s="23"/>
      <c r="E38" s="4"/>
      <c r="F38" s="4"/>
      <c r="G38" s="25">
        <f>'(15)Orç_Ano_1'!I29</f>
        <v>0</v>
      </c>
      <c r="H38" s="25">
        <f>'(15)Orç_Ano_2'!I29</f>
        <v>0</v>
      </c>
      <c r="I38" s="25">
        <f>'(15)Orç_Ano_3'!I29</f>
        <v>0</v>
      </c>
      <c r="J38" s="25">
        <f>'(15)Orç_Ano_4'!I29</f>
        <v>0</v>
      </c>
      <c r="K38" s="25">
        <f>'(15)Orç_Ano_5'!I29</f>
        <v>0</v>
      </c>
      <c r="L38" s="25">
        <f>'(15)Orç_Ano_6'!I29</f>
        <v>0</v>
      </c>
      <c r="M38" s="25">
        <f t="shared" si="19"/>
        <v>0</v>
      </c>
      <c r="N38" s="25">
        <f t="shared" si="19"/>
        <v>0</v>
      </c>
      <c r="O38" s="25">
        <f t="shared" si="19"/>
        <v>0</v>
      </c>
      <c r="P38" s="25">
        <f t="shared" si="19"/>
        <v>0</v>
      </c>
      <c r="Q38" s="25">
        <f t="shared" si="19"/>
        <v>0</v>
      </c>
      <c r="R38" s="25">
        <f t="shared" si="19"/>
        <v>0</v>
      </c>
      <c r="S38" s="25">
        <f t="shared" si="19"/>
        <v>0</v>
      </c>
      <c r="T38" s="25">
        <f t="shared" si="19"/>
        <v>0</v>
      </c>
      <c r="U38" s="25">
        <f t="shared" si="19"/>
        <v>0</v>
      </c>
      <c r="V38" s="25">
        <f t="shared" si="19"/>
        <v>0</v>
      </c>
      <c r="W38" s="25">
        <f t="shared" si="19"/>
        <v>0</v>
      </c>
      <c r="X38" s="25">
        <f t="shared" si="19"/>
        <v>0</v>
      </c>
      <c r="Y38" s="25">
        <f t="shared" si="19"/>
        <v>0</v>
      </c>
      <c r="Z38" s="25">
        <f t="shared" si="19"/>
        <v>0</v>
      </c>
      <c r="AA38" s="62">
        <v>0</v>
      </c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</row>
    <row r="39" spans="1:255" ht="14.1" customHeight="1" x14ac:dyDescent="0.25">
      <c r="A39" s="1"/>
      <c r="B39" s="36" t="s">
        <v>240</v>
      </c>
      <c r="C39" s="31" t="s">
        <v>435</v>
      </c>
      <c r="D39" s="23"/>
      <c r="E39" s="4"/>
      <c r="F39" s="4"/>
      <c r="G39" s="25">
        <f>'(15)Orç_Ano_1'!I33</f>
        <v>0</v>
      </c>
      <c r="H39" s="25">
        <f>'(15)Orç_Ano_2'!I33</f>
        <v>0</v>
      </c>
      <c r="I39" s="25">
        <f>'(15)Orç_Ano_3'!I33</f>
        <v>0</v>
      </c>
      <c r="J39" s="25">
        <f>'(15)Orç_Ano_4'!I33</f>
        <v>0</v>
      </c>
      <c r="K39" s="25">
        <f>'(15)Orç_Ano_5'!I33</f>
        <v>0</v>
      </c>
      <c r="L39" s="25">
        <f>'(15)Orç_Ano_6'!I33</f>
        <v>0</v>
      </c>
      <c r="M39" s="25">
        <f t="shared" si="19"/>
        <v>0</v>
      </c>
      <c r="N39" s="25">
        <f t="shared" si="19"/>
        <v>0</v>
      </c>
      <c r="O39" s="25">
        <f t="shared" si="19"/>
        <v>0</v>
      </c>
      <c r="P39" s="25">
        <f t="shared" si="19"/>
        <v>0</v>
      </c>
      <c r="Q39" s="25">
        <f t="shared" si="19"/>
        <v>0</v>
      </c>
      <c r="R39" s="25">
        <f t="shared" si="19"/>
        <v>0</v>
      </c>
      <c r="S39" s="25">
        <f t="shared" si="19"/>
        <v>0</v>
      </c>
      <c r="T39" s="25">
        <f t="shared" si="19"/>
        <v>0</v>
      </c>
      <c r="U39" s="25">
        <f t="shared" si="19"/>
        <v>0</v>
      </c>
      <c r="V39" s="25">
        <f t="shared" si="19"/>
        <v>0</v>
      </c>
      <c r="W39" s="25">
        <f t="shared" si="19"/>
        <v>0</v>
      </c>
      <c r="X39" s="25">
        <f t="shared" si="19"/>
        <v>0</v>
      </c>
      <c r="Y39" s="25">
        <f t="shared" si="19"/>
        <v>0</v>
      </c>
      <c r="Z39" s="25">
        <f t="shared" si="19"/>
        <v>0</v>
      </c>
      <c r="AA39" s="62">
        <v>0</v>
      </c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</row>
    <row r="40" spans="1:255" ht="14.1" customHeight="1" x14ac:dyDescent="0.25">
      <c r="A40" s="1"/>
      <c r="B40" s="36" t="s">
        <v>283</v>
      </c>
      <c r="C40" s="31" t="s">
        <v>479</v>
      </c>
      <c r="D40" s="23"/>
      <c r="E40" s="4"/>
      <c r="F40" s="4"/>
      <c r="G40" s="25">
        <f>'(15)Orç_Ano_1'!I37</f>
        <v>0</v>
      </c>
      <c r="H40" s="25">
        <f>'(15)Orç_Ano_2'!I37</f>
        <v>0</v>
      </c>
      <c r="I40" s="25">
        <f>'(15)Orç_Ano_3'!I37</f>
        <v>0</v>
      </c>
      <c r="J40" s="25">
        <f>'(15)Orç_Ano_4'!I37</f>
        <v>0</v>
      </c>
      <c r="K40" s="25">
        <f>'(15)Orç_Ano_5'!I37</f>
        <v>0</v>
      </c>
      <c r="L40" s="25">
        <f>'(15)Orç_Ano_6'!I37</f>
        <v>0</v>
      </c>
      <c r="M40" s="25">
        <f t="shared" si="19"/>
        <v>0</v>
      </c>
      <c r="N40" s="25">
        <f t="shared" si="19"/>
        <v>0</v>
      </c>
      <c r="O40" s="25">
        <f t="shared" si="19"/>
        <v>0</v>
      </c>
      <c r="P40" s="25">
        <f t="shared" si="19"/>
        <v>0</v>
      </c>
      <c r="Q40" s="25">
        <f t="shared" si="19"/>
        <v>0</v>
      </c>
      <c r="R40" s="25">
        <f t="shared" si="19"/>
        <v>0</v>
      </c>
      <c r="S40" s="25">
        <f t="shared" si="19"/>
        <v>0</v>
      </c>
      <c r="T40" s="25">
        <f t="shared" si="19"/>
        <v>0</v>
      </c>
      <c r="U40" s="25">
        <f t="shared" si="19"/>
        <v>0</v>
      </c>
      <c r="V40" s="25">
        <f t="shared" si="19"/>
        <v>0</v>
      </c>
      <c r="W40" s="25">
        <f t="shared" si="19"/>
        <v>0</v>
      </c>
      <c r="X40" s="25">
        <f t="shared" si="19"/>
        <v>0</v>
      </c>
      <c r="Y40" s="25">
        <f t="shared" si="19"/>
        <v>0</v>
      </c>
      <c r="Z40" s="25">
        <f t="shared" si="19"/>
        <v>0</v>
      </c>
      <c r="AA40" s="62">
        <v>0</v>
      </c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</row>
    <row r="41" spans="1:255" ht="14.1" customHeight="1" x14ac:dyDescent="0.25">
      <c r="A41" s="1"/>
      <c r="B41" s="36" t="s">
        <v>284</v>
      </c>
      <c r="C41" s="31" t="s">
        <v>480</v>
      </c>
      <c r="D41" s="23"/>
      <c r="E41" s="4"/>
      <c r="F41" s="4"/>
      <c r="G41" s="25">
        <f>'(15)Orç_Ano_1'!I46</f>
        <v>0</v>
      </c>
      <c r="H41" s="25">
        <f>'(15)Orç_Ano_2'!I46</f>
        <v>0</v>
      </c>
      <c r="I41" s="25">
        <f>'(15)Orç_Ano_3'!I46</f>
        <v>0</v>
      </c>
      <c r="J41" s="25">
        <f>'(15)Orç_Ano_4'!I46</f>
        <v>0</v>
      </c>
      <c r="K41" s="25">
        <f>'(15)Orç_Ano_5'!I46</f>
        <v>0</v>
      </c>
      <c r="L41" s="25">
        <f>'(15)Orç_Ano_6'!I46</f>
        <v>0</v>
      </c>
      <c r="M41" s="25">
        <f t="shared" si="19"/>
        <v>0</v>
      </c>
      <c r="N41" s="25">
        <f t="shared" si="19"/>
        <v>0</v>
      </c>
      <c r="O41" s="25">
        <f t="shared" si="19"/>
        <v>0</v>
      </c>
      <c r="P41" s="25">
        <f t="shared" si="19"/>
        <v>0</v>
      </c>
      <c r="Q41" s="25">
        <f t="shared" si="19"/>
        <v>0</v>
      </c>
      <c r="R41" s="25">
        <f t="shared" si="19"/>
        <v>0</v>
      </c>
      <c r="S41" s="25">
        <f t="shared" si="19"/>
        <v>0</v>
      </c>
      <c r="T41" s="25">
        <f t="shared" si="19"/>
        <v>0</v>
      </c>
      <c r="U41" s="25">
        <f t="shared" si="19"/>
        <v>0</v>
      </c>
      <c r="V41" s="25">
        <f t="shared" si="19"/>
        <v>0</v>
      </c>
      <c r="W41" s="25">
        <f t="shared" si="19"/>
        <v>0</v>
      </c>
      <c r="X41" s="25">
        <f t="shared" si="19"/>
        <v>0</v>
      </c>
      <c r="Y41" s="25">
        <f t="shared" si="19"/>
        <v>0</v>
      </c>
      <c r="Z41" s="25">
        <f t="shared" si="19"/>
        <v>0</v>
      </c>
      <c r="AA41" s="62">
        <v>0</v>
      </c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</row>
    <row r="42" spans="1:255" ht="14.1" customHeight="1" x14ac:dyDescent="0.25">
      <c r="A42" s="6" t="s">
        <v>820</v>
      </c>
      <c r="B42" s="7" t="s">
        <v>23</v>
      </c>
      <c r="D42" s="2"/>
      <c r="E42" s="4"/>
      <c r="F42" s="91"/>
      <c r="G42" s="110">
        <f>SUM(G43:G45)</f>
        <v>0</v>
      </c>
      <c r="H42" s="39">
        <f>SUM(H43:H45)</f>
        <v>0</v>
      </c>
      <c r="I42" s="39">
        <f>SUM(I43:I45)</f>
        <v>0</v>
      </c>
      <c r="J42" s="39">
        <f t="shared" ref="J42" si="20">SUM(J43:J45)</f>
        <v>0</v>
      </c>
      <c r="K42" s="39">
        <f>SUM(K43:K45)</f>
        <v>0</v>
      </c>
      <c r="L42" s="39">
        <f t="shared" ref="L42:Z42" si="21">SUM(L43:L45)</f>
        <v>0</v>
      </c>
      <c r="M42" s="39">
        <f t="shared" si="21"/>
        <v>0</v>
      </c>
      <c r="N42" s="39">
        <f t="shared" si="21"/>
        <v>0</v>
      </c>
      <c r="O42" s="39">
        <f t="shared" si="21"/>
        <v>0</v>
      </c>
      <c r="P42" s="39">
        <f t="shared" si="21"/>
        <v>0</v>
      </c>
      <c r="Q42" s="39">
        <f t="shared" si="21"/>
        <v>0</v>
      </c>
      <c r="R42" s="39">
        <f t="shared" si="21"/>
        <v>0</v>
      </c>
      <c r="S42" s="39">
        <f t="shared" si="21"/>
        <v>0</v>
      </c>
      <c r="T42" s="39">
        <f t="shared" si="21"/>
        <v>0</v>
      </c>
      <c r="U42" s="39">
        <f t="shared" si="21"/>
        <v>0</v>
      </c>
      <c r="V42" s="39">
        <f t="shared" si="21"/>
        <v>0</v>
      </c>
      <c r="W42" s="39">
        <f t="shared" si="21"/>
        <v>0</v>
      </c>
      <c r="X42" s="39">
        <f t="shared" si="21"/>
        <v>0</v>
      </c>
      <c r="Y42" s="39">
        <f t="shared" si="21"/>
        <v>0</v>
      </c>
      <c r="Z42" s="39">
        <f t="shared" si="21"/>
        <v>0</v>
      </c>
      <c r="AA42" s="56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pans="1:255" ht="14.1" customHeight="1" x14ac:dyDescent="0.25">
      <c r="A43" s="1"/>
      <c r="B43" s="36" t="s">
        <v>237</v>
      </c>
      <c r="C43" s="31" t="s">
        <v>497</v>
      </c>
      <c r="D43" s="23"/>
      <c r="E43" s="4"/>
      <c r="F43" s="4"/>
      <c r="G43" s="124">
        <f>'(15)Orç_Ano_1'!I49</f>
        <v>0</v>
      </c>
      <c r="H43" s="40">
        <f>'(15)Orç_Ano_2'!I49</f>
        <v>0</v>
      </c>
      <c r="I43" s="40">
        <f>'(15)Orç_Ano_3'!I49</f>
        <v>0</v>
      </c>
      <c r="J43" s="40">
        <f>'(15)Orç_Ano_4'!I49</f>
        <v>0</v>
      </c>
      <c r="K43" s="40">
        <f>'(15)Orç_Ano_5'!I49</f>
        <v>0</v>
      </c>
      <c r="L43" s="40">
        <f>'(15)Orç_Ano_6'!I49</f>
        <v>0</v>
      </c>
      <c r="M43" s="40">
        <f t="shared" ref="M43:Z45" si="22">L43</f>
        <v>0</v>
      </c>
      <c r="N43" s="40">
        <f t="shared" si="22"/>
        <v>0</v>
      </c>
      <c r="O43" s="40">
        <f t="shared" si="22"/>
        <v>0</v>
      </c>
      <c r="P43" s="40">
        <f t="shared" si="22"/>
        <v>0</v>
      </c>
      <c r="Q43" s="40">
        <f t="shared" si="22"/>
        <v>0</v>
      </c>
      <c r="R43" s="40">
        <f t="shared" si="22"/>
        <v>0</v>
      </c>
      <c r="S43" s="40">
        <f t="shared" si="22"/>
        <v>0</v>
      </c>
      <c r="T43" s="40">
        <f t="shared" si="22"/>
        <v>0</v>
      </c>
      <c r="U43" s="40">
        <f t="shared" si="22"/>
        <v>0</v>
      </c>
      <c r="V43" s="40">
        <f t="shared" si="22"/>
        <v>0</v>
      </c>
      <c r="W43" s="40">
        <f t="shared" si="22"/>
        <v>0</v>
      </c>
      <c r="X43" s="40">
        <f t="shared" si="22"/>
        <v>0</v>
      </c>
      <c r="Y43" s="40">
        <f t="shared" si="22"/>
        <v>0</v>
      </c>
      <c r="Z43" s="40">
        <f t="shared" si="22"/>
        <v>0</v>
      </c>
      <c r="AA43" s="63">
        <v>0</v>
      </c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</row>
    <row r="44" spans="1:255" ht="14.1" customHeight="1" x14ac:dyDescent="0.25">
      <c r="A44" s="1"/>
      <c r="B44" s="36" t="s">
        <v>238</v>
      </c>
      <c r="C44" s="31" t="s">
        <v>498</v>
      </c>
      <c r="D44" s="23"/>
      <c r="E44" s="4"/>
      <c r="F44" s="4"/>
      <c r="G44" s="124">
        <f>'(15)Orç_Ano_1'!I63</f>
        <v>0</v>
      </c>
      <c r="H44" s="40">
        <f>'(15)Orç_Ano_2'!I63</f>
        <v>0</v>
      </c>
      <c r="I44" s="40">
        <f>'(15)Orç_Ano_3'!I63</f>
        <v>0</v>
      </c>
      <c r="J44" s="40">
        <f>'(15)Orç_Ano_4'!I63</f>
        <v>0</v>
      </c>
      <c r="K44" s="40">
        <f>'(15)Orç_Ano_5'!I63</f>
        <v>0</v>
      </c>
      <c r="L44" s="40">
        <f>'(15)Orç_Ano_6'!I63</f>
        <v>0</v>
      </c>
      <c r="M44" s="40">
        <f t="shared" si="22"/>
        <v>0</v>
      </c>
      <c r="N44" s="40">
        <f t="shared" si="22"/>
        <v>0</v>
      </c>
      <c r="O44" s="40">
        <f t="shared" si="22"/>
        <v>0</v>
      </c>
      <c r="P44" s="40">
        <f t="shared" si="22"/>
        <v>0</v>
      </c>
      <c r="Q44" s="40">
        <f t="shared" si="22"/>
        <v>0</v>
      </c>
      <c r="R44" s="40">
        <f t="shared" si="22"/>
        <v>0</v>
      </c>
      <c r="S44" s="40">
        <f t="shared" si="22"/>
        <v>0</v>
      </c>
      <c r="T44" s="40">
        <f t="shared" si="22"/>
        <v>0</v>
      </c>
      <c r="U44" s="40">
        <f t="shared" si="22"/>
        <v>0</v>
      </c>
      <c r="V44" s="40">
        <f t="shared" si="22"/>
        <v>0</v>
      </c>
      <c r="W44" s="40">
        <f t="shared" si="22"/>
        <v>0</v>
      </c>
      <c r="X44" s="40">
        <f t="shared" si="22"/>
        <v>0</v>
      </c>
      <c r="Y44" s="40">
        <f t="shared" si="22"/>
        <v>0</v>
      </c>
      <c r="Z44" s="40">
        <f t="shared" si="22"/>
        <v>0</v>
      </c>
      <c r="AA44" s="63">
        <v>0</v>
      </c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</row>
    <row r="45" spans="1:255" ht="14.1" customHeight="1" x14ac:dyDescent="0.25">
      <c r="A45" s="1"/>
      <c r="B45" s="36" t="s">
        <v>239</v>
      </c>
      <c r="C45" s="31" t="s">
        <v>499</v>
      </c>
      <c r="D45" s="23"/>
      <c r="E45" s="4"/>
      <c r="F45" s="4"/>
      <c r="G45" s="124">
        <f>'(15)Orç_Ano_1'!I72</f>
        <v>0</v>
      </c>
      <c r="H45" s="40">
        <f>'(15)Orç_Ano_2'!I72</f>
        <v>0</v>
      </c>
      <c r="I45" s="40">
        <f>'(15)Orç_Ano_3'!I72</f>
        <v>0</v>
      </c>
      <c r="J45" s="40">
        <f>'(15)Orç_Ano_4'!I72</f>
        <v>0</v>
      </c>
      <c r="K45" s="40">
        <f>'(15)Orç_Ano_5'!I72</f>
        <v>0</v>
      </c>
      <c r="L45" s="40">
        <f>'(15)Orç_Ano_6'!I72</f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40">
        <f t="shared" si="22"/>
        <v>0</v>
      </c>
      <c r="Q45" s="40">
        <f t="shared" si="22"/>
        <v>0</v>
      </c>
      <c r="R45" s="40">
        <f t="shared" si="22"/>
        <v>0</v>
      </c>
      <c r="S45" s="40">
        <f t="shared" si="22"/>
        <v>0</v>
      </c>
      <c r="T45" s="40">
        <f t="shared" si="22"/>
        <v>0</v>
      </c>
      <c r="U45" s="40">
        <f t="shared" si="22"/>
        <v>0</v>
      </c>
      <c r="V45" s="40">
        <f t="shared" si="22"/>
        <v>0</v>
      </c>
      <c r="W45" s="40">
        <f t="shared" si="22"/>
        <v>0</v>
      </c>
      <c r="X45" s="40">
        <f t="shared" si="22"/>
        <v>0</v>
      </c>
      <c r="Y45" s="40">
        <f t="shared" si="22"/>
        <v>0</v>
      </c>
      <c r="Z45" s="40">
        <f t="shared" si="22"/>
        <v>0</v>
      </c>
      <c r="AA45" s="63">
        <v>0</v>
      </c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</row>
    <row r="46" spans="1:255" ht="14.1" customHeight="1" x14ac:dyDescent="0.25">
      <c r="A46" s="6" t="s">
        <v>821</v>
      </c>
      <c r="B46" s="7" t="s">
        <v>274</v>
      </c>
      <c r="D46" s="2"/>
      <c r="E46" s="4"/>
      <c r="F46" s="91"/>
      <c r="G46" s="110">
        <f>SUM(G47:G49)</f>
        <v>0</v>
      </c>
      <c r="H46" s="39">
        <f>SUM(H47:H49)</f>
        <v>0</v>
      </c>
      <c r="I46" s="39">
        <f>SUM(I47:I49)</f>
        <v>0</v>
      </c>
      <c r="J46" s="39">
        <f>SUM(J47:J49)</f>
        <v>0</v>
      </c>
      <c r="K46" s="39">
        <f>SUM(K47:K49)</f>
        <v>0</v>
      </c>
      <c r="L46" s="39">
        <f t="shared" ref="L46:Z46" si="23">SUM(L47:L49)</f>
        <v>0</v>
      </c>
      <c r="M46" s="39">
        <f t="shared" si="23"/>
        <v>0</v>
      </c>
      <c r="N46" s="39">
        <f t="shared" si="23"/>
        <v>0</v>
      </c>
      <c r="O46" s="39">
        <f t="shared" si="23"/>
        <v>0</v>
      </c>
      <c r="P46" s="39">
        <f t="shared" si="23"/>
        <v>0</v>
      </c>
      <c r="Q46" s="39">
        <f t="shared" si="23"/>
        <v>0</v>
      </c>
      <c r="R46" s="39">
        <f t="shared" si="23"/>
        <v>0</v>
      </c>
      <c r="S46" s="39">
        <f t="shared" si="23"/>
        <v>0</v>
      </c>
      <c r="T46" s="39">
        <f t="shared" si="23"/>
        <v>0</v>
      </c>
      <c r="U46" s="39">
        <f t="shared" si="23"/>
        <v>0</v>
      </c>
      <c r="V46" s="39">
        <f t="shared" si="23"/>
        <v>0</v>
      </c>
      <c r="W46" s="39">
        <f t="shared" si="23"/>
        <v>0</v>
      </c>
      <c r="X46" s="39">
        <f t="shared" si="23"/>
        <v>0</v>
      </c>
      <c r="Y46" s="39">
        <f t="shared" si="23"/>
        <v>0</v>
      </c>
      <c r="Z46" s="39">
        <f t="shared" si="23"/>
        <v>0</v>
      </c>
      <c r="AA46" s="56">
        <v>0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</row>
    <row r="47" spans="1:255" ht="14.1" customHeight="1" x14ac:dyDescent="0.25">
      <c r="A47" s="1"/>
      <c r="B47" s="36" t="s">
        <v>237</v>
      </c>
      <c r="C47" s="31" t="s">
        <v>269</v>
      </c>
      <c r="D47" s="23"/>
      <c r="E47" s="4"/>
      <c r="F47" s="4"/>
      <c r="G47" s="124">
        <f>'(15)Orç_Ano_1'!I87</f>
        <v>0</v>
      </c>
      <c r="H47" s="40">
        <f>'(15)Orç_Ano_2'!I87</f>
        <v>0</v>
      </c>
      <c r="I47" s="40">
        <f>'(15)Orç_Ano_3'!I87</f>
        <v>0</v>
      </c>
      <c r="J47" s="40">
        <f>'(15)Orç_Ano_4'!I87</f>
        <v>0</v>
      </c>
      <c r="K47" s="40">
        <f>'(15)Orç_Ano_5'!I87</f>
        <v>0</v>
      </c>
      <c r="L47" s="40">
        <f>'(15)Orç_Ano_6'!I87</f>
        <v>0</v>
      </c>
      <c r="M47" s="40">
        <f t="shared" ref="M47:Z49" si="24">L47</f>
        <v>0</v>
      </c>
      <c r="N47" s="40">
        <f t="shared" si="24"/>
        <v>0</v>
      </c>
      <c r="O47" s="40">
        <f t="shared" si="24"/>
        <v>0</v>
      </c>
      <c r="P47" s="40">
        <f t="shared" si="24"/>
        <v>0</v>
      </c>
      <c r="Q47" s="40">
        <f t="shared" si="24"/>
        <v>0</v>
      </c>
      <c r="R47" s="40">
        <f t="shared" si="24"/>
        <v>0</v>
      </c>
      <c r="S47" s="40">
        <f t="shared" si="24"/>
        <v>0</v>
      </c>
      <c r="T47" s="40">
        <f t="shared" si="24"/>
        <v>0</v>
      </c>
      <c r="U47" s="40">
        <f t="shared" si="24"/>
        <v>0</v>
      </c>
      <c r="V47" s="40">
        <f t="shared" si="24"/>
        <v>0</v>
      </c>
      <c r="W47" s="40">
        <f t="shared" si="24"/>
        <v>0</v>
      </c>
      <c r="X47" s="40">
        <f t="shared" si="24"/>
        <v>0</v>
      </c>
      <c r="Y47" s="40">
        <f t="shared" si="24"/>
        <v>0</v>
      </c>
      <c r="Z47" s="40">
        <f t="shared" si="24"/>
        <v>0</v>
      </c>
      <c r="AA47" s="63">
        <v>0</v>
      </c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</row>
    <row r="48" spans="1:255" ht="14.1" customHeight="1" x14ac:dyDescent="0.25">
      <c r="A48" s="1"/>
      <c r="B48" s="36" t="s">
        <v>238</v>
      </c>
      <c r="C48" s="31" t="s">
        <v>271</v>
      </c>
      <c r="D48" s="23"/>
      <c r="E48" s="4"/>
      <c r="F48" s="4"/>
      <c r="G48" s="124">
        <f>'(15)Orç_Ano_1'!I90</f>
        <v>0</v>
      </c>
      <c r="H48" s="40">
        <f>'(15)Orç_Ano_2'!I90</f>
        <v>0</v>
      </c>
      <c r="I48" s="40">
        <f>'(15)Orç_Ano_3'!I90</f>
        <v>0</v>
      </c>
      <c r="J48" s="40">
        <f>'(15)Orç_Ano_4'!I90</f>
        <v>0</v>
      </c>
      <c r="K48" s="40">
        <f>'(15)Orç_Ano_5'!I90</f>
        <v>0</v>
      </c>
      <c r="L48" s="40">
        <f>'(15)Orç_Ano_6'!I90</f>
        <v>0</v>
      </c>
      <c r="M48" s="40">
        <f t="shared" si="24"/>
        <v>0</v>
      </c>
      <c r="N48" s="40">
        <f t="shared" si="24"/>
        <v>0</v>
      </c>
      <c r="O48" s="40">
        <f t="shared" si="24"/>
        <v>0</v>
      </c>
      <c r="P48" s="40">
        <f t="shared" si="24"/>
        <v>0</v>
      </c>
      <c r="Q48" s="40">
        <f t="shared" si="24"/>
        <v>0</v>
      </c>
      <c r="R48" s="40">
        <f t="shared" si="24"/>
        <v>0</v>
      </c>
      <c r="S48" s="40">
        <f t="shared" si="24"/>
        <v>0</v>
      </c>
      <c r="T48" s="40">
        <f t="shared" si="24"/>
        <v>0</v>
      </c>
      <c r="U48" s="40">
        <f t="shared" si="24"/>
        <v>0</v>
      </c>
      <c r="V48" s="40">
        <f t="shared" si="24"/>
        <v>0</v>
      </c>
      <c r="W48" s="40">
        <f t="shared" si="24"/>
        <v>0</v>
      </c>
      <c r="X48" s="40">
        <f t="shared" si="24"/>
        <v>0</v>
      </c>
      <c r="Y48" s="40">
        <f t="shared" si="24"/>
        <v>0</v>
      </c>
      <c r="Z48" s="40">
        <f t="shared" si="24"/>
        <v>0</v>
      </c>
      <c r="AA48" s="63">
        <v>0</v>
      </c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</row>
    <row r="49" spans="1:255" ht="14.1" customHeight="1" x14ac:dyDescent="0.25">
      <c r="A49" s="1"/>
      <c r="B49" s="36" t="s">
        <v>239</v>
      </c>
      <c r="C49" s="31" t="s">
        <v>273</v>
      </c>
      <c r="D49" s="23"/>
      <c r="E49" s="4"/>
      <c r="F49" s="4"/>
      <c r="G49" s="41">
        <f>'(15)Orç_Ano_1'!I93</f>
        <v>0</v>
      </c>
      <c r="H49" s="41">
        <f>'(15)Orç_Ano_2'!I93</f>
        <v>0</v>
      </c>
      <c r="I49" s="41">
        <f>'(15)Orç_Ano_3'!I93</f>
        <v>0</v>
      </c>
      <c r="J49" s="41">
        <f>'(15)Orç_Ano_4'!I93</f>
        <v>0</v>
      </c>
      <c r="K49" s="41">
        <f>'(15)Orç_Ano_5'!I93</f>
        <v>0</v>
      </c>
      <c r="L49" s="41">
        <f>'(15)Orç_Ano_6'!I93</f>
        <v>0</v>
      </c>
      <c r="M49" s="41">
        <f t="shared" si="24"/>
        <v>0</v>
      </c>
      <c r="N49" s="41">
        <f t="shared" si="24"/>
        <v>0</v>
      </c>
      <c r="O49" s="41">
        <f t="shared" si="24"/>
        <v>0</v>
      </c>
      <c r="P49" s="41">
        <f t="shared" si="24"/>
        <v>0</v>
      </c>
      <c r="Q49" s="41">
        <f t="shared" si="24"/>
        <v>0</v>
      </c>
      <c r="R49" s="41">
        <f t="shared" si="24"/>
        <v>0</v>
      </c>
      <c r="S49" s="41">
        <f t="shared" si="24"/>
        <v>0</v>
      </c>
      <c r="T49" s="41">
        <f t="shared" si="24"/>
        <v>0</v>
      </c>
      <c r="U49" s="41">
        <f t="shared" si="24"/>
        <v>0</v>
      </c>
      <c r="V49" s="41">
        <f t="shared" si="24"/>
        <v>0</v>
      </c>
      <c r="W49" s="41">
        <f t="shared" si="24"/>
        <v>0</v>
      </c>
      <c r="X49" s="41">
        <f t="shared" si="24"/>
        <v>0</v>
      </c>
      <c r="Y49" s="41">
        <f t="shared" si="24"/>
        <v>0</v>
      </c>
      <c r="Z49" s="41">
        <f t="shared" si="24"/>
        <v>0</v>
      </c>
      <c r="AA49" s="64">
        <v>0</v>
      </c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</row>
    <row r="50" spans="1:255" ht="14.1" customHeight="1" x14ac:dyDescent="0.25">
      <c r="A50" s="6" t="s">
        <v>822</v>
      </c>
      <c r="B50" s="7" t="s">
        <v>817</v>
      </c>
      <c r="D50" s="2"/>
      <c r="E50" s="4"/>
      <c r="F50" s="91"/>
      <c r="G50" s="110">
        <f>SUM(G51:G56)</f>
        <v>0</v>
      </c>
      <c r="H50" s="39">
        <f>SUM(H51:H56)</f>
        <v>0</v>
      </c>
      <c r="I50" s="39">
        <f>SUM(I51:I56)</f>
        <v>0</v>
      </c>
      <c r="J50" s="39">
        <f>SUM(J51:J56)</f>
        <v>0</v>
      </c>
      <c r="K50" s="39">
        <f>SUM(K51:K56)</f>
        <v>0</v>
      </c>
      <c r="L50" s="39">
        <f t="shared" ref="L50:Z50" si="25">SUM(L51:L56)</f>
        <v>0</v>
      </c>
      <c r="M50" s="39">
        <f t="shared" si="25"/>
        <v>0</v>
      </c>
      <c r="N50" s="39">
        <f t="shared" si="25"/>
        <v>0</v>
      </c>
      <c r="O50" s="39">
        <f t="shared" si="25"/>
        <v>0</v>
      </c>
      <c r="P50" s="39">
        <f t="shared" si="25"/>
        <v>0</v>
      </c>
      <c r="Q50" s="39">
        <f t="shared" si="25"/>
        <v>0</v>
      </c>
      <c r="R50" s="39">
        <f t="shared" si="25"/>
        <v>0</v>
      </c>
      <c r="S50" s="39">
        <f t="shared" si="25"/>
        <v>0</v>
      </c>
      <c r="T50" s="39">
        <f t="shared" si="25"/>
        <v>0</v>
      </c>
      <c r="U50" s="39">
        <f t="shared" si="25"/>
        <v>0</v>
      </c>
      <c r="V50" s="39">
        <f t="shared" si="25"/>
        <v>0</v>
      </c>
      <c r="W50" s="39">
        <f t="shared" si="25"/>
        <v>0</v>
      </c>
      <c r="X50" s="39">
        <f t="shared" si="25"/>
        <v>0</v>
      </c>
      <c r="Y50" s="39">
        <f t="shared" si="25"/>
        <v>0</v>
      </c>
      <c r="Z50" s="39">
        <f t="shared" si="25"/>
        <v>0</v>
      </c>
      <c r="AA50" s="56">
        <v>0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</row>
    <row r="51" spans="1:255" ht="14.1" customHeight="1" x14ac:dyDescent="0.25">
      <c r="A51" s="1"/>
      <c r="B51" s="36" t="s">
        <v>237</v>
      </c>
      <c r="C51" s="31" t="s">
        <v>795</v>
      </c>
      <c r="D51" s="23"/>
      <c r="E51" s="4"/>
      <c r="F51" s="4"/>
      <c r="G51" s="124">
        <f>'(15)Orç_Ano_1'!I97</f>
        <v>0</v>
      </c>
      <c r="H51" s="132">
        <f>'(15)Orç_Ano_2'!I97</f>
        <v>0</v>
      </c>
      <c r="I51" s="40">
        <f>'(15)Orç_Ano_3'!I97</f>
        <v>0</v>
      </c>
      <c r="J51" s="40">
        <f>'(15)Orç_Ano_4'!I97</f>
        <v>0</v>
      </c>
      <c r="K51" s="40">
        <f>'(15)Orç_Ano_5'!I97</f>
        <v>0</v>
      </c>
      <c r="L51" s="40">
        <f>'(15)Orç_Ano_6'!I97</f>
        <v>0</v>
      </c>
      <c r="M51" s="40">
        <f t="shared" ref="M51:Z56" si="26">L51</f>
        <v>0</v>
      </c>
      <c r="N51" s="40">
        <f t="shared" si="26"/>
        <v>0</v>
      </c>
      <c r="O51" s="40">
        <f t="shared" si="26"/>
        <v>0</v>
      </c>
      <c r="P51" s="40">
        <f t="shared" si="26"/>
        <v>0</v>
      </c>
      <c r="Q51" s="40">
        <f t="shared" si="26"/>
        <v>0</v>
      </c>
      <c r="R51" s="40">
        <f t="shared" si="26"/>
        <v>0</v>
      </c>
      <c r="S51" s="40">
        <f t="shared" si="26"/>
        <v>0</v>
      </c>
      <c r="T51" s="40">
        <f t="shared" si="26"/>
        <v>0</v>
      </c>
      <c r="U51" s="40">
        <f t="shared" si="26"/>
        <v>0</v>
      </c>
      <c r="V51" s="40">
        <f t="shared" si="26"/>
        <v>0</v>
      </c>
      <c r="W51" s="40">
        <f t="shared" si="26"/>
        <v>0</v>
      </c>
      <c r="X51" s="40">
        <f t="shared" si="26"/>
        <v>0</v>
      </c>
      <c r="Y51" s="40">
        <f t="shared" si="26"/>
        <v>0</v>
      </c>
      <c r="Z51" s="40">
        <f t="shared" si="26"/>
        <v>0</v>
      </c>
      <c r="AA51" s="63">
        <v>0</v>
      </c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</row>
    <row r="52" spans="1:255" ht="14.1" customHeight="1" x14ac:dyDescent="0.25">
      <c r="A52" s="1"/>
      <c r="B52" s="36" t="s">
        <v>238</v>
      </c>
      <c r="C52" s="31" t="s">
        <v>796</v>
      </c>
      <c r="D52" s="23"/>
      <c r="E52" s="4"/>
      <c r="F52" s="4"/>
      <c r="G52" s="124">
        <f>'(15)Orç_Ano_1'!I99</f>
        <v>0</v>
      </c>
      <c r="H52" s="121">
        <f>'(15)Orç_Ano_2'!I99</f>
        <v>0</v>
      </c>
      <c r="I52" s="40">
        <f>'(15)Orç_Ano_3'!I99</f>
        <v>0</v>
      </c>
      <c r="J52" s="40">
        <f>'(15)Orç_Ano_4'!I99</f>
        <v>0</v>
      </c>
      <c r="K52" s="40">
        <f>'(15)Orç_Ano_5'!I99</f>
        <v>0</v>
      </c>
      <c r="L52" s="40">
        <f>'(15)Orç_Ano_6'!I99</f>
        <v>0</v>
      </c>
      <c r="M52" s="40">
        <f t="shared" si="26"/>
        <v>0</v>
      </c>
      <c r="N52" s="40">
        <f t="shared" si="26"/>
        <v>0</v>
      </c>
      <c r="O52" s="40">
        <f t="shared" si="26"/>
        <v>0</v>
      </c>
      <c r="P52" s="40">
        <f t="shared" si="26"/>
        <v>0</v>
      </c>
      <c r="Q52" s="40">
        <f t="shared" si="26"/>
        <v>0</v>
      </c>
      <c r="R52" s="40">
        <f t="shared" si="26"/>
        <v>0</v>
      </c>
      <c r="S52" s="40">
        <f t="shared" si="26"/>
        <v>0</v>
      </c>
      <c r="T52" s="40">
        <f t="shared" si="26"/>
        <v>0</v>
      </c>
      <c r="U52" s="40">
        <f t="shared" si="26"/>
        <v>0</v>
      </c>
      <c r="V52" s="40">
        <f t="shared" si="26"/>
        <v>0</v>
      </c>
      <c r="W52" s="40">
        <f t="shared" si="26"/>
        <v>0</v>
      </c>
      <c r="X52" s="40">
        <f t="shared" si="26"/>
        <v>0</v>
      </c>
      <c r="Y52" s="40">
        <f t="shared" si="26"/>
        <v>0</v>
      </c>
      <c r="Z52" s="40">
        <f t="shared" si="26"/>
        <v>0</v>
      </c>
      <c r="AA52" s="63">
        <v>0</v>
      </c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</row>
    <row r="53" spans="1:255" ht="14.1" customHeight="1" x14ac:dyDescent="0.25">
      <c r="A53" s="1"/>
      <c r="B53" s="36" t="s">
        <v>239</v>
      </c>
      <c r="C53" s="31" t="s">
        <v>797</v>
      </c>
      <c r="D53" s="23"/>
      <c r="E53" s="4"/>
      <c r="F53" s="4"/>
      <c r="G53" s="124">
        <f>'(15)Orç_Ano_1'!I101</f>
        <v>0</v>
      </c>
      <c r="H53" s="121">
        <f>'(15)Orç_Ano_2'!I101</f>
        <v>0</v>
      </c>
      <c r="I53" s="40">
        <f>'(15)Orç_Ano_3'!I101</f>
        <v>0</v>
      </c>
      <c r="J53" s="40">
        <f>'(15)Orç_Ano_4'!I101</f>
        <v>0</v>
      </c>
      <c r="K53" s="40">
        <f>'(15)Orç_Ano_5'!I101</f>
        <v>0</v>
      </c>
      <c r="L53" s="40">
        <f>'(15)Orç_Ano_6'!I101</f>
        <v>0</v>
      </c>
      <c r="M53" s="40">
        <f t="shared" si="26"/>
        <v>0</v>
      </c>
      <c r="N53" s="40">
        <f t="shared" si="26"/>
        <v>0</v>
      </c>
      <c r="O53" s="40">
        <f t="shared" si="26"/>
        <v>0</v>
      </c>
      <c r="P53" s="40">
        <f t="shared" si="26"/>
        <v>0</v>
      </c>
      <c r="Q53" s="40">
        <f t="shared" si="26"/>
        <v>0</v>
      </c>
      <c r="R53" s="40">
        <f t="shared" si="26"/>
        <v>0</v>
      </c>
      <c r="S53" s="40">
        <f t="shared" si="26"/>
        <v>0</v>
      </c>
      <c r="T53" s="40">
        <f t="shared" si="26"/>
        <v>0</v>
      </c>
      <c r="U53" s="40">
        <f t="shared" si="26"/>
        <v>0</v>
      </c>
      <c r="V53" s="40">
        <f t="shared" si="26"/>
        <v>0</v>
      </c>
      <c r="W53" s="40">
        <f t="shared" si="26"/>
        <v>0</v>
      </c>
      <c r="X53" s="40">
        <f t="shared" si="26"/>
        <v>0</v>
      </c>
      <c r="Y53" s="40">
        <f t="shared" si="26"/>
        <v>0</v>
      </c>
      <c r="Z53" s="40">
        <f t="shared" si="26"/>
        <v>0</v>
      </c>
      <c r="AA53" s="63">
        <v>0</v>
      </c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</row>
    <row r="54" spans="1:255" ht="14.1" customHeight="1" x14ac:dyDescent="0.25">
      <c r="A54" s="1"/>
      <c r="B54" s="36" t="s">
        <v>240</v>
      </c>
      <c r="C54" s="31" t="s">
        <v>798</v>
      </c>
      <c r="D54" s="23"/>
      <c r="E54" s="4"/>
      <c r="F54" s="4"/>
      <c r="G54" s="124">
        <f>'(15)Orç_Ano_1'!I103</f>
        <v>0</v>
      </c>
      <c r="H54" s="121">
        <f>'(15)Orç_Ano_2'!I103</f>
        <v>0</v>
      </c>
      <c r="I54" s="40">
        <f>'(15)Orç_Ano_3'!I103</f>
        <v>0</v>
      </c>
      <c r="J54" s="40">
        <f>'(15)Orç_Ano_4'!I103</f>
        <v>0</v>
      </c>
      <c r="K54" s="40">
        <f>'(15)Orç_Ano_5'!I103</f>
        <v>0</v>
      </c>
      <c r="L54" s="40">
        <f>'(15)Orç_Ano_6'!I103</f>
        <v>0</v>
      </c>
      <c r="M54" s="40">
        <f t="shared" si="26"/>
        <v>0</v>
      </c>
      <c r="N54" s="40">
        <f t="shared" si="26"/>
        <v>0</v>
      </c>
      <c r="O54" s="40">
        <f t="shared" si="26"/>
        <v>0</v>
      </c>
      <c r="P54" s="40">
        <f t="shared" si="26"/>
        <v>0</v>
      </c>
      <c r="Q54" s="40">
        <f t="shared" si="26"/>
        <v>0</v>
      </c>
      <c r="R54" s="40">
        <f t="shared" si="26"/>
        <v>0</v>
      </c>
      <c r="S54" s="40">
        <f t="shared" si="26"/>
        <v>0</v>
      </c>
      <c r="T54" s="40">
        <f t="shared" si="26"/>
        <v>0</v>
      </c>
      <c r="U54" s="40">
        <f t="shared" si="26"/>
        <v>0</v>
      </c>
      <c r="V54" s="40">
        <f t="shared" si="26"/>
        <v>0</v>
      </c>
      <c r="W54" s="40">
        <f t="shared" si="26"/>
        <v>0</v>
      </c>
      <c r="X54" s="40">
        <f t="shared" si="26"/>
        <v>0</v>
      </c>
      <c r="Y54" s="40">
        <f t="shared" si="26"/>
        <v>0</v>
      </c>
      <c r="Z54" s="40">
        <f t="shared" si="26"/>
        <v>0</v>
      </c>
      <c r="AA54" s="63">
        <v>0</v>
      </c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</row>
    <row r="55" spans="1:255" ht="14.1" customHeight="1" x14ac:dyDescent="0.25">
      <c r="A55" s="1"/>
      <c r="B55" s="36" t="s">
        <v>283</v>
      </c>
      <c r="C55" s="31" t="s">
        <v>481</v>
      </c>
      <c r="D55" s="23"/>
      <c r="E55" s="4"/>
      <c r="F55" s="4"/>
      <c r="G55" s="124">
        <f>'(15)Orç_Ano_1'!I105</f>
        <v>0</v>
      </c>
      <c r="H55" s="121">
        <f>'(15)Orç_Ano_2'!I105</f>
        <v>0</v>
      </c>
      <c r="I55" s="40">
        <f>'(15)Orç_Ano_3'!I105</f>
        <v>0</v>
      </c>
      <c r="J55" s="40">
        <f>'(15)Orç_Ano_4'!I105</f>
        <v>0</v>
      </c>
      <c r="K55" s="40">
        <f>'(15)Orç_Ano_5'!I105</f>
        <v>0</v>
      </c>
      <c r="L55" s="40">
        <f>'(15)Orç_Ano_6'!I105</f>
        <v>0</v>
      </c>
      <c r="M55" s="40">
        <f t="shared" si="26"/>
        <v>0</v>
      </c>
      <c r="N55" s="40">
        <f t="shared" si="26"/>
        <v>0</v>
      </c>
      <c r="O55" s="40">
        <f t="shared" si="26"/>
        <v>0</v>
      </c>
      <c r="P55" s="40">
        <f t="shared" si="26"/>
        <v>0</v>
      </c>
      <c r="Q55" s="40">
        <f t="shared" si="26"/>
        <v>0</v>
      </c>
      <c r="R55" s="40">
        <f t="shared" si="26"/>
        <v>0</v>
      </c>
      <c r="S55" s="40">
        <f t="shared" si="26"/>
        <v>0</v>
      </c>
      <c r="T55" s="40">
        <f t="shared" si="26"/>
        <v>0</v>
      </c>
      <c r="U55" s="40">
        <f t="shared" si="26"/>
        <v>0</v>
      </c>
      <c r="V55" s="40">
        <f t="shared" si="26"/>
        <v>0</v>
      </c>
      <c r="W55" s="40">
        <f t="shared" si="26"/>
        <v>0</v>
      </c>
      <c r="X55" s="40">
        <f t="shared" si="26"/>
        <v>0</v>
      </c>
      <c r="Y55" s="40">
        <f t="shared" si="26"/>
        <v>0</v>
      </c>
      <c r="Z55" s="40">
        <f t="shared" si="26"/>
        <v>0</v>
      </c>
      <c r="AA55" s="63">
        <v>0</v>
      </c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</row>
    <row r="56" spans="1:255" ht="14.1" customHeight="1" x14ac:dyDescent="0.25">
      <c r="A56" s="1"/>
      <c r="B56" s="36" t="s">
        <v>284</v>
      </c>
      <c r="C56" s="31" t="s">
        <v>308</v>
      </c>
      <c r="D56" s="23"/>
      <c r="E56" s="4"/>
      <c r="F56" s="4"/>
      <c r="G56" s="41">
        <f>'(15)Orç_Ano_1'!I107</f>
        <v>0</v>
      </c>
      <c r="H56" s="41">
        <f>'(15)Orç_Ano_2'!I107</f>
        <v>0</v>
      </c>
      <c r="I56" s="41">
        <f>'(15)Orç_Ano_3'!I107</f>
        <v>0</v>
      </c>
      <c r="J56" s="41">
        <f>'(15)Orç_Ano_4'!I107</f>
        <v>0</v>
      </c>
      <c r="K56" s="41">
        <f>'(15)Orç_Ano_5'!I107</f>
        <v>0</v>
      </c>
      <c r="L56" s="41">
        <f>'(15)Orç_Ano_6'!I107</f>
        <v>0</v>
      </c>
      <c r="M56" s="41">
        <f t="shared" si="26"/>
        <v>0</v>
      </c>
      <c r="N56" s="41">
        <f t="shared" si="26"/>
        <v>0</v>
      </c>
      <c r="O56" s="41">
        <f t="shared" si="26"/>
        <v>0</v>
      </c>
      <c r="P56" s="41">
        <f t="shared" si="26"/>
        <v>0</v>
      </c>
      <c r="Q56" s="41">
        <f t="shared" si="26"/>
        <v>0</v>
      </c>
      <c r="R56" s="41">
        <f t="shared" si="26"/>
        <v>0</v>
      </c>
      <c r="S56" s="41">
        <f t="shared" si="26"/>
        <v>0</v>
      </c>
      <c r="T56" s="41">
        <f t="shared" si="26"/>
        <v>0</v>
      </c>
      <c r="U56" s="41">
        <f t="shared" si="26"/>
        <v>0</v>
      </c>
      <c r="V56" s="41">
        <f t="shared" si="26"/>
        <v>0</v>
      </c>
      <c r="W56" s="41">
        <f t="shared" si="26"/>
        <v>0</v>
      </c>
      <c r="X56" s="41">
        <f t="shared" si="26"/>
        <v>0</v>
      </c>
      <c r="Y56" s="41">
        <f t="shared" si="26"/>
        <v>0</v>
      </c>
      <c r="Z56" s="41">
        <f t="shared" si="26"/>
        <v>0</v>
      </c>
      <c r="AA56" s="64">
        <v>0</v>
      </c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</row>
    <row r="57" spans="1:255" s="10" customFormat="1" ht="5.0999999999999996" customHeight="1" x14ac:dyDescent="0.25">
      <c r="A57" s="14"/>
      <c r="B57" s="14"/>
      <c r="E57" s="4"/>
      <c r="F57" s="4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65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</row>
    <row r="58" spans="1:255" ht="14.1" customHeight="1" x14ac:dyDescent="0.25">
      <c r="A58" s="6" t="s">
        <v>410</v>
      </c>
      <c r="B58" s="4" t="s">
        <v>533</v>
      </c>
      <c r="D58" s="4"/>
      <c r="E58" s="4"/>
      <c r="F58" s="4"/>
      <c r="G58" s="111">
        <f>G27-G29</f>
        <v>5102595.4866479989</v>
      </c>
      <c r="H58" s="42">
        <f>H27-H29</f>
        <v>5365185.1959024016</v>
      </c>
      <c r="I58" s="42">
        <f>I27-I29</f>
        <v>5627774.9051568061</v>
      </c>
      <c r="J58" s="42">
        <f t="shared" ref="J58:Z58" si="27">J27-J29</f>
        <v>5890364.6144112078</v>
      </c>
      <c r="K58" s="42">
        <f t="shared" si="27"/>
        <v>6152954.3236656114</v>
      </c>
      <c r="L58" s="42">
        <f t="shared" si="27"/>
        <v>6415544.0329200141</v>
      </c>
      <c r="M58" s="42">
        <f t="shared" si="27"/>
        <v>6415544.0329200141</v>
      </c>
      <c r="N58" s="42">
        <f t="shared" si="27"/>
        <v>6415544.0329200141</v>
      </c>
      <c r="O58" s="42">
        <f t="shared" si="27"/>
        <v>6415544.0329200141</v>
      </c>
      <c r="P58" s="42">
        <f t="shared" si="27"/>
        <v>6415544.0329200141</v>
      </c>
      <c r="Q58" s="42">
        <f t="shared" si="27"/>
        <v>6415544.0329200141</v>
      </c>
      <c r="R58" s="42">
        <f t="shared" si="27"/>
        <v>6415544.0329200141</v>
      </c>
      <c r="S58" s="42">
        <f t="shared" si="27"/>
        <v>6415544.0329200141</v>
      </c>
      <c r="T58" s="42">
        <f t="shared" si="27"/>
        <v>6415544.0329200141</v>
      </c>
      <c r="U58" s="42">
        <f t="shared" si="27"/>
        <v>6415544.0329200141</v>
      </c>
      <c r="V58" s="42">
        <f t="shared" si="27"/>
        <v>6415544.0329200141</v>
      </c>
      <c r="W58" s="42">
        <f t="shared" si="27"/>
        <v>6415544.0329200141</v>
      </c>
      <c r="X58" s="42">
        <f t="shared" si="27"/>
        <v>6415544.0329200141</v>
      </c>
      <c r="Y58" s="42">
        <f t="shared" si="27"/>
        <v>6415544.0329200141</v>
      </c>
      <c r="Z58" s="42">
        <f t="shared" si="27"/>
        <v>6415544.0329200141</v>
      </c>
      <c r="AA58" s="56">
        <v>0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</row>
    <row r="59" spans="1:255" ht="14.1" customHeight="1" x14ac:dyDescent="0.25">
      <c r="A59" s="1"/>
      <c r="B59" s="36" t="s">
        <v>237</v>
      </c>
      <c r="C59" s="31" t="s">
        <v>382</v>
      </c>
      <c r="E59" s="4"/>
      <c r="F59" s="4"/>
      <c r="G59" s="93">
        <f>G58/G18</f>
        <v>0.81349999999999989</v>
      </c>
      <c r="H59" s="93">
        <f>H58/H18</f>
        <v>0.81349999999999989</v>
      </c>
      <c r="I59" s="93">
        <f t="shared" ref="I59:Z59" si="28">I58/I18</f>
        <v>0.8135</v>
      </c>
      <c r="J59" s="93">
        <f t="shared" si="28"/>
        <v>0.8135</v>
      </c>
      <c r="K59" s="93">
        <f t="shared" si="28"/>
        <v>0.8135</v>
      </c>
      <c r="L59" s="93">
        <f t="shared" si="28"/>
        <v>0.8135</v>
      </c>
      <c r="M59" s="93">
        <f t="shared" si="28"/>
        <v>0.8135</v>
      </c>
      <c r="N59" s="93">
        <f t="shared" si="28"/>
        <v>0.8135</v>
      </c>
      <c r="O59" s="93">
        <f t="shared" si="28"/>
        <v>0.8135</v>
      </c>
      <c r="P59" s="93">
        <f t="shared" si="28"/>
        <v>0.8135</v>
      </c>
      <c r="Q59" s="93">
        <f t="shared" si="28"/>
        <v>0.8135</v>
      </c>
      <c r="R59" s="93">
        <f t="shared" si="28"/>
        <v>0.8135</v>
      </c>
      <c r="S59" s="93">
        <f t="shared" si="28"/>
        <v>0.8135</v>
      </c>
      <c r="T59" s="93">
        <f t="shared" si="28"/>
        <v>0.8135</v>
      </c>
      <c r="U59" s="93">
        <f t="shared" si="28"/>
        <v>0.8135</v>
      </c>
      <c r="V59" s="93">
        <f t="shared" si="28"/>
        <v>0.8135</v>
      </c>
      <c r="W59" s="93">
        <f t="shared" si="28"/>
        <v>0.8135</v>
      </c>
      <c r="X59" s="93">
        <f t="shared" si="28"/>
        <v>0.8135</v>
      </c>
      <c r="Y59" s="93">
        <f t="shared" si="28"/>
        <v>0.8135</v>
      </c>
      <c r="Z59" s="93">
        <f t="shared" si="28"/>
        <v>0.8135</v>
      </c>
      <c r="AA59" s="66">
        <v>0</v>
      </c>
    </row>
    <row r="60" spans="1:255" ht="5.0999999999999996" customHeight="1" x14ac:dyDescent="0.25">
      <c r="E60" s="4"/>
      <c r="F60" s="4"/>
      <c r="AA60" s="61"/>
    </row>
    <row r="61" spans="1:255" ht="14.1" customHeight="1" x14ac:dyDescent="0.25">
      <c r="A61" s="6" t="s">
        <v>411</v>
      </c>
      <c r="B61" s="4" t="s">
        <v>656</v>
      </c>
      <c r="D61" s="4"/>
      <c r="E61" s="4"/>
      <c r="F61" s="91"/>
      <c r="G61" s="110">
        <f>SUM(G62:G69)</f>
        <v>0</v>
      </c>
      <c r="H61" s="39">
        <f>SUM(H62:H69)</f>
        <v>0</v>
      </c>
      <c r="I61" s="39">
        <f t="shared" ref="I61:Z61" si="29">SUM(I62:I69)</f>
        <v>0</v>
      </c>
      <c r="J61" s="39">
        <f t="shared" si="29"/>
        <v>0</v>
      </c>
      <c r="K61" s="39">
        <f t="shared" si="29"/>
        <v>0</v>
      </c>
      <c r="L61" s="39">
        <f t="shared" si="29"/>
        <v>0</v>
      </c>
      <c r="M61" s="39">
        <f t="shared" si="29"/>
        <v>0</v>
      </c>
      <c r="N61" s="39">
        <f t="shared" si="29"/>
        <v>0</v>
      </c>
      <c r="O61" s="39">
        <f t="shared" si="29"/>
        <v>0</v>
      </c>
      <c r="P61" s="39">
        <f t="shared" si="29"/>
        <v>0</v>
      </c>
      <c r="Q61" s="39">
        <f t="shared" si="29"/>
        <v>0</v>
      </c>
      <c r="R61" s="39">
        <f t="shared" si="29"/>
        <v>0</v>
      </c>
      <c r="S61" s="39">
        <f t="shared" si="29"/>
        <v>0</v>
      </c>
      <c r="T61" s="39">
        <f t="shared" si="29"/>
        <v>0</v>
      </c>
      <c r="U61" s="39">
        <f t="shared" si="29"/>
        <v>0</v>
      </c>
      <c r="V61" s="39">
        <f t="shared" si="29"/>
        <v>0</v>
      </c>
      <c r="W61" s="39">
        <f t="shared" si="29"/>
        <v>0</v>
      </c>
      <c r="X61" s="39">
        <f t="shared" si="29"/>
        <v>0</v>
      </c>
      <c r="Y61" s="39">
        <f t="shared" si="29"/>
        <v>0</v>
      </c>
      <c r="Z61" s="39">
        <f t="shared" si="29"/>
        <v>0</v>
      </c>
      <c r="AA61" s="56">
        <v>0</v>
      </c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</row>
    <row r="62" spans="1:255" ht="14.1" customHeight="1" x14ac:dyDescent="0.25">
      <c r="A62" s="1"/>
      <c r="B62" s="36" t="s">
        <v>237</v>
      </c>
      <c r="C62" s="31" t="s">
        <v>293</v>
      </c>
      <c r="D62" s="23"/>
      <c r="E62" s="4"/>
      <c r="F62" s="4"/>
      <c r="G62" s="100">
        <f>'(15)Orç_Ano_1'!I110</f>
        <v>0</v>
      </c>
      <c r="H62" s="27">
        <f>'(15)Orç_Ano_2'!I110</f>
        <v>0</v>
      </c>
      <c r="I62" s="27">
        <f>'(15)Orç_Ano_3'!I110</f>
        <v>0</v>
      </c>
      <c r="J62" s="27">
        <f>'(15)Orç_Ano_4'!I110</f>
        <v>0</v>
      </c>
      <c r="K62" s="27">
        <f>'(15)Orç_Ano_5'!I110</f>
        <v>0</v>
      </c>
      <c r="L62" s="27">
        <f>'(15)Orç_Ano_6'!I110</f>
        <v>0</v>
      </c>
      <c r="M62" s="27">
        <f t="shared" ref="M62:Z69" si="30">L62</f>
        <v>0</v>
      </c>
      <c r="N62" s="27">
        <f t="shared" si="30"/>
        <v>0</v>
      </c>
      <c r="O62" s="27">
        <f t="shared" si="30"/>
        <v>0</v>
      </c>
      <c r="P62" s="27">
        <f t="shared" si="30"/>
        <v>0</v>
      </c>
      <c r="Q62" s="27">
        <f t="shared" si="30"/>
        <v>0</v>
      </c>
      <c r="R62" s="27">
        <f t="shared" si="30"/>
        <v>0</v>
      </c>
      <c r="S62" s="27">
        <f t="shared" si="30"/>
        <v>0</v>
      </c>
      <c r="T62" s="27">
        <f t="shared" si="30"/>
        <v>0</v>
      </c>
      <c r="U62" s="27">
        <f t="shared" si="30"/>
        <v>0</v>
      </c>
      <c r="V62" s="27">
        <f t="shared" si="30"/>
        <v>0</v>
      </c>
      <c r="W62" s="27">
        <f t="shared" si="30"/>
        <v>0</v>
      </c>
      <c r="X62" s="27">
        <f t="shared" si="30"/>
        <v>0</v>
      </c>
      <c r="Y62" s="27">
        <f t="shared" si="30"/>
        <v>0</v>
      </c>
      <c r="Z62" s="27">
        <f t="shared" si="30"/>
        <v>0</v>
      </c>
      <c r="AA62" s="67">
        <v>0</v>
      </c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</row>
    <row r="63" spans="1:255" ht="14.1" customHeight="1" x14ac:dyDescent="0.25">
      <c r="A63" s="1"/>
      <c r="B63" s="36" t="s">
        <v>238</v>
      </c>
      <c r="C63" s="31" t="s">
        <v>294</v>
      </c>
      <c r="D63" s="23"/>
      <c r="E63" s="4"/>
      <c r="F63" s="4"/>
      <c r="G63" s="101">
        <f>'(15)Orç_Ano_1'!I112</f>
        <v>0</v>
      </c>
      <c r="H63" s="43">
        <f>'(15)Orç_Ano_2'!I112</f>
        <v>0</v>
      </c>
      <c r="I63" s="43">
        <f>'(15)Orç_Ano_3'!I112</f>
        <v>0</v>
      </c>
      <c r="J63" s="43">
        <f>'(15)Orç_Ano_4'!I112</f>
        <v>0</v>
      </c>
      <c r="K63" s="43">
        <f>'(15)Orç_Ano_5'!I112</f>
        <v>0</v>
      </c>
      <c r="L63" s="43">
        <f>'(15)Orç_Ano_6'!I112</f>
        <v>0</v>
      </c>
      <c r="M63" s="43">
        <f t="shared" si="30"/>
        <v>0</v>
      </c>
      <c r="N63" s="43">
        <f t="shared" si="30"/>
        <v>0</v>
      </c>
      <c r="O63" s="43">
        <f t="shared" si="30"/>
        <v>0</v>
      </c>
      <c r="P63" s="43">
        <f t="shared" si="30"/>
        <v>0</v>
      </c>
      <c r="Q63" s="43">
        <f t="shared" si="30"/>
        <v>0</v>
      </c>
      <c r="R63" s="43">
        <f t="shared" si="30"/>
        <v>0</v>
      </c>
      <c r="S63" s="43">
        <f t="shared" si="30"/>
        <v>0</v>
      </c>
      <c r="T63" s="43">
        <f t="shared" si="30"/>
        <v>0</v>
      </c>
      <c r="U63" s="43">
        <f t="shared" si="30"/>
        <v>0</v>
      </c>
      <c r="V63" s="43">
        <f t="shared" si="30"/>
        <v>0</v>
      </c>
      <c r="W63" s="43">
        <f t="shared" si="30"/>
        <v>0</v>
      </c>
      <c r="X63" s="43">
        <f t="shared" si="30"/>
        <v>0</v>
      </c>
      <c r="Y63" s="43">
        <f t="shared" si="30"/>
        <v>0</v>
      </c>
      <c r="Z63" s="43">
        <f t="shared" si="30"/>
        <v>0</v>
      </c>
      <c r="AA63" s="63">
        <v>0</v>
      </c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</row>
    <row r="64" spans="1:255" ht="14.1" customHeight="1" x14ac:dyDescent="0.25">
      <c r="A64" s="1"/>
      <c r="B64" s="36" t="s">
        <v>239</v>
      </c>
      <c r="C64" s="31" t="s">
        <v>295</v>
      </c>
      <c r="D64" s="23"/>
      <c r="E64" s="22"/>
      <c r="F64" s="22"/>
      <c r="G64" s="101">
        <f>'(15)Orç_Ano_1'!I114</f>
        <v>0</v>
      </c>
      <c r="H64" s="43">
        <f>'(15)Orç_Ano_2'!I114</f>
        <v>0</v>
      </c>
      <c r="I64" s="43">
        <f>'(15)Orç_Ano_3'!I114</f>
        <v>0</v>
      </c>
      <c r="J64" s="43">
        <f>'(15)Orç_Ano_4'!I114</f>
        <v>0</v>
      </c>
      <c r="K64" s="43">
        <f>'(15)Orç_Ano_5'!I114</f>
        <v>0</v>
      </c>
      <c r="L64" s="43">
        <f>'(15)Orç_Ano_6'!I114</f>
        <v>0</v>
      </c>
      <c r="M64" s="43">
        <f t="shared" si="30"/>
        <v>0</v>
      </c>
      <c r="N64" s="43">
        <f t="shared" si="30"/>
        <v>0</v>
      </c>
      <c r="O64" s="43">
        <f t="shared" si="30"/>
        <v>0</v>
      </c>
      <c r="P64" s="43">
        <f t="shared" si="30"/>
        <v>0</v>
      </c>
      <c r="Q64" s="43">
        <f t="shared" si="30"/>
        <v>0</v>
      </c>
      <c r="R64" s="43">
        <f t="shared" si="30"/>
        <v>0</v>
      </c>
      <c r="S64" s="43">
        <f t="shared" si="30"/>
        <v>0</v>
      </c>
      <c r="T64" s="43">
        <f t="shared" si="30"/>
        <v>0</v>
      </c>
      <c r="U64" s="43">
        <f t="shared" si="30"/>
        <v>0</v>
      </c>
      <c r="V64" s="43">
        <f t="shared" si="30"/>
        <v>0</v>
      </c>
      <c r="W64" s="43">
        <f t="shared" si="30"/>
        <v>0</v>
      </c>
      <c r="X64" s="43">
        <f t="shared" si="30"/>
        <v>0</v>
      </c>
      <c r="Y64" s="43">
        <f t="shared" si="30"/>
        <v>0</v>
      </c>
      <c r="Z64" s="43">
        <f t="shared" si="30"/>
        <v>0</v>
      </c>
      <c r="AA64" s="63">
        <v>0</v>
      </c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</row>
    <row r="65" spans="1:255" ht="14.1" customHeight="1" x14ac:dyDescent="0.25">
      <c r="A65" s="1"/>
      <c r="B65" s="36" t="s">
        <v>240</v>
      </c>
      <c r="C65" s="31" t="s">
        <v>452</v>
      </c>
      <c r="D65" s="23"/>
      <c r="E65" s="4"/>
      <c r="F65" s="4"/>
      <c r="G65" s="101">
        <f>'(15)Orç_Ano_1'!I116</f>
        <v>0</v>
      </c>
      <c r="H65" s="43">
        <f>'(15)Orç_Ano_2'!I116</f>
        <v>0</v>
      </c>
      <c r="I65" s="43">
        <f>'(15)Orç_Ano_3'!I116</f>
        <v>0</v>
      </c>
      <c r="J65" s="43">
        <f>'(15)Orç_Ano_4'!I116</f>
        <v>0</v>
      </c>
      <c r="K65" s="43">
        <f>'(15)Orç_Ano_5'!I116</f>
        <v>0</v>
      </c>
      <c r="L65" s="43">
        <f>'(15)Orç_Ano_6'!I116</f>
        <v>0</v>
      </c>
      <c r="M65" s="43">
        <f t="shared" si="30"/>
        <v>0</v>
      </c>
      <c r="N65" s="43">
        <f t="shared" si="30"/>
        <v>0</v>
      </c>
      <c r="O65" s="43">
        <f t="shared" si="30"/>
        <v>0</v>
      </c>
      <c r="P65" s="43">
        <f t="shared" si="30"/>
        <v>0</v>
      </c>
      <c r="Q65" s="43">
        <f t="shared" si="30"/>
        <v>0</v>
      </c>
      <c r="R65" s="43">
        <f t="shared" si="30"/>
        <v>0</v>
      </c>
      <c r="S65" s="43">
        <f t="shared" si="30"/>
        <v>0</v>
      </c>
      <c r="T65" s="43">
        <f t="shared" si="30"/>
        <v>0</v>
      </c>
      <c r="U65" s="43">
        <f t="shared" si="30"/>
        <v>0</v>
      </c>
      <c r="V65" s="43">
        <f t="shared" si="30"/>
        <v>0</v>
      </c>
      <c r="W65" s="43">
        <f t="shared" si="30"/>
        <v>0</v>
      </c>
      <c r="X65" s="43">
        <f t="shared" si="30"/>
        <v>0</v>
      </c>
      <c r="Y65" s="43">
        <f t="shared" si="30"/>
        <v>0</v>
      </c>
      <c r="Z65" s="43">
        <f t="shared" si="30"/>
        <v>0</v>
      </c>
      <c r="AA65" s="63">
        <v>0</v>
      </c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</row>
    <row r="66" spans="1:255" ht="14.1" customHeight="1" x14ac:dyDescent="0.25">
      <c r="A66" s="1"/>
      <c r="B66" s="36" t="s">
        <v>283</v>
      </c>
      <c r="C66" s="31" t="s">
        <v>307</v>
      </c>
      <c r="D66" s="23"/>
      <c r="E66" s="4"/>
      <c r="F66" s="4"/>
      <c r="G66" s="101">
        <f>'(15)Orç_Ano_1'!I118</f>
        <v>0</v>
      </c>
      <c r="H66" s="43">
        <f>'(15)Orç_Ano_2'!I118</f>
        <v>0</v>
      </c>
      <c r="I66" s="43">
        <f>'(15)Orç_Ano_3'!I118</f>
        <v>0</v>
      </c>
      <c r="J66" s="43">
        <f>'(15)Orç_Ano_4'!I118</f>
        <v>0</v>
      </c>
      <c r="K66" s="43">
        <f>'(15)Orç_Ano_5'!I118</f>
        <v>0</v>
      </c>
      <c r="L66" s="43">
        <f>'(15)Orç_Ano_6'!I118</f>
        <v>0</v>
      </c>
      <c r="M66" s="43">
        <f t="shared" si="30"/>
        <v>0</v>
      </c>
      <c r="N66" s="43">
        <f t="shared" si="30"/>
        <v>0</v>
      </c>
      <c r="O66" s="43">
        <f t="shared" si="30"/>
        <v>0</v>
      </c>
      <c r="P66" s="43">
        <f t="shared" si="30"/>
        <v>0</v>
      </c>
      <c r="Q66" s="43">
        <f t="shared" si="30"/>
        <v>0</v>
      </c>
      <c r="R66" s="43">
        <f t="shared" si="30"/>
        <v>0</v>
      </c>
      <c r="S66" s="43">
        <f t="shared" si="30"/>
        <v>0</v>
      </c>
      <c r="T66" s="43">
        <f t="shared" si="30"/>
        <v>0</v>
      </c>
      <c r="U66" s="43">
        <f t="shared" si="30"/>
        <v>0</v>
      </c>
      <c r="V66" s="43">
        <f t="shared" si="30"/>
        <v>0</v>
      </c>
      <c r="W66" s="43">
        <f t="shared" si="30"/>
        <v>0</v>
      </c>
      <c r="X66" s="43">
        <f t="shared" si="30"/>
        <v>0</v>
      </c>
      <c r="Y66" s="43">
        <f t="shared" si="30"/>
        <v>0</v>
      </c>
      <c r="Z66" s="43">
        <f t="shared" si="30"/>
        <v>0</v>
      </c>
      <c r="AA66" s="63">
        <v>0</v>
      </c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</row>
    <row r="67" spans="1:255" ht="14.1" customHeight="1" x14ac:dyDescent="0.25">
      <c r="A67" s="1"/>
      <c r="B67" s="36" t="s">
        <v>284</v>
      </c>
      <c r="C67" s="31" t="s">
        <v>449</v>
      </c>
      <c r="D67" s="23"/>
      <c r="E67" s="4"/>
      <c r="F67" s="4"/>
      <c r="G67" s="101">
        <f>'(15)Orç_Ano_1'!I120</f>
        <v>0</v>
      </c>
      <c r="H67" s="43">
        <f>'(15)Orç_Ano_2'!I120</f>
        <v>0</v>
      </c>
      <c r="I67" s="43">
        <f>'(15)Orç_Ano_3'!I120</f>
        <v>0</v>
      </c>
      <c r="J67" s="43">
        <f>'(15)Orç_Ano_4'!I120</f>
        <v>0</v>
      </c>
      <c r="K67" s="43">
        <f>'(15)Orç_Ano_5'!I120</f>
        <v>0</v>
      </c>
      <c r="L67" s="43">
        <f>'(15)Orç_Ano_6'!I120</f>
        <v>0</v>
      </c>
      <c r="M67" s="43">
        <f t="shared" si="30"/>
        <v>0</v>
      </c>
      <c r="N67" s="43">
        <f t="shared" si="30"/>
        <v>0</v>
      </c>
      <c r="O67" s="43">
        <f t="shared" si="30"/>
        <v>0</v>
      </c>
      <c r="P67" s="43">
        <f t="shared" si="30"/>
        <v>0</v>
      </c>
      <c r="Q67" s="43">
        <f t="shared" si="30"/>
        <v>0</v>
      </c>
      <c r="R67" s="43">
        <f t="shared" si="30"/>
        <v>0</v>
      </c>
      <c r="S67" s="43">
        <f t="shared" si="30"/>
        <v>0</v>
      </c>
      <c r="T67" s="43">
        <f t="shared" si="30"/>
        <v>0</v>
      </c>
      <c r="U67" s="43">
        <f t="shared" si="30"/>
        <v>0</v>
      </c>
      <c r="V67" s="43">
        <f t="shared" si="30"/>
        <v>0</v>
      </c>
      <c r="W67" s="43">
        <f t="shared" si="30"/>
        <v>0</v>
      </c>
      <c r="X67" s="43">
        <f t="shared" si="30"/>
        <v>0</v>
      </c>
      <c r="Y67" s="43">
        <f t="shared" si="30"/>
        <v>0</v>
      </c>
      <c r="Z67" s="43">
        <f t="shared" si="30"/>
        <v>0</v>
      </c>
      <c r="AA67" s="63">
        <v>0</v>
      </c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</row>
    <row r="68" spans="1:255" ht="14.1" customHeight="1" x14ac:dyDescent="0.25">
      <c r="A68" s="1"/>
      <c r="B68" s="36" t="s">
        <v>285</v>
      </c>
      <c r="C68" s="31" t="s">
        <v>450</v>
      </c>
      <c r="D68" s="23"/>
      <c r="E68" s="4"/>
      <c r="F68" s="4"/>
      <c r="G68" s="101">
        <f>'(15)Orç_Ano_1'!I122</f>
        <v>0</v>
      </c>
      <c r="H68" s="43">
        <f>'(15)Orç_Ano_2'!I122</f>
        <v>0</v>
      </c>
      <c r="I68" s="43">
        <f>'(15)Orç_Ano_3'!I122</f>
        <v>0</v>
      </c>
      <c r="J68" s="43">
        <f>'(15)Orç_Ano_4'!I122</f>
        <v>0</v>
      </c>
      <c r="K68" s="43">
        <f>'(15)Orç_Ano_5'!I122</f>
        <v>0</v>
      </c>
      <c r="L68" s="43">
        <f>'(15)Orç_Ano_6'!I122</f>
        <v>0</v>
      </c>
      <c r="M68" s="43">
        <f t="shared" si="30"/>
        <v>0</v>
      </c>
      <c r="N68" s="43">
        <f t="shared" si="30"/>
        <v>0</v>
      </c>
      <c r="O68" s="43">
        <f t="shared" si="30"/>
        <v>0</v>
      </c>
      <c r="P68" s="43">
        <f t="shared" si="30"/>
        <v>0</v>
      </c>
      <c r="Q68" s="43">
        <f t="shared" si="30"/>
        <v>0</v>
      </c>
      <c r="R68" s="43">
        <f t="shared" si="30"/>
        <v>0</v>
      </c>
      <c r="S68" s="43">
        <f t="shared" si="30"/>
        <v>0</v>
      </c>
      <c r="T68" s="43">
        <f t="shared" si="30"/>
        <v>0</v>
      </c>
      <c r="U68" s="43">
        <f t="shared" si="30"/>
        <v>0</v>
      </c>
      <c r="V68" s="43">
        <f t="shared" si="30"/>
        <v>0</v>
      </c>
      <c r="W68" s="43">
        <f t="shared" si="30"/>
        <v>0</v>
      </c>
      <c r="X68" s="43">
        <f t="shared" si="30"/>
        <v>0</v>
      </c>
      <c r="Y68" s="43">
        <f t="shared" si="30"/>
        <v>0</v>
      </c>
      <c r="Z68" s="43">
        <f t="shared" si="30"/>
        <v>0</v>
      </c>
      <c r="AA68" s="63">
        <v>0</v>
      </c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</row>
    <row r="69" spans="1:255" ht="14.1" customHeight="1" x14ac:dyDescent="0.25">
      <c r="A69" s="1"/>
      <c r="B69" s="36" t="s">
        <v>287</v>
      </c>
      <c r="C69" s="31" t="s">
        <v>482</v>
      </c>
      <c r="D69" s="23"/>
      <c r="E69" s="4"/>
      <c r="F69" s="4"/>
      <c r="G69" s="44">
        <f>'(15)Orç_Ano_1'!I124</f>
        <v>0</v>
      </c>
      <c r="H69" s="44">
        <f>'(15)Orç_Ano_2'!I124</f>
        <v>0</v>
      </c>
      <c r="I69" s="44">
        <f>'(15)Orç_Ano_3'!I124</f>
        <v>0</v>
      </c>
      <c r="J69" s="44">
        <f>'(15)Orç_Ano_4'!I124</f>
        <v>0</v>
      </c>
      <c r="K69" s="44">
        <f>'(15)Orç_Ano_5'!I124</f>
        <v>0</v>
      </c>
      <c r="L69" s="44">
        <f>'(15)Orç_Ano_6'!I124</f>
        <v>0</v>
      </c>
      <c r="M69" s="44">
        <f t="shared" si="30"/>
        <v>0</v>
      </c>
      <c r="N69" s="44">
        <f t="shared" si="30"/>
        <v>0</v>
      </c>
      <c r="O69" s="44">
        <f t="shared" si="30"/>
        <v>0</v>
      </c>
      <c r="P69" s="44">
        <f t="shared" si="30"/>
        <v>0</v>
      </c>
      <c r="Q69" s="44">
        <f t="shared" si="30"/>
        <v>0</v>
      </c>
      <c r="R69" s="44">
        <f t="shared" si="30"/>
        <v>0</v>
      </c>
      <c r="S69" s="44">
        <f t="shared" si="30"/>
        <v>0</v>
      </c>
      <c r="T69" s="44">
        <f t="shared" si="30"/>
        <v>0</v>
      </c>
      <c r="U69" s="44">
        <f t="shared" si="30"/>
        <v>0</v>
      </c>
      <c r="V69" s="44">
        <f t="shared" si="30"/>
        <v>0</v>
      </c>
      <c r="W69" s="44">
        <f t="shared" si="30"/>
        <v>0</v>
      </c>
      <c r="X69" s="44">
        <f t="shared" si="30"/>
        <v>0</v>
      </c>
      <c r="Y69" s="44">
        <f t="shared" si="30"/>
        <v>0</v>
      </c>
      <c r="Z69" s="44">
        <f t="shared" si="30"/>
        <v>0</v>
      </c>
      <c r="AA69" s="64">
        <v>0</v>
      </c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</row>
    <row r="70" spans="1:255" ht="5.0999999999999996" customHeight="1" x14ac:dyDescent="0.25">
      <c r="E70" s="4"/>
      <c r="F70" s="4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68"/>
    </row>
    <row r="71" spans="1:255" ht="14.1" customHeight="1" x14ac:dyDescent="0.25">
      <c r="A71" s="6" t="s">
        <v>412</v>
      </c>
      <c r="B71" s="4" t="s">
        <v>534</v>
      </c>
      <c r="D71" s="4"/>
      <c r="E71" s="4"/>
      <c r="F71" s="4"/>
      <c r="G71" s="112">
        <f t="shared" ref="G71:Z71" si="31">G58-G61</f>
        <v>5102595.4866479989</v>
      </c>
      <c r="H71" s="45">
        <f>H58-H61</f>
        <v>5365185.1959024016</v>
      </c>
      <c r="I71" s="45">
        <f t="shared" si="31"/>
        <v>5627774.9051568061</v>
      </c>
      <c r="J71" s="45">
        <f t="shared" si="31"/>
        <v>5890364.6144112078</v>
      </c>
      <c r="K71" s="45">
        <f t="shared" si="31"/>
        <v>6152954.3236656114</v>
      </c>
      <c r="L71" s="45">
        <f t="shared" si="31"/>
        <v>6415544.0329200141</v>
      </c>
      <c r="M71" s="45">
        <f t="shared" si="31"/>
        <v>6415544.0329200141</v>
      </c>
      <c r="N71" s="45">
        <f t="shared" si="31"/>
        <v>6415544.0329200141</v>
      </c>
      <c r="O71" s="45">
        <f t="shared" si="31"/>
        <v>6415544.0329200141</v>
      </c>
      <c r="P71" s="45">
        <f t="shared" si="31"/>
        <v>6415544.0329200141</v>
      </c>
      <c r="Q71" s="45">
        <f t="shared" si="31"/>
        <v>6415544.0329200141</v>
      </c>
      <c r="R71" s="45">
        <f t="shared" si="31"/>
        <v>6415544.0329200141</v>
      </c>
      <c r="S71" s="45">
        <f t="shared" si="31"/>
        <v>6415544.0329200141</v>
      </c>
      <c r="T71" s="45">
        <f t="shared" si="31"/>
        <v>6415544.0329200141</v>
      </c>
      <c r="U71" s="45">
        <f t="shared" si="31"/>
        <v>6415544.0329200141</v>
      </c>
      <c r="V71" s="45">
        <f t="shared" si="31"/>
        <v>6415544.0329200141</v>
      </c>
      <c r="W71" s="45">
        <f t="shared" si="31"/>
        <v>6415544.0329200141</v>
      </c>
      <c r="X71" s="45">
        <f t="shared" si="31"/>
        <v>6415544.0329200141</v>
      </c>
      <c r="Y71" s="45">
        <f t="shared" si="31"/>
        <v>6415544.0329200141</v>
      </c>
      <c r="Z71" s="45">
        <f t="shared" si="31"/>
        <v>6415544.0329200141</v>
      </c>
      <c r="AA71" s="56">
        <v>0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</row>
    <row r="72" spans="1:255" ht="5.0999999999999996" customHeight="1" x14ac:dyDescent="0.25">
      <c r="B72" s="1"/>
      <c r="E72" s="4"/>
      <c r="F72" s="4"/>
      <c r="AA72" s="61"/>
    </row>
    <row r="73" spans="1:255" ht="14.1" customHeight="1" x14ac:dyDescent="0.25">
      <c r="A73" s="6" t="s">
        <v>413</v>
      </c>
      <c r="B73" s="4" t="s">
        <v>535</v>
      </c>
      <c r="C73" s="4"/>
      <c r="D73" s="46" t="s">
        <v>3</v>
      </c>
      <c r="E73" s="46" t="s">
        <v>470</v>
      </c>
      <c r="F73" s="21"/>
      <c r="G73" s="110">
        <f t="shared" ref="G73:Z73" si="32">SUM(G74:G76)</f>
        <v>47042.982359999995</v>
      </c>
      <c r="H73" s="39">
        <f>SUM(H74:H76)</f>
        <v>49463.907768000019</v>
      </c>
      <c r="I73" s="39">
        <f t="shared" si="32"/>
        <v>51884.833176000051</v>
      </c>
      <c r="J73" s="39">
        <f t="shared" si="32"/>
        <v>54305.758584000068</v>
      </c>
      <c r="K73" s="39">
        <f t="shared" si="32"/>
        <v>56726.683992000108</v>
      </c>
      <c r="L73" s="39">
        <f t="shared" si="32"/>
        <v>59147.609400000132</v>
      </c>
      <c r="M73" s="39">
        <f t="shared" si="32"/>
        <v>59147.609400000132</v>
      </c>
      <c r="N73" s="39">
        <f t="shared" si="32"/>
        <v>59147.609400000132</v>
      </c>
      <c r="O73" s="39">
        <f t="shared" si="32"/>
        <v>59147.609400000132</v>
      </c>
      <c r="P73" s="39">
        <f t="shared" si="32"/>
        <v>59147.609400000132</v>
      </c>
      <c r="Q73" s="39">
        <f t="shared" si="32"/>
        <v>59147.609400000132</v>
      </c>
      <c r="R73" s="39">
        <f t="shared" si="32"/>
        <v>59147.609400000132</v>
      </c>
      <c r="S73" s="39">
        <f t="shared" si="32"/>
        <v>59147.609400000132</v>
      </c>
      <c r="T73" s="39">
        <f t="shared" si="32"/>
        <v>59147.609400000132</v>
      </c>
      <c r="U73" s="39">
        <f t="shared" si="32"/>
        <v>59147.609400000132</v>
      </c>
      <c r="V73" s="39">
        <f t="shared" si="32"/>
        <v>59147.609400000132</v>
      </c>
      <c r="W73" s="39">
        <f t="shared" si="32"/>
        <v>59147.609400000132</v>
      </c>
      <c r="X73" s="39">
        <f t="shared" si="32"/>
        <v>59147.609400000132</v>
      </c>
      <c r="Y73" s="39">
        <f t="shared" si="32"/>
        <v>59147.609400000132</v>
      </c>
      <c r="Z73" s="39">
        <f t="shared" si="32"/>
        <v>59147.609400000132</v>
      </c>
      <c r="AA73" s="56">
        <v>0</v>
      </c>
    </row>
    <row r="74" spans="1:255" ht="14.1" customHeight="1" x14ac:dyDescent="0.25">
      <c r="A74" s="1"/>
      <c r="B74" s="36" t="s">
        <v>237</v>
      </c>
      <c r="C74" s="31" t="s">
        <v>388</v>
      </c>
      <c r="D74" s="103">
        <v>1.4999999999999999E-2</v>
      </c>
      <c r="E74" s="47">
        <v>0.1</v>
      </c>
      <c r="F74" s="123"/>
      <c r="G74" s="100">
        <f>G18*($D$74*$E$74)</f>
        <v>9408.5964719999993</v>
      </c>
      <c r="H74" s="27">
        <f>H18*($D$74*$E$74)</f>
        <v>9892.7815536000035</v>
      </c>
      <c r="I74" s="27">
        <f t="shared" ref="I74:Z74" si="33">I18*($D$74*$E$74)</f>
        <v>10376.966635200011</v>
      </c>
      <c r="J74" s="27">
        <f t="shared" si="33"/>
        <v>10861.151716800015</v>
      </c>
      <c r="K74" s="27">
        <f t="shared" si="33"/>
        <v>11345.336798400022</v>
      </c>
      <c r="L74" s="27">
        <f t="shared" si="33"/>
        <v>11829.521880000028</v>
      </c>
      <c r="M74" s="27">
        <f t="shared" si="33"/>
        <v>11829.521880000028</v>
      </c>
      <c r="N74" s="27">
        <f t="shared" si="33"/>
        <v>11829.521880000028</v>
      </c>
      <c r="O74" s="27">
        <f t="shared" si="33"/>
        <v>11829.521880000028</v>
      </c>
      <c r="P74" s="27">
        <f t="shared" si="33"/>
        <v>11829.521880000028</v>
      </c>
      <c r="Q74" s="27">
        <f t="shared" si="33"/>
        <v>11829.521880000028</v>
      </c>
      <c r="R74" s="27">
        <f t="shared" si="33"/>
        <v>11829.521880000028</v>
      </c>
      <c r="S74" s="27">
        <f t="shared" si="33"/>
        <v>11829.521880000028</v>
      </c>
      <c r="T74" s="27">
        <f t="shared" si="33"/>
        <v>11829.521880000028</v>
      </c>
      <c r="U74" s="27">
        <f t="shared" si="33"/>
        <v>11829.521880000028</v>
      </c>
      <c r="V74" s="27">
        <f t="shared" si="33"/>
        <v>11829.521880000028</v>
      </c>
      <c r="W74" s="27">
        <f t="shared" si="33"/>
        <v>11829.521880000028</v>
      </c>
      <c r="X74" s="27">
        <f t="shared" si="33"/>
        <v>11829.521880000028</v>
      </c>
      <c r="Y74" s="27">
        <f t="shared" si="33"/>
        <v>11829.521880000028</v>
      </c>
      <c r="Z74" s="27">
        <f t="shared" si="33"/>
        <v>11829.521880000028</v>
      </c>
      <c r="AA74" s="69">
        <v>0</v>
      </c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</row>
    <row r="75" spans="1:255" ht="14.1" customHeight="1" x14ac:dyDescent="0.25">
      <c r="A75" s="1"/>
      <c r="B75" s="36" t="s">
        <v>238</v>
      </c>
      <c r="C75" s="31" t="s">
        <v>389</v>
      </c>
      <c r="D75" s="103">
        <v>1.4999999999999999E-2</v>
      </c>
      <c r="E75" s="47">
        <v>0.1</v>
      </c>
      <c r="F75" s="123"/>
      <c r="G75" s="101">
        <f>G18*($D$75*$E$75)</f>
        <v>9408.5964719999993</v>
      </c>
      <c r="H75" s="43">
        <f>H18*($D$75*$E$75)</f>
        <v>9892.7815536000035</v>
      </c>
      <c r="I75" s="43">
        <f t="shared" ref="I75:Z75" si="34">I18*($D$75*$E$75)</f>
        <v>10376.966635200011</v>
      </c>
      <c r="J75" s="43">
        <f t="shared" si="34"/>
        <v>10861.151716800015</v>
      </c>
      <c r="K75" s="43">
        <f t="shared" si="34"/>
        <v>11345.336798400022</v>
      </c>
      <c r="L75" s="43">
        <f t="shared" si="34"/>
        <v>11829.521880000028</v>
      </c>
      <c r="M75" s="43">
        <f t="shared" si="34"/>
        <v>11829.521880000028</v>
      </c>
      <c r="N75" s="43">
        <f t="shared" si="34"/>
        <v>11829.521880000028</v>
      </c>
      <c r="O75" s="43">
        <f t="shared" si="34"/>
        <v>11829.521880000028</v>
      </c>
      <c r="P75" s="43">
        <f t="shared" si="34"/>
        <v>11829.521880000028</v>
      </c>
      <c r="Q75" s="43">
        <f t="shared" si="34"/>
        <v>11829.521880000028</v>
      </c>
      <c r="R75" s="43">
        <f t="shared" si="34"/>
        <v>11829.521880000028</v>
      </c>
      <c r="S75" s="43">
        <f t="shared" si="34"/>
        <v>11829.521880000028</v>
      </c>
      <c r="T75" s="43">
        <f t="shared" si="34"/>
        <v>11829.521880000028</v>
      </c>
      <c r="U75" s="43">
        <f t="shared" si="34"/>
        <v>11829.521880000028</v>
      </c>
      <c r="V75" s="43">
        <f t="shared" si="34"/>
        <v>11829.521880000028</v>
      </c>
      <c r="W75" s="43">
        <f t="shared" si="34"/>
        <v>11829.521880000028</v>
      </c>
      <c r="X75" s="43">
        <f t="shared" si="34"/>
        <v>11829.521880000028</v>
      </c>
      <c r="Y75" s="43">
        <f t="shared" si="34"/>
        <v>11829.521880000028</v>
      </c>
      <c r="Z75" s="43">
        <f t="shared" si="34"/>
        <v>11829.521880000028</v>
      </c>
      <c r="AA75" s="70">
        <v>0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</row>
    <row r="76" spans="1:255" ht="14.1" customHeight="1" x14ac:dyDescent="0.25">
      <c r="A76" s="1"/>
      <c r="B76" s="36" t="s">
        <v>239</v>
      </c>
      <c r="C76" s="31" t="s">
        <v>390</v>
      </c>
      <c r="D76" s="103">
        <v>0.03</v>
      </c>
      <c r="E76" s="47">
        <v>0.15</v>
      </c>
      <c r="G76" s="44">
        <f>G18*($D$76*$E$76)</f>
        <v>28225.789415999992</v>
      </c>
      <c r="H76" s="44">
        <f>H18*($D$76*$E$76)</f>
        <v>29678.344660800009</v>
      </c>
      <c r="I76" s="44">
        <f t="shared" ref="I76:Z76" si="35">I18*($D$76*$E$76)</f>
        <v>31130.899905600028</v>
      </c>
      <c r="J76" s="44">
        <f t="shared" si="35"/>
        <v>32583.455150400041</v>
      </c>
      <c r="K76" s="44">
        <f t="shared" si="35"/>
        <v>34036.010395200065</v>
      </c>
      <c r="L76" s="44">
        <f t="shared" si="35"/>
        <v>35488.565640000073</v>
      </c>
      <c r="M76" s="44">
        <f t="shared" si="35"/>
        <v>35488.565640000073</v>
      </c>
      <c r="N76" s="44">
        <f t="shared" si="35"/>
        <v>35488.565640000073</v>
      </c>
      <c r="O76" s="44">
        <f t="shared" si="35"/>
        <v>35488.565640000073</v>
      </c>
      <c r="P76" s="44">
        <f t="shared" si="35"/>
        <v>35488.565640000073</v>
      </c>
      <c r="Q76" s="44">
        <f t="shared" si="35"/>
        <v>35488.565640000073</v>
      </c>
      <c r="R76" s="44">
        <f t="shared" si="35"/>
        <v>35488.565640000073</v>
      </c>
      <c r="S76" s="44">
        <f t="shared" si="35"/>
        <v>35488.565640000073</v>
      </c>
      <c r="T76" s="44">
        <f t="shared" si="35"/>
        <v>35488.565640000073</v>
      </c>
      <c r="U76" s="44">
        <f t="shared" si="35"/>
        <v>35488.565640000073</v>
      </c>
      <c r="V76" s="44">
        <f t="shared" si="35"/>
        <v>35488.565640000073</v>
      </c>
      <c r="W76" s="44">
        <f t="shared" si="35"/>
        <v>35488.565640000073</v>
      </c>
      <c r="X76" s="44">
        <f t="shared" si="35"/>
        <v>35488.565640000073</v>
      </c>
      <c r="Y76" s="44">
        <f t="shared" si="35"/>
        <v>35488.565640000073</v>
      </c>
      <c r="Z76" s="44">
        <f t="shared" si="35"/>
        <v>35488.565640000073</v>
      </c>
      <c r="AA76" s="71">
        <v>0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</row>
    <row r="77" spans="1:255" ht="5.0999999999999996" customHeight="1" x14ac:dyDescent="0.25">
      <c r="A77" s="6"/>
      <c r="B77" s="6"/>
      <c r="C77" s="4"/>
      <c r="D77" s="4"/>
      <c r="E77" s="48"/>
      <c r="F77" s="48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118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</row>
    <row r="78" spans="1:255" ht="14.1" customHeight="1" x14ac:dyDescent="0.25">
      <c r="A78" s="6" t="s">
        <v>414</v>
      </c>
      <c r="B78" s="4" t="s">
        <v>543</v>
      </c>
      <c r="D78" s="4"/>
      <c r="E78" s="4"/>
      <c r="F78" s="22"/>
      <c r="G78" s="112">
        <f>G71-G73</f>
        <v>5055552.5042879991</v>
      </c>
      <c r="H78" s="45">
        <f>H71-H73</f>
        <v>5315721.2881344017</v>
      </c>
      <c r="I78" s="45">
        <f t="shared" ref="I78:Z78" si="36">I71-I73</f>
        <v>5575890.0719808061</v>
      </c>
      <c r="J78" s="45">
        <f t="shared" si="36"/>
        <v>5836058.8558272077</v>
      </c>
      <c r="K78" s="45">
        <f t="shared" si="36"/>
        <v>6096227.6396736111</v>
      </c>
      <c r="L78" s="45">
        <f t="shared" si="36"/>
        <v>6356396.4235200137</v>
      </c>
      <c r="M78" s="45">
        <f t="shared" si="36"/>
        <v>6356396.4235200137</v>
      </c>
      <c r="N78" s="45">
        <f t="shared" si="36"/>
        <v>6356396.4235200137</v>
      </c>
      <c r="O78" s="45">
        <f t="shared" si="36"/>
        <v>6356396.4235200137</v>
      </c>
      <c r="P78" s="45">
        <f t="shared" si="36"/>
        <v>6356396.4235200137</v>
      </c>
      <c r="Q78" s="45">
        <f t="shared" si="36"/>
        <v>6356396.4235200137</v>
      </c>
      <c r="R78" s="45">
        <f t="shared" si="36"/>
        <v>6356396.4235200137</v>
      </c>
      <c r="S78" s="45">
        <f t="shared" si="36"/>
        <v>6356396.4235200137</v>
      </c>
      <c r="T78" s="45">
        <f t="shared" si="36"/>
        <v>6356396.4235200137</v>
      </c>
      <c r="U78" s="45">
        <f t="shared" si="36"/>
        <v>6356396.4235200137</v>
      </c>
      <c r="V78" s="45">
        <f t="shared" si="36"/>
        <v>6356396.4235200137</v>
      </c>
      <c r="W78" s="45">
        <f t="shared" si="36"/>
        <v>6356396.4235200137</v>
      </c>
      <c r="X78" s="45">
        <f t="shared" si="36"/>
        <v>6356396.4235200137</v>
      </c>
      <c r="Y78" s="45">
        <f t="shared" si="36"/>
        <v>6356396.4235200137</v>
      </c>
      <c r="Z78" s="45">
        <f t="shared" si="36"/>
        <v>6356396.4235200137</v>
      </c>
      <c r="AA78" s="56">
        <v>0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</row>
    <row r="79" spans="1:255" ht="5.0999999999999996" customHeight="1" x14ac:dyDescent="0.25">
      <c r="B79" s="1"/>
      <c r="E79" s="4"/>
      <c r="F79" s="4"/>
      <c r="AA79" s="61"/>
    </row>
    <row r="80" spans="1:255" ht="14.1" customHeight="1" x14ac:dyDescent="0.25">
      <c r="A80" s="6" t="s">
        <v>415</v>
      </c>
      <c r="B80" s="4" t="s">
        <v>536</v>
      </c>
      <c r="D80" s="46" t="s">
        <v>3</v>
      </c>
      <c r="E80" s="48"/>
      <c r="F80" s="48"/>
      <c r="G80" s="110">
        <f>SUM(G81:G83)</f>
        <v>1694887.8514579199</v>
      </c>
      <c r="H80" s="39">
        <f t="shared" ref="H80" si="37">SUM(H81:H83)</f>
        <v>1783345.2379656965</v>
      </c>
      <c r="I80" s="39">
        <f>SUM(I81:I83)</f>
        <v>1871802.624473474</v>
      </c>
      <c r="J80" s="39">
        <f t="shared" ref="J80:Z80" si="38">SUM(J81:J83)</f>
        <v>1960260.0109812506</v>
      </c>
      <c r="K80" s="39">
        <f t="shared" si="38"/>
        <v>2048717.3974890281</v>
      </c>
      <c r="L80" s="39">
        <f t="shared" si="38"/>
        <v>2137174.7839968046</v>
      </c>
      <c r="M80" s="39">
        <f t="shared" si="38"/>
        <v>2137174.7839968046</v>
      </c>
      <c r="N80" s="39">
        <f t="shared" si="38"/>
        <v>2137174.7839968046</v>
      </c>
      <c r="O80" s="39">
        <f t="shared" si="38"/>
        <v>2137174.7839968046</v>
      </c>
      <c r="P80" s="39">
        <f t="shared" si="38"/>
        <v>2137174.7839968046</v>
      </c>
      <c r="Q80" s="39">
        <f t="shared" si="38"/>
        <v>2137174.7839968046</v>
      </c>
      <c r="R80" s="39">
        <f t="shared" si="38"/>
        <v>2137174.7839968046</v>
      </c>
      <c r="S80" s="39">
        <f t="shared" si="38"/>
        <v>2137174.7839968046</v>
      </c>
      <c r="T80" s="39">
        <f t="shared" si="38"/>
        <v>2137174.7839968046</v>
      </c>
      <c r="U80" s="39">
        <f t="shared" si="38"/>
        <v>2137174.7839968046</v>
      </c>
      <c r="V80" s="39">
        <f t="shared" si="38"/>
        <v>2137174.7839968046</v>
      </c>
      <c r="W80" s="39">
        <f t="shared" si="38"/>
        <v>2137174.7839968046</v>
      </c>
      <c r="X80" s="39">
        <f t="shared" si="38"/>
        <v>2137174.7839968046</v>
      </c>
      <c r="Y80" s="39">
        <f t="shared" si="38"/>
        <v>2137174.7839968046</v>
      </c>
      <c r="Z80" s="39">
        <f t="shared" si="38"/>
        <v>2137174.7839968046</v>
      </c>
      <c r="AA80" s="56">
        <v>0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</row>
    <row r="81" spans="1:255" ht="14.1" customHeight="1" x14ac:dyDescent="0.25">
      <c r="A81" s="1"/>
      <c r="B81" s="36" t="s">
        <v>237</v>
      </c>
      <c r="C81" s="31" t="s">
        <v>383</v>
      </c>
      <c r="D81" s="47">
        <v>0.09</v>
      </c>
      <c r="E81" s="48"/>
      <c r="F81" s="48"/>
      <c r="G81" s="100">
        <f t="shared" ref="G81:Z81" si="39">IF(G78&gt;=0,$D$81*G78,0)</f>
        <v>454999.72538591991</v>
      </c>
      <c r="H81" s="27">
        <f t="shared" si="39"/>
        <v>478414.91593209613</v>
      </c>
      <c r="I81" s="27">
        <f t="shared" si="39"/>
        <v>501830.10647827253</v>
      </c>
      <c r="J81" s="27">
        <f t="shared" si="39"/>
        <v>525245.29702444864</v>
      </c>
      <c r="K81" s="27">
        <f t="shared" si="39"/>
        <v>548660.48757062503</v>
      </c>
      <c r="L81" s="27">
        <f t="shared" si="39"/>
        <v>572075.67811680119</v>
      </c>
      <c r="M81" s="27">
        <f t="shared" si="39"/>
        <v>572075.67811680119</v>
      </c>
      <c r="N81" s="27">
        <f t="shared" si="39"/>
        <v>572075.67811680119</v>
      </c>
      <c r="O81" s="27">
        <f t="shared" si="39"/>
        <v>572075.67811680119</v>
      </c>
      <c r="P81" s="27">
        <f t="shared" si="39"/>
        <v>572075.67811680119</v>
      </c>
      <c r="Q81" s="27">
        <f t="shared" si="39"/>
        <v>572075.67811680119</v>
      </c>
      <c r="R81" s="27">
        <f t="shared" si="39"/>
        <v>572075.67811680119</v>
      </c>
      <c r="S81" s="27">
        <f t="shared" si="39"/>
        <v>572075.67811680119</v>
      </c>
      <c r="T81" s="27">
        <f t="shared" si="39"/>
        <v>572075.67811680119</v>
      </c>
      <c r="U81" s="27">
        <f t="shared" si="39"/>
        <v>572075.67811680119</v>
      </c>
      <c r="V81" s="27">
        <f t="shared" si="39"/>
        <v>572075.67811680119</v>
      </c>
      <c r="W81" s="27">
        <f t="shared" si="39"/>
        <v>572075.67811680119</v>
      </c>
      <c r="X81" s="27">
        <f t="shared" si="39"/>
        <v>572075.67811680119</v>
      </c>
      <c r="Y81" s="27">
        <f t="shared" si="39"/>
        <v>572075.67811680119</v>
      </c>
      <c r="Z81" s="27">
        <f t="shared" si="39"/>
        <v>572075.67811680119</v>
      </c>
      <c r="AA81" s="72">
        <v>0</v>
      </c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</row>
    <row r="82" spans="1:255" ht="14.1" customHeight="1" x14ac:dyDescent="0.25">
      <c r="A82" s="1"/>
      <c r="B82" s="36" t="s">
        <v>238</v>
      </c>
      <c r="C82" s="31" t="s">
        <v>384</v>
      </c>
      <c r="D82" s="47">
        <v>0.15</v>
      </c>
      <c r="E82" s="48"/>
      <c r="F82" s="48"/>
      <c r="G82" s="101">
        <f t="shared" ref="G82:Z82" si="40">IF(G78&gt;=0,$D$82*G78,0)</f>
        <v>758332.87564319989</v>
      </c>
      <c r="H82" s="43">
        <f t="shared" si="40"/>
        <v>797358.1932201602</v>
      </c>
      <c r="I82" s="43">
        <f t="shared" si="40"/>
        <v>836383.51079712086</v>
      </c>
      <c r="J82" s="43">
        <f t="shared" si="40"/>
        <v>875408.82837408117</v>
      </c>
      <c r="K82" s="43">
        <f t="shared" si="40"/>
        <v>914434.1459510416</v>
      </c>
      <c r="L82" s="43">
        <f t="shared" si="40"/>
        <v>953459.46352800203</v>
      </c>
      <c r="M82" s="43">
        <f t="shared" si="40"/>
        <v>953459.46352800203</v>
      </c>
      <c r="N82" s="43">
        <f t="shared" si="40"/>
        <v>953459.46352800203</v>
      </c>
      <c r="O82" s="43">
        <f t="shared" si="40"/>
        <v>953459.46352800203</v>
      </c>
      <c r="P82" s="43">
        <f t="shared" si="40"/>
        <v>953459.46352800203</v>
      </c>
      <c r="Q82" s="43">
        <f t="shared" si="40"/>
        <v>953459.46352800203</v>
      </c>
      <c r="R82" s="43">
        <f t="shared" si="40"/>
        <v>953459.46352800203</v>
      </c>
      <c r="S82" s="43">
        <f t="shared" si="40"/>
        <v>953459.46352800203</v>
      </c>
      <c r="T82" s="43">
        <f t="shared" si="40"/>
        <v>953459.46352800203</v>
      </c>
      <c r="U82" s="43">
        <f t="shared" si="40"/>
        <v>953459.46352800203</v>
      </c>
      <c r="V82" s="43">
        <f t="shared" si="40"/>
        <v>953459.46352800203</v>
      </c>
      <c r="W82" s="43">
        <f t="shared" si="40"/>
        <v>953459.46352800203</v>
      </c>
      <c r="X82" s="43">
        <f t="shared" si="40"/>
        <v>953459.46352800203</v>
      </c>
      <c r="Y82" s="43">
        <f t="shared" si="40"/>
        <v>953459.46352800203</v>
      </c>
      <c r="Z82" s="43">
        <f t="shared" si="40"/>
        <v>953459.46352800203</v>
      </c>
      <c r="AA82" s="70">
        <v>0</v>
      </c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</row>
    <row r="83" spans="1:255" ht="14.1" customHeight="1" x14ac:dyDescent="0.25">
      <c r="A83" s="1"/>
      <c r="B83" s="36" t="s">
        <v>239</v>
      </c>
      <c r="C83" s="31" t="s">
        <v>42</v>
      </c>
      <c r="D83" s="47">
        <v>0.1</v>
      </c>
      <c r="E83" s="48"/>
      <c r="F83" s="48"/>
      <c r="G83" s="44">
        <f t="shared" ref="G83:Z83" si="41">IF(G78&gt;240000,(G78-240000)*$D$83,0)</f>
        <v>481555.25042879995</v>
      </c>
      <c r="H83" s="50">
        <f t="shared" si="41"/>
        <v>507572.12881344021</v>
      </c>
      <c r="I83" s="50">
        <f t="shared" si="41"/>
        <v>533589.00719808065</v>
      </c>
      <c r="J83" s="50">
        <f t="shared" si="41"/>
        <v>559605.88558272074</v>
      </c>
      <c r="K83" s="50">
        <f t="shared" si="41"/>
        <v>585622.76396736118</v>
      </c>
      <c r="L83" s="50">
        <f t="shared" si="41"/>
        <v>611639.64235200139</v>
      </c>
      <c r="M83" s="50">
        <f t="shared" si="41"/>
        <v>611639.64235200139</v>
      </c>
      <c r="N83" s="50">
        <f t="shared" si="41"/>
        <v>611639.64235200139</v>
      </c>
      <c r="O83" s="50">
        <f t="shared" si="41"/>
        <v>611639.64235200139</v>
      </c>
      <c r="P83" s="50">
        <f t="shared" si="41"/>
        <v>611639.64235200139</v>
      </c>
      <c r="Q83" s="50">
        <f t="shared" si="41"/>
        <v>611639.64235200139</v>
      </c>
      <c r="R83" s="50">
        <f t="shared" si="41"/>
        <v>611639.64235200139</v>
      </c>
      <c r="S83" s="50">
        <f t="shared" si="41"/>
        <v>611639.64235200139</v>
      </c>
      <c r="T83" s="50">
        <f t="shared" si="41"/>
        <v>611639.64235200139</v>
      </c>
      <c r="U83" s="50">
        <f t="shared" si="41"/>
        <v>611639.64235200139</v>
      </c>
      <c r="V83" s="50">
        <f t="shared" si="41"/>
        <v>611639.64235200139</v>
      </c>
      <c r="W83" s="50">
        <f t="shared" si="41"/>
        <v>611639.64235200139</v>
      </c>
      <c r="X83" s="50">
        <f t="shared" si="41"/>
        <v>611639.64235200139</v>
      </c>
      <c r="Y83" s="50">
        <f t="shared" si="41"/>
        <v>611639.64235200139</v>
      </c>
      <c r="Z83" s="50">
        <f t="shared" si="41"/>
        <v>611639.64235200139</v>
      </c>
      <c r="AA83" s="71">
        <v>0</v>
      </c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</row>
    <row r="84" spans="1:255" s="10" customFormat="1" ht="5.0999999999999996" customHeight="1" x14ac:dyDescent="0.25">
      <c r="A84" s="14"/>
      <c r="B84" s="14"/>
      <c r="E84" s="4"/>
      <c r="F84" s="4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73"/>
    </row>
    <row r="85" spans="1:255" ht="14.1" customHeight="1" x14ac:dyDescent="0.25">
      <c r="A85" s="6" t="s">
        <v>416</v>
      </c>
      <c r="B85" s="4" t="s">
        <v>537</v>
      </c>
      <c r="D85" s="4"/>
      <c r="E85" s="4"/>
      <c r="F85" s="4"/>
      <c r="G85" s="112">
        <f>G78-G80</f>
        <v>3360664.6528300792</v>
      </c>
      <c r="H85" s="45">
        <f>H78-H80</f>
        <v>3532376.0501687052</v>
      </c>
      <c r="I85" s="45">
        <f t="shared" ref="I85:Z85" si="42">I78-I80</f>
        <v>3704087.4475073321</v>
      </c>
      <c r="J85" s="45">
        <f>J78-J80</f>
        <v>3875798.8448459571</v>
      </c>
      <c r="K85" s="45">
        <f t="shared" si="42"/>
        <v>4047510.2421845831</v>
      </c>
      <c r="L85" s="45">
        <f t="shared" si="42"/>
        <v>4219221.6395232091</v>
      </c>
      <c r="M85" s="45">
        <f t="shared" si="42"/>
        <v>4219221.6395232091</v>
      </c>
      <c r="N85" s="45">
        <f t="shared" si="42"/>
        <v>4219221.6395232091</v>
      </c>
      <c r="O85" s="45">
        <f t="shared" si="42"/>
        <v>4219221.6395232091</v>
      </c>
      <c r="P85" s="45">
        <f t="shared" si="42"/>
        <v>4219221.6395232091</v>
      </c>
      <c r="Q85" s="45">
        <f t="shared" si="42"/>
        <v>4219221.6395232091</v>
      </c>
      <c r="R85" s="45">
        <f t="shared" si="42"/>
        <v>4219221.6395232091</v>
      </c>
      <c r="S85" s="45">
        <f t="shared" si="42"/>
        <v>4219221.6395232091</v>
      </c>
      <c r="T85" s="45">
        <f t="shared" si="42"/>
        <v>4219221.6395232091</v>
      </c>
      <c r="U85" s="45">
        <f t="shared" si="42"/>
        <v>4219221.6395232091</v>
      </c>
      <c r="V85" s="45">
        <f t="shared" si="42"/>
        <v>4219221.6395232091</v>
      </c>
      <c r="W85" s="45">
        <f t="shared" si="42"/>
        <v>4219221.6395232091</v>
      </c>
      <c r="X85" s="45">
        <f t="shared" si="42"/>
        <v>4219221.6395232091</v>
      </c>
      <c r="Y85" s="45">
        <f t="shared" si="42"/>
        <v>4219221.6395232091</v>
      </c>
      <c r="Z85" s="45">
        <f t="shared" si="42"/>
        <v>4219221.6395232091</v>
      </c>
      <c r="AA85" s="56">
        <v>0</v>
      </c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</row>
    <row r="86" spans="1:255" ht="14.1" customHeight="1" x14ac:dyDescent="0.25">
      <c r="A86" s="1"/>
      <c r="B86" s="36" t="s">
        <v>237</v>
      </c>
      <c r="C86" s="31" t="s">
        <v>99</v>
      </c>
      <c r="E86" s="4"/>
      <c r="F86" s="4"/>
      <c r="G86" s="93">
        <f t="shared" ref="G86:Z86" si="43">G85/G18</f>
        <v>0.53578628802363193</v>
      </c>
      <c r="H86" s="93">
        <f t="shared" si="43"/>
        <v>0.5355990169746444</v>
      </c>
      <c r="I86" s="93">
        <f t="shared" si="43"/>
        <v>0.53542922190901954</v>
      </c>
      <c r="J86" s="93">
        <f t="shared" si="43"/>
        <v>0.53527456561317666</v>
      </c>
      <c r="K86" s="93">
        <f t="shared" si="43"/>
        <v>0.5351331098547093</v>
      </c>
      <c r="L86" s="93">
        <f t="shared" si="43"/>
        <v>0.53500323373042358</v>
      </c>
      <c r="M86" s="93">
        <f t="shared" si="43"/>
        <v>0.53500323373042358</v>
      </c>
      <c r="N86" s="93">
        <f t="shared" si="43"/>
        <v>0.53500323373042358</v>
      </c>
      <c r="O86" s="93">
        <f t="shared" si="43"/>
        <v>0.53500323373042358</v>
      </c>
      <c r="P86" s="93">
        <f t="shared" si="43"/>
        <v>0.53500323373042358</v>
      </c>
      <c r="Q86" s="93">
        <f t="shared" si="43"/>
        <v>0.53500323373042358</v>
      </c>
      <c r="R86" s="93">
        <f t="shared" si="43"/>
        <v>0.53500323373042358</v>
      </c>
      <c r="S86" s="93">
        <f t="shared" si="43"/>
        <v>0.53500323373042358</v>
      </c>
      <c r="T86" s="93">
        <f t="shared" si="43"/>
        <v>0.53500323373042358</v>
      </c>
      <c r="U86" s="93">
        <f t="shared" si="43"/>
        <v>0.53500323373042358</v>
      </c>
      <c r="V86" s="93">
        <f t="shared" si="43"/>
        <v>0.53500323373042358</v>
      </c>
      <c r="W86" s="93">
        <f t="shared" si="43"/>
        <v>0.53500323373042358</v>
      </c>
      <c r="X86" s="93">
        <f t="shared" si="43"/>
        <v>0.53500323373042358</v>
      </c>
      <c r="Y86" s="93">
        <f t="shared" si="43"/>
        <v>0.53500323373042358</v>
      </c>
      <c r="Z86" s="93">
        <f t="shared" si="43"/>
        <v>0.53500323373042358</v>
      </c>
      <c r="AA86" s="63">
        <v>0</v>
      </c>
    </row>
    <row r="87" spans="1:255" s="10" customFormat="1" ht="5.0999999999999996" customHeight="1" x14ac:dyDescent="0.25">
      <c r="A87" s="14"/>
      <c r="E87" s="4"/>
      <c r="F87" s="4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73"/>
    </row>
    <row r="88" spans="1:255" ht="14.1" customHeight="1" x14ac:dyDescent="0.25">
      <c r="A88" s="6" t="s">
        <v>417</v>
      </c>
      <c r="B88" s="4" t="s">
        <v>538</v>
      </c>
      <c r="D88" s="4"/>
      <c r="E88" s="23"/>
      <c r="F88" s="23"/>
      <c r="G88" s="110">
        <f>SUM(G89:G96)</f>
        <v>0</v>
      </c>
      <c r="H88" s="30">
        <f>SUM(H89:H96)</f>
        <v>0</v>
      </c>
      <c r="I88" s="30">
        <f>SUM(I89:I96)</f>
        <v>0</v>
      </c>
      <c r="J88" s="30">
        <f t="shared" ref="J88:Z88" si="44">SUM(J89:J96)</f>
        <v>0</v>
      </c>
      <c r="K88" s="30">
        <f t="shared" si="44"/>
        <v>0</v>
      </c>
      <c r="L88" s="30">
        <f t="shared" si="44"/>
        <v>0</v>
      </c>
      <c r="M88" s="30">
        <f t="shared" si="44"/>
        <v>0</v>
      </c>
      <c r="N88" s="30">
        <f t="shared" si="44"/>
        <v>0</v>
      </c>
      <c r="O88" s="30">
        <f t="shared" si="44"/>
        <v>0</v>
      </c>
      <c r="P88" s="30">
        <f t="shared" si="44"/>
        <v>0</v>
      </c>
      <c r="Q88" s="30">
        <f t="shared" si="44"/>
        <v>0</v>
      </c>
      <c r="R88" s="30">
        <f t="shared" si="44"/>
        <v>0</v>
      </c>
      <c r="S88" s="30">
        <f t="shared" si="44"/>
        <v>0</v>
      </c>
      <c r="T88" s="30">
        <f t="shared" si="44"/>
        <v>0</v>
      </c>
      <c r="U88" s="30">
        <f t="shared" si="44"/>
        <v>0</v>
      </c>
      <c r="V88" s="30">
        <f t="shared" si="44"/>
        <v>0</v>
      </c>
      <c r="W88" s="30">
        <f t="shared" si="44"/>
        <v>0</v>
      </c>
      <c r="X88" s="30">
        <f t="shared" si="44"/>
        <v>0</v>
      </c>
      <c r="Y88" s="30">
        <f t="shared" si="44"/>
        <v>0</v>
      </c>
      <c r="Z88" s="30">
        <f t="shared" si="44"/>
        <v>0</v>
      </c>
      <c r="AA88" s="56">
        <v>0</v>
      </c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</row>
    <row r="89" spans="1:255" ht="14.1" customHeight="1" x14ac:dyDescent="0.25">
      <c r="A89" s="1"/>
      <c r="B89" s="36" t="s">
        <v>237</v>
      </c>
      <c r="C89" s="31" t="s">
        <v>293</v>
      </c>
      <c r="D89" s="23"/>
      <c r="E89" s="23"/>
      <c r="F89" s="23"/>
      <c r="G89" s="102">
        <f t="shared" ref="G89:Z96" si="45">G62</f>
        <v>0</v>
      </c>
      <c r="H89" s="37">
        <f t="shared" si="45"/>
        <v>0</v>
      </c>
      <c r="I89" s="37">
        <f t="shared" si="45"/>
        <v>0</v>
      </c>
      <c r="J89" s="37">
        <f t="shared" si="45"/>
        <v>0</v>
      </c>
      <c r="K89" s="37">
        <f t="shared" si="45"/>
        <v>0</v>
      </c>
      <c r="L89" s="37">
        <f t="shared" si="45"/>
        <v>0</v>
      </c>
      <c r="M89" s="37">
        <f t="shared" si="45"/>
        <v>0</v>
      </c>
      <c r="N89" s="37">
        <f t="shared" si="45"/>
        <v>0</v>
      </c>
      <c r="O89" s="37">
        <f t="shared" si="45"/>
        <v>0</v>
      </c>
      <c r="P89" s="37">
        <f t="shared" si="45"/>
        <v>0</v>
      </c>
      <c r="Q89" s="37">
        <f t="shared" si="45"/>
        <v>0</v>
      </c>
      <c r="R89" s="37">
        <f t="shared" si="45"/>
        <v>0</v>
      </c>
      <c r="S89" s="37">
        <f t="shared" si="45"/>
        <v>0</v>
      </c>
      <c r="T89" s="37">
        <f t="shared" si="45"/>
        <v>0</v>
      </c>
      <c r="U89" s="37">
        <f t="shared" si="45"/>
        <v>0</v>
      </c>
      <c r="V89" s="37">
        <f t="shared" si="45"/>
        <v>0</v>
      </c>
      <c r="W89" s="37">
        <f t="shared" si="45"/>
        <v>0</v>
      </c>
      <c r="X89" s="37">
        <f t="shared" si="45"/>
        <v>0</v>
      </c>
      <c r="Y89" s="37">
        <f t="shared" si="45"/>
        <v>0</v>
      </c>
      <c r="Z89" s="37">
        <f t="shared" si="45"/>
        <v>0</v>
      </c>
      <c r="AA89" s="59">
        <v>0</v>
      </c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</row>
    <row r="90" spans="1:255" ht="14.1" customHeight="1" x14ac:dyDescent="0.25">
      <c r="A90" s="1"/>
      <c r="B90" s="36" t="s">
        <v>238</v>
      </c>
      <c r="C90" s="31" t="s">
        <v>294</v>
      </c>
      <c r="D90" s="23"/>
      <c r="E90" s="23"/>
      <c r="F90" s="23"/>
      <c r="G90" s="102">
        <f t="shared" si="45"/>
        <v>0</v>
      </c>
      <c r="H90" s="37">
        <f t="shared" si="45"/>
        <v>0</v>
      </c>
      <c r="I90" s="37">
        <f t="shared" si="45"/>
        <v>0</v>
      </c>
      <c r="J90" s="37">
        <f t="shared" si="45"/>
        <v>0</v>
      </c>
      <c r="K90" s="37">
        <f t="shared" si="45"/>
        <v>0</v>
      </c>
      <c r="L90" s="37">
        <f t="shared" si="45"/>
        <v>0</v>
      </c>
      <c r="M90" s="37">
        <f t="shared" si="45"/>
        <v>0</v>
      </c>
      <c r="N90" s="37">
        <f t="shared" si="45"/>
        <v>0</v>
      </c>
      <c r="O90" s="37">
        <f t="shared" si="45"/>
        <v>0</v>
      </c>
      <c r="P90" s="37">
        <f t="shared" si="45"/>
        <v>0</v>
      </c>
      <c r="Q90" s="37">
        <f t="shared" si="45"/>
        <v>0</v>
      </c>
      <c r="R90" s="37">
        <f t="shared" si="45"/>
        <v>0</v>
      </c>
      <c r="S90" s="37">
        <f t="shared" si="45"/>
        <v>0</v>
      </c>
      <c r="T90" s="37">
        <f t="shared" si="45"/>
        <v>0</v>
      </c>
      <c r="U90" s="37">
        <f t="shared" si="45"/>
        <v>0</v>
      </c>
      <c r="V90" s="37">
        <f t="shared" si="45"/>
        <v>0</v>
      </c>
      <c r="W90" s="37">
        <f t="shared" si="45"/>
        <v>0</v>
      </c>
      <c r="X90" s="37">
        <f t="shared" si="45"/>
        <v>0</v>
      </c>
      <c r="Y90" s="37">
        <f t="shared" si="45"/>
        <v>0</v>
      </c>
      <c r="Z90" s="37">
        <f t="shared" si="45"/>
        <v>0</v>
      </c>
      <c r="AA90" s="59">
        <v>0</v>
      </c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</row>
    <row r="91" spans="1:255" ht="14.1" customHeight="1" x14ac:dyDescent="0.25">
      <c r="A91" s="1"/>
      <c r="B91" s="36" t="s">
        <v>239</v>
      </c>
      <c r="C91" s="31" t="s">
        <v>295</v>
      </c>
      <c r="D91" s="23"/>
      <c r="E91" s="23"/>
      <c r="F91" s="23"/>
      <c r="G91" s="102">
        <f t="shared" si="45"/>
        <v>0</v>
      </c>
      <c r="H91" s="37">
        <f t="shared" si="45"/>
        <v>0</v>
      </c>
      <c r="I91" s="37">
        <f t="shared" si="45"/>
        <v>0</v>
      </c>
      <c r="J91" s="37">
        <f t="shared" si="45"/>
        <v>0</v>
      </c>
      <c r="K91" s="37">
        <f t="shared" si="45"/>
        <v>0</v>
      </c>
      <c r="L91" s="37">
        <f t="shared" si="45"/>
        <v>0</v>
      </c>
      <c r="M91" s="37">
        <f t="shared" si="45"/>
        <v>0</v>
      </c>
      <c r="N91" s="37">
        <f t="shared" si="45"/>
        <v>0</v>
      </c>
      <c r="O91" s="37">
        <f t="shared" si="45"/>
        <v>0</v>
      </c>
      <c r="P91" s="37">
        <f t="shared" si="45"/>
        <v>0</v>
      </c>
      <c r="Q91" s="37">
        <f t="shared" si="45"/>
        <v>0</v>
      </c>
      <c r="R91" s="37">
        <f t="shared" si="45"/>
        <v>0</v>
      </c>
      <c r="S91" s="37">
        <f t="shared" si="45"/>
        <v>0</v>
      </c>
      <c r="T91" s="37">
        <f t="shared" si="45"/>
        <v>0</v>
      </c>
      <c r="U91" s="37">
        <f t="shared" si="45"/>
        <v>0</v>
      </c>
      <c r="V91" s="37">
        <f t="shared" si="45"/>
        <v>0</v>
      </c>
      <c r="W91" s="37">
        <f t="shared" si="45"/>
        <v>0</v>
      </c>
      <c r="X91" s="37">
        <f t="shared" si="45"/>
        <v>0</v>
      </c>
      <c r="Y91" s="37">
        <f t="shared" si="45"/>
        <v>0</v>
      </c>
      <c r="Z91" s="37">
        <f t="shared" si="45"/>
        <v>0</v>
      </c>
      <c r="AA91" s="59">
        <v>0</v>
      </c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</row>
    <row r="92" spans="1:255" ht="14.1" customHeight="1" x14ac:dyDescent="0.25">
      <c r="A92" s="1"/>
      <c r="B92" s="36" t="s">
        <v>240</v>
      </c>
      <c r="C92" s="31" t="s">
        <v>298</v>
      </c>
      <c r="D92" s="23"/>
      <c r="E92" s="23"/>
      <c r="F92" s="23"/>
      <c r="G92" s="102">
        <f t="shared" si="45"/>
        <v>0</v>
      </c>
      <c r="H92" s="37">
        <f t="shared" si="45"/>
        <v>0</v>
      </c>
      <c r="I92" s="37">
        <f t="shared" si="45"/>
        <v>0</v>
      </c>
      <c r="J92" s="37">
        <f t="shared" si="45"/>
        <v>0</v>
      </c>
      <c r="K92" s="37">
        <f t="shared" si="45"/>
        <v>0</v>
      </c>
      <c r="L92" s="37">
        <f t="shared" si="45"/>
        <v>0</v>
      </c>
      <c r="M92" s="37">
        <f t="shared" si="45"/>
        <v>0</v>
      </c>
      <c r="N92" s="37">
        <f t="shared" si="45"/>
        <v>0</v>
      </c>
      <c r="O92" s="37">
        <f t="shared" si="45"/>
        <v>0</v>
      </c>
      <c r="P92" s="37">
        <f t="shared" si="45"/>
        <v>0</v>
      </c>
      <c r="Q92" s="37">
        <f t="shared" si="45"/>
        <v>0</v>
      </c>
      <c r="R92" s="37">
        <f t="shared" si="45"/>
        <v>0</v>
      </c>
      <c r="S92" s="37">
        <f t="shared" si="45"/>
        <v>0</v>
      </c>
      <c r="T92" s="37">
        <f t="shared" si="45"/>
        <v>0</v>
      </c>
      <c r="U92" s="37">
        <f t="shared" si="45"/>
        <v>0</v>
      </c>
      <c r="V92" s="37">
        <f t="shared" si="45"/>
        <v>0</v>
      </c>
      <c r="W92" s="37">
        <f t="shared" si="45"/>
        <v>0</v>
      </c>
      <c r="X92" s="37">
        <f t="shared" si="45"/>
        <v>0</v>
      </c>
      <c r="Y92" s="37">
        <f t="shared" si="45"/>
        <v>0</v>
      </c>
      <c r="Z92" s="37">
        <f t="shared" si="45"/>
        <v>0</v>
      </c>
      <c r="AA92" s="59">
        <v>0</v>
      </c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</row>
    <row r="93" spans="1:255" ht="14.1" customHeight="1" x14ac:dyDescent="0.25">
      <c r="A93" s="1"/>
      <c r="B93" s="36" t="s">
        <v>283</v>
      </c>
      <c r="C93" s="31" t="s">
        <v>307</v>
      </c>
      <c r="D93" s="23"/>
      <c r="E93" s="23"/>
      <c r="F93" s="23"/>
      <c r="G93" s="102">
        <f t="shared" si="45"/>
        <v>0</v>
      </c>
      <c r="H93" s="37">
        <f t="shared" si="45"/>
        <v>0</v>
      </c>
      <c r="I93" s="37">
        <f t="shared" si="45"/>
        <v>0</v>
      </c>
      <c r="J93" s="37">
        <f t="shared" si="45"/>
        <v>0</v>
      </c>
      <c r="K93" s="37">
        <f t="shared" si="45"/>
        <v>0</v>
      </c>
      <c r="L93" s="37">
        <f t="shared" si="45"/>
        <v>0</v>
      </c>
      <c r="M93" s="37">
        <f t="shared" si="45"/>
        <v>0</v>
      </c>
      <c r="N93" s="37">
        <f t="shared" si="45"/>
        <v>0</v>
      </c>
      <c r="O93" s="37">
        <f t="shared" si="45"/>
        <v>0</v>
      </c>
      <c r="P93" s="37">
        <f t="shared" si="45"/>
        <v>0</v>
      </c>
      <c r="Q93" s="37">
        <f t="shared" si="45"/>
        <v>0</v>
      </c>
      <c r="R93" s="37">
        <f t="shared" si="45"/>
        <v>0</v>
      </c>
      <c r="S93" s="37">
        <f t="shared" si="45"/>
        <v>0</v>
      </c>
      <c r="T93" s="37">
        <f t="shared" si="45"/>
        <v>0</v>
      </c>
      <c r="U93" s="37">
        <f t="shared" si="45"/>
        <v>0</v>
      </c>
      <c r="V93" s="37">
        <f t="shared" si="45"/>
        <v>0</v>
      </c>
      <c r="W93" s="37">
        <f t="shared" si="45"/>
        <v>0</v>
      </c>
      <c r="X93" s="37">
        <f t="shared" si="45"/>
        <v>0</v>
      </c>
      <c r="Y93" s="37">
        <f t="shared" si="45"/>
        <v>0</v>
      </c>
      <c r="Z93" s="37">
        <f t="shared" si="45"/>
        <v>0</v>
      </c>
      <c r="AA93" s="59">
        <v>0</v>
      </c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</row>
    <row r="94" spans="1:255" ht="14.1" customHeight="1" x14ac:dyDescent="0.25">
      <c r="A94" s="1"/>
      <c r="B94" s="36" t="s">
        <v>284</v>
      </c>
      <c r="C94" s="31" t="s">
        <v>449</v>
      </c>
      <c r="D94" s="23"/>
      <c r="E94" s="4"/>
      <c r="F94" s="4"/>
      <c r="G94" s="102">
        <f t="shared" si="45"/>
        <v>0</v>
      </c>
      <c r="H94" s="37">
        <f t="shared" si="45"/>
        <v>0</v>
      </c>
      <c r="I94" s="37">
        <f t="shared" si="45"/>
        <v>0</v>
      </c>
      <c r="J94" s="37">
        <f t="shared" si="45"/>
        <v>0</v>
      </c>
      <c r="K94" s="37">
        <f t="shared" si="45"/>
        <v>0</v>
      </c>
      <c r="L94" s="37">
        <f t="shared" si="45"/>
        <v>0</v>
      </c>
      <c r="M94" s="37">
        <f t="shared" si="45"/>
        <v>0</v>
      </c>
      <c r="N94" s="37">
        <f t="shared" si="45"/>
        <v>0</v>
      </c>
      <c r="O94" s="37">
        <f t="shared" si="45"/>
        <v>0</v>
      </c>
      <c r="P94" s="37">
        <f t="shared" si="45"/>
        <v>0</v>
      </c>
      <c r="Q94" s="37">
        <f t="shared" si="45"/>
        <v>0</v>
      </c>
      <c r="R94" s="37">
        <f t="shared" si="45"/>
        <v>0</v>
      </c>
      <c r="S94" s="37">
        <f t="shared" si="45"/>
        <v>0</v>
      </c>
      <c r="T94" s="37">
        <f t="shared" si="45"/>
        <v>0</v>
      </c>
      <c r="U94" s="37">
        <f t="shared" si="45"/>
        <v>0</v>
      </c>
      <c r="V94" s="37">
        <f t="shared" si="45"/>
        <v>0</v>
      </c>
      <c r="W94" s="37">
        <f t="shared" si="45"/>
        <v>0</v>
      </c>
      <c r="X94" s="37">
        <f t="shared" si="45"/>
        <v>0</v>
      </c>
      <c r="Y94" s="37">
        <f t="shared" si="45"/>
        <v>0</v>
      </c>
      <c r="Z94" s="37">
        <f t="shared" si="45"/>
        <v>0</v>
      </c>
      <c r="AA94" s="63">
        <v>0</v>
      </c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</row>
    <row r="95" spans="1:255" ht="14.1" customHeight="1" x14ac:dyDescent="0.25">
      <c r="A95" s="1"/>
      <c r="B95" s="36" t="s">
        <v>285</v>
      </c>
      <c r="C95" s="31" t="s">
        <v>450</v>
      </c>
      <c r="D95" s="23"/>
      <c r="E95" s="4"/>
      <c r="F95" s="4"/>
      <c r="G95" s="102">
        <f t="shared" si="45"/>
        <v>0</v>
      </c>
      <c r="H95" s="37">
        <f t="shared" si="45"/>
        <v>0</v>
      </c>
      <c r="I95" s="37">
        <f t="shared" si="45"/>
        <v>0</v>
      </c>
      <c r="J95" s="37">
        <f t="shared" si="45"/>
        <v>0</v>
      </c>
      <c r="K95" s="37">
        <f t="shared" si="45"/>
        <v>0</v>
      </c>
      <c r="L95" s="37">
        <f t="shared" si="45"/>
        <v>0</v>
      </c>
      <c r="M95" s="37">
        <f t="shared" si="45"/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37">
        <f t="shared" si="45"/>
        <v>0</v>
      </c>
      <c r="X95" s="37">
        <f t="shared" si="45"/>
        <v>0</v>
      </c>
      <c r="Y95" s="37">
        <f t="shared" si="45"/>
        <v>0</v>
      </c>
      <c r="Z95" s="37">
        <f t="shared" si="45"/>
        <v>0</v>
      </c>
      <c r="AA95" s="63">
        <v>0</v>
      </c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</row>
    <row r="96" spans="1:255" ht="14.1" customHeight="1" x14ac:dyDescent="0.25">
      <c r="A96" s="1"/>
      <c r="B96" s="36" t="s">
        <v>287</v>
      </c>
      <c r="C96" s="31" t="s">
        <v>482</v>
      </c>
      <c r="D96" s="23"/>
      <c r="E96" s="4"/>
      <c r="F96" s="4"/>
      <c r="G96" s="38">
        <f t="shared" si="45"/>
        <v>0</v>
      </c>
      <c r="H96" s="37">
        <f t="shared" si="45"/>
        <v>0</v>
      </c>
      <c r="I96" s="37">
        <f t="shared" si="45"/>
        <v>0</v>
      </c>
      <c r="J96" s="37">
        <f t="shared" si="45"/>
        <v>0</v>
      </c>
      <c r="K96" s="37">
        <f t="shared" si="45"/>
        <v>0</v>
      </c>
      <c r="L96" s="37">
        <f t="shared" si="45"/>
        <v>0</v>
      </c>
      <c r="M96" s="37">
        <f t="shared" si="45"/>
        <v>0</v>
      </c>
      <c r="N96" s="37">
        <f t="shared" si="45"/>
        <v>0</v>
      </c>
      <c r="O96" s="37">
        <f t="shared" si="45"/>
        <v>0</v>
      </c>
      <c r="P96" s="37">
        <f t="shared" si="45"/>
        <v>0</v>
      </c>
      <c r="Q96" s="37">
        <f t="shared" si="45"/>
        <v>0</v>
      </c>
      <c r="R96" s="37">
        <f t="shared" si="45"/>
        <v>0</v>
      </c>
      <c r="S96" s="37">
        <f t="shared" si="45"/>
        <v>0</v>
      </c>
      <c r="T96" s="37">
        <f t="shared" si="45"/>
        <v>0</v>
      </c>
      <c r="U96" s="37">
        <f t="shared" si="45"/>
        <v>0</v>
      </c>
      <c r="V96" s="37">
        <f t="shared" si="45"/>
        <v>0</v>
      </c>
      <c r="W96" s="37">
        <f t="shared" si="45"/>
        <v>0</v>
      </c>
      <c r="X96" s="37">
        <f t="shared" si="45"/>
        <v>0</v>
      </c>
      <c r="Y96" s="37">
        <f t="shared" si="45"/>
        <v>0</v>
      </c>
      <c r="Z96" s="37">
        <f t="shared" si="45"/>
        <v>0</v>
      </c>
      <c r="AA96" s="64">
        <v>0</v>
      </c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</row>
    <row r="97" spans="1:255" s="10" customFormat="1" ht="5.0999999999999996" customHeight="1" x14ac:dyDescent="0.25">
      <c r="A97" s="36"/>
      <c r="B97" s="36"/>
      <c r="E97" s="23"/>
      <c r="F97" s="23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</row>
    <row r="98" spans="1:255" s="108" customFormat="1" ht="12" x14ac:dyDescent="0.25">
      <c r="A98" s="162" t="s">
        <v>471</v>
      </c>
      <c r="B98" s="163"/>
      <c r="C98" s="163"/>
      <c r="D98" s="163"/>
      <c r="E98" s="163"/>
      <c r="F98" s="163"/>
      <c r="G98" s="115" t="str">
        <f t="shared" ref="G98:AA98" si="46">G4</f>
        <v>Implantação</v>
      </c>
      <c r="H98" s="107" t="str">
        <f t="shared" si="46"/>
        <v>Projeção</v>
      </c>
      <c r="I98" s="107" t="str">
        <f t="shared" si="46"/>
        <v>Projeção</v>
      </c>
      <c r="J98" s="107" t="str">
        <f t="shared" si="46"/>
        <v>Projeção</v>
      </c>
      <c r="K98" s="107" t="str">
        <f t="shared" si="46"/>
        <v>Projeção</v>
      </c>
      <c r="L98" s="107" t="str">
        <f t="shared" si="46"/>
        <v>Projeção</v>
      </c>
      <c r="M98" s="107" t="str">
        <f t="shared" si="46"/>
        <v>Projeção</v>
      </c>
      <c r="N98" s="107" t="str">
        <f t="shared" si="46"/>
        <v>Projeção</v>
      </c>
      <c r="O98" s="107" t="str">
        <f t="shared" si="46"/>
        <v>Projeção</v>
      </c>
      <c r="P98" s="107" t="str">
        <f t="shared" si="46"/>
        <v>Projeção</v>
      </c>
      <c r="Q98" s="107" t="str">
        <f t="shared" si="46"/>
        <v>Projeção</v>
      </c>
      <c r="R98" s="107" t="str">
        <f t="shared" si="46"/>
        <v>Projeção</v>
      </c>
      <c r="S98" s="107" t="str">
        <f t="shared" si="46"/>
        <v>Projeção</v>
      </c>
      <c r="T98" s="107" t="str">
        <f t="shared" si="46"/>
        <v>Projeção</v>
      </c>
      <c r="U98" s="107" t="str">
        <f t="shared" si="46"/>
        <v>Projeção</v>
      </c>
      <c r="V98" s="107" t="str">
        <f t="shared" si="46"/>
        <v>Projeção</v>
      </c>
      <c r="W98" s="107" t="str">
        <f t="shared" si="46"/>
        <v>Projeção</v>
      </c>
      <c r="X98" s="107" t="str">
        <f t="shared" si="46"/>
        <v>Projeção</v>
      </c>
      <c r="Y98" s="107" t="str">
        <f t="shared" si="46"/>
        <v>Projeção</v>
      </c>
      <c r="Z98" s="107" t="str">
        <f t="shared" si="46"/>
        <v>Projeção</v>
      </c>
      <c r="AA98" s="107" t="str">
        <f t="shared" si="46"/>
        <v>Descarte</v>
      </c>
    </row>
    <row r="99" spans="1:255" ht="5.0999999999999996" customHeight="1" x14ac:dyDescent="0.25">
      <c r="A99" s="6"/>
      <c r="B99" s="6"/>
      <c r="C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spans="1:255" ht="14.1" customHeight="1" x14ac:dyDescent="0.25">
      <c r="A100" s="6" t="s">
        <v>418</v>
      </c>
      <c r="B100" s="4" t="s">
        <v>539</v>
      </c>
      <c r="D100" s="4"/>
      <c r="E100" s="23"/>
      <c r="F100" s="23"/>
      <c r="G100" s="111">
        <f>G85+G88</f>
        <v>3360664.6528300792</v>
      </c>
      <c r="H100" s="42">
        <f>H85+H88</f>
        <v>3532376.0501687052</v>
      </c>
      <c r="I100" s="42">
        <f t="shared" ref="I100:Z100" si="47">I85+I88</f>
        <v>3704087.4475073321</v>
      </c>
      <c r="J100" s="42">
        <f t="shared" si="47"/>
        <v>3875798.8448459571</v>
      </c>
      <c r="K100" s="42">
        <f t="shared" si="47"/>
        <v>4047510.2421845831</v>
      </c>
      <c r="L100" s="42">
        <f t="shared" si="47"/>
        <v>4219221.6395232091</v>
      </c>
      <c r="M100" s="42">
        <f t="shared" si="47"/>
        <v>4219221.6395232091</v>
      </c>
      <c r="N100" s="42">
        <f t="shared" si="47"/>
        <v>4219221.6395232091</v>
      </c>
      <c r="O100" s="42">
        <f t="shared" si="47"/>
        <v>4219221.6395232091</v>
      </c>
      <c r="P100" s="42">
        <f t="shared" si="47"/>
        <v>4219221.6395232091</v>
      </c>
      <c r="Q100" s="42">
        <f t="shared" si="47"/>
        <v>4219221.6395232091</v>
      </c>
      <c r="R100" s="42">
        <f t="shared" si="47"/>
        <v>4219221.6395232091</v>
      </c>
      <c r="S100" s="42">
        <f t="shared" si="47"/>
        <v>4219221.6395232091</v>
      </c>
      <c r="T100" s="42">
        <f t="shared" si="47"/>
        <v>4219221.6395232091</v>
      </c>
      <c r="U100" s="42">
        <f t="shared" si="47"/>
        <v>4219221.6395232091</v>
      </c>
      <c r="V100" s="42">
        <f t="shared" si="47"/>
        <v>4219221.6395232091</v>
      </c>
      <c r="W100" s="42">
        <f t="shared" si="47"/>
        <v>4219221.6395232091</v>
      </c>
      <c r="X100" s="42">
        <f t="shared" si="47"/>
        <v>4219221.6395232091</v>
      </c>
      <c r="Y100" s="42">
        <f t="shared" si="47"/>
        <v>4219221.6395232091</v>
      </c>
      <c r="Z100" s="42">
        <f t="shared" si="47"/>
        <v>4219221.6395232091</v>
      </c>
      <c r="AA100" s="56">
        <v>0</v>
      </c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</row>
    <row r="101" spans="1:255" ht="5.0999999999999996" customHeight="1" x14ac:dyDescent="0.25">
      <c r="A101" s="6"/>
      <c r="B101" s="4"/>
      <c r="D101" s="4"/>
      <c r="E101" s="48"/>
      <c r="F101" s="49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7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</row>
    <row r="102" spans="1:255" ht="14.1" customHeight="1" x14ac:dyDescent="0.25">
      <c r="A102" s="6" t="s">
        <v>419</v>
      </c>
      <c r="B102" s="4" t="s">
        <v>46</v>
      </c>
      <c r="D102" s="22"/>
      <c r="E102" s="94"/>
      <c r="F102" s="95">
        <f>SUM(F103:F119)</f>
        <v>186150.28</v>
      </c>
      <c r="G102" s="119">
        <f t="shared" ref="G102:Z102" si="48">SUM(G103:G119)</f>
        <v>0</v>
      </c>
      <c r="H102" s="116">
        <f t="shared" si="48"/>
        <v>0</v>
      </c>
      <c r="I102" s="116">
        <f t="shared" si="48"/>
        <v>0</v>
      </c>
      <c r="J102" s="116">
        <f t="shared" si="48"/>
        <v>0</v>
      </c>
      <c r="K102" s="116">
        <f t="shared" si="48"/>
        <v>0</v>
      </c>
      <c r="L102" s="116">
        <f t="shared" si="48"/>
        <v>0</v>
      </c>
      <c r="M102" s="116">
        <f t="shared" si="48"/>
        <v>0</v>
      </c>
      <c r="N102" s="116">
        <f t="shared" si="48"/>
        <v>0</v>
      </c>
      <c r="O102" s="116">
        <f t="shared" si="48"/>
        <v>0</v>
      </c>
      <c r="P102" s="116">
        <f t="shared" si="48"/>
        <v>0</v>
      </c>
      <c r="Q102" s="116">
        <f t="shared" si="48"/>
        <v>0</v>
      </c>
      <c r="R102" s="116">
        <f t="shared" si="48"/>
        <v>0</v>
      </c>
      <c r="S102" s="116">
        <f t="shared" si="48"/>
        <v>0</v>
      </c>
      <c r="T102" s="116">
        <f t="shared" si="48"/>
        <v>0</v>
      </c>
      <c r="U102" s="116">
        <f t="shared" si="48"/>
        <v>0</v>
      </c>
      <c r="V102" s="116">
        <f t="shared" si="48"/>
        <v>0</v>
      </c>
      <c r="W102" s="116">
        <f t="shared" si="48"/>
        <v>0</v>
      </c>
      <c r="X102" s="116">
        <f t="shared" si="48"/>
        <v>0</v>
      </c>
      <c r="Y102" s="116">
        <f t="shared" si="48"/>
        <v>0</v>
      </c>
      <c r="Z102" s="116">
        <f t="shared" si="48"/>
        <v>0</v>
      </c>
      <c r="AA102" s="117">
        <v>0</v>
      </c>
      <c r="AB102" s="91">
        <f>SUM(G102:AA102)</f>
        <v>0</v>
      </c>
      <c r="AC102" s="4" t="s">
        <v>646</v>
      </c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</row>
    <row r="103" spans="1:255" ht="14.1" customHeight="1" x14ac:dyDescent="0.25">
      <c r="A103" s="1"/>
      <c r="B103" s="36" t="s">
        <v>237</v>
      </c>
      <c r="C103" s="31" t="s">
        <v>269</v>
      </c>
      <c r="D103" s="79"/>
      <c r="E103" s="94"/>
      <c r="F103" s="133">
        <f>'(3)Invest.'!F8</f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f>F103</f>
        <v>0</v>
      </c>
      <c r="R103" s="132">
        <v>0</v>
      </c>
      <c r="S103" s="132">
        <v>0</v>
      </c>
      <c r="T103" s="132">
        <v>0</v>
      </c>
      <c r="U103" s="132">
        <v>0</v>
      </c>
      <c r="V103" s="121">
        <f>G103</f>
        <v>0</v>
      </c>
      <c r="W103" s="132">
        <v>0</v>
      </c>
      <c r="X103" s="132">
        <v>0</v>
      </c>
      <c r="Y103" s="132">
        <v>0</v>
      </c>
      <c r="Z103" s="132">
        <v>0</v>
      </c>
      <c r="AA103" s="138">
        <v>0</v>
      </c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</row>
    <row r="104" spans="1:255" ht="14.1" customHeight="1" x14ac:dyDescent="0.25">
      <c r="A104" s="1"/>
      <c r="B104" s="36" t="s">
        <v>238</v>
      </c>
      <c r="C104" s="31" t="s">
        <v>271</v>
      </c>
      <c r="D104" s="79"/>
      <c r="E104" s="94"/>
      <c r="F104" s="134">
        <f>'(3)Invest.'!F9</f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f>F104</f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f>G104</f>
        <v>0</v>
      </c>
      <c r="W104" s="121">
        <v>0</v>
      </c>
      <c r="X104" s="121">
        <v>0</v>
      </c>
      <c r="Y104" s="121">
        <v>0</v>
      </c>
      <c r="Z104" s="121">
        <v>0</v>
      </c>
      <c r="AA104" s="127">
        <v>0</v>
      </c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</row>
    <row r="105" spans="1:255" ht="14.1" customHeight="1" x14ac:dyDescent="0.25">
      <c r="A105" s="1"/>
      <c r="B105" s="36" t="s">
        <v>239</v>
      </c>
      <c r="C105" s="31" t="s">
        <v>273</v>
      </c>
      <c r="D105" s="79"/>
      <c r="E105" s="94"/>
      <c r="F105" s="134">
        <f>'(3)Invest.'!F10</f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f>F105</f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f>G105</f>
        <v>0</v>
      </c>
      <c r="W105" s="121">
        <v>0</v>
      </c>
      <c r="X105" s="121">
        <v>0</v>
      </c>
      <c r="Y105" s="121">
        <v>0</v>
      </c>
      <c r="Z105" s="121">
        <v>0</v>
      </c>
      <c r="AA105" s="127">
        <v>0</v>
      </c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</row>
    <row r="106" spans="1:255" ht="14.1" customHeight="1" x14ac:dyDescent="0.25">
      <c r="A106" s="1"/>
      <c r="B106" s="36" t="s">
        <v>240</v>
      </c>
      <c r="C106" s="31" t="s">
        <v>648</v>
      </c>
      <c r="D106" s="79"/>
      <c r="E106" s="94"/>
      <c r="F106" s="126">
        <f>'(3)Invest.'!F15</f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f>F106</f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  <c r="AA106" s="127">
        <v>0</v>
      </c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</row>
    <row r="107" spans="1:255" ht="14.1" customHeight="1" x14ac:dyDescent="0.25">
      <c r="A107" s="1"/>
      <c r="B107" s="36" t="s">
        <v>283</v>
      </c>
      <c r="C107" s="31" t="s">
        <v>308</v>
      </c>
      <c r="D107" s="79"/>
      <c r="E107" s="94"/>
      <c r="F107" s="126">
        <f>'(3)Invest.'!F31</f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  <c r="AA107" s="127">
        <v>0</v>
      </c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</row>
    <row r="108" spans="1:255" ht="14.1" customHeight="1" x14ac:dyDescent="0.25">
      <c r="A108" s="1"/>
      <c r="B108" s="36" t="s">
        <v>284</v>
      </c>
      <c r="C108" s="31" t="s">
        <v>397</v>
      </c>
      <c r="D108" s="79"/>
      <c r="E108" s="94"/>
      <c r="F108" s="126">
        <f>'(3)Invest.'!F34</f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7">
        <v>0</v>
      </c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</row>
    <row r="109" spans="1:255" ht="14.1" customHeight="1" x14ac:dyDescent="0.25">
      <c r="A109" s="1"/>
      <c r="B109" s="36" t="s">
        <v>285</v>
      </c>
      <c r="C109" s="31" t="s">
        <v>105</v>
      </c>
      <c r="D109" s="79"/>
      <c r="E109" s="94"/>
      <c r="F109" s="126">
        <f>'(3)Invest.'!F35</f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7">
        <v>0</v>
      </c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</row>
    <row r="110" spans="1:255" ht="14.1" customHeight="1" x14ac:dyDescent="0.25">
      <c r="A110" s="1"/>
      <c r="B110" s="36" t="s">
        <v>287</v>
      </c>
      <c r="C110" s="31" t="s">
        <v>106</v>
      </c>
      <c r="D110" s="79"/>
      <c r="E110" s="94"/>
      <c r="F110" s="126">
        <f>'(3)Invest.'!F36</f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7">
        <v>0</v>
      </c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</row>
    <row r="111" spans="1:255" ht="14.1" customHeight="1" x14ac:dyDescent="0.25">
      <c r="A111" s="1"/>
      <c r="B111" s="36" t="s">
        <v>288</v>
      </c>
      <c r="C111" s="31" t="s">
        <v>782</v>
      </c>
      <c r="D111" s="79"/>
      <c r="E111" s="94"/>
      <c r="F111" s="126">
        <f>'(3)Invest.'!F37</f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7">
        <v>0</v>
      </c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</row>
    <row r="112" spans="1:255" ht="14.1" customHeight="1" x14ac:dyDescent="0.25">
      <c r="A112" s="1"/>
      <c r="B112" s="36" t="s">
        <v>289</v>
      </c>
      <c r="C112" s="31" t="s">
        <v>481</v>
      </c>
      <c r="D112" s="79"/>
      <c r="E112" s="94"/>
      <c r="F112" s="126">
        <f>SUM('(3)Invest.'!F38:F41)</f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7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</row>
    <row r="113" spans="1:255" ht="14.1" customHeight="1" x14ac:dyDescent="0.25">
      <c r="A113" s="1"/>
      <c r="B113" s="36" t="s">
        <v>290</v>
      </c>
      <c r="C113" s="31" t="s">
        <v>783</v>
      </c>
      <c r="D113" s="79"/>
      <c r="E113" s="94"/>
      <c r="F113" s="126">
        <f>'(3)Invest.'!F50</f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  <c r="AA113" s="127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</row>
    <row r="114" spans="1:255" ht="13.5" customHeight="1" x14ac:dyDescent="0.25">
      <c r="A114" s="1"/>
      <c r="B114" s="36" t="s">
        <v>291</v>
      </c>
      <c r="C114" s="31" t="s">
        <v>725</v>
      </c>
      <c r="D114" s="79"/>
      <c r="E114" s="94"/>
      <c r="F114" s="126">
        <f>'(3)Invest.'!F55</f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f>F114</f>
        <v>0</v>
      </c>
      <c r="M114" s="121">
        <f t="shared" ref="M114:N114" si="49">H114</f>
        <v>0</v>
      </c>
      <c r="N114" s="121">
        <f t="shared" si="49"/>
        <v>0</v>
      </c>
      <c r="O114" s="121">
        <v>0</v>
      </c>
      <c r="P114" s="121">
        <v>0</v>
      </c>
      <c r="Q114" s="121">
        <f>L114</f>
        <v>0</v>
      </c>
      <c r="R114" s="121">
        <f t="shared" ref="R114:S114" si="50">M114</f>
        <v>0</v>
      </c>
      <c r="S114" s="121">
        <f t="shared" si="50"/>
        <v>0</v>
      </c>
      <c r="T114" s="121">
        <v>0</v>
      </c>
      <c r="U114" s="121">
        <v>0</v>
      </c>
      <c r="V114" s="121">
        <f>Q114</f>
        <v>0</v>
      </c>
      <c r="W114" s="121">
        <f t="shared" ref="W114:X114" si="51">R114</f>
        <v>0</v>
      </c>
      <c r="X114" s="121">
        <f t="shared" si="51"/>
        <v>0</v>
      </c>
      <c r="Y114" s="121">
        <v>0</v>
      </c>
      <c r="Z114" s="121">
        <v>0</v>
      </c>
      <c r="AA114" s="127">
        <v>0</v>
      </c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</row>
    <row r="115" spans="1:255" ht="13.5" customHeight="1" x14ac:dyDescent="0.25">
      <c r="A115" s="1"/>
      <c r="B115" s="36" t="s">
        <v>292</v>
      </c>
      <c r="C115" s="31" t="s">
        <v>726</v>
      </c>
      <c r="D115" s="79"/>
      <c r="E115" s="94"/>
      <c r="F115" s="126">
        <f>'(3)Invest.'!F60</f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7">
        <v>0</v>
      </c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</row>
    <row r="116" spans="1:255" ht="13.5" customHeight="1" x14ac:dyDescent="0.25">
      <c r="A116" s="1"/>
      <c r="B116" s="36" t="s">
        <v>444</v>
      </c>
      <c r="C116" s="31" t="s">
        <v>727</v>
      </c>
      <c r="D116" s="79"/>
      <c r="E116" s="94"/>
      <c r="F116" s="126">
        <f>'(3)Invest.'!F61</f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  <c r="AA116" s="127">
        <v>0</v>
      </c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</row>
    <row r="117" spans="1:255" ht="13.5" customHeight="1" x14ac:dyDescent="0.25">
      <c r="A117" s="1"/>
      <c r="B117" s="36" t="s">
        <v>445</v>
      </c>
      <c r="C117" s="31" t="s">
        <v>780</v>
      </c>
      <c r="D117" s="79"/>
      <c r="E117" s="94"/>
      <c r="F117" s="126">
        <f>'(3)Invest.'!F62</f>
        <v>0</v>
      </c>
      <c r="G117" s="121">
        <v>0</v>
      </c>
      <c r="H117" s="121">
        <v>0</v>
      </c>
      <c r="I117" s="121">
        <v>0</v>
      </c>
      <c r="J117" s="121">
        <v>0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  <c r="AA117" s="127">
        <v>0</v>
      </c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</row>
    <row r="118" spans="1:255" ht="13.5" customHeight="1" x14ac:dyDescent="0.25">
      <c r="A118" s="1"/>
      <c r="B118" s="36" t="s">
        <v>446</v>
      </c>
      <c r="C118" s="31" t="s">
        <v>848</v>
      </c>
      <c r="D118" s="79"/>
      <c r="E118" s="94"/>
      <c r="F118" s="126">
        <v>186150.28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  <c r="AA118" s="127">
        <v>0</v>
      </c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</row>
    <row r="119" spans="1:255" ht="13.5" customHeight="1" x14ac:dyDescent="0.25">
      <c r="A119" s="1"/>
      <c r="B119" s="36" t="s">
        <v>781</v>
      </c>
      <c r="C119" s="31" t="s">
        <v>784</v>
      </c>
      <c r="D119" s="79"/>
      <c r="E119" s="94"/>
      <c r="F119" s="135">
        <f>'(3)Invest.'!F70</f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>
        <v>0</v>
      </c>
      <c r="AA119" s="64">
        <v>0</v>
      </c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</row>
    <row r="120" spans="1:255" ht="5.0999999999999996" customHeight="1" x14ac:dyDescent="0.25">
      <c r="A120" s="6"/>
      <c r="B120" s="4"/>
      <c r="D120" s="4"/>
      <c r="E120" s="48"/>
      <c r="F120" s="48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</row>
    <row r="121" spans="1:255" ht="14.1" customHeight="1" x14ac:dyDescent="0.25">
      <c r="A121" s="6" t="s">
        <v>420</v>
      </c>
      <c r="B121" s="4" t="s">
        <v>907</v>
      </c>
      <c r="C121" s="4"/>
      <c r="D121" s="46"/>
      <c r="E121" s="46"/>
      <c r="F121" s="21"/>
      <c r="G121" s="119">
        <f>SUM(G122)</f>
        <v>313619.88239999989</v>
      </c>
      <c r="H121" s="116">
        <f t="shared" ref="H121:Z121" si="52">SUM(H122)</f>
        <v>329759.38512000005</v>
      </c>
      <c r="I121" s="116">
        <f t="shared" si="52"/>
        <v>345898.88784000027</v>
      </c>
      <c r="J121" s="116">
        <f t="shared" si="52"/>
        <v>362038.39056000038</v>
      </c>
      <c r="K121" s="116">
        <f t="shared" si="52"/>
        <v>378177.8932800006</v>
      </c>
      <c r="L121" s="116">
        <f t="shared" si="52"/>
        <v>394317.39600000076</v>
      </c>
      <c r="M121" s="116">
        <f t="shared" si="52"/>
        <v>394317.39600000076</v>
      </c>
      <c r="N121" s="116">
        <f t="shared" si="52"/>
        <v>394317.39600000076</v>
      </c>
      <c r="O121" s="116">
        <f t="shared" si="52"/>
        <v>394317.39600000076</v>
      </c>
      <c r="P121" s="116">
        <f t="shared" si="52"/>
        <v>394317.39600000076</v>
      </c>
      <c r="Q121" s="116">
        <f t="shared" si="52"/>
        <v>394317.39600000076</v>
      </c>
      <c r="R121" s="116">
        <f t="shared" si="52"/>
        <v>394317.39600000076</v>
      </c>
      <c r="S121" s="116">
        <f t="shared" si="52"/>
        <v>394317.39600000076</v>
      </c>
      <c r="T121" s="116">
        <f t="shared" si="52"/>
        <v>394317.39600000076</v>
      </c>
      <c r="U121" s="116">
        <f t="shared" si="52"/>
        <v>394317.39600000076</v>
      </c>
      <c r="V121" s="116">
        <f t="shared" si="52"/>
        <v>394317.39600000076</v>
      </c>
      <c r="W121" s="116">
        <f t="shared" si="52"/>
        <v>394317.39600000076</v>
      </c>
      <c r="X121" s="116">
        <f t="shared" si="52"/>
        <v>394317.39600000076</v>
      </c>
      <c r="Y121" s="116">
        <f t="shared" si="52"/>
        <v>394317.39600000076</v>
      </c>
      <c r="Z121" s="116">
        <f t="shared" si="52"/>
        <v>394317.39600000076</v>
      </c>
      <c r="AA121" s="117">
        <v>0</v>
      </c>
    </row>
    <row r="122" spans="1:255" ht="14.1" customHeight="1" x14ac:dyDescent="0.25">
      <c r="A122" s="1"/>
      <c r="B122" s="36" t="s">
        <v>237</v>
      </c>
      <c r="C122" s="31" t="s">
        <v>788</v>
      </c>
      <c r="D122" s="128">
        <f>D149</f>
        <v>4.9999999999999989E-2</v>
      </c>
      <c r="F122" s="21"/>
      <c r="G122" s="120">
        <f t="shared" ref="G122:AA122" si="53">IF($D$149&lt;0,0,IF($D$149&gt;0,G18*$D$122,0))</f>
        <v>313619.88239999989</v>
      </c>
      <c r="H122" s="120">
        <f t="shared" si="53"/>
        <v>329759.38512000005</v>
      </c>
      <c r="I122" s="120">
        <f t="shared" si="53"/>
        <v>345898.88784000027</v>
      </c>
      <c r="J122" s="120">
        <f t="shared" si="53"/>
        <v>362038.39056000038</v>
      </c>
      <c r="K122" s="120">
        <f t="shared" si="53"/>
        <v>378177.8932800006</v>
      </c>
      <c r="L122" s="120">
        <f t="shared" si="53"/>
        <v>394317.39600000076</v>
      </c>
      <c r="M122" s="120">
        <f t="shared" si="53"/>
        <v>394317.39600000076</v>
      </c>
      <c r="N122" s="120">
        <f t="shared" si="53"/>
        <v>394317.39600000076</v>
      </c>
      <c r="O122" s="120">
        <f t="shared" si="53"/>
        <v>394317.39600000076</v>
      </c>
      <c r="P122" s="120">
        <f t="shared" si="53"/>
        <v>394317.39600000076</v>
      </c>
      <c r="Q122" s="120">
        <f t="shared" si="53"/>
        <v>394317.39600000076</v>
      </c>
      <c r="R122" s="120">
        <f t="shared" si="53"/>
        <v>394317.39600000076</v>
      </c>
      <c r="S122" s="120">
        <f t="shared" si="53"/>
        <v>394317.39600000076</v>
      </c>
      <c r="T122" s="120">
        <f t="shared" si="53"/>
        <v>394317.39600000076</v>
      </c>
      <c r="U122" s="120">
        <f t="shared" si="53"/>
        <v>394317.39600000076</v>
      </c>
      <c r="V122" s="120">
        <f t="shared" si="53"/>
        <v>394317.39600000076</v>
      </c>
      <c r="W122" s="120">
        <f t="shared" si="53"/>
        <v>394317.39600000076</v>
      </c>
      <c r="X122" s="120">
        <f t="shared" si="53"/>
        <v>394317.39600000076</v>
      </c>
      <c r="Y122" s="120">
        <f t="shared" si="53"/>
        <v>394317.39600000076</v>
      </c>
      <c r="Z122" s="120">
        <f t="shared" si="53"/>
        <v>394317.39600000076</v>
      </c>
      <c r="AA122" s="120">
        <f t="shared" si="53"/>
        <v>0</v>
      </c>
      <c r="AB122" s="22"/>
      <c r="AC122" s="23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</row>
    <row r="123" spans="1:255" ht="5.0999999999999996" customHeight="1" x14ac:dyDescent="0.25">
      <c r="D123" s="23"/>
      <c r="E123" s="4"/>
      <c r="F123" s="4"/>
      <c r="AA123" s="61"/>
    </row>
    <row r="124" spans="1:255" ht="14.1" customHeight="1" x14ac:dyDescent="0.25">
      <c r="A124" s="6" t="s">
        <v>421</v>
      </c>
      <c r="B124" s="4" t="s">
        <v>540</v>
      </c>
      <c r="D124" s="4"/>
      <c r="E124" s="52"/>
      <c r="F124" s="52"/>
      <c r="G124" s="113">
        <f t="shared" ref="G124:I124" si="54">SUM(G125:G127)</f>
        <v>0</v>
      </c>
      <c r="H124" s="28">
        <f t="shared" si="54"/>
        <v>0</v>
      </c>
      <c r="I124" s="28">
        <f t="shared" si="54"/>
        <v>0</v>
      </c>
      <c r="J124" s="28">
        <f>SUM(J125:J127)</f>
        <v>0</v>
      </c>
      <c r="K124" s="28">
        <f>SUM(K125:K127)</f>
        <v>0</v>
      </c>
      <c r="L124" s="28">
        <f t="shared" ref="L124:AA124" si="55">SUM(L125:L127)</f>
        <v>0</v>
      </c>
      <c r="M124" s="28">
        <f t="shared" si="55"/>
        <v>0</v>
      </c>
      <c r="N124" s="28">
        <f t="shared" si="55"/>
        <v>0</v>
      </c>
      <c r="O124" s="28">
        <f t="shared" si="55"/>
        <v>0</v>
      </c>
      <c r="P124" s="28">
        <f t="shared" si="55"/>
        <v>0</v>
      </c>
      <c r="Q124" s="28">
        <f t="shared" si="55"/>
        <v>0</v>
      </c>
      <c r="R124" s="28">
        <f t="shared" si="55"/>
        <v>0</v>
      </c>
      <c r="S124" s="28">
        <f t="shared" si="55"/>
        <v>0</v>
      </c>
      <c r="T124" s="28">
        <f t="shared" si="55"/>
        <v>0</v>
      </c>
      <c r="U124" s="28">
        <f t="shared" si="55"/>
        <v>0</v>
      </c>
      <c r="V124" s="28">
        <f t="shared" si="55"/>
        <v>0</v>
      </c>
      <c r="W124" s="28">
        <f t="shared" si="55"/>
        <v>0</v>
      </c>
      <c r="X124" s="28">
        <f t="shared" si="55"/>
        <v>0</v>
      </c>
      <c r="Y124" s="28">
        <f t="shared" si="55"/>
        <v>0</v>
      </c>
      <c r="Z124" s="28">
        <f t="shared" si="55"/>
        <v>0</v>
      </c>
      <c r="AA124" s="28">
        <f t="shared" si="55"/>
        <v>0</v>
      </c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</row>
    <row r="125" spans="1:255" ht="14.1" customHeight="1" x14ac:dyDescent="0.25">
      <c r="A125" s="1"/>
      <c r="B125" s="36" t="s">
        <v>237</v>
      </c>
      <c r="C125" s="31" t="s">
        <v>269</v>
      </c>
      <c r="D125" s="23"/>
      <c r="E125" s="52"/>
      <c r="F125" s="52"/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f>'(13)Proj.Deprec.'!K18</f>
        <v>0</v>
      </c>
      <c r="R125" s="26">
        <v>0</v>
      </c>
      <c r="S125" s="26">
        <v>0</v>
      </c>
      <c r="T125" s="26">
        <v>0</v>
      </c>
      <c r="U125" s="26">
        <v>0</v>
      </c>
      <c r="V125" s="26"/>
      <c r="W125" s="26">
        <v>0</v>
      </c>
      <c r="X125" s="26">
        <v>0</v>
      </c>
      <c r="Y125" s="26">
        <v>0</v>
      </c>
      <c r="Z125" s="26">
        <v>0</v>
      </c>
      <c r="AA125" s="26">
        <f>'(13)Proj.Deprec.'!K18</f>
        <v>0</v>
      </c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</row>
    <row r="126" spans="1:255" ht="14.1" customHeight="1" x14ac:dyDescent="0.25">
      <c r="A126" s="1"/>
      <c r="B126" s="36" t="s">
        <v>238</v>
      </c>
      <c r="C126" s="31" t="s">
        <v>271</v>
      </c>
      <c r="D126" s="23"/>
      <c r="E126" s="52"/>
      <c r="F126" s="52"/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f>'(13)Proj.Deprec.'!K35</f>
        <v>0</v>
      </c>
      <c r="R126" s="40">
        <v>0</v>
      </c>
      <c r="S126" s="40">
        <v>0</v>
      </c>
      <c r="T126" s="40">
        <v>0</v>
      </c>
      <c r="U126" s="40">
        <v>0</v>
      </c>
      <c r="V126" s="40"/>
      <c r="W126" s="40">
        <v>0</v>
      </c>
      <c r="X126" s="40">
        <v>0</v>
      </c>
      <c r="Y126" s="40">
        <v>0</v>
      </c>
      <c r="Z126" s="40">
        <v>0</v>
      </c>
      <c r="AA126" s="40">
        <f>'(13)Proj.Deprec.'!K35</f>
        <v>0</v>
      </c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</row>
    <row r="127" spans="1:255" ht="14.1" customHeight="1" x14ac:dyDescent="0.25">
      <c r="A127" s="1"/>
      <c r="B127" s="36" t="s">
        <v>239</v>
      </c>
      <c r="C127" s="31" t="s">
        <v>273</v>
      </c>
      <c r="D127" s="23"/>
      <c r="E127" s="52"/>
      <c r="F127" s="52"/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f>'(13)Proj.Deprec.'!K52</f>
        <v>0</v>
      </c>
      <c r="R127" s="41">
        <v>0</v>
      </c>
      <c r="S127" s="41">
        <v>0</v>
      </c>
      <c r="T127" s="41">
        <v>0</v>
      </c>
      <c r="U127" s="41">
        <v>0</v>
      </c>
      <c r="V127" s="41"/>
      <c r="W127" s="41">
        <v>0</v>
      </c>
      <c r="X127" s="41">
        <v>0</v>
      </c>
      <c r="Y127" s="41">
        <v>0</v>
      </c>
      <c r="Z127" s="41">
        <v>0</v>
      </c>
      <c r="AA127" s="41">
        <f>'(13)Proj.Deprec.'!K52</f>
        <v>0</v>
      </c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</row>
    <row r="128" spans="1:255" ht="5.0999999999999996" customHeight="1" x14ac:dyDescent="0.25">
      <c r="A128" s="6"/>
      <c r="B128" s="4"/>
      <c r="D128" s="4"/>
      <c r="E128" s="48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</row>
    <row r="129" spans="1:255" ht="14.1" customHeight="1" x14ac:dyDescent="0.25">
      <c r="A129" s="6" t="s">
        <v>472</v>
      </c>
      <c r="B129" s="4" t="s">
        <v>541</v>
      </c>
      <c r="D129" s="4"/>
      <c r="F129" s="55">
        <f>-F102</f>
        <v>-186150.28</v>
      </c>
      <c r="G129" s="112">
        <f>G100-G102+G124-G121</f>
        <v>3047044.7704300792</v>
      </c>
      <c r="H129" s="112">
        <f t="shared" ref="H129:AA129" si="56">H100-H102+H124-H121</f>
        <v>3202616.6650487049</v>
      </c>
      <c r="I129" s="112">
        <f t="shared" si="56"/>
        <v>3358188.5596673316</v>
      </c>
      <c r="J129" s="112">
        <f t="shared" si="56"/>
        <v>3513760.4542859569</v>
      </c>
      <c r="K129" s="112">
        <f t="shared" si="56"/>
        <v>3669332.3489045827</v>
      </c>
      <c r="L129" s="112">
        <f t="shared" si="56"/>
        <v>3824904.2435232084</v>
      </c>
      <c r="M129" s="112">
        <f t="shared" si="56"/>
        <v>3824904.2435232084</v>
      </c>
      <c r="N129" s="112">
        <f t="shared" si="56"/>
        <v>3824904.2435232084</v>
      </c>
      <c r="O129" s="112">
        <f t="shared" si="56"/>
        <v>3824904.2435232084</v>
      </c>
      <c r="P129" s="112">
        <f t="shared" si="56"/>
        <v>3824904.2435232084</v>
      </c>
      <c r="Q129" s="112">
        <f t="shared" si="56"/>
        <v>3824904.2435232084</v>
      </c>
      <c r="R129" s="112">
        <f t="shared" si="56"/>
        <v>3824904.2435232084</v>
      </c>
      <c r="S129" s="112">
        <f t="shared" si="56"/>
        <v>3824904.2435232084</v>
      </c>
      <c r="T129" s="112">
        <f t="shared" si="56"/>
        <v>3824904.2435232084</v>
      </c>
      <c r="U129" s="112">
        <f t="shared" si="56"/>
        <v>3824904.2435232084</v>
      </c>
      <c r="V129" s="112">
        <f t="shared" si="56"/>
        <v>3824904.2435232084</v>
      </c>
      <c r="W129" s="112">
        <f t="shared" si="56"/>
        <v>3824904.2435232084</v>
      </c>
      <c r="X129" s="112">
        <f t="shared" si="56"/>
        <v>3824904.2435232084</v>
      </c>
      <c r="Y129" s="112">
        <f t="shared" si="56"/>
        <v>3824904.2435232084</v>
      </c>
      <c r="Z129" s="112">
        <f t="shared" si="56"/>
        <v>3824904.2435232084</v>
      </c>
      <c r="AA129" s="112">
        <f t="shared" si="56"/>
        <v>0</v>
      </c>
      <c r="AB129" s="16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</row>
    <row r="130" spans="1:255" ht="5.0999999999999996" customHeight="1" x14ac:dyDescent="0.25">
      <c r="A130" s="6"/>
      <c r="B130" s="4"/>
      <c r="D130" s="4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</row>
    <row r="131" spans="1:255" ht="14.1" customHeight="1" x14ac:dyDescent="0.25">
      <c r="A131" s="6" t="s">
        <v>473</v>
      </c>
      <c r="B131" s="4" t="s">
        <v>542</v>
      </c>
      <c r="D131" s="4"/>
      <c r="F131" s="55">
        <f>F129</f>
        <v>-186150.28</v>
      </c>
      <c r="G131" s="112">
        <f>F131+G129</f>
        <v>2860894.4904300794</v>
      </c>
      <c r="H131" s="112">
        <f>G131+H129</f>
        <v>6063511.1554787848</v>
      </c>
      <c r="I131" s="112">
        <f t="shared" ref="I131:AA131" si="57">H131+I129</f>
        <v>9421699.7151461169</v>
      </c>
      <c r="J131" s="105">
        <f t="shared" si="57"/>
        <v>12935460.169432074</v>
      </c>
      <c r="K131" s="24">
        <f t="shared" si="57"/>
        <v>16604792.518336657</v>
      </c>
      <c r="L131" s="24">
        <f t="shared" si="57"/>
        <v>20429696.761859864</v>
      </c>
      <c r="M131" s="24">
        <f t="shared" si="57"/>
        <v>24254601.005383074</v>
      </c>
      <c r="N131" s="24">
        <f t="shared" si="57"/>
        <v>28079505.248906285</v>
      </c>
      <c r="O131" s="24">
        <f t="shared" si="57"/>
        <v>31904409.492429495</v>
      </c>
      <c r="P131" s="24">
        <f t="shared" si="57"/>
        <v>35729313.735952705</v>
      </c>
      <c r="Q131" s="24">
        <f t="shared" si="57"/>
        <v>39554217.979475915</v>
      </c>
      <c r="R131" s="24">
        <f t="shared" si="57"/>
        <v>43379122.222999126</v>
      </c>
      <c r="S131" s="24">
        <f t="shared" si="57"/>
        <v>47204026.466522336</v>
      </c>
      <c r="T131" s="24">
        <f t="shared" si="57"/>
        <v>51028930.710045546</v>
      </c>
      <c r="U131" s="24">
        <f t="shared" si="57"/>
        <v>54853834.953568757</v>
      </c>
      <c r="V131" s="24">
        <f t="shared" si="57"/>
        <v>58678739.197091967</v>
      </c>
      <c r="W131" s="24">
        <f t="shared" si="57"/>
        <v>62503643.440615177</v>
      </c>
      <c r="X131" s="24">
        <f t="shared" si="57"/>
        <v>66328547.684138387</v>
      </c>
      <c r="Y131" s="24">
        <f t="shared" si="57"/>
        <v>70153451.927661598</v>
      </c>
      <c r="Z131" s="24">
        <f t="shared" si="57"/>
        <v>73978356.171184808</v>
      </c>
      <c r="AA131" s="24">
        <f t="shared" si="57"/>
        <v>73978356.171184808</v>
      </c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</row>
    <row r="132" spans="1:255" ht="13.5" customHeight="1" x14ac:dyDescent="0.25">
      <c r="D132" s="4"/>
      <c r="F132" s="5">
        <v>0</v>
      </c>
      <c r="G132" s="5">
        <v>1</v>
      </c>
      <c r="H132" s="5">
        <f>G132+1</f>
        <v>2</v>
      </c>
      <c r="I132" s="5">
        <f t="shared" ref="I132:Z132" si="58">H132+1</f>
        <v>3</v>
      </c>
      <c r="J132" s="5">
        <f t="shared" si="58"/>
        <v>4</v>
      </c>
      <c r="K132" s="5">
        <f t="shared" si="58"/>
        <v>5</v>
      </c>
      <c r="L132" s="5">
        <f t="shared" si="58"/>
        <v>6</v>
      </c>
      <c r="M132" s="5">
        <f t="shared" si="58"/>
        <v>7</v>
      </c>
      <c r="N132" s="5">
        <f t="shared" si="58"/>
        <v>8</v>
      </c>
      <c r="O132" s="5">
        <f t="shared" si="58"/>
        <v>9</v>
      </c>
      <c r="P132" s="5">
        <f t="shared" si="58"/>
        <v>10</v>
      </c>
      <c r="Q132" s="5">
        <f t="shared" si="58"/>
        <v>11</v>
      </c>
      <c r="R132" s="5">
        <f t="shared" si="58"/>
        <v>12</v>
      </c>
      <c r="S132" s="5">
        <f t="shared" si="58"/>
        <v>13</v>
      </c>
      <c r="T132" s="5">
        <f t="shared" si="58"/>
        <v>14</v>
      </c>
      <c r="U132" s="5">
        <f t="shared" si="58"/>
        <v>15</v>
      </c>
      <c r="V132" s="5">
        <f t="shared" si="58"/>
        <v>16</v>
      </c>
      <c r="W132" s="5">
        <f t="shared" si="58"/>
        <v>17</v>
      </c>
      <c r="X132" s="5">
        <f t="shared" si="58"/>
        <v>18</v>
      </c>
      <c r="Y132" s="5">
        <f t="shared" si="58"/>
        <v>19</v>
      </c>
      <c r="Z132" s="5">
        <f t="shared" si="58"/>
        <v>20</v>
      </c>
    </row>
    <row r="133" spans="1:255" ht="14.1" customHeight="1" x14ac:dyDescent="0.25">
      <c r="A133" s="33" t="s">
        <v>474</v>
      </c>
      <c r="B133" s="4" t="s">
        <v>43</v>
      </c>
      <c r="D133" s="4"/>
      <c r="F133" s="54">
        <v>0</v>
      </c>
      <c r="G133" s="114">
        <f>IF(SUM(F133:$F$133)&gt;0,0,IF(SUM($F129:G$129)&gt;0,G132-SUM($F129:G$129)/G129,0))</f>
        <v>6.1092072491512939E-2</v>
      </c>
      <c r="H133" s="114">
        <f>IF(SUM($F133:G$133)&gt;0,0,IF(SUM($F129:H$129)&gt;0,H132-SUM($F129:H$129)/H129,0))</f>
        <v>0</v>
      </c>
      <c r="I133" s="114">
        <f>IF(SUM($F133:H$133)&gt;0,0,IF(SUM($F129:I$129)&gt;0,I132-SUM($F129:I$129)/I129,0))</f>
        <v>0</v>
      </c>
      <c r="J133" s="106">
        <f>IF(SUM($F133:I$133)&gt;0,0,IF(SUM($F129:J$129)&gt;0,J132-SUM($F129:J$129)/J129,0))</f>
        <v>0</v>
      </c>
      <c r="K133" s="54">
        <f>IF(SUM($F133:J$133)&gt;0,0,IF(SUM($F129:K$129)&gt;0,K132-SUM($F129:K$129)/K129,0))</f>
        <v>0</v>
      </c>
      <c r="L133" s="54">
        <f>IF(SUM($F133:K$133)&gt;0,0,IF(SUM($F129:L$129)&gt;0,L132-SUM($F129:L$129)/L129,0))</f>
        <v>0</v>
      </c>
      <c r="M133" s="54">
        <f>IF(SUM($F133:L$133)&gt;0,0,IF(SUM($F129:M$129)&gt;0,M132-SUM($F129:M$129)/M129,0))</f>
        <v>0</v>
      </c>
      <c r="N133" s="54">
        <f>IF(SUM($F133:M$133)&gt;0,0,IF(SUM($F129:N$129)&gt;0,N132-SUM($F129:N$129)/N129,0))</f>
        <v>0</v>
      </c>
      <c r="O133" s="54">
        <f>IF(SUM($F133:N$133)&gt;0,0,IF(SUM($F129:O$129)&gt;0,O132-SUM($F129:O$129)/O129,0))</f>
        <v>0</v>
      </c>
      <c r="P133" s="54">
        <f>IF(SUM($F133:O$133)&gt;0,0,IF(SUM($F129:P$129)&gt;0,P132-SUM($F129:P$129)/P129,0))</f>
        <v>0</v>
      </c>
      <c r="Q133" s="54">
        <f>IF(SUM($F133:P$133)&gt;0,0,IF(SUM($F129:Q$129)&gt;0,Q132-SUM($F129:Q$129)/Q129,0))</f>
        <v>0</v>
      </c>
      <c r="R133" s="54">
        <f>IF(SUM($F133:Q$133)&gt;0,0,IF(SUM($F129:R$129)&gt;0,R132-SUM($F129:R$129)/R129,0))</f>
        <v>0</v>
      </c>
      <c r="S133" s="54">
        <f>IF(SUM($F133:R$133)&gt;0,0,IF(SUM($F129:S$129)&gt;0,S132-SUM($F129:S$129)/S129,0))</f>
        <v>0</v>
      </c>
      <c r="T133" s="54">
        <f>IF(SUM($F133:S$133)&gt;0,0,IF(SUM($F129:T$129)&gt;0,T132-SUM($F129:T$129)/T129,0))</f>
        <v>0</v>
      </c>
      <c r="U133" s="54">
        <f>IF(SUM($F133:T$133)&gt;0,0,IF(SUM($F129:U$129)&gt;0,U132-SUM($F129:U$129)/U129,0))</f>
        <v>0</v>
      </c>
      <c r="V133" s="54">
        <f>IF(SUM($F133:U$133)&gt;0,0,IF(SUM($F129:V$129)&gt;0,V132-SUM($F129:V$129)/V129,0))</f>
        <v>0</v>
      </c>
      <c r="W133" s="54">
        <f>IF(SUM($F133:V$133)&gt;0,0,IF(SUM($F129:W$129)&gt;0,W132-SUM($F129:W$129)/W129,0))</f>
        <v>0</v>
      </c>
      <c r="X133" s="54">
        <f>IF(SUM($F133:W$133)&gt;0,0,IF(SUM($F129:X$129)&gt;0,X132-SUM($F129:X$129)/X129,0))</f>
        <v>0</v>
      </c>
      <c r="Y133" s="54">
        <f>IF(SUM($F133:X$133)&gt;0,0,IF(SUM($F129:Y$129)&gt;0,Y132-SUM($F129:Y$129)/Y129,0))</f>
        <v>0</v>
      </c>
      <c r="Z133" s="54">
        <f>IF(SUM($F133:Y$133)&gt;0,0,IF(SUM($F129:Z$129)&gt;0,Z132-SUM($F129:Z$129)/Z129,0))</f>
        <v>0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</row>
    <row r="134" spans="1:255" ht="5.0999999999999996" customHeight="1" x14ac:dyDescent="0.25"/>
    <row r="135" spans="1:255" ht="14.1" customHeight="1" x14ac:dyDescent="0.25">
      <c r="A135" s="6" t="s">
        <v>475</v>
      </c>
      <c r="B135" s="159" t="s">
        <v>629</v>
      </c>
      <c r="C135" s="160"/>
      <c r="D135" s="161"/>
      <c r="E135" s="19"/>
      <c r="F135" s="19"/>
    </row>
    <row r="136" spans="1:255" ht="13.5" customHeight="1" x14ac:dyDescent="0.25">
      <c r="A136" s="78" t="s">
        <v>823</v>
      </c>
      <c r="B136" s="18" t="s">
        <v>637</v>
      </c>
      <c r="C136" s="80"/>
      <c r="D136" s="85">
        <f>NPV(D138,F129:AA129)</f>
        <v>23238470.057802558</v>
      </c>
      <c r="E136" s="19"/>
      <c r="F136" s="19"/>
      <c r="K136" s="17"/>
    </row>
    <row r="137" spans="1:255" ht="14.1" customHeight="1" x14ac:dyDescent="0.25">
      <c r="A137" s="78" t="s">
        <v>824</v>
      </c>
      <c r="B137" s="18" t="s">
        <v>638</v>
      </c>
      <c r="C137" s="80"/>
      <c r="D137" s="136">
        <f>IRR(F129:AA129)</f>
        <v>16.419634246020049</v>
      </c>
      <c r="E137" s="19"/>
      <c r="F137" s="19"/>
      <c r="K137" s="17"/>
    </row>
    <row r="138" spans="1:255" ht="14.1" customHeight="1" x14ac:dyDescent="0.25">
      <c r="A138" s="78" t="s">
        <v>825</v>
      </c>
      <c r="B138" s="18" t="s">
        <v>733</v>
      </c>
      <c r="C138" s="80"/>
      <c r="D138" s="137">
        <f>'(20)WACC'!G56</f>
        <v>0.12279166948727302</v>
      </c>
      <c r="E138" s="19"/>
      <c r="F138" s="19"/>
    </row>
    <row r="139" spans="1:255" ht="14.1" customHeight="1" x14ac:dyDescent="0.25">
      <c r="A139" s="78" t="s">
        <v>826</v>
      </c>
      <c r="B139" s="81" t="s">
        <v>636</v>
      </c>
      <c r="C139" s="82"/>
      <c r="D139" s="83">
        <f>SUM(G133:Z133)</f>
        <v>6.1092072491512939E-2</v>
      </c>
      <c r="E139" s="19"/>
      <c r="F139" s="19"/>
    </row>
    <row r="140" spans="1:255" ht="14.1" customHeight="1" x14ac:dyDescent="0.25">
      <c r="A140" s="36" t="s">
        <v>827</v>
      </c>
      <c r="B140" s="53" t="s">
        <v>644</v>
      </c>
      <c r="C140" s="31"/>
      <c r="D140" s="96">
        <f>F102</f>
        <v>186150.28</v>
      </c>
      <c r="E140" s="19"/>
      <c r="F140" s="19"/>
    </row>
    <row r="141" spans="1:255" ht="14.1" customHeight="1" x14ac:dyDescent="0.25">
      <c r="A141" s="36" t="s">
        <v>828</v>
      </c>
      <c r="B141" s="53" t="s">
        <v>476</v>
      </c>
      <c r="C141" s="31"/>
      <c r="D141" s="88" t="s">
        <v>628</v>
      </c>
      <c r="E141" s="19"/>
      <c r="F141" s="19"/>
    </row>
    <row r="142" spans="1:255" s="20" customFormat="1" ht="14.1" customHeight="1" x14ac:dyDescent="0.25">
      <c r="A142" s="36" t="s">
        <v>829</v>
      </c>
      <c r="B142" s="53" t="s">
        <v>477</v>
      </c>
      <c r="C142" s="31"/>
      <c r="D142" s="89">
        <v>0.18</v>
      </c>
      <c r="E142" s="19"/>
      <c r="F142" s="19"/>
    </row>
    <row r="143" spans="1:255" s="20" customFormat="1" ht="14.1" customHeight="1" x14ac:dyDescent="0.25">
      <c r="A143" s="36" t="s">
        <v>830</v>
      </c>
      <c r="B143" s="53" t="s">
        <v>405</v>
      </c>
      <c r="C143" s="31"/>
      <c r="D143" s="89">
        <v>0.95</v>
      </c>
      <c r="E143" s="19"/>
      <c r="F143" s="19"/>
    </row>
    <row r="144" spans="1:255" s="20" customFormat="1" ht="14.1" customHeight="1" x14ac:dyDescent="0.25">
      <c r="A144" s="36" t="s">
        <v>831</v>
      </c>
      <c r="B144" s="53" t="s">
        <v>909</v>
      </c>
      <c r="C144" s="31"/>
      <c r="D144" s="89">
        <f>D143*D142</f>
        <v>0.17099999999999999</v>
      </c>
      <c r="E144" s="19"/>
      <c r="F144" s="19"/>
      <c r="G144" s="19"/>
      <c r="H144" s="19"/>
      <c r="I144" s="19"/>
      <c r="J144" s="19"/>
    </row>
    <row r="145" spans="1:7" s="20" customFormat="1" ht="14.1" customHeight="1" x14ac:dyDescent="0.25">
      <c r="A145" s="36" t="s">
        <v>832</v>
      </c>
      <c r="B145" s="53" t="s">
        <v>544</v>
      </c>
      <c r="C145" s="31"/>
      <c r="D145" s="96">
        <v>2</v>
      </c>
      <c r="E145" s="19"/>
      <c r="F145" s="19"/>
    </row>
    <row r="146" spans="1:7" s="20" customFormat="1" ht="14.1" customHeight="1" x14ac:dyDescent="0.25">
      <c r="A146" s="36" t="s">
        <v>833</v>
      </c>
      <c r="B146" s="53" t="s">
        <v>785</v>
      </c>
      <c r="C146" s="31"/>
      <c r="D146" s="96">
        <f>'(12)Comp.Orgao.Gestor'!I12</f>
        <v>0</v>
      </c>
      <c r="E146" s="19"/>
      <c r="F146" s="19"/>
    </row>
    <row r="147" spans="1:7" s="20" customFormat="1" ht="14.1" customHeight="1" x14ac:dyDescent="0.25">
      <c r="A147" s="36" t="s">
        <v>834</v>
      </c>
      <c r="B147" s="53" t="s">
        <v>846</v>
      </c>
      <c r="C147" s="31"/>
      <c r="D147" s="129">
        <v>0.15</v>
      </c>
      <c r="E147" s="19"/>
      <c r="F147" s="19"/>
    </row>
    <row r="148" spans="1:7" s="20" customFormat="1" ht="14.1" customHeight="1" x14ac:dyDescent="0.25">
      <c r="A148" s="36" t="s">
        <v>835</v>
      </c>
      <c r="B148" s="53" t="s">
        <v>847</v>
      </c>
      <c r="C148" s="31"/>
      <c r="D148" s="130">
        <v>0.1</v>
      </c>
      <c r="E148" s="19"/>
      <c r="F148" s="19"/>
    </row>
    <row r="149" spans="1:7" s="20" customFormat="1" ht="14.1" customHeight="1" x14ac:dyDescent="0.25">
      <c r="A149" s="36" t="s">
        <v>836</v>
      </c>
      <c r="B149" s="86" t="s">
        <v>906</v>
      </c>
      <c r="C149" s="87"/>
      <c r="D149" s="131">
        <f>D147-D148</f>
        <v>4.9999999999999989E-2</v>
      </c>
      <c r="E149" s="19"/>
      <c r="F149" s="19"/>
    </row>
    <row r="150" spans="1:7" s="20" customFormat="1" ht="14.1" customHeight="1" x14ac:dyDescent="0.25">
      <c r="A150" s="36"/>
      <c r="B150" s="31"/>
      <c r="C150" s="31"/>
      <c r="D150" s="1"/>
      <c r="E150" s="1"/>
      <c r="F150" s="1"/>
      <c r="G150" s="1"/>
    </row>
  </sheetData>
  <sheetProtection selectLockedCells="1"/>
  <mergeCells count="4">
    <mergeCell ref="A1:AA1"/>
    <mergeCell ref="A4:F4"/>
    <mergeCell ref="A98:F98"/>
    <mergeCell ref="B135:D135"/>
  </mergeCells>
  <printOptions horizontalCentered="1"/>
  <pageMargins left="0.78740157480314965" right="0.78740157480314965" top="0.98425196850393704" bottom="0.78740157480314965" header="0.59055118110236227" footer="0.31496062992125984"/>
  <pageSetup paperSize="9" scale="33" orientation="landscape" r:id="rId1"/>
  <headerFooter>
    <oddHeader>&amp;L&amp;"Calibri,Negrito"&amp;9Município de Chapecó - SC
Concessão do Sistema de Estacionamento Rotativo Pago
ESTACIONAMENTO ROTATIVO&amp;R&amp;G</oddHeader>
    <oddFooter>&amp;L&amp;"Calibri,Negrito"&amp;9Planilha 19 - Fluxo de Caixa Projetado&amp;R&amp;"Calibri,Negrito"&amp;9Pág.: &amp;P de &amp;N</oddFooter>
  </headerFooter>
  <rowBreaks count="1" manualBreakCount="1">
    <brk id="97" max="26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AAAE8-FDCD-4709-974B-A41A3A599DBF}">
  <sheetPr>
    <tabColor theme="1"/>
  </sheetPr>
  <dimension ref="A1:IU154"/>
  <sheetViews>
    <sheetView showGridLines="0" zoomScaleNormal="100" zoomScaleSheetLayoutView="40" workbookViewId="0">
      <pane ySplit="4" topLeftCell="A134" activePane="bottomLeft" state="frozen"/>
      <selection sqref="A1:H1"/>
      <selection pane="bottomLeft" sqref="A1:H1"/>
    </sheetView>
  </sheetViews>
  <sheetFormatPr defaultColWidth="22.33203125" defaultRowHeight="14.1" customHeight="1" x14ac:dyDescent="0.25"/>
  <cols>
    <col min="1" max="1" width="5.44140625" style="3" customWidth="1"/>
    <col min="2" max="2" width="2.6640625" style="3" customWidth="1"/>
    <col min="3" max="3" width="42.44140625" style="1" customWidth="1"/>
    <col min="4" max="4" width="14.109375" style="1" bestFit="1" customWidth="1"/>
    <col min="5" max="5" width="11.33203125" style="1" bestFit="1" customWidth="1"/>
    <col min="6" max="6" width="14.109375" style="1" bestFit="1" customWidth="1"/>
    <col min="7" max="27" width="14.6640625" style="1" customWidth="1"/>
    <col min="28" max="28" width="15.33203125" style="1" bestFit="1" customWidth="1"/>
    <col min="29" max="247" width="9.109375" style="1" customWidth="1"/>
    <col min="248" max="248" width="46.109375" style="1" customWidth="1"/>
    <col min="249" max="249" width="9" style="1" customWidth="1"/>
    <col min="250" max="250" width="19.109375" style="1" bestFit="1" customWidth="1"/>
    <col min="251" max="251" width="0" style="1" hidden="1" customWidth="1"/>
    <col min="252" max="252" width="21.109375" style="1" customWidth="1"/>
    <col min="253" max="16384" width="22.33203125" style="1"/>
  </cols>
  <sheetData>
    <row r="1" spans="1:255" s="32" customFormat="1" ht="21.9" customHeight="1" x14ac:dyDescent="0.25">
      <c r="A1" s="156" t="s">
        <v>905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8"/>
    </row>
    <row r="2" spans="1:255" ht="5.0999999999999996" customHeight="1" x14ac:dyDescent="0.2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55" ht="14.1" customHeight="1" x14ac:dyDescent="0.25">
      <c r="C3" s="2"/>
      <c r="D3" s="2"/>
      <c r="E3" s="2"/>
      <c r="F3" s="2"/>
      <c r="G3" s="2" t="s">
        <v>674</v>
      </c>
      <c r="H3" s="2" t="s">
        <v>675</v>
      </c>
      <c r="I3" s="2" t="s">
        <v>676</v>
      </c>
      <c r="J3" s="2" t="s">
        <v>677</v>
      </c>
      <c r="K3" s="2" t="s">
        <v>678</v>
      </c>
      <c r="L3" s="2" t="s">
        <v>679</v>
      </c>
      <c r="M3" s="2" t="s">
        <v>680</v>
      </c>
      <c r="N3" s="2" t="s">
        <v>681</v>
      </c>
      <c r="O3" s="2" t="s">
        <v>682</v>
      </c>
      <c r="P3" s="2" t="s">
        <v>683</v>
      </c>
      <c r="Q3" s="2" t="s">
        <v>684</v>
      </c>
      <c r="R3" s="2" t="s">
        <v>685</v>
      </c>
      <c r="S3" s="2" t="s">
        <v>686</v>
      </c>
      <c r="T3" s="2" t="s">
        <v>687</v>
      </c>
      <c r="U3" s="2" t="s">
        <v>688</v>
      </c>
      <c r="V3" s="2" t="s">
        <v>689</v>
      </c>
      <c r="W3" s="2" t="s">
        <v>690</v>
      </c>
      <c r="X3" s="2" t="s">
        <v>691</v>
      </c>
      <c r="Y3" s="2" t="s">
        <v>692</v>
      </c>
      <c r="Z3" s="2" t="s">
        <v>693</v>
      </c>
      <c r="AA3" s="2" t="s">
        <v>694</v>
      </c>
    </row>
    <row r="4" spans="1:255" s="108" customFormat="1" ht="27.75" customHeight="1" x14ac:dyDescent="0.25">
      <c r="A4" s="162" t="s">
        <v>466</v>
      </c>
      <c r="B4" s="163"/>
      <c r="C4" s="163"/>
      <c r="D4" s="163"/>
      <c r="E4" s="163"/>
      <c r="F4" s="163"/>
      <c r="G4" s="115" t="s">
        <v>732</v>
      </c>
      <c r="H4" s="107" t="s">
        <v>620</v>
      </c>
      <c r="I4" s="107" t="s">
        <v>620</v>
      </c>
      <c r="J4" s="107" t="s">
        <v>620</v>
      </c>
      <c r="K4" s="107" t="s">
        <v>620</v>
      </c>
      <c r="L4" s="107" t="str">
        <f t="shared" ref="L4:Z4" si="0">K4</f>
        <v>Projeção</v>
      </c>
      <c r="M4" s="107" t="str">
        <f t="shared" si="0"/>
        <v>Projeção</v>
      </c>
      <c r="N4" s="107" t="str">
        <f t="shared" si="0"/>
        <v>Projeção</v>
      </c>
      <c r="O4" s="107" t="str">
        <f t="shared" si="0"/>
        <v>Projeção</v>
      </c>
      <c r="P4" s="107" t="str">
        <f t="shared" si="0"/>
        <v>Projeção</v>
      </c>
      <c r="Q4" s="107" t="str">
        <f t="shared" si="0"/>
        <v>Projeção</v>
      </c>
      <c r="R4" s="107" t="str">
        <f t="shared" si="0"/>
        <v>Projeção</v>
      </c>
      <c r="S4" s="107" t="str">
        <f t="shared" si="0"/>
        <v>Projeção</v>
      </c>
      <c r="T4" s="107" t="str">
        <f t="shared" si="0"/>
        <v>Projeção</v>
      </c>
      <c r="U4" s="107" t="str">
        <f t="shared" si="0"/>
        <v>Projeção</v>
      </c>
      <c r="V4" s="107" t="str">
        <f t="shared" si="0"/>
        <v>Projeção</v>
      </c>
      <c r="W4" s="107" t="str">
        <f t="shared" si="0"/>
        <v>Projeção</v>
      </c>
      <c r="X4" s="107" t="str">
        <f t="shared" si="0"/>
        <v>Projeção</v>
      </c>
      <c r="Y4" s="107" t="str">
        <f t="shared" si="0"/>
        <v>Projeção</v>
      </c>
      <c r="Z4" s="107" t="str">
        <f t="shared" si="0"/>
        <v>Projeção</v>
      </c>
      <c r="AA4" s="107" t="s">
        <v>621</v>
      </c>
    </row>
    <row r="5" spans="1:255" ht="5.0999999999999996" customHeight="1" x14ac:dyDescent="0.25">
      <c r="A5" s="6"/>
      <c r="B5" s="6"/>
      <c r="C5" s="7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55" ht="14.1" customHeight="1" x14ac:dyDescent="0.25">
      <c r="A6" s="6" t="s">
        <v>33</v>
      </c>
      <c r="B6" s="7" t="s">
        <v>626</v>
      </c>
      <c r="D6" s="23"/>
      <c r="G6" s="77">
        <f>'(17)Vaga_Hora'!G30*12</f>
        <v>80676</v>
      </c>
      <c r="H6" s="104">
        <f>('(17)Vaga_Hora'!G30*12)</f>
        <v>80676</v>
      </c>
      <c r="I6" s="104">
        <f>H6</f>
        <v>80676</v>
      </c>
      <c r="J6" s="104">
        <f t="shared" ref="J6:Z6" si="1">I6</f>
        <v>80676</v>
      </c>
      <c r="K6" s="104">
        <f t="shared" si="1"/>
        <v>80676</v>
      </c>
      <c r="L6" s="104">
        <f t="shared" si="1"/>
        <v>80676</v>
      </c>
      <c r="M6" s="104">
        <f t="shared" si="1"/>
        <v>80676</v>
      </c>
      <c r="N6" s="104">
        <f t="shared" si="1"/>
        <v>80676</v>
      </c>
      <c r="O6" s="104">
        <f t="shared" si="1"/>
        <v>80676</v>
      </c>
      <c r="P6" s="104">
        <f t="shared" si="1"/>
        <v>80676</v>
      </c>
      <c r="Q6" s="104">
        <f t="shared" si="1"/>
        <v>80676</v>
      </c>
      <c r="R6" s="104">
        <f t="shared" si="1"/>
        <v>80676</v>
      </c>
      <c r="S6" s="104">
        <f t="shared" si="1"/>
        <v>80676</v>
      </c>
      <c r="T6" s="104">
        <f t="shared" si="1"/>
        <v>80676</v>
      </c>
      <c r="U6" s="104">
        <f t="shared" si="1"/>
        <v>80676</v>
      </c>
      <c r="V6" s="104">
        <f t="shared" si="1"/>
        <v>80676</v>
      </c>
      <c r="W6" s="104">
        <f t="shared" si="1"/>
        <v>80676</v>
      </c>
      <c r="X6" s="104">
        <f t="shared" si="1"/>
        <v>80676</v>
      </c>
      <c r="Y6" s="104">
        <f t="shared" si="1"/>
        <v>80676</v>
      </c>
      <c r="Z6" s="104">
        <f t="shared" si="1"/>
        <v>80676</v>
      </c>
      <c r="AA6" s="56">
        <v>0</v>
      </c>
      <c r="AB6" s="90"/>
      <c r="AC6" s="90"/>
      <c r="AD6" s="90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5" ht="5.0999999999999996" customHeight="1" x14ac:dyDescent="0.25">
      <c r="A7" s="6"/>
      <c r="B7" s="7"/>
      <c r="D7" s="23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57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5" ht="14.1" customHeight="1" x14ac:dyDescent="0.25">
      <c r="A8" s="6" t="s">
        <v>34</v>
      </c>
      <c r="B8" s="7" t="s">
        <v>477</v>
      </c>
      <c r="D8" s="75">
        <v>9.2631578947369522E-3</v>
      </c>
      <c r="G8" s="97">
        <f>D142</f>
        <v>0.18</v>
      </c>
      <c r="H8" s="98">
        <f>G8+$D$8</f>
        <v>0.18926315789473694</v>
      </c>
      <c r="I8" s="98">
        <f>H8+$D$8</f>
        <v>0.19852631578947388</v>
      </c>
      <c r="J8" s="98">
        <f>I8+$D$8</f>
        <v>0.20778947368421083</v>
      </c>
      <c r="K8" s="98">
        <f>J8+$D$8</f>
        <v>0.21705263157894777</v>
      </c>
      <c r="L8" s="98">
        <f>K8+$D$8</f>
        <v>0.22631578947368472</v>
      </c>
      <c r="M8" s="98">
        <f>L8</f>
        <v>0.22631578947368472</v>
      </c>
      <c r="N8" s="98">
        <f t="shared" ref="N8:Z8" si="2">M8</f>
        <v>0.22631578947368472</v>
      </c>
      <c r="O8" s="98">
        <f t="shared" si="2"/>
        <v>0.22631578947368472</v>
      </c>
      <c r="P8" s="98">
        <f t="shared" si="2"/>
        <v>0.22631578947368472</v>
      </c>
      <c r="Q8" s="98">
        <f t="shared" si="2"/>
        <v>0.22631578947368472</v>
      </c>
      <c r="R8" s="98">
        <f t="shared" si="2"/>
        <v>0.22631578947368472</v>
      </c>
      <c r="S8" s="98">
        <f t="shared" si="2"/>
        <v>0.22631578947368472</v>
      </c>
      <c r="T8" s="98">
        <f t="shared" si="2"/>
        <v>0.22631578947368472</v>
      </c>
      <c r="U8" s="98">
        <f t="shared" si="2"/>
        <v>0.22631578947368472</v>
      </c>
      <c r="V8" s="98">
        <f t="shared" si="2"/>
        <v>0.22631578947368472</v>
      </c>
      <c r="W8" s="98">
        <f t="shared" si="2"/>
        <v>0.22631578947368472</v>
      </c>
      <c r="X8" s="98">
        <f t="shared" si="2"/>
        <v>0.22631578947368472</v>
      </c>
      <c r="Y8" s="98">
        <f t="shared" si="2"/>
        <v>0.22631578947368472</v>
      </c>
      <c r="Z8" s="98">
        <f t="shared" si="2"/>
        <v>0.22631578947368472</v>
      </c>
      <c r="AA8" s="99">
        <v>0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5" ht="5.0999999999999996" customHeight="1" x14ac:dyDescent="0.25">
      <c r="A9" s="6"/>
      <c r="B9" s="7"/>
      <c r="D9" s="23"/>
      <c r="E9" s="4"/>
      <c r="F9" s="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57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5" ht="14.1" customHeight="1" x14ac:dyDescent="0.25">
      <c r="A10" s="6" t="s">
        <v>36</v>
      </c>
      <c r="B10" s="7" t="s">
        <v>405</v>
      </c>
      <c r="D10" s="23"/>
      <c r="G10" s="97">
        <f t="shared" ref="G10:Z10" si="3">$D$143</f>
        <v>0.95</v>
      </c>
      <c r="H10" s="97">
        <f t="shared" si="3"/>
        <v>0.95</v>
      </c>
      <c r="I10" s="97">
        <f t="shared" si="3"/>
        <v>0.95</v>
      </c>
      <c r="J10" s="97">
        <f t="shared" si="3"/>
        <v>0.95</v>
      </c>
      <c r="K10" s="97">
        <f t="shared" si="3"/>
        <v>0.95</v>
      </c>
      <c r="L10" s="97">
        <f t="shared" si="3"/>
        <v>0.95</v>
      </c>
      <c r="M10" s="97">
        <f t="shared" si="3"/>
        <v>0.95</v>
      </c>
      <c r="N10" s="97">
        <f t="shared" si="3"/>
        <v>0.95</v>
      </c>
      <c r="O10" s="97">
        <f t="shared" si="3"/>
        <v>0.95</v>
      </c>
      <c r="P10" s="97">
        <f t="shared" si="3"/>
        <v>0.95</v>
      </c>
      <c r="Q10" s="97">
        <f t="shared" si="3"/>
        <v>0.95</v>
      </c>
      <c r="R10" s="97">
        <f t="shared" si="3"/>
        <v>0.95</v>
      </c>
      <c r="S10" s="97">
        <f t="shared" si="3"/>
        <v>0.95</v>
      </c>
      <c r="T10" s="97">
        <f t="shared" si="3"/>
        <v>0.95</v>
      </c>
      <c r="U10" s="97">
        <f t="shared" si="3"/>
        <v>0.95</v>
      </c>
      <c r="V10" s="97">
        <f t="shared" si="3"/>
        <v>0.95</v>
      </c>
      <c r="W10" s="97">
        <f t="shared" si="3"/>
        <v>0.95</v>
      </c>
      <c r="X10" s="97">
        <f t="shared" si="3"/>
        <v>0.95</v>
      </c>
      <c r="Y10" s="97">
        <f t="shared" si="3"/>
        <v>0.95</v>
      </c>
      <c r="Z10" s="97">
        <f t="shared" si="3"/>
        <v>0.95</v>
      </c>
      <c r="AA10" s="99">
        <v>0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5" ht="5.0999999999999996" customHeight="1" x14ac:dyDescent="0.25">
      <c r="A11" s="6"/>
      <c r="B11" s="7"/>
      <c r="E11" s="4"/>
      <c r="F11" s="4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57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5" ht="14.1" customHeight="1" x14ac:dyDescent="0.25">
      <c r="A12" s="6" t="s">
        <v>37</v>
      </c>
      <c r="B12" s="7" t="s">
        <v>467</v>
      </c>
      <c r="E12" s="4"/>
      <c r="F12" s="4"/>
      <c r="G12" s="97">
        <f>G10*G8</f>
        <v>0.17099999999999999</v>
      </c>
      <c r="H12" s="98">
        <f>H10*H8</f>
        <v>0.17980000000000007</v>
      </c>
      <c r="I12" s="98">
        <f t="shared" ref="I12:Z12" si="4">I10*I8</f>
        <v>0.18860000000000018</v>
      </c>
      <c r="J12" s="98">
        <f t="shared" si="4"/>
        <v>0.19740000000000027</v>
      </c>
      <c r="K12" s="98">
        <f t="shared" si="4"/>
        <v>0.20620000000000038</v>
      </c>
      <c r="L12" s="98">
        <f t="shared" si="4"/>
        <v>0.21500000000000047</v>
      </c>
      <c r="M12" s="98">
        <f t="shared" si="4"/>
        <v>0.21500000000000047</v>
      </c>
      <c r="N12" s="98">
        <f t="shared" si="4"/>
        <v>0.21500000000000047</v>
      </c>
      <c r="O12" s="98">
        <f t="shared" si="4"/>
        <v>0.21500000000000047</v>
      </c>
      <c r="P12" s="98">
        <f t="shared" si="4"/>
        <v>0.21500000000000047</v>
      </c>
      <c r="Q12" s="98">
        <f t="shared" si="4"/>
        <v>0.21500000000000047</v>
      </c>
      <c r="R12" s="98">
        <f t="shared" si="4"/>
        <v>0.21500000000000047</v>
      </c>
      <c r="S12" s="98">
        <f t="shared" si="4"/>
        <v>0.21500000000000047</v>
      </c>
      <c r="T12" s="98">
        <f t="shared" si="4"/>
        <v>0.21500000000000047</v>
      </c>
      <c r="U12" s="98">
        <f t="shared" si="4"/>
        <v>0.21500000000000047</v>
      </c>
      <c r="V12" s="98">
        <f t="shared" si="4"/>
        <v>0.21500000000000047</v>
      </c>
      <c r="W12" s="98">
        <f t="shared" si="4"/>
        <v>0.21500000000000047</v>
      </c>
      <c r="X12" s="98">
        <f t="shared" si="4"/>
        <v>0.21500000000000047</v>
      </c>
      <c r="Y12" s="98">
        <f t="shared" si="4"/>
        <v>0.21500000000000047</v>
      </c>
      <c r="Z12" s="98">
        <f t="shared" si="4"/>
        <v>0.21500000000000047</v>
      </c>
      <c r="AA12" s="99">
        <v>0</v>
      </c>
      <c r="AB12" s="122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5" ht="5.0999999999999996" customHeight="1" x14ac:dyDescent="0.25">
      <c r="A13" s="1"/>
      <c r="B13" s="7"/>
      <c r="D13" s="29"/>
      <c r="E13" s="4"/>
      <c r="F13" s="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57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5" ht="14.1" customHeight="1" x14ac:dyDescent="0.25">
      <c r="A14" s="6" t="s">
        <v>38</v>
      </c>
      <c r="B14" s="7" t="s">
        <v>627</v>
      </c>
      <c r="D14" s="23"/>
      <c r="E14" s="4"/>
      <c r="F14" s="4"/>
      <c r="G14" s="77">
        <f>'(17)Vaga_Hora'!G62</f>
        <v>18340344</v>
      </c>
      <c r="H14" s="104">
        <f>'(17)Vaga_Hora'!G63</f>
        <v>18340344</v>
      </c>
      <c r="I14" s="104">
        <f>'(17)Vaga_Hora'!G64</f>
        <v>18340344</v>
      </c>
      <c r="J14" s="104">
        <f>'(17)Vaga_Hora'!G65</f>
        <v>18340344</v>
      </c>
      <c r="K14" s="104">
        <f>'(17)Vaga_Hora'!G67</f>
        <v>18340344</v>
      </c>
      <c r="L14" s="104">
        <f>'(17)Vaga_Hora'!G68</f>
        <v>18340344</v>
      </c>
      <c r="M14" s="104">
        <f>'(17)Vaga_Hora'!G69</f>
        <v>18340344</v>
      </c>
      <c r="N14" s="104">
        <f>'(17)Vaga_Hora'!G70</f>
        <v>18340344</v>
      </c>
      <c r="O14" s="104">
        <f>'(17)Vaga_Hora'!G71</f>
        <v>18340344</v>
      </c>
      <c r="P14" s="104">
        <f>'(17)Vaga_Hora'!G72</f>
        <v>18340344</v>
      </c>
      <c r="Q14" s="104">
        <f>'(17)Vaga_Hora'!G73</f>
        <v>18340344</v>
      </c>
      <c r="R14" s="104">
        <f>'(17)Vaga_Hora'!G74</f>
        <v>18340344</v>
      </c>
      <c r="S14" s="104">
        <f>'(17)Vaga_Hora'!G75</f>
        <v>18340344</v>
      </c>
      <c r="T14" s="104">
        <f>'(17)Vaga_Hora'!G76</f>
        <v>18340344</v>
      </c>
      <c r="U14" s="104">
        <f>'(17)Vaga_Hora'!G77</f>
        <v>18340344</v>
      </c>
      <c r="V14" s="104">
        <f>'(17)Vaga_Hora'!G78</f>
        <v>18340344</v>
      </c>
      <c r="W14" s="104">
        <f>'(17)Vaga_Hora'!G79</f>
        <v>18340344</v>
      </c>
      <c r="X14" s="104">
        <f>'(17)Vaga_Hora'!G80</f>
        <v>18340344</v>
      </c>
      <c r="Y14" s="104">
        <f>'(17)Vaga_Hora'!G81</f>
        <v>18340344</v>
      </c>
      <c r="Z14" s="104">
        <f>'(17)Vaga_Hora'!G82</f>
        <v>18340344</v>
      </c>
      <c r="AA14" s="56">
        <v>0</v>
      </c>
      <c r="AB14" s="22"/>
      <c r="AC14" s="90"/>
      <c r="AD14" s="90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5" ht="5.0999999999999996" customHeight="1" x14ac:dyDescent="0.25">
      <c r="A15" s="6"/>
      <c r="B15" s="7"/>
      <c r="D15" s="29"/>
      <c r="E15" s="4"/>
      <c r="F15" s="4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57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5" ht="14.1" customHeight="1" x14ac:dyDescent="0.25">
      <c r="A16" s="6" t="s">
        <v>394</v>
      </c>
      <c r="B16" s="7" t="s">
        <v>468</v>
      </c>
      <c r="D16" s="76">
        <f>D145</f>
        <v>3</v>
      </c>
      <c r="G16" s="109">
        <f t="shared" ref="G16:Z16" si="5">$D$16</f>
        <v>3</v>
      </c>
      <c r="H16" s="30">
        <f t="shared" si="5"/>
        <v>3</v>
      </c>
      <c r="I16" s="30">
        <f t="shared" si="5"/>
        <v>3</v>
      </c>
      <c r="J16" s="30">
        <f t="shared" si="5"/>
        <v>3</v>
      </c>
      <c r="K16" s="30">
        <f t="shared" si="5"/>
        <v>3</v>
      </c>
      <c r="L16" s="30">
        <f t="shared" si="5"/>
        <v>3</v>
      </c>
      <c r="M16" s="30">
        <f t="shared" si="5"/>
        <v>3</v>
      </c>
      <c r="N16" s="30">
        <f t="shared" si="5"/>
        <v>3</v>
      </c>
      <c r="O16" s="30">
        <f t="shared" si="5"/>
        <v>3</v>
      </c>
      <c r="P16" s="30">
        <f t="shared" si="5"/>
        <v>3</v>
      </c>
      <c r="Q16" s="30">
        <f t="shared" si="5"/>
        <v>3</v>
      </c>
      <c r="R16" s="30">
        <f t="shared" si="5"/>
        <v>3</v>
      </c>
      <c r="S16" s="30">
        <f t="shared" si="5"/>
        <v>3</v>
      </c>
      <c r="T16" s="30">
        <f t="shared" si="5"/>
        <v>3</v>
      </c>
      <c r="U16" s="30">
        <f t="shared" si="5"/>
        <v>3</v>
      </c>
      <c r="V16" s="30">
        <f t="shared" si="5"/>
        <v>3</v>
      </c>
      <c r="W16" s="30">
        <f t="shared" si="5"/>
        <v>3</v>
      </c>
      <c r="X16" s="30">
        <f t="shared" si="5"/>
        <v>3</v>
      </c>
      <c r="Y16" s="30">
        <f t="shared" si="5"/>
        <v>3</v>
      </c>
      <c r="Z16" s="30">
        <f t="shared" si="5"/>
        <v>3</v>
      </c>
      <c r="AA16" s="56">
        <v>0</v>
      </c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ht="5.0999999999999996" customHeight="1" x14ac:dyDescent="0.25">
      <c r="A17" s="6"/>
      <c r="B17" s="1"/>
      <c r="D17" s="23"/>
      <c r="E17" s="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57"/>
    </row>
    <row r="18" spans="1:255" ht="14.1" customHeight="1" x14ac:dyDescent="0.25">
      <c r="A18" s="6" t="s">
        <v>406</v>
      </c>
      <c r="B18" s="7" t="s">
        <v>469</v>
      </c>
      <c r="D18" s="23"/>
      <c r="E18" s="22"/>
      <c r="F18" s="21"/>
      <c r="G18" s="109">
        <f>((G16*G14)*G12)</f>
        <v>9408596.4719999991</v>
      </c>
      <c r="H18" s="30">
        <f>(H16*H14)*H12</f>
        <v>9892781.5536000039</v>
      </c>
      <c r="I18" s="30">
        <f t="shared" ref="I18:Z18" si="6">(I16*I14)*I12</f>
        <v>10376966.635200011</v>
      </c>
      <c r="J18" s="30">
        <f t="shared" si="6"/>
        <v>10861151.716800015</v>
      </c>
      <c r="K18" s="30">
        <f t="shared" si="6"/>
        <v>11345336.79840002</v>
      </c>
      <c r="L18" s="30">
        <f t="shared" si="6"/>
        <v>11829521.880000025</v>
      </c>
      <c r="M18" s="30">
        <f t="shared" si="6"/>
        <v>11829521.880000025</v>
      </c>
      <c r="N18" s="30">
        <f t="shared" si="6"/>
        <v>11829521.880000025</v>
      </c>
      <c r="O18" s="30">
        <f t="shared" si="6"/>
        <v>11829521.880000025</v>
      </c>
      <c r="P18" s="30">
        <f t="shared" si="6"/>
        <v>11829521.880000025</v>
      </c>
      <c r="Q18" s="30">
        <f t="shared" si="6"/>
        <v>11829521.880000025</v>
      </c>
      <c r="R18" s="30">
        <f t="shared" si="6"/>
        <v>11829521.880000025</v>
      </c>
      <c r="S18" s="30">
        <f t="shared" si="6"/>
        <v>11829521.880000025</v>
      </c>
      <c r="T18" s="30">
        <f t="shared" si="6"/>
        <v>11829521.880000025</v>
      </c>
      <c r="U18" s="30">
        <f t="shared" si="6"/>
        <v>11829521.880000025</v>
      </c>
      <c r="V18" s="30">
        <f t="shared" si="6"/>
        <v>11829521.880000025</v>
      </c>
      <c r="W18" s="30">
        <f t="shared" si="6"/>
        <v>11829521.880000025</v>
      </c>
      <c r="X18" s="30">
        <f t="shared" si="6"/>
        <v>11829521.880000025</v>
      </c>
      <c r="Y18" s="30">
        <f t="shared" si="6"/>
        <v>11829521.880000025</v>
      </c>
      <c r="Z18" s="30">
        <f t="shared" si="6"/>
        <v>11829521.880000025</v>
      </c>
      <c r="AA18" s="56">
        <v>0</v>
      </c>
      <c r="AB18" s="22">
        <f>SUM(G18:AA18)</f>
        <v>229327661.37600043</v>
      </c>
      <c r="AC18" s="4" t="s">
        <v>838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ht="5.0999999999999996" customHeight="1" x14ac:dyDescent="0.25">
      <c r="B19" s="1"/>
      <c r="D19" s="23"/>
      <c r="E19" s="4"/>
      <c r="F19" s="4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57"/>
    </row>
    <row r="20" spans="1:255" ht="14.1" customHeight="1" x14ac:dyDescent="0.25">
      <c r="A20" s="6" t="s">
        <v>407</v>
      </c>
      <c r="B20" s="7" t="s">
        <v>531</v>
      </c>
      <c r="D20" s="35">
        <f>SUM(D21:D24)</f>
        <v>8.6500000000000007E-2</v>
      </c>
      <c r="E20" s="4"/>
      <c r="F20" s="4"/>
      <c r="G20" s="109">
        <f>SUM(G21:G25)</f>
        <v>1754703.2420279998</v>
      </c>
      <c r="H20" s="30">
        <f t="shared" ref="H20:Z20" si="7">SUM(H21:H25)</f>
        <v>1845003.7597464006</v>
      </c>
      <c r="I20" s="30">
        <f t="shared" si="7"/>
        <v>1935304.2774648021</v>
      </c>
      <c r="J20" s="30">
        <f t="shared" si="7"/>
        <v>2025604.7951832027</v>
      </c>
      <c r="K20" s="30">
        <f t="shared" si="7"/>
        <v>2115905.312901604</v>
      </c>
      <c r="L20" s="30">
        <f t="shared" si="7"/>
        <v>2206205.8306200048</v>
      </c>
      <c r="M20" s="30">
        <f t="shared" si="7"/>
        <v>2206205.8306200048</v>
      </c>
      <c r="N20" s="30">
        <f t="shared" si="7"/>
        <v>2206205.8306200048</v>
      </c>
      <c r="O20" s="30">
        <f t="shared" si="7"/>
        <v>2206205.8306200048</v>
      </c>
      <c r="P20" s="30">
        <f t="shared" si="7"/>
        <v>2206205.8306200048</v>
      </c>
      <c r="Q20" s="30">
        <f t="shared" si="7"/>
        <v>2206205.8306200048</v>
      </c>
      <c r="R20" s="30">
        <f t="shared" si="7"/>
        <v>2206205.8306200048</v>
      </c>
      <c r="S20" s="30">
        <f t="shared" si="7"/>
        <v>2206205.8306200048</v>
      </c>
      <c r="T20" s="30">
        <f t="shared" si="7"/>
        <v>2206205.8306200048</v>
      </c>
      <c r="U20" s="30">
        <f t="shared" si="7"/>
        <v>2206205.8306200048</v>
      </c>
      <c r="V20" s="30">
        <f t="shared" si="7"/>
        <v>2206205.8306200048</v>
      </c>
      <c r="W20" s="30">
        <f t="shared" si="7"/>
        <v>2206205.8306200048</v>
      </c>
      <c r="X20" s="30">
        <f t="shared" si="7"/>
        <v>2206205.8306200048</v>
      </c>
      <c r="Y20" s="30">
        <f t="shared" si="7"/>
        <v>2206205.8306200048</v>
      </c>
      <c r="Z20" s="30">
        <f t="shared" si="7"/>
        <v>2206205.8306200048</v>
      </c>
      <c r="AA20" s="56">
        <v>0</v>
      </c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ht="14.1" customHeight="1" x14ac:dyDescent="0.25">
      <c r="A21" s="1"/>
      <c r="B21" s="36" t="s">
        <v>237</v>
      </c>
      <c r="C21" s="31" t="s">
        <v>97</v>
      </c>
      <c r="D21" s="92">
        <v>0.05</v>
      </c>
      <c r="G21" s="9">
        <f>G18*$D$21</f>
        <v>470429.8236</v>
      </c>
      <c r="H21" s="9">
        <f>H18*$D$21</f>
        <v>494639.07768000022</v>
      </c>
      <c r="I21" s="9">
        <f>I18*$D$21</f>
        <v>518848.33176000055</v>
      </c>
      <c r="J21" s="9">
        <f>J18*$D$21</f>
        <v>543057.58584000077</v>
      </c>
      <c r="K21" s="9">
        <f t="shared" ref="K21:Z21" si="8">K18*$D$21</f>
        <v>567266.83992000099</v>
      </c>
      <c r="L21" s="9">
        <f t="shared" si="8"/>
        <v>591476.09400000132</v>
      </c>
      <c r="M21" s="9">
        <f t="shared" si="8"/>
        <v>591476.09400000132</v>
      </c>
      <c r="N21" s="9">
        <f t="shared" si="8"/>
        <v>591476.09400000132</v>
      </c>
      <c r="O21" s="9">
        <f t="shared" si="8"/>
        <v>591476.09400000132</v>
      </c>
      <c r="P21" s="9">
        <f t="shared" si="8"/>
        <v>591476.09400000132</v>
      </c>
      <c r="Q21" s="9">
        <f t="shared" si="8"/>
        <v>591476.09400000132</v>
      </c>
      <c r="R21" s="9">
        <f t="shared" si="8"/>
        <v>591476.09400000132</v>
      </c>
      <c r="S21" s="9">
        <f t="shared" si="8"/>
        <v>591476.09400000132</v>
      </c>
      <c r="T21" s="9">
        <f t="shared" si="8"/>
        <v>591476.09400000132</v>
      </c>
      <c r="U21" s="9">
        <f t="shared" si="8"/>
        <v>591476.09400000132</v>
      </c>
      <c r="V21" s="9">
        <f t="shared" si="8"/>
        <v>591476.09400000132</v>
      </c>
      <c r="W21" s="9">
        <f t="shared" si="8"/>
        <v>591476.09400000132</v>
      </c>
      <c r="X21" s="9">
        <f t="shared" si="8"/>
        <v>591476.09400000132</v>
      </c>
      <c r="Y21" s="9">
        <f t="shared" si="8"/>
        <v>591476.09400000132</v>
      </c>
      <c r="Z21" s="9">
        <f t="shared" si="8"/>
        <v>591476.09400000132</v>
      </c>
      <c r="AA21" s="58">
        <v>0</v>
      </c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</row>
    <row r="22" spans="1:255" ht="14.1" customHeight="1" x14ac:dyDescent="0.25">
      <c r="A22" s="1"/>
      <c r="B22" s="36" t="s">
        <v>238</v>
      </c>
      <c r="C22" s="31" t="s">
        <v>39</v>
      </c>
      <c r="D22" s="92">
        <v>0.03</v>
      </c>
      <c r="E22" s="4"/>
      <c r="F22" s="22"/>
      <c r="G22" s="37">
        <f>G18*$D$22</f>
        <v>282257.89415999997</v>
      </c>
      <c r="H22" s="37">
        <f>H18*$D$22</f>
        <v>296783.44660800009</v>
      </c>
      <c r="I22" s="37">
        <f>I18*$D$22</f>
        <v>311308.99905600032</v>
      </c>
      <c r="J22" s="37">
        <f>J18*$D$22</f>
        <v>325834.55150400044</v>
      </c>
      <c r="K22" s="37">
        <f t="shared" ref="K22:Z22" si="9">K18*$D$22</f>
        <v>340360.10395200062</v>
      </c>
      <c r="L22" s="37">
        <f t="shared" si="9"/>
        <v>354885.65640000073</v>
      </c>
      <c r="M22" s="37">
        <f t="shared" si="9"/>
        <v>354885.65640000073</v>
      </c>
      <c r="N22" s="37">
        <f t="shared" si="9"/>
        <v>354885.65640000073</v>
      </c>
      <c r="O22" s="37">
        <f t="shared" si="9"/>
        <v>354885.65640000073</v>
      </c>
      <c r="P22" s="37">
        <f t="shared" si="9"/>
        <v>354885.65640000073</v>
      </c>
      <c r="Q22" s="37">
        <f t="shared" si="9"/>
        <v>354885.65640000073</v>
      </c>
      <c r="R22" s="37">
        <f t="shared" si="9"/>
        <v>354885.65640000073</v>
      </c>
      <c r="S22" s="37">
        <f t="shared" si="9"/>
        <v>354885.65640000073</v>
      </c>
      <c r="T22" s="37">
        <f t="shared" si="9"/>
        <v>354885.65640000073</v>
      </c>
      <c r="U22" s="37">
        <f t="shared" si="9"/>
        <v>354885.65640000073</v>
      </c>
      <c r="V22" s="37">
        <f t="shared" si="9"/>
        <v>354885.65640000073</v>
      </c>
      <c r="W22" s="37">
        <f t="shared" si="9"/>
        <v>354885.65640000073</v>
      </c>
      <c r="X22" s="37">
        <f t="shared" si="9"/>
        <v>354885.65640000073</v>
      </c>
      <c r="Y22" s="37">
        <f t="shared" si="9"/>
        <v>354885.65640000073</v>
      </c>
      <c r="Z22" s="37">
        <f t="shared" si="9"/>
        <v>354885.65640000073</v>
      </c>
      <c r="AA22" s="59">
        <v>0</v>
      </c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</row>
    <row r="23" spans="1:255" ht="14.1" customHeight="1" x14ac:dyDescent="0.25">
      <c r="A23" s="1"/>
      <c r="B23" s="36" t="s">
        <v>239</v>
      </c>
      <c r="C23" s="31" t="s">
        <v>40</v>
      </c>
      <c r="D23" s="92">
        <v>6.4999999999999997E-3</v>
      </c>
      <c r="F23" s="22"/>
      <c r="G23" s="37">
        <f>G18*$D$23</f>
        <v>61155.877067999994</v>
      </c>
      <c r="H23" s="37">
        <f>H18*$D$23</f>
        <v>64303.080098400023</v>
      </c>
      <c r="I23" s="37">
        <f>I18*$D$23</f>
        <v>67450.28312880006</v>
      </c>
      <c r="J23" s="37">
        <f>J18*$D$23</f>
        <v>70597.486159200096</v>
      </c>
      <c r="K23" s="37">
        <f>K18*$D$23</f>
        <v>73744.689189600133</v>
      </c>
      <c r="L23" s="37">
        <f t="shared" ref="L23:Z23" si="10">L18*$D$23</f>
        <v>76891.892220000154</v>
      </c>
      <c r="M23" s="37">
        <f t="shared" si="10"/>
        <v>76891.892220000154</v>
      </c>
      <c r="N23" s="37">
        <f t="shared" si="10"/>
        <v>76891.892220000154</v>
      </c>
      <c r="O23" s="37">
        <f t="shared" si="10"/>
        <v>76891.892220000154</v>
      </c>
      <c r="P23" s="37">
        <f t="shared" si="10"/>
        <v>76891.892220000154</v>
      </c>
      <c r="Q23" s="37">
        <f t="shared" si="10"/>
        <v>76891.892220000154</v>
      </c>
      <c r="R23" s="37">
        <f t="shared" si="10"/>
        <v>76891.892220000154</v>
      </c>
      <c r="S23" s="37">
        <f t="shared" si="10"/>
        <v>76891.892220000154</v>
      </c>
      <c r="T23" s="37">
        <f t="shared" si="10"/>
        <v>76891.892220000154</v>
      </c>
      <c r="U23" s="37">
        <f t="shared" si="10"/>
        <v>76891.892220000154</v>
      </c>
      <c r="V23" s="37">
        <f t="shared" si="10"/>
        <v>76891.892220000154</v>
      </c>
      <c r="W23" s="37">
        <f t="shared" si="10"/>
        <v>76891.892220000154</v>
      </c>
      <c r="X23" s="37">
        <f t="shared" si="10"/>
        <v>76891.892220000154</v>
      </c>
      <c r="Y23" s="37">
        <f t="shared" si="10"/>
        <v>76891.892220000154</v>
      </c>
      <c r="Z23" s="37">
        <f t="shared" si="10"/>
        <v>76891.892220000154</v>
      </c>
      <c r="AA23" s="59">
        <v>0</v>
      </c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</row>
    <row r="24" spans="1:255" ht="14.4" customHeight="1" x14ac:dyDescent="0.25">
      <c r="A24" s="1"/>
      <c r="B24" s="36" t="s">
        <v>240</v>
      </c>
      <c r="C24" s="31" t="s">
        <v>41</v>
      </c>
      <c r="D24" s="92">
        <v>0</v>
      </c>
      <c r="E24" s="4"/>
      <c r="F24" s="22"/>
      <c r="G24" s="37">
        <f>G18*$D$24</f>
        <v>0</v>
      </c>
      <c r="H24" s="37">
        <f>H18*$D$24</f>
        <v>0</v>
      </c>
      <c r="I24" s="37">
        <f>I18*$D$24</f>
        <v>0</v>
      </c>
      <c r="J24" s="37">
        <f>J18*$D$24</f>
        <v>0</v>
      </c>
      <c r="K24" s="37">
        <f t="shared" ref="K24:Z24" si="11">K18*$D$24</f>
        <v>0</v>
      </c>
      <c r="L24" s="37">
        <f t="shared" si="11"/>
        <v>0</v>
      </c>
      <c r="M24" s="37">
        <f t="shared" si="11"/>
        <v>0</v>
      </c>
      <c r="N24" s="37">
        <f t="shared" si="11"/>
        <v>0</v>
      </c>
      <c r="O24" s="37">
        <f t="shared" si="11"/>
        <v>0</v>
      </c>
      <c r="P24" s="37">
        <f t="shared" si="11"/>
        <v>0</v>
      </c>
      <c r="Q24" s="37">
        <f t="shared" si="11"/>
        <v>0</v>
      </c>
      <c r="R24" s="37">
        <f t="shared" si="11"/>
        <v>0</v>
      </c>
      <c r="S24" s="37">
        <f t="shared" si="11"/>
        <v>0</v>
      </c>
      <c r="T24" s="37">
        <f t="shared" si="11"/>
        <v>0</v>
      </c>
      <c r="U24" s="37">
        <f t="shared" si="11"/>
        <v>0</v>
      </c>
      <c r="V24" s="37">
        <f t="shared" si="11"/>
        <v>0</v>
      </c>
      <c r="W24" s="37">
        <f t="shared" si="11"/>
        <v>0</v>
      </c>
      <c r="X24" s="37">
        <f t="shared" si="11"/>
        <v>0</v>
      </c>
      <c r="Y24" s="37">
        <f t="shared" si="11"/>
        <v>0</v>
      </c>
      <c r="Z24" s="37">
        <f t="shared" si="11"/>
        <v>0</v>
      </c>
      <c r="AA24" s="59">
        <v>0</v>
      </c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</row>
    <row r="25" spans="1:255" ht="14.1" customHeight="1" x14ac:dyDescent="0.25">
      <c r="A25" s="1"/>
      <c r="B25" s="36" t="s">
        <v>283</v>
      </c>
      <c r="C25" s="31" t="s">
        <v>787</v>
      </c>
      <c r="D25" s="75">
        <f>D148</f>
        <v>0.1</v>
      </c>
      <c r="F25" s="21"/>
      <c r="G25" s="38">
        <f>G18*$D$25</f>
        <v>940859.64720000001</v>
      </c>
      <c r="H25" s="38">
        <f t="shared" ref="H25:Z25" si="12">H18*$D$25</f>
        <v>989278.15536000044</v>
      </c>
      <c r="I25" s="38">
        <f t="shared" si="12"/>
        <v>1037696.6635200011</v>
      </c>
      <c r="J25" s="38">
        <f t="shared" si="12"/>
        <v>1086115.1716800015</v>
      </c>
      <c r="K25" s="38">
        <f t="shared" si="12"/>
        <v>1134533.679840002</v>
      </c>
      <c r="L25" s="38">
        <f t="shared" si="12"/>
        <v>1182952.1880000026</v>
      </c>
      <c r="M25" s="38">
        <f t="shared" si="12"/>
        <v>1182952.1880000026</v>
      </c>
      <c r="N25" s="38">
        <f t="shared" si="12"/>
        <v>1182952.1880000026</v>
      </c>
      <c r="O25" s="38">
        <f t="shared" si="12"/>
        <v>1182952.1880000026</v>
      </c>
      <c r="P25" s="38">
        <f t="shared" si="12"/>
        <v>1182952.1880000026</v>
      </c>
      <c r="Q25" s="38">
        <f t="shared" si="12"/>
        <v>1182952.1880000026</v>
      </c>
      <c r="R25" s="38">
        <f t="shared" si="12"/>
        <v>1182952.1880000026</v>
      </c>
      <c r="S25" s="38">
        <f t="shared" si="12"/>
        <v>1182952.1880000026</v>
      </c>
      <c r="T25" s="38">
        <f t="shared" si="12"/>
        <v>1182952.1880000026</v>
      </c>
      <c r="U25" s="38">
        <f t="shared" si="12"/>
        <v>1182952.1880000026</v>
      </c>
      <c r="V25" s="38">
        <f t="shared" si="12"/>
        <v>1182952.1880000026</v>
      </c>
      <c r="W25" s="38">
        <f t="shared" si="12"/>
        <v>1182952.1880000026</v>
      </c>
      <c r="X25" s="38">
        <f t="shared" si="12"/>
        <v>1182952.1880000026</v>
      </c>
      <c r="Y25" s="38">
        <f t="shared" si="12"/>
        <v>1182952.1880000026</v>
      </c>
      <c r="Z25" s="38">
        <f t="shared" si="12"/>
        <v>1182952.1880000026</v>
      </c>
      <c r="AA25" s="60">
        <v>0</v>
      </c>
      <c r="AB25" s="22">
        <f>SUM(G25:AA25)</f>
        <v>22932766.137600038</v>
      </c>
      <c r="AC25" s="23" t="s">
        <v>645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</row>
    <row r="26" spans="1:255" ht="5.0999999999999996" customHeight="1" x14ac:dyDescent="0.25">
      <c r="D26" s="2"/>
      <c r="E26" s="4"/>
      <c r="F26" s="4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61"/>
    </row>
    <row r="27" spans="1:255" ht="14.1" customHeight="1" x14ac:dyDescent="0.25">
      <c r="A27" s="6" t="s">
        <v>408</v>
      </c>
      <c r="B27" s="7" t="s">
        <v>532</v>
      </c>
      <c r="D27" s="4"/>
      <c r="E27" s="4"/>
      <c r="F27" s="125"/>
      <c r="G27" s="110">
        <f>G18-G20</f>
        <v>7653893.2299719993</v>
      </c>
      <c r="H27" s="39">
        <f>H18-H20</f>
        <v>8047777.7938536033</v>
      </c>
      <c r="I27" s="39">
        <f t="shared" ref="I27:Z27" si="13">I18-I20</f>
        <v>8441662.3577352092</v>
      </c>
      <c r="J27" s="39">
        <f t="shared" si="13"/>
        <v>8835546.9216168132</v>
      </c>
      <c r="K27" s="39">
        <f t="shared" si="13"/>
        <v>9229431.4854984172</v>
      </c>
      <c r="L27" s="39">
        <f t="shared" si="13"/>
        <v>9623316.0493800193</v>
      </c>
      <c r="M27" s="39">
        <f t="shared" si="13"/>
        <v>9623316.0493800193</v>
      </c>
      <c r="N27" s="39">
        <f t="shared" si="13"/>
        <v>9623316.0493800193</v>
      </c>
      <c r="O27" s="39">
        <f t="shared" si="13"/>
        <v>9623316.0493800193</v>
      </c>
      <c r="P27" s="39">
        <f t="shared" si="13"/>
        <v>9623316.0493800193</v>
      </c>
      <c r="Q27" s="39">
        <f t="shared" si="13"/>
        <v>9623316.0493800193</v>
      </c>
      <c r="R27" s="39">
        <f t="shared" si="13"/>
        <v>9623316.0493800193</v>
      </c>
      <c r="S27" s="39">
        <f t="shared" si="13"/>
        <v>9623316.0493800193</v>
      </c>
      <c r="T27" s="39">
        <f t="shared" si="13"/>
        <v>9623316.0493800193</v>
      </c>
      <c r="U27" s="39">
        <f t="shared" si="13"/>
        <v>9623316.0493800193</v>
      </c>
      <c r="V27" s="39">
        <f t="shared" si="13"/>
        <v>9623316.0493800193</v>
      </c>
      <c r="W27" s="39">
        <f t="shared" si="13"/>
        <v>9623316.0493800193</v>
      </c>
      <c r="X27" s="39">
        <f t="shared" si="13"/>
        <v>9623316.0493800193</v>
      </c>
      <c r="Y27" s="39">
        <f t="shared" si="13"/>
        <v>9623316.0493800193</v>
      </c>
      <c r="Z27" s="39">
        <f t="shared" si="13"/>
        <v>9623316.0493800193</v>
      </c>
      <c r="AA27" s="56">
        <v>0</v>
      </c>
      <c r="AB27" s="22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10" customFormat="1" ht="5.0999999999999996" customHeight="1" x14ac:dyDescent="0.25">
      <c r="A28" s="14"/>
      <c r="E28" s="4"/>
      <c r="F28" s="4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57"/>
    </row>
    <row r="29" spans="1:255" ht="14.1" customHeight="1" x14ac:dyDescent="0.25">
      <c r="A29" s="6" t="s">
        <v>409</v>
      </c>
      <c r="B29" s="7" t="s">
        <v>622</v>
      </c>
      <c r="D29" s="4"/>
      <c r="E29" s="4"/>
      <c r="F29" s="22"/>
      <c r="G29" s="110">
        <f>G31+G35+G42+G46+G50</f>
        <v>0</v>
      </c>
      <c r="H29" s="39">
        <f>H31+H35+H42+H46+H50</f>
        <v>0</v>
      </c>
      <c r="I29" s="39">
        <f t="shared" ref="I29:Z29" si="14">I31+I35+I42+I46+I50</f>
        <v>0</v>
      </c>
      <c r="J29" s="39">
        <f t="shared" si="14"/>
        <v>0</v>
      </c>
      <c r="K29" s="39">
        <f t="shared" si="14"/>
        <v>0</v>
      </c>
      <c r="L29" s="39">
        <f t="shared" si="14"/>
        <v>0</v>
      </c>
      <c r="M29" s="39">
        <f t="shared" si="14"/>
        <v>0</v>
      </c>
      <c r="N29" s="39">
        <f t="shared" si="14"/>
        <v>0</v>
      </c>
      <c r="O29" s="39">
        <f t="shared" si="14"/>
        <v>0</v>
      </c>
      <c r="P29" s="39">
        <f t="shared" si="14"/>
        <v>0</v>
      </c>
      <c r="Q29" s="39">
        <f t="shared" si="14"/>
        <v>0</v>
      </c>
      <c r="R29" s="39">
        <f t="shared" si="14"/>
        <v>0</v>
      </c>
      <c r="S29" s="39">
        <f t="shared" si="14"/>
        <v>0</v>
      </c>
      <c r="T29" s="39">
        <f t="shared" si="14"/>
        <v>0</v>
      </c>
      <c r="U29" s="39">
        <f t="shared" si="14"/>
        <v>0</v>
      </c>
      <c r="V29" s="39">
        <f t="shared" si="14"/>
        <v>0</v>
      </c>
      <c r="W29" s="39">
        <f t="shared" si="14"/>
        <v>0</v>
      </c>
      <c r="X29" s="39">
        <f t="shared" si="14"/>
        <v>0</v>
      </c>
      <c r="Y29" s="39">
        <f t="shared" si="14"/>
        <v>0</v>
      </c>
      <c r="Z29" s="39">
        <f t="shared" si="14"/>
        <v>0</v>
      </c>
      <c r="AA29" s="56">
        <v>0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ht="5.0999999999999996" customHeight="1" x14ac:dyDescent="0.25">
      <c r="B30" s="1"/>
      <c r="D30" s="4"/>
      <c r="E30" s="4"/>
      <c r="F30" s="22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57"/>
    </row>
    <row r="31" spans="1:255" ht="14.1" customHeight="1" x14ac:dyDescent="0.25">
      <c r="A31" s="6" t="s">
        <v>818</v>
      </c>
      <c r="B31" s="7" t="s">
        <v>652</v>
      </c>
      <c r="D31" s="2"/>
      <c r="E31" s="4"/>
      <c r="F31" s="22"/>
      <c r="G31" s="110">
        <f>SUM(G32:G34)</f>
        <v>0</v>
      </c>
      <c r="H31" s="39">
        <f>SUM(H32:H34)</f>
        <v>0</v>
      </c>
      <c r="I31" s="39">
        <f t="shared" ref="I31:Z31" si="15">SUM(I32:I34)</f>
        <v>0</v>
      </c>
      <c r="J31" s="39">
        <f t="shared" si="15"/>
        <v>0</v>
      </c>
      <c r="K31" s="39">
        <f t="shared" si="15"/>
        <v>0</v>
      </c>
      <c r="L31" s="39">
        <f t="shared" si="15"/>
        <v>0</v>
      </c>
      <c r="M31" s="39">
        <f t="shared" si="15"/>
        <v>0</v>
      </c>
      <c r="N31" s="39">
        <f t="shared" si="15"/>
        <v>0</v>
      </c>
      <c r="O31" s="39">
        <f t="shared" si="15"/>
        <v>0</v>
      </c>
      <c r="P31" s="39">
        <f t="shared" si="15"/>
        <v>0</v>
      </c>
      <c r="Q31" s="39">
        <f t="shared" si="15"/>
        <v>0</v>
      </c>
      <c r="R31" s="39">
        <f t="shared" si="15"/>
        <v>0</v>
      </c>
      <c r="S31" s="39">
        <f t="shared" si="15"/>
        <v>0</v>
      </c>
      <c r="T31" s="39">
        <f t="shared" si="15"/>
        <v>0</v>
      </c>
      <c r="U31" s="39">
        <f t="shared" si="15"/>
        <v>0</v>
      </c>
      <c r="V31" s="39">
        <f t="shared" si="15"/>
        <v>0</v>
      </c>
      <c r="W31" s="39">
        <f t="shared" si="15"/>
        <v>0</v>
      </c>
      <c r="X31" s="39">
        <f t="shared" si="15"/>
        <v>0</v>
      </c>
      <c r="Y31" s="39">
        <f t="shared" si="15"/>
        <v>0</v>
      </c>
      <c r="Z31" s="39">
        <f t="shared" si="15"/>
        <v>0</v>
      </c>
      <c r="AA31" s="56">
        <v>0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ht="14.1" customHeight="1" x14ac:dyDescent="0.25">
      <c r="A32" s="1"/>
      <c r="B32" s="36" t="s">
        <v>237</v>
      </c>
      <c r="C32" s="31" t="s">
        <v>20</v>
      </c>
      <c r="D32" s="23"/>
      <c r="E32" s="4"/>
      <c r="F32" s="22"/>
      <c r="G32" s="26">
        <f>'(15)Orç_Ano_1'!I5</f>
        <v>0</v>
      </c>
      <c r="H32" s="26">
        <f>'(15)Orç_Ano_2'!I5</f>
        <v>0</v>
      </c>
      <c r="I32" s="26">
        <f>'(15)Orç_Ano_3'!I5</f>
        <v>0</v>
      </c>
      <c r="J32" s="26">
        <f>'(15)Orç_Ano_4'!I5</f>
        <v>0</v>
      </c>
      <c r="K32" s="26">
        <f>'(15)Orç_Ano_5'!I5</f>
        <v>0</v>
      </c>
      <c r="L32" s="26">
        <f>'(15)Orç_Ano_6'!I5</f>
        <v>0</v>
      </c>
      <c r="M32" s="26">
        <f t="shared" ref="M32:Z34" si="16">L32</f>
        <v>0</v>
      </c>
      <c r="N32" s="26">
        <f t="shared" si="16"/>
        <v>0</v>
      </c>
      <c r="O32" s="26">
        <f t="shared" si="16"/>
        <v>0</v>
      </c>
      <c r="P32" s="26">
        <f t="shared" si="16"/>
        <v>0</v>
      </c>
      <c r="Q32" s="26">
        <f t="shared" si="16"/>
        <v>0</v>
      </c>
      <c r="R32" s="26">
        <f t="shared" si="16"/>
        <v>0</v>
      </c>
      <c r="S32" s="26">
        <f t="shared" si="16"/>
        <v>0</v>
      </c>
      <c r="T32" s="26">
        <f t="shared" si="16"/>
        <v>0</v>
      </c>
      <c r="U32" s="26">
        <f t="shared" si="16"/>
        <v>0</v>
      </c>
      <c r="V32" s="26">
        <f t="shared" si="16"/>
        <v>0</v>
      </c>
      <c r="W32" s="26">
        <f t="shared" si="16"/>
        <v>0</v>
      </c>
      <c r="X32" s="26">
        <f t="shared" si="16"/>
        <v>0</v>
      </c>
      <c r="Y32" s="26">
        <f t="shared" si="16"/>
        <v>0</v>
      </c>
      <c r="Z32" s="26">
        <f t="shared" si="16"/>
        <v>0</v>
      </c>
      <c r="AA32" s="59">
        <v>0</v>
      </c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</row>
    <row r="33" spans="1:255" ht="14.1" customHeight="1" x14ac:dyDescent="0.25">
      <c r="A33" s="1"/>
      <c r="B33" s="36" t="s">
        <v>238</v>
      </c>
      <c r="C33" s="31" t="s">
        <v>22</v>
      </c>
      <c r="D33" s="23"/>
      <c r="E33" s="4"/>
      <c r="F33" s="22"/>
      <c r="G33" s="40">
        <f>'(15)Orç_Ano_1'!I8</f>
        <v>0</v>
      </c>
      <c r="H33" s="40">
        <f>'(15)Orç_Ano_2'!I8</f>
        <v>0</v>
      </c>
      <c r="I33" s="40">
        <f>'(15)Orç_Ano_3'!I8</f>
        <v>0</v>
      </c>
      <c r="J33" s="40">
        <f>'(15)Orç_Ano_4'!I8</f>
        <v>0</v>
      </c>
      <c r="K33" s="40">
        <f>'(15)Orç_Ano_5'!I8</f>
        <v>0</v>
      </c>
      <c r="L33" s="40">
        <f>'(15)Orç_Ano_6'!I8</f>
        <v>0</v>
      </c>
      <c r="M33" s="40">
        <f t="shared" si="16"/>
        <v>0</v>
      </c>
      <c r="N33" s="40">
        <f t="shared" si="16"/>
        <v>0</v>
      </c>
      <c r="O33" s="40">
        <f t="shared" si="16"/>
        <v>0</v>
      </c>
      <c r="P33" s="40">
        <f t="shared" si="16"/>
        <v>0</v>
      </c>
      <c r="Q33" s="40">
        <f t="shared" si="16"/>
        <v>0</v>
      </c>
      <c r="R33" s="40">
        <f t="shared" si="16"/>
        <v>0</v>
      </c>
      <c r="S33" s="40">
        <f t="shared" si="16"/>
        <v>0</v>
      </c>
      <c r="T33" s="40">
        <f t="shared" si="16"/>
        <v>0</v>
      </c>
      <c r="U33" s="40">
        <f t="shared" si="16"/>
        <v>0</v>
      </c>
      <c r="V33" s="40">
        <f t="shared" si="16"/>
        <v>0</v>
      </c>
      <c r="W33" s="40">
        <f t="shared" si="16"/>
        <v>0</v>
      </c>
      <c r="X33" s="40">
        <f t="shared" si="16"/>
        <v>0</v>
      </c>
      <c r="Y33" s="40">
        <f t="shared" si="16"/>
        <v>0</v>
      </c>
      <c r="Z33" s="40">
        <f t="shared" si="16"/>
        <v>0</v>
      </c>
      <c r="AA33" s="59">
        <v>0</v>
      </c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</row>
    <row r="34" spans="1:255" ht="14.1" customHeight="1" x14ac:dyDescent="0.25">
      <c r="A34" s="1"/>
      <c r="B34" s="36" t="s">
        <v>239</v>
      </c>
      <c r="C34" s="31" t="s">
        <v>21</v>
      </c>
      <c r="D34" s="23"/>
      <c r="E34" s="4"/>
      <c r="F34" s="22"/>
      <c r="G34" s="41">
        <f>'(15)Orç_Ano_1'!I16</f>
        <v>0</v>
      </c>
      <c r="H34" s="41">
        <f>'(15)Orç_Ano_2'!I16</f>
        <v>0</v>
      </c>
      <c r="I34" s="41">
        <f>'(15)Orç_Ano_3'!I16</f>
        <v>0</v>
      </c>
      <c r="J34" s="41">
        <f>'(15)Orç_Ano_4'!I16</f>
        <v>0</v>
      </c>
      <c r="K34" s="41">
        <f>'(15)Orç_Ano_5'!I16</f>
        <v>0</v>
      </c>
      <c r="L34" s="41">
        <f>'(15)Orç_Ano_6'!I16</f>
        <v>0</v>
      </c>
      <c r="M34" s="41">
        <f t="shared" si="16"/>
        <v>0</v>
      </c>
      <c r="N34" s="41">
        <f t="shared" si="16"/>
        <v>0</v>
      </c>
      <c r="O34" s="41">
        <f t="shared" si="16"/>
        <v>0</v>
      </c>
      <c r="P34" s="41">
        <f t="shared" si="16"/>
        <v>0</v>
      </c>
      <c r="Q34" s="41">
        <f t="shared" si="16"/>
        <v>0</v>
      </c>
      <c r="R34" s="41">
        <f t="shared" si="16"/>
        <v>0</v>
      </c>
      <c r="S34" s="41">
        <f t="shared" si="16"/>
        <v>0</v>
      </c>
      <c r="T34" s="41">
        <f t="shared" si="16"/>
        <v>0</v>
      </c>
      <c r="U34" s="41">
        <f t="shared" si="16"/>
        <v>0</v>
      </c>
      <c r="V34" s="41">
        <f t="shared" si="16"/>
        <v>0</v>
      </c>
      <c r="W34" s="41">
        <f t="shared" si="16"/>
        <v>0</v>
      </c>
      <c r="X34" s="41">
        <f t="shared" si="16"/>
        <v>0</v>
      </c>
      <c r="Y34" s="41">
        <f t="shared" si="16"/>
        <v>0</v>
      </c>
      <c r="Z34" s="41">
        <f t="shared" si="16"/>
        <v>0</v>
      </c>
      <c r="AA34" s="59">
        <v>0</v>
      </c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</row>
    <row r="35" spans="1:255" ht="14.1" customHeight="1" x14ac:dyDescent="0.25">
      <c r="A35" s="6" t="s">
        <v>819</v>
      </c>
      <c r="B35" s="7" t="s">
        <v>653</v>
      </c>
      <c r="D35" s="2"/>
      <c r="E35" s="4"/>
      <c r="F35" s="22"/>
      <c r="G35" s="110">
        <f>SUM(G36:G41)</f>
        <v>0</v>
      </c>
      <c r="H35" s="39">
        <f t="shared" ref="H35" si="17">SUM(H36:H41)</f>
        <v>0</v>
      </c>
      <c r="I35" s="39">
        <f>SUM(I36:I41)</f>
        <v>0</v>
      </c>
      <c r="J35" s="39">
        <f t="shared" ref="J35:Z35" si="18">SUM(J36:J41)</f>
        <v>0</v>
      </c>
      <c r="K35" s="39">
        <f t="shared" si="18"/>
        <v>0</v>
      </c>
      <c r="L35" s="39">
        <f t="shared" si="18"/>
        <v>0</v>
      </c>
      <c r="M35" s="39">
        <f t="shared" si="18"/>
        <v>0</v>
      </c>
      <c r="N35" s="39">
        <f t="shared" si="18"/>
        <v>0</v>
      </c>
      <c r="O35" s="39">
        <f t="shared" si="18"/>
        <v>0</v>
      </c>
      <c r="P35" s="39">
        <f t="shared" si="18"/>
        <v>0</v>
      </c>
      <c r="Q35" s="39">
        <f t="shared" si="18"/>
        <v>0</v>
      </c>
      <c r="R35" s="39">
        <f t="shared" si="18"/>
        <v>0</v>
      </c>
      <c r="S35" s="39">
        <f t="shared" si="18"/>
        <v>0</v>
      </c>
      <c r="T35" s="39">
        <f t="shared" si="18"/>
        <v>0</v>
      </c>
      <c r="U35" s="39">
        <f t="shared" si="18"/>
        <v>0</v>
      </c>
      <c r="V35" s="39">
        <f t="shared" si="18"/>
        <v>0</v>
      </c>
      <c r="W35" s="39">
        <f t="shared" si="18"/>
        <v>0</v>
      </c>
      <c r="X35" s="39">
        <f t="shared" si="18"/>
        <v>0</v>
      </c>
      <c r="Y35" s="39">
        <f t="shared" si="18"/>
        <v>0</v>
      </c>
      <c r="Z35" s="39">
        <f t="shared" si="18"/>
        <v>0</v>
      </c>
      <c r="AA35" s="56">
        <v>0</v>
      </c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ht="14.1" customHeight="1" x14ac:dyDescent="0.25">
      <c r="A36" s="1"/>
      <c r="B36" s="36" t="s">
        <v>237</v>
      </c>
      <c r="C36" s="31" t="s">
        <v>493</v>
      </c>
      <c r="D36" s="23"/>
      <c r="E36" s="4"/>
      <c r="F36" s="22"/>
      <c r="G36" s="25">
        <f>'(15)Orç_Ano_1'!I21</f>
        <v>0</v>
      </c>
      <c r="H36" s="25">
        <f>'(15)Orç_Ano_2'!I21</f>
        <v>0</v>
      </c>
      <c r="I36" s="25">
        <f>'(15)Orç_Ano_3'!I21</f>
        <v>0</v>
      </c>
      <c r="J36" s="25">
        <f>'(15)Orç_Ano_4'!I21</f>
        <v>0</v>
      </c>
      <c r="K36" s="25">
        <f>'(15)Orç_Ano_5'!I21</f>
        <v>0</v>
      </c>
      <c r="L36" s="25">
        <f>'(15)Orç_Ano_6'!I21</f>
        <v>0</v>
      </c>
      <c r="M36" s="25">
        <f t="shared" ref="M36:Z41" si="19">L36</f>
        <v>0</v>
      </c>
      <c r="N36" s="25">
        <f t="shared" si="19"/>
        <v>0</v>
      </c>
      <c r="O36" s="25">
        <f t="shared" si="19"/>
        <v>0</v>
      </c>
      <c r="P36" s="25">
        <f t="shared" si="19"/>
        <v>0</v>
      </c>
      <c r="Q36" s="25">
        <f t="shared" si="19"/>
        <v>0</v>
      </c>
      <c r="R36" s="25">
        <f t="shared" si="19"/>
        <v>0</v>
      </c>
      <c r="S36" s="25">
        <f t="shared" si="19"/>
        <v>0</v>
      </c>
      <c r="T36" s="25">
        <f t="shared" si="19"/>
        <v>0</v>
      </c>
      <c r="U36" s="25">
        <f t="shared" si="19"/>
        <v>0</v>
      </c>
      <c r="V36" s="25">
        <f t="shared" si="19"/>
        <v>0</v>
      </c>
      <c r="W36" s="25">
        <f t="shared" si="19"/>
        <v>0</v>
      </c>
      <c r="X36" s="25">
        <f t="shared" si="19"/>
        <v>0</v>
      </c>
      <c r="Y36" s="25">
        <f t="shared" si="19"/>
        <v>0</v>
      </c>
      <c r="Z36" s="25">
        <f t="shared" si="19"/>
        <v>0</v>
      </c>
      <c r="AA36" s="62">
        <v>0</v>
      </c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</row>
    <row r="37" spans="1:255" ht="14.1" customHeight="1" x14ac:dyDescent="0.25">
      <c r="A37" s="1"/>
      <c r="B37" s="36" t="s">
        <v>238</v>
      </c>
      <c r="C37" s="31" t="s">
        <v>494</v>
      </c>
      <c r="D37" s="23"/>
      <c r="E37" s="4"/>
      <c r="F37" s="22"/>
      <c r="G37" s="25">
        <f>'(15)Orç_Ano_1'!I25</f>
        <v>0</v>
      </c>
      <c r="H37" s="25">
        <f>'(15)Orç_Ano_2'!I25</f>
        <v>0</v>
      </c>
      <c r="I37" s="25">
        <f>'(15)Orç_Ano_3'!I25</f>
        <v>0</v>
      </c>
      <c r="J37" s="25">
        <f>'(15)Orç_Ano_4'!I25</f>
        <v>0</v>
      </c>
      <c r="K37" s="25">
        <f>'(15)Orç_Ano_5'!I25</f>
        <v>0</v>
      </c>
      <c r="L37" s="25">
        <f>'(15)Orç_Ano_6'!I25</f>
        <v>0</v>
      </c>
      <c r="M37" s="25">
        <f t="shared" si="19"/>
        <v>0</v>
      </c>
      <c r="N37" s="25">
        <f t="shared" si="19"/>
        <v>0</v>
      </c>
      <c r="O37" s="25">
        <f t="shared" si="19"/>
        <v>0</v>
      </c>
      <c r="P37" s="25">
        <f t="shared" si="19"/>
        <v>0</v>
      </c>
      <c r="Q37" s="25">
        <f t="shared" si="19"/>
        <v>0</v>
      </c>
      <c r="R37" s="25">
        <f t="shared" si="19"/>
        <v>0</v>
      </c>
      <c r="S37" s="25">
        <f t="shared" si="19"/>
        <v>0</v>
      </c>
      <c r="T37" s="25">
        <f t="shared" si="19"/>
        <v>0</v>
      </c>
      <c r="U37" s="25">
        <f t="shared" si="19"/>
        <v>0</v>
      </c>
      <c r="V37" s="25">
        <f t="shared" si="19"/>
        <v>0</v>
      </c>
      <c r="W37" s="25">
        <f t="shared" si="19"/>
        <v>0</v>
      </c>
      <c r="X37" s="25">
        <f t="shared" si="19"/>
        <v>0</v>
      </c>
      <c r="Y37" s="25">
        <f t="shared" si="19"/>
        <v>0</v>
      </c>
      <c r="Z37" s="25">
        <f t="shared" si="19"/>
        <v>0</v>
      </c>
      <c r="AA37" s="62">
        <v>0</v>
      </c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</row>
    <row r="38" spans="1:255" ht="14.1" customHeight="1" x14ac:dyDescent="0.25">
      <c r="A38" s="1"/>
      <c r="B38" s="36" t="s">
        <v>239</v>
      </c>
      <c r="C38" s="31" t="s">
        <v>478</v>
      </c>
      <c r="D38" s="23"/>
      <c r="E38" s="4"/>
      <c r="F38" s="4"/>
      <c r="G38" s="25">
        <f>'(15)Orç_Ano_1'!I29</f>
        <v>0</v>
      </c>
      <c r="H38" s="25">
        <f>'(15)Orç_Ano_2'!I29</f>
        <v>0</v>
      </c>
      <c r="I38" s="25">
        <f>'(15)Orç_Ano_3'!I29</f>
        <v>0</v>
      </c>
      <c r="J38" s="25">
        <f>'(15)Orç_Ano_4'!I29</f>
        <v>0</v>
      </c>
      <c r="K38" s="25">
        <f>'(15)Orç_Ano_5'!I29</f>
        <v>0</v>
      </c>
      <c r="L38" s="25">
        <f>'(15)Orç_Ano_6'!I29</f>
        <v>0</v>
      </c>
      <c r="M38" s="25">
        <f t="shared" si="19"/>
        <v>0</v>
      </c>
      <c r="N38" s="25">
        <f t="shared" si="19"/>
        <v>0</v>
      </c>
      <c r="O38" s="25">
        <f t="shared" si="19"/>
        <v>0</v>
      </c>
      <c r="P38" s="25">
        <f t="shared" si="19"/>
        <v>0</v>
      </c>
      <c r="Q38" s="25">
        <f t="shared" si="19"/>
        <v>0</v>
      </c>
      <c r="R38" s="25">
        <f t="shared" si="19"/>
        <v>0</v>
      </c>
      <c r="S38" s="25">
        <f t="shared" si="19"/>
        <v>0</v>
      </c>
      <c r="T38" s="25">
        <f t="shared" si="19"/>
        <v>0</v>
      </c>
      <c r="U38" s="25">
        <f t="shared" si="19"/>
        <v>0</v>
      </c>
      <c r="V38" s="25">
        <f t="shared" si="19"/>
        <v>0</v>
      </c>
      <c r="W38" s="25">
        <f t="shared" si="19"/>
        <v>0</v>
      </c>
      <c r="X38" s="25">
        <f t="shared" si="19"/>
        <v>0</v>
      </c>
      <c r="Y38" s="25">
        <f t="shared" si="19"/>
        <v>0</v>
      </c>
      <c r="Z38" s="25">
        <f t="shared" si="19"/>
        <v>0</v>
      </c>
      <c r="AA38" s="62">
        <v>0</v>
      </c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</row>
    <row r="39" spans="1:255" ht="14.1" customHeight="1" x14ac:dyDescent="0.25">
      <c r="A39" s="1"/>
      <c r="B39" s="36" t="s">
        <v>240</v>
      </c>
      <c r="C39" s="31" t="s">
        <v>435</v>
      </c>
      <c r="D39" s="23"/>
      <c r="E39" s="4"/>
      <c r="F39" s="4"/>
      <c r="G39" s="25">
        <f>'(15)Orç_Ano_1'!I33</f>
        <v>0</v>
      </c>
      <c r="H39" s="25">
        <f>'(15)Orç_Ano_2'!I33</f>
        <v>0</v>
      </c>
      <c r="I39" s="25">
        <f>'(15)Orç_Ano_3'!I33</f>
        <v>0</v>
      </c>
      <c r="J39" s="25">
        <f>'(15)Orç_Ano_4'!I33</f>
        <v>0</v>
      </c>
      <c r="K39" s="25">
        <f>'(15)Orç_Ano_5'!I33</f>
        <v>0</v>
      </c>
      <c r="L39" s="25">
        <f>'(15)Orç_Ano_6'!I33</f>
        <v>0</v>
      </c>
      <c r="M39" s="25">
        <f t="shared" si="19"/>
        <v>0</v>
      </c>
      <c r="N39" s="25">
        <f t="shared" si="19"/>
        <v>0</v>
      </c>
      <c r="O39" s="25">
        <f t="shared" si="19"/>
        <v>0</v>
      </c>
      <c r="P39" s="25">
        <f t="shared" si="19"/>
        <v>0</v>
      </c>
      <c r="Q39" s="25">
        <f t="shared" si="19"/>
        <v>0</v>
      </c>
      <c r="R39" s="25">
        <f t="shared" si="19"/>
        <v>0</v>
      </c>
      <c r="S39" s="25">
        <f t="shared" si="19"/>
        <v>0</v>
      </c>
      <c r="T39" s="25">
        <f t="shared" si="19"/>
        <v>0</v>
      </c>
      <c r="U39" s="25">
        <f t="shared" si="19"/>
        <v>0</v>
      </c>
      <c r="V39" s="25">
        <f t="shared" si="19"/>
        <v>0</v>
      </c>
      <c r="W39" s="25">
        <f t="shared" si="19"/>
        <v>0</v>
      </c>
      <c r="X39" s="25">
        <f t="shared" si="19"/>
        <v>0</v>
      </c>
      <c r="Y39" s="25">
        <f t="shared" si="19"/>
        <v>0</v>
      </c>
      <c r="Z39" s="25">
        <f t="shared" si="19"/>
        <v>0</v>
      </c>
      <c r="AA39" s="62">
        <v>0</v>
      </c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</row>
    <row r="40" spans="1:255" ht="14.1" customHeight="1" x14ac:dyDescent="0.25">
      <c r="A40" s="1"/>
      <c r="B40" s="36" t="s">
        <v>283</v>
      </c>
      <c r="C40" s="31" t="s">
        <v>479</v>
      </c>
      <c r="D40" s="23"/>
      <c r="E40" s="4"/>
      <c r="F40" s="4"/>
      <c r="G40" s="25">
        <f>'(15)Orç_Ano_1'!I37</f>
        <v>0</v>
      </c>
      <c r="H40" s="25">
        <f>'(15)Orç_Ano_2'!I37</f>
        <v>0</v>
      </c>
      <c r="I40" s="25">
        <f>'(15)Orç_Ano_3'!I37</f>
        <v>0</v>
      </c>
      <c r="J40" s="25">
        <f>'(15)Orç_Ano_4'!I37</f>
        <v>0</v>
      </c>
      <c r="K40" s="25">
        <f>'(15)Orç_Ano_5'!I37</f>
        <v>0</v>
      </c>
      <c r="L40" s="25">
        <f>'(15)Orç_Ano_6'!I37</f>
        <v>0</v>
      </c>
      <c r="M40" s="25">
        <f t="shared" si="19"/>
        <v>0</v>
      </c>
      <c r="N40" s="25">
        <f t="shared" si="19"/>
        <v>0</v>
      </c>
      <c r="O40" s="25">
        <f t="shared" si="19"/>
        <v>0</v>
      </c>
      <c r="P40" s="25">
        <f t="shared" si="19"/>
        <v>0</v>
      </c>
      <c r="Q40" s="25">
        <f t="shared" si="19"/>
        <v>0</v>
      </c>
      <c r="R40" s="25">
        <f t="shared" si="19"/>
        <v>0</v>
      </c>
      <c r="S40" s="25">
        <f t="shared" si="19"/>
        <v>0</v>
      </c>
      <c r="T40" s="25">
        <f t="shared" si="19"/>
        <v>0</v>
      </c>
      <c r="U40" s="25">
        <f t="shared" si="19"/>
        <v>0</v>
      </c>
      <c r="V40" s="25">
        <f t="shared" si="19"/>
        <v>0</v>
      </c>
      <c r="W40" s="25">
        <f t="shared" si="19"/>
        <v>0</v>
      </c>
      <c r="X40" s="25">
        <f t="shared" si="19"/>
        <v>0</v>
      </c>
      <c r="Y40" s="25">
        <f t="shared" si="19"/>
        <v>0</v>
      </c>
      <c r="Z40" s="25">
        <f t="shared" si="19"/>
        <v>0</v>
      </c>
      <c r="AA40" s="62">
        <v>0</v>
      </c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</row>
    <row r="41" spans="1:255" ht="14.1" customHeight="1" x14ac:dyDescent="0.25">
      <c r="A41" s="1"/>
      <c r="B41" s="36" t="s">
        <v>284</v>
      </c>
      <c r="C41" s="31" t="s">
        <v>480</v>
      </c>
      <c r="D41" s="23"/>
      <c r="E41" s="4"/>
      <c r="F41" s="4"/>
      <c r="G41" s="25">
        <f>'(15)Orç_Ano_1'!I46</f>
        <v>0</v>
      </c>
      <c r="H41" s="25">
        <f>'(15)Orç_Ano_2'!I46</f>
        <v>0</v>
      </c>
      <c r="I41" s="25">
        <f>'(15)Orç_Ano_3'!I46</f>
        <v>0</v>
      </c>
      <c r="J41" s="25">
        <f>'(15)Orç_Ano_4'!I46</f>
        <v>0</v>
      </c>
      <c r="K41" s="25">
        <f>'(15)Orç_Ano_5'!I46</f>
        <v>0</v>
      </c>
      <c r="L41" s="25">
        <f>'(15)Orç_Ano_6'!I46</f>
        <v>0</v>
      </c>
      <c r="M41" s="25">
        <f t="shared" si="19"/>
        <v>0</v>
      </c>
      <c r="N41" s="25">
        <f t="shared" si="19"/>
        <v>0</v>
      </c>
      <c r="O41" s="25">
        <f t="shared" si="19"/>
        <v>0</v>
      </c>
      <c r="P41" s="25">
        <f t="shared" si="19"/>
        <v>0</v>
      </c>
      <c r="Q41" s="25">
        <f t="shared" si="19"/>
        <v>0</v>
      </c>
      <c r="R41" s="25">
        <f t="shared" si="19"/>
        <v>0</v>
      </c>
      <c r="S41" s="25">
        <f t="shared" si="19"/>
        <v>0</v>
      </c>
      <c r="T41" s="25">
        <f t="shared" si="19"/>
        <v>0</v>
      </c>
      <c r="U41" s="25">
        <f t="shared" si="19"/>
        <v>0</v>
      </c>
      <c r="V41" s="25">
        <f t="shared" si="19"/>
        <v>0</v>
      </c>
      <c r="W41" s="25">
        <f t="shared" si="19"/>
        <v>0</v>
      </c>
      <c r="X41" s="25">
        <f t="shared" si="19"/>
        <v>0</v>
      </c>
      <c r="Y41" s="25">
        <f t="shared" si="19"/>
        <v>0</v>
      </c>
      <c r="Z41" s="25">
        <f t="shared" si="19"/>
        <v>0</v>
      </c>
      <c r="AA41" s="62">
        <v>0</v>
      </c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</row>
    <row r="42" spans="1:255" ht="14.1" customHeight="1" x14ac:dyDescent="0.25">
      <c r="A42" s="6" t="s">
        <v>820</v>
      </c>
      <c r="B42" s="7" t="s">
        <v>23</v>
      </c>
      <c r="D42" s="2"/>
      <c r="E42" s="4"/>
      <c r="F42" s="91"/>
      <c r="G42" s="110">
        <f>SUM(G43:G45)</f>
        <v>0</v>
      </c>
      <c r="H42" s="39">
        <f>SUM(H43:H45)</f>
        <v>0</v>
      </c>
      <c r="I42" s="39">
        <f>SUM(I43:I45)</f>
        <v>0</v>
      </c>
      <c r="J42" s="39">
        <f t="shared" ref="J42" si="20">SUM(J43:J45)</f>
        <v>0</v>
      </c>
      <c r="K42" s="39">
        <f>SUM(K43:K45)</f>
        <v>0</v>
      </c>
      <c r="L42" s="39">
        <f t="shared" ref="L42:Z42" si="21">SUM(L43:L45)</f>
        <v>0</v>
      </c>
      <c r="M42" s="39">
        <f t="shared" si="21"/>
        <v>0</v>
      </c>
      <c r="N42" s="39">
        <f t="shared" si="21"/>
        <v>0</v>
      </c>
      <c r="O42" s="39">
        <f t="shared" si="21"/>
        <v>0</v>
      </c>
      <c r="P42" s="39">
        <f t="shared" si="21"/>
        <v>0</v>
      </c>
      <c r="Q42" s="39">
        <f t="shared" si="21"/>
        <v>0</v>
      </c>
      <c r="R42" s="39">
        <f t="shared" si="21"/>
        <v>0</v>
      </c>
      <c r="S42" s="39">
        <f t="shared" si="21"/>
        <v>0</v>
      </c>
      <c r="T42" s="39">
        <f t="shared" si="21"/>
        <v>0</v>
      </c>
      <c r="U42" s="39">
        <f t="shared" si="21"/>
        <v>0</v>
      </c>
      <c r="V42" s="39">
        <f t="shared" si="21"/>
        <v>0</v>
      </c>
      <c r="W42" s="39">
        <f t="shared" si="21"/>
        <v>0</v>
      </c>
      <c r="X42" s="39">
        <f t="shared" si="21"/>
        <v>0</v>
      </c>
      <c r="Y42" s="39">
        <f t="shared" si="21"/>
        <v>0</v>
      </c>
      <c r="Z42" s="39">
        <f t="shared" si="21"/>
        <v>0</v>
      </c>
      <c r="AA42" s="56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pans="1:255" ht="14.1" customHeight="1" x14ac:dyDescent="0.25">
      <c r="A43" s="1"/>
      <c r="B43" s="36" t="s">
        <v>237</v>
      </c>
      <c r="C43" s="31" t="s">
        <v>497</v>
      </c>
      <c r="D43" s="23"/>
      <c r="E43" s="4"/>
      <c r="F43" s="4"/>
      <c r="G43" s="124">
        <f>'(15)Orç_Ano_1'!I49</f>
        <v>0</v>
      </c>
      <c r="H43" s="40">
        <f>'(15)Orç_Ano_2'!I49</f>
        <v>0</v>
      </c>
      <c r="I43" s="40">
        <f>'(15)Orç_Ano_3'!I49</f>
        <v>0</v>
      </c>
      <c r="J43" s="40">
        <f>'(15)Orç_Ano_4'!I49</f>
        <v>0</v>
      </c>
      <c r="K43" s="40">
        <f>'(15)Orç_Ano_5'!I49</f>
        <v>0</v>
      </c>
      <c r="L43" s="40">
        <f>'(15)Orç_Ano_6'!I49</f>
        <v>0</v>
      </c>
      <c r="M43" s="40">
        <f t="shared" ref="M43:Z45" si="22">L43</f>
        <v>0</v>
      </c>
      <c r="N43" s="40">
        <f t="shared" si="22"/>
        <v>0</v>
      </c>
      <c r="O43" s="40">
        <f t="shared" si="22"/>
        <v>0</v>
      </c>
      <c r="P43" s="40">
        <f t="shared" si="22"/>
        <v>0</v>
      </c>
      <c r="Q43" s="40">
        <f t="shared" si="22"/>
        <v>0</v>
      </c>
      <c r="R43" s="40">
        <f t="shared" si="22"/>
        <v>0</v>
      </c>
      <c r="S43" s="40">
        <f t="shared" si="22"/>
        <v>0</v>
      </c>
      <c r="T43" s="40">
        <f t="shared" si="22"/>
        <v>0</v>
      </c>
      <c r="U43" s="40">
        <f t="shared" si="22"/>
        <v>0</v>
      </c>
      <c r="V43" s="40">
        <f t="shared" si="22"/>
        <v>0</v>
      </c>
      <c r="W43" s="40">
        <f t="shared" si="22"/>
        <v>0</v>
      </c>
      <c r="X43" s="40">
        <f t="shared" si="22"/>
        <v>0</v>
      </c>
      <c r="Y43" s="40">
        <f t="shared" si="22"/>
        <v>0</v>
      </c>
      <c r="Z43" s="40">
        <f t="shared" si="22"/>
        <v>0</v>
      </c>
      <c r="AA43" s="63">
        <v>0</v>
      </c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</row>
    <row r="44" spans="1:255" ht="14.1" customHeight="1" x14ac:dyDescent="0.25">
      <c r="A44" s="1"/>
      <c r="B44" s="36" t="s">
        <v>238</v>
      </c>
      <c r="C44" s="31" t="s">
        <v>498</v>
      </c>
      <c r="D44" s="23"/>
      <c r="E44" s="4"/>
      <c r="F44" s="4"/>
      <c r="G44" s="124">
        <f>'(15)Orç_Ano_1'!I63</f>
        <v>0</v>
      </c>
      <c r="H44" s="40">
        <f>'(15)Orç_Ano_2'!I63</f>
        <v>0</v>
      </c>
      <c r="I44" s="40">
        <f>'(15)Orç_Ano_3'!I63</f>
        <v>0</v>
      </c>
      <c r="J44" s="40">
        <f>'(15)Orç_Ano_4'!I63</f>
        <v>0</v>
      </c>
      <c r="K44" s="40">
        <f>'(15)Orç_Ano_5'!I63</f>
        <v>0</v>
      </c>
      <c r="L44" s="40">
        <f>'(15)Orç_Ano_6'!I63</f>
        <v>0</v>
      </c>
      <c r="M44" s="40">
        <f t="shared" si="22"/>
        <v>0</v>
      </c>
      <c r="N44" s="40">
        <f t="shared" si="22"/>
        <v>0</v>
      </c>
      <c r="O44" s="40">
        <f t="shared" si="22"/>
        <v>0</v>
      </c>
      <c r="P44" s="40">
        <f t="shared" si="22"/>
        <v>0</v>
      </c>
      <c r="Q44" s="40">
        <f t="shared" si="22"/>
        <v>0</v>
      </c>
      <c r="R44" s="40">
        <f t="shared" si="22"/>
        <v>0</v>
      </c>
      <c r="S44" s="40">
        <f t="shared" si="22"/>
        <v>0</v>
      </c>
      <c r="T44" s="40">
        <f t="shared" si="22"/>
        <v>0</v>
      </c>
      <c r="U44" s="40">
        <f t="shared" si="22"/>
        <v>0</v>
      </c>
      <c r="V44" s="40">
        <f t="shared" si="22"/>
        <v>0</v>
      </c>
      <c r="W44" s="40">
        <f t="shared" si="22"/>
        <v>0</v>
      </c>
      <c r="X44" s="40">
        <f t="shared" si="22"/>
        <v>0</v>
      </c>
      <c r="Y44" s="40">
        <f t="shared" si="22"/>
        <v>0</v>
      </c>
      <c r="Z44" s="40">
        <f t="shared" si="22"/>
        <v>0</v>
      </c>
      <c r="AA44" s="63">
        <v>0</v>
      </c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</row>
    <row r="45" spans="1:255" ht="14.1" customHeight="1" x14ac:dyDescent="0.25">
      <c r="A45" s="1"/>
      <c r="B45" s="36" t="s">
        <v>239</v>
      </c>
      <c r="C45" s="31" t="s">
        <v>499</v>
      </c>
      <c r="D45" s="23"/>
      <c r="E45" s="4"/>
      <c r="F45" s="4"/>
      <c r="G45" s="124">
        <f>'(15)Orç_Ano_1'!I72</f>
        <v>0</v>
      </c>
      <c r="H45" s="40">
        <f>'(15)Orç_Ano_2'!I72</f>
        <v>0</v>
      </c>
      <c r="I45" s="40">
        <f>'(15)Orç_Ano_3'!I72</f>
        <v>0</v>
      </c>
      <c r="J45" s="40">
        <f>'(15)Orç_Ano_4'!I72</f>
        <v>0</v>
      </c>
      <c r="K45" s="40">
        <f>'(15)Orç_Ano_5'!I72</f>
        <v>0</v>
      </c>
      <c r="L45" s="40">
        <f>'(15)Orç_Ano_6'!I72</f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40">
        <f t="shared" si="22"/>
        <v>0</v>
      </c>
      <c r="Q45" s="40">
        <f t="shared" si="22"/>
        <v>0</v>
      </c>
      <c r="R45" s="40">
        <f t="shared" si="22"/>
        <v>0</v>
      </c>
      <c r="S45" s="40">
        <f t="shared" si="22"/>
        <v>0</v>
      </c>
      <c r="T45" s="40">
        <f t="shared" si="22"/>
        <v>0</v>
      </c>
      <c r="U45" s="40">
        <f t="shared" si="22"/>
        <v>0</v>
      </c>
      <c r="V45" s="40">
        <f t="shared" si="22"/>
        <v>0</v>
      </c>
      <c r="W45" s="40">
        <f t="shared" si="22"/>
        <v>0</v>
      </c>
      <c r="X45" s="40">
        <f t="shared" si="22"/>
        <v>0</v>
      </c>
      <c r="Y45" s="40">
        <f t="shared" si="22"/>
        <v>0</v>
      </c>
      <c r="Z45" s="40">
        <f t="shared" si="22"/>
        <v>0</v>
      </c>
      <c r="AA45" s="63">
        <v>0</v>
      </c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</row>
    <row r="46" spans="1:255" ht="14.1" customHeight="1" x14ac:dyDescent="0.25">
      <c r="A46" s="6" t="s">
        <v>821</v>
      </c>
      <c r="B46" s="7" t="s">
        <v>274</v>
      </c>
      <c r="D46" s="2"/>
      <c r="E46" s="4"/>
      <c r="F46" s="91"/>
      <c r="G46" s="110">
        <f>SUM(G47:G49)</f>
        <v>0</v>
      </c>
      <c r="H46" s="39">
        <f>SUM(H47:H49)</f>
        <v>0</v>
      </c>
      <c r="I46" s="39">
        <f>SUM(I47:I49)</f>
        <v>0</v>
      </c>
      <c r="J46" s="39">
        <f>SUM(J47:J49)</f>
        <v>0</v>
      </c>
      <c r="K46" s="39">
        <f>SUM(K47:K49)</f>
        <v>0</v>
      </c>
      <c r="L46" s="39">
        <f t="shared" ref="L46:Z46" si="23">SUM(L47:L49)</f>
        <v>0</v>
      </c>
      <c r="M46" s="39">
        <f t="shared" si="23"/>
        <v>0</v>
      </c>
      <c r="N46" s="39">
        <f t="shared" si="23"/>
        <v>0</v>
      </c>
      <c r="O46" s="39">
        <f t="shared" si="23"/>
        <v>0</v>
      </c>
      <c r="P46" s="39">
        <f t="shared" si="23"/>
        <v>0</v>
      </c>
      <c r="Q46" s="39">
        <f t="shared" si="23"/>
        <v>0</v>
      </c>
      <c r="R46" s="39">
        <f t="shared" si="23"/>
        <v>0</v>
      </c>
      <c r="S46" s="39">
        <f t="shared" si="23"/>
        <v>0</v>
      </c>
      <c r="T46" s="39">
        <f t="shared" si="23"/>
        <v>0</v>
      </c>
      <c r="U46" s="39">
        <f t="shared" si="23"/>
        <v>0</v>
      </c>
      <c r="V46" s="39">
        <f t="shared" si="23"/>
        <v>0</v>
      </c>
      <c r="W46" s="39">
        <f t="shared" si="23"/>
        <v>0</v>
      </c>
      <c r="X46" s="39">
        <f t="shared" si="23"/>
        <v>0</v>
      </c>
      <c r="Y46" s="39">
        <f t="shared" si="23"/>
        <v>0</v>
      </c>
      <c r="Z46" s="39">
        <f t="shared" si="23"/>
        <v>0</v>
      </c>
      <c r="AA46" s="56">
        <v>0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</row>
    <row r="47" spans="1:255" ht="14.1" customHeight="1" x14ac:dyDescent="0.25">
      <c r="A47" s="1"/>
      <c r="B47" s="36" t="s">
        <v>237</v>
      </c>
      <c r="C47" s="31" t="s">
        <v>269</v>
      </c>
      <c r="D47" s="23"/>
      <c r="E47" s="4"/>
      <c r="F47" s="4"/>
      <c r="G47" s="124">
        <f>'(15)Orç_Ano_1'!I87</f>
        <v>0</v>
      </c>
      <c r="H47" s="40">
        <f>'(15)Orç_Ano_2'!I87</f>
        <v>0</v>
      </c>
      <c r="I47" s="40">
        <f>'(15)Orç_Ano_3'!I87</f>
        <v>0</v>
      </c>
      <c r="J47" s="40">
        <f>'(15)Orç_Ano_4'!I87</f>
        <v>0</v>
      </c>
      <c r="K47" s="40">
        <f>'(15)Orç_Ano_5'!I87</f>
        <v>0</v>
      </c>
      <c r="L47" s="40">
        <f>'(15)Orç_Ano_6'!I87</f>
        <v>0</v>
      </c>
      <c r="M47" s="40">
        <f t="shared" ref="M47:Z49" si="24">L47</f>
        <v>0</v>
      </c>
      <c r="N47" s="40">
        <f t="shared" si="24"/>
        <v>0</v>
      </c>
      <c r="O47" s="40">
        <f t="shared" si="24"/>
        <v>0</v>
      </c>
      <c r="P47" s="40">
        <f t="shared" si="24"/>
        <v>0</v>
      </c>
      <c r="Q47" s="40">
        <f t="shared" si="24"/>
        <v>0</v>
      </c>
      <c r="R47" s="40">
        <f t="shared" si="24"/>
        <v>0</v>
      </c>
      <c r="S47" s="40">
        <f t="shared" si="24"/>
        <v>0</v>
      </c>
      <c r="T47" s="40">
        <f t="shared" si="24"/>
        <v>0</v>
      </c>
      <c r="U47" s="40">
        <f t="shared" si="24"/>
        <v>0</v>
      </c>
      <c r="V47" s="40">
        <f t="shared" si="24"/>
        <v>0</v>
      </c>
      <c r="W47" s="40">
        <f t="shared" si="24"/>
        <v>0</v>
      </c>
      <c r="X47" s="40">
        <f t="shared" si="24"/>
        <v>0</v>
      </c>
      <c r="Y47" s="40">
        <f t="shared" si="24"/>
        <v>0</v>
      </c>
      <c r="Z47" s="40">
        <f t="shared" si="24"/>
        <v>0</v>
      </c>
      <c r="AA47" s="63">
        <v>0</v>
      </c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</row>
    <row r="48" spans="1:255" ht="14.1" customHeight="1" x14ac:dyDescent="0.25">
      <c r="A48" s="1"/>
      <c r="B48" s="36" t="s">
        <v>238</v>
      </c>
      <c r="C48" s="31" t="s">
        <v>271</v>
      </c>
      <c r="D48" s="23"/>
      <c r="E48" s="4"/>
      <c r="F48" s="4"/>
      <c r="G48" s="124">
        <f>'(15)Orç_Ano_1'!I90</f>
        <v>0</v>
      </c>
      <c r="H48" s="40">
        <f>'(15)Orç_Ano_2'!I90</f>
        <v>0</v>
      </c>
      <c r="I48" s="40">
        <f>'(15)Orç_Ano_3'!I90</f>
        <v>0</v>
      </c>
      <c r="J48" s="40">
        <f>'(15)Orç_Ano_4'!I90</f>
        <v>0</v>
      </c>
      <c r="K48" s="40">
        <f>'(15)Orç_Ano_5'!I90</f>
        <v>0</v>
      </c>
      <c r="L48" s="40">
        <f>'(15)Orç_Ano_6'!I90</f>
        <v>0</v>
      </c>
      <c r="M48" s="40">
        <f t="shared" si="24"/>
        <v>0</v>
      </c>
      <c r="N48" s="40">
        <f t="shared" si="24"/>
        <v>0</v>
      </c>
      <c r="O48" s="40">
        <f t="shared" si="24"/>
        <v>0</v>
      </c>
      <c r="P48" s="40">
        <f t="shared" si="24"/>
        <v>0</v>
      </c>
      <c r="Q48" s="40">
        <f t="shared" si="24"/>
        <v>0</v>
      </c>
      <c r="R48" s="40">
        <f t="shared" si="24"/>
        <v>0</v>
      </c>
      <c r="S48" s="40">
        <f t="shared" si="24"/>
        <v>0</v>
      </c>
      <c r="T48" s="40">
        <f t="shared" si="24"/>
        <v>0</v>
      </c>
      <c r="U48" s="40">
        <f t="shared" si="24"/>
        <v>0</v>
      </c>
      <c r="V48" s="40">
        <f t="shared" si="24"/>
        <v>0</v>
      </c>
      <c r="W48" s="40">
        <f t="shared" si="24"/>
        <v>0</v>
      </c>
      <c r="X48" s="40">
        <f t="shared" si="24"/>
        <v>0</v>
      </c>
      <c r="Y48" s="40">
        <f t="shared" si="24"/>
        <v>0</v>
      </c>
      <c r="Z48" s="40">
        <f t="shared" si="24"/>
        <v>0</v>
      </c>
      <c r="AA48" s="63">
        <v>0</v>
      </c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</row>
    <row r="49" spans="1:255" ht="14.1" customHeight="1" x14ac:dyDescent="0.25">
      <c r="A49" s="1"/>
      <c r="B49" s="36" t="s">
        <v>239</v>
      </c>
      <c r="C49" s="31" t="s">
        <v>273</v>
      </c>
      <c r="D49" s="23"/>
      <c r="E49" s="4"/>
      <c r="F49" s="4"/>
      <c r="G49" s="41">
        <f>'(15)Orç_Ano_1'!I93</f>
        <v>0</v>
      </c>
      <c r="H49" s="41">
        <f>'(15)Orç_Ano_2'!I93</f>
        <v>0</v>
      </c>
      <c r="I49" s="41">
        <f>'(15)Orç_Ano_3'!I93</f>
        <v>0</v>
      </c>
      <c r="J49" s="41">
        <f>'(15)Orç_Ano_4'!I93</f>
        <v>0</v>
      </c>
      <c r="K49" s="41">
        <f>'(15)Orç_Ano_5'!I93</f>
        <v>0</v>
      </c>
      <c r="L49" s="41">
        <f>'(15)Orç_Ano_6'!I93</f>
        <v>0</v>
      </c>
      <c r="M49" s="41">
        <f t="shared" si="24"/>
        <v>0</v>
      </c>
      <c r="N49" s="41">
        <f t="shared" si="24"/>
        <v>0</v>
      </c>
      <c r="O49" s="41">
        <f t="shared" si="24"/>
        <v>0</v>
      </c>
      <c r="P49" s="41">
        <f t="shared" si="24"/>
        <v>0</v>
      </c>
      <c r="Q49" s="41">
        <f t="shared" si="24"/>
        <v>0</v>
      </c>
      <c r="R49" s="41">
        <f t="shared" si="24"/>
        <v>0</v>
      </c>
      <c r="S49" s="41">
        <f t="shared" si="24"/>
        <v>0</v>
      </c>
      <c r="T49" s="41">
        <f t="shared" si="24"/>
        <v>0</v>
      </c>
      <c r="U49" s="41">
        <f t="shared" si="24"/>
        <v>0</v>
      </c>
      <c r="V49" s="41">
        <f t="shared" si="24"/>
        <v>0</v>
      </c>
      <c r="W49" s="41">
        <f t="shared" si="24"/>
        <v>0</v>
      </c>
      <c r="X49" s="41">
        <f t="shared" si="24"/>
        <v>0</v>
      </c>
      <c r="Y49" s="41">
        <f t="shared" si="24"/>
        <v>0</v>
      </c>
      <c r="Z49" s="41">
        <f t="shared" si="24"/>
        <v>0</v>
      </c>
      <c r="AA49" s="64">
        <v>0</v>
      </c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</row>
    <row r="50" spans="1:255" ht="14.1" customHeight="1" x14ac:dyDescent="0.25">
      <c r="A50" s="6" t="s">
        <v>822</v>
      </c>
      <c r="B50" s="7" t="s">
        <v>817</v>
      </c>
      <c r="D50" s="2"/>
      <c r="E50" s="4"/>
      <c r="F50" s="91"/>
      <c r="G50" s="110">
        <f>SUM(G51:G56)</f>
        <v>0</v>
      </c>
      <c r="H50" s="39">
        <f>SUM(H51:H56)</f>
        <v>0</v>
      </c>
      <c r="I50" s="39">
        <f>SUM(I51:I56)</f>
        <v>0</v>
      </c>
      <c r="J50" s="39">
        <f>SUM(J51:J56)</f>
        <v>0</v>
      </c>
      <c r="K50" s="39">
        <f>SUM(K51:K56)</f>
        <v>0</v>
      </c>
      <c r="L50" s="39">
        <f t="shared" ref="L50:Z50" si="25">SUM(L51:L56)</f>
        <v>0</v>
      </c>
      <c r="M50" s="39">
        <f t="shared" si="25"/>
        <v>0</v>
      </c>
      <c r="N50" s="39">
        <f t="shared" si="25"/>
        <v>0</v>
      </c>
      <c r="O50" s="39">
        <f t="shared" si="25"/>
        <v>0</v>
      </c>
      <c r="P50" s="39">
        <f t="shared" si="25"/>
        <v>0</v>
      </c>
      <c r="Q50" s="39">
        <f t="shared" si="25"/>
        <v>0</v>
      </c>
      <c r="R50" s="39">
        <f t="shared" si="25"/>
        <v>0</v>
      </c>
      <c r="S50" s="39">
        <f t="shared" si="25"/>
        <v>0</v>
      </c>
      <c r="T50" s="39">
        <f t="shared" si="25"/>
        <v>0</v>
      </c>
      <c r="U50" s="39">
        <f t="shared" si="25"/>
        <v>0</v>
      </c>
      <c r="V50" s="39">
        <f t="shared" si="25"/>
        <v>0</v>
      </c>
      <c r="W50" s="39">
        <f t="shared" si="25"/>
        <v>0</v>
      </c>
      <c r="X50" s="39">
        <f t="shared" si="25"/>
        <v>0</v>
      </c>
      <c r="Y50" s="39">
        <f t="shared" si="25"/>
        <v>0</v>
      </c>
      <c r="Z50" s="39">
        <f t="shared" si="25"/>
        <v>0</v>
      </c>
      <c r="AA50" s="56">
        <v>0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</row>
    <row r="51" spans="1:255" ht="14.1" customHeight="1" x14ac:dyDescent="0.25">
      <c r="A51" s="1"/>
      <c r="B51" s="36" t="s">
        <v>237</v>
      </c>
      <c r="C51" s="31" t="s">
        <v>795</v>
      </c>
      <c r="D51" s="23"/>
      <c r="E51" s="4"/>
      <c r="F51" s="4"/>
      <c r="G51" s="124">
        <f>'(15)Orç_Ano_1'!I97</f>
        <v>0</v>
      </c>
      <c r="H51" s="132">
        <f>'(15)Orç_Ano_2'!I97</f>
        <v>0</v>
      </c>
      <c r="I51" s="40">
        <f>'(15)Orç_Ano_3'!I97</f>
        <v>0</v>
      </c>
      <c r="J51" s="40">
        <f>'(15)Orç_Ano_4'!I97</f>
        <v>0</v>
      </c>
      <c r="K51" s="40">
        <f>'(15)Orç_Ano_5'!I97</f>
        <v>0</v>
      </c>
      <c r="L51" s="40">
        <f>'(15)Orç_Ano_6'!I97</f>
        <v>0</v>
      </c>
      <c r="M51" s="40">
        <f t="shared" ref="M51:Z56" si="26">L51</f>
        <v>0</v>
      </c>
      <c r="N51" s="40">
        <f t="shared" si="26"/>
        <v>0</v>
      </c>
      <c r="O51" s="40">
        <f t="shared" si="26"/>
        <v>0</v>
      </c>
      <c r="P51" s="40">
        <f t="shared" si="26"/>
        <v>0</v>
      </c>
      <c r="Q51" s="40">
        <f t="shared" si="26"/>
        <v>0</v>
      </c>
      <c r="R51" s="40">
        <f t="shared" si="26"/>
        <v>0</v>
      </c>
      <c r="S51" s="40">
        <f t="shared" si="26"/>
        <v>0</v>
      </c>
      <c r="T51" s="40">
        <f t="shared" si="26"/>
        <v>0</v>
      </c>
      <c r="U51" s="40">
        <f t="shared" si="26"/>
        <v>0</v>
      </c>
      <c r="V51" s="40">
        <f t="shared" si="26"/>
        <v>0</v>
      </c>
      <c r="W51" s="40">
        <f t="shared" si="26"/>
        <v>0</v>
      </c>
      <c r="X51" s="40">
        <f t="shared" si="26"/>
        <v>0</v>
      </c>
      <c r="Y51" s="40">
        <f t="shared" si="26"/>
        <v>0</v>
      </c>
      <c r="Z51" s="40">
        <f t="shared" si="26"/>
        <v>0</v>
      </c>
      <c r="AA51" s="63">
        <v>0</v>
      </c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</row>
    <row r="52" spans="1:255" ht="14.1" customHeight="1" x14ac:dyDescent="0.25">
      <c r="A52" s="1"/>
      <c r="B52" s="36" t="s">
        <v>238</v>
      </c>
      <c r="C52" s="31" t="s">
        <v>796</v>
      </c>
      <c r="D52" s="23"/>
      <c r="E52" s="4"/>
      <c r="F52" s="4"/>
      <c r="G52" s="124">
        <f>'(15)Orç_Ano_1'!I99</f>
        <v>0</v>
      </c>
      <c r="H52" s="121">
        <f>'(15)Orç_Ano_2'!I99</f>
        <v>0</v>
      </c>
      <c r="I52" s="40">
        <f>'(15)Orç_Ano_3'!I99</f>
        <v>0</v>
      </c>
      <c r="J52" s="40">
        <f>'(15)Orç_Ano_4'!I99</f>
        <v>0</v>
      </c>
      <c r="K52" s="40">
        <f>'(15)Orç_Ano_5'!I99</f>
        <v>0</v>
      </c>
      <c r="L52" s="40">
        <f>'(15)Orç_Ano_6'!I99</f>
        <v>0</v>
      </c>
      <c r="M52" s="40">
        <f t="shared" si="26"/>
        <v>0</v>
      </c>
      <c r="N52" s="40">
        <f t="shared" si="26"/>
        <v>0</v>
      </c>
      <c r="O52" s="40">
        <f t="shared" si="26"/>
        <v>0</v>
      </c>
      <c r="P52" s="40">
        <f t="shared" si="26"/>
        <v>0</v>
      </c>
      <c r="Q52" s="40">
        <f t="shared" si="26"/>
        <v>0</v>
      </c>
      <c r="R52" s="40">
        <f t="shared" si="26"/>
        <v>0</v>
      </c>
      <c r="S52" s="40">
        <f t="shared" si="26"/>
        <v>0</v>
      </c>
      <c r="T52" s="40">
        <f t="shared" si="26"/>
        <v>0</v>
      </c>
      <c r="U52" s="40">
        <f t="shared" si="26"/>
        <v>0</v>
      </c>
      <c r="V52" s="40">
        <f t="shared" si="26"/>
        <v>0</v>
      </c>
      <c r="W52" s="40">
        <f t="shared" si="26"/>
        <v>0</v>
      </c>
      <c r="X52" s="40">
        <f t="shared" si="26"/>
        <v>0</v>
      </c>
      <c r="Y52" s="40">
        <f t="shared" si="26"/>
        <v>0</v>
      </c>
      <c r="Z52" s="40">
        <f t="shared" si="26"/>
        <v>0</v>
      </c>
      <c r="AA52" s="63">
        <v>0</v>
      </c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</row>
    <row r="53" spans="1:255" ht="14.1" customHeight="1" x14ac:dyDescent="0.25">
      <c r="A53" s="1"/>
      <c r="B53" s="36" t="s">
        <v>239</v>
      </c>
      <c r="C53" s="31" t="s">
        <v>797</v>
      </c>
      <c r="D53" s="23"/>
      <c r="E53" s="4"/>
      <c r="F53" s="4"/>
      <c r="G53" s="124">
        <f>'(15)Orç_Ano_1'!I101</f>
        <v>0</v>
      </c>
      <c r="H53" s="121">
        <f>'(15)Orç_Ano_2'!I101</f>
        <v>0</v>
      </c>
      <c r="I53" s="40">
        <f>'(15)Orç_Ano_3'!I101</f>
        <v>0</v>
      </c>
      <c r="J53" s="40">
        <f>'(15)Orç_Ano_4'!I101</f>
        <v>0</v>
      </c>
      <c r="K53" s="40">
        <f>'(15)Orç_Ano_5'!I101</f>
        <v>0</v>
      </c>
      <c r="L53" s="40">
        <f>'(15)Orç_Ano_6'!I101</f>
        <v>0</v>
      </c>
      <c r="M53" s="40">
        <f t="shared" si="26"/>
        <v>0</v>
      </c>
      <c r="N53" s="40">
        <f t="shared" si="26"/>
        <v>0</v>
      </c>
      <c r="O53" s="40">
        <f t="shared" si="26"/>
        <v>0</v>
      </c>
      <c r="P53" s="40">
        <f t="shared" si="26"/>
        <v>0</v>
      </c>
      <c r="Q53" s="40">
        <f t="shared" si="26"/>
        <v>0</v>
      </c>
      <c r="R53" s="40">
        <f t="shared" si="26"/>
        <v>0</v>
      </c>
      <c r="S53" s="40">
        <f t="shared" si="26"/>
        <v>0</v>
      </c>
      <c r="T53" s="40">
        <f t="shared" si="26"/>
        <v>0</v>
      </c>
      <c r="U53" s="40">
        <f t="shared" si="26"/>
        <v>0</v>
      </c>
      <c r="V53" s="40">
        <f t="shared" si="26"/>
        <v>0</v>
      </c>
      <c r="W53" s="40">
        <f t="shared" si="26"/>
        <v>0</v>
      </c>
      <c r="X53" s="40">
        <f t="shared" si="26"/>
        <v>0</v>
      </c>
      <c r="Y53" s="40">
        <f t="shared" si="26"/>
        <v>0</v>
      </c>
      <c r="Z53" s="40">
        <f t="shared" si="26"/>
        <v>0</v>
      </c>
      <c r="AA53" s="63">
        <v>0</v>
      </c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</row>
    <row r="54" spans="1:255" ht="14.1" customHeight="1" x14ac:dyDescent="0.25">
      <c r="A54" s="1"/>
      <c r="B54" s="36" t="s">
        <v>240</v>
      </c>
      <c r="C54" s="31" t="s">
        <v>798</v>
      </c>
      <c r="D54" s="23"/>
      <c r="E54" s="4"/>
      <c r="F54" s="4"/>
      <c r="G54" s="124">
        <f>'(15)Orç_Ano_1'!I103</f>
        <v>0</v>
      </c>
      <c r="H54" s="121">
        <f>'(15)Orç_Ano_2'!I103</f>
        <v>0</v>
      </c>
      <c r="I54" s="40">
        <f>'(15)Orç_Ano_3'!I103</f>
        <v>0</v>
      </c>
      <c r="J54" s="40">
        <f>'(15)Orç_Ano_4'!I103</f>
        <v>0</v>
      </c>
      <c r="K54" s="40">
        <f>'(15)Orç_Ano_5'!I103</f>
        <v>0</v>
      </c>
      <c r="L54" s="40">
        <f>'(15)Orç_Ano_6'!I103</f>
        <v>0</v>
      </c>
      <c r="M54" s="40">
        <f t="shared" si="26"/>
        <v>0</v>
      </c>
      <c r="N54" s="40">
        <f t="shared" si="26"/>
        <v>0</v>
      </c>
      <c r="O54" s="40">
        <f t="shared" si="26"/>
        <v>0</v>
      </c>
      <c r="P54" s="40">
        <f t="shared" si="26"/>
        <v>0</v>
      </c>
      <c r="Q54" s="40">
        <f t="shared" si="26"/>
        <v>0</v>
      </c>
      <c r="R54" s="40">
        <f t="shared" si="26"/>
        <v>0</v>
      </c>
      <c r="S54" s="40">
        <f t="shared" si="26"/>
        <v>0</v>
      </c>
      <c r="T54" s="40">
        <f t="shared" si="26"/>
        <v>0</v>
      </c>
      <c r="U54" s="40">
        <f t="shared" si="26"/>
        <v>0</v>
      </c>
      <c r="V54" s="40">
        <f t="shared" si="26"/>
        <v>0</v>
      </c>
      <c r="W54" s="40">
        <f t="shared" si="26"/>
        <v>0</v>
      </c>
      <c r="X54" s="40">
        <f t="shared" si="26"/>
        <v>0</v>
      </c>
      <c r="Y54" s="40">
        <f t="shared" si="26"/>
        <v>0</v>
      </c>
      <c r="Z54" s="40">
        <f t="shared" si="26"/>
        <v>0</v>
      </c>
      <c r="AA54" s="63">
        <v>0</v>
      </c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</row>
    <row r="55" spans="1:255" ht="14.1" customHeight="1" x14ac:dyDescent="0.25">
      <c r="A55" s="1"/>
      <c r="B55" s="36" t="s">
        <v>283</v>
      </c>
      <c r="C55" s="31" t="s">
        <v>481</v>
      </c>
      <c r="D55" s="23"/>
      <c r="E55" s="4"/>
      <c r="F55" s="4"/>
      <c r="G55" s="124">
        <f>'(15)Orç_Ano_1'!I105</f>
        <v>0</v>
      </c>
      <c r="H55" s="121">
        <f>'(15)Orç_Ano_2'!I105</f>
        <v>0</v>
      </c>
      <c r="I55" s="40">
        <f>'(15)Orç_Ano_3'!I105</f>
        <v>0</v>
      </c>
      <c r="J55" s="40">
        <f>'(15)Orç_Ano_4'!I105</f>
        <v>0</v>
      </c>
      <c r="K55" s="40">
        <f>'(15)Orç_Ano_5'!I105</f>
        <v>0</v>
      </c>
      <c r="L55" s="40">
        <f>'(15)Orç_Ano_6'!I105</f>
        <v>0</v>
      </c>
      <c r="M55" s="40">
        <f t="shared" si="26"/>
        <v>0</v>
      </c>
      <c r="N55" s="40">
        <f t="shared" si="26"/>
        <v>0</v>
      </c>
      <c r="O55" s="40">
        <f t="shared" si="26"/>
        <v>0</v>
      </c>
      <c r="P55" s="40">
        <f t="shared" si="26"/>
        <v>0</v>
      </c>
      <c r="Q55" s="40">
        <f t="shared" si="26"/>
        <v>0</v>
      </c>
      <c r="R55" s="40">
        <f t="shared" si="26"/>
        <v>0</v>
      </c>
      <c r="S55" s="40">
        <f t="shared" si="26"/>
        <v>0</v>
      </c>
      <c r="T55" s="40">
        <f t="shared" si="26"/>
        <v>0</v>
      </c>
      <c r="U55" s="40">
        <f t="shared" si="26"/>
        <v>0</v>
      </c>
      <c r="V55" s="40">
        <f t="shared" si="26"/>
        <v>0</v>
      </c>
      <c r="W55" s="40">
        <f t="shared" si="26"/>
        <v>0</v>
      </c>
      <c r="X55" s="40">
        <f t="shared" si="26"/>
        <v>0</v>
      </c>
      <c r="Y55" s="40">
        <f t="shared" si="26"/>
        <v>0</v>
      </c>
      <c r="Z55" s="40">
        <f t="shared" si="26"/>
        <v>0</v>
      </c>
      <c r="AA55" s="63">
        <v>0</v>
      </c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</row>
    <row r="56" spans="1:255" ht="14.1" customHeight="1" x14ac:dyDescent="0.25">
      <c r="A56" s="1"/>
      <c r="B56" s="36" t="s">
        <v>284</v>
      </c>
      <c r="C56" s="31" t="s">
        <v>308</v>
      </c>
      <c r="D56" s="23"/>
      <c r="E56" s="4"/>
      <c r="F56" s="4"/>
      <c r="G56" s="41">
        <f>'(15)Orç_Ano_1'!I107</f>
        <v>0</v>
      </c>
      <c r="H56" s="41">
        <f>'(15)Orç_Ano_2'!I107</f>
        <v>0</v>
      </c>
      <c r="I56" s="41">
        <f>'(15)Orç_Ano_3'!I107</f>
        <v>0</v>
      </c>
      <c r="J56" s="41">
        <f>'(15)Orç_Ano_4'!I107</f>
        <v>0</v>
      </c>
      <c r="K56" s="41">
        <f>'(15)Orç_Ano_5'!I107</f>
        <v>0</v>
      </c>
      <c r="L56" s="41">
        <f>'(15)Orç_Ano_6'!I107</f>
        <v>0</v>
      </c>
      <c r="M56" s="41">
        <f t="shared" si="26"/>
        <v>0</v>
      </c>
      <c r="N56" s="41">
        <f t="shared" si="26"/>
        <v>0</v>
      </c>
      <c r="O56" s="41">
        <f t="shared" si="26"/>
        <v>0</v>
      </c>
      <c r="P56" s="41">
        <f t="shared" si="26"/>
        <v>0</v>
      </c>
      <c r="Q56" s="41">
        <f t="shared" si="26"/>
        <v>0</v>
      </c>
      <c r="R56" s="41">
        <f t="shared" si="26"/>
        <v>0</v>
      </c>
      <c r="S56" s="41">
        <f t="shared" si="26"/>
        <v>0</v>
      </c>
      <c r="T56" s="41">
        <f t="shared" si="26"/>
        <v>0</v>
      </c>
      <c r="U56" s="41">
        <f t="shared" si="26"/>
        <v>0</v>
      </c>
      <c r="V56" s="41">
        <f t="shared" si="26"/>
        <v>0</v>
      </c>
      <c r="W56" s="41">
        <f t="shared" si="26"/>
        <v>0</v>
      </c>
      <c r="X56" s="41">
        <f t="shared" si="26"/>
        <v>0</v>
      </c>
      <c r="Y56" s="41">
        <f t="shared" si="26"/>
        <v>0</v>
      </c>
      <c r="Z56" s="41">
        <f t="shared" si="26"/>
        <v>0</v>
      </c>
      <c r="AA56" s="64">
        <v>0</v>
      </c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</row>
    <row r="57" spans="1:255" s="10" customFormat="1" ht="5.0999999999999996" customHeight="1" x14ac:dyDescent="0.25">
      <c r="A57" s="14"/>
      <c r="B57" s="14"/>
      <c r="E57" s="4"/>
      <c r="F57" s="4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65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</row>
    <row r="58" spans="1:255" ht="14.1" customHeight="1" x14ac:dyDescent="0.25">
      <c r="A58" s="6" t="s">
        <v>410</v>
      </c>
      <c r="B58" s="4" t="s">
        <v>533</v>
      </c>
      <c r="D58" s="4"/>
      <c r="E58" s="4"/>
      <c r="F58" s="4"/>
      <c r="G58" s="111">
        <f>G27-G29</f>
        <v>7653893.2299719993</v>
      </c>
      <c r="H58" s="42">
        <f>H27-H29</f>
        <v>8047777.7938536033</v>
      </c>
      <c r="I58" s="42">
        <f>I27-I29</f>
        <v>8441662.3577352092</v>
      </c>
      <c r="J58" s="42">
        <f t="shared" ref="J58:Z58" si="27">J27-J29</f>
        <v>8835546.9216168132</v>
      </c>
      <c r="K58" s="42">
        <f t="shared" si="27"/>
        <v>9229431.4854984172</v>
      </c>
      <c r="L58" s="42">
        <f t="shared" si="27"/>
        <v>9623316.0493800193</v>
      </c>
      <c r="M58" s="42">
        <f t="shared" si="27"/>
        <v>9623316.0493800193</v>
      </c>
      <c r="N58" s="42">
        <f t="shared" si="27"/>
        <v>9623316.0493800193</v>
      </c>
      <c r="O58" s="42">
        <f t="shared" si="27"/>
        <v>9623316.0493800193</v>
      </c>
      <c r="P58" s="42">
        <f t="shared" si="27"/>
        <v>9623316.0493800193</v>
      </c>
      <c r="Q58" s="42">
        <f t="shared" si="27"/>
        <v>9623316.0493800193</v>
      </c>
      <c r="R58" s="42">
        <f t="shared" si="27"/>
        <v>9623316.0493800193</v>
      </c>
      <c r="S58" s="42">
        <f t="shared" si="27"/>
        <v>9623316.0493800193</v>
      </c>
      <c r="T58" s="42">
        <f t="shared" si="27"/>
        <v>9623316.0493800193</v>
      </c>
      <c r="U58" s="42">
        <f t="shared" si="27"/>
        <v>9623316.0493800193</v>
      </c>
      <c r="V58" s="42">
        <f t="shared" si="27"/>
        <v>9623316.0493800193</v>
      </c>
      <c r="W58" s="42">
        <f t="shared" si="27"/>
        <v>9623316.0493800193</v>
      </c>
      <c r="X58" s="42">
        <f t="shared" si="27"/>
        <v>9623316.0493800193</v>
      </c>
      <c r="Y58" s="42">
        <f t="shared" si="27"/>
        <v>9623316.0493800193</v>
      </c>
      <c r="Z58" s="42">
        <f t="shared" si="27"/>
        <v>9623316.0493800193</v>
      </c>
      <c r="AA58" s="56">
        <v>0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</row>
    <row r="59" spans="1:255" ht="14.1" customHeight="1" x14ac:dyDescent="0.25">
      <c r="A59" s="1"/>
      <c r="B59" s="36" t="s">
        <v>237</v>
      </c>
      <c r="C59" s="31" t="s">
        <v>382</v>
      </c>
      <c r="E59" s="4"/>
      <c r="F59" s="4"/>
      <c r="G59" s="93">
        <f>G58/G18</f>
        <v>0.8135</v>
      </c>
      <c r="H59" s="93">
        <f>H58/H18</f>
        <v>0.8135</v>
      </c>
      <c r="I59" s="93">
        <f t="shared" ref="I59:Z59" si="28">I58/I18</f>
        <v>0.8135</v>
      </c>
      <c r="J59" s="93">
        <f t="shared" si="28"/>
        <v>0.81350000000000011</v>
      </c>
      <c r="K59" s="93">
        <f t="shared" si="28"/>
        <v>0.81350000000000011</v>
      </c>
      <c r="L59" s="93">
        <f t="shared" si="28"/>
        <v>0.81349999999999989</v>
      </c>
      <c r="M59" s="93">
        <f t="shared" si="28"/>
        <v>0.81349999999999989</v>
      </c>
      <c r="N59" s="93">
        <f t="shared" si="28"/>
        <v>0.81349999999999989</v>
      </c>
      <c r="O59" s="93">
        <f t="shared" si="28"/>
        <v>0.81349999999999989</v>
      </c>
      <c r="P59" s="93">
        <f t="shared" si="28"/>
        <v>0.81349999999999989</v>
      </c>
      <c r="Q59" s="93">
        <f t="shared" si="28"/>
        <v>0.81349999999999989</v>
      </c>
      <c r="R59" s="93">
        <f t="shared" si="28"/>
        <v>0.81349999999999989</v>
      </c>
      <c r="S59" s="93">
        <f t="shared" si="28"/>
        <v>0.81349999999999989</v>
      </c>
      <c r="T59" s="93">
        <f t="shared" si="28"/>
        <v>0.81349999999999989</v>
      </c>
      <c r="U59" s="93">
        <f t="shared" si="28"/>
        <v>0.81349999999999989</v>
      </c>
      <c r="V59" s="93">
        <f t="shared" si="28"/>
        <v>0.81349999999999989</v>
      </c>
      <c r="W59" s="93">
        <f t="shared" si="28"/>
        <v>0.81349999999999989</v>
      </c>
      <c r="X59" s="93">
        <f t="shared" si="28"/>
        <v>0.81349999999999989</v>
      </c>
      <c r="Y59" s="93">
        <f t="shared" si="28"/>
        <v>0.81349999999999989</v>
      </c>
      <c r="Z59" s="93">
        <f t="shared" si="28"/>
        <v>0.81349999999999989</v>
      </c>
      <c r="AA59" s="66">
        <v>0</v>
      </c>
    </row>
    <row r="60" spans="1:255" ht="5.0999999999999996" customHeight="1" x14ac:dyDescent="0.25">
      <c r="E60" s="4"/>
      <c r="F60" s="4"/>
      <c r="AA60" s="61"/>
    </row>
    <row r="61" spans="1:255" ht="14.1" customHeight="1" x14ac:dyDescent="0.25">
      <c r="A61" s="6" t="s">
        <v>411</v>
      </c>
      <c r="B61" s="4" t="s">
        <v>656</v>
      </c>
      <c r="D61" s="4"/>
      <c r="E61" s="4"/>
      <c r="F61" s="91"/>
      <c r="G61" s="110">
        <f>SUM(G62:G69)</f>
        <v>0</v>
      </c>
      <c r="H61" s="39">
        <f>SUM(H62:H69)</f>
        <v>0</v>
      </c>
      <c r="I61" s="39">
        <f t="shared" ref="I61:Z61" si="29">SUM(I62:I69)</f>
        <v>0</v>
      </c>
      <c r="J61" s="39">
        <f t="shared" si="29"/>
        <v>0</v>
      </c>
      <c r="K61" s="39">
        <f t="shared" si="29"/>
        <v>0</v>
      </c>
      <c r="L61" s="39">
        <f t="shared" si="29"/>
        <v>0</v>
      </c>
      <c r="M61" s="39">
        <f t="shared" si="29"/>
        <v>0</v>
      </c>
      <c r="N61" s="39">
        <f t="shared" si="29"/>
        <v>0</v>
      </c>
      <c r="O61" s="39">
        <f t="shared" si="29"/>
        <v>0</v>
      </c>
      <c r="P61" s="39">
        <f t="shared" si="29"/>
        <v>0</v>
      </c>
      <c r="Q61" s="39">
        <f t="shared" si="29"/>
        <v>0</v>
      </c>
      <c r="R61" s="39">
        <f t="shared" si="29"/>
        <v>0</v>
      </c>
      <c r="S61" s="39">
        <f t="shared" si="29"/>
        <v>0</v>
      </c>
      <c r="T61" s="39">
        <f t="shared" si="29"/>
        <v>0</v>
      </c>
      <c r="U61" s="39">
        <f t="shared" si="29"/>
        <v>0</v>
      </c>
      <c r="V61" s="39">
        <f t="shared" si="29"/>
        <v>0</v>
      </c>
      <c r="W61" s="39">
        <f t="shared" si="29"/>
        <v>0</v>
      </c>
      <c r="X61" s="39">
        <f t="shared" si="29"/>
        <v>0</v>
      </c>
      <c r="Y61" s="39">
        <f t="shared" si="29"/>
        <v>0</v>
      </c>
      <c r="Z61" s="39">
        <f t="shared" si="29"/>
        <v>0</v>
      </c>
      <c r="AA61" s="56">
        <v>0</v>
      </c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</row>
    <row r="62" spans="1:255" ht="14.1" customHeight="1" x14ac:dyDescent="0.25">
      <c r="A62" s="1"/>
      <c r="B62" s="36" t="s">
        <v>237</v>
      </c>
      <c r="C62" s="31" t="s">
        <v>293</v>
      </c>
      <c r="D62" s="23"/>
      <c r="E62" s="4"/>
      <c r="F62" s="4"/>
      <c r="G62" s="100">
        <f>'(15)Orç_Ano_1'!I110</f>
        <v>0</v>
      </c>
      <c r="H62" s="27">
        <f>'(15)Orç_Ano_2'!I110</f>
        <v>0</v>
      </c>
      <c r="I62" s="27">
        <f>'(15)Orç_Ano_3'!I110</f>
        <v>0</v>
      </c>
      <c r="J62" s="27">
        <f>'(15)Orç_Ano_4'!I110</f>
        <v>0</v>
      </c>
      <c r="K62" s="27">
        <f>'(15)Orç_Ano_5'!I110</f>
        <v>0</v>
      </c>
      <c r="L62" s="27">
        <f>'(15)Orç_Ano_6'!I110</f>
        <v>0</v>
      </c>
      <c r="M62" s="27">
        <f t="shared" ref="M62:Z69" si="30">L62</f>
        <v>0</v>
      </c>
      <c r="N62" s="27">
        <f t="shared" si="30"/>
        <v>0</v>
      </c>
      <c r="O62" s="27">
        <f t="shared" si="30"/>
        <v>0</v>
      </c>
      <c r="P62" s="27">
        <f t="shared" si="30"/>
        <v>0</v>
      </c>
      <c r="Q62" s="27">
        <f t="shared" si="30"/>
        <v>0</v>
      </c>
      <c r="R62" s="27">
        <f t="shared" si="30"/>
        <v>0</v>
      </c>
      <c r="S62" s="27">
        <f t="shared" si="30"/>
        <v>0</v>
      </c>
      <c r="T62" s="27">
        <f t="shared" si="30"/>
        <v>0</v>
      </c>
      <c r="U62" s="27">
        <f t="shared" si="30"/>
        <v>0</v>
      </c>
      <c r="V62" s="27">
        <f t="shared" si="30"/>
        <v>0</v>
      </c>
      <c r="W62" s="27">
        <f t="shared" si="30"/>
        <v>0</v>
      </c>
      <c r="X62" s="27">
        <f t="shared" si="30"/>
        <v>0</v>
      </c>
      <c r="Y62" s="27">
        <f t="shared" si="30"/>
        <v>0</v>
      </c>
      <c r="Z62" s="27">
        <f t="shared" si="30"/>
        <v>0</v>
      </c>
      <c r="AA62" s="67">
        <v>0</v>
      </c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</row>
    <row r="63" spans="1:255" ht="14.1" customHeight="1" x14ac:dyDescent="0.25">
      <c r="A63" s="1"/>
      <c r="B63" s="36" t="s">
        <v>238</v>
      </c>
      <c r="C63" s="31" t="s">
        <v>294</v>
      </c>
      <c r="D63" s="23"/>
      <c r="E63" s="4"/>
      <c r="F63" s="4"/>
      <c r="G63" s="101">
        <f>'(15)Orç_Ano_1'!I112</f>
        <v>0</v>
      </c>
      <c r="H63" s="43">
        <f>'(15)Orç_Ano_2'!I112</f>
        <v>0</v>
      </c>
      <c r="I63" s="43">
        <f>'(15)Orç_Ano_3'!I112</f>
        <v>0</v>
      </c>
      <c r="J63" s="43">
        <f>'(15)Orç_Ano_4'!I112</f>
        <v>0</v>
      </c>
      <c r="K63" s="43">
        <f>'(15)Orç_Ano_5'!I112</f>
        <v>0</v>
      </c>
      <c r="L63" s="43">
        <f>'(15)Orç_Ano_6'!I112</f>
        <v>0</v>
      </c>
      <c r="M63" s="43">
        <f t="shared" si="30"/>
        <v>0</v>
      </c>
      <c r="N63" s="43">
        <f t="shared" si="30"/>
        <v>0</v>
      </c>
      <c r="O63" s="43">
        <f t="shared" si="30"/>
        <v>0</v>
      </c>
      <c r="P63" s="43">
        <f t="shared" si="30"/>
        <v>0</v>
      </c>
      <c r="Q63" s="43">
        <f t="shared" si="30"/>
        <v>0</v>
      </c>
      <c r="R63" s="43">
        <f t="shared" si="30"/>
        <v>0</v>
      </c>
      <c r="S63" s="43">
        <f t="shared" si="30"/>
        <v>0</v>
      </c>
      <c r="T63" s="43">
        <f t="shared" si="30"/>
        <v>0</v>
      </c>
      <c r="U63" s="43">
        <f t="shared" si="30"/>
        <v>0</v>
      </c>
      <c r="V63" s="43">
        <f t="shared" si="30"/>
        <v>0</v>
      </c>
      <c r="W63" s="43">
        <f t="shared" si="30"/>
        <v>0</v>
      </c>
      <c r="X63" s="43">
        <f t="shared" si="30"/>
        <v>0</v>
      </c>
      <c r="Y63" s="43">
        <f t="shared" si="30"/>
        <v>0</v>
      </c>
      <c r="Z63" s="43">
        <f t="shared" si="30"/>
        <v>0</v>
      </c>
      <c r="AA63" s="63">
        <v>0</v>
      </c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</row>
    <row r="64" spans="1:255" ht="14.1" customHeight="1" x14ac:dyDescent="0.25">
      <c r="A64" s="1"/>
      <c r="B64" s="36" t="s">
        <v>239</v>
      </c>
      <c r="C64" s="31" t="s">
        <v>295</v>
      </c>
      <c r="D64" s="23"/>
      <c r="E64" s="22"/>
      <c r="F64" s="22"/>
      <c r="G64" s="101">
        <f>'(15)Orç_Ano_1'!I114</f>
        <v>0</v>
      </c>
      <c r="H64" s="43">
        <f>'(15)Orç_Ano_2'!I114</f>
        <v>0</v>
      </c>
      <c r="I64" s="43">
        <f>'(15)Orç_Ano_3'!I114</f>
        <v>0</v>
      </c>
      <c r="J64" s="43">
        <f>'(15)Orç_Ano_4'!I114</f>
        <v>0</v>
      </c>
      <c r="K64" s="43">
        <f>'(15)Orç_Ano_5'!I114</f>
        <v>0</v>
      </c>
      <c r="L64" s="43">
        <f>'(15)Orç_Ano_6'!I114</f>
        <v>0</v>
      </c>
      <c r="M64" s="43">
        <f t="shared" si="30"/>
        <v>0</v>
      </c>
      <c r="N64" s="43">
        <f t="shared" si="30"/>
        <v>0</v>
      </c>
      <c r="O64" s="43">
        <f t="shared" si="30"/>
        <v>0</v>
      </c>
      <c r="P64" s="43">
        <f t="shared" si="30"/>
        <v>0</v>
      </c>
      <c r="Q64" s="43">
        <f t="shared" si="30"/>
        <v>0</v>
      </c>
      <c r="R64" s="43">
        <f t="shared" si="30"/>
        <v>0</v>
      </c>
      <c r="S64" s="43">
        <f t="shared" si="30"/>
        <v>0</v>
      </c>
      <c r="T64" s="43">
        <f t="shared" si="30"/>
        <v>0</v>
      </c>
      <c r="U64" s="43">
        <f t="shared" si="30"/>
        <v>0</v>
      </c>
      <c r="V64" s="43">
        <f t="shared" si="30"/>
        <v>0</v>
      </c>
      <c r="W64" s="43">
        <f t="shared" si="30"/>
        <v>0</v>
      </c>
      <c r="X64" s="43">
        <f t="shared" si="30"/>
        <v>0</v>
      </c>
      <c r="Y64" s="43">
        <f t="shared" si="30"/>
        <v>0</v>
      </c>
      <c r="Z64" s="43">
        <f t="shared" si="30"/>
        <v>0</v>
      </c>
      <c r="AA64" s="63">
        <v>0</v>
      </c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</row>
    <row r="65" spans="1:255" ht="14.1" customHeight="1" x14ac:dyDescent="0.25">
      <c r="A65" s="1"/>
      <c r="B65" s="36" t="s">
        <v>240</v>
      </c>
      <c r="C65" s="31" t="s">
        <v>452</v>
      </c>
      <c r="D65" s="23"/>
      <c r="E65" s="4"/>
      <c r="F65" s="4"/>
      <c r="G65" s="101">
        <f>'(15)Orç_Ano_1'!I116</f>
        <v>0</v>
      </c>
      <c r="H65" s="43">
        <f>'(15)Orç_Ano_2'!I116</f>
        <v>0</v>
      </c>
      <c r="I65" s="43">
        <f>'(15)Orç_Ano_3'!I116</f>
        <v>0</v>
      </c>
      <c r="J65" s="43">
        <f>'(15)Orç_Ano_4'!I116</f>
        <v>0</v>
      </c>
      <c r="K65" s="43">
        <f>'(15)Orç_Ano_5'!I116</f>
        <v>0</v>
      </c>
      <c r="L65" s="43">
        <f>'(15)Orç_Ano_6'!I116</f>
        <v>0</v>
      </c>
      <c r="M65" s="43">
        <f t="shared" si="30"/>
        <v>0</v>
      </c>
      <c r="N65" s="43">
        <f t="shared" si="30"/>
        <v>0</v>
      </c>
      <c r="O65" s="43">
        <f t="shared" si="30"/>
        <v>0</v>
      </c>
      <c r="P65" s="43">
        <f t="shared" si="30"/>
        <v>0</v>
      </c>
      <c r="Q65" s="43">
        <f t="shared" si="30"/>
        <v>0</v>
      </c>
      <c r="R65" s="43">
        <f t="shared" si="30"/>
        <v>0</v>
      </c>
      <c r="S65" s="43">
        <f t="shared" si="30"/>
        <v>0</v>
      </c>
      <c r="T65" s="43">
        <f t="shared" si="30"/>
        <v>0</v>
      </c>
      <c r="U65" s="43">
        <f t="shared" si="30"/>
        <v>0</v>
      </c>
      <c r="V65" s="43">
        <f t="shared" si="30"/>
        <v>0</v>
      </c>
      <c r="W65" s="43">
        <f t="shared" si="30"/>
        <v>0</v>
      </c>
      <c r="X65" s="43">
        <f t="shared" si="30"/>
        <v>0</v>
      </c>
      <c r="Y65" s="43">
        <f t="shared" si="30"/>
        <v>0</v>
      </c>
      <c r="Z65" s="43">
        <f t="shared" si="30"/>
        <v>0</v>
      </c>
      <c r="AA65" s="63">
        <v>0</v>
      </c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</row>
    <row r="66" spans="1:255" ht="14.1" customHeight="1" x14ac:dyDescent="0.25">
      <c r="A66" s="1"/>
      <c r="B66" s="36" t="s">
        <v>283</v>
      </c>
      <c r="C66" s="31" t="s">
        <v>307</v>
      </c>
      <c r="D66" s="23"/>
      <c r="E66" s="4"/>
      <c r="F66" s="4"/>
      <c r="G66" s="101">
        <f>'(15)Orç_Ano_1'!I118</f>
        <v>0</v>
      </c>
      <c r="H66" s="43">
        <f>'(15)Orç_Ano_2'!I118</f>
        <v>0</v>
      </c>
      <c r="I66" s="43">
        <f>'(15)Orç_Ano_3'!I118</f>
        <v>0</v>
      </c>
      <c r="J66" s="43">
        <f>'(15)Orç_Ano_4'!I118</f>
        <v>0</v>
      </c>
      <c r="K66" s="43">
        <f>'(15)Orç_Ano_5'!I118</f>
        <v>0</v>
      </c>
      <c r="L66" s="43">
        <f>'(15)Orç_Ano_6'!I118</f>
        <v>0</v>
      </c>
      <c r="M66" s="43">
        <f t="shared" si="30"/>
        <v>0</v>
      </c>
      <c r="N66" s="43">
        <f t="shared" si="30"/>
        <v>0</v>
      </c>
      <c r="O66" s="43">
        <f t="shared" si="30"/>
        <v>0</v>
      </c>
      <c r="P66" s="43">
        <f t="shared" si="30"/>
        <v>0</v>
      </c>
      <c r="Q66" s="43">
        <f t="shared" si="30"/>
        <v>0</v>
      </c>
      <c r="R66" s="43">
        <f t="shared" si="30"/>
        <v>0</v>
      </c>
      <c r="S66" s="43">
        <f t="shared" si="30"/>
        <v>0</v>
      </c>
      <c r="T66" s="43">
        <f t="shared" si="30"/>
        <v>0</v>
      </c>
      <c r="U66" s="43">
        <f t="shared" si="30"/>
        <v>0</v>
      </c>
      <c r="V66" s="43">
        <f t="shared" si="30"/>
        <v>0</v>
      </c>
      <c r="W66" s="43">
        <f t="shared" si="30"/>
        <v>0</v>
      </c>
      <c r="X66" s="43">
        <f t="shared" si="30"/>
        <v>0</v>
      </c>
      <c r="Y66" s="43">
        <f t="shared" si="30"/>
        <v>0</v>
      </c>
      <c r="Z66" s="43">
        <f t="shared" si="30"/>
        <v>0</v>
      </c>
      <c r="AA66" s="63">
        <v>0</v>
      </c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</row>
    <row r="67" spans="1:255" ht="14.1" customHeight="1" x14ac:dyDescent="0.25">
      <c r="A67" s="1"/>
      <c r="B67" s="36" t="s">
        <v>284</v>
      </c>
      <c r="C67" s="31" t="s">
        <v>449</v>
      </c>
      <c r="D67" s="23"/>
      <c r="E67" s="4"/>
      <c r="F67" s="4"/>
      <c r="G67" s="101">
        <f>'(15)Orç_Ano_1'!I120</f>
        <v>0</v>
      </c>
      <c r="H67" s="43">
        <f>'(15)Orç_Ano_2'!I120</f>
        <v>0</v>
      </c>
      <c r="I67" s="43">
        <f>'(15)Orç_Ano_3'!I120</f>
        <v>0</v>
      </c>
      <c r="J67" s="43">
        <f>'(15)Orç_Ano_4'!I120</f>
        <v>0</v>
      </c>
      <c r="K67" s="43">
        <f>'(15)Orç_Ano_5'!I120</f>
        <v>0</v>
      </c>
      <c r="L67" s="43">
        <f>'(15)Orç_Ano_6'!I120</f>
        <v>0</v>
      </c>
      <c r="M67" s="43">
        <f t="shared" si="30"/>
        <v>0</v>
      </c>
      <c r="N67" s="43">
        <f t="shared" si="30"/>
        <v>0</v>
      </c>
      <c r="O67" s="43">
        <f t="shared" si="30"/>
        <v>0</v>
      </c>
      <c r="P67" s="43">
        <f t="shared" si="30"/>
        <v>0</v>
      </c>
      <c r="Q67" s="43">
        <f t="shared" si="30"/>
        <v>0</v>
      </c>
      <c r="R67" s="43">
        <f t="shared" si="30"/>
        <v>0</v>
      </c>
      <c r="S67" s="43">
        <f t="shared" si="30"/>
        <v>0</v>
      </c>
      <c r="T67" s="43">
        <f t="shared" si="30"/>
        <v>0</v>
      </c>
      <c r="U67" s="43">
        <f t="shared" si="30"/>
        <v>0</v>
      </c>
      <c r="V67" s="43">
        <f t="shared" si="30"/>
        <v>0</v>
      </c>
      <c r="W67" s="43">
        <f t="shared" si="30"/>
        <v>0</v>
      </c>
      <c r="X67" s="43">
        <f t="shared" si="30"/>
        <v>0</v>
      </c>
      <c r="Y67" s="43">
        <f t="shared" si="30"/>
        <v>0</v>
      </c>
      <c r="Z67" s="43">
        <f t="shared" si="30"/>
        <v>0</v>
      </c>
      <c r="AA67" s="63">
        <v>0</v>
      </c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</row>
    <row r="68" spans="1:255" ht="14.1" customHeight="1" x14ac:dyDescent="0.25">
      <c r="A68" s="1"/>
      <c r="B68" s="36" t="s">
        <v>285</v>
      </c>
      <c r="C68" s="31" t="s">
        <v>450</v>
      </c>
      <c r="D68" s="23"/>
      <c r="E68" s="4"/>
      <c r="F68" s="4"/>
      <c r="G68" s="101">
        <f>'(15)Orç_Ano_1'!I122</f>
        <v>0</v>
      </c>
      <c r="H68" s="43">
        <f>'(15)Orç_Ano_2'!I122</f>
        <v>0</v>
      </c>
      <c r="I68" s="43">
        <f>'(15)Orç_Ano_3'!I122</f>
        <v>0</v>
      </c>
      <c r="J68" s="43">
        <f>'(15)Orç_Ano_4'!I122</f>
        <v>0</v>
      </c>
      <c r="K68" s="43">
        <f>'(15)Orç_Ano_5'!I122</f>
        <v>0</v>
      </c>
      <c r="L68" s="43">
        <f>'(15)Orç_Ano_6'!I122</f>
        <v>0</v>
      </c>
      <c r="M68" s="43">
        <f t="shared" si="30"/>
        <v>0</v>
      </c>
      <c r="N68" s="43">
        <f t="shared" si="30"/>
        <v>0</v>
      </c>
      <c r="O68" s="43">
        <f t="shared" si="30"/>
        <v>0</v>
      </c>
      <c r="P68" s="43">
        <f t="shared" si="30"/>
        <v>0</v>
      </c>
      <c r="Q68" s="43">
        <f t="shared" si="30"/>
        <v>0</v>
      </c>
      <c r="R68" s="43">
        <f t="shared" si="30"/>
        <v>0</v>
      </c>
      <c r="S68" s="43">
        <f t="shared" si="30"/>
        <v>0</v>
      </c>
      <c r="T68" s="43">
        <f t="shared" si="30"/>
        <v>0</v>
      </c>
      <c r="U68" s="43">
        <f t="shared" si="30"/>
        <v>0</v>
      </c>
      <c r="V68" s="43">
        <f t="shared" si="30"/>
        <v>0</v>
      </c>
      <c r="W68" s="43">
        <f t="shared" si="30"/>
        <v>0</v>
      </c>
      <c r="X68" s="43">
        <f t="shared" si="30"/>
        <v>0</v>
      </c>
      <c r="Y68" s="43">
        <f t="shared" si="30"/>
        <v>0</v>
      </c>
      <c r="Z68" s="43">
        <f t="shared" si="30"/>
        <v>0</v>
      </c>
      <c r="AA68" s="63">
        <v>0</v>
      </c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</row>
    <row r="69" spans="1:255" ht="14.1" customHeight="1" x14ac:dyDescent="0.25">
      <c r="A69" s="1"/>
      <c r="B69" s="36" t="s">
        <v>287</v>
      </c>
      <c r="C69" s="31" t="s">
        <v>482</v>
      </c>
      <c r="D69" s="23"/>
      <c r="E69" s="4"/>
      <c r="F69" s="4"/>
      <c r="G69" s="44">
        <f>'(15)Orç_Ano_1'!I124</f>
        <v>0</v>
      </c>
      <c r="H69" s="44">
        <f>'(15)Orç_Ano_2'!I124</f>
        <v>0</v>
      </c>
      <c r="I69" s="44">
        <f>'(15)Orç_Ano_3'!I124</f>
        <v>0</v>
      </c>
      <c r="J69" s="44">
        <f>'(15)Orç_Ano_4'!I124</f>
        <v>0</v>
      </c>
      <c r="K69" s="44">
        <f>'(15)Orç_Ano_5'!I124</f>
        <v>0</v>
      </c>
      <c r="L69" s="44">
        <f>'(15)Orç_Ano_6'!I124</f>
        <v>0</v>
      </c>
      <c r="M69" s="44">
        <f t="shared" si="30"/>
        <v>0</v>
      </c>
      <c r="N69" s="44">
        <f t="shared" si="30"/>
        <v>0</v>
      </c>
      <c r="O69" s="44">
        <f t="shared" si="30"/>
        <v>0</v>
      </c>
      <c r="P69" s="44">
        <f t="shared" si="30"/>
        <v>0</v>
      </c>
      <c r="Q69" s="44">
        <f t="shared" si="30"/>
        <v>0</v>
      </c>
      <c r="R69" s="44">
        <f t="shared" si="30"/>
        <v>0</v>
      </c>
      <c r="S69" s="44">
        <f t="shared" si="30"/>
        <v>0</v>
      </c>
      <c r="T69" s="44">
        <f t="shared" si="30"/>
        <v>0</v>
      </c>
      <c r="U69" s="44">
        <f t="shared" si="30"/>
        <v>0</v>
      </c>
      <c r="V69" s="44">
        <f t="shared" si="30"/>
        <v>0</v>
      </c>
      <c r="W69" s="44">
        <f t="shared" si="30"/>
        <v>0</v>
      </c>
      <c r="X69" s="44">
        <f t="shared" si="30"/>
        <v>0</v>
      </c>
      <c r="Y69" s="44">
        <f t="shared" si="30"/>
        <v>0</v>
      </c>
      <c r="Z69" s="44">
        <f t="shared" si="30"/>
        <v>0</v>
      </c>
      <c r="AA69" s="64">
        <v>0</v>
      </c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</row>
    <row r="70" spans="1:255" ht="5.0999999999999996" customHeight="1" x14ac:dyDescent="0.25">
      <c r="E70" s="4"/>
      <c r="F70" s="4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68"/>
    </row>
    <row r="71" spans="1:255" ht="14.1" customHeight="1" x14ac:dyDescent="0.25">
      <c r="A71" s="6" t="s">
        <v>412</v>
      </c>
      <c r="B71" s="4" t="s">
        <v>534</v>
      </c>
      <c r="D71" s="4"/>
      <c r="E71" s="4"/>
      <c r="F71" s="4"/>
      <c r="G71" s="112">
        <f t="shared" ref="G71:Z71" si="31">G58-G61</f>
        <v>7653893.2299719993</v>
      </c>
      <c r="H71" s="45">
        <f>H58-H61</f>
        <v>8047777.7938536033</v>
      </c>
      <c r="I71" s="45">
        <f t="shared" si="31"/>
        <v>8441662.3577352092</v>
      </c>
      <c r="J71" s="45">
        <f t="shared" si="31"/>
        <v>8835546.9216168132</v>
      </c>
      <c r="K71" s="45">
        <f t="shared" si="31"/>
        <v>9229431.4854984172</v>
      </c>
      <c r="L71" s="45">
        <f t="shared" si="31"/>
        <v>9623316.0493800193</v>
      </c>
      <c r="M71" s="45">
        <f t="shared" si="31"/>
        <v>9623316.0493800193</v>
      </c>
      <c r="N71" s="45">
        <f t="shared" si="31"/>
        <v>9623316.0493800193</v>
      </c>
      <c r="O71" s="45">
        <f t="shared" si="31"/>
        <v>9623316.0493800193</v>
      </c>
      <c r="P71" s="45">
        <f t="shared" si="31"/>
        <v>9623316.0493800193</v>
      </c>
      <c r="Q71" s="45">
        <f t="shared" si="31"/>
        <v>9623316.0493800193</v>
      </c>
      <c r="R71" s="45">
        <f t="shared" si="31"/>
        <v>9623316.0493800193</v>
      </c>
      <c r="S71" s="45">
        <f t="shared" si="31"/>
        <v>9623316.0493800193</v>
      </c>
      <c r="T71" s="45">
        <f t="shared" si="31"/>
        <v>9623316.0493800193</v>
      </c>
      <c r="U71" s="45">
        <f t="shared" si="31"/>
        <v>9623316.0493800193</v>
      </c>
      <c r="V71" s="45">
        <f t="shared" si="31"/>
        <v>9623316.0493800193</v>
      </c>
      <c r="W71" s="45">
        <f t="shared" si="31"/>
        <v>9623316.0493800193</v>
      </c>
      <c r="X71" s="45">
        <f t="shared" si="31"/>
        <v>9623316.0493800193</v>
      </c>
      <c r="Y71" s="45">
        <f t="shared" si="31"/>
        <v>9623316.0493800193</v>
      </c>
      <c r="Z71" s="45">
        <f t="shared" si="31"/>
        <v>9623316.0493800193</v>
      </c>
      <c r="AA71" s="56">
        <v>0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</row>
    <row r="72" spans="1:255" ht="5.0999999999999996" customHeight="1" x14ac:dyDescent="0.25">
      <c r="B72" s="1"/>
      <c r="E72" s="4"/>
      <c r="F72" s="4"/>
      <c r="AA72" s="61"/>
    </row>
    <row r="73" spans="1:255" ht="14.1" customHeight="1" x14ac:dyDescent="0.25">
      <c r="A73" s="6" t="s">
        <v>413</v>
      </c>
      <c r="B73" s="4" t="s">
        <v>535</v>
      </c>
      <c r="C73" s="4"/>
      <c r="D73" s="46" t="s">
        <v>3</v>
      </c>
      <c r="E73" s="46" t="s">
        <v>470</v>
      </c>
      <c r="F73" s="21"/>
      <c r="G73" s="110">
        <f t="shared" ref="G73:Z73" si="32">SUM(G74:G76)</f>
        <v>70564.473539999992</v>
      </c>
      <c r="H73" s="39">
        <f>SUM(H74:H76)</f>
        <v>74195.861652000021</v>
      </c>
      <c r="I73" s="39">
        <f t="shared" si="32"/>
        <v>77827.249764000066</v>
      </c>
      <c r="J73" s="39">
        <f t="shared" si="32"/>
        <v>81458.63787600011</v>
      </c>
      <c r="K73" s="39">
        <f t="shared" si="32"/>
        <v>85090.025988000154</v>
      </c>
      <c r="L73" s="39">
        <f t="shared" si="32"/>
        <v>88721.414100000184</v>
      </c>
      <c r="M73" s="39">
        <f t="shared" si="32"/>
        <v>88721.414100000184</v>
      </c>
      <c r="N73" s="39">
        <f t="shared" si="32"/>
        <v>88721.414100000184</v>
      </c>
      <c r="O73" s="39">
        <f t="shared" si="32"/>
        <v>88721.414100000184</v>
      </c>
      <c r="P73" s="39">
        <f t="shared" si="32"/>
        <v>88721.414100000184</v>
      </c>
      <c r="Q73" s="39">
        <f t="shared" si="32"/>
        <v>88721.414100000184</v>
      </c>
      <c r="R73" s="39">
        <f t="shared" si="32"/>
        <v>88721.414100000184</v>
      </c>
      <c r="S73" s="39">
        <f t="shared" si="32"/>
        <v>88721.414100000184</v>
      </c>
      <c r="T73" s="39">
        <f t="shared" si="32"/>
        <v>88721.414100000184</v>
      </c>
      <c r="U73" s="39">
        <f t="shared" si="32"/>
        <v>88721.414100000184</v>
      </c>
      <c r="V73" s="39">
        <f t="shared" si="32"/>
        <v>88721.414100000184</v>
      </c>
      <c r="W73" s="39">
        <f t="shared" si="32"/>
        <v>88721.414100000184</v>
      </c>
      <c r="X73" s="39">
        <f t="shared" si="32"/>
        <v>88721.414100000184</v>
      </c>
      <c r="Y73" s="39">
        <f t="shared" si="32"/>
        <v>88721.414100000184</v>
      </c>
      <c r="Z73" s="39">
        <f t="shared" si="32"/>
        <v>88721.414100000184</v>
      </c>
      <c r="AA73" s="56">
        <v>0</v>
      </c>
    </row>
    <row r="74" spans="1:255" ht="14.1" customHeight="1" x14ac:dyDescent="0.25">
      <c r="A74" s="1"/>
      <c r="B74" s="36" t="s">
        <v>237</v>
      </c>
      <c r="C74" s="31" t="s">
        <v>388</v>
      </c>
      <c r="D74" s="103">
        <v>1.4999999999999999E-2</v>
      </c>
      <c r="E74" s="47">
        <v>0.1</v>
      </c>
      <c r="F74" s="123"/>
      <c r="G74" s="100">
        <f>G18*($D$74*$E$74)</f>
        <v>14112.894708</v>
      </c>
      <c r="H74" s="27">
        <f>H18*($D$74*$E$74)</f>
        <v>14839.172330400006</v>
      </c>
      <c r="I74" s="27">
        <f t="shared" ref="I74:Z74" si="33">I18*($D$74*$E$74)</f>
        <v>15565.449952800016</v>
      </c>
      <c r="J74" s="27">
        <f t="shared" si="33"/>
        <v>16291.727575200024</v>
      </c>
      <c r="K74" s="27">
        <f t="shared" si="33"/>
        <v>17018.005197600032</v>
      </c>
      <c r="L74" s="27">
        <f t="shared" si="33"/>
        <v>17744.282820000037</v>
      </c>
      <c r="M74" s="27">
        <f t="shared" si="33"/>
        <v>17744.282820000037</v>
      </c>
      <c r="N74" s="27">
        <f t="shared" si="33"/>
        <v>17744.282820000037</v>
      </c>
      <c r="O74" s="27">
        <f t="shared" si="33"/>
        <v>17744.282820000037</v>
      </c>
      <c r="P74" s="27">
        <f t="shared" si="33"/>
        <v>17744.282820000037</v>
      </c>
      <c r="Q74" s="27">
        <f t="shared" si="33"/>
        <v>17744.282820000037</v>
      </c>
      <c r="R74" s="27">
        <f t="shared" si="33"/>
        <v>17744.282820000037</v>
      </c>
      <c r="S74" s="27">
        <f t="shared" si="33"/>
        <v>17744.282820000037</v>
      </c>
      <c r="T74" s="27">
        <f t="shared" si="33"/>
        <v>17744.282820000037</v>
      </c>
      <c r="U74" s="27">
        <f t="shared" si="33"/>
        <v>17744.282820000037</v>
      </c>
      <c r="V74" s="27">
        <f t="shared" si="33"/>
        <v>17744.282820000037</v>
      </c>
      <c r="W74" s="27">
        <f t="shared" si="33"/>
        <v>17744.282820000037</v>
      </c>
      <c r="X74" s="27">
        <f t="shared" si="33"/>
        <v>17744.282820000037</v>
      </c>
      <c r="Y74" s="27">
        <f t="shared" si="33"/>
        <v>17744.282820000037</v>
      </c>
      <c r="Z74" s="27">
        <f t="shared" si="33"/>
        <v>17744.282820000037</v>
      </c>
      <c r="AA74" s="69">
        <v>0</v>
      </c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</row>
    <row r="75" spans="1:255" ht="14.1" customHeight="1" x14ac:dyDescent="0.25">
      <c r="A75" s="1"/>
      <c r="B75" s="36" t="s">
        <v>238</v>
      </c>
      <c r="C75" s="31" t="s">
        <v>389</v>
      </c>
      <c r="D75" s="103">
        <v>1.4999999999999999E-2</v>
      </c>
      <c r="E75" s="47">
        <v>0.1</v>
      </c>
      <c r="F75" s="123"/>
      <c r="G75" s="101">
        <f>G18*($D$75*$E$75)</f>
        <v>14112.894708</v>
      </c>
      <c r="H75" s="43">
        <f>H18*($D$75*$E$75)</f>
        <v>14839.172330400006</v>
      </c>
      <c r="I75" s="43">
        <f t="shared" ref="I75:Z75" si="34">I18*($D$75*$E$75)</f>
        <v>15565.449952800016</v>
      </c>
      <c r="J75" s="43">
        <f t="shared" si="34"/>
        <v>16291.727575200024</v>
      </c>
      <c r="K75" s="43">
        <f t="shared" si="34"/>
        <v>17018.005197600032</v>
      </c>
      <c r="L75" s="43">
        <f t="shared" si="34"/>
        <v>17744.282820000037</v>
      </c>
      <c r="M75" s="43">
        <f t="shared" si="34"/>
        <v>17744.282820000037</v>
      </c>
      <c r="N75" s="43">
        <f t="shared" si="34"/>
        <v>17744.282820000037</v>
      </c>
      <c r="O75" s="43">
        <f t="shared" si="34"/>
        <v>17744.282820000037</v>
      </c>
      <c r="P75" s="43">
        <f t="shared" si="34"/>
        <v>17744.282820000037</v>
      </c>
      <c r="Q75" s="43">
        <f t="shared" si="34"/>
        <v>17744.282820000037</v>
      </c>
      <c r="R75" s="43">
        <f t="shared" si="34"/>
        <v>17744.282820000037</v>
      </c>
      <c r="S75" s="43">
        <f t="shared" si="34"/>
        <v>17744.282820000037</v>
      </c>
      <c r="T75" s="43">
        <f t="shared" si="34"/>
        <v>17744.282820000037</v>
      </c>
      <c r="U75" s="43">
        <f t="shared" si="34"/>
        <v>17744.282820000037</v>
      </c>
      <c r="V75" s="43">
        <f t="shared" si="34"/>
        <v>17744.282820000037</v>
      </c>
      <c r="W75" s="43">
        <f t="shared" si="34"/>
        <v>17744.282820000037</v>
      </c>
      <c r="X75" s="43">
        <f t="shared" si="34"/>
        <v>17744.282820000037</v>
      </c>
      <c r="Y75" s="43">
        <f t="shared" si="34"/>
        <v>17744.282820000037</v>
      </c>
      <c r="Z75" s="43">
        <f t="shared" si="34"/>
        <v>17744.282820000037</v>
      </c>
      <c r="AA75" s="70">
        <v>0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</row>
    <row r="76" spans="1:255" ht="14.1" customHeight="1" x14ac:dyDescent="0.25">
      <c r="A76" s="1"/>
      <c r="B76" s="36" t="s">
        <v>239</v>
      </c>
      <c r="C76" s="31" t="s">
        <v>390</v>
      </c>
      <c r="D76" s="103">
        <v>0.03</v>
      </c>
      <c r="E76" s="47">
        <v>0.15</v>
      </c>
      <c r="G76" s="44">
        <f>G18*($D$76*$E$76)</f>
        <v>42338.684123999992</v>
      </c>
      <c r="H76" s="44">
        <f>H18*($D$76*$E$76)</f>
        <v>44517.516991200013</v>
      </c>
      <c r="I76" s="44">
        <f t="shared" ref="I76:Z76" si="35">I18*($D$76*$E$76)</f>
        <v>46696.349858400041</v>
      </c>
      <c r="J76" s="44">
        <f t="shared" si="35"/>
        <v>48875.182725600069</v>
      </c>
      <c r="K76" s="44">
        <f t="shared" si="35"/>
        <v>51054.01559280009</v>
      </c>
      <c r="L76" s="44">
        <f t="shared" si="35"/>
        <v>53232.84846000011</v>
      </c>
      <c r="M76" s="44">
        <f t="shared" si="35"/>
        <v>53232.84846000011</v>
      </c>
      <c r="N76" s="44">
        <f t="shared" si="35"/>
        <v>53232.84846000011</v>
      </c>
      <c r="O76" s="44">
        <f t="shared" si="35"/>
        <v>53232.84846000011</v>
      </c>
      <c r="P76" s="44">
        <f t="shared" si="35"/>
        <v>53232.84846000011</v>
      </c>
      <c r="Q76" s="44">
        <f t="shared" si="35"/>
        <v>53232.84846000011</v>
      </c>
      <c r="R76" s="44">
        <f t="shared" si="35"/>
        <v>53232.84846000011</v>
      </c>
      <c r="S76" s="44">
        <f t="shared" si="35"/>
        <v>53232.84846000011</v>
      </c>
      <c r="T76" s="44">
        <f t="shared" si="35"/>
        <v>53232.84846000011</v>
      </c>
      <c r="U76" s="44">
        <f t="shared" si="35"/>
        <v>53232.84846000011</v>
      </c>
      <c r="V76" s="44">
        <f t="shared" si="35"/>
        <v>53232.84846000011</v>
      </c>
      <c r="W76" s="44">
        <f t="shared" si="35"/>
        <v>53232.84846000011</v>
      </c>
      <c r="X76" s="44">
        <f t="shared" si="35"/>
        <v>53232.84846000011</v>
      </c>
      <c r="Y76" s="44">
        <f t="shared" si="35"/>
        <v>53232.84846000011</v>
      </c>
      <c r="Z76" s="44">
        <f t="shared" si="35"/>
        <v>53232.84846000011</v>
      </c>
      <c r="AA76" s="71">
        <v>0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</row>
    <row r="77" spans="1:255" ht="5.0999999999999996" customHeight="1" x14ac:dyDescent="0.25">
      <c r="A77" s="6"/>
      <c r="B77" s="6"/>
      <c r="C77" s="4"/>
      <c r="D77" s="4"/>
      <c r="E77" s="48"/>
      <c r="F77" s="48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118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</row>
    <row r="78" spans="1:255" ht="14.1" customHeight="1" x14ac:dyDescent="0.25">
      <c r="A78" s="6" t="s">
        <v>414</v>
      </c>
      <c r="B78" s="4" t="s">
        <v>543</v>
      </c>
      <c r="D78" s="4"/>
      <c r="E78" s="4"/>
      <c r="F78" s="22"/>
      <c r="G78" s="112">
        <f>G71-G73</f>
        <v>7583328.7564319996</v>
      </c>
      <c r="H78" s="45">
        <f>H71-H73</f>
        <v>7973581.9322016034</v>
      </c>
      <c r="I78" s="45">
        <f t="shared" ref="I78:Z78" si="36">I71-I73</f>
        <v>8363835.1079712091</v>
      </c>
      <c r="J78" s="45">
        <f t="shared" si="36"/>
        <v>8754088.2837408129</v>
      </c>
      <c r="K78" s="45">
        <f t="shared" si="36"/>
        <v>9144341.4595104177</v>
      </c>
      <c r="L78" s="45">
        <f t="shared" si="36"/>
        <v>9534594.6352800187</v>
      </c>
      <c r="M78" s="45">
        <f t="shared" si="36"/>
        <v>9534594.6352800187</v>
      </c>
      <c r="N78" s="45">
        <f t="shared" si="36"/>
        <v>9534594.6352800187</v>
      </c>
      <c r="O78" s="45">
        <f t="shared" si="36"/>
        <v>9534594.6352800187</v>
      </c>
      <c r="P78" s="45">
        <f t="shared" si="36"/>
        <v>9534594.6352800187</v>
      </c>
      <c r="Q78" s="45">
        <f t="shared" si="36"/>
        <v>9534594.6352800187</v>
      </c>
      <c r="R78" s="45">
        <f t="shared" si="36"/>
        <v>9534594.6352800187</v>
      </c>
      <c r="S78" s="45">
        <f t="shared" si="36"/>
        <v>9534594.6352800187</v>
      </c>
      <c r="T78" s="45">
        <f t="shared" si="36"/>
        <v>9534594.6352800187</v>
      </c>
      <c r="U78" s="45">
        <f t="shared" si="36"/>
        <v>9534594.6352800187</v>
      </c>
      <c r="V78" s="45">
        <f t="shared" si="36"/>
        <v>9534594.6352800187</v>
      </c>
      <c r="W78" s="45">
        <f t="shared" si="36"/>
        <v>9534594.6352800187</v>
      </c>
      <c r="X78" s="45">
        <f t="shared" si="36"/>
        <v>9534594.6352800187</v>
      </c>
      <c r="Y78" s="45">
        <f t="shared" si="36"/>
        <v>9534594.6352800187</v>
      </c>
      <c r="Z78" s="45">
        <f t="shared" si="36"/>
        <v>9534594.6352800187</v>
      </c>
      <c r="AA78" s="56">
        <v>0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</row>
    <row r="79" spans="1:255" ht="5.0999999999999996" customHeight="1" x14ac:dyDescent="0.25">
      <c r="B79" s="1"/>
      <c r="E79" s="4"/>
      <c r="F79" s="4"/>
      <c r="AA79" s="61"/>
    </row>
    <row r="80" spans="1:255" ht="14.1" customHeight="1" x14ac:dyDescent="0.25">
      <c r="A80" s="6" t="s">
        <v>415</v>
      </c>
      <c r="B80" s="4" t="s">
        <v>536</v>
      </c>
      <c r="D80" s="46" t="s">
        <v>3</v>
      </c>
      <c r="E80" s="48"/>
      <c r="F80" s="48"/>
      <c r="G80" s="110">
        <f>SUM(G81:G83)</f>
        <v>2554331.7771868799</v>
      </c>
      <c r="H80" s="39">
        <f t="shared" ref="H80" si="37">SUM(H81:H83)</f>
        <v>2687017.8569485452</v>
      </c>
      <c r="I80" s="39">
        <f>SUM(I81:I83)</f>
        <v>2819703.9367102114</v>
      </c>
      <c r="J80" s="39">
        <f t="shared" ref="J80:Z80" si="38">SUM(J81:J83)</f>
        <v>2952390.0164718763</v>
      </c>
      <c r="K80" s="39">
        <f t="shared" si="38"/>
        <v>3085076.0962335421</v>
      </c>
      <c r="L80" s="39">
        <f t="shared" si="38"/>
        <v>3217762.1759952065</v>
      </c>
      <c r="M80" s="39">
        <f t="shared" si="38"/>
        <v>3217762.1759952065</v>
      </c>
      <c r="N80" s="39">
        <f t="shared" si="38"/>
        <v>3217762.1759952065</v>
      </c>
      <c r="O80" s="39">
        <f t="shared" si="38"/>
        <v>3217762.1759952065</v>
      </c>
      <c r="P80" s="39">
        <f t="shared" si="38"/>
        <v>3217762.1759952065</v>
      </c>
      <c r="Q80" s="39">
        <f t="shared" si="38"/>
        <v>3217762.1759952065</v>
      </c>
      <c r="R80" s="39">
        <f t="shared" si="38"/>
        <v>3217762.1759952065</v>
      </c>
      <c r="S80" s="39">
        <f t="shared" si="38"/>
        <v>3217762.1759952065</v>
      </c>
      <c r="T80" s="39">
        <f t="shared" si="38"/>
        <v>3217762.1759952065</v>
      </c>
      <c r="U80" s="39">
        <f t="shared" si="38"/>
        <v>3217762.1759952065</v>
      </c>
      <c r="V80" s="39">
        <f t="shared" si="38"/>
        <v>3217762.1759952065</v>
      </c>
      <c r="W80" s="39">
        <f t="shared" si="38"/>
        <v>3217762.1759952065</v>
      </c>
      <c r="X80" s="39">
        <f t="shared" si="38"/>
        <v>3217762.1759952065</v>
      </c>
      <c r="Y80" s="39">
        <f t="shared" si="38"/>
        <v>3217762.1759952065</v>
      </c>
      <c r="Z80" s="39">
        <f t="shared" si="38"/>
        <v>3217762.1759952065</v>
      </c>
      <c r="AA80" s="56">
        <v>0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</row>
    <row r="81" spans="1:255" ht="14.1" customHeight="1" x14ac:dyDescent="0.25">
      <c r="A81" s="1"/>
      <c r="B81" s="36" t="s">
        <v>237</v>
      </c>
      <c r="C81" s="31" t="s">
        <v>383</v>
      </c>
      <c r="D81" s="47">
        <v>0.09</v>
      </c>
      <c r="E81" s="48"/>
      <c r="F81" s="48"/>
      <c r="G81" s="100">
        <f t="shared" ref="G81:Z81" si="39">IF(G78&gt;=0,$D$81*G78,0)</f>
        <v>682499.58807887998</v>
      </c>
      <c r="H81" s="27">
        <f t="shared" si="39"/>
        <v>717622.37389814423</v>
      </c>
      <c r="I81" s="27">
        <f t="shared" si="39"/>
        <v>752745.15971740882</v>
      </c>
      <c r="J81" s="27">
        <f t="shared" si="39"/>
        <v>787867.94553667319</v>
      </c>
      <c r="K81" s="27">
        <f t="shared" si="39"/>
        <v>822990.73135593755</v>
      </c>
      <c r="L81" s="27">
        <f t="shared" si="39"/>
        <v>858113.51717520168</v>
      </c>
      <c r="M81" s="27">
        <f t="shared" si="39"/>
        <v>858113.51717520168</v>
      </c>
      <c r="N81" s="27">
        <f t="shared" si="39"/>
        <v>858113.51717520168</v>
      </c>
      <c r="O81" s="27">
        <f t="shared" si="39"/>
        <v>858113.51717520168</v>
      </c>
      <c r="P81" s="27">
        <f t="shared" si="39"/>
        <v>858113.51717520168</v>
      </c>
      <c r="Q81" s="27">
        <f t="shared" si="39"/>
        <v>858113.51717520168</v>
      </c>
      <c r="R81" s="27">
        <f t="shared" si="39"/>
        <v>858113.51717520168</v>
      </c>
      <c r="S81" s="27">
        <f t="shared" si="39"/>
        <v>858113.51717520168</v>
      </c>
      <c r="T81" s="27">
        <f t="shared" si="39"/>
        <v>858113.51717520168</v>
      </c>
      <c r="U81" s="27">
        <f t="shared" si="39"/>
        <v>858113.51717520168</v>
      </c>
      <c r="V81" s="27">
        <f t="shared" si="39"/>
        <v>858113.51717520168</v>
      </c>
      <c r="W81" s="27">
        <f t="shared" si="39"/>
        <v>858113.51717520168</v>
      </c>
      <c r="X81" s="27">
        <f t="shared" si="39"/>
        <v>858113.51717520168</v>
      </c>
      <c r="Y81" s="27">
        <f t="shared" si="39"/>
        <v>858113.51717520168</v>
      </c>
      <c r="Z81" s="27">
        <f t="shared" si="39"/>
        <v>858113.51717520168</v>
      </c>
      <c r="AA81" s="72">
        <v>0</v>
      </c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</row>
    <row r="82" spans="1:255" ht="14.1" customHeight="1" x14ac:dyDescent="0.25">
      <c r="A82" s="1"/>
      <c r="B82" s="36" t="s">
        <v>238</v>
      </c>
      <c r="C82" s="31" t="s">
        <v>384</v>
      </c>
      <c r="D82" s="47">
        <v>0.15</v>
      </c>
      <c r="E82" s="48"/>
      <c r="F82" s="48"/>
      <c r="G82" s="101">
        <f t="shared" ref="G82:Z82" si="40">IF(G78&gt;=0,$D$82*G78,0)</f>
        <v>1137499.3134647999</v>
      </c>
      <c r="H82" s="43">
        <f t="shared" si="40"/>
        <v>1196037.2898302404</v>
      </c>
      <c r="I82" s="43">
        <f t="shared" si="40"/>
        <v>1254575.2661956814</v>
      </c>
      <c r="J82" s="43">
        <f t="shared" si="40"/>
        <v>1313113.2425611219</v>
      </c>
      <c r="K82" s="43">
        <f t="shared" si="40"/>
        <v>1371651.2189265627</v>
      </c>
      <c r="L82" s="43">
        <f t="shared" si="40"/>
        <v>1430189.1952920028</v>
      </c>
      <c r="M82" s="43">
        <f t="shared" si="40"/>
        <v>1430189.1952920028</v>
      </c>
      <c r="N82" s="43">
        <f t="shared" si="40"/>
        <v>1430189.1952920028</v>
      </c>
      <c r="O82" s="43">
        <f t="shared" si="40"/>
        <v>1430189.1952920028</v>
      </c>
      <c r="P82" s="43">
        <f t="shared" si="40"/>
        <v>1430189.1952920028</v>
      </c>
      <c r="Q82" s="43">
        <f t="shared" si="40"/>
        <v>1430189.1952920028</v>
      </c>
      <c r="R82" s="43">
        <f t="shared" si="40"/>
        <v>1430189.1952920028</v>
      </c>
      <c r="S82" s="43">
        <f t="shared" si="40"/>
        <v>1430189.1952920028</v>
      </c>
      <c r="T82" s="43">
        <f t="shared" si="40"/>
        <v>1430189.1952920028</v>
      </c>
      <c r="U82" s="43">
        <f t="shared" si="40"/>
        <v>1430189.1952920028</v>
      </c>
      <c r="V82" s="43">
        <f t="shared" si="40"/>
        <v>1430189.1952920028</v>
      </c>
      <c r="W82" s="43">
        <f t="shared" si="40"/>
        <v>1430189.1952920028</v>
      </c>
      <c r="X82" s="43">
        <f t="shared" si="40"/>
        <v>1430189.1952920028</v>
      </c>
      <c r="Y82" s="43">
        <f t="shared" si="40"/>
        <v>1430189.1952920028</v>
      </c>
      <c r="Z82" s="43">
        <f t="shared" si="40"/>
        <v>1430189.1952920028</v>
      </c>
      <c r="AA82" s="70">
        <v>0</v>
      </c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</row>
    <row r="83" spans="1:255" ht="14.1" customHeight="1" x14ac:dyDescent="0.25">
      <c r="A83" s="1"/>
      <c r="B83" s="36" t="s">
        <v>239</v>
      </c>
      <c r="C83" s="31" t="s">
        <v>42</v>
      </c>
      <c r="D83" s="47">
        <v>0.1</v>
      </c>
      <c r="E83" s="48"/>
      <c r="F83" s="48"/>
      <c r="G83" s="44">
        <f t="shared" ref="G83:Z83" si="41">IF(G78&gt;240000,(G78-240000)*$D$83,0)</f>
        <v>734332.87564320001</v>
      </c>
      <c r="H83" s="50">
        <f t="shared" si="41"/>
        <v>773358.19322016044</v>
      </c>
      <c r="I83" s="50">
        <f t="shared" si="41"/>
        <v>812383.51079712098</v>
      </c>
      <c r="J83" s="50">
        <f t="shared" si="41"/>
        <v>851408.82837408129</v>
      </c>
      <c r="K83" s="50">
        <f t="shared" si="41"/>
        <v>890434.14595104184</v>
      </c>
      <c r="L83" s="50">
        <f t="shared" si="41"/>
        <v>929459.46352800191</v>
      </c>
      <c r="M83" s="50">
        <f t="shared" si="41"/>
        <v>929459.46352800191</v>
      </c>
      <c r="N83" s="50">
        <f t="shared" si="41"/>
        <v>929459.46352800191</v>
      </c>
      <c r="O83" s="50">
        <f t="shared" si="41"/>
        <v>929459.46352800191</v>
      </c>
      <c r="P83" s="50">
        <f t="shared" si="41"/>
        <v>929459.46352800191</v>
      </c>
      <c r="Q83" s="50">
        <f t="shared" si="41"/>
        <v>929459.46352800191</v>
      </c>
      <c r="R83" s="50">
        <f t="shared" si="41"/>
        <v>929459.46352800191</v>
      </c>
      <c r="S83" s="50">
        <f t="shared" si="41"/>
        <v>929459.46352800191</v>
      </c>
      <c r="T83" s="50">
        <f t="shared" si="41"/>
        <v>929459.46352800191</v>
      </c>
      <c r="U83" s="50">
        <f t="shared" si="41"/>
        <v>929459.46352800191</v>
      </c>
      <c r="V83" s="50">
        <f t="shared" si="41"/>
        <v>929459.46352800191</v>
      </c>
      <c r="W83" s="50">
        <f t="shared" si="41"/>
        <v>929459.46352800191</v>
      </c>
      <c r="X83" s="50">
        <f t="shared" si="41"/>
        <v>929459.46352800191</v>
      </c>
      <c r="Y83" s="50">
        <f t="shared" si="41"/>
        <v>929459.46352800191</v>
      </c>
      <c r="Z83" s="50">
        <f t="shared" si="41"/>
        <v>929459.46352800191</v>
      </c>
      <c r="AA83" s="71">
        <v>0</v>
      </c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</row>
    <row r="84" spans="1:255" s="10" customFormat="1" ht="5.0999999999999996" customHeight="1" x14ac:dyDescent="0.25">
      <c r="A84" s="14"/>
      <c r="B84" s="14"/>
      <c r="E84" s="4"/>
      <c r="F84" s="4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73"/>
    </row>
    <row r="85" spans="1:255" ht="14.1" customHeight="1" x14ac:dyDescent="0.25">
      <c r="A85" s="6" t="s">
        <v>416</v>
      </c>
      <c r="B85" s="4" t="s">
        <v>537</v>
      </c>
      <c r="D85" s="4"/>
      <c r="E85" s="4"/>
      <c r="F85" s="4"/>
      <c r="G85" s="112">
        <f>G78-G80</f>
        <v>5028996.9792451197</v>
      </c>
      <c r="H85" s="45">
        <f>H78-H80</f>
        <v>5286564.0752530582</v>
      </c>
      <c r="I85" s="45">
        <f t="shared" ref="I85:Z85" si="42">I78-I80</f>
        <v>5544131.1712609977</v>
      </c>
      <c r="J85" s="45">
        <f>J78-J80</f>
        <v>5801698.2672689371</v>
      </c>
      <c r="K85" s="45">
        <f t="shared" si="42"/>
        <v>6059265.3632768756</v>
      </c>
      <c r="L85" s="45">
        <f t="shared" si="42"/>
        <v>6316832.4592848122</v>
      </c>
      <c r="M85" s="45">
        <f t="shared" si="42"/>
        <v>6316832.4592848122</v>
      </c>
      <c r="N85" s="45">
        <f t="shared" si="42"/>
        <v>6316832.4592848122</v>
      </c>
      <c r="O85" s="45">
        <f t="shared" si="42"/>
        <v>6316832.4592848122</v>
      </c>
      <c r="P85" s="45">
        <f t="shared" si="42"/>
        <v>6316832.4592848122</v>
      </c>
      <c r="Q85" s="45">
        <f t="shared" si="42"/>
        <v>6316832.4592848122</v>
      </c>
      <c r="R85" s="45">
        <f t="shared" si="42"/>
        <v>6316832.4592848122</v>
      </c>
      <c r="S85" s="45">
        <f t="shared" si="42"/>
        <v>6316832.4592848122</v>
      </c>
      <c r="T85" s="45">
        <f t="shared" si="42"/>
        <v>6316832.4592848122</v>
      </c>
      <c r="U85" s="45">
        <f t="shared" si="42"/>
        <v>6316832.4592848122</v>
      </c>
      <c r="V85" s="45">
        <f t="shared" si="42"/>
        <v>6316832.4592848122</v>
      </c>
      <c r="W85" s="45">
        <f t="shared" si="42"/>
        <v>6316832.4592848122</v>
      </c>
      <c r="X85" s="45">
        <f t="shared" si="42"/>
        <v>6316832.4592848122</v>
      </c>
      <c r="Y85" s="45">
        <f t="shared" si="42"/>
        <v>6316832.4592848122</v>
      </c>
      <c r="Z85" s="45">
        <f t="shared" si="42"/>
        <v>6316832.4592848122</v>
      </c>
      <c r="AA85" s="56">
        <v>0</v>
      </c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</row>
    <row r="86" spans="1:255" ht="14.1" customHeight="1" x14ac:dyDescent="0.25">
      <c r="A86" s="1"/>
      <c r="B86" s="36" t="s">
        <v>237</v>
      </c>
      <c r="C86" s="31" t="s">
        <v>99</v>
      </c>
      <c r="E86" s="4"/>
      <c r="F86" s="4"/>
      <c r="G86" s="93">
        <f t="shared" ref="G86:Z86" si="43">G85/G18</f>
        <v>0.53451085868242132</v>
      </c>
      <c r="H86" s="93">
        <f t="shared" si="43"/>
        <v>0.5343860113164296</v>
      </c>
      <c r="I86" s="93">
        <f t="shared" si="43"/>
        <v>0.53427281460601295</v>
      </c>
      <c r="J86" s="93">
        <f t="shared" si="43"/>
        <v>0.53416971040878447</v>
      </c>
      <c r="K86" s="93">
        <f t="shared" si="43"/>
        <v>0.53407540656980634</v>
      </c>
      <c r="L86" s="93">
        <f t="shared" si="43"/>
        <v>0.53398882248694901</v>
      </c>
      <c r="M86" s="93">
        <f t="shared" si="43"/>
        <v>0.53398882248694901</v>
      </c>
      <c r="N86" s="93">
        <f t="shared" si="43"/>
        <v>0.53398882248694901</v>
      </c>
      <c r="O86" s="93">
        <f t="shared" si="43"/>
        <v>0.53398882248694901</v>
      </c>
      <c r="P86" s="93">
        <f t="shared" si="43"/>
        <v>0.53398882248694901</v>
      </c>
      <c r="Q86" s="93">
        <f t="shared" si="43"/>
        <v>0.53398882248694901</v>
      </c>
      <c r="R86" s="93">
        <f t="shared" si="43"/>
        <v>0.53398882248694901</v>
      </c>
      <c r="S86" s="93">
        <f t="shared" si="43"/>
        <v>0.53398882248694901</v>
      </c>
      <c r="T86" s="93">
        <f t="shared" si="43"/>
        <v>0.53398882248694901</v>
      </c>
      <c r="U86" s="93">
        <f t="shared" si="43"/>
        <v>0.53398882248694901</v>
      </c>
      <c r="V86" s="93">
        <f t="shared" si="43"/>
        <v>0.53398882248694901</v>
      </c>
      <c r="W86" s="93">
        <f t="shared" si="43"/>
        <v>0.53398882248694901</v>
      </c>
      <c r="X86" s="93">
        <f t="shared" si="43"/>
        <v>0.53398882248694901</v>
      </c>
      <c r="Y86" s="93">
        <f t="shared" si="43"/>
        <v>0.53398882248694901</v>
      </c>
      <c r="Z86" s="93">
        <f t="shared" si="43"/>
        <v>0.53398882248694901</v>
      </c>
      <c r="AA86" s="63">
        <v>0</v>
      </c>
    </row>
    <row r="87" spans="1:255" s="10" customFormat="1" ht="5.0999999999999996" customHeight="1" x14ac:dyDescent="0.25">
      <c r="A87" s="14"/>
      <c r="E87" s="4"/>
      <c r="F87" s="4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73"/>
    </row>
    <row r="88" spans="1:255" ht="14.1" customHeight="1" x14ac:dyDescent="0.25">
      <c r="A88" s="6" t="s">
        <v>417</v>
      </c>
      <c r="B88" s="4" t="s">
        <v>538</v>
      </c>
      <c r="D88" s="4"/>
      <c r="E88" s="23"/>
      <c r="F88" s="23"/>
      <c r="G88" s="110">
        <f>SUM(G89:G96)</f>
        <v>0</v>
      </c>
      <c r="H88" s="30">
        <f>SUM(H89:H96)</f>
        <v>0</v>
      </c>
      <c r="I88" s="30">
        <f>SUM(I89:I96)</f>
        <v>0</v>
      </c>
      <c r="J88" s="30">
        <f t="shared" ref="J88:Z88" si="44">SUM(J89:J96)</f>
        <v>0</v>
      </c>
      <c r="K88" s="30">
        <f t="shared" si="44"/>
        <v>0</v>
      </c>
      <c r="L88" s="30">
        <f t="shared" si="44"/>
        <v>0</v>
      </c>
      <c r="M88" s="30">
        <f t="shared" si="44"/>
        <v>0</v>
      </c>
      <c r="N88" s="30">
        <f t="shared" si="44"/>
        <v>0</v>
      </c>
      <c r="O88" s="30">
        <f t="shared" si="44"/>
        <v>0</v>
      </c>
      <c r="P88" s="30">
        <f t="shared" si="44"/>
        <v>0</v>
      </c>
      <c r="Q88" s="30">
        <f t="shared" si="44"/>
        <v>0</v>
      </c>
      <c r="R88" s="30">
        <f t="shared" si="44"/>
        <v>0</v>
      </c>
      <c r="S88" s="30">
        <f t="shared" si="44"/>
        <v>0</v>
      </c>
      <c r="T88" s="30">
        <f t="shared" si="44"/>
        <v>0</v>
      </c>
      <c r="U88" s="30">
        <f t="shared" si="44"/>
        <v>0</v>
      </c>
      <c r="V88" s="30">
        <f t="shared" si="44"/>
        <v>0</v>
      </c>
      <c r="W88" s="30">
        <f t="shared" si="44"/>
        <v>0</v>
      </c>
      <c r="X88" s="30">
        <f t="shared" si="44"/>
        <v>0</v>
      </c>
      <c r="Y88" s="30">
        <f t="shared" si="44"/>
        <v>0</v>
      </c>
      <c r="Z88" s="30">
        <f t="shared" si="44"/>
        <v>0</v>
      </c>
      <c r="AA88" s="56">
        <v>0</v>
      </c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</row>
    <row r="89" spans="1:255" ht="14.1" customHeight="1" x14ac:dyDescent="0.25">
      <c r="A89" s="1"/>
      <c r="B89" s="36" t="s">
        <v>237</v>
      </c>
      <c r="C89" s="31" t="s">
        <v>293</v>
      </c>
      <c r="D89" s="23"/>
      <c r="E89" s="23"/>
      <c r="F89" s="23"/>
      <c r="G89" s="102">
        <f t="shared" ref="G89:Z96" si="45">G62</f>
        <v>0</v>
      </c>
      <c r="H89" s="37">
        <f t="shared" si="45"/>
        <v>0</v>
      </c>
      <c r="I89" s="37">
        <f t="shared" si="45"/>
        <v>0</v>
      </c>
      <c r="J89" s="37">
        <f t="shared" si="45"/>
        <v>0</v>
      </c>
      <c r="K89" s="37">
        <f t="shared" si="45"/>
        <v>0</v>
      </c>
      <c r="L89" s="37">
        <f t="shared" si="45"/>
        <v>0</v>
      </c>
      <c r="M89" s="37">
        <f t="shared" si="45"/>
        <v>0</v>
      </c>
      <c r="N89" s="37">
        <f t="shared" si="45"/>
        <v>0</v>
      </c>
      <c r="O89" s="37">
        <f t="shared" si="45"/>
        <v>0</v>
      </c>
      <c r="P89" s="37">
        <f t="shared" si="45"/>
        <v>0</v>
      </c>
      <c r="Q89" s="37">
        <f t="shared" si="45"/>
        <v>0</v>
      </c>
      <c r="R89" s="37">
        <f t="shared" si="45"/>
        <v>0</v>
      </c>
      <c r="S89" s="37">
        <f t="shared" si="45"/>
        <v>0</v>
      </c>
      <c r="T89" s="37">
        <f t="shared" si="45"/>
        <v>0</v>
      </c>
      <c r="U89" s="37">
        <f t="shared" si="45"/>
        <v>0</v>
      </c>
      <c r="V89" s="37">
        <f t="shared" si="45"/>
        <v>0</v>
      </c>
      <c r="W89" s="37">
        <f t="shared" si="45"/>
        <v>0</v>
      </c>
      <c r="X89" s="37">
        <f t="shared" si="45"/>
        <v>0</v>
      </c>
      <c r="Y89" s="37">
        <f t="shared" si="45"/>
        <v>0</v>
      </c>
      <c r="Z89" s="37">
        <f t="shared" si="45"/>
        <v>0</v>
      </c>
      <c r="AA89" s="59">
        <v>0</v>
      </c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</row>
    <row r="90" spans="1:255" ht="14.1" customHeight="1" x14ac:dyDescent="0.25">
      <c r="A90" s="1"/>
      <c r="B90" s="36" t="s">
        <v>238</v>
      </c>
      <c r="C90" s="31" t="s">
        <v>294</v>
      </c>
      <c r="D90" s="23"/>
      <c r="E90" s="23"/>
      <c r="F90" s="23"/>
      <c r="G90" s="102">
        <f t="shared" si="45"/>
        <v>0</v>
      </c>
      <c r="H90" s="37">
        <f t="shared" si="45"/>
        <v>0</v>
      </c>
      <c r="I90" s="37">
        <f t="shared" si="45"/>
        <v>0</v>
      </c>
      <c r="J90" s="37">
        <f t="shared" si="45"/>
        <v>0</v>
      </c>
      <c r="K90" s="37">
        <f t="shared" si="45"/>
        <v>0</v>
      </c>
      <c r="L90" s="37">
        <f t="shared" si="45"/>
        <v>0</v>
      </c>
      <c r="M90" s="37">
        <f t="shared" si="45"/>
        <v>0</v>
      </c>
      <c r="N90" s="37">
        <f t="shared" si="45"/>
        <v>0</v>
      </c>
      <c r="O90" s="37">
        <f t="shared" si="45"/>
        <v>0</v>
      </c>
      <c r="P90" s="37">
        <f t="shared" si="45"/>
        <v>0</v>
      </c>
      <c r="Q90" s="37">
        <f t="shared" si="45"/>
        <v>0</v>
      </c>
      <c r="R90" s="37">
        <f t="shared" si="45"/>
        <v>0</v>
      </c>
      <c r="S90" s="37">
        <f t="shared" si="45"/>
        <v>0</v>
      </c>
      <c r="T90" s="37">
        <f t="shared" si="45"/>
        <v>0</v>
      </c>
      <c r="U90" s="37">
        <f t="shared" si="45"/>
        <v>0</v>
      </c>
      <c r="V90" s="37">
        <f t="shared" si="45"/>
        <v>0</v>
      </c>
      <c r="W90" s="37">
        <f t="shared" si="45"/>
        <v>0</v>
      </c>
      <c r="X90" s="37">
        <f t="shared" si="45"/>
        <v>0</v>
      </c>
      <c r="Y90" s="37">
        <f t="shared" si="45"/>
        <v>0</v>
      </c>
      <c r="Z90" s="37">
        <f t="shared" si="45"/>
        <v>0</v>
      </c>
      <c r="AA90" s="59">
        <v>0</v>
      </c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</row>
    <row r="91" spans="1:255" ht="14.1" customHeight="1" x14ac:dyDescent="0.25">
      <c r="A91" s="1"/>
      <c r="B91" s="36" t="s">
        <v>239</v>
      </c>
      <c r="C91" s="31" t="s">
        <v>295</v>
      </c>
      <c r="D91" s="23"/>
      <c r="E91" s="23"/>
      <c r="F91" s="23"/>
      <c r="G91" s="102">
        <f t="shared" si="45"/>
        <v>0</v>
      </c>
      <c r="H91" s="37">
        <f t="shared" si="45"/>
        <v>0</v>
      </c>
      <c r="I91" s="37">
        <f t="shared" si="45"/>
        <v>0</v>
      </c>
      <c r="J91" s="37">
        <f t="shared" si="45"/>
        <v>0</v>
      </c>
      <c r="K91" s="37">
        <f t="shared" si="45"/>
        <v>0</v>
      </c>
      <c r="L91" s="37">
        <f t="shared" si="45"/>
        <v>0</v>
      </c>
      <c r="M91" s="37">
        <f t="shared" si="45"/>
        <v>0</v>
      </c>
      <c r="N91" s="37">
        <f t="shared" si="45"/>
        <v>0</v>
      </c>
      <c r="O91" s="37">
        <f t="shared" si="45"/>
        <v>0</v>
      </c>
      <c r="P91" s="37">
        <f t="shared" si="45"/>
        <v>0</v>
      </c>
      <c r="Q91" s="37">
        <f t="shared" si="45"/>
        <v>0</v>
      </c>
      <c r="R91" s="37">
        <f t="shared" si="45"/>
        <v>0</v>
      </c>
      <c r="S91" s="37">
        <f t="shared" si="45"/>
        <v>0</v>
      </c>
      <c r="T91" s="37">
        <f t="shared" si="45"/>
        <v>0</v>
      </c>
      <c r="U91" s="37">
        <f t="shared" si="45"/>
        <v>0</v>
      </c>
      <c r="V91" s="37">
        <f t="shared" si="45"/>
        <v>0</v>
      </c>
      <c r="W91" s="37">
        <f t="shared" si="45"/>
        <v>0</v>
      </c>
      <c r="X91" s="37">
        <f t="shared" si="45"/>
        <v>0</v>
      </c>
      <c r="Y91" s="37">
        <f t="shared" si="45"/>
        <v>0</v>
      </c>
      <c r="Z91" s="37">
        <f t="shared" si="45"/>
        <v>0</v>
      </c>
      <c r="AA91" s="59">
        <v>0</v>
      </c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</row>
    <row r="92" spans="1:255" ht="14.1" customHeight="1" x14ac:dyDescent="0.25">
      <c r="A92" s="1"/>
      <c r="B92" s="36" t="s">
        <v>240</v>
      </c>
      <c r="C92" s="31" t="s">
        <v>298</v>
      </c>
      <c r="D92" s="23"/>
      <c r="E92" s="23"/>
      <c r="F92" s="23"/>
      <c r="G92" s="102">
        <f t="shared" si="45"/>
        <v>0</v>
      </c>
      <c r="H92" s="37">
        <f t="shared" si="45"/>
        <v>0</v>
      </c>
      <c r="I92" s="37">
        <f t="shared" si="45"/>
        <v>0</v>
      </c>
      <c r="J92" s="37">
        <f t="shared" si="45"/>
        <v>0</v>
      </c>
      <c r="K92" s="37">
        <f t="shared" si="45"/>
        <v>0</v>
      </c>
      <c r="L92" s="37">
        <f t="shared" si="45"/>
        <v>0</v>
      </c>
      <c r="M92" s="37">
        <f t="shared" si="45"/>
        <v>0</v>
      </c>
      <c r="N92" s="37">
        <f t="shared" si="45"/>
        <v>0</v>
      </c>
      <c r="O92" s="37">
        <f t="shared" si="45"/>
        <v>0</v>
      </c>
      <c r="P92" s="37">
        <f t="shared" si="45"/>
        <v>0</v>
      </c>
      <c r="Q92" s="37">
        <f t="shared" si="45"/>
        <v>0</v>
      </c>
      <c r="R92" s="37">
        <f t="shared" si="45"/>
        <v>0</v>
      </c>
      <c r="S92" s="37">
        <f t="shared" si="45"/>
        <v>0</v>
      </c>
      <c r="T92" s="37">
        <f t="shared" si="45"/>
        <v>0</v>
      </c>
      <c r="U92" s="37">
        <f t="shared" si="45"/>
        <v>0</v>
      </c>
      <c r="V92" s="37">
        <f t="shared" si="45"/>
        <v>0</v>
      </c>
      <c r="W92" s="37">
        <f t="shared" si="45"/>
        <v>0</v>
      </c>
      <c r="X92" s="37">
        <f t="shared" si="45"/>
        <v>0</v>
      </c>
      <c r="Y92" s="37">
        <f t="shared" si="45"/>
        <v>0</v>
      </c>
      <c r="Z92" s="37">
        <f t="shared" si="45"/>
        <v>0</v>
      </c>
      <c r="AA92" s="59">
        <v>0</v>
      </c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</row>
    <row r="93" spans="1:255" ht="14.1" customHeight="1" x14ac:dyDescent="0.25">
      <c r="A93" s="1"/>
      <c r="B93" s="36" t="s">
        <v>283</v>
      </c>
      <c r="C93" s="31" t="s">
        <v>307</v>
      </c>
      <c r="D93" s="23"/>
      <c r="E93" s="23"/>
      <c r="F93" s="23"/>
      <c r="G93" s="102">
        <f t="shared" si="45"/>
        <v>0</v>
      </c>
      <c r="H93" s="37">
        <f t="shared" si="45"/>
        <v>0</v>
      </c>
      <c r="I93" s="37">
        <f t="shared" si="45"/>
        <v>0</v>
      </c>
      <c r="J93" s="37">
        <f t="shared" si="45"/>
        <v>0</v>
      </c>
      <c r="K93" s="37">
        <f t="shared" si="45"/>
        <v>0</v>
      </c>
      <c r="L93" s="37">
        <f t="shared" si="45"/>
        <v>0</v>
      </c>
      <c r="M93" s="37">
        <f t="shared" si="45"/>
        <v>0</v>
      </c>
      <c r="N93" s="37">
        <f t="shared" si="45"/>
        <v>0</v>
      </c>
      <c r="O93" s="37">
        <f t="shared" si="45"/>
        <v>0</v>
      </c>
      <c r="P93" s="37">
        <f t="shared" si="45"/>
        <v>0</v>
      </c>
      <c r="Q93" s="37">
        <f t="shared" si="45"/>
        <v>0</v>
      </c>
      <c r="R93" s="37">
        <f t="shared" si="45"/>
        <v>0</v>
      </c>
      <c r="S93" s="37">
        <f t="shared" si="45"/>
        <v>0</v>
      </c>
      <c r="T93" s="37">
        <f t="shared" si="45"/>
        <v>0</v>
      </c>
      <c r="U93" s="37">
        <f t="shared" si="45"/>
        <v>0</v>
      </c>
      <c r="V93" s="37">
        <f t="shared" si="45"/>
        <v>0</v>
      </c>
      <c r="W93" s="37">
        <f t="shared" si="45"/>
        <v>0</v>
      </c>
      <c r="X93" s="37">
        <f t="shared" si="45"/>
        <v>0</v>
      </c>
      <c r="Y93" s="37">
        <f t="shared" si="45"/>
        <v>0</v>
      </c>
      <c r="Z93" s="37">
        <f t="shared" si="45"/>
        <v>0</v>
      </c>
      <c r="AA93" s="59">
        <v>0</v>
      </c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</row>
    <row r="94" spans="1:255" ht="14.1" customHeight="1" x14ac:dyDescent="0.25">
      <c r="A94" s="1"/>
      <c r="B94" s="36" t="s">
        <v>284</v>
      </c>
      <c r="C94" s="31" t="s">
        <v>449</v>
      </c>
      <c r="D94" s="23"/>
      <c r="E94" s="4"/>
      <c r="F94" s="4"/>
      <c r="G94" s="102">
        <f t="shared" si="45"/>
        <v>0</v>
      </c>
      <c r="H94" s="37">
        <f t="shared" si="45"/>
        <v>0</v>
      </c>
      <c r="I94" s="37">
        <f t="shared" si="45"/>
        <v>0</v>
      </c>
      <c r="J94" s="37">
        <f t="shared" si="45"/>
        <v>0</v>
      </c>
      <c r="K94" s="37">
        <f t="shared" si="45"/>
        <v>0</v>
      </c>
      <c r="L94" s="37">
        <f t="shared" si="45"/>
        <v>0</v>
      </c>
      <c r="M94" s="37">
        <f t="shared" si="45"/>
        <v>0</v>
      </c>
      <c r="N94" s="37">
        <f t="shared" si="45"/>
        <v>0</v>
      </c>
      <c r="O94" s="37">
        <f t="shared" si="45"/>
        <v>0</v>
      </c>
      <c r="P94" s="37">
        <f t="shared" si="45"/>
        <v>0</v>
      </c>
      <c r="Q94" s="37">
        <f t="shared" si="45"/>
        <v>0</v>
      </c>
      <c r="R94" s="37">
        <f t="shared" si="45"/>
        <v>0</v>
      </c>
      <c r="S94" s="37">
        <f t="shared" si="45"/>
        <v>0</v>
      </c>
      <c r="T94" s="37">
        <f t="shared" si="45"/>
        <v>0</v>
      </c>
      <c r="U94" s="37">
        <f t="shared" si="45"/>
        <v>0</v>
      </c>
      <c r="V94" s="37">
        <f t="shared" si="45"/>
        <v>0</v>
      </c>
      <c r="W94" s="37">
        <f t="shared" si="45"/>
        <v>0</v>
      </c>
      <c r="X94" s="37">
        <f t="shared" si="45"/>
        <v>0</v>
      </c>
      <c r="Y94" s="37">
        <f t="shared" si="45"/>
        <v>0</v>
      </c>
      <c r="Z94" s="37">
        <f t="shared" si="45"/>
        <v>0</v>
      </c>
      <c r="AA94" s="63">
        <v>0</v>
      </c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</row>
    <row r="95" spans="1:255" ht="14.1" customHeight="1" x14ac:dyDescent="0.25">
      <c r="A95" s="1"/>
      <c r="B95" s="36" t="s">
        <v>285</v>
      </c>
      <c r="C95" s="31" t="s">
        <v>450</v>
      </c>
      <c r="D95" s="23"/>
      <c r="E95" s="4"/>
      <c r="F95" s="4"/>
      <c r="G95" s="102">
        <f t="shared" si="45"/>
        <v>0</v>
      </c>
      <c r="H95" s="37">
        <f t="shared" si="45"/>
        <v>0</v>
      </c>
      <c r="I95" s="37">
        <f t="shared" si="45"/>
        <v>0</v>
      </c>
      <c r="J95" s="37">
        <f t="shared" si="45"/>
        <v>0</v>
      </c>
      <c r="K95" s="37">
        <f t="shared" si="45"/>
        <v>0</v>
      </c>
      <c r="L95" s="37">
        <f t="shared" si="45"/>
        <v>0</v>
      </c>
      <c r="M95" s="37">
        <f t="shared" si="45"/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37">
        <f t="shared" si="45"/>
        <v>0</v>
      </c>
      <c r="X95" s="37">
        <f t="shared" si="45"/>
        <v>0</v>
      </c>
      <c r="Y95" s="37">
        <f t="shared" si="45"/>
        <v>0</v>
      </c>
      <c r="Z95" s="37">
        <f t="shared" si="45"/>
        <v>0</v>
      </c>
      <c r="AA95" s="63">
        <v>0</v>
      </c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</row>
    <row r="96" spans="1:255" ht="14.1" customHeight="1" x14ac:dyDescent="0.25">
      <c r="A96" s="1"/>
      <c r="B96" s="36" t="s">
        <v>287</v>
      </c>
      <c r="C96" s="31" t="s">
        <v>482</v>
      </c>
      <c r="D96" s="23"/>
      <c r="E96" s="4"/>
      <c r="F96" s="4"/>
      <c r="G96" s="38">
        <f t="shared" si="45"/>
        <v>0</v>
      </c>
      <c r="H96" s="37">
        <f t="shared" si="45"/>
        <v>0</v>
      </c>
      <c r="I96" s="37">
        <f t="shared" si="45"/>
        <v>0</v>
      </c>
      <c r="J96" s="37">
        <f t="shared" si="45"/>
        <v>0</v>
      </c>
      <c r="K96" s="37">
        <f t="shared" si="45"/>
        <v>0</v>
      </c>
      <c r="L96" s="37">
        <f t="shared" si="45"/>
        <v>0</v>
      </c>
      <c r="M96" s="37">
        <f t="shared" si="45"/>
        <v>0</v>
      </c>
      <c r="N96" s="37">
        <f t="shared" si="45"/>
        <v>0</v>
      </c>
      <c r="O96" s="37">
        <f t="shared" si="45"/>
        <v>0</v>
      </c>
      <c r="P96" s="37">
        <f t="shared" si="45"/>
        <v>0</v>
      </c>
      <c r="Q96" s="37">
        <f t="shared" si="45"/>
        <v>0</v>
      </c>
      <c r="R96" s="37">
        <f t="shared" si="45"/>
        <v>0</v>
      </c>
      <c r="S96" s="37">
        <f t="shared" si="45"/>
        <v>0</v>
      </c>
      <c r="T96" s="37">
        <f t="shared" si="45"/>
        <v>0</v>
      </c>
      <c r="U96" s="37">
        <f t="shared" si="45"/>
        <v>0</v>
      </c>
      <c r="V96" s="37">
        <f t="shared" si="45"/>
        <v>0</v>
      </c>
      <c r="W96" s="37">
        <f t="shared" si="45"/>
        <v>0</v>
      </c>
      <c r="X96" s="37">
        <f t="shared" si="45"/>
        <v>0</v>
      </c>
      <c r="Y96" s="37">
        <f t="shared" si="45"/>
        <v>0</v>
      </c>
      <c r="Z96" s="37">
        <f t="shared" si="45"/>
        <v>0</v>
      </c>
      <c r="AA96" s="64">
        <v>0</v>
      </c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</row>
    <row r="97" spans="1:255" s="10" customFormat="1" ht="5.0999999999999996" customHeight="1" x14ac:dyDescent="0.25">
      <c r="A97" s="36"/>
      <c r="B97" s="36"/>
      <c r="E97" s="23"/>
      <c r="F97" s="23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</row>
    <row r="98" spans="1:255" s="108" customFormat="1" ht="12" x14ac:dyDescent="0.25">
      <c r="A98" s="162" t="s">
        <v>471</v>
      </c>
      <c r="B98" s="163"/>
      <c r="C98" s="163"/>
      <c r="D98" s="163"/>
      <c r="E98" s="163"/>
      <c r="F98" s="163"/>
      <c r="G98" s="115" t="str">
        <f t="shared" ref="G98:AA98" si="46">G4</f>
        <v>Implantação</v>
      </c>
      <c r="H98" s="107" t="str">
        <f t="shared" si="46"/>
        <v>Projeção</v>
      </c>
      <c r="I98" s="107" t="str">
        <f t="shared" si="46"/>
        <v>Projeção</v>
      </c>
      <c r="J98" s="107" t="str">
        <f t="shared" si="46"/>
        <v>Projeção</v>
      </c>
      <c r="K98" s="107" t="str">
        <f t="shared" si="46"/>
        <v>Projeção</v>
      </c>
      <c r="L98" s="107" t="str">
        <f t="shared" si="46"/>
        <v>Projeção</v>
      </c>
      <c r="M98" s="107" t="str">
        <f t="shared" si="46"/>
        <v>Projeção</v>
      </c>
      <c r="N98" s="107" t="str">
        <f t="shared" si="46"/>
        <v>Projeção</v>
      </c>
      <c r="O98" s="107" t="str">
        <f t="shared" si="46"/>
        <v>Projeção</v>
      </c>
      <c r="P98" s="107" t="str">
        <f t="shared" si="46"/>
        <v>Projeção</v>
      </c>
      <c r="Q98" s="107" t="str">
        <f t="shared" si="46"/>
        <v>Projeção</v>
      </c>
      <c r="R98" s="107" t="str">
        <f t="shared" si="46"/>
        <v>Projeção</v>
      </c>
      <c r="S98" s="107" t="str">
        <f t="shared" si="46"/>
        <v>Projeção</v>
      </c>
      <c r="T98" s="107" t="str">
        <f t="shared" si="46"/>
        <v>Projeção</v>
      </c>
      <c r="U98" s="107" t="str">
        <f t="shared" si="46"/>
        <v>Projeção</v>
      </c>
      <c r="V98" s="107" t="str">
        <f t="shared" si="46"/>
        <v>Projeção</v>
      </c>
      <c r="W98" s="107" t="str">
        <f t="shared" si="46"/>
        <v>Projeção</v>
      </c>
      <c r="X98" s="107" t="str">
        <f t="shared" si="46"/>
        <v>Projeção</v>
      </c>
      <c r="Y98" s="107" t="str">
        <f t="shared" si="46"/>
        <v>Projeção</v>
      </c>
      <c r="Z98" s="107" t="str">
        <f t="shared" si="46"/>
        <v>Projeção</v>
      </c>
      <c r="AA98" s="107" t="str">
        <f t="shared" si="46"/>
        <v>Descarte</v>
      </c>
    </row>
    <row r="99" spans="1:255" ht="5.0999999999999996" customHeight="1" x14ac:dyDescent="0.25">
      <c r="A99" s="6"/>
      <c r="B99" s="6"/>
      <c r="C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spans="1:255" ht="14.1" customHeight="1" x14ac:dyDescent="0.25">
      <c r="A100" s="6" t="s">
        <v>418</v>
      </c>
      <c r="B100" s="4" t="s">
        <v>539</v>
      </c>
      <c r="D100" s="4"/>
      <c r="E100" s="23"/>
      <c r="F100" s="23"/>
      <c r="G100" s="111">
        <f>G85+G88</f>
        <v>5028996.9792451197</v>
      </c>
      <c r="H100" s="42">
        <f>H85+H88</f>
        <v>5286564.0752530582</v>
      </c>
      <c r="I100" s="42">
        <f t="shared" ref="I100:Z100" si="47">I85+I88</f>
        <v>5544131.1712609977</v>
      </c>
      <c r="J100" s="42">
        <f t="shared" si="47"/>
        <v>5801698.2672689371</v>
      </c>
      <c r="K100" s="42">
        <f t="shared" si="47"/>
        <v>6059265.3632768756</v>
      </c>
      <c r="L100" s="42">
        <f t="shared" si="47"/>
        <v>6316832.4592848122</v>
      </c>
      <c r="M100" s="42">
        <f t="shared" si="47"/>
        <v>6316832.4592848122</v>
      </c>
      <c r="N100" s="42">
        <f t="shared" si="47"/>
        <v>6316832.4592848122</v>
      </c>
      <c r="O100" s="42">
        <f t="shared" si="47"/>
        <v>6316832.4592848122</v>
      </c>
      <c r="P100" s="42">
        <f t="shared" si="47"/>
        <v>6316832.4592848122</v>
      </c>
      <c r="Q100" s="42">
        <f t="shared" si="47"/>
        <v>6316832.4592848122</v>
      </c>
      <c r="R100" s="42">
        <f t="shared" si="47"/>
        <v>6316832.4592848122</v>
      </c>
      <c r="S100" s="42">
        <f t="shared" si="47"/>
        <v>6316832.4592848122</v>
      </c>
      <c r="T100" s="42">
        <f t="shared" si="47"/>
        <v>6316832.4592848122</v>
      </c>
      <c r="U100" s="42">
        <f t="shared" si="47"/>
        <v>6316832.4592848122</v>
      </c>
      <c r="V100" s="42">
        <f t="shared" si="47"/>
        <v>6316832.4592848122</v>
      </c>
      <c r="W100" s="42">
        <f t="shared" si="47"/>
        <v>6316832.4592848122</v>
      </c>
      <c r="X100" s="42">
        <f t="shared" si="47"/>
        <v>6316832.4592848122</v>
      </c>
      <c r="Y100" s="42">
        <f t="shared" si="47"/>
        <v>6316832.4592848122</v>
      </c>
      <c r="Z100" s="42">
        <f t="shared" si="47"/>
        <v>6316832.4592848122</v>
      </c>
      <c r="AA100" s="56">
        <v>0</v>
      </c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</row>
    <row r="101" spans="1:255" ht="5.0999999999999996" customHeight="1" x14ac:dyDescent="0.25">
      <c r="A101" s="6"/>
      <c r="B101" s="4"/>
      <c r="D101" s="4"/>
      <c r="E101" s="48"/>
      <c r="F101" s="49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7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</row>
    <row r="102" spans="1:255" ht="14.1" customHeight="1" x14ac:dyDescent="0.25">
      <c r="A102" s="6" t="s">
        <v>419</v>
      </c>
      <c r="B102" s="4" t="s">
        <v>46</v>
      </c>
      <c r="D102" s="22"/>
      <c r="E102" s="94"/>
      <c r="F102" s="95">
        <f>SUM(F103:F119)</f>
        <v>186150.28</v>
      </c>
      <c r="G102" s="119">
        <f t="shared" ref="G102:Z102" si="48">SUM(G103:G119)</f>
        <v>0</v>
      </c>
      <c r="H102" s="116">
        <f t="shared" si="48"/>
        <v>0</v>
      </c>
      <c r="I102" s="116">
        <f t="shared" si="48"/>
        <v>0</v>
      </c>
      <c r="J102" s="116">
        <f t="shared" si="48"/>
        <v>0</v>
      </c>
      <c r="K102" s="116">
        <f t="shared" si="48"/>
        <v>0</v>
      </c>
      <c r="L102" s="116">
        <f t="shared" si="48"/>
        <v>0</v>
      </c>
      <c r="M102" s="116">
        <f t="shared" si="48"/>
        <v>0</v>
      </c>
      <c r="N102" s="116">
        <f t="shared" si="48"/>
        <v>0</v>
      </c>
      <c r="O102" s="116">
        <f t="shared" si="48"/>
        <v>0</v>
      </c>
      <c r="P102" s="116">
        <f t="shared" si="48"/>
        <v>0</v>
      </c>
      <c r="Q102" s="116">
        <f t="shared" si="48"/>
        <v>0</v>
      </c>
      <c r="R102" s="116">
        <f t="shared" si="48"/>
        <v>0</v>
      </c>
      <c r="S102" s="116">
        <f t="shared" si="48"/>
        <v>0</v>
      </c>
      <c r="T102" s="116">
        <f t="shared" si="48"/>
        <v>0</v>
      </c>
      <c r="U102" s="116">
        <f t="shared" si="48"/>
        <v>0</v>
      </c>
      <c r="V102" s="116">
        <f t="shared" si="48"/>
        <v>0</v>
      </c>
      <c r="W102" s="116">
        <f t="shared" si="48"/>
        <v>0</v>
      </c>
      <c r="X102" s="116">
        <f t="shared" si="48"/>
        <v>0</v>
      </c>
      <c r="Y102" s="116">
        <f t="shared" si="48"/>
        <v>0</v>
      </c>
      <c r="Z102" s="116">
        <f t="shared" si="48"/>
        <v>0</v>
      </c>
      <c r="AA102" s="117">
        <v>0</v>
      </c>
      <c r="AB102" s="91">
        <f>SUM(G102:AA102)</f>
        <v>0</v>
      </c>
      <c r="AC102" s="4" t="s">
        <v>646</v>
      </c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</row>
    <row r="103" spans="1:255" ht="14.1" customHeight="1" x14ac:dyDescent="0.25">
      <c r="A103" s="1"/>
      <c r="B103" s="36" t="s">
        <v>237</v>
      </c>
      <c r="C103" s="31" t="s">
        <v>269</v>
      </c>
      <c r="D103" s="79"/>
      <c r="E103" s="94"/>
      <c r="F103" s="133">
        <f>'(3)Invest.'!F8</f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f>F103</f>
        <v>0</v>
      </c>
      <c r="R103" s="132">
        <v>0</v>
      </c>
      <c r="S103" s="132">
        <v>0</v>
      </c>
      <c r="T103" s="132">
        <v>0</v>
      </c>
      <c r="U103" s="132">
        <v>0</v>
      </c>
      <c r="V103" s="121">
        <f>G103</f>
        <v>0</v>
      </c>
      <c r="W103" s="132">
        <v>0</v>
      </c>
      <c r="X103" s="132">
        <v>0</v>
      </c>
      <c r="Y103" s="132">
        <v>0</v>
      </c>
      <c r="Z103" s="132">
        <v>0</v>
      </c>
      <c r="AA103" s="138">
        <v>0</v>
      </c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</row>
    <row r="104" spans="1:255" ht="14.1" customHeight="1" x14ac:dyDescent="0.25">
      <c r="A104" s="1"/>
      <c r="B104" s="36" t="s">
        <v>238</v>
      </c>
      <c r="C104" s="31" t="s">
        <v>271</v>
      </c>
      <c r="D104" s="79"/>
      <c r="E104" s="94"/>
      <c r="F104" s="134">
        <f>'(3)Invest.'!F9</f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f>F104</f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f>G104</f>
        <v>0</v>
      </c>
      <c r="W104" s="121">
        <v>0</v>
      </c>
      <c r="X104" s="121">
        <v>0</v>
      </c>
      <c r="Y104" s="121">
        <v>0</v>
      </c>
      <c r="Z104" s="121">
        <v>0</v>
      </c>
      <c r="AA104" s="127">
        <v>0</v>
      </c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</row>
    <row r="105" spans="1:255" ht="14.1" customHeight="1" x14ac:dyDescent="0.25">
      <c r="A105" s="1"/>
      <c r="B105" s="36" t="s">
        <v>239</v>
      </c>
      <c r="C105" s="31" t="s">
        <v>273</v>
      </c>
      <c r="D105" s="79"/>
      <c r="E105" s="94"/>
      <c r="F105" s="134">
        <f>'(3)Invest.'!F10</f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f>F105</f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f>G105</f>
        <v>0</v>
      </c>
      <c r="W105" s="121">
        <v>0</v>
      </c>
      <c r="X105" s="121">
        <v>0</v>
      </c>
      <c r="Y105" s="121">
        <v>0</v>
      </c>
      <c r="Z105" s="121">
        <v>0</v>
      </c>
      <c r="AA105" s="127">
        <v>0</v>
      </c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</row>
    <row r="106" spans="1:255" ht="14.1" customHeight="1" x14ac:dyDescent="0.25">
      <c r="A106" s="1"/>
      <c r="B106" s="36" t="s">
        <v>240</v>
      </c>
      <c r="C106" s="31" t="s">
        <v>648</v>
      </c>
      <c r="D106" s="79"/>
      <c r="E106" s="94"/>
      <c r="F106" s="126">
        <f>'(3)Invest.'!F15</f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f>F106</f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  <c r="AA106" s="127">
        <v>0</v>
      </c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</row>
    <row r="107" spans="1:255" ht="14.1" customHeight="1" x14ac:dyDescent="0.25">
      <c r="A107" s="1"/>
      <c r="B107" s="36" t="s">
        <v>283</v>
      </c>
      <c r="C107" s="31" t="s">
        <v>308</v>
      </c>
      <c r="D107" s="79"/>
      <c r="E107" s="94"/>
      <c r="F107" s="126">
        <f>'(3)Invest.'!F31</f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  <c r="AA107" s="127">
        <v>0</v>
      </c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</row>
    <row r="108" spans="1:255" ht="14.1" customHeight="1" x14ac:dyDescent="0.25">
      <c r="A108" s="1"/>
      <c r="B108" s="36" t="s">
        <v>284</v>
      </c>
      <c r="C108" s="31" t="s">
        <v>397</v>
      </c>
      <c r="D108" s="79"/>
      <c r="E108" s="94"/>
      <c r="F108" s="126">
        <f>'(3)Invest.'!F34</f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7">
        <v>0</v>
      </c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</row>
    <row r="109" spans="1:255" ht="14.1" customHeight="1" x14ac:dyDescent="0.25">
      <c r="A109" s="1"/>
      <c r="B109" s="36" t="s">
        <v>285</v>
      </c>
      <c r="C109" s="31" t="s">
        <v>105</v>
      </c>
      <c r="D109" s="79"/>
      <c r="E109" s="94"/>
      <c r="F109" s="126">
        <f>'(3)Invest.'!F35</f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7">
        <v>0</v>
      </c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</row>
    <row r="110" spans="1:255" ht="14.1" customHeight="1" x14ac:dyDescent="0.25">
      <c r="A110" s="1"/>
      <c r="B110" s="36" t="s">
        <v>287</v>
      </c>
      <c r="C110" s="31" t="s">
        <v>106</v>
      </c>
      <c r="D110" s="79"/>
      <c r="E110" s="94"/>
      <c r="F110" s="126">
        <f>'(3)Invest.'!F36</f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7">
        <v>0</v>
      </c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</row>
    <row r="111" spans="1:255" ht="14.1" customHeight="1" x14ac:dyDescent="0.25">
      <c r="A111" s="1"/>
      <c r="B111" s="36" t="s">
        <v>288</v>
      </c>
      <c r="C111" s="31" t="s">
        <v>782</v>
      </c>
      <c r="D111" s="79"/>
      <c r="E111" s="94"/>
      <c r="F111" s="126">
        <f>'(3)Invest.'!F37</f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7">
        <v>0</v>
      </c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</row>
    <row r="112" spans="1:255" ht="14.1" customHeight="1" x14ac:dyDescent="0.25">
      <c r="A112" s="1"/>
      <c r="B112" s="36" t="s">
        <v>289</v>
      </c>
      <c r="C112" s="31" t="s">
        <v>481</v>
      </c>
      <c r="D112" s="79"/>
      <c r="E112" s="94"/>
      <c r="F112" s="126">
        <f>SUM('(3)Invest.'!F38:F41)</f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7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</row>
    <row r="113" spans="1:255" ht="14.1" customHeight="1" x14ac:dyDescent="0.25">
      <c r="A113" s="1"/>
      <c r="B113" s="36" t="s">
        <v>290</v>
      </c>
      <c r="C113" s="31" t="s">
        <v>783</v>
      </c>
      <c r="D113" s="79"/>
      <c r="E113" s="94"/>
      <c r="F113" s="126">
        <f>'(3)Invest.'!F50</f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  <c r="AA113" s="127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</row>
    <row r="114" spans="1:255" ht="13.5" customHeight="1" x14ac:dyDescent="0.25">
      <c r="A114" s="1"/>
      <c r="B114" s="36" t="s">
        <v>291</v>
      </c>
      <c r="C114" s="31" t="s">
        <v>725</v>
      </c>
      <c r="D114" s="79"/>
      <c r="E114" s="94"/>
      <c r="F114" s="126">
        <f>'(3)Invest.'!F55</f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f>F114</f>
        <v>0</v>
      </c>
      <c r="M114" s="121">
        <f t="shared" ref="M114:N114" si="49">H114</f>
        <v>0</v>
      </c>
      <c r="N114" s="121">
        <f t="shared" si="49"/>
        <v>0</v>
      </c>
      <c r="O114" s="121">
        <v>0</v>
      </c>
      <c r="P114" s="121">
        <v>0</v>
      </c>
      <c r="Q114" s="121">
        <f>L114</f>
        <v>0</v>
      </c>
      <c r="R114" s="121">
        <f t="shared" ref="R114:S114" si="50">M114</f>
        <v>0</v>
      </c>
      <c r="S114" s="121">
        <f t="shared" si="50"/>
        <v>0</v>
      </c>
      <c r="T114" s="121">
        <v>0</v>
      </c>
      <c r="U114" s="121">
        <v>0</v>
      </c>
      <c r="V114" s="121">
        <f>Q114</f>
        <v>0</v>
      </c>
      <c r="W114" s="121">
        <f t="shared" ref="W114:X114" si="51">R114</f>
        <v>0</v>
      </c>
      <c r="X114" s="121">
        <f t="shared" si="51"/>
        <v>0</v>
      </c>
      <c r="Y114" s="121">
        <v>0</v>
      </c>
      <c r="Z114" s="121">
        <v>0</v>
      </c>
      <c r="AA114" s="127">
        <v>0</v>
      </c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</row>
    <row r="115" spans="1:255" ht="13.5" customHeight="1" x14ac:dyDescent="0.25">
      <c r="A115" s="1"/>
      <c r="B115" s="36" t="s">
        <v>292</v>
      </c>
      <c r="C115" s="31" t="s">
        <v>726</v>
      </c>
      <c r="D115" s="79"/>
      <c r="E115" s="94"/>
      <c r="F115" s="126">
        <f>'(3)Invest.'!F60</f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7">
        <v>0</v>
      </c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</row>
    <row r="116" spans="1:255" ht="13.5" customHeight="1" x14ac:dyDescent="0.25">
      <c r="A116" s="1"/>
      <c r="B116" s="36" t="s">
        <v>444</v>
      </c>
      <c r="C116" s="31" t="s">
        <v>727</v>
      </c>
      <c r="D116" s="79"/>
      <c r="E116" s="94"/>
      <c r="F116" s="126">
        <f>'(3)Invest.'!F61</f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  <c r="AA116" s="127">
        <v>0</v>
      </c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</row>
    <row r="117" spans="1:255" ht="13.5" customHeight="1" x14ac:dyDescent="0.25">
      <c r="A117" s="1"/>
      <c r="B117" s="36" t="s">
        <v>445</v>
      </c>
      <c r="C117" s="31" t="s">
        <v>780</v>
      </c>
      <c r="D117" s="79"/>
      <c r="E117" s="94"/>
      <c r="F117" s="126">
        <f>'(3)Invest.'!F62</f>
        <v>0</v>
      </c>
      <c r="G117" s="121">
        <v>0</v>
      </c>
      <c r="H117" s="121">
        <v>0</v>
      </c>
      <c r="I117" s="121">
        <v>0</v>
      </c>
      <c r="J117" s="121">
        <v>0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  <c r="AA117" s="127">
        <v>0</v>
      </c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</row>
    <row r="118" spans="1:255" ht="13.5" customHeight="1" x14ac:dyDescent="0.25">
      <c r="A118" s="1"/>
      <c r="B118" s="36" t="s">
        <v>446</v>
      </c>
      <c r="C118" s="31" t="s">
        <v>848</v>
      </c>
      <c r="D118" s="79"/>
      <c r="E118" s="94"/>
      <c r="F118" s="126">
        <v>186150.28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  <c r="AA118" s="127">
        <v>0</v>
      </c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</row>
    <row r="119" spans="1:255" ht="13.5" customHeight="1" x14ac:dyDescent="0.25">
      <c r="A119" s="1"/>
      <c r="B119" s="36" t="s">
        <v>781</v>
      </c>
      <c r="C119" s="31" t="s">
        <v>784</v>
      </c>
      <c r="D119" s="79"/>
      <c r="E119" s="94"/>
      <c r="F119" s="135">
        <f>'(3)Invest.'!F70</f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>
        <v>0</v>
      </c>
      <c r="AA119" s="64">
        <v>0</v>
      </c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</row>
    <row r="120" spans="1:255" ht="5.0999999999999996" customHeight="1" x14ac:dyDescent="0.25">
      <c r="A120" s="6"/>
      <c r="B120" s="4"/>
      <c r="D120" s="4"/>
      <c r="E120" s="48"/>
      <c r="F120" s="48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</row>
    <row r="121" spans="1:255" ht="14.1" customHeight="1" x14ac:dyDescent="0.25">
      <c r="A121" s="6" t="s">
        <v>420</v>
      </c>
      <c r="B121" s="4" t="s">
        <v>907</v>
      </c>
      <c r="C121" s="4"/>
      <c r="D121" s="46"/>
      <c r="E121" s="46"/>
      <c r="F121" s="21"/>
      <c r="G121" s="119">
        <f>SUM(G122)</f>
        <v>470429.82359999983</v>
      </c>
      <c r="H121" s="116">
        <f t="shared" ref="H121:Z121" si="52">SUM(H122)</f>
        <v>494639.0776800001</v>
      </c>
      <c r="I121" s="116">
        <f t="shared" si="52"/>
        <v>518848.33176000044</v>
      </c>
      <c r="J121" s="116">
        <f t="shared" si="52"/>
        <v>543057.58584000065</v>
      </c>
      <c r="K121" s="116">
        <f t="shared" si="52"/>
        <v>567266.83992000087</v>
      </c>
      <c r="L121" s="116">
        <f t="shared" si="52"/>
        <v>591476.09400000109</v>
      </c>
      <c r="M121" s="116">
        <f t="shared" si="52"/>
        <v>591476.09400000109</v>
      </c>
      <c r="N121" s="116">
        <f t="shared" si="52"/>
        <v>591476.09400000109</v>
      </c>
      <c r="O121" s="116">
        <f t="shared" si="52"/>
        <v>591476.09400000109</v>
      </c>
      <c r="P121" s="116">
        <f t="shared" si="52"/>
        <v>591476.09400000109</v>
      </c>
      <c r="Q121" s="116">
        <f t="shared" si="52"/>
        <v>591476.09400000109</v>
      </c>
      <c r="R121" s="116">
        <f t="shared" si="52"/>
        <v>591476.09400000109</v>
      </c>
      <c r="S121" s="116">
        <f t="shared" si="52"/>
        <v>591476.09400000109</v>
      </c>
      <c r="T121" s="116">
        <f t="shared" si="52"/>
        <v>591476.09400000109</v>
      </c>
      <c r="U121" s="116">
        <f t="shared" si="52"/>
        <v>591476.09400000109</v>
      </c>
      <c r="V121" s="116">
        <f t="shared" si="52"/>
        <v>591476.09400000109</v>
      </c>
      <c r="W121" s="116">
        <f t="shared" si="52"/>
        <v>591476.09400000109</v>
      </c>
      <c r="X121" s="116">
        <f t="shared" si="52"/>
        <v>591476.09400000109</v>
      </c>
      <c r="Y121" s="116">
        <f t="shared" si="52"/>
        <v>591476.09400000109</v>
      </c>
      <c r="Z121" s="116">
        <f t="shared" si="52"/>
        <v>591476.09400000109</v>
      </c>
      <c r="AA121" s="117">
        <v>0</v>
      </c>
    </row>
    <row r="122" spans="1:255" ht="14.1" customHeight="1" x14ac:dyDescent="0.25">
      <c r="A122" s="1"/>
      <c r="B122" s="36" t="s">
        <v>237</v>
      </c>
      <c r="C122" s="31" t="s">
        <v>788</v>
      </c>
      <c r="D122" s="128">
        <f>D149</f>
        <v>4.9999999999999989E-2</v>
      </c>
      <c r="F122" s="21"/>
      <c r="G122" s="120">
        <f t="shared" ref="G122:AA122" si="53">IF($D$149&lt;0,0,IF($D$149&gt;0,G18*$D$122,0))</f>
        <v>470429.82359999983</v>
      </c>
      <c r="H122" s="120">
        <f t="shared" si="53"/>
        <v>494639.0776800001</v>
      </c>
      <c r="I122" s="120">
        <f t="shared" si="53"/>
        <v>518848.33176000044</v>
      </c>
      <c r="J122" s="120">
        <f t="shared" si="53"/>
        <v>543057.58584000065</v>
      </c>
      <c r="K122" s="120">
        <f t="shared" si="53"/>
        <v>567266.83992000087</v>
      </c>
      <c r="L122" s="120">
        <f t="shared" si="53"/>
        <v>591476.09400000109</v>
      </c>
      <c r="M122" s="120">
        <f t="shared" si="53"/>
        <v>591476.09400000109</v>
      </c>
      <c r="N122" s="120">
        <f t="shared" si="53"/>
        <v>591476.09400000109</v>
      </c>
      <c r="O122" s="120">
        <f t="shared" si="53"/>
        <v>591476.09400000109</v>
      </c>
      <c r="P122" s="120">
        <f t="shared" si="53"/>
        <v>591476.09400000109</v>
      </c>
      <c r="Q122" s="120">
        <f t="shared" si="53"/>
        <v>591476.09400000109</v>
      </c>
      <c r="R122" s="120">
        <f t="shared" si="53"/>
        <v>591476.09400000109</v>
      </c>
      <c r="S122" s="120">
        <f t="shared" si="53"/>
        <v>591476.09400000109</v>
      </c>
      <c r="T122" s="120">
        <f t="shared" si="53"/>
        <v>591476.09400000109</v>
      </c>
      <c r="U122" s="120">
        <f t="shared" si="53"/>
        <v>591476.09400000109</v>
      </c>
      <c r="V122" s="120">
        <f t="shared" si="53"/>
        <v>591476.09400000109</v>
      </c>
      <c r="W122" s="120">
        <f t="shared" si="53"/>
        <v>591476.09400000109</v>
      </c>
      <c r="X122" s="120">
        <f t="shared" si="53"/>
        <v>591476.09400000109</v>
      </c>
      <c r="Y122" s="120">
        <f t="shared" si="53"/>
        <v>591476.09400000109</v>
      </c>
      <c r="Z122" s="120">
        <f t="shared" si="53"/>
        <v>591476.09400000109</v>
      </c>
      <c r="AA122" s="120">
        <f t="shared" si="53"/>
        <v>0</v>
      </c>
      <c r="AB122" s="22"/>
      <c r="AC122" s="23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</row>
    <row r="123" spans="1:255" ht="5.0999999999999996" customHeight="1" x14ac:dyDescent="0.25">
      <c r="D123" s="23"/>
      <c r="E123" s="4"/>
      <c r="F123" s="4"/>
      <c r="AA123" s="61"/>
    </row>
    <row r="124" spans="1:255" ht="14.1" customHeight="1" x14ac:dyDescent="0.25">
      <c r="A124" s="6" t="s">
        <v>421</v>
      </c>
      <c r="B124" s="4" t="s">
        <v>540</v>
      </c>
      <c r="D124" s="4"/>
      <c r="E124" s="52"/>
      <c r="F124" s="52"/>
      <c r="G124" s="113">
        <f t="shared" ref="G124:I124" si="54">SUM(G125:G127)</f>
        <v>0</v>
      </c>
      <c r="H124" s="28">
        <f t="shared" si="54"/>
        <v>0</v>
      </c>
      <c r="I124" s="28">
        <f t="shared" si="54"/>
        <v>0</v>
      </c>
      <c r="J124" s="28">
        <f>SUM(J125:J127)</f>
        <v>0</v>
      </c>
      <c r="K124" s="28">
        <f>SUM(K125:K127)</f>
        <v>0</v>
      </c>
      <c r="L124" s="28">
        <f t="shared" ref="L124:AA124" si="55">SUM(L125:L127)</f>
        <v>0</v>
      </c>
      <c r="M124" s="28">
        <f t="shared" si="55"/>
        <v>0</v>
      </c>
      <c r="N124" s="28">
        <f t="shared" si="55"/>
        <v>0</v>
      </c>
      <c r="O124" s="28">
        <f t="shared" si="55"/>
        <v>0</v>
      </c>
      <c r="P124" s="28">
        <f t="shared" si="55"/>
        <v>0</v>
      </c>
      <c r="Q124" s="28">
        <f t="shared" si="55"/>
        <v>0</v>
      </c>
      <c r="R124" s="28">
        <f t="shared" si="55"/>
        <v>0</v>
      </c>
      <c r="S124" s="28">
        <f t="shared" si="55"/>
        <v>0</v>
      </c>
      <c r="T124" s="28">
        <f t="shared" si="55"/>
        <v>0</v>
      </c>
      <c r="U124" s="28">
        <f t="shared" si="55"/>
        <v>0</v>
      </c>
      <c r="V124" s="28">
        <f t="shared" si="55"/>
        <v>0</v>
      </c>
      <c r="W124" s="28">
        <f t="shared" si="55"/>
        <v>0</v>
      </c>
      <c r="X124" s="28">
        <f t="shared" si="55"/>
        <v>0</v>
      </c>
      <c r="Y124" s="28">
        <f t="shared" si="55"/>
        <v>0</v>
      </c>
      <c r="Z124" s="28">
        <f t="shared" si="55"/>
        <v>0</v>
      </c>
      <c r="AA124" s="28">
        <f t="shared" si="55"/>
        <v>0</v>
      </c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</row>
    <row r="125" spans="1:255" ht="14.1" customHeight="1" x14ac:dyDescent="0.25">
      <c r="A125" s="1"/>
      <c r="B125" s="36" t="s">
        <v>237</v>
      </c>
      <c r="C125" s="31" t="s">
        <v>269</v>
      </c>
      <c r="D125" s="23"/>
      <c r="E125" s="52"/>
      <c r="F125" s="52"/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f>'(13)Proj.Deprec.'!K18</f>
        <v>0</v>
      </c>
      <c r="R125" s="26">
        <v>0</v>
      </c>
      <c r="S125" s="26">
        <v>0</v>
      </c>
      <c r="T125" s="26">
        <v>0</v>
      </c>
      <c r="U125" s="26">
        <v>0</v>
      </c>
      <c r="V125" s="26"/>
      <c r="W125" s="26">
        <v>0</v>
      </c>
      <c r="X125" s="26">
        <v>0</v>
      </c>
      <c r="Y125" s="26">
        <v>0</v>
      </c>
      <c r="Z125" s="26">
        <v>0</v>
      </c>
      <c r="AA125" s="26">
        <f>'(13)Proj.Deprec.'!K18</f>
        <v>0</v>
      </c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</row>
    <row r="126" spans="1:255" ht="14.1" customHeight="1" x14ac:dyDescent="0.25">
      <c r="A126" s="1"/>
      <c r="B126" s="36" t="s">
        <v>238</v>
      </c>
      <c r="C126" s="31" t="s">
        <v>271</v>
      </c>
      <c r="D126" s="23"/>
      <c r="E126" s="52"/>
      <c r="F126" s="52"/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f>'(13)Proj.Deprec.'!K35</f>
        <v>0</v>
      </c>
      <c r="R126" s="40">
        <v>0</v>
      </c>
      <c r="S126" s="40">
        <v>0</v>
      </c>
      <c r="T126" s="40">
        <v>0</v>
      </c>
      <c r="U126" s="40">
        <v>0</v>
      </c>
      <c r="V126" s="40"/>
      <c r="W126" s="40">
        <v>0</v>
      </c>
      <c r="X126" s="40">
        <v>0</v>
      </c>
      <c r="Y126" s="40">
        <v>0</v>
      </c>
      <c r="Z126" s="40">
        <v>0</v>
      </c>
      <c r="AA126" s="40">
        <f>'(13)Proj.Deprec.'!K35</f>
        <v>0</v>
      </c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</row>
    <row r="127" spans="1:255" ht="14.1" customHeight="1" x14ac:dyDescent="0.25">
      <c r="A127" s="1"/>
      <c r="B127" s="36" t="s">
        <v>239</v>
      </c>
      <c r="C127" s="31" t="s">
        <v>273</v>
      </c>
      <c r="D127" s="23"/>
      <c r="E127" s="52"/>
      <c r="F127" s="52"/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f>'(13)Proj.Deprec.'!K52</f>
        <v>0</v>
      </c>
      <c r="R127" s="41">
        <v>0</v>
      </c>
      <c r="S127" s="41">
        <v>0</v>
      </c>
      <c r="T127" s="41">
        <v>0</v>
      </c>
      <c r="U127" s="41">
        <v>0</v>
      </c>
      <c r="V127" s="41"/>
      <c r="W127" s="41">
        <v>0</v>
      </c>
      <c r="X127" s="41">
        <v>0</v>
      </c>
      <c r="Y127" s="41">
        <v>0</v>
      </c>
      <c r="Z127" s="41">
        <v>0</v>
      </c>
      <c r="AA127" s="41">
        <f>'(13)Proj.Deprec.'!K52</f>
        <v>0</v>
      </c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</row>
    <row r="128" spans="1:255" ht="5.0999999999999996" customHeight="1" x14ac:dyDescent="0.25">
      <c r="A128" s="6"/>
      <c r="B128" s="4"/>
      <c r="D128" s="4"/>
      <c r="E128" s="48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</row>
    <row r="129" spans="1:255" ht="14.1" customHeight="1" x14ac:dyDescent="0.25">
      <c r="A129" s="6" t="s">
        <v>472</v>
      </c>
      <c r="B129" s="4" t="s">
        <v>541</v>
      </c>
      <c r="D129" s="4"/>
      <c r="F129" s="55">
        <f>-F102</f>
        <v>-186150.28</v>
      </c>
      <c r="G129" s="112">
        <f>G100-G102+G124-G121</f>
        <v>4558567.15564512</v>
      </c>
      <c r="H129" s="112">
        <f t="shared" ref="H129:AA129" si="56">H100-H102+H124-H121</f>
        <v>4791924.9975730581</v>
      </c>
      <c r="I129" s="112">
        <f t="shared" si="56"/>
        <v>5025282.8395009972</v>
      </c>
      <c r="J129" s="112">
        <f t="shared" si="56"/>
        <v>5258640.6814289363</v>
      </c>
      <c r="K129" s="112">
        <f t="shared" si="56"/>
        <v>5491998.5233568745</v>
      </c>
      <c r="L129" s="112">
        <f t="shared" si="56"/>
        <v>5725356.3652848108</v>
      </c>
      <c r="M129" s="112">
        <f t="shared" si="56"/>
        <v>5725356.3652848108</v>
      </c>
      <c r="N129" s="112">
        <f t="shared" si="56"/>
        <v>5725356.3652848108</v>
      </c>
      <c r="O129" s="112">
        <f t="shared" si="56"/>
        <v>5725356.3652848108</v>
      </c>
      <c r="P129" s="112">
        <f t="shared" si="56"/>
        <v>5725356.3652848108</v>
      </c>
      <c r="Q129" s="112">
        <f t="shared" si="56"/>
        <v>5725356.3652848108</v>
      </c>
      <c r="R129" s="112">
        <f t="shared" si="56"/>
        <v>5725356.3652848108</v>
      </c>
      <c r="S129" s="112">
        <f t="shared" si="56"/>
        <v>5725356.3652848108</v>
      </c>
      <c r="T129" s="112">
        <f t="shared" si="56"/>
        <v>5725356.3652848108</v>
      </c>
      <c r="U129" s="112">
        <f t="shared" si="56"/>
        <v>5725356.3652848108</v>
      </c>
      <c r="V129" s="112">
        <f t="shared" si="56"/>
        <v>5725356.3652848108</v>
      </c>
      <c r="W129" s="112">
        <f t="shared" si="56"/>
        <v>5725356.3652848108</v>
      </c>
      <c r="X129" s="112">
        <f t="shared" si="56"/>
        <v>5725356.3652848108</v>
      </c>
      <c r="Y129" s="112">
        <f t="shared" si="56"/>
        <v>5725356.3652848108</v>
      </c>
      <c r="Z129" s="112">
        <f t="shared" si="56"/>
        <v>5725356.3652848108</v>
      </c>
      <c r="AA129" s="112">
        <f t="shared" si="56"/>
        <v>0</v>
      </c>
      <c r="AB129" s="16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</row>
    <row r="130" spans="1:255" ht="5.0999999999999996" customHeight="1" x14ac:dyDescent="0.25">
      <c r="A130" s="6"/>
      <c r="B130" s="4"/>
      <c r="D130" s="4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</row>
    <row r="131" spans="1:255" ht="14.1" customHeight="1" x14ac:dyDescent="0.25">
      <c r="A131" s="6" t="s">
        <v>473</v>
      </c>
      <c r="B131" s="4" t="s">
        <v>542</v>
      </c>
      <c r="D131" s="4"/>
      <c r="F131" s="55">
        <f>F129</f>
        <v>-186150.28</v>
      </c>
      <c r="G131" s="112">
        <f>F131+G129</f>
        <v>4372416.8756451197</v>
      </c>
      <c r="H131" s="112">
        <f>G131+H129</f>
        <v>9164341.8732181787</v>
      </c>
      <c r="I131" s="112">
        <f t="shared" ref="I131:AA131" si="57">H131+I129</f>
        <v>14189624.712719176</v>
      </c>
      <c r="J131" s="105">
        <f t="shared" si="57"/>
        <v>19448265.394148111</v>
      </c>
      <c r="K131" s="24">
        <f t="shared" si="57"/>
        <v>24940263.917504985</v>
      </c>
      <c r="L131" s="24">
        <f t="shared" si="57"/>
        <v>30665620.282789797</v>
      </c>
      <c r="M131" s="24">
        <f t="shared" si="57"/>
        <v>36390976.648074605</v>
      </c>
      <c r="N131" s="24">
        <f t="shared" si="57"/>
        <v>42116333.013359413</v>
      </c>
      <c r="O131" s="24">
        <f t="shared" si="57"/>
        <v>47841689.378644221</v>
      </c>
      <c r="P131" s="24">
        <f t="shared" si="57"/>
        <v>53567045.743929029</v>
      </c>
      <c r="Q131" s="24">
        <f t="shared" si="57"/>
        <v>59292402.109213836</v>
      </c>
      <c r="R131" s="24">
        <f t="shared" si="57"/>
        <v>65017758.474498644</v>
      </c>
      <c r="S131" s="24">
        <f t="shared" si="57"/>
        <v>70743114.83978346</v>
      </c>
      <c r="T131" s="24">
        <f t="shared" si="57"/>
        <v>76468471.205068275</v>
      </c>
      <c r="U131" s="24">
        <f t="shared" si="57"/>
        <v>82193827.570353091</v>
      </c>
      <c r="V131" s="24">
        <f t="shared" si="57"/>
        <v>87919183.935637906</v>
      </c>
      <c r="W131" s="24">
        <f t="shared" si="57"/>
        <v>93644540.300922722</v>
      </c>
      <c r="X131" s="24">
        <f t="shared" si="57"/>
        <v>99369896.666207537</v>
      </c>
      <c r="Y131" s="24">
        <f t="shared" si="57"/>
        <v>105095253.03149235</v>
      </c>
      <c r="Z131" s="24">
        <f t="shared" si="57"/>
        <v>110820609.39677717</v>
      </c>
      <c r="AA131" s="24">
        <f t="shared" si="57"/>
        <v>110820609.39677717</v>
      </c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</row>
    <row r="132" spans="1:255" ht="13.5" customHeight="1" x14ac:dyDescent="0.25">
      <c r="D132" s="4"/>
      <c r="F132" s="5">
        <v>0</v>
      </c>
      <c r="G132" s="5">
        <v>1</v>
      </c>
      <c r="H132" s="5">
        <f>G132+1</f>
        <v>2</v>
      </c>
      <c r="I132" s="5">
        <f t="shared" ref="I132:Z132" si="58">H132+1</f>
        <v>3</v>
      </c>
      <c r="J132" s="5">
        <f t="shared" si="58"/>
        <v>4</v>
      </c>
      <c r="K132" s="5">
        <f t="shared" si="58"/>
        <v>5</v>
      </c>
      <c r="L132" s="5">
        <f t="shared" si="58"/>
        <v>6</v>
      </c>
      <c r="M132" s="5">
        <f t="shared" si="58"/>
        <v>7</v>
      </c>
      <c r="N132" s="5">
        <f t="shared" si="58"/>
        <v>8</v>
      </c>
      <c r="O132" s="5">
        <f t="shared" si="58"/>
        <v>9</v>
      </c>
      <c r="P132" s="5">
        <f t="shared" si="58"/>
        <v>10</v>
      </c>
      <c r="Q132" s="5">
        <f t="shared" si="58"/>
        <v>11</v>
      </c>
      <c r="R132" s="5">
        <f t="shared" si="58"/>
        <v>12</v>
      </c>
      <c r="S132" s="5">
        <f t="shared" si="58"/>
        <v>13</v>
      </c>
      <c r="T132" s="5">
        <f t="shared" si="58"/>
        <v>14</v>
      </c>
      <c r="U132" s="5">
        <f t="shared" si="58"/>
        <v>15</v>
      </c>
      <c r="V132" s="5">
        <f t="shared" si="58"/>
        <v>16</v>
      </c>
      <c r="W132" s="5">
        <f t="shared" si="58"/>
        <v>17</v>
      </c>
      <c r="X132" s="5">
        <f t="shared" si="58"/>
        <v>18</v>
      </c>
      <c r="Y132" s="5">
        <f t="shared" si="58"/>
        <v>19</v>
      </c>
      <c r="Z132" s="5">
        <f t="shared" si="58"/>
        <v>20</v>
      </c>
    </row>
    <row r="133" spans="1:255" ht="14.1" customHeight="1" x14ac:dyDescent="0.25">
      <c r="A133" s="33" t="s">
        <v>474</v>
      </c>
      <c r="B133" s="4" t="s">
        <v>43</v>
      </c>
      <c r="D133" s="4"/>
      <c r="F133" s="54">
        <v>0</v>
      </c>
      <c r="G133" s="114">
        <f>IF(SUM(F133:$F$133)&gt;0,0,IF(SUM($F129:G$129)&gt;0,G132-SUM($F129:G$129)/G129,0))</f>
        <v>4.0835261090643393E-2</v>
      </c>
      <c r="H133" s="114">
        <f>IF(SUM($F133:G$133)&gt;0,0,IF(SUM($F129:H$129)&gt;0,H132-SUM($F129:H$129)/H129,0))</f>
        <v>0</v>
      </c>
      <c r="I133" s="114">
        <f>IF(SUM($F133:H$133)&gt;0,0,IF(SUM($F129:I$129)&gt;0,I132-SUM($F129:I$129)/I129,0))</f>
        <v>0</v>
      </c>
      <c r="J133" s="106">
        <f>IF(SUM($F133:I$133)&gt;0,0,IF(SUM($F129:J$129)&gt;0,J132-SUM($F129:J$129)/J129,0))</f>
        <v>0</v>
      </c>
      <c r="K133" s="54">
        <f>IF(SUM($F133:J$133)&gt;0,0,IF(SUM($F129:K$129)&gt;0,K132-SUM($F129:K$129)/K129,0))</f>
        <v>0</v>
      </c>
      <c r="L133" s="54">
        <f>IF(SUM($F133:K$133)&gt;0,0,IF(SUM($F129:L$129)&gt;0,L132-SUM($F129:L$129)/L129,0))</f>
        <v>0</v>
      </c>
      <c r="M133" s="54">
        <f>IF(SUM($F133:L$133)&gt;0,0,IF(SUM($F129:M$129)&gt;0,M132-SUM($F129:M$129)/M129,0))</f>
        <v>0</v>
      </c>
      <c r="N133" s="54">
        <f>IF(SUM($F133:M$133)&gt;0,0,IF(SUM($F129:N$129)&gt;0,N132-SUM($F129:N$129)/N129,0))</f>
        <v>0</v>
      </c>
      <c r="O133" s="54">
        <f>IF(SUM($F133:N$133)&gt;0,0,IF(SUM($F129:O$129)&gt;0,O132-SUM($F129:O$129)/O129,0))</f>
        <v>0</v>
      </c>
      <c r="P133" s="54">
        <f>IF(SUM($F133:O$133)&gt;0,0,IF(SUM($F129:P$129)&gt;0,P132-SUM($F129:P$129)/P129,0))</f>
        <v>0</v>
      </c>
      <c r="Q133" s="54">
        <f>IF(SUM($F133:P$133)&gt;0,0,IF(SUM($F129:Q$129)&gt;0,Q132-SUM($F129:Q$129)/Q129,0))</f>
        <v>0</v>
      </c>
      <c r="R133" s="54">
        <f>IF(SUM($F133:Q$133)&gt;0,0,IF(SUM($F129:R$129)&gt;0,R132-SUM($F129:R$129)/R129,0))</f>
        <v>0</v>
      </c>
      <c r="S133" s="54">
        <f>IF(SUM($F133:R$133)&gt;0,0,IF(SUM($F129:S$129)&gt;0,S132-SUM($F129:S$129)/S129,0))</f>
        <v>0</v>
      </c>
      <c r="T133" s="54">
        <f>IF(SUM($F133:S$133)&gt;0,0,IF(SUM($F129:T$129)&gt;0,T132-SUM($F129:T$129)/T129,0))</f>
        <v>0</v>
      </c>
      <c r="U133" s="54">
        <f>IF(SUM($F133:T$133)&gt;0,0,IF(SUM($F129:U$129)&gt;0,U132-SUM($F129:U$129)/U129,0))</f>
        <v>0</v>
      </c>
      <c r="V133" s="54">
        <f>IF(SUM($F133:U$133)&gt;0,0,IF(SUM($F129:V$129)&gt;0,V132-SUM($F129:V$129)/V129,0))</f>
        <v>0</v>
      </c>
      <c r="W133" s="54">
        <f>IF(SUM($F133:V$133)&gt;0,0,IF(SUM($F129:W$129)&gt;0,W132-SUM($F129:W$129)/W129,0))</f>
        <v>0</v>
      </c>
      <c r="X133" s="54">
        <f>IF(SUM($F133:W$133)&gt;0,0,IF(SUM($F129:X$129)&gt;0,X132-SUM($F129:X$129)/X129,0))</f>
        <v>0</v>
      </c>
      <c r="Y133" s="54">
        <f>IF(SUM($F133:X$133)&gt;0,0,IF(SUM($F129:Y$129)&gt;0,Y132-SUM($F129:Y$129)/Y129,0))</f>
        <v>0</v>
      </c>
      <c r="Z133" s="54">
        <f>IF(SUM($F133:Y$133)&gt;0,0,IF(SUM($F129:Z$129)&gt;0,Z132-SUM($F129:Z$129)/Z129,0))</f>
        <v>0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</row>
    <row r="134" spans="1:255" ht="5.0999999999999996" customHeight="1" x14ac:dyDescent="0.25"/>
    <row r="135" spans="1:255" ht="14.1" customHeight="1" x14ac:dyDescent="0.25">
      <c r="A135" s="6" t="s">
        <v>475</v>
      </c>
      <c r="B135" s="159" t="s">
        <v>629</v>
      </c>
      <c r="C135" s="160"/>
      <c r="D135" s="161"/>
      <c r="E135" s="19"/>
      <c r="F135" s="19"/>
    </row>
    <row r="136" spans="1:255" ht="13.5" customHeight="1" x14ac:dyDescent="0.25">
      <c r="A136" s="78" t="s">
        <v>823</v>
      </c>
      <c r="B136" s="18" t="s">
        <v>637</v>
      </c>
      <c r="C136" s="80"/>
      <c r="D136" s="85">
        <f>NPV(D138,F129:AA129)</f>
        <v>34862147.200238153</v>
      </c>
      <c r="E136" s="19"/>
      <c r="F136" s="19"/>
      <c r="K136" s="17"/>
    </row>
    <row r="137" spans="1:255" ht="14.1" customHeight="1" x14ac:dyDescent="0.25">
      <c r="A137" s="78" t="s">
        <v>824</v>
      </c>
      <c r="B137" s="18" t="s">
        <v>638</v>
      </c>
      <c r="C137" s="80"/>
      <c r="D137" s="136">
        <f>IRR(F129:AA129)</f>
        <v>24.539724281503304</v>
      </c>
      <c r="E137" s="19"/>
      <c r="F137" s="19"/>
      <c r="K137" s="17"/>
    </row>
    <row r="138" spans="1:255" ht="14.1" customHeight="1" x14ac:dyDescent="0.25">
      <c r="A138" s="78" t="s">
        <v>825</v>
      </c>
      <c r="B138" s="18" t="s">
        <v>733</v>
      </c>
      <c r="C138" s="80"/>
      <c r="D138" s="137">
        <f>'(20)WACC'!G56</f>
        <v>0.12279166948727302</v>
      </c>
      <c r="E138" s="19"/>
      <c r="F138" s="19"/>
    </row>
    <row r="139" spans="1:255" ht="14.1" customHeight="1" x14ac:dyDescent="0.25">
      <c r="A139" s="78" t="s">
        <v>826</v>
      </c>
      <c r="B139" s="81" t="s">
        <v>636</v>
      </c>
      <c r="C139" s="82"/>
      <c r="D139" s="83">
        <f>SUM(G133:Z133)</f>
        <v>4.0835261090643393E-2</v>
      </c>
      <c r="E139" s="19"/>
      <c r="F139" s="19"/>
    </row>
    <row r="140" spans="1:255" ht="14.1" customHeight="1" x14ac:dyDescent="0.25">
      <c r="A140" s="36" t="s">
        <v>827</v>
      </c>
      <c r="B140" s="53" t="s">
        <v>644</v>
      </c>
      <c r="C140" s="31"/>
      <c r="D140" s="96">
        <f>F102</f>
        <v>186150.28</v>
      </c>
      <c r="E140" s="19"/>
      <c r="F140" s="19"/>
    </row>
    <row r="141" spans="1:255" ht="14.1" customHeight="1" x14ac:dyDescent="0.25">
      <c r="A141" s="36" t="s">
        <v>828</v>
      </c>
      <c r="B141" s="53" t="s">
        <v>476</v>
      </c>
      <c r="C141" s="31"/>
      <c r="D141" s="88" t="s">
        <v>628</v>
      </c>
      <c r="E141" s="19"/>
      <c r="F141" s="19"/>
    </row>
    <row r="142" spans="1:255" s="20" customFormat="1" ht="14.1" customHeight="1" x14ac:dyDescent="0.25">
      <c r="A142" s="36" t="s">
        <v>829</v>
      </c>
      <c r="B142" s="53" t="s">
        <v>477</v>
      </c>
      <c r="C142" s="31"/>
      <c r="D142" s="89">
        <v>0.18</v>
      </c>
      <c r="E142" s="19"/>
      <c r="F142" s="19"/>
    </row>
    <row r="143" spans="1:255" s="20" customFormat="1" ht="14.1" customHeight="1" x14ac:dyDescent="0.25">
      <c r="A143" s="36" t="s">
        <v>830</v>
      </c>
      <c r="B143" s="53" t="s">
        <v>405</v>
      </c>
      <c r="C143" s="31"/>
      <c r="D143" s="89">
        <v>0.95</v>
      </c>
      <c r="E143" s="19"/>
      <c r="F143" s="19"/>
    </row>
    <row r="144" spans="1:255" s="20" customFormat="1" ht="14.1" customHeight="1" x14ac:dyDescent="0.25">
      <c r="A144" s="36" t="s">
        <v>831</v>
      </c>
      <c r="B144" s="53" t="s">
        <v>909</v>
      </c>
      <c r="C144" s="31"/>
      <c r="D144" s="89">
        <f>D143*D142</f>
        <v>0.17099999999999999</v>
      </c>
      <c r="E144" s="19"/>
      <c r="F144" s="19"/>
      <c r="G144" s="19"/>
      <c r="H144" s="19"/>
      <c r="I144" s="19"/>
      <c r="J144" s="19"/>
    </row>
    <row r="145" spans="1:7" s="20" customFormat="1" ht="14.1" customHeight="1" x14ac:dyDescent="0.25">
      <c r="A145" s="36" t="s">
        <v>832</v>
      </c>
      <c r="B145" s="53" t="s">
        <v>544</v>
      </c>
      <c r="C145" s="31"/>
      <c r="D145" s="96">
        <v>3</v>
      </c>
      <c r="E145" s="19"/>
      <c r="F145" s="19"/>
    </row>
    <row r="146" spans="1:7" s="20" customFormat="1" ht="14.1" customHeight="1" x14ac:dyDescent="0.25">
      <c r="A146" s="36" t="s">
        <v>833</v>
      </c>
      <c r="B146" s="53" t="s">
        <v>785</v>
      </c>
      <c r="C146" s="31"/>
      <c r="D146" s="96">
        <f>'(12)Comp.Orgao.Gestor'!I12</f>
        <v>0</v>
      </c>
      <c r="E146" s="19"/>
      <c r="F146" s="19"/>
    </row>
    <row r="147" spans="1:7" s="20" customFormat="1" ht="14.1" customHeight="1" x14ac:dyDescent="0.25">
      <c r="A147" s="36" t="s">
        <v>834</v>
      </c>
      <c r="B147" s="53" t="s">
        <v>846</v>
      </c>
      <c r="C147" s="31"/>
      <c r="D147" s="129">
        <v>0.15</v>
      </c>
      <c r="E147" s="19"/>
      <c r="F147" s="19"/>
    </row>
    <row r="148" spans="1:7" s="20" customFormat="1" ht="14.1" customHeight="1" x14ac:dyDescent="0.25">
      <c r="A148" s="36" t="s">
        <v>835</v>
      </c>
      <c r="B148" s="53" t="s">
        <v>847</v>
      </c>
      <c r="C148" s="31"/>
      <c r="D148" s="130">
        <v>0.1</v>
      </c>
      <c r="E148" s="19"/>
      <c r="F148" s="19"/>
    </row>
    <row r="149" spans="1:7" s="20" customFormat="1" ht="14.1" customHeight="1" x14ac:dyDescent="0.25">
      <c r="A149" s="36" t="s">
        <v>836</v>
      </c>
      <c r="B149" s="86" t="s">
        <v>906</v>
      </c>
      <c r="C149" s="87"/>
      <c r="D149" s="131">
        <f>D147-D148</f>
        <v>4.9999999999999989E-2</v>
      </c>
      <c r="E149" s="19"/>
      <c r="F149" s="19"/>
    </row>
    <row r="150" spans="1:7" s="20" customFormat="1" ht="14.1" customHeight="1" x14ac:dyDescent="0.25">
      <c r="A150" s="36"/>
      <c r="B150" s="31"/>
      <c r="C150" s="31"/>
      <c r="D150" s="1"/>
      <c r="E150" s="1"/>
      <c r="F150" s="1"/>
      <c r="G150" s="1"/>
    </row>
    <row r="152" spans="1:7" ht="14.1" customHeight="1" x14ac:dyDescent="0.25">
      <c r="C152" s="148" t="s">
        <v>941</v>
      </c>
      <c r="D152" s="149">
        <f>'(19)Fluxo_Caixa R$2,00'!$D$145</f>
        <v>2</v>
      </c>
      <c r="E152" s="149">
        <f>'(19)Fluxo_Caixa'!$D$145</f>
        <v>2.5</v>
      </c>
      <c r="F152" s="149">
        <f>'(19)Fluxo_Caixa R$3,00'!D145</f>
        <v>3</v>
      </c>
    </row>
    <row r="153" spans="1:7" ht="14.1" customHeight="1" x14ac:dyDescent="0.25">
      <c r="C153" s="148" t="s">
        <v>637</v>
      </c>
      <c r="D153" s="150">
        <f>'(19)Fluxo_Caixa R$2,00'!$D$136</f>
        <v>23238470.057802558</v>
      </c>
      <c r="E153" s="151">
        <f>'(19)Fluxo_Caixa'!$D$136</f>
        <v>32064997.903658181</v>
      </c>
      <c r="F153" s="151">
        <f>D136</f>
        <v>34862147.200238153</v>
      </c>
    </row>
    <row r="154" spans="1:7" ht="14.1" customHeight="1" x14ac:dyDescent="0.25">
      <c r="C154" s="148" t="s">
        <v>638</v>
      </c>
      <c r="D154" s="152">
        <f>'(19)Fluxo_Caixa R$2,00'!$D$137</f>
        <v>16.419634246020049</v>
      </c>
      <c r="E154" s="153">
        <f>'(19)Fluxo_Caixa'!$D$137</f>
        <v>22.585698717405666</v>
      </c>
      <c r="F154" s="153">
        <f>D137</f>
        <v>24.539724281503304</v>
      </c>
    </row>
  </sheetData>
  <sheetProtection selectLockedCells="1"/>
  <mergeCells count="4">
    <mergeCell ref="A1:AA1"/>
    <mergeCell ref="A4:F4"/>
    <mergeCell ref="A98:F98"/>
    <mergeCell ref="B135:D135"/>
  </mergeCells>
  <printOptions horizontalCentered="1"/>
  <pageMargins left="0.78740157480314965" right="0.78740157480314965" top="0.98425196850393704" bottom="0.78740157480314965" header="0.59055118110236227" footer="0.31496062992125984"/>
  <pageSetup paperSize="9" scale="33" orientation="landscape" r:id="rId1"/>
  <headerFooter>
    <oddHeader>&amp;L&amp;"Calibri,Negrito"&amp;9Município de Chapecó - SC
Concessão do Sistema de Estacionamento Rotativo Pago
ESTACIONAMENTO ROTATIVO&amp;R&amp;G</oddHeader>
    <oddFooter>&amp;L&amp;"Calibri,Negrito"&amp;9Planilha 19 - Fluxo de Caixa Projetado&amp;R&amp;"Calibri,Negrito"&amp;9Pág.: &amp;P de &amp;N</oddFooter>
  </headerFooter>
  <rowBreaks count="1" manualBreakCount="1">
    <brk id="97" max="2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Z30"/>
  <sheetViews>
    <sheetView showGridLines="0" zoomScaleNormal="100" workbookViewId="0">
      <selection sqref="A1:E1"/>
    </sheetView>
  </sheetViews>
  <sheetFormatPr defaultColWidth="17.33203125" defaultRowHeight="14.1" customHeight="1" x14ac:dyDescent="0.25"/>
  <cols>
    <col min="1" max="1" width="5.88671875" style="170" bestFit="1" customWidth="1"/>
    <col min="2" max="2" width="13.33203125" style="170" customWidth="1"/>
    <col min="3" max="3" width="82.88671875" style="170" customWidth="1"/>
    <col min="4" max="4" width="11.109375" style="170" bestFit="1" customWidth="1"/>
    <col min="5" max="6" width="8.109375" style="170" customWidth="1"/>
    <col min="7" max="26" width="8.6640625" style="170" customWidth="1"/>
    <col min="27" max="16384" width="17.33203125" style="170"/>
  </cols>
  <sheetData>
    <row r="1" spans="1:5" ht="21.9" customHeight="1" x14ac:dyDescent="0.25">
      <c r="A1" s="229" t="s">
        <v>398</v>
      </c>
      <c r="B1" s="230"/>
      <c r="C1" s="230"/>
      <c r="D1" s="230"/>
      <c r="E1" s="231"/>
    </row>
    <row r="2" spans="1:5" ht="5.0999999999999996" customHeight="1" x14ac:dyDescent="0.25"/>
    <row r="3" spans="1:5" s="236" customFormat="1" ht="14.1" customHeight="1" x14ac:dyDescent="0.25">
      <c r="A3" s="232" t="s">
        <v>49</v>
      </c>
      <c r="B3" s="232" t="s">
        <v>48</v>
      </c>
      <c r="C3" s="233" t="s">
        <v>44</v>
      </c>
      <c r="D3" s="234"/>
      <c r="E3" s="235"/>
    </row>
    <row r="4" spans="1:5" ht="24" customHeight="1" x14ac:dyDescent="0.25">
      <c r="A4" s="174">
        <v>1</v>
      </c>
      <c r="B4" s="175" t="s">
        <v>550</v>
      </c>
      <c r="C4" s="176" t="s">
        <v>763</v>
      </c>
      <c r="D4" s="177"/>
      <c r="E4" s="178"/>
    </row>
    <row r="5" spans="1:5" ht="60" customHeight="1" x14ac:dyDescent="0.25">
      <c r="A5" s="174">
        <v>2</v>
      </c>
      <c r="B5" s="175" t="s">
        <v>610</v>
      </c>
      <c r="C5" s="176" t="s">
        <v>944</v>
      </c>
      <c r="D5" s="177"/>
      <c r="E5" s="178"/>
    </row>
    <row r="6" spans="1:5" ht="48" customHeight="1" x14ac:dyDescent="0.25">
      <c r="A6" s="174">
        <v>3</v>
      </c>
      <c r="B6" s="175" t="s">
        <v>647</v>
      </c>
      <c r="C6" s="176" t="s">
        <v>942</v>
      </c>
      <c r="D6" s="177"/>
      <c r="E6" s="178"/>
    </row>
    <row r="7" spans="1:5" ht="48" customHeight="1" x14ac:dyDescent="0.25">
      <c r="A7" s="174">
        <v>4</v>
      </c>
      <c r="B7" s="175" t="s">
        <v>849</v>
      </c>
      <c r="C7" s="179" t="s">
        <v>850</v>
      </c>
      <c r="D7" s="180"/>
      <c r="E7" s="181"/>
    </row>
    <row r="8" spans="1:5" ht="48" customHeight="1" x14ac:dyDescent="0.25">
      <c r="A8" s="174">
        <v>5</v>
      </c>
      <c r="B8" s="175" t="s">
        <v>852</v>
      </c>
      <c r="C8" s="179" t="s">
        <v>851</v>
      </c>
      <c r="D8" s="180"/>
      <c r="E8" s="181"/>
    </row>
    <row r="9" spans="1:5" ht="24" x14ac:dyDescent="0.25">
      <c r="A9" s="174">
        <v>6</v>
      </c>
      <c r="B9" s="175" t="s">
        <v>426</v>
      </c>
      <c r="C9" s="179" t="s">
        <v>853</v>
      </c>
      <c r="D9" s="180"/>
      <c r="E9" s="181"/>
    </row>
    <row r="10" spans="1:5" ht="24" x14ac:dyDescent="0.25">
      <c r="A10" s="174">
        <v>7</v>
      </c>
      <c r="B10" s="175" t="s">
        <v>427</v>
      </c>
      <c r="C10" s="179" t="s">
        <v>853</v>
      </c>
      <c r="D10" s="180"/>
      <c r="E10" s="181"/>
    </row>
    <row r="11" spans="1:5" ht="84" customHeight="1" x14ac:dyDescent="0.25">
      <c r="A11" s="174">
        <v>8</v>
      </c>
      <c r="B11" s="175" t="s">
        <v>854</v>
      </c>
      <c r="C11" s="179" t="s">
        <v>943</v>
      </c>
      <c r="D11" s="180"/>
      <c r="E11" s="181"/>
    </row>
    <row r="12" spans="1:5" ht="36" customHeight="1" x14ac:dyDescent="0.25">
      <c r="A12" s="174">
        <v>9</v>
      </c>
      <c r="B12" s="175" t="s">
        <v>837</v>
      </c>
      <c r="C12" s="179" t="s">
        <v>845</v>
      </c>
      <c r="D12" s="180"/>
      <c r="E12" s="181"/>
    </row>
    <row r="13" spans="1:5" ht="60" customHeight="1" x14ac:dyDescent="0.25">
      <c r="A13" s="174">
        <v>10</v>
      </c>
      <c r="B13" s="175" t="s">
        <v>47</v>
      </c>
      <c r="C13" s="179" t="s">
        <v>874</v>
      </c>
      <c r="D13" s="180"/>
      <c r="E13" s="181"/>
    </row>
    <row r="14" spans="1:5" ht="51.6" customHeight="1" x14ac:dyDescent="0.25">
      <c r="A14" s="174">
        <v>11</v>
      </c>
      <c r="B14" s="175" t="s">
        <v>855</v>
      </c>
      <c r="C14" s="182" t="s">
        <v>928</v>
      </c>
      <c r="D14" s="183"/>
      <c r="E14" s="184"/>
    </row>
    <row r="15" spans="1:5" ht="60" customHeight="1" x14ac:dyDescent="0.25">
      <c r="A15" s="174">
        <v>12</v>
      </c>
      <c r="B15" s="175" t="s">
        <v>428</v>
      </c>
      <c r="C15" s="182" t="s">
        <v>856</v>
      </c>
      <c r="D15" s="183"/>
      <c r="E15" s="184"/>
    </row>
    <row r="16" spans="1:5" ht="36" customHeight="1" x14ac:dyDescent="0.25">
      <c r="A16" s="174">
        <v>13</v>
      </c>
      <c r="B16" s="175" t="s">
        <v>654</v>
      </c>
      <c r="C16" s="182" t="s">
        <v>699</v>
      </c>
      <c r="D16" s="183"/>
      <c r="E16" s="184"/>
    </row>
    <row r="18" spans="1:26" s="168" customFormat="1" ht="13.5" customHeight="1" x14ac:dyDescent="0.25">
      <c r="A18" s="164"/>
      <c r="B18" s="165" t="s">
        <v>946</v>
      </c>
      <c r="C18" s="166" t="str">
        <f>'(2)Ins.'!D109</f>
        <v>Inserir Data</v>
      </c>
      <c r="D18" s="167"/>
      <c r="E18" s="167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</row>
    <row r="19" spans="1:26" s="168" customFormat="1" ht="13.5" customHeight="1" x14ac:dyDescent="0.25">
      <c r="A19" s="164"/>
      <c r="B19" s="167"/>
      <c r="C19" s="169"/>
      <c r="D19" s="167"/>
      <c r="E19" s="167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</row>
    <row r="20" spans="1:26" s="168" customFormat="1" ht="13.5" customHeight="1" x14ac:dyDescent="0.25">
      <c r="A20" s="164"/>
      <c r="B20" s="167"/>
      <c r="C20" s="169"/>
      <c r="D20" s="167"/>
      <c r="E20" s="167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</row>
    <row r="27" spans="1:26" s="168" customFormat="1" ht="13.5" customHeight="1" x14ac:dyDescent="0.25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</row>
    <row r="28" spans="1:26" s="168" customFormat="1" ht="13.5" customHeight="1" x14ac:dyDescent="0.25">
      <c r="A28" s="164"/>
      <c r="B28" s="164"/>
      <c r="C28" s="171" t="str">
        <f>'(2)Ins.'!D125</f>
        <v>Razão Social da Licitante</v>
      </c>
      <c r="D28" s="167"/>
      <c r="E28" s="167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</row>
    <row r="29" spans="1:26" s="168" customFormat="1" ht="13.5" customHeight="1" x14ac:dyDescent="0.25">
      <c r="A29" s="164"/>
      <c r="B29" s="167"/>
      <c r="C29" s="169"/>
      <c r="D29" s="167"/>
      <c r="E29" s="167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</row>
    <row r="30" spans="1:26" s="168" customFormat="1" ht="13.5" customHeight="1" x14ac:dyDescent="0.25">
      <c r="A30" s="164"/>
      <c r="B30" s="164"/>
      <c r="C30" s="172" t="s">
        <v>947</v>
      </c>
      <c r="D30" s="171" t="str">
        <f>'(2)Ins.'!E127</f>
        <v>inserir nº dias</v>
      </c>
      <c r="E30" s="173" t="s">
        <v>948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</row>
  </sheetData>
  <sheetProtection algorithmName="SHA-512" hashValue="Y/STyxuiJ9JbsaTAC/kigo2oA2/8JRsXSR1sgLs+lK9E3vvYt1vJfxMffC8u99SMqRQpXjvAlCiCEX6OURR4RA==" saltValue="iWxAd6v/tNo05nV+OBhmkw==" spinCount="100000" sheet="1" formatCells="0" formatColumns="0" formatRows="0" insertColumns="0" insertRows="0" insertHyperlinks="0" deleteColumns="0" deleteRows="0" selectLockedCells="1" sort="0" autoFilter="0" pivotTables="0"/>
  <mergeCells count="15">
    <mergeCell ref="C15:E15"/>
    <mergeCell ref="C16:E16"/>
    <mergeCell ref="C10:E10"/>
    <mergeCell ref="C11:E11"/>
    <mergeCell ref="C12:E12"/>
    <mergeCell ref="C13:E13"/>
    <mergeCell ref="C14:E14"/>
    <mergeCell ref="C5:E5"/>
    <mergeCell ref="C6:E6"/>
    <mergeCell ref="C7:E7"/>
    <mergeCell ref="C8:E8"/>
    <mergeCell ref="C9:E9"/>
    <mergeCell ref="C3:E3"/>
    <mergeCell ref="A1:E1"/>
    <mergeCell ref="C4:E4"/>
  </mergeCells>
  <printOptions horizontalCentered="1"/>
  <pageMargins left="1.1811023622047245" right="0.78740157480314965" top="1.1811023622047245" bottom="0.78740157480314965" header="0.59055118110236227" footer="0.31496062992125984"/>
  <pageSetup paperSize="9" scale="67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1 - Premissas Básicas para Determinação do Custo do Serviço&amp;R&amp;"Calibri,Negrito"&amp;9Pág.: &amp;P de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FFFFCC"/>
  </sheetPr>
  <dimension ref="A1:P127"/>
  <sheetViews>
    <sheetView showGridLines="0" zoomScaleNormal="100" workbookViewId="0">
      <selection activeCell="E8" sqref="E8"/>
    </sheetView>
  </sheetViews>
  <sheetFormatPr defaultColWidth="9.109375" defaultRowHeight="14.1" customHeight="1" x14ac:dyDescent="0.25"/>
  <cols>
    <col min="1" max="2" width="3.33203125" style="187" customWidth="1"/>
    <col min="3" max="3" width="31.33203125" style="187" customWidth="1"/>
    <col min="4" max="4" width="6.88671875" style="187" bestFit="1" customWidth="1"/>
    <col min="5" max="10" width="12.6640625" style="187" customWidth="1"/>
    <col min="11" max="11" width="10.5546875" style="187" bestFit="1" customWidth="1"/>
    <col min="12" max="12" width="11.33203125" style="187" bestFit="1" customWidth="1"/>
    <col min="13" max="13" width="22.109375" style="187" bestFit="1" customWidth="1"/>
    <col min="14" max="14" width="9.109375" style="187"/>
    <col min="15" max="15" width="19" style="187" bestFit="1" customWidth="1"/>
    <col min="16" max="16384" width="9.109375" style="187"/>
  </cols>
  <sheetData>
    <row r="1" spans="1:16" s="240" customFormat="1" ht="21.9" customHeight="1" x14ac:dyDescent="0.25">
      <c r="A1" s="237" t="s">
        <v>425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9"/>
    </row>
    <row r="2" spans="1:16" s="236" customFormat="1" ht="5.0999999999999996" customHeight="1" x14ac:dyDescent="0.25"/>
    <row r="3" spans="1:16" s="236" customFormat="1" ht="14.1" customHeight="1" x14ac:dyDescent="0.25">
      <c r="A3" s="241" t="s">
        <v>486</v>
      </c>
      <c r="B3" s="242" t="s">
        <v>491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</row>
    <row r="4" spans="1:16" s="236" customFormat="1" ht="14.1" customHeight="1" x14ac:dyDescent="0.25">
      <c r="A4" s="243" t="s">
        <v>50</v>
      </c>
      <c r="B4" s="243"/>
      <c r="C4" s="243"/>
      <c r="D4" s="243" t="s">
        <v>5</v>
      </c>
      <c r="E4" s="244" t="s">
        <v>910</v>
      </c>
      <c r="F4" s="244" t="s">
        <v>911</v>
      </c>
      <c r="G4" s="244" t="s">
        <v>912</v>
      </c>
      <c r="H4" s="244" t="s">
        <v>913</v>
      </c>
      <c r="I4" s="244" t="s">
        <v>914</v>
      </c>
      <c r="J4" s="244" t="s">
        <v>915</v>
      </c>
      <c r="K4" s="245" t="s">
        <v>5</v>
      </c>
      <c r="L4" s="246" t="s">
        <v>438</v>
      </c>
      <c r="M4" s="243" t="s">
        <v>6</v>
      </c>
    </row>
    <row r="5" spans="1:16" s="236" customFormat="1" ht="14.1" customHeight="1" x14ac:dyDescent="0.25">
      <c r="A5" s="243"/>
      <c r="B5" s="243"/>
      <c r="C5" s="243"/>
      <c r="D5" s="243"/>
      <c r="E5" s="247"/>
      <c r="F5" s="247"/>
      <c r="G5" s="247"/>
      <c r="H5" s="247"/>
      <c r="I5" s="247"/>
      <c r="J5" s="247"/>
      <c r="K5" s="248"/>
      <c r="L5" s="243"/>
      <c r="M5" s="243"/>
    </row>
    <row r="6" spans="1:16" ht="5.0999999999999996" customHeight="1" x14ac:dyDescent="0.25"/>
    <row r="7" spans="1:16" ht="14.1" customHeight="1" x14ac:dyDescent="0.25">
      <c r="A7" s="249" t="s">
        <v>33</v>
      </c>
      <c r="B7" s="250" t="s">
        <v>20</v>
      </c>
      <c r="C7" s="250"/>
      <c r="D7" s="250"/>
      <c r="E7" s="250"/>
      <c r="F7" s="250"/>
      <c r="G7" s="250"/>
      <c r="H7" s="250"/>
      <c r="I7" s="250"/>
      <c r="J7" s="250"/>
      <c r="K7" s="250"/>
      <c r="L7" s="250"/>
      <c r="M7" s="250"/>
    </row>
    <row r="8" spans="1:16" ht="14.1" customHeight="1" x14ac:dyDescent="0.25">
      <c r="A8" s="251"/>
      <c r="B8" s="252" t="s">
        <v>237</v>
      </c>
      <c r="C8" s="253" t="s">
        <v>51</v>
      </c>
      <c r="D8" s="254" t="s">
        <v>429</v>
      </c>
      <c r="E8" s="327"/>
      <c r="F8" s="255">
        <f t="shared" ref="E8:J8" si="0">ROUNDUP(F9/30,0)</f>
        <v>0</v>
      </c>
      <c r="G8" s="255">
        <f t="shared" si="0"/>
        <v>0</v>
      </c>
      <c r="H8" s="255">
        <f t="shared" si="0"/>
        <v>0</v>
      </c>
      <c r="I8" s="255">
        <f t="shared" si="0"/>
        <v>0</v>
      </c>
      <c r="J8" s="255">
        <f t="shared" si="0"/>
        <v>0</v>
      </c>
      <c r="K8" s="254" t="s">
        <v>56</v>
      </c>
      <c r="L8" s="330"/>
      <c r="M8" s="256" t="s">
        <v>86</v>
      </c>
      <c r="O8" s="257"/>
    </row>
    <row r="9" spans="1:16" ht="14.1" customHeight="1" x14ac:dyDescent="0.25">
      <c r="A9" s="258"/>
      <c r="B9" s="259" t="s">
        <v>238</v>
      </c>
      <c r="C9" s="260" t="s">
        <v>52</v>
      </c>
      <c r="D9" s="261" t="str">
        <f>D8</f>
        <v>colab.</v>
      </c>
      <c r="E9" s="328"/>
      <c r="F9" s="262">
        <f>ROUNDUP(Planilha1!P3,0)</f>
        <v>0</v>
      </c>
      <c r="G9" s="262">
        <f>ROUNDUP(Planilha1!P4,0)</f>
        <v>0</v>
      </c>
      <c r="H9" s="262">
        <f>ROUNDUP(Planilha1!P5,0)</f>
        <v>0</v>
      </c>
      <c r="I9" s="262">
        <f>ROUNDUP(Planilha1!P6,0)</f>
        <v>0</v>
      </c>
      <c r="J9" s="262">
        <f>ROUNDUP(Planilha1!P7,0)</f>
        <v>0</v>
      </c>
      <c r="K9" s="261" t="str">
        <f>K8</f>
        <v>R$/colab.mês</v>
      </c>
      <c r="L9" s="331"/>
      <c r="M9" s="263" t="str">
        <f>M8</f>
        <v>Normativo da categoria</v>
      </c>
      <c r="O9" s="264"/>
      <c r="P9" s="264"/>
    </row>
    <row r="10" spans="1:16" ht="5.0999999999999996" customHeight="1" x14ac:dyDescent="0.25"/>
    <row r="11" spans="1:16" ht="14.1" customHeight="1" x14ac:dyDescent="0.25">
      <c r="A11" s="249" t="s">
        <v>34</v>
      </c>
      <c r="B11" s="250" t="s">
        <v>22</v>
      </c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P11" s="264"/>
    </row>
    <row r="12" spans="1:16" ht="14.1" customHeight="1" x14ac:dyDescent="0.25">
      <c r="A12" s="251"/>
      <c r="B12" s="252" t="s">
        <v>237</v>
      </c>
      <c r="C12" s="253" t="s">
        <v>395</v>
      </c>
      <c r="D12" s="254" t="str">
        <f>D9</f>
        <v>colab.</v>
      </c>
      <c r="E12" s="327"/>
      <c r="F12" s="255">
        <f>$E$12</f>
        <v>0</v>
      </c>
      <c r="G12" s="255">
        <f>$E$12</f>
        <v>0</v>
      </c>
      <c r="H12" s="255">
        <f>$E$12</f>
        <v>0</v>
      </c>
      <c r="I12" s="255">
        <f>$E$12</f>
        <v>0</v>
      </c>
      <c r="J12" s="255">
        <f>$E$12</f>
        <v>0</v>
      </c>
      <c r="K12" s="254" t="str">
        <f>K9</f>
        <v>R$/colab.mês</v>
      </c>
      <c r="L12" s="332"/>
      <c r="M12" s="256" t="s">
        <v>232</v>
      </c>
      <c r="P12" s="264"/>
    </row>
    <row r="13" spans="1:16" ht="14.1" customHeight="1" x14ac:dyDescent="0.25">
      <c r="A13" s="265"/>
      <c r="B13" s="266" t="s">
        <v>238</v>
      </c>
      <c r="C13" s="267" t="s">
        <v>396</v>
      </c>
      <c r="D13" s="268" t="str">
        <f>D12</f>
        <v>colab.</v>
      </c>
      <c r="E13" s="329"/>
      <c r="F13" s="269">
        <f>$E$13</f>
        <v>0</v>
      </c>
      <c r="G13" s="269">
        <f>$E$13</f>
        <v>0</v>
      </c>
      <c r="H13" s="269">
        <f>$E$13</f>
        <v>0</v>
      </c>
      <c r="I13" s="269">
        <f>$E$13</f>
        <v>0</v>
      </c>
      <c r="J13" s="269">
        <f>$E$13</f>
        <v>0</v>
      </c>
      <c r="K13" s="268" t="str">
        <f>K12</f>
        <v>R$/colab.mês</v>
      </c>
      <c r="L13" s="333"/>
      <c r="M13" s="270" t="str">
        <f>M12</f>
        <v>Preço de mercado</v>
      </c>
    </row>
    <row r="14" spans="1:16" ht="14.1" customHeight="1" x14ac:dyDescent="0.25">
      <c r="A14" s="265"/>
      <c r="B14" s="266" t="s">
        <v>239</v>
      </c>
      <c r="C14" s="267" t="s">
        <v>83</v>
      </c>
      <c r="D14" s="268" t="str">
        <f>D12</f>
        <v>colab.</v>
      </c>
      <c r="E14" s="329"/>
      <c r="F14" s="269">
        <f>$E$14</f>
        <v>0</v>
      </c>
      <c r="G14" s="269">
        <f>$E$14</f>
        <v>0</v>
      </c>
      <c r="H14" s="269">
        <f>$E$14</f>
        <v>0</v>
      </c>
      <c r="I14" s="269">
        <f>$E$14</f>
        <v>0</v>
      </c>
      <c r="J14" s="269">
        <f>$E$14</f>
        <v>0</v>
      </c>
      <c r="K14" s="268" t="str">
        <f>K12</f>
        <v>R$/colab.mês</v>
      </c>
      <c r="L14" s="333"/>
      <c r="M14" s="270" t="str">
        <f>M12</f>
        <v>Preço de mercado</v>
      </c>
    </row>
    <row r="15" spans="1:16" ht="14.1" customHeight="1" x14ac:dyDescent="0.25">
      <c r="A15" s="265"/>
      <c r="B15" s="266" t="s">
        <v>240</v>
      </c>
      <c r="C15" s="267" t="s">
        <v>84</v>
      </c>
      <c r="D15" s="268" t="str">
        <f>D14</f>
        <v>colab.</v>
      </c>
      <c r="E15" s="329"/>
      <c r="F15" s="269">
        <f>$E$15</f>
        <v>0</v>
      </c>
      <c r="G15" s="269">
        <f>$E$15</f>
        <v>0</v>
      </c>
      <c r="H15" s="269">
        <f>$E$15</f>
        <v>0</v>
      </c>
      <c r="I15" s="269">
        <f>$E$15</f>
        <v>0</v>
      </c>
      <c r="J15" s="269">
        <f>$E$15</f>
        <v>0</v>
      </c>
      <c r="K15" s="268" t="str">
        <f>K14</f>
        <v>R$/colab.mês</v>
      </c>
      <c r="L15" s="333"/>
      <c r="M15" s="270" t="str">
        <f t="shared" ref="M15:M18" si="1">M14</f>
        <v>Preço de mercado</v>
      </c>
    </row>
    <row r="16" spans="1:16" ht="14.1" customHeight="1" x14ac:dyDescent="0.25">
      <c r="A16" s="265"/>
      <c r="B16" s="266" t="s">
        <v>283</v>
      </c>
      <c r="C16" s="267" t="s">
        <v>82</v>
      </c>
      <c r="D16" s="268" t="str">
        <f>D15</f>
        <v>colab.</v>
      </c>
      <c r="E16" s="329"/>
      <c r="F16" s="269">
        <f>$E$16</f>
        <v>0</v>
      </c>
      <c r="G16" s="269">
        <f>$E$16</f>
        <v>0</v>
      </c>
      <c r="H16" s="269">
        <f>$E$16</f>
        <v>0</v>
      </c>
      <c r="I16" s="269">
        <f>$E$16</f>
        <v>0</v>
      </c>
      <c r="J16" s="269">
        <f>$E$16</f>
        <v>0</v>
      </c>
      <c r="K16" s="268" t="str">
        <f>K15</f>
        <v>R$/colab.mês</v>
      </c>
      <c r="L16" s="333"/>
      <c r="M16" s="270" t="str">
        <f t="shared" si="1"/>
        <v>Preço de mercado</v>
      </c>
    </row>
    <row r="17" spans="1:15" ht="14.1" customHeight="1" x14ac:dyDescent="0.25">
      <c r="A17" s="265"/>
      <c r="B17" s="266" t="s">
        <v>284</v>
      </c>
      <c r="C17" s="267" t="s">
        <v>79</v>
      </c>
      <c r="D17" s="268" t="str">
        <f>D16</f>
        <v>colab.</v>
      </c>
      <c r="E17" s="329"/>
      <c r="F17" s="269">
        <f>$E$17</f>
        <v>0</v>
      </c>
      <c r="G17" s="269">
        <f>$E$17</f>
        <v>0</v>
      </c>
      <c r="H17" s="269">
        <f>$E$17</f>
        <v>0</v>
      </c>
      <c r="I17" s="269">
        <f>$E$17</f>
        <v>0</v>
      </c>
      <c r="J17" s="269">
        <f>$E$17</f>
        <v>0</v>
      </c>
      <c r="K17" s="268" t="str">
        <f>K16</f>
        <v>R$/colab.mês</v>
      </c>
      <c r="L17" s="333"/>
      <c r="M17" s="270" t="str">
        <f t="shared" si="1"/>
        <v>Preço de mercado</v>
      </c>
    </row>
    <row r="18" spans="1:15" ht="14.1" customHeight="1" x14ac:dyDescent="0.25">
      <c r="A18" s="258"/>
      <c r="B18" s="259" t="s">
        <v>285</v>
      </c>
      <c r="C18" s="260" t="s">
        <v>78</v>
      </c>
      <c r="D18" s="261" t="str">
        <f>D17</f>
        <v>colab.</v>
      </c>
      <c r="E18" s="328"/>
      <c r="F18" s="262">
        <f>$E$18</f>
        <v>0</v>
      </c>
      <c r="G18" s="262">
        <f>$E$18</f>
        <v>0</v>
      </c>
      <c r="H18" s="262">
        <f>$E$18</f>
        <v>0</v>
      </c>
      <c r="I18" s="262">
        <f>$E$18</f>
        <v>0</v>
      </c>
      <c r="J18" s="262">
        <f>$E$18</f>
        <v>0</v>
      </c>
      <c r="K18" s="261" t="str">
        <f>K17</f>
        <v>R$/colab.mês</v>
      </c>
      <c r="L18" s="334"/>
      <c r="M18" s="263" t="str">
        <f t="shared" si="1"/>
        <v>Preço de mercado</v>
      </c>
    </row>
    <row r="19" spans="1:15" ht="5.0999999999999996" customHeight="1" x14ac:dyDescent="0.25"/>
    <row r="20" spans="1:15" ht="14.1" customHeight="1" x14ac:dyDescent="0.25">
      <c r="A20" s="249" t="s">
        <v>36</v>
      </c>
      <c r="B20" s="250" t="s">
        <v>21</v>
      </c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</row>
    <row r="21" spans="1:15" ht="14.1" customHeight="1" x14ac:dyDescent="0.25">
      <c r="A21" s="251"/>
      <c r="B21" s="252" t="s">
        <v>237</v>
      </c>
      <c r="C21" s="253" t="s">
        <v>87</v>
      </c>
      <c r="D21" s="254" t="str">
        <f>D16</f>
        <v>colab.</v>
      </c>
      <c r="E21" s="327"/>
      <c r="F21" s="255">
        <f>$E$21</f>
        <v>0</v>
      </c>
      <c r="G21" s="255">
        <f>$E$21</f>
        <v>0</v>
      </c>
      <c r="H21" s="255">
        <f>$E$21</f>
        <v>0</v>
      </c>
      <c r="I21" s="255">
        <f>$E$21</f>
        <v>0</v>
      </c>
      <c r="J21" s="255">
        <f>$E$21</f>
        <v>0</v>
      </c>
      <c r="K21" s="254" t="str">
        <f>K16</f>
        <v>R$/colab.mês</v>
      </c>
      <c r="L21" s="332"/>
      <c r="M21" s="256" t="str">
        <f>M18</f>
        <v>Preço de mercado</v>
      </c>
    </row>
    <row r="22" spans="1:15" ht="14.1" customHeight="1" x14ac:dyDescent="0.25">
      <c r="A22" s="265"/>
      <c r="B22" s="266" t="s">
        <v>238</v>
      </c>
      <c r="C22" s="267" t="s">
        <v>85</v>
      </c>
      <c r="D22" s="268" t="str">
        <f>D21</f>
        <v>colab.</v>
      </c>
      <c r="E22" s="329"/>
      <c r="F22" s="269">
        <f>$E$22</f>
        <v>0</v>
      </c>
      <c r="G22" s="269">
        <f>$E$22</f>
        <v>0</v>
      </c>
      <c r="H22" s="269">
        <f>$E$22</f>
        <v>0</v>
      </c>
      <c r="I22" s="269">
        <f>$E$22</f>
        <v>0</v>
      </c>
      <c r="J22" s="269">
        <f>$E$22</f>
        <v>0</v>
      </c>
      <c r="K22" s="268" t="str">
        <f>K21</f>
        <v>R$/colab.mês</v>
      </c>
      <c r="L22" s="333"/>
      <c r="M22" s="270" t="str">
        <f>M21</f>
        <v>Preço de mercado</v>
      </c>
    </row>
    <row r="23" spans="1:15" ht="14.1" customHeight="1" x14ac:dyDescent="0.25">
      <c r="A23" s="258"/>
      <c r="B23" s="259" t="s">
        <v>239</v>
      </c>
      <c r="C23" s="260" t="s">
        <v>80</v>
      </c>
      <c r="D23" s="261" t="str">
        <f>D18</f>
        <v>colab.</v>
      </c>
      <c r="E23" s="328"/>
      <c r="F23" s="262">
        <f>$E$23</f>
        <v>0</v>
      </c>
      <c r="G23" s="262">
        <f>$E$23</f>
        <v>0</v>
      </c>
      <c r="H23" s="262">
        <f>$E$23</f>
        <v>0</v>
      </c>
      <c r="I23" s="262">
        <f>$E$23</f>
        <v>0</v>
      </c>
      <c r="J23" s="262">
        <f>$E$23</f>
        <v>0</v>
      </c>
      <c r="K23" s="261" t="str">
        <f>K18</f>
        <v>R$/colab.mês</v>
      </c>
      <c r="L23" s="334"/>
      <c r="M23" s="263" t="str">
        <f>M18</f>
        <v>Preço de mercado</v>
      </c>
    </row>
    <row r="24" spans="1:15" ht="5.0999999999999996" customHeight="1" x14ac:dyDescent="0.25"/>
    <row r="25" spans="1:15" s="236" customFormat="1" ht="14.1" customHeight="1" x14ac:dyDescent="0.25">
      <c r="A25" s="241" t="s">
        <v>487</v>
      </c>
      <c r="B25" s="271" t="s">
        <v>492</v>
      </c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O25" s="187"/>
    </row>
    <row r="26" spans="1:15" s="236" customFormat="1" ht="14.1" customHeight="1" x14ac:dyDescent="0.25">
      <c r="A26" s="243" t="s">
        <v>50</v>
      </c>
      <c r="B26" s="243"/>
      <c r="C26" s="243"/>
      <c r="D26" s="243" t="s">
        <v>5</v>
      </c>
      <c r="E26" s="244" t="s">
        <v>910</v>
      </c>
      <c r="F26" s="244" t="s">
        <v>911</v>
      </c>
      <c r="G26" s="244" t="s">
        <v>912</v>
      </c>
      <c r="H26" s="244" t="s">
        <v>913</v>
      </c>
      <c r="I26" s="244" t="s">
        <v>914</v>
      </c>
      <c r="J26" s="244" t="s">
        <v>915</v>
      </c>
      <c r="K26" s="245" t="s">
        <v>5</v>
      </c>
      <c r="L26" s="246" t="s">
        <v>53</v>
      </c>
      <c r="M26" s="243" t="s">
        <v>6</v>
      </c>
    </row>
    <row r="27" spans="1:15" s="236" customFormat="1" ht="14.1" customHeight="1" x14ac:dyDescent="0.25">
      <c r="A27" s="243"/>
      <c r="B27" s="243"/>
      <c r="C27" s="243"/>
      <c r="D27" s="243"/>
      <c r="E27" s="247"/>
      <c r="F27" s="247"/>
      <c r="G27" s="247"/>
      <c r="H27" s="247"/>
      <c r="I27" s="247"/>
      <c r="J27" s="247"/>
      <c r="K27" s="248"/>
      <c r="L27" s="243"/>
      <c r="M27" s="243"/>
    </row>
    <row r="28" spans="1:15" ht="5.0999999999999996" customHeight="1" x14ac:dyDescent="0.25"/>
    <row r="29" spans="1:15" ht="14.1" customHeight="1" x14ac:dyDescent="0.25">
      <c r="A29" s="249" t="s">
        <v>33</v>
      </c>
      <c r="B29" s="271" t="s">
        <v>493</v>
      </c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</row>
    <row r="30" spans="1:15" ht="14.1" customHeight="1" x14ac:dyDescent="0.25">
      <c r="A30" s="251"/>
      <c r="B30" s="252" t="s">
        <v>237</v>
      </c>
      <c r="C30" s="253" t="s">
        <v>20</v>
      </c>
      <c r="D30" s="254" t="str">
        <f>D12</f>
        <v>colab.</v>
      </c>
      <c r="E30" s="255">
        <f t="shared" ref="E30:J30" si="2">SUM(E8:E9)</f>
        <v>0</v>
      </c>
      <c r="F30" s="255">
        <f t="shared" si="2"/>
        <v>0</v>
      </c>
      <c r="G30" s="255">
        <f t="shared" si="2"/>
        <v>0</v>
      </c>
      <c r="H30" s="255">
        <f t="shared" si="2"/>
        <v>0</v>
      </c>
      <c r="I30" s="255">
        <f t="shared" si="2"/>
        <v>0</v>
      </c>
      <c r="J30" s="255">
        <f t="shared" si="2"/>
        <v>0</v>
      </c>
      <c r="K30" s="254" t="str">
        <f>K12</f>
        <v>R$/colab.mês</v>
      </c>
      <c r="L30" s="332"/>
      <c r="M30" s="256" t="str">
        <f>M23</f>
        <v>Preço de mercado</v>
      </c>
      <c r="N30" s="264"/>
    </row>
    <row r="31" spans="1:15" ht="14.1" customHeight="1" x14ac:dyDescent="0.25">
      <c r="A31" s="265"/>
      <c r="B31" s="266" t="s">
        <v>238</v>
      </c>
      <c r="C31" s="267" t="s">
        <v>22</v>
      </c>
      <c r="D31" s="268" t="str">
        <f>D30</f>
        <v>colab.</v>
      </c>
      <c r="E31" s="269">
        <f t="shared" ref="E31:J31" si="3">SUM(E12:E18)</f>
        <v>0</v>
      </c>
      <c r="F31" s="269">
        <f t="shared" si="3"/>
        <v>0</v>
      </c>
      <c r="G31" s="269">
        <f t="shared" si="3"/>
        <v>0</v>
      </c>
      <c r="H31" s="269">
        <f t="shared" si="3"/>
        <v>0</v>
      </c>
      <c r="I31" s="269">
        <f t="shared" si="3"/>
        <v>0</v>
      </c>
      <c r="J31" s="269">
        <f t="shared" si="3"/>
        <v>0</v>
      </c>
      <c r="K31" s="268" t="str">
        <f>K30</f>
        <v>R$/colab.mês</v>
      </c>
      <c r="L31" s="333"/>
      <c r="M31" s="270" t="str">
        <f t="shared" ref="M31:M32" si="4">M30</f>
        <v>Preço de mercado</v>
      </c>
      <c r="N31" s="264"/>
    </row>
    <row r="32" spans="1:15" ht="14.1" customHeight="1" x14ac:dyDescent="0.25">
      <c r="A32" s="258"/>
      <c r="B32" s="259" t="s">
        <v>239</v>
      </c>
      <c r="C32" s="260" t="s">
        <v>21</v>
      </c>
      <c r="D32" s="261" t="str">
        <f>D31</f>
        <v>colab.</v>
      </c>
      <c r="E32" s="262">
        <f t="shared" ref="E32:J32" si="5">SUM(E21:E23)</f>
        <v>0</v>
      </c>
      <c r="F32" s="262">
        <f t="shared" si="5"/>
        <v>0</v>
      </c>
      <c r="G32" s="262">
        <f t="shared" si="5"/>
        <v>0</v>
      </c>
      <c r="H32" s="262">
        <f t="shared" si="5"/>
        <v>0</v>
      </c>
      <c r="I32" s="262">
        <f t="shared" si="5"/>
        <v>0</v>
      </c>
      <c r="J32" s="262">
        <f t="shared" si="5"/>
        <v>0</v>
      </c>
      <c r="K32" s="261" t="str">
        <f>K31</f>
        <v>R$/colab.mês</v>
      </c>
      <c r="L32" s="334"/>
      <c r="M32" s="263" t="str">
        <f t="shared" si="4"/>
        <v>Preço de mercado</v>
      </c>
      <c r="N32" s="264"/>
    </row>
    <row r="33" spans="1:13" ht="5.0999999999999996" customHeight="1" x14ac:dyDescent="0.25"/>
    <row r="34" spans="1:13" ht="14.1" customHeight="1" x14ac:dyDescent="0.25">
      <c r="A34" s="249" t="s">
        <v>34</v>
      </c>
      <c r="B34" s="271" t="s">
        <v>494</v>
      </c>
      <c r="C34" s="271"/>
      <c r="D34" s="271"/>
      <c r="E34" s="271"/>
      <c r="F34" s="271"/>
      <c r="G34" s="271"/>
      <c r="H34" s="271"/>
      <c r="I34" s="271"/>
      <c r="J34" s="271"/>
      <c r="K34" s="271"/>
      <c r="L34" s="271"/>
      <c r="M34" s="271"/>
    </row>
    <row r="35" spans="1:13" ht="14.1" customHeight="1" x14ac:dyDescent="0.25">
      <c r="A35" s="251"/>
      <c r="B35" s="252" t="s">
        <v>237</v>
      </c>
      <c r="C35" s="253" t="s">
        <v>20</v>
      </c>
      <c r="D35" s="254" t="str">
        <f>D32</f>
        <v>colab.</v>
      </c>
      <c r="E35" s="255">
        <f t="shared" ref="E35:F37" si="6">E30</f>
        <v>0</v>
      </c>
      <c r="F35" s="255">
        <f t="shared" si="6"/>
        <v>0</v>
      </c>
      <c r="G35" s="255">
        <f t="shared" ref="G35:H35" si="7">G30</f>
        <v>0</v>
      </c>
      <c r="H35" s="255">
        <f t="shared" si="7"/>
        <v>0</v>
      </c>
      <c r="I35" s="255">
        <f t="shared" ref="I35:J35" si="8">I30</f>
        <v>0</v>
      </c>
      <c r="J35" s="255">
        <f t="shared" si="8"/>
        <v>0</v>
      </c>
      <c r="K35" s="254" t="str">
        <f>K32</f>
        <v>R$/colab.mês</v>
      </c>
      <c r="L35" s="332"/>
      <c r="M35" s="256" t="s">
        <v>88</v>
      </c>
    </row>
    <row r="36" spans="1:13" ht="14.1" customHeight="1" x14ac:dyDescent="0.25">
      <c r="A36" s="265"/>
      <c r="B36" s="266" t="s">
        <v>238</v>
      </c>
      <c r="C36" s="267" t="s">
        <v>22</v>
      </c>
      <c r="D36" s="268" t="str">
        <f>D35</f>
        <v>colab.</v>
      </c>
      <c r="E36" s="269">
        <f t="shared" si="6"/>
        <v>0</v>
      </c>
      <c r="F36" s="269">
        <f t="shared" si="6"/>
        <v>0</v>
      </c>
      <c r="G36" s="269">
        <f t="shared" ref="G36:H36" si="9">G31</f>
        <v>0</v>
      </c>
      <c r="H36" s="269">
        <f t="shared" si="9"/>
        <v>0</v>
      </c>
      <c r="I36" s="269">
        <f t="shared" ref="I36:J36" si="10">I31</f>
        <v>0</v>
      </c>
      <c r="J36" s="269">
        <f t="shared" si="10"/>
        <v>0</v>
      </c>
      <c r="K36" s="268" t="str">
        <f>K35</f>
        <v>R$/colab.mês</v>
      </c>
      <c r="L36" s="333"/>
      <c r="M36" s="270" t="str">
        <f t="shared" ref="M36:M37" si="11">M35</f>
        <v>Tarifa de Transporte Público</v>
      </c>
    </row>
    <row r="37" spans="1:13" ht="14.1" customHeight="1" x14ac:dyDescent="0.25">
      <c r="A37" s="258"/>
      <c r="B37" s="259" t="s">
        <v>239</v>
      </c>
      <c r="C37" s="260" t="s">
        <v>21</v>
      </c>
      <c r="D37" s="261" t="str">
        <f>D36</f>
        <v>colab.</v>
      </c>
      <c r="E37" s="262">
        <f t="shared" si="6"/>
        <v>0</v>
      </c>
      <c r="F37" s="262">
        <f t="shared" si="6"/>
        <v>0</v>
      </c>
      <c r="G37" s="262">
        <f t="shared" ref="G37:H37" si="12">G32</f>
        <v>0</v>
      </c>
      <c r="H37" s="262">
        <f t="shared" si="12"/>
        <v>0</v>
      </c>
      <c r="I37" s="262">
        <f t="shared" ref="I37:J37" si="13">I32</f>
        <v>0</v>
      </c>
      <c r="J37" s="262">
        <f t="shared" si="13"/>
        <v>0</v>
      </c>
      <c r="K37" s="261" t="str">
        <f>K36</f>
        <v>R$/colab.mês</v>
      </c>
      <c r="L37" s="334"/>
      <c r="M37" s="263" t="str">
        <f t="shared" si="11"/>
        <v>Tarifa de Transporte Público</v>
      </c>
    </row>
    <row r="38" spans="1:13" ht="5.0999999999999996" customHeight="1" x14ac:dyDescent="0.25"/>
    <row r="39" spans="1:13" ht="14.1" customHeight="1" x14ac:dyDescent="0.25">
      <c r="A39" s="249" t="s">
        <v>36</v>
      </c>
      <c r="B39" s="271" t="s">
        <v>478</v>
      </c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</row>
    <row r="40" spans="1:13" ht="14.1" customHeight="1" x14ac:dyDescent="0.25">
      <c r="A40" s="251"/>
      <c r="B40" s="252" t="s">
        <v>237</v>
      </c>
      <c r="C40" s="253" t="s">
        <v>20</v>
      </c>
      <c r="D40" s="254" t="str">
        <f>D37</f>
        <v>colab.</v>
      </c>
      <c r="E40" s="255">
        <f t="shared" ref="E40:K40" si="14">E35</f>
        <v>0</v>
      </c>
      <c r="F40" s="255">
        <f t="shared" si="14"/>
        <v>0</v>
      </c>
      <c r="G40" s="255">
        <f t="shared" si="14"/>
        <v>0</v>
      </c>
      <c r="H40" s="255">
        <f t="shared" si="14"/>
        <v>0</v>
      </c>
      <c r="I40" s="255">
        <f t="shared" si="14"/>
        <v>0</v>
      </c>
      <c r="J40" s="255">
        <f t="shared" si="14"/>
        <v>0</v>
      </c>
      <c r="K40" s="254" t="str">
        <f t="shared" si="14"/>
        <v>R$/colab.mês</v>
      </c>
      <c r="L40" s="332"/>
      <c r="M40" s="256" t="str">
        <f>M30</f>
        <v>Preço de mercado</v>
      </c>
    </row>
    <row r="41" spans="1:13" ht="14.1" customHeight="1" x14ac:dyDescent="0.25">
      <c r="A41" s="265"/>
      <c r="B41" s="266" t="s">
        <v>238</v>
      </c>
      <c r="C41" s="267" t="s">
        <v>22</v>
      </c>
      <c r="D41" s="268" t="str">
        <f>D40</f>
        <v>colab.</v>
      </c>
      <c r="E41" s="269">
        <f t="shared" ref="E41:J42" si="15">E36</f>
        <v>0</v>
      </c>
      <c r="F41" s="269">
        <f t="shared" si="15"/>
        <v>0</v>
      </c>
      <c r="G41" s="269">
        <f t="shared" si="15"/>
        <v>0</v>
      </c>
      <c r="H41" s="269">
        <f t="shared" si="15"/>
        <v>0</v>
      </c>
      <c r="I41" s="269">
        <f t="shared" si="15"/>
        <v>0</v>
      </c>
      <c r="J41" s="269">
        <f t="shared" si="15"/>
        <v>0</v>
      </c>
      <c r="K41" s="268" t="str">
        <f>K40</f>
        <v>R$/colab.mês</v>
      </c>
      <c r="L41" s="333"/>
      <c r="M41" s="270" t="str">
        <f t="shared" ref="M41:M42" si="16">M40</f>
        <v>Preço de mercado</v>
      </c>
    </row>
    <row r="42" spans="1:13" ht="14.1" customHeight="1" x14ac:dyDescent="0.25">
      <c r="A42" s="258"/>
      <c r="B42" s="259" t="s">
        <v>239</v>
      </c>
      <c r="C42" s="260" t="s">
        <v>21</v>
      </c>
      <c r="D42" s="261" t="str">
        <f>D41</f>
        <v>colab.</v>
      </c>
      <c r="E42" s="262">
        <f t="shared" si="15"/>
        <v>0</v>
      </c>
      <c r="F42" s="262">
        <f t="shared" si="15"/>
        <v>0</v>
      </c>
      <c r="G42" s="262">
        <f t="shared" si="15"/>
        <v>0</v>
      </c>
      <c r="H42" s="262">
        <f t="shared" si="15"/>
        <v>0</v>
      </c>
      <c r="I42" s="262">
        <f t="shared" si="15"/>
        <v>0</v>
      </c>
      <c r="J42" s="262">
        <f t="shared" si="15"/>
        <v>0</v>
      </c>
      <c r="K42" s="261" t="str">
        <f>K41</f>
        <v>R$/colab.mês</v>
      </c>
      <c r="L42" s="334"/>
      <c r="M42" s="263" t="str">
        <f t="shared" si="16"/>
        <v>Preço de mercado</v>
      </c>
    </row>
    <row r="43" spans="1:13" ht="5.0999999999999996" customHeight="1" x14ac:dyDescent="0.25"/>
    <row r="44" spans="1:13" ht="14.1" customHeight="1" x14ac:dyDescent="0.25">
      <c r="A44" s="249" t="s">
        <v>37</v>
      </c>
      <c r="B44" s="271" t="s">
        <v>495</v>
      </c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</row>
    <row r="45" spans="1:13" ht="14.1" customHeight="1" x14ac:dyDescent="0.25">
      <c r="A45" s="251"/>
      <c r="B45" s="252" t="s">
        <v>237</v>
      </c>
      <c r="C45" s="253" t="s">
        <v>20</v>
      </c>
      <c r="D45" s="254" t="str">
        <f>D42</f>
        <v>colab.</v>
      </c>
      <c r="E45" s="255">
        <f t="shared" ref="E45:K45" si="17">E40</f>
        <v>0</v>
      </c>
      <c r="F45" s="255">
        <f t="shared" si="17"/>
        <v>0</v>
      </c>
      <c r="G45" s="255">
        <f t="shared" si="17"/>
        <v>0</v>
      </c>
      <c r="H45" s="255">
        <f t="shared" si="17"/>
        <v>0</v>
      </c>
      <c r="I45" s="255">
        <f t="shared" si="17"/>
        <v>0</v>
      </c>
      <c r="J45" s="255">
        <f t="shared" si="17"/>
        <v>0</v>
      </c>
      <c r="K45" s="254" t="str">
        <f t="shared" si="17"/>
        <v>R$/colab.mês</v>
      </c>
      <c r="L45" s="332"/>
      <c r="M45" s="256" t="str">
        <f>M40</f>
        <v>Preço de mercado</v>
      </c>
    </row>
    <row r="46" spans="1:13" ht="14.1" customHeight="1" x14ac:dyDescent="0.25">
      <c r="A46" s="265"/>
      <c r="B46" s="266" t="s">
        <v>238</v>
      </c>
      <c r="C46" s="267" t="s">
        <v>22</v>
      </c>
      <c r="D46" s="268" t="str">
        <f>D45</f>
        <v>colab.</v>
      </c>
      <c r="E46" s="269">
        <f t="shared" ref="E46:J47" si="18">E41</f>
        <v>0</v>
      </c>
      <c r="F46" s="269">
        <f t="shared" si="18"/>
        <v>0</v>
      </c>
      <c r="G46" s="269">
        <f t="shared" si="18"/>
        <v>0</v>
      </c>
      <c r="H46" s="269">
        <f t="shared" si="18"/>
        <v>0</v>
      </c>
      <c r="I46" s="269">
        <f t="shared" si="18"/>
        <v>0</v>
      </c>
      <c r="J46" s="269">
        <f t="shared" si="18"/>
        <v>0</v>
      </c>
      <c r="K46" s="268" t="str">
        <f>K45</f>
        <v>R$/colab.mês</v>
      </c>
      <c r="L46" s="333"/>
      <c r="M46" s="270" t="str">
        <f t="shared" ref="M46:M47" si="19">M45</f>
        <v>Preço de mercado</v>
      </c>
    </row>
    <row r="47" spans="1:13" ht="14.1" customHeight="1" x14ac:dyDescent="0.25">
      <c r="A47" s="258"/>
      <c r="B47" s="259" t="s">
        <v>239</v>
      </c>
      <c r="C47" s="260" t="s">
        <v>21</v>
      </c>
      <c r="D47" s="261" t="str">
        <f>D46</f>
        <v>colab.</v>
      </c>
      <c r="E47" s="262">
        <f t="shared" si="18"/>
        <v>0</v>
      </c>
      <c r="F47" s="262">
        <f t="shared" si="18"/>
        <v>0</v>
      </c>
      <c r="G47" s="262">
        <f t="shared" si="18"/>
        <v>0</v>
      </c>
      <c r="H47" s="262">
        <f t="shared" si="18"/>
        <v>0</v>
      </c>
      <c r="I47" s="262">
        <f t="shared" si="18"/>
        <v>0</v>
      </c>
      <c r="J47" s="262">
        <f t="shared" si="18"/>
        <v>0</v>
      </c>
      <c r="K47" s="261" t="str">
        <f>K46</f>
        <v>R$/colab.mês</v>
      </c>
      <c r="L47" s="334"/>
      <c r="M47" s="263" t="str">
        <f t="shared" si="19"/>
        <v>Preço de mercado</v>
      </c>
    </row>
    <row r="48" spans="1:13" ht="5.0999999999999996" customHeight="1" x14ac:dyDescent="0.25">
      <c r="B48" s="272"/>
      <c r="C48" s="273"/>
      <c r="E48" s="274"/>
      <c r="F48" s="274"/>
      <c r="G48" s="274"/>
      <c r="H48" s="274"/>
      <c r="I48" s="274"/>
      <c r="J48" s="274"/>
      <c r="L48" s="274"/>
      <c r="M48" s="275"/>
    </row>
    <row r="49" spans="1:14" s="236" customFormat="1" ht="14.1" customHeight="1" x14ac:dyDescent="0.25">
      <c r="A49" s="241" t="s">
        <v>488</v>
      </c>
      <c r="B49" s="271" t="s">
        <v>443</v>
      </c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</row>
    <row r="50" spans="1:14" s="236" customFormat="1" ht="14.1" customHeight="1" x14ac:dyDescent="0.25">
      <c r="A50" s="276" t="s">
        <v>50</v>
      </c>
      <c r="B50" s="277"/>
      <c r="C50" s="278"/>
      <c r="D50" s="279" t="s">
        <v>5</v>
      </c>
      <c r="E50" s="244" t="s">
        <v>910</v>
      </c>
      <c r="F50" s="244" t="s">
        <v>911</v>
      </c>
      <c r="G50" s="244" t="s">
        <v>912</v>
      </c>
      <c r="H50" s="244" t="s">
        <v>913</v>
      </c>
      <c r="I50" s="244" t="s">
        <v>914</v>
      </c>
      <c r="J50" s="244" t="s">
        <v>915</v>
      </c>
      <c r="K50" s="244" t="s">
        <v>439</v>
      </c>
      <c r="L50" s="280" t="s">
        <v>464</v>
      </c>
      <c r="M50" s="281" t="s">
        <v>6</v>
      </c>
    </row>
    <row r="51" spans="1:14" s="236" customFormat="1" ht="14.1" customHeight="1" x14ac:dyDescent="0.25">
      <c r="A51" s="282"/>
      <c r="B51" s="283"/>
      <c r="C51" s="284"/>
      <c r="D51" s="285"/>
      <c r="E51" s="247"/>
      <c r="F51" s="247"/>
      <c r="G51" s="247"/>
      <c r="H51" s="247"/>
      <c r="I51" s="247"/>
      <c r="J51" s="247"/>
      <c r="K51" s="247"/>
      <c r="L51" s="281"/>
      <c r="M51" s="281"/>
    </row>
    <row r="52" spans="1:14" ht="5.0999999999999996" customHeight="1" x14ac:dyDescent="0.25"/>
    <row r="53" spans="1:14" ht="14.1" customHeight="1" x14ac:dyDescent="0.25">
      <c r="A53" s="249" t="s">
        <v>33</v>
      </c>
      <c r="B53" s="271" t="s">
        <v>479</v>
      </c>
      <c r="C53" s="271"/>
      <c r="D53" s="271"/>
      <c r="E53" s="271"/>
      <c r="F53" s="271"/>
      <c r="G53" s="271"/>
      <c r="H53" s="271"/>
      <c r="I53" s="271"/>
      <c r="J53" s="271"/>
      <c r="K53" s="271"/>
      <c r="L53" s="271"/>
      <c r="M53" s="271"/>
    </row>
    <row r="54" spans="1:14" ht="14.1" customHeight="1" x14ac:dyDescent="0.25">
      <c r="A54" s="286"/>
      <c r="B54" s="252" t="s">
        <v>237</v>
      </c>
      <c r="C54" s="253" t="s">
        <v>74</v>
      </c>
      <c r="D54" s="254" t="s">
        <v>430</v>
      </c>
      <c r="E54" s="255">
        <f t="shared" ref="E54:J54" si="20">SUM(E8:E9)</f>
        <v>0</v>
      </c>
      <c r="F54" s="255">
        <f t="shared" si="20"/>
        <v>0</v>
      </c>
      <c r="G54" s="255">
        <f t="shared" si="20"/>
        <v>0</v>
      </c>
      <c r="H54" s="255">
        <f t="shared" si="20"/>
        <v>0</v>
      </c>
      <c r="I54" s="255">
        <f t="shared" si="20"/>
        <v>0</v>
      </c>
      <c r="J54" s="255">
        <f t="shared" si="20"/>
        <v>0</v>
      </c>
      <c r="K54" s="255">
        <v>3</v>
      </c>
      <c r="L54" s="332"/>
      <c r="M54" s="256" t="str">
        <f>M47</f>
        <v>Preço de mercado</v>
      </c>
      <c r="N54" s="264"/>
    </row>
    <row r="55" spans="1:14" ht="14.1" customHeight="1" x14ac:dyDescent="0.25">
      <c r="A55" s="287"/>
      <c r="B55" s="266" t="s">
        <v>238</v>
      </c>
      <c r="C55" s="267" t="s">
        <v>75</v>
      </c>
      <c r="D55" s="268" t="str">
        <f t="shared" ref="D55:J55" si="21">D54</f>
        <v>pç.</v>
      </c>
      <c r="E55" s="269">
        <f t="shared" si="21"/>
        <v>0</v>
      </c>
      <c r="F55" s="269">
        <f t="shared" si="21"/>
        <v>0</v>
      </c>
      <c r="G55" s="269">
        <f t="shared" si="21"/>
        <v>0</v>
      </c>
      <c r="H55" s="269">
        <f t="shared" si="21"/>
        <v>0</v>
      </c>
      <c r="I55" s="269">
        <f t="shared" si="21"/>
        <v>0</v>
      </c>
      <c r="J55" s="269">
        <f t="shared" si="21"/>
        <v>0</v>
      </c>
      <c r="K55" s="269">
        <v>4</v>
      </c>
      <c r="L55" s="333"/>
      <c r="M55" s="270" t="str">
        <f t="shared" ref="M55:M61" si="22">M54</f>
        <v>Preço de mercado</v>
      </c>
    </row>
    <row r="56" spans="1:14" ht="14.1" customHeight="1" x14ac:dyDescent="0.25">
      <c r="A56" s="287"/>
      <c r="B56" s="266" t="s">
        <v>239</v>
      </c>
      <c r="C56" s="267" t="s">
        <v>76</v>
      </c>
      <c r="D56" s="268" t="str">
        <f t="shared" ref="D56:D61" si="23">D55</f>
        <v>pç.</v>
      </c>
      <c r="E56" s="269">
        <f t="shared" ref="E56:F61" si="24">E55</f>
        <v>0</v>
      </c>
      <c r="F56" s="269">
        <f t="shared" si="24"/>
        <v>0</v>
      </c>
      <c r="G56" s="269">
        <f t="shared" ref="G56:H56" si="25">G55</f>
        <v>0</v>
      </c>
      <c r="H56" s="269">
        <f t="shared" si="25"/>
        <v>0</v>
      </c>
      <c r="I56" s="269">
        <f t="shared" ref="I56:J56" si="26">I55</f>
        <v>0</v>
      </c>
      <c r="J56" s="269">
        <f t="shared" si="26"/>
        <v>0</v>
      </c>
      <c r="K56" s="269">
        <v>2</v>
      </c>
      <c r="L56" s="333"/>
      <c r="M56" s="270" t="str">
        <f t="shared" si="22"/>
        <v>Preço de mercado</v>
      </c>
    </row>
    <row r="57" spans="1:14" ht="14.1" customHeight="1" x14ac:dyDescent="0.25">
      <c r="A57" s="287"/>
      <c r="B57" s="266" t="s">
        <v>240</v>
      </c>
      <c r="C57" s="267" t="s">
        <v>73</v>
      </c>
      <c r="D57" s="268" t="str">
        <f t="shared" si="23"/>
        <v>pç.</v>
      </c>
      <c r="E57" s="269">
        <f t="shared" si="24"/>
        <v>0</v>
      </c>
      <c r="F57" s="269">
        <f t="shared" si="24"/>
        <v>0</v>
      </c>
      <c r="G57" s="269">
        <f t="shared" ref="G57:H57" si="27">G56</f>
        <v>0</v>
      </c>
      <c r="H57" s="269">
        <f t="shared" si="27"/>
        <v>0</v>
      </c>
      <c r="I57" s="269">
        <f t="shared" ref="I57:J57" si="28">I56</f>
        <v>0</v>
      </c>
      <c r="J57" s="269">
        <f t="shared" si="28"/>
        <v>0</v>
      </c>
      <c r="K57" s="269">
        <v>2</v>
      </c>
      <c r="L57" s="333"/>
      <c r="M57" s="270" t="str">
        <f t="shared" si="22"/>
        <v>Preço de mercado</v>
      </c>
    </row>
    <row r="58" spans="1:14" ht="14.1" customHeight="1" x14ac:dyDescent="0.25">
      <c r="A58" s="287"/>
      <c r="B58" s="266" t="s">
        <v>283</v>
      </c>
      <c r="C58" s="267" t="s">
        <v>70</v>
      </c>
      <c r="D58" s="268" t="str">
        <f t="shared" si="23"/>
        <v>pç.</v>
      </c>
      <c r="E58" s="269">
        <f t="shared" si="24"/>
        <v>0</v>
      </c>
      <c r="F58" s="269">
        <f t="shared" si="24"/>
        <v>0</v>
      </c>
      <c r="G58" s="269">
        <f t="shared" ref="G58:H58" si="29">G57</f>
        <v>0</v>
      </c>
      <c r="H58" s="269">
        <f t="shared" si="29"/>
        <v>0</v>
      </c>
      <c r="I58" s="269">
        <f t="shared" ref="I58:J58" si="30">I57</f>
        <v>0</v>
      </c>
      <c r="J58" s="269">
        <f t="shared" si="30"/>
        <v>0</v>
      </c>
      <c r="K58" s="269">
        <v>2</v>
      </c>
      <c r="L58" s="333"/>
      <c r="M58" s="270" t="str">
        <f t="shared" si="22"/>
        <v>Preço de mercado</v>
      </c>
    </row>
    <row r="59" spans="1:14" ht="14.1" customHeight="1" x14ac:dyDescent="0.25">
      <c r="A59" s="287"/>
      <c r="B59" s="266" t="s">
        <v>284</v>
      </c>
      <c r="C59" s="267" t="s">
        <v>71</v>
      </c>
      <c r="D59" s="268" t="str">
        <f t="shared" si="23"/>
        <v>pç.</v>
      </c>
      <c r="E59" s="269">
        <f t="shared" si="24"/>
        <v>0</v>
      </c>
      <c r="F59" s="269">
        <f t="shared" si="24"/>
        <v>0</v>
      </c>
      <c r="G59" s="269">
        <f t="shared" ref="G59:H59" si="31">G58</f>
        <v>0</v>
      </c>
      <c r="H59" s="269">
        <f t="shared" si="31"/>
        <v>0</v>
      </c>
      <c r="I59" s="269">
        <f t="shared" ref="I59:J59" si="32">I58</f>
        <v>0</v>
      </c>
      <c r="J59" s="269">
        <f t="shared" si="32"/>
        <v>0</v>
      </c>
      <c r="K59" s="269">
        <v>2</v>
      </c>
      <c r="L59" s="333"/>
      <c r="M59" s="270" t="str">
        <f t="shared" si="22"/>
        <v>Preço de mercado</v>
      </c>
    </row>
    <row r="60" spans="1:14" ht="14.1" customHeight="1" x14ac:dyDescent="0.25">
      <c r="A60" s="287"/>
      <c r="B60" s="266" t="s">
        <v>285</v>
      </c>
      <c r="C60" s="267" t="s">
        <v>72</v>
      </c>
      <c r="D60" s="268" t="str">
        <f t="shared" si="23"/>
        <v>pç.</v>
      </c>
      <c r="E60" s="269">
        <f t="shared" si="24"/>
        <v>0</v>
      </c>
      <c r="F60" s="269">
        <f t="shared" si="24"/>
        <v>0</v>
      </c>
      <c r="G60" s="269">
        <f t="shared" ref="G60:H60" si="33">G59</f>
        <v>0</v>
      </c>
      <c r="H60" s="269">
        <f t="shared" si="33"/>
        <v>0</v>
      </c>
      <c r="I60" s="269">
        <f t="shared" ref="I60:J60" si="34">I59</f>
        <v>0</v>
      </c>
      <c r="J60" s="269">
        <f t="shared" si="34"/>
        <v>0</v>
      </c>
      <c r="K60" s="269">
        <v>2</v>
      </c>
      <c r="L60" s="333"/>
      <c r="M60" s="270" t="str">
        <f t="shared" si="22"/>
        <v>Preço de mercado</v>
      </c>
    </row>
    <row r="61" spans="1:14" ht="14.1" customHeight="1" x14ac:dyDescent="0.25">
      <c r="A61" s="288"/>
      <c r="B61" s="259" t="s">
        <v>287</v>
      </c>
      <c r="C61" s="260" t="s">
        <v>505</v>
      </c>
      <c r="D61" s="261" t="str">
        <f t="shared" si="23"/>
        <v>pç.</v>
      </c>
      <c r="E61" s="262">
        <f t="shared" si="24"/>
        <v>0</v>
      </c>
      <c r="F61" s="262">
        <f t="shared" si="24"/>
        <v>0</v>
      </c>
      <c r="G61" s="262">
        <f t="shared" ref="G61:H61" si="35">G60</f>
        <v>0</v>
      </c>
      <c r="H61" s="262">
        <f t="shared" si="35"/>
        <v>0</v>
      </c>
      <c r="I61" s="262">
        <f t="shared" ref="I61:J61" si="36">I60</f>
        <v>0</v>
      </c>
      <c r="J61" s="262">
        <f t="shared" si="36"/>
        <v>0</v>
      </c>
      <c r="K61" s="262">
        <v>1</v>
      </c>
      <c r="L61" s="334"/>
      <c r="M61" s="263" t="str">
        <f t="shared" si="22"/>
        <v>Preço de mercado</v>
      </c>
    </row>
    <row r="62" spans="1:14" ht="5.0999999999999996" customHeight="1" x14ac:dyDescent="0.25"/>
    <row r="63" spans="1:14" ht="14.1" customHeight="1" x14ac:dyDescent="0.25">
      <c r="A63" s="249" t="s">
        <v>34</v>
      </c>
      <c r="B63" s="271" t="s">
        <v>480</v>
      </c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</row>
    <row r="64" spans="1:14" ht="14.1" customHeight="1" x14ac:dyDescent="0.25">
      <c r="A64" s="289"/>
      <c r="B64" s="290" t="s">
        <v>237</v>
      </c>
      <c r="C64" s="291" t="s">
        <v>614</v>
      </c>
      <c r="D64" s="292" t="str">
        <f>D60</f>
        <v>pç.</v>
      </c>
      <c r="E64" s="293">
        <f t="shared" ref="E64:J64" si="37">E54</f>
        <v>0</v>
      </c>
      <c r="F64" s="293">
        <f t="shared" si="37"/>
        <v>0</v>
      </c>
      <c r="G64" s="293">
        <f t="shared" si="37"/>
        <v>0</v>
      </c>
      <c r="H64" s="293">
        <f t="shared" si="37"/>
        <v>0</v>
      </c>
      <c r="I64" s="293">
        <f t="shared" si="37"/>
        <v>0</v>
      </c>
      <c r="J64" s="293">
        <f t="shared" si="37"/>
        <v>0</v>
      </c>
      <c r="K64" s="293">
        <v>12</v>
      </c>
      <c r="L64" s="335"/>
      <c r="M64" s="294" t="str">
        <f>M60</f>
        <v>Preço de mercado</v>
      </c>
    </row>
    <row r="65" spans="1:13" ht="5.0999999999999996" customHeight="1" x14ac:dyDescent="0.25">
      <c r="B65" s="272"/>
      <c r="C65" s="273"/>
      <c r="L65" s="274"/>
      <c r="M65" s="275"/>
    </row>
    <row r="66" spans="1:13" s="236" customFormat="1" ht="14.1" customHeight="1" x14ac:dyDescent="0.25">
      <c r="A66" s="241" t="s">
        <v>490</v>
      </c>
      <c r="B66" s="271" t="s">
        <v>496</v>
      </c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</row>
    <row r="67" spans="1:13" s="236" customFormat="1" ht="14.1" customHeight="1" x14ac:dyDescent="0.25">
      <c r="A67" s="233" t="s">
        <v>50</v>
      </c>
      <c r="B67" s="234"/>
      <c r="C67" s="234"/>
      <c r="D67" s="234"/>
      <c r="E67" s="234"/>
      <c r="F67" s="295"/>
      <c r="G67" s="295"/>
      <c r="H67" s="295"/>
      <c r="I67" s="295"/>
      <c r="J67" s="295"/>
      <c r="K67" s="296" t="s">
        <v>5</v>
      </c>
      <c r="L67" s="297" t="s">
        <v>53</v>
      </c>
      <c r="M67" s="296" t="s">
        <v>6</v>
      </c>
    </row>
    <row r="68" spans="1:13" ht="5.0999999999999996" customHeight="1" x14ac:dyDescent="0.25">
      <c r="K68" s="298"/>
    </row>
    <row r="69" spans="1:13" ht="14.1" customHeight="1" x14ac:dyDescent="0.25">
      <c r="A69" s="249" t="s">
        <v>33</v>
      </c>
      <c r="B69" s="271" t="s">
        <v>497</v>
      </c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</row>
    <row r="70" spans="1:13" ht="14.1" customHeight="1" x14ac:dyDescent="0.25">
      <c r="A70" s="251"/>
      <c r="B70" s="252" t="s">
        <v>237</v>
      </c>
      <c r="C70" s="253" t="s">
        <v>278</v>
      </c>
      <c r="D70" s="254"/>
      <c r="E70" s="299"/>
      <c r="F70" s="299"/>
      <c r="G70" s="299"/>
      <c r="H70" s="299"/>
      <c r="I70" s="299"/>
      <c r="J70" s="299"/>
      <c r="K70" s="254" t="s">
        <v>18</v>
      </c>
      <c r="L70" s="332"/>
      <c r="M70" s="256" t="str">
        <f>M64</f>
        <v>Preço de mercado</v>
      </c>
    </row>
    <row r="71" spans="1:13" ht="14.1" customHeight="1" x14ac:dyDescent="0.25">
      <c r="A71" s="265"/>
      <c r="B71" s="266" t="s">
        <v>238</v>
      </c>
      <c r="C71" s="267" t="s">
        <v>67</v>
      </c>
      <c r="D71" s="268"/>
      <c r="E71" s="300"/>
      <c r="F71" s="300"/>
      <c r="G71" s="300"/>
      <c r="H71" s="300"/>
      <c r="I71" s="300"/>
      <c r="J71" s="300"/>
      <c r="K71" s="268" t="str">
        <f>K70</f>
        <v>R$/mês</v>
      </c>
      <c r="L71" s="333"/>
      <c r="M71" s="270" t="str">
        <f>M70</f>
        <v>Preço de mercado</v>
      </c>
    </row>
    <row r="72" spans="1:13" ht="14.1" customHeight="1" x14ac:dyDescent="0.25">
      <c r="A72" s="265"/>
      <c r="B72" s="266" t="s">
        <v>239</v>
      </c>
      <c r="C72" s="267" t="s">
        <v>385</v>
      </c>
      <c r="D72" s="268"/>
      <c r="E72" s="300"/>
      <c r="F72" s="300"/>
      <c r="G72" s="300"/>
      <c r="H72" s="300"/>
      <c r="I72" s="300"/>
      <c r="J72" s="300"/>
      <c r="K72" s="268" t="str">
        <f t="shared" ref="K72:K78" si="38">K71</f>
        <v>R$/mês</v>
      </c>
      <c r="L72" s="333"/>
      <c r="M72" s="270" t="str">
        <f t="shared" ref="M72:M79" si="39">M71</f>
        <v>Preço de mercado</v>
      </c>
    </row>
    <row r="73" spans="1:13" ht="14.1" customHeight="1" x14ac:dyDescent="0.25">
      <c r="A73" s="265"/>
      <c r="B73" s="266" t="s">
        <v>240</v>
      </c>
      <c r="C73" s="267" t="s">
        <v>57</v>
      </c>
      <c r="D73" s="268"/>
      <c r="E73" s="300"/>
      <c r="F73" s="300"/>
      <c r="G73" s="300"/>
      <c r="H73" s="300"/>
      <c r="I73" s="300"/>
      <c r="J73" s="300"/>
      <c r="K73" s="268" t="str">
        <f t="shared" si="38"/>
        <v>R$/mês</v>
      </c>
      <c r="L73" s="333"/>
      <c r="M73" s="270" t="str">
        <f t="shared" si="39"/>
        <v>Preço de mercado</v>
      </c>
    </row>
    <row r="74" spans="1:13" ht="14.1" customHeight="1" x14ac:dyDescent="0.25">
      <c r="A74" s="265"/>
      <c r="B74" s="266" t="s">
        <v>283</v>
      </c>
      <c r="C74" s="267" t="s">
        <v>431</v>
      </c>
      <c r="D74" s="268"/>
      <c r="E74" s="300"/>
      <c r="F74" s="300"/>
      <c r="G74" s="300"/>
      <c r="H74" s="300"/>
      <c r="I74" s="300"/>
      <c r="J74" s="300"/>
      <c r="K74" s="268" t="str">
        <f t="shared" si="38"/>
        <v>R$/mês</v>
      </c>
      <c r="L74" s="333"/>
      <c r="M74" s="270" t="str">
        <f t="shared" si="39"/>
        <v>Preço de mercado</v>
      </c>
    </row>
    <row r="75" spans="1:13" ht="14.1" customHeight="1" x14ac:dyDescent="0.25">
      <c r="A75" s="265"/>
      <c r="B75" s="266" t="s">
        <v>284</v>
      </c>
      <c r="C75" s="267" t="s">
        <v>58</v>
      </c>
      <c r="D75" s="268"/>
      <c r="E75" s="300"/>
      <c r="F75" s="300"/>
      <c r="G75" s="300"/>
      <c r="H75" s="300"/>
      <c r="I75" s="300"/>
      <c r="J75" s="300"/>
      <c r="K75" s="268" t="str">
        <f t="shared" si="38"/>
        <v>R$/mês</v>
      </c>
      <c r="L75" s="333"/>
      <c r="M75" s="270" t="str">
        <f t="shared" si="39"/>
        <v>Preço de mercado</v>
      </c>
    </row>
    <row r="76" spans="1:13" ht="14.1" customHeight="1" x14ac:dyDescent="0.25">
      <c r="A76" s="265"/>
      <c r="B76" s="266" t="s">
        <v>285</v>
      </c>
      <c r="C76" s="267" t="s">
        <v>604</v>
      </c>
      <c r="D76" s="268"/>
      <c r="E76" s="300"/>
      <c r="F76" s="300"/>
      <c r="G76" s="300"/>
      <c r="H76" s="300"/>
      <c r="I76" s="300"/>
      <c r="J76" s="300"/>
      <c r="K76" s="268" t="str">
        <f t="shared" si="38"/>
        <v>R$/mês</v>
      </c>
      <c r="L76" s="333"/>
      <c r="M76" s="270" t="str">
        <f t="shared" si="39"/>
        <v>Preço de mercado</v>
      </c>
    </row>
    <row r="77" spans="1:13" ht="14.1" customHeight="1" x14ac:dyDescent="0.25">
      <c r="A77" s="265"/>
      <c r="B77" s="266" t="s">
        <v>287</v>
      </c>
      <c r="C77" s="267" t="s">
        <v>500</v>
      </c>
      <c r="D77" s="268"/>
      <c r="E77" s="300"/>
      <c r="F77" s="300"/>
      <c r="G77" s="300"/>
      <c r="H77" s="300"/>
      <c r="I77" s="300"/>
      <c r="J77" s="300"/>
      <c r="K77" s="268" t="str">
        <f t="shared" si="38"/>
        <v>R$/mês</v>
      </c>
      <c r="L77" s="333"/>
      <c r="M77" s="270" t="str">
        <f t="shared" si="39"/>
        <v>Preço de mercado</v>
      </c>
    </row>
    <row r="78" spans="1:13" ht="14.1" customHeight="1" x14ac:dyDescent="0.25">
      <c r="A78" s="265"/>
      <c r="B78" s="266" t="s">
        <v>288</v>
      </c>
      <c r="C78" s="267" t="s">
        <v>501</v>
      </c>
      <c r="D78" s="268"/>
      <c r="E78" s="300"/>
      <c r="F78" s="300"/>
      <c r="G78" s="300"/>
      <c r="H78" s="300"/>
      <c r="I78" s="300"/>
      <c r="J78" s="300"/>
      <c r="K78" s="268" t="str">
        <f t="shared" si="38"/>
        <v>R$/mês</v>
      </c>
      <c r="L78" s="333"/>
      <c r="M78" s="270" t="str">
        <f t="shared" si="39"/>
        <v>Preço de mercado</v>
      </c>
    </row>
    <row r="79" spans="1:13" ht="14.1" customHeight="1" x14ac:dyDescent="0.25">
      <c r="A79" s="265"/>
      <c r="B79" s="266" t="s">
        <v>289</v>
      </c>
      <c r="C79" s="267" t="s">
        <v>89</v>
      </c>
      <c r="D79" s="268"/>
      <c r="E79" s="300"/>
      <c r="F79" s="300"/>
      <c r="G79" s="300"/>
      <c r="H79" s="300"/>
      <c r="I79" s="300"/>
      <c r="J79" s="300"/>
      <c r="K79" s="268" t="str">
        <f>K78</f>
        <v>R$/mês</v>
      </c>
      <c r="L79" s="333"/>
      <c r="M79" s="270" t="str">
        <f t="shared" si="39"/>
        <v>Preço de mercado</v>
      </c>
    </row>
    <row r="80" spans="1:13" ht="14.1" customHeight="1" x14ac:dyDescent="0.25">
      <c r="A80" s="301"/>
      <c r="B80" s="302" t="s">
        <v>290</v>
      </c>
      <c r="C80" s="303" t="s">
        <v>859</v>
      </c>
      <c r="D80" s="304"/>
      <c r="E80" s="305"/>
      <c r="F80" s="305"/>
      <c r="G80" s="305"/>
      <c r="H80" s="305"/>
      <c r="I80" s="305"/>
      <c r="J80" s="305"/>
      <c r="K80" s="268" t="str">
        <f t="shared" ref="K80:K81" si="40">K79</f>
        <v>R$/mês</v>
      </c>
      <c r="L80" s="306">
        <f>IF('(19)Fluxo_Caixa'!D147=0,0,'(18) Receita'!G26/20/12)</f>
        <v>0</v>
      </c>
      <c r="M80" s="270"/>
    </row>
    <row r="81" spans="1:14" ht="14.1" customHeight="1" x14ac:dyDescent="0.25">
      <c r="A81" s="301"/>
      <c r="B81" s="302" t="s">
        <v>291</v>
      </c>
      <c r="C81" s="303" t="s">
        <v>858</v>
      </c>
      <c r="D81" s="304"/>
      <c r="E81" s="305"/>
      <c r="F81" s="305"/>
      <c r="G81" s="305"/>
      <c r="H81" s="305"/>
      <c r="I81" s="305"/>
      <c r="J81" s="305"/>
      <c r="K81" s="268" t="str">
        <f t="shared" si="40"/>
        <v>R$/mês</v>
      </c>
      <c r="L81" s="306">
        <f>'(6)Comp.Desp.G'!D17</f>
        <v>0</v>
      </c>
      <c r="M81" s="270"/>
    </row>
    <row r="82" spans="1:14" ht="13.5" customHeight="1" x14ac:dyDescent="0.25">
      <c r="A82" s="258"/>
      <c r="B82" s="259" t="s">
        <v>292</v>
      </c>
      <c r="C82" s="260" t="s">
        <v>59</v>
      </c>
      <c r="D82" s="261"/>
      <c r="E82" s="307"/>
      <c r="F82" s="307"/>
      <c r="G82" s="307"/>
      <c r="H82" s="307"/>
      <c r="I82" s="307"/>
      <c r="J82" s="307"/>
      <c r="K82" s="261" t="str">
        <f>K79</f>
        <v>R$/mês</v>
      </c>
      <c r="L82" s="334"/>
      <c r="M82" s="263" t="str">
        <f>M79</f>
        <v>Preço de mercado</v>
      </c>
    </row>
    <row r="83" spans="1:14" ht="5.0999999999999996" customHeight="1" x14ac:dyDescent="0.25"/>
    <row r="84" spans="1:14" ht="14.1" customHeight="1" x14ac:dyDescent="0.25">
      <c r="A84" s="249" t="s">
        <v>34</v>
      </c>
      <c r="B84" s="271" t="s">
        <v>498</v>
      </c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</row>
    <row r="85" spans="1:14" ht="14.1" customHeight="1" x14ac:dyDescent="0.25">
      <c r="A85" s="251"/>
      <c r="B85" s="252" t="s">
        <v>237</v>
      </c>
      <c r="C85" s="253" t="s">
        <v>60</v>
      </c>
      <c r="D85" s="299"/>
      <c r="E85" s="299"/>
      <c r="F85" s="299"/>
      <c r="G85" s="299"/>
      <c r="H85" s="299"/>
      <c r="I85" s="299"/>
      <c r="J85" s="299"/>
      <c r="K85" s="254" t="str">
        <f>K82</f>
        <v>R$/mês</v>
      </c>
      <c r="L85" s="332"/>
      <c r="M85" s="256" t="str">
        <f>M82</f>
        <v>Preço de mercado</v>
      </c>
    </row>
    <row r="86" spans="1:14" ht="14.1" customHeight="1" x14ac:dyDescent="0.25">
      <c r="A86" s="265"/>
      <c r="B86" s="266" t="s">
        <v>238</v>
      </c>
      <c r="C86" s="267" t="s">
        <v>61</v>
      </c>
      <c r="D86" s="300"/>
      <c r="E86" s="300"/>
      <c r="F86" s="300"/>
      <c r="G86" s="300"/>
      <c r="H86" s="300"/>
      <c r="I86" s="300"/>
      <c r="J86" s="300"/>
      <c r="K86" s="268" t="str">
        <f t="shared" ref="K86:K91" si="41">K85</f>
        <v>R$/mês</v>
      </c>
      <c r="L86" s="333"/>
      <c r="M86" s="270" t="str">
        <f>M85</f>
        <v>Preço de mercado</v>
      </c>
    </row>
    <row r="87" spans="1:14" ht="14.1" customHeight="1" x14ac:dyDescent="0.25">
      <c r="A87" s="265"/>
      <c r="B87" s="266" t="s">
        <v>239</v>
      </c>
      <c r="C87" s="267" t="s">
        <v>68</v>
      </c>
      <c r="D87" s="300"/>
      <c r="E87" s="300"/>
      <c r="F87" s="300"/>
      <c r="G87" s="300"/>
      <c r="H87" s="300"/>
      <c r="I87" s="300"/>
      <c r="J87" s="300"/>
      <c r="K87" s="268" t="str">
        <f t="shared" si="41"/>
        <v>R$/mês</v>
      </c>
      <c r="L87" s="333"/>
      <c r="M87" s="270" t="str">
        <f t="shared" ref="M87:M91" si="42">M86</f>
        <v>Preço de mercado</v>
      </c>
    </row>
    <row r="88" spans="1:14" ht="14.1" customHeight="1" x14ac:dyDescent="0.25">
      <c r="A88" s="265"/>
      <c r="B88" s="266" t="s">
        <v>240</v>
      </c>
      <c r="C88" s="267" t="s">
        <v>615</v>
      </c>
      <c r="D88" s="300"/>
      <c r="E88" s="300"/>
      <c r="F88" s="300"/>
      <c r="G88" s="300"/>
      <c r="H88" s="300"/>
      <c r="I88" s="300"/>
      <c r="J88" s="300"/>
      <c r="K88" s="268" t="str">
        <f t="shared" si="41"/>
        <v>R$/mês</v>
      </c>
      <c r="L88" s="333"/>
      <c r="M88" s="270" t="str">
        <f t="shared" si="42"/>
        <v>Preço de mercado</v>
      </c>
    </row>
    <row r="89" spans="1:14" ht="14.1" customHeight="1" x14ac:dyDescent="0.25">
      <c r="A89" s="265"/>
      <c r="B89" s="266" t="s">
        <v>283</v>
      </c>
      <c r="C89" s="267" t="s">
        <v>69</v>
      </c>
      <c r="D89" s="300"/>
      <c r="E89" s="300"/>
      <c r="F89" s="300"/>
      <c r="G89" s="300"/>
      <c r="H89" s="300"/>
      <c r="I89" s="300"/>
      <c r="J89" s="300"/>
      <c r="K89" s="268" t="str">
        <f t="shared" si="41"/>
        <v>R$/mês</v>
      </c>
      <c r="L89" s="333"/>
      <c r="M89" s="270" t="str">
        <f t="shared" si="42"/>
        <v>Preço de mercado</v>
      </c>
    </row>
    <row r="90" spans="1:14" ht="14.1" customHeight="1" x14ac:dyDescent="0.25">
      <c r="A90" s="265"/>
      <c r="B90" s="266" t="s">
        <v>284</v>
      </c>
      <c r="C90" s="267" t="s">
        <v>90</v>
      </c>
      <c r="D90" s="300"/>
      <c r="E90" s="300"/>
      <c r="F90" s="300"/>
      <c r="G90" s="300"/>
      <c r="H90" s="300"/>
      <c r="I90" s="300"/>
      <c r="J90" s="300"/>
      <c r="K90" s="268" t="str">
        <f t="shared" si="41"/>
        <v>R$/mês</v>
      </c>
      <c r="L90" s="333"/>
      <c r="M90" s="270" t="str">
        <f t="shared" si="42"/>
        <v>Preço de mercado</v>
      </c>
    </row>
    <row r="91" spans="1:14" ht="14.1" customHeight="1" x14ac:dyDescent="0.25">
      <c r="A91" s="265"/>
      <c r="B91" s="266" t="s">
        <v>285</v>
      </c>
      <c r="C91" s="267" t="str">
        <f>'(6)Comp.Desp.G'!C30</f>
        <v>Despesa Comercial</v>
      </c>
      <c r="D91" s="300"/>
      <c r="E91" s="300"/>
      <c r="F91" s="300"/>
      <c r="G91" s="300"/>
      <c r="H91" s="300"/>
      <c r="I91" s="300"/>
      <c r="J91" s="300"/>
      <c r="K91" s="268" t="str">
        <f t="shared" si="41"/>
        <v>R$/mês</v>
      </c>
      <c r="L91" s="333"/>
      <c r="M91" s="270" t="str">
        <f t="shared" si="42"/>
        <v>Preço de mercado</v>
      </c>
    </row>
    <row r="92" spans="1:14" ht="14.1" customHeight="1" x14ac:dyDescent="0.25">
      <c r="A92" s="258"/>
      <c r="B92" s="259" t="s">
        <v>287</v>
      </c>
      <c r="C92" s="260" t="s">
        <v>81</v>
      </c>
      <c r="D92" s="307"/>
      <c r="E92" s="307"/>
      <c r="F92" s="307"/>
      <c r="G92" s="307"/>
      <c r="H92" s="307"/>
      <c r="I92" s="307"/>
      <c r="J92" s="307"/>
      <c r="K92" s="261" t="str">
        <f>K90</f>
        <v>R$/mês</v>
      </c>
      <c r="L92" s="334"/>
      <c r="M92" s="263" t="str">
        <f>M90</f>
        <v>Preço de mercado</v>
      </c>
    </row>
    <row r="93" spans="1:14" ht="5.0999999999999996" customHeight="1" x14ac:dyDescent="0.25"/>
    <row r="94" spans="1:14" ht="14.1" customHeight="1" x14ac:dyDescent="0.25">
      <c r="A94" s="249" t="s">
        <v>36</v>
      </c>
      <c r="B94" s="271" t="s">
        <v>499</v>
      </c>
      <c r="C94" s="271"/>
      <c r="D94" s="271"/>
      <c r="E94" s="271"/>
      <c r="F94" s="271"/>
      <c r="G94" s="271"/>
      <c r="H94" s="271"/>
      <c r="I94" s="271"/>
      <c r="J94" s="271"/>
      <c r="K94" s="271"/>
      <c r="L94" s="271"/>
      <c r="M94" s="271"/>
    </row>
    <row r="95" spans="1:14" ht="13.5" customHeight="1" x14ac:dyDescent="0.25">
      <c r="A95" s="308"/>
      <c r="B95" s="309" t="s">
        <v>237</v>
      </c>
      <c r="C95" s="310" t="s">
        <v>92</v>
      </c>
      <c r="D95" s="311"/>
      <c r="E95" s="311"/>
      <c r="F95" s="311"/>
      <c r="G95" s="311"/>
      <c r="H95" s="311"/>
      <c r="I95" s="311"/>
      <c r="J95" s="311"/>
      <c r="K95" s="312" t="str">
        <f>K88</f>
        <v>R$/mês</v>
      </c>
      <c r="L95" s="336"/>
      <c r="M95" s="313" t="str">
        <f>M92</f>
        <v>Preço de mercado</v>
      </c>
      <c r="N95" s="273"/>
    </row>
    <row r="96" spans="1:14" ht="14.1" customHeight="1" x14ac:dyDescent="0.25">
      <c r="A96" s="314"/>
      <c r="B96" s="315" t="s">
        <v>238</v>
      </c>
      <c r="C96" s="316" t="s">
        <v>62</v>
      </c>
      <c r="D96" s="317"/>
      <c r="E96" s="317"/>
      <c r="F96" s="317"/>
      <c r="G96" s="317"/>
      <c r="H96" s="317"/>
      <c r="I96" s="317"/>
      <c r="J96" s="317"/>
      <c r="K96" s="318" t="str">
        <f>K95</f>
        <v>R$/mês</v>
      </c>
      <c r="L96" s="337"/>
      <c r="M96" s="319" t="str">
        <f>M95</f>
        <v>Preço de mercado</v>
      </c>
      <c r="N96" s="273"/>
    </row>
    <row r="97" spans="1:14" ht="13.5" customHeight="1" x14ac:dyDescent="0.25">
      <c r="A97" s="314"/>
      <c r="B97" s="315" t="s">
        <v>239</v>
      </c>
      <c r="C97" s="316" t="s">
        <v>91</v>
      </c>
      <c r="D97" s="317"/>
      <c r="E97" s="317"/>
      <c r="F97" s="317"/>
      <c r="G97" s="317"/>
      <c r="H97" s="317"/>
      <c r="I97" s="317"/>
      <c r="J97" s="317"/>
      <c r="K97" s="318" t="str">
        <f>K96</f>
        <v>R$/mês</v>
      </c>
      <c r="L97" s="337"/>
      <c r="M97" s="319" t="str">
        <f t="shared" ref="M97:M100" si="43">M96</f>
        <v>Preço de mercado</v>
      </c>
      <c r="N97" s="273"/>
    </row>
    <row r="98" spans="1:14" ht="14.1" customHeight="1" x14ac:dyDescent="0.25">
      <c r="A98" s="314"/>
      <c r="B98" s="315" t="s">
        <v>240</v>
      </c>
      <c r="C98" s="320" t="s">
        <v>279</v>
      </c>
      <c r="D98" s="317"/>
      <c r="E98" s="317"/>
      <c r="F98" s="317"/>
      <c r="G98" s="317"/>
      <c r="H98" s="317"/>
      <c r="I98" s="317"/>
      <c r="J98" s="317"/>
      <c r="K98" s="318" t="str">
        <f>K97</f>
        <v>R$/mês</v>
      </c>
      <c r="L98" s="337"/>
      <c r="M98" s="319" t="str">
        <f t="shared" si="43"/>
        <v>Preço de mercado</v>
      </c>
      <c r="N98" s="273"/>
    </row>
    <row r="99" spans="1:14" ht="14.1" customHeight="1" x14ac:dyDescent="0.25">
      <c r="A99" s="314"/>
      <c r="B99" s="315" t="s">
        <v>283</v>
      </c>
      <c r="C99" s="320" t="s">
        <v>280</v>
      </c>
      <c r="D99" s="317"/>
      <c r="E99" s="317"/>
      <c r="F99" s="317"/>
      <c r="G99" s="317"/>
      <c r="H99" s="317"/>
      <c r="I99" s="317"/>
      <c r="J99" s="317"/>
      <c r="K99" s="318" t="str">
        <f>K98</f>
        <v>R$/mês</v>
      </c>
      <c r="L99" s="337"/>
      <c r="M99" s="319" t="str">
        <f t="shared" si="43"/>
        <v>Preço de mercado</v>
      </c>
      <c r="N99" s="273"/>
    </row>
    <row r="100" spans="1:14" ht="14.1" customHeight="1" x14ac:dyDescent="0.25">
      <c r="A100" s="314"/>
      <c r="B100" s="315" t="s">
        <v>284</v>
      </c>
      <c r="C100" s="320" t="s">
        <v>594</v>
      </c>
      <c r="D100" s="317"/>
      <c r="E100" s="317"/>
      <c r="F100" s="317"/>
      <c r="G100" s="317"/>
      <c r="H100" s="317"/>
      <c r="I100" s="317"/>
      <c r="J100" s="317"/>
      <c r="K100" s="318" t="str">
        <f>K97</f>
        <v>R$/mês</v>
      </c>
      <c r="L100" s="337"/>
      <c r="M100" s="319" t="str">
        <f t="shared" si="43"/>
        <v>Preço de mercado</v>
      </c>
      <c r="N100" s="273"/>
    </row>
    <row r="101" spans="1:14" ht="14.1" customHeight="1" x14ac:dyDescent="0.25">
      <c r="A101" s="314"/>
      <c r="B101" s="315" t="s">
        <v>285</v>
      </c>
      <c r="C101" s="320" t="s">
        <v>595</v>
      </c>
      <c r="D101" s="317"/>
      <c r="E101" s="317"/>
      <c r="F101" s="317"/>
      <c r="G101" s="317"/>
      <c r="H101" s="317"/>
      <c r="I101" s="317"/>
      <c r="J101" s="317"/>
      <c r="K101" s="318" t="str">
        <f>K100</f>
        <v>R$/mês</v>
      </c>
      <c r="L101" s="337"/>
      <c r="M101" s="319" t="str">
        <f>M100</f>
        <v>Preço de mercado</v>
      </c>
      <c r="N101" s="273"/>
    </row>
    <row r="102" spans="1:14" ht="14.1" customHeight="1" x14ac:dyDescent="0.25">
      <c r="A102" s="314"/>
      <c r="B102" s="315" t="s">
        <v>287</v>
      </c>
      <c r="C102" s="320" t="s">
        <v>596</v>
      </c>
      <c r="D102" s="317"/>
      <c r="E102" s="317"/>
      <c r="F102" s="317"/>
      <c r="G102" s="317"/>
      <c r="H102" s="317"/>
      <c r="I102" s="317"/>
      <c r="J102" s="317"/>
      <c r="K102" s="318" t="str">
        <f>K101</f>
        <v>R$/mês</v>
      </c>
      <c r="L102" s="337"/>
      <c r="M102" s="319" t="str">
        <f>M101</f>
        <v>Preço de mercado</v>
      </c>
      <c r="N102" s="273"/>
    </row>
    <row r="103" spans="1:14" ht="14.1" customHeight="1" x14ac:dyDescent="0.25">
      <c r="A103" s="314"/>
      <c r="B103" s="315" t="s">
        <v>288</v>
      </c>
      <c r="C103" s="320" t="s">
        <v>63</v>
      </c>
      <c r="D103" s="317"/>
      <c r="E103" s="317"/>
      <c r="F103" s="317"/>
      <c r="G103" s="317"/>
      <c r="H103" s="317"/>
      <c r="I103" s="317"/>
      <c r="J103" s="317"/>
      <c r="K103" s="318" t="str">
        <f>K101</f>
        <v>R$/mês</v>
      </c>
      <c r="L103" s="337"/>
      <c r="M103" s="319" t="str">
        <f>M102</f>
        <v>Preço de mercado</v>
      </c>
      <c r="N103" s="273"/>
    </row>
    <row r="104" spans="1:14" ht="14.1" customHeight="1" x14ac:dyDescent="0.25">
      <c r="A104" s="314"/>
      <c r="B104" s="315" t="s">
        <v>289</v>
      </c>
      <c r="C104" s="320" t="s">
        <v>605</v>
      </c>
      <c r="D104" s="317"/>
      <c r="E104" s="317"/>
      <c r="F104" s="317"/>
      <c r="G104" s="317"/>
      <c r="H104" s="317"/>
      <c r="I104" s="317"/>
      <c r="J104" s="317"/>
      <c r="K104" s="318" t="str">
        <f>K103</f>
        <v>R$/mês</v>
      </c>
      <c r="L104" s="337"/>
      <c r="M104" s="319" t="str">
        <f>M103</f>
        <v>Preço de mercado</v>
      </c>
      <c r="N104" s="273"/>
    </row>
    <row r="105" spans="1:14" ht="14.1" customHeight="1" x14ac:dyDescent="0.25">
      <c r="A105" s="314"/>
      <c r="B105" s="315" t="s">
        <v>290</v>
      </c>
      <c r="C105" s="320" t="s">
        <v>606</v>
      </c>
      <c r="D105" s="317"/>
      <c r="E105" s="317"/>
      <c r="F105" s="317"/>
      <c r="G105" s="317"/>
      <c r="H105" s="317"/>
      <c r="I105" s="317"/>
      <c r="J105" s="317"/>
      <c r="K105" s="318" t="str">
        <f t="shared" ref="K105:K107" si="44">K104</f>
        <v>R$/mês</v>
      </c>
      <c r="L105" s="337"/>
      <c r="M105" s="319" t="str">
        <f t="shared" ref="M105:M107" si="45">M104</f>
        <v>Preço de mercado</v>
      </c>
      <c r="N105" s="273"/>
    </row>
    <row r="106" spans="1:14" ht="14.1" customHeight="1" x14ac:dyDescent="0.25">
      <c r="A106" s="314"/>
      <c r="B106" s="315" t="s">
        <v>291</v>
      </c>
      <c r="C106" s="320" t="s">
        <v>597</v>
      </c>
      <c r="D106" s="317"/>
      <c r="E106" s="317"/>
      <c r="F106" s="317"/>
      <c r="G106" s="317"/>
      <c r="H106" s="317"/>
      <c r="I106" s="317"/>
      <c r="J106" s="317"/>
      <c r="K106" s="318" t="str">
        <f t="shared" si="44"/>
        <v>R$/mês</v>
      </c>
      <c r="L106" s="337"/>
      <c r="M106" s="319" t="str">
        <f t="shared" si="45"/>
        <v>Preço de mercado</v>
      </c>
      <c r="N106" s="273"/>
    </row>
    <row r="107" spans="1:14" ht="14.1" customHeight="1" x14ac:dyDescent="0.25">
      <c r="A107" s="321"/>
      <c r="B107" s="322" t="s">
        <v>292</v>
      </c>
      <c r="C107" s="323" t="s">
        <v>77</v>
      </c>
      <c r="D107" s="324"/>
      <c r="E107" s="324"/>
      <c r="F107" s="324"/>
      <c r="G107" s="324"/>
      <c r="H107" s="324"/>
      <c r="I107" s="324"/>
      <c r="J107" s="324"/>
      <c r="K107" s="325" t="str">
        <f t="shared" si="44"/>
        <v>R$/mês</v>
      </c>
      <c r="L107" s="331"/>
      <c r="M107" s="326" t="str">
        <f t="shared" si="45"/>
        <v>Preço de mercado</v>
      </c>
      <c r="N107" s="273"/>
    </row>
    <row r="109" spans="1:14" ht="14.1" customHeight="1" x14ac:dyDescent="0.25">
      <c r="C109" s="165" t="s">
        <v>946</v>
      </c>
      <c r="D109" s="185" t="s">
        <v>949</v>
      </c>
      <c r="E109" s="186"/>
      <c r="F109" s="167"/>
      <c r="G109" s="169"/>
    </row>
    <row r="110" spans="1:14" ht="14.1" customHeight="1" x14ac:dyDescent="0.25">
      <c r="C110" s="167"/>
      <c r="D110" s="169"/>
      <c r="E110" s="167"/>
      <c r="F110" s="167"/>
      <c r="G110" s="169"/>
    </row>
    <row r="111" spans="1:14" ht="14.1" customHeight="1" x14ac:dyDescent="0.25">
      <c r="C111" s="167"/>
      <c r="D111" s="169"/>
      <c r="E111" s="167"/>
      <c r="F111" s="167"/>
      <c r="G111" s="169"/>
    </row>
    <row r="112" spans="1:14" ht="14.1" customHeight="1" x14ac:dyDescent="0.25">
      <c r="C112" s="164"/>
      <c r="D112" s="164"/>
      <c r="E112" s="164"/>
      <c r="F112" s="164"/>
      <c r="G112" s="169"/>
    </row>
    <row r="113" spans="3:7" ht="14.1" customHeight="1" x14ac:dyDescent="0.25">
      <c r="C113" s="164"/>
      <c r="D113" s="164"/>
      <c r="E113" s="164"/>
      <c r="F113" s="164"/>
      <c r="G113" s="169"/>
    </row>
    <row r="118" spans="3:7" ht="14.1" customHeight="1" x14ac:dyDescent="0.25">
      <c r="C118" s="164"/>
      <c r="D118" s="164"/>
      <c r="E118" s="164"/>
      <c r="F118" s="164"/>
      <c r="G118" s="169"/>
    </row>
    <row r="119" spans="3:7" ht="14.1" customHeight="1" x14ac:dyDescent="0.25">
      <c r="C119" s="167"/>
      <c r="D119" s="169"/>
      <c r="E119" s="167"/>
      <c r="F119" s="167"/>
      <c r="G119" s="169"/>
    </row>
    <row r="120" spans="3:7" ht="14.1" customHeight="1" x14ac:dyDescent="0.25">
      <c r="C120" s="167"/>
      <c r="D120" s="169"/>
      <c r="E120" s="167"/>
      <c r="F120" s="167"/>
      <c r="G120" s="169"/>
    </row>
    <row r="121" spans="3:7" ht="14.1" customHeight="1" x14ac:dyDescent="0.25">
      <c r="C121" s="164"/>
      <c r="D121" s="188"/>
      <c r="E121" s="189"/>
      <c r="F121" s="189"/>
      <c r="G121" s="189"/>
    </row>
    <row r="122" spans="3:7" ht="14.1" customHeight="1" x14ac:dyDescent="0.25">
      <c r="C122" s="164"/>
      <c r="D122" s="190" t="s">
        <v>950</v>
      </c>
      <c r="E122" s="190"/>
      <c r="F122" s="190"/>
      <c r="G122" s="190"/>
    </row>
    <row r="123" spans="3:7" ht="14.1" customHeight="1" x14ac:dyDescent="0.25">
      <c r="C123" s="164"/>
      <c r="D123" s="191" t="s">
        <v>951</v>
      </c>
      <c r="E123" s="191"/>
      <c r="F123" s="191"/>
      <c r="G123" s="191"/>
    </row>
    <row r="124" spans="3:7" ht="14.1" customHeight="1" x14ac:dyDescent="0.25">
      <c r="C124" s="164"/>
      <c r="D124" s="191" t="s">
        <v>952</v>
      </c>
      <c r="E124" s="191"/>
      <c r="F124" s="191"/>
      <c r="G124" s="191"/>
    </row>
    <row r="125" spans="3:7" ht="14.1" customHeight="1" x14ac:dyDescent="0.25">
      <c r="C125" s="164"/>
      <c r="D125" s="191" t="s">
        <v>953</v>
      </c>
      <c r="E125" s="191"/>
      <c r="F125" s="191"/>
      <c r="G125" s="191"/>
    </row>
    <row r="126" spans="3:7" ht="14.1" customHeight="1" x14ac:dyDescent="0.25">
      <c r="C126" s="167"/>
      <c r="D126" s="169"/>
      <c r="E126" s="167"/>
      <c r="F126" s="167"/>
      <c r="G126" s="169"/>
    </row>
    <row r="127" spans="3:7" ht="14.1" customHeight="1" x14ac:dyDescent="0.25">
      <c r="C127" s="164"/>
      <c r="D127" s="172" t="s">
        <v>947</v>
      </c>
      <c r="E127" s="192" t="s">
        <v>954</v>
      </c>
      <c r="F127" s="173" t="s">
        <v>948</v>
      </c>
      <c r="G127" s="169"/>
    </row>
  </sheetData>
  <sheetProtection algorithmName="SHA-512" hashValue="ACEbw24N3BUqIRV+4cnQp9uovuxXlhE1qxo0Zb1jCrYDNbxqXaEXWlX45kSaG39Xv178c8wOxeaaRAKw5hii6A==" saltValue="VLKSnkevgoLIZsTmmOCH1w==" spinCount="100000" sheet="1" formatCells="0" formatColumns="0" formatRows="0" insertColumns="0" insertRows="0" insertHyperlinks="0" deleteColumns="0" deleteRows="0" selectLockedCells="1" sort="0" autoFilter="0" pivotTables="0"/>
  <mergeCells count="54">
    <mergeCell ref="D125:G125"/>
    <mergeCell ref="D109:E109"/>
    <mergeCell ref="D121:G121"/>
    <mergeCell ref="D122:G122"/>
    <mergeCell ref="D123:G123"/>
    <mergeCell ref="D124:G124"/>
    <mergeCell ref="H50:H51"/>
    <mergeCell ref="I50:I51"/>
    <mergeCell ref="J26:J27"/>
    <mergeCell ref="B29:M29"/>
    <mergeCell ref="B34:M34"/>
    <mergeCell ref="K26:K27"/>
    <mergeCell ref="J50:J51"/>
    <mergeCell ref="E50:E51"/>
    <mergeCell ref="M26:M27"/>
    <mergeCell ref="A26:C27"/>
    <mergeCell ref="D26:D27"/>
    <mergeCell ref="E26:E27"/>
    <mergeCell ref="L26:L27"/>
    <mergeCell ref="F26:F27"/>
    <mergeCell ref="F50:F51"/>
    <mergeCell ref="G26:G27"/>
    <mergeCell ref="G50:G51"/>
    <mergeCell ref="H26:H27"/>
    <mergeCell ref="I26:I27"/>
    <mergeCell ref="A1:M1"/>
    <mergeCell ref="L4:L5"/>
    <mergeCell ref="K4:K5"/>
    <mergeCell ref="D4:D5"/>
    <mergeCell ref="A4:C5"/>
    <mergeCell ref="M4:M5"/>
    <mergeCell ref="E4:E5"/>
    <mergeCell ref="B3:M3"/>
    <mergeCell ref="F4:F5"/>
    <mergeCell ref="G4:G5"/>
    <mergeCell ref="H4:H5"/>
    <mergeCell ref="I4:I5"/>
    <mergeCell ref="J4:J5"/>
    <mergeCell ref="B84:M84"/>
    <mergeCell ref="B94:M94"/>
    <mergeCell ref="B25:M25"/>
    <mergeCell ref="B49:M49"/>
    <mergeCell ref="B66:M66"/>
    <mergeCell ref="B39:M39"/>
    <mergeCell ref="B44:M44"/>
    <mergeCell ref="B53:M53"/>
    <mergeCell ref="B63:M63"/>
    <mergeCell ref="M50:M51"/>
    <mergeCell ref="K50:K51"/>
    <mergeCell ref="D50:D51"/>
    <mergeCell ref="A67:E67"/>
    <mergeCell ref="A50:C51"/>
    <mergeCell ref="L50:L51"/>
    <mergeCell ref="B69:M69"/>
  </mergeCells>
  <phoneticPr fontId="105" type="noConversion"/>
  <printOptions horizontalCentered="1"/>
  <pageMargins left="1.1811023622047245" right="0.78740157480314965" top="1.1811023622047245" bottom="0.78740157480314965" header="0.59055118110236227" footer="0.31496062992125984"/>
  <pageSetup paperSize="9" scale="76" orientation="landscape" r:id="rId1"/>
  <headerFooter>
    <oddHeader>&amp;L&amp;"Calibri,Negrito"&amp;9Município de Chapecó - SC
Concessão do Sistema de Estacionamento Rotativo Pago
ESTACIONAMENTO ROTATIVO&amp;R&amp;G</oddHeader>
    <oddFooter>&amp;L&amp;"Calibri,Negrito"&amp;9Planilha 2  - Preços dos Insumos Básicos&amp;R&amp;"Calibri,Negrito"&amp;9Pág.: &amp;P de &amp;N</oddFooter>
  </headerFooter>
  <rowBreaks count="2" manualBreakCount="2">
    <brk id="48" max="12" man="1"/>
    <brk id="93" max="12" man="1"/>
  </rowBreaks>
  <ignoredErrors>
    <ignoredError sqref="K14 D14 D22 E30:E32 K22 M14 E35:E37 E41:E42 E46:E47 K100 K103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FFFFCC"/>
  </sheetPr>
  <dimension ref="A1:Z90"/>
  <sheetViews>
    <sheetView showGridLines="0" zoomScaleNormal="100" workbookViewId="0">
      <selection activeCell="D8" sqref="D8"/>
    </sheetView>
  </sheetViews>
  <sheetFormatPr defaultColWidth="9.109375" defaultRowHeight="14.1" customHeight="1" x14ac:dyDescent="0.25"/>
  <cols>
    <col min="1" max="1" width="2.33203125" style="187" bestFit="1" customWidth="1"/>
    <col min="2" max="2" width="3.33203125" style="187" customWidth="1"/>
    <col min="3" max="3" width="38.109375" style="187" customWidth="1"/>
    <col min="4" max="6" width="15.6640625" style="187" customWidth="1"/>
    <col min="7" max="7" width="37.88671875" style="187" customWidth="1"/>
    <col min="8" max="8" width="13" style="187" bestFit="1" customWidth="1"/>
    <col min="9" max="9" width="27.6640625" style="187" bestFit="1" customWidth="1"/>
    <col min="10" max="10" width="9.88671875" style="187" customWidth="1"/>
    <col min="11" max="16384" width="9.109375" style="187"/>
  </cols>
  <sheetData>
    <row r="1" spans="1:9" s="240" customFormat="1" ht="21.9" customHeight="1" x14ac:dyDescent="0.25">
      <c r="A1" s="237" t="s">
        <v>857</v>
      </c>
      <c r="B1" s="238"/>
      <c r="C1" s="238"/>
      <c r="D1" s="238"/>
      <c r="E1" s="238"/>
      <c r="F1" s="238"/>
      <c r="G1" s="239"/>
    </row>
    <row r="2" spans="1:9" s="236" customFormat="1" ht="14.1" customHeight="1" x14ac:dyDescent="0.25"/>
    <row r="3" spans="1:9" s="236" customFormat="1" ht="14.1" customHeight="1" x14ac:dyDescent="0.25">
      <c r="A3" s="276" t="s">
        <v>50</v>
      </c>
      <c r="B3" s="277"/>
      <c r="C3" s="278"/>
      <c r="D3" s="245" t="s">
        <v>11</v>
      </c>
      <c r="E3" s="244" t="s">
        <v>440</v>
      </c>
      <c r="F3" s="245" t="s">
        <v>441</v>
      </c>
      <c r="G3" s="245" t="s">
        <v>6</v>
      </c>
      <c r="I3" s="187"/>
    </row>
    <row r="4" spans="1:9" s="236" customFormat="1" ht="14.1" customHeight="1" x14ac:dyDescent="0.25">
      <c r="A4" s="338"/>
      <c r="B4" s="339"/>
      <c r="C4" s="340"/>
      <c r="D4" s="248"/>
      <c r="E4" s="247"/>
      <c r="F4" s="248"/>
      <c r="G4" s="248"/>
      <c r="I4" s="187"/>
    </row>
    <row r="5" spans="1:9" s="236" customFormat="1" ht="5.0999999999999996" customHeight="1" x14ac:dyDescent="0.25">
      <c r="A5" s="341"/>
      <c r="C5" s="342"/>
      <c r="D5" s="342"/>
      <c r="E5" s="342"/>
      <c r="F5" s="342"/>
      <c r="G5" s="342"/>
      <c r="I5" s="187"/>
    </row>
    <row r="6" spans="1:9" s="236" customFormat="1" ht="14.1" customHeight="1" x14ac:dyDescent="0.25">
      <c r="A6" s="343" t="s">
        <v>33</v>
      </c>
      <c r="B6" s="344" t="s">
        <v>875</v>
      </c>
      <c r="C6" s="344"/>
      <c r="D6" s="344"/>
      <c r="E6" s="344"/>
      <c r="F6" s="344"/>
      <c r="G6" s="345"/>
    </row>
    <row r="7" spans="1:9" s="236" customFormat="1" ht="14.1" customHeight="1" x14ac:dyDescent="0.25">
      <c r="A7" s="346"/>
      <c r="B7" s="347" t="s">
        <v>876</v>
      </c>
      <c r="C7" s="347"/>
      <c r="D7" s="347"/>
      <c r="E7" s="347"/>
      <c r="F7" s="347"/>
      <c r="G7" s="348"/>
    </row>
    <row r="8" spans="1:9" ht="14.1" customHeight="1" x14ac:dyDescent="0.25">
      <c r="A8" s="349"/>
      <c r="B8" s="350" t="s">
        <v>237</v>
      </c>
      <c r="C8" s="351" t="s">
        <v>269</v>
      </c>
      <c r="D8" s="426"/>
      <c r="E8" s="429"/>
      <c r="F8" s="352">
        <f>D8*E8</f>
        <v>0</v>
      </c>
      <c r="G8" s="313" t="s">
        <v>228</v>
      </c>
      <c r="H8" s="236"/>
    </row>
    <row r="9" spans="1:9" ht="14.1" customHeight="1" x14ac:dyDescent="0.25">
      <c r="A9" s="353"/>
      <c r="B9" s="354" t="s">
        <v>238</v>
      </c>
      <c r="C9" s="316" t="s">
        <v>762</v>
      </c>
      <c r="D9" s="427"/>
      <c r="E9" s="337"/>
      <c r="F9" s="355">
        <f>D9*E9</f>
        <v>0</v>
      </c>
      <c r="G9" s="319" t="s">
        <v>228</v>
      </c>
      <c r="H9" s="236"/>
    </row>
    <row r="10" spans="1:9" ht="14.1" customHeight="1" x14ac:dyDescent="0.25">
      <c r="A10" s="356"/>
      <c r="B10" s="357" t="s">
        <v>239</v>
      </c>
      <c r="C10" s="358" t="s">
        <v>273</v>
      </c>
      <c r="D10" s="428"/>
      <c r="E10" s="430"/>
      <c r="F10" s="359">
        <f>D10*E10</f>
        <v>0</v>
      </c>
      <c r="G10" s="326" t="s">
        <v>228</v>
      </c>
      <c r="H10" s="236"/>
    </row>
    <row r="11" spans="1:9" ht="14.1" customHeight="1" x14ac:dyDescent="0.25">
      <c r="A11" s="360" t="s">
        <v>1</v>
      </c>
      <c r="B11" s="361"/>
      <c r="C11" s="361"/>
      <c r="D11" s="362">
        <f>SUM(D9:D10)</f>
        <v>0</v>
      </c>
      <c r="E11" s="363"/>
      <c r="F11" s="363">
        <f>SUM(F8:F10)</f>
        <v>0</v>
      </c>
      <c r="G11" s="364"/>
    </row>
    <row r="12" spans="1:9" s="236" customFormat="1" ht="5.0999999999999996" customHeight="1" x14ac:dyDescent="0.25">
      <c r="A12" s="341"/>
      <c r="B12" s="341"/>
      <c r="C12" s="341"/>
      <c r="D12" s="341"/>
      <c r="E12" s="341"/>
      <c r="F12" s="341"/>
      <c r="G12" s="341"/>
      <c r="I12" s="187"/>
    </row>
    <row r="13" spans="1:9" s="236" customFormat="1" ht="14.1" customHeight="1" x14ac:dyDescent="0.25">
      <c r="A13" s="346"/>
      <c r="B13" s="365" t="s">
        <v>877</v>
      </c>
      <c r="C13" s="365"/>
      <c r="D13" s="365"/>
      <c r="E13" s="365"/>
      <c r="F13" s="365"/>
      <c r="G13" s="366"/>
    </row>
    <row r="14" spans="1:9" ht="14.1" customHeight="1" x14ac:dyDescent="0.25">
      <c r="A14" s="367"/>
      <c r="B14" s="368" t="s">
        <v>237</v>
      </c>
      <c r="C14" s="369" t="s">
        <v>648</v>
      </c>
      <c r="D14" s="431"/>
      <c r="E14" s="432"/>
      <c r="F14" s="370">
        <f>D14*E14</f>
        <v>0</v>
      </c>
      <c r="G14" s="371" t="s">
        <v>232</v>
      </c>
    </row>
    <row r="15" spans="1:9" ht="14.1" customHeight="1" x14ac:dyDescent="0.25">
      <c r="A15" s="372" t="s">
        <v>1</v>
      </c>
      <c r="B15" s="373"/>
      <c r="C15" s="373"/>
      <c r="D15" s="374">
        <f>SUM(D14:D14)</f>
        <v>0</v>
      </c>
      <c r="E15" s="375"/>
      <c r="F15" s="376">
        <f t="shared" ref="F15" si="0">SUM(F14:F14)</f>
        <v>0</v>
      </c>
      <c r="G15" s="377"/>
    </row>
    <row r="16" spans="1:9" s="236" customFormat="1" ht="5.0999999999999996" customHeight="1" x14ac:dyDescent="0.25">
      <c r="A16" s="341"/>
      <c r="B16" s="341"/>
      <c r="C16" s="341"/>
      <c r="D16" s="341"/>
      <c r="E16" s="341"/>
      <c r="F16" s="341"/>
      <c r="G16" s="341"/>
      <c r="I16" s="187"/>
    </row>
    <row r="17" spans="1:16" s="236" customFormat="1" ht="14.1" customHeight="1" x14ac:dyDescent="0.25">
      <c r="A17" s="346"/>
      <c r="B17" s="365" t="s">
        <v>878</v>
      </c>
      <c r="C17" s="365"/>
      <c r="D17" s="365"/>
      <c r="E17" s="365"/>
      <c r="F17" s="365"/>
      <c r="G17" s="366"/>
    </row>
    <row r="18" spans="1:16" s="236" customFormat="1" ht="13.5" customHeight="1" x14ac:dyDescent="0.25">
      <c r="A18" s="378"/>
      <c r="B18" s="379" t="s">
        <v>237</v>
      </c>
      <c r="C18" s="310" t="s">
        <v>65</v>
      </c>
      <c r="D18" s="433"/>
      <c r="E18" s="434"/>
      <c r="F18" s="380">
        <f t="shared" ref="F18:F30" si="1">D18*E18</f>
        <v>0</v>
      </c>
      <c r="G18" s="313" t="s">
        <v>232</v>
      </c>
      <c r="H18" s="257"/>
      <c r="I18" s="187"/>
      <c r="J18" s="187"/>
      <c r="K18" s="187"/>
      <c r="L18" s="187"/>
      <c r="M18" s="187"/>
      <c r="N18" s="187"/>
      <c r="O18" s="187"/>
      <c r="P18" s="187"/>
    </row>
    <row r="19" spans="1:16" ht="14.1" customHeight="1" x14ac:dyDescent="0.25">
      <c r="A19" s="381"/>
      <c r="B19" s="354" t="s">
        <v>238</v>
      </c>
      <c r="C19" s="316" t="s">
        <v>93</v>
      </c>
      <c r="D19" s="427"/>
      <c r="E19" s="337"/>
      <c r="F19" s="355">
        <f t="shared" si="1"/>
        <v>0</v>
      </c>
      <c r="G19" s="319" t="s">
        <v>232</v>
      </c>
      <c r="H19" s="264"/>
    </row>
    <row r="20" spans="1:16" ht="14.1" customHeight="1" x14ac:dyDescent="0.25">
      <c r="A20" s="381"/>
      <c r="B20" s="354" t="s">
        <v>239</v>
      </c>
      <c r="C20" s="316" t="s">
        <v>94</v>
      </c>
      <c r="D20" s="427"/>
      <c r="E20" s="337"/>
      <c r="F20" s="355">
        <f t="shared" si="1"/>
        <v>0</v>
      </c>
      <c r="G20" s="319" t="s">
        <v>232</v>
      </c>
      <c r="H20" s="264"/>
    </row>
    <row r="21" spans="1:16" ht="14.1" customHeight="1" x14ac:dyDescent="0.25">
      <c r="A21" s="381"/>
      <c r="B21" s="354" t="s">
        <v>240</v>
      </c>
      <c r="C21" s="316" t="s">
        <v>95</v>
      </c>
      <c r="D21" s="427"/>
      <c r="E21" s="337"/>
      <c r="F21" s="355">
        <f t="shared" si="1"/>
        <v>0</v>
      </c>
      <c r="G21" s="319" t="s">
        <v>232</v>
      </c>
      <c r="H21" s="264"/>
    </row>
    <row r="22" spans="1:16" ht="14.1" customHeight="1" x14ac:dyDescent="0.25">
      <c r="A22" s="381"/>
      <c r="B22" s="354" t="s">
        <v>283</v>
      </c>
      <c r="C22" s="316" t="s">
        <v>465</v>
      </c>
      <c r="D22" s="427"/>
      <c r="E22" s="337"/>
      <c r="F22" s="355">
        <f t="shared" si="1"/>
        <v>0</v>
      </c>
      <c r="G22" s="319" t="s">
        <v>232</v>
      </c>
      <c r="H22" s="264"/>
    </row>
    <row r="23" spans="1:16" ht="14.1" customHeight="1" x14ac:dyDescent="0.25">
      <c r="A23" s="381"/>
      <c r="B23" s="354" t="s">
        <v>284</v>
      </c>
      <c r="C23" s="316" t="s">
        <v>593</v>
      </c>
      <c r="D23" s="427"/>
      <c r="E23" s="337"/>
      <c r="F23" s="355">
        <f t="shared" si="1"/>
        <v>0</v>
      </c>
      <c r="G23" s="319" t="s">
        <v>232</v>
      </c>
    </row>
    <row r="24" spans="1:16" ht="14.1" customHeight="1" x14ac:dyDescent="0.25">
      <c r="A24" s="381"/>
      <c r="B24" s="354" t="s">
        <v>285</v>
      </c>
      <c r="C24" s="316" t="s">
        <v>503</v>
      </c>
      <c r="D24" s="427"/>
      <c r="E24" s="337"/>
      <c r="F24" s="355">
        <f t="shared" si="1"/>
        <v>0</v>
      </c>
      <c r="G24" s="319" t="s">
        <v>232</v>
      </c>
    </row>
    <row r="25" spans="1:16" ht="14.1" customHeight="1" x14ac:dyDescent="0.25">
      <c r="A25" s="381"/>
      <c r="B25" s="354" t="s">
        <v>287</v>
      </c>
      <c r="C25" s="316" t="s">
        <v>504</v>
      </c>
      <c r="D25" s="427"/>
      <c r="E25" s="337"/>
      <c r="F25" s="355">
        <f t="shared" si="1"/>
        <v>0</v>
      </c>
      <c r="G25" s="319" t="s">
        <v>232</v>
      </c>
    </row>
    <row r="26" spans="1:16" ht="14.1" customHeight="1" x14ac:dyDescent="0.25">
      <c r="A26" s="381"/>
      <c r="B26" s="354" t="s">
        <v>288</v>
      </c>
      <c r="C26" s="316" t="s">
        <v>66</v>
      </c>
      <c r="D26" s="427"/>
      <c r="E26" s="337"/>
      <c r="F26" s="355">
        <f t="shared" si="1"/>
        <v>0</v>
      </c>
      <c r="G26" s="319" t="s">
        <v>232</v>
      </c>
    </row>
    <row r="27" spans="1:16" ht="14.1" customHeight="1" x14ac:dyDescent="0.25">
      <c r="A27" s="381"/>
      <c r="B27" s="354" t="s">
        <v>289</v>
      </c>
      <c r="C27" s="316" t="s">
        <v>96</v>
      </c>
      <c r="D27" s="427"/>
      <c r="E27" s="337"/>
      <c r="F27" s="355">
        <f t="shared" si="1"/>
        <v>0</v>
      </c>
      <c r="G27" s="319" t="s">
        <v>232</v>
      </c>
    </row>
    <row r="28" spans="1:16" ht="14.1" customHeight="1" x14ac:dyDescent="0.25">
      <c r="A28" s="381"/>
      <c r="B28" s="354" t="s">
        <v>290</v>
      </c>
      <c r="C28" s="316" t="s">
        <v>721</v>
      </c>
      <c r="D28" s="427"/>
      <c r="E28" s="337"/>
      <c r="F28" s="355">
        <f t="shared" si="1"/>
        <v>0</v>
      </c>
      <c r="G28" s="319" t="s">
        <v>232</v>
      </c>
    </row>
    <row r="29" spans="1:16" ht="14.1" customHeight="1" x14ac:dyDescent="0.25">
      <c r="A29" s="381"/>
      <c r="B29" s="354" t="s">
        <v>291</v>
      </c>
      <c r="C29" s="316" t="s">
        <v>77</v>
      </c>
      <c r="D29" s="427"/>
      <c r="E29" s="337"/>
      <c r="F29" s="355">
        <f t="shared" si="1"/>
        <v>0</v>
      </c>
      <c r="G29" s="319" t="s">
        <v>232</v>
      </c>
    </row>
    <row r="30" spans="1:16" ht="14.1" customHeight="1" x14ac:dyDescent="0.25">
      <c r="A30" s="382"/>
      <c r="B30" s="357" t="s">
        <v>292</v>
      </c>
      <c r="C30" s="358" t="s">
        <v>502</v>
      </c>
      <c r="D30" s="428"/>
      <c r="E30" s="331"/>
      <c r="F30" s="359">
        <f t="shared" si="1"/>
        <v>0</v>
      </c>
      <c r="G30" s="326" t="s">
        <v>232</v>
      </c>
    </row>
    <row r="31" spans="1:16" ht="14.1" customHeight="1" x14ac:dyDescent="0.25">
      <c r="A31" s="383" t="s">
        <v>1</v>
      </c>
      <c r="B31" s="384"/>
      <c r="C31" s="384"/>
      <c r="D31" s="385"/>
      <c r="E31" s="376"/>
      <c r="F31" s="376">
        <f>SUM(F18:F30)</f>
        <v>0</v>
      </c>
      <c r="G31" s="386"/>
      <c r="M31" s="273"/>
    </row>
    <row r="32" spans="1:16" s="236" customFormat="1" ht="5.0999999999999996" customHeight="1" x14ac:dyDescent="0.25">
      <c r="A32" s="341"/>
      <c r="B32" s="341"/>
      <c r="C32" s="341"/>
      <c r="D32" s="341"/>
      <c r="E32" s="341"/>
      <c r="F32" s="341"/>
      <c r="G32" s="341"/>
      <c r="I32" s="187"/>
    </row>
    <row r="33" spans="1:13" s="236" customFormat="1" ht="14.1" customHeight="1" x14ac:dyDescent="0.25">
      <c r="A33" s="346"/>
      <c r="B33" s="365" t="s">
        <v>879</v>
      </c>
      <c r="C33" s="365"/>
      <c r="D33" s="365"/>
      <c r="E33" s="365"/>
      <c r="F33" s="365"/>
      <c r="G33" s="366"/>
    </row>
    <row r="34" spans="1:13" ht="14.1" customHeight="1" x14ac:dyDescent="0.25">
      <c r="A34" s="286"/>
      <c r="B34" s="387" t="s">
        <v>237</v>
      </c>
      <c r="C34" s="253" t="s">
        <v>598</v>
      </c>
      <c r="D34" s="388">
        <f>('(16)Quant.Vagas'!L45*5)/29</f>
        <v>1387.5862068965516</v>
      </c>
      <c r="E34" s="332"/>
      <c r="F34" s="380">
        <f t="shared" ref="F34:F41" si="2">D34*E34</f>
        <v>0</v>
      </c>
      <c r="G34" s="256" t="s">
        <v>232</v>
      </c>
      <c r="H34" s="389"/>
      <c r="L34" s="390"/>
      <c r="M34" s="273"/>
    </row>
    <row r="35" spans="1:13" ht="14.1" customHeight="1" x14ac:dyDescent="0.25">
      <c r="A35" s="287"/>
      <c r="B35" s="391" t="s">
        <v>238</v>
      </c>
      <c r="C35" s="267" t="s">
        <v>791</v>
      </c>
      <c r="D35" s="392">
        <f>12000*2</f>
        <v>24000</v>
      </c>
      <c r="E35" s="333"/>
      <c r="F35" s="355">
        <f t="shared" si="2"/>
        <v>0</v>
      </c>
      <c r="G35" s="270" t="s">
        <v>232</v>
      </c>
      <c r="H35" s="389"/>
      <c r="M35" s="273"/>
    </row>
    <row r="36" spans="1:13" ht="14.1" customHeight="1" x14ac:dyDescent="0.25">
      <c r="A36" s="287"/>
      <c r="B36" s="391" t="s">
        <v>239</v>
      </c>
      <c r="C36" s="267" t="s">
        <v>792</v>
      </c>
      <c r="D36" s="392">
        <f>D35</f>
        <v>24000</v>
      </c>
      <c r="E36" s="333"/>
      <c r="F36" s="355">
        <f t="shared" si="2"/>
        <v>0</v>
      </c>
      <c r="G36" s="270" t="s">
        <v>232</v>
      </c>
      <c r="H36" s="389"/>
      <c r="L36" s="390"/>
      <c r="M36" s="273"/>
    </row>
    <row r="37" spans="1:13" ht="14.1" customHeight="1" x14ac:dyDescent="0.25">
      <c r="A37" s="287"/>
      <c r="B37" s="391" t="s">
        <v>240</v>
      </c>
      <c r="C37" s="267" t="s">
        <v>782</v>
      </c>
      <c r="D37" s="392">
        <v>8000</v>
      </c>
      <c r="E37" s="333"/>
      <c r="F37" s="355">
        <f t="shared" si="2"/>
        <v>0</v>
      </c>
      <c r="G37" s="270" t="s">
        <v>232</v>
      </c>
      <c r="L37" s="390"/>
      <c r="M37" s="273"/>
    </row>
    <row r="38" spans="1:13" ht="14.1" customHeight="1" x14ac:dyDescent="0.25">
      <c r="A38" s="287"/>
      <c r="B38" s="391" t="s">
        <v>283</v>
      </c>
      <c r="C38" s="267" t="s">
        <v>722</v>
      </c>
      <c r="D38" s="392">
        <v>10</v>
      </c>
      <c r="E38" s="333"/>
      <c r="F38" s="355">
        <f t="shared" si="2"/>
        <v>0</v>
      </c>
      <c r="G38" s="270" t="s">
        <v>232</v>
      </c>
      <c r="H38" s="389"/>
      <c r="L38" s="390"/>
      <c r="M38" s="273"/>
    </row>
    <row r="39" spans="1:13" ht="14.1" customHeight="1" x14ac:dyDescent="0.25">
      <c r="A39" s="287"/>
      <c r="B39" s="391" t="s">
        <v>284</v>
      </c>
      <c r="C39" s="267" t="s">
        <v>299</v>
      </c>
      <c r="D39" s="392">
        <v>30</v>
      </c>
      <c r="E39" s="333"/>
      <c r="F39" s="355">
        <f t="shared" si="2"/>
        <v>0</v>
      </c>
      <c r="G39" s="270" t="s">
        <v>232</v>
      </c>
      <c r="H39" s="273"/>
    </row>
    <row r="40" spans="1:13" ht="14.1" customHeight="1" x14ac:dyDescent="0.25">
      <c r="A40" s="287"/>
      <c r="B40" s="391" t="s">
        <v>285</v>
      </c>
      <c r="C40" s="267" t="s">
        <v>300</v>
      </c>
      <c r="D40" s="392">
        <v>15</v>
      </c>
      <c r="E40" s="333"/>
      <c r="F40" s="355">
        <f t="shared" si="2"/>
        <v>0</v>
      </c>
      <c r="G40" s="270" t="s">
        <v>232</v>
      </c>
      <c r="H40" s="273"/>
    </row>
    <row r="41" spans="1:13" ht="14.1" customHeight="1" x14ac:dyDescent="0.25">
      <c r="A41" s="288"/>
      <c r="B41" s="393" t="s">
        <v>287</v>
      </c>
      <c r="C41" s="260" t="s">
        <v>301</v>
      </c>
      <c r="D41" s="394">
        <f>SUM(D9:D10)</f>
        <v>0</v>
      </c>
      <c r="E41" s="334"/>
      <c r="F41" s="359">
        <f t="shared" si="2"/>
        <v>0</v>
      </c>
      <c r="G41" s="263" t="s">
        <v>232</v>
      </c>
      <c r="H41" s="273"/>
    </row>
    <row r="42" spans="1:13" ht="14.1" customHeight="1" x14ac:dyDescent="0.25">
      <c r="A42" s="383" t="s">
        <v>1</v>
      </c>
      <c r="B42" s="384"/>
      <c r="C42" s="384"/>
      <c r="D42" s="385"/>
      <c r="E42" s="376"/>
      <c r="F42" s="376">
        <f>SUM(F34:F41)</f>
        <v>0</v>
      </c>
      <c r="G42" s="386"/>
    </row>
    <row r="43" spans="1:13" s="400" customFormat="1" ht="5.0999999999999996" customHeight="1" x14ac:dyDescent="0.25">
      <c r="A43" s="395"/>
      <c r="B43" s="395"/>
      <c r="C43" s="396"/>
      <c r="D43" s="397"/>
      <c r="E43" s="398"/>
      <c r="F43" s="398"/>
      <c r="G43" s="399"/>
    </row>
    <row r="44" spans="1:13" s="236" customFormat="1" ht="14.1" customHeight="1" x14ac:dyDescent="0.25">
      <c r="A44" s="346"/>
      <c r="B44" s="365" t="s">
        <v>880</v>
      </c>
      <c r="C44" s="365"/>
      <c r="D44" s="365"/>
      <c r="E44" s="365"/>
      <c r="F44" s="365"/>
      <c r="G44" s="366"/>
    </row>
    <row r="45" spans="1:13" ht="14.1" customHeight="1" x14ac:dyDescent="0.25">
      <c r="A45" s="401"/>
      <c r="B45" s="379" t="s">
        <v>237</v>
      </c>
      <c r="C45" s="310" t="s">
        <v>392</v>
      </c>
      <c r="D45" s="402">
        <f>'(17)Vaga_Hora'!B21</f>
        <v>6714</v>
      </c>
      <c r="E45" s="336"/>
      <c r="F45" s="380">
        <f>D45*E45</f>
        <v>0</v>
      </c>
      <c r="G45" s="313" t="s">
        <v>232</v>
      </c>
    </row>
    <row r="46" spans="1:13" ht="14.1" customHeight="1" x14ac:dyDescent="0.25">
      <c r="A46" s="381"/>
      <c r="B46" s="354" t="s">
        <v>238</v>
      </c>
      <c r="C46" s="316" t="s">
        <v>434</v>
      </c>
      <c r="D46" s="403">
        <f>'(17)Vaga_Hora'!B21</f>
        <v>6714</v>
      </c>
      <c r="E46" s="337"/>
      <c r="F46" s="355">
        <f>D46*E46</f>
        <v>0</v>
      </c>
      <c r="G46" s="319" t="s">
        <v>232</v>
      </c>
    </row>
    <row r="47" spans="1:13" ht="14.1" customHeight="1" x14ac:dyDescent="0.25">
      <c r="A47" s="381"/>
      <c r="B47" s="354" t="s">
        <v>239</v>
      </c>
      <c r="C47" s="316" t="s">
        <v>723</v>
      </c>
      <c r="D47" s="403">
        <f>'(17)Vaga_Hora'!B21</f>
        <v>6714</v>
      </c>
      <c r="E47" s="337"/>
      <c r="F47" s="355">
        <f>D47*E47</f>
        <v>0</v>
      </c>
      <c r="G47" s="319" t="s">
        <v>232</v>
      </c>
      <c r="H47" s="390"/>
    </row>
    <row r="48" spans="1:13" ht="14.1" customHeight="1" x14ac:dyDescent="0.25">
      <c r="A48" s="381"/>
      <c r="B48" s="354" t="s">
        <v>240</v>
      </c>
      <c r="C48" s="316" t="s">
        <v>724</v>
      </c>
      <c r="D48" s="403">
        <f>'(17)Vaga_Hora'!B21</f>
        <v>6714</v>
      </c>
      <c r="E48" s="337"/>
      <c r="F48" s="355">
        <f>D48*E48</f>
        <v>0</v>
      </c>
      <c r="G48" s="319" t="s">
        <v>232</v>
      </c>
    </row>
    <row r="49" spans="1:9" ht="14.1" customHeight="1" x14ac:dyDescent="0.25">
      <c r="A49" s="382"/>
      <c r="B49" s="357" t="s">
        <v>283</v>
      </c>
      <c r="C49" s="358" t="s">
        <v>393</v>
      </c>
      <c r="D49" s="404">
        <f>'(17)Vaga_Hora'!B21</f>
        <v>6714</v>
      </c>
      <c r="E49" s="331"/>
      <c r="F49" s="359">
        <f>D49*E49</f>
        <v>0</v>
      </c>
      <c r="G49" s="326" t="s">
        <v>232</v>
      </c>
    </row>
    <row r="50" spans="1:9" ht="14.1" customHeight="1" x14ac:dyDescent="0.25">
      <c r="A50" s="383" t="s">
        <v>1</v>
      </c>
      <c r="B50" s="384"/>
      <c r="C50" s="384"/>
      <c r="D50" s="384"/>
      <c r="E50" s="384"/>
      <c r="F50" s="376">
        <f t="shared" ref="F50" si="3">SUM(F45:F49)</f>
        <v>0</v>
      </c>
      <c r="G50" s="386"/>
    </row>
    <row r="51" spans="1:9" s="400" customFormat="1" ht="5.0999999999999996" customHeight="1" x14ac:dyDescent="0.25">
      <c r="A51" s="395"/>
      <c r="B51" s="395"/>
      <c r="C51" s="396"/>
      <c r="D51" s="397"/>
      <c r="E51" s="398"/>
      <c r="F51" s="398"/>
      <c r="G51" s="399"/>
    </row>
    <row r="52" spans="1:9" s="236" customFormat="1" ht="14.1" customHeight="1" x14ac:dyDescent="0.25">
      <c r="A52" s="346"/>
      <c r="B52" s="365" t="s">
        <v>881</v>
      </c>
      <c r="C52" s="365"/>
      <c r="D52" s="365"/>
      <c r="E52" s="365"/>
      <c r="F52" s="365"/>
      <c r="G52" s="366"/>
    </row>
    <row r="53" spans="1:9" ht="14.1" customHeight="1" x14ac:dyDescent="0.25">
      <c r="A53" s="286"/>
      <c r="B53" s="387" t="s">
        <v>237</v>
      </c>
      <c r="C53" s="253" t="s">
        <v>608</v>
      </c>
      <c r="D53" s="405">
        <f>'(17)Vaga_Hora'!B21</f>
        <v>6714</v>
      </c>
      <c r="E53" s="435"/>
      <c r="F53" s="380">
        <f>D53*E53</f>
        <v>0</v>
      </c>
      <c r="G53" s="256" t="s">
        <v>232</v>
      </c>
    </row>
    <row r="54" spans="1:9" ht="14.1" customHeight="1" x14ac:dyDescent="0.25">
      <c r="A54" s="288"/>
      <c r="B54" s="393" t="s">
        <v>238</v>
      </c>
      <c r="C54" s="260" t="s">
        <v>609</v>
      </c>
      <c r="D54" s="406">
        <f>'(17)Vaga_Hora'!B21</f>
        <v>6714</v>
      </c>
      <c r="E54" s="436"/>
      <c r="F54" s="359">
        <f>D54*E54</f>
        <v>0</v>
      </c>
      <c r="G54" s="263" t="s">
        <v>232</v>
      </c>
    </row>
    <row r="55" spans="1:9" ht="14.1" customHeight="1" x14ac:dyDescent="0.25">
      <c r="A55" s="383" t="s">
        <v>1</v>
      </c>
      <c r="B55" s="384"/>
      <c r="C55" s="384"/>
      <c r="D55" s="384"/>
      <c r="E55" s="384"/>
      <c r="F55" s="376">
        <f t="shared" ref="F55" si="4">SUM(F53:F54)</f>
        <v>0</v>
      </c>
      <c r="G55" s="386"/>
    </row>
    <row r="56" spans="1:9" s="400" customFormat="1" ht="5.0999999999999996" customHeight="1" x14ac:dyDescent="0.25">
      <c r="A56" s="395"/>
      <c r="B56" s="395"/>
      <c r="C56" s="396"/>
      <c r="D56" s="397"/>
      <c r="E56" s="398"/>
      <c r="F56" s="398"/>
      <c r="G56" s="399"/>
    </row>
    <row r="57" spans="1:9" ht="13.2" customHeight="1" x14ac:dyDescent="0.25">
      <c r="A57" s="407" t="s">
        <v>884</v>
      </c>
      <c r="B57" s="408"/>
      <c r="C57" s="408"/>
      <c r="D57" s="409"/>
      <c r="E57" s="410"/>
      <c r="F57" s="410">
        <f>F55+F50+F42+F31+F15+F11</f>
        <v>0</v>
      </c>
      <c r="G57" s="411"/>
    </row>
    <row r="58" spans="1:9" s="400" customFormat="1" ht="5.0999999999999996" customHeight="1" x14ac:dyDescent="0.25">
      <c r="A58" s="395"/>
      <c r="B58" s="395"/>
      <c r="C58" s="396"/>
      <c r="D58" s="397"/>
      <c r="E58" s="398"/>
      <c r="F58" s="398"/>
      <c r="G58" s="399"/>
      <c r="H58" s="187"/>
    </row>
    <row r="59" spans="1:9" s="236" customFormat="1" ht="14.1" customHeight="1" x14ac:dyDescent="0.25">
      <c r="A59" s="343" t="s">
        <v>882</v>
      </c>
      <c r="B59" s="344" t="s">
        <v>883</v>
      </c>
      <c r="C59" s="344"/>
      <c r="D59" s="344"/>
      <c r="E59" s="344"/>
      <c r="F59" s="344"/>
      <c r="G59" s="345"/>
    </row>
    <row r="60" spans="1:9" ht="14.1" customHeight="1" x14ac:dyDescent="0.25">
      <c r="A60" s="401"/>
      <c r="B60" s="350" t="s">
        <v>237</v>
      </c>
      <c r="C60" s="351" t="s">
        <v>790</v>
      </c>
      <c r="D60" s="412">
        <v>1300</v>
      </c>
      <c r="E60" s="429"/>
      <c r="F60" s="352">
        <f>D60*E60</f>
        <v>0</v>
      </c>
      <c r="G60" s="313" t="s">
        <v>232</v>
      </c>
    </row>
    <row r="61" spans="1:9" ht="14.1" customHeight="1" x14ac:dyDescent="0.25">
      <c r="A61" s="381"/>
      <c r="B61" s="354" t="s">
        <v>238</v>
      </c>
      <c r="C61" s="316" t="s">
        <v>843</v>
      </c>
      <c r="D61" s="403">
        <v>1300</v>
      </c>
      <c r="E61" s="337"/>
      <c r="F61" s="355">
        <f>D61*E61</f>
        <v>0</v>
      </c>
      <c r="G61" s="319" t="s">
        <v>232</v>
      </c>
    </row>
    <row r="62" spans="1:9" ht="14.1" customHeight="1" x14ac:dyDescent="0.25">
      <c r="A62" s="382"/>
      <c r="B62" s="357" t="s">
        <v>239</v>
      </c>
      <c r="C62" s="358" t="s">
        <v>793</v>
      </c>
      <c r="D62" s="404">
        <v>12000</v>
      </c>
      <c r="E62" s="430"/>
      <c r="F62" s="359">
        <f>D62*E62</f>
        <v>0</v>
      </c>
      <c r="G62" s="326" t="s">
        <v>232</v>
      </c>
      <c r="I62" s="390"/>
    </row>
    <row r="63" spans="1:9" ht="14.1" customHeight="1" x14ac:dyDescent="0.25">
      <c r="A63" s="413" t="s">
        <v>885</v>
      </c>
      <c r="B63" s="414"/>
      <c r="C63" s="414"/>
      <c r="D63" s="415"/>
      <c r="E63" s="415"/>
      <c r="F63" s="363">
        <f>SUM(F60:F62)</f>
        <v>0</v>
      </c>
      <c r="G63" s="364"/>
      <c r="I63" s="390"/>
    </row>
    <row r="64" spans="1:9" s="400" customFormat="1" ht="5.0999999999999996" customHeight="1" x14ac:dyDescent="0.25">
      <c r="A64" s="395"/>
      <c r="B64" s="395"/>
      <c r="C64" s="396"/>
      <c r="D64" s="397"/>
      <c r="E64" s="398"/>
      <c r="F64" s="398"/>
      <c r="G64" s="399"/>
      <c r="H64" s="187"/>
    </row>
    <row r="65" spans="1:26" s="236" customFormat="1" ht="14.1" customHeight="1" x14ac:dyDescent="0.25">
      <c r="A65" s="343" t="s">
        <v>886</v>
      </c>
      <c r="B65" s="344" t="s">
        <v>887</v>
      </c>
      <c r="C65" s="344"/>
      <c r="D65" s="344"/>
      <c r="E65" s="344"/>
      <c r="F65" s="344"/>
      <c r="G65" s="345"/>
    </row>
    <row r="66" spans="1:26" ht="14.1" customHeight="1" x14ac:dyDescent="0.25">
      <c r="A66" s="401"/>
      <c r="B66" s="350" t="s">
        <v>237</v>
      </c>
      <c r="C66" s="351" t="s">
        <v>887</v>
      </c>
      <c r="D66" s="412"/>
      <c r="E66" s="416"/>
      <c r="F66" s="352">
        <f>IF('(19)Fluxo_Caixa'!D147=0,0,186150.28)</f>
        <v>0</v>
      </c>
      <c r="G66" s="313"/>
    </row>
    <row r="67" spans="1:26" ht="14.1" customHeight="1" x14ac:dyDescent="0.25">
      <c r="A67" s="413" t="s">
        <v>888</v>
      </c>
      <c r="B67" s="414"/>
      <c r="C67" s="414"/>
      <c r="D67" s="417"/>
      <c r="E67" s="417"/>
      <c r="F67" s="410">
        <f>SUM(F66:F66)</f>
        <v>0</v>
      </c>
      <c r="G67" s="418"/>
      <c r="I67" s="390"/>
    </row>
    <row r="68" spans="1:26" s="400" customFormat="1" ht="5.0999999999999996" customHeight="1" x14ac:dyDescent="0.25">
      <c r="A68" s="395"/>
      <c r="B68" s="395"/>
      <c r="C68" s="396"/>
      <c r="D68" s="397"/>
      <c r="E68" s="398"/>
      <c r="F68" s="398"/>
      <c r="G68" s="399"/>
    </row>
    <row r="69" spans="1:26" s="236" customFormat="1" ht="14.1" customHeight="1" x14ac:dyDescent="0.25">
      <c r="A69" s="343" t="s">
        <v>37</v>
      </c>
      <c r="B69" s="344" t="s">
        <v>889</v>
      </c>
      <c r="C69" s="344"/>
      <c r="D69" s="344"/>
      <c r="E69" s="344"/>
      <c r="F69" s="344"/>
      <c r="G69" s="345"/>
    </row>
    <row r="70" spans="1:26" ht="14.1" customHeight="1" x14ac:dyDescent="0.25">
      <c r="A70" s="286"/>
      <c r="B70" s="387" t="s">
        <v>237</v>
      </c>
      <c r="C70" s="253" t="s">
        <v>889</v>
      </c>
      <c r="D70" s="405"/>
      <c r="E70" s="419"/>
      <c r="F70" s="420">
        <f>'(19)Fluxo_Caixa'!D146</f>
        <v>0</v>
      </c>
      <c r="G70" s="256"/>
    </row>
    <row r="71" spans="1:26" ht="14.1" customHeight="1" x14ac:dyDescent="0.25">
      <c r="A71" s="413" t="s">
        <v>892</v>
      </c>
      <c r="B71" s="414"/>
      <c r="C71" s="414"/>
      <c r="D71" s="417"/>
      <c r="E71" s="417"/>
      <c r="F71" s="410">
        <f>SUM(F70:F70)</f>
        <v>0</v>
      </c>
      <c r="G71" s="418"/>
    </row>
    <row r="72" spans="1:26" s="400" customFormat="1" ht="5.0999999999999996" customHeight="1" x14ac:dyDescent="0.25">
      <c r="A72" s="395"/>
      <c r="B72" s="395"/>
      <c r="C72" s="396"/>
      <c r="D72" s="397"/>
      <c r="E72" s="398"/>
      <c r="F72" s="398"/>
      <c r="G72" s="399"/>
    </row>
    <row r="73" spans="1:26" ht="13.2" customHeight="1" x14ac:dyDescent="0.25">
      <c r="A73" s="421" t="s">
        <v>442</v>
      </c>
      <c r="B73" s="422"/>
      <c r="C73" s="422"/>
      <c r="D73" s="423"/>
      <c r="E73" s="424"/>
      <c r="F73" s="424">
        <f>F15+F31+F11+F42+F50+F55+F63+F71+F67</f>
        <v>0</v>
      </c>
      <c r="G73" s="425"/>
    </row>
    <row r="74" spans="1:26" ht="14.1" customHeight="1" x14ac:dyDescent="0.25">
      <c r="C74" s="195"/>
    </row>
    <row r="75" spans="1:26" s="168" customFormat="1" ht="13.5" customHeight="1" x14ac:dyDescent="0.25">
      <c r="A75" s="169"/>
      <c r="B75" s="169"/>
      <c r="C75" s="165" t="s">
        <v>946</v>
      </c>
      <c r="D75" s="193" t="str">
        <f>'(2)Ins.'!D109</f>
        <v>Inserir Data</v>
      </c>
      <c r="E75" s="194"/>
      <c r="F75" s="167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s="168" customFormat="1" ht="13.5" customHeight="1" x14ac:dyDescent="0.25">
      <c r="A76" s="169"/>
      <c r="B76" s="169"/>
      <c r="C76" s="167"/>
      <c r="D76" s="169"/>
      <c r="E76" s="167"/>
      <c r="F76" s="167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s="168" customFormat="1" ht="13.5" customHeight="1" x14ac:dyDescent="0.25">
      <c r="A77" s="169"/>
      <c r="B77" s="169"/>
      <c r="C77" s="167"/>
      <c r="D77" s="169"/>
      <c r="E77" s="167"/>
      <c r="F77" s="167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s="168" customFormat="1" ht="13.5" customHeight="1" x14ac:dyDescent="0.25">
      <c r="A78" s="169"/>
      <c r="B78" s="169"/>
      <c r="C78" s="164"/>
      <c r="D78" s="164"/>
      <c r="E78" s="164"/>
      <c r="F78" s="164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s="168" customFormat="1" ht="13.5" customHeight="1" x14ac:dyDescent="0.25">
      <c r="A79" s="169"/>
      <c r="B79" s="169"/>
      <c r="C79" s="164"/>
      <c r="D79" s="164"/>
      <c r="E79" s="164"/>
      <c r="F79" s="164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4.1" customHeight="1" x14ac:dyDescent="0.25">
      <c r="C80" s="195"/>
      <c r="F80" s="196"/>
    </row>
    <row r="81" spans="1:26" s="168" customFormat="1" ht="13.5" customHeight="1" x14ac:dyDescent="0.25">
      <c r="A81" s="169"/>
      <c r="B81" s="169"/>
      <c r="C81" s="164"/>
      <c r="D81" s="164"/>
      <c r="E81" s="164"/>
      <c r="F81" s="164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s="168" customFormat="1" ht="13.5" customHeight="1" x14ac:dyDescent="0.25">
      <c r="A82" s="169"/>
      <c r="B82" s="169"/>
      <c r="C82" s="167"/>
      <c r="D82" s="169"/>
      <c r="E82" s="167"/>
      <c r="F82" s="167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s="168" customFormat="1" ht="13.5" customHeight="1" x14ac:dyDescent="0.25">
      <c r="A83" s="169"/>
      <c r="B83" s="169"/>
      <c r="C83" s="167"/>
      <c r="D83" s="169"/>
      <c r="E83" s="167"/>
      <c r="F83" s="167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s="168" customFormat="1" ht="13.5" customHeight="1" x14ac:dyDescent="0.25">
      <c r="A84" s="169"/>
      <c r="B84" s="169"/>
      <c r="C84" s="164"/>
      <c r="D84" s="188"/>
      <c r="E84" s="189"/>
      <c r="F84" s="189"/>
      <c r="G84" s="18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s="168" customFormat="1" ht="13.5" customHeight="1" x14ac:dyDescent="0.25">
      <c r="A85" s="169"/>
      <c r="B85" s="169"/>
      <c r="C85" s="164"/>
      <c r="D85" s="197" t="str">
        <f>'(2)Ins.'!D122</f>
        <v>Nome do Representante Legal</v>
      </c>
      <c r="E85" s="197"/>
      <c r="F85" s="197"/>
      <c r="G85" s="197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s="168" customFormat="1" ht="13.5" customHeight="1" x14ac:dyDescent="0.25">
      <c r="A86" s="169"/>
      <c r="B86" s="169"/>
      <c r="C86" s="164"/>
      <c r="D86" s="198" t="str">
        <f>'(2)Ins.'!D123</f>
        <v>CPF</v>
      </c>
      <c r="E86" s="198"/>
      <c r="F86" s="198"/>
      <c r="G86" s="198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s="168" customFormat="1" ht="13.5" customHeight="1" x14ac:dyDescent="0.25">
      <c r="A87" s="169"/>
      <c r="B87" s="169"/>
      <c r="C87" s="164"/>
      <c r="D87" s="198" t="str">
        <f>'(2)Ins.'!D124</f>
        <v>Cargo</v>
      </c>
      <c r="E87" s="198"/>
      <c r="F87" s="198"/>
      <c r="G87" s="198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s="168" customFormat="1" ht="13.5" customHeight="1" x14ac:dyDescent="0.25">
      <c r="A88" s="169"/>
      <c r="B88" s="169"/>
      <c r="C88" s="164"/>
      <c r="D88" s="198" t="str">
        <f>'(2)Ins.'!D125</f>
        <v>Razão Social da Licitante</v>
      </c>
      <c r="E88" s="198"/>
      <c r="F88" s="198"/>
      <c r="G88" s="198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s="168" customFormat="1" ht="13.5" customHeight="1" x14ac:dyDescent="0.25">
      <c r="A89" s="169"/>
      <c r="B89" s="169"/>
      <c r="C89" s="167"/>
      <c r="D89" s="169"/>
      <c r="E89" s="167"/>
      <c r="F89" s="167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s="168" customFormat="1" ht="13.5" customHeight="1" x14ac:dyDescent="0.25">
      <c r="A90" s="169"/>
      <c r="B90" s="169"/>
      <c r="C90" s="164"/>
      <c r="D90" s="172" t="s">
        <v>947</v>
      </c>
      <c r="E90" s="171" t="str">
        <f>'(2)Ins.'!E127</f>
        <v>inserir nº dias</v>
      </c>
      <c r="F90" s="173" t="s">
        <v>948</v>
      </c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</sheetData>
  <sheetProtection algorithmName="SHA-512" hashValue="1AsBfpa7HNPyqECMdCusBlR1nz0ZvvMPV3sGR9/vT5Q4h1dsvKKi6V3V/FJnjZm0T/5HVF1OzVblN0ijQyL6LA==" saltValue="7ETNPriuvvdXd1Q1MAWZnw==" spinCount="100000" sheet="1" formatCells="0" formatColumns="0" formatRows="0" insertColumns="0" insertRows="0" insertHyperlinks="0" deleteColumns="0" deleteRows="0" selectLockedCells="1" sort="0" autoFilter="0" pivotTables="0"/>
  <mergeCells count="28">
    <mergeCell ref="D88:G88"/>
    <mergeCell ref="D75:E75"/>
    <mergeCell ref="D84:G84"/>
    <mergeCell ref="D85:G85"/>
    <mergeCell ref="D86:G86"/>
    <mergeCell ref="D87:G87"/>
    <mergeCell ref="F3:F4"/>
    <mergeCell ref="A1:G1"/>
    <mergeCell ref="A73:C73"/>
    <mergeCell ref="A15:C15"/>
    <mergeCell ref="A11:C11"/>
    <mergeCell ref="A31:C31"/>
    <mergeCell ref="A42:C42"/>
    <mergeCell ref="E3:E4"/>
    <mergeCell ref="G3:G4"/>
    <mergeCell ref="A3:C4"/>
    <mergeCell ref="A50:E50"/>
    <mergeCell ref="A55:E55"/>
    <mergeCell ref="D3:D4"/>
    <mergeCell ref="A71:C71"/>
    <mergeCell ref="B52:G52"/>
    <mergeCell ref="B13:G13"/>
    <mergeCell ref="A67:C67"/>
    <mergeCell ref="B17:G17"/>
    <mergeCell ref="B33:G33"/>
    <mergeCell ref="B44:G44"/>
    <mergeCell ref="A57:C57"/>
    <mergeCell ref="A63:C63"/>
  </mergeCells>
  <phoneticPr fontId="105" type="noConversion"/>
  <printOptions horizontalCentered="1"/>
  <pageMargins left="1.1811023622047245" right="0.78740157480314965" top="1.1811023622047245" bottom="0.78740157480314965" header="0.59055118110236227" footer="0.31496062992125984"/>
  <pageSetup paperSize="9" scale="63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3 - Plano de Investimentos&amp;R&amp;"Calibri,Negrito"&amp;9Pág.: &amp;P de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Z81"/>
  <sheetViews>
    <sheetView showGridLines="0" zoomScaleNormal="100" zoomScaleSheetLayoutView="55" workbookViewId="0">
      <selection sqref="A1:I1"/>
    </sheetView>
  </sheetViews>
  <sheetFormatPr defaultRowHeight="14.1" customHeight="1" x14ac:dyDescent="0.25"/>
  <cols>
    <col min="1" max="2" width="3.33203125" style="199" customWidth="1"/>
    <col min="3" max="3" width="30.88671875" style="200" customWidth="1"/>
    <col min="4" max="6" width="13.6640625" style="199" customWidth="1"/>
    <col min="7" max="7" width="13.6640625" style="200" customWidth="1"/>
    <col min="8" max="8" width="13.6640625" style="199" customWidth="1"/>
    <col min="9" max="9" width="13.6640625" style="200" customWidth="1"/>
    <col min="10" max="10" width="13.5546875" style="201" bestFit="1" customWidth="1"/>
    <col min="11" max="253" width="9.109375" style="201"/>
    <col min="254" max="254" width="2" style="201" customWidth="1"/>
    <col min="255" max="255" width="5.5546875" style="201" customWidth="1"/>
    <col min="256" max="256" width="43.5546875" style="201" bestFit="1" customWidth="1"/>
    <col min="257" max="257" width="9.109375" style="201" bestFit="1" customWidth="1"/>
    <col min="258" max="258" width="6.88671875" style="201" bestFit="1" customWidth="1"/>
    <col min="259" max="259" width="11.33203125" style="201" bestFit="1" customWidth="1"/>
    <col min="260" max="260" width="10.5546875" style="201" bestFit="1" customWidth="1"/>
    <col min="261" max="261" width="12.109375" style="201" customWidth="1"/>
    <col min="262" max="509" width="9.109375" style="201"/>
    <col min="510" max="510" width="2" style="201" customWidth="1"/>
    <col min="511" max="511" width="5.5546875" style="201" customWidth="1"/>
    <col min="512" max="512" width="43.5546875" style="201" bestFit="1" customWidth="1"/>
    <col min="513" max="513" width="9.109375" style="201" bestFit="1" customWidth="1"/>
    <col min="514" max="514" width="6.88671875" style="201" bestFit="1" customWidth="1"/>
    <col min="515" max="515" width="11.33203125" style="201" bestFit="1" customWidth="1"/>
    <col min="516" max="516" width="10.5546875" style="201" bestFit="1" customWidth="1"/>
    <col min="517" max="517" width="12.109375" style="201" customWidth="1"/>
    <col min="518" max="765" width="9.109375" style="201"/>
    <col min="766" max="766" width="2" style="201" customWidth="1"/>
    <col min="767" max="767" width="5.5546875" style="201" customWidth="1"/>
    <col min="768" max="768" width="43.5546875" style="201" bestFit="1" customWidth="1"/>
    <col min="769" max="769" width="9.109375" style="201" bestFit="1" customWidth="1"/>
    <col min="770" max="770" width="6.88671875" style="201" bestFit="1" customWidth="1"/>
    <col min="771" max="771" width="11.33203125" style="201" bestFit="1" customWidth="1"/>
    <col min="772" max="772" width="10.5546875" style="201" bestFit="1" customWidth="1"/>
    <col min="773" max="773" width="12.109375" style="201" customWidth="1"/>
    <col min="774" max="1021" width="9.109375" style="201"/>
    <col min="1022" max="1022" width="2" style="201" customWidth="1"/>
    <col min="1023" max="1023" width="5.5546875" style="201" customWidth="1"/>
    <col min="1024" max="1024" width="43.5546875" style="201" bestFit="1" customWidth="1"/>
    <col min="1025" max="1025" width="9.109375" style="201" bestFit="1" customWidth="1"/>
    <col min="1026" max="1026" width="6.88671875" style="201" bestFit="1" customWidth="1"/>
    <col min="1027" max="1027" width="11.33203125" style="201" bestFit="1" customWidth="1"/>
    <col min="1028" max="1028" width="10.5546875" style="201" bestFit="1" customWidth="1"/>
    <col min="1029" max="1029" width="12.109375" style="201" customWidth="1"/>
    <col min="1030" max="1277" width="9.109375" style="201"/>
    <col min="1278" max="1278" width="2" style="201" customWidth="1"/>
    <col min="1279" max="1279" width="5.5546875" style="201" customWidth="1"/>
    <col min="1280" max="1280" width="43.5546875" style="201" bestFit="1" customWidth="1"/>
    <col min="1281" max="1281" width="9.109375" style="201" bestFit="1" customWidth="1"/>
    <col min="1282" max="1282" width="6.88671875" style="201" bestFit="1" customWidth="1"/>
    <col min="1283" max="1283" width="11.33203125" style="201" bestFit="1" customWidth="1"/>
    <col min="1284" max="1284" width="10.5546875" style="201" bestFit="1" customWidth="1"/>
    <col min="1285" max="1285" width="12.109375" style="201" customWidth="1"/>
    <col min="1286" max="1533" width="9.109375" style="201"/>
    <col min="1534" max="1534" width="2" style="201" customWidth="1"/>
    <col min="1535" max="1535" width="5.5546875" style="201" customWidth="1"/>
    <col min="1536" max="1536" width="43.5546875" style="201" bestFit="1" customWidth="1"/>
    <col min="1537" max="1537" width="9.109375" style="201" bestFit="1" customWidth="1"/>
    <col min="1538" max="1538" width="6.88671875" style="201" bestFit="1" customWidth="1"/>
    <col min="1539" max="1539" width="11.33203125" style="201" bestFit="1" customWidth="1"/>
    <col min="1540" max="1540" width="10.5546875" style="201" bestFit="1" customWidth="1"/>
    <col min="1541" max="1541" width="12.109375" style="201" customWidth="1"/>
    <col min="1542" max="1789" width="9.109375" style="201"/>
    <col min="1790" max="1790" width="2" style="201" customWidth="1"/>
    <col min="1791" max="1791" width="5.5546875" style="201" customWidth="1"/>
    <col min="1792" max="1792" width="43.5546875" style="201" bestFit="1" customWidth="1"/>
    <col min="1793" max="1793" width="9.109375" style="201" bestFit="1" customWidth="1"/>
    <col min="1794" max="1794" width="6.88671875" style="201" bestFit="1" customWidth="1"/>
    <col min="1795" max="1795" width="11.33203125" style="201" bestFit="1" customWidth="1"/>
    <col min="1796" max="1796" width="10.5546875" style="201" bestFit="1" customWidth="1"/>
    <col min="1797" max="1797" width="12.109375" style="201" customWidth="1"/>
    <col min="1798" max="2045" width="9.109375" style="201"/>
    <col min="2046" max="2046" width="2" style="201" customWidth="1"/>
    <col min="2047" max="2047" width="5.5546875" style="201" customWidth="1"/>
    <col min="2048" max="2048" width="43.5546875" style="201" bestFit="1" customWidth="1"/>
    <col min="2049" max="2049" width="9.109375" style="201" bestFit="1" customWidth="1"/>
    <col min="2050" max="2050" width="6.88671875" style="201" bestFit="1" customWidth="1"/>
    <col min="2051" max="2051" width="11.33203125" style="201" bestFit="1" customWidth="1"/>
    <col min="2052" max="2052" width="10.5546875" style="201" bestFit="1" customWidth="1"/>
    <col min="2053" max="2053" width="12.109375" style="201" customWidth="1"/>
    <col min="2054" max="2301" width="9.109375" style="201"/>
    <col min="2302" max="2302" width="2" style="201" customWidth="1"/>
    <col min="2303" max="2303" width="5.5546875" style="201" customWidth="1"/>
    <col min="2304" max="2304" width="43.5546875" style="201" bestFit="1" customWidth="1"/>
    <col min="2305" max="2305" width="9.109375" style="201" bestFit="1" customWidth="1"/>
    <col min="2306" max="2306" width="6.88671875" style="201" bestFit="1" customWidth="1"/>
    <col min="2307" max="2307" width="11.33203125" style="201" bestFit="1" customWidth="1"/>
    <col min="2308" max="2308" width="10.5546875" style="201" bestFit="1" customWidth="1"/>
    <col min="2309" max="2309" width="12.109375" style="201" customWidth="1"/>
    <col min="2310" max="2557" width="9.109375" style="201"/>
    <col min="2558" max="2558" width="2" style="201" customWidth="1"/>
    <col min="2559" max="2559" width="5.5546875" style="201" customWidth="1"/>
    <col min="2560" max="2560" width="43.5546875" style="201" bestFit="1" customWidth="1"/>
    <col min="2561" max="2561" width="9.109375" style="201" bestFit="1" customWidth="1"/>
    <col min="2562" max="2562" width="6.88671875" style="201" bestFit="1" customWidth="1"/>
    <col min="2563" max="2563" width="11.33203125" style="201" bestFit="1" customWidth="1"/>
    <col min="2564" max="2564" width="10.5546875" style="201" bestFit="1" customWidth="1"/>
    <col min="2565" max="2565" width="12.109375" style="201" customWidth="1"/>
    <col min="2566" max="2813" width="9.109375" style="201"/>
    <col min="2814" max="2814" width="2" style="201" customWidth="1"/>
    <col min="2815" max="2815" width="5.5546875" style="201" customWidth="1"/>
    <col min="2816" max="2816" width="43.5546875" style="201" bestFit="1" customWidth="1"/>
    <col min="2817" max="2817" width="9.109375" style="201" bestFit="1" customWidth="1"/>
    <col min="2818" max="2818" width="6.88671875" style="201" bestFit="1" customWidth="1"/>
    <col min="2819" max="2819" width="11.33203125" style="201" bestFit="1" customWidth="1"/>
    <col min="2820" max="2820" width="10.5546875" style="201" bestFit="1" customWidth="1"/>
    <col min="2821" max="2821" width="12.109375" style="201" customWidth="1"/>
    <col min="2822" max="3069" width="9.109375" style="201"/>
    <col min="3070" max="3070" width="2" style="201" customWidth="1"/>
    <col min="3071" max="3071" width="5.5546875" style="201" customWidth="1"/>
    <col min="3072" max="3072" width="43.5546875" style="201" bestFit="1" customWidth="1"/>
    <col min="3073" max="3073" width="9.109375" style="201" bestFit="1" customWidth="1"/>
    <col min="3074" max="3074" width="6.88671875" style="201" bestFit="1" customWidth="1"/>
    <col min="3075" max="3075" width="11.33203125" style="201" bestFit="1" customWidth="1"/>
    <col min="3076" max="3076" width="10.5546875" style="201" bestFit="1" customWidth="1"/>
    <col min="3077" max="3077" width="12.109375" style="201" customWidth="1"/>
    <col min="3078" max="3325" width="9.109375" style="201"/>
    <col min="3326" max="3326" width="2" style="201" customWidth="1"/>
    <col min="3327" max="3327" width="5.5546875" style="201" customWidth="1"/>
    <col min="3328" max="3328" width="43.5546875" style="201" bestFit="1" customWidth="1"/>
    <col min="3329" max="3329" width="9.109375" style="201" bestFit="1" customWidth="1"/>
    <col min="3330" max="3330" width="6.88671875" style="201" bestFit="1" customWidth="1"/>
    <col min="3331" max="3331" width="11.33203125" style="201" bestFit="1" customWidth="1"/>
    <col min="3332" max="3332" width="10.5546875" style="201" bestFit="1" customWidth="1"/>
    <col min="3333" max="3333" width="12.109375" style="201" customWidth="1"/>
    <col min="3334" max="3581" width="9.109375" style="201"/>
    <col min="3582" max="3582" width="2" style="201" customWidth="1"/>
    <col min="3583" max="3583" width="5.5546875" style="201" customWidth="1"/>
    <col min="3584" max="3584" width="43.5546875" style="201" bestFit="1" customWidth="1"/>
    <col min="3585" max="3585" width="9.109375" style="201" bestFit="1" customWidth="1"/>
    <col min="3586" max="3586" width="6.88671875" style="201" bestFit="1" customWidth="1"/>
    <col min="3587" max="3587" width="11.33203125" style="201" bestFit="1" customWidth="1"/>
    <col min="3588" max="3588" width="10.5546875" style="201" bestFit="1" customWidth="1"/>
    <col min="3589" max="3589" width="12.109375" style="201" customWidth="1"/>
    <col min="3590" max="3837" width="9.109375" style="201"/>
    <col min="3838" max="3838" width="2" style="201" customWidth="1"/>
    <col min="3839" max="3839" width="5.5546875" style="201" customWidth="1"/>
    <col min="3840" max="3840" width="43.5546875" style="201" bestFit="1" customWidth="1"/>
    <col min="3841" max="3841" width="9.109375" style="201" bestFit="1" customWidth="1"/>
    <col min="3842" max="3842" width="6.88671875" style="201" bestFit="1" customWidth="1"/>
    <col min="3843" max="3843" width="11.33203125" style="201" bestFit="1" customWidth="1"/>
    <col min="3844" max="3844" width="10.5546875" style="201" bestFit="1" customWidth="1"/>
    <col min="3845" max="3845" width="12.109375" style="201" customWidth="1"/>
    <col min="3846" max="4093" width="9.109375" style="201"/>
    <col min="4094" max="4094" width="2" style="201" customWidth="1"/>
    <col min="4095" max="4095" width="5.5546875" style="201" customWidth="1"/>
    <col min="4096" max="4096" width="43.5546875" style="201" bestFit="1" customWidth="1"/>
    <col min="4097" max="4097" width="9.109375" style="201" bestFit="1" customWidth="1"/>
    <col min="4098" max="4098" width="6.88671875" style="201" bestFit="1" customWidth="1"/>
    <col min="4099" max="4099" width="11.33203125" style="201" bestFit="1" customWidth="1"/>
    <col min="4100" max="4100" width="10.5546875" style="201" bestFit="1" customWidth="1"/>
    <col min="4101" max="4101" width="12.109375" style="201" customWidth="1"/>
    <col min="4102" max="4349" width="9.109375" style="201"/>
    <col min="4350" max="4350" width="2" style="201" customWidth="1"/>
    <col min="4351" max="4351" width="5.5546875" style="201" customWidth="1"/>
    <col min="4352" max="4352" width="43.5546875" style="201" bestFit="1" customWidth="1"/>
    <col min="4353" max="4353" width="9.109375" style="201" bestFit="1" customWidth="1"/>
    <col min="4354" max="4354" width="6.88671875" style="201" bestFit="1" customWidth="1"/>
    <col min="4355" max="4355" width="11.33203125" style="201" bestFit="1" customWidth="1"/>
    <col min="4356" max="4356" width="10.5546875" style="201" bestFit="1" customWidth="1"/>
    <col min="4357" max="4357" width="12.109375" style="201" customWidth="1"/>
    <col min="4358" max="4605" width="9.109375" style="201"/>
    <col min="4606" max="4606" width="2" style="201" customWidth="1"/>
    <col min="4607" max="4607" width="5.5546875" style="201" customWidth="1"/>
    <col min="4608" max="4608" width="43.5546875" style="201" bestFit="1" customWidth="1"/>
    <col min="4609" max="4609" width="9.109375" style="201" bestFit="1" customWidth="1"/>
    <col min="4610" max="4610" width="6.88671875" style="201" bestFit="1" customWidth="1"/>
    <col min="4611" max="4611" width="11.33203125" style="201" bestFit="1" customWidth="1"/>
    <col min="4612" max="4612" width="10.5546875" style="201" bestFit="1" customWidth="1"/>
    <col min="4613" max="4613" width="12.109375" style="201" customWidth="1"/>
    <col min="4614" max="4861" width="9.109375" style="201"/>
    <col min="4862" max="4862" width="2" style="201" customWidth="1"/>
    <col min="4863" max="4863" width="5.5546875" style="201" customWidth="1"/>
    <col min="4864" max="4864" width="43.5546875" style="201" bestFit="1" customWidth="1"/>
    <col min="4865" max="4865" width="9.109375" style="201" bestFit="1" customWidth="1"/>
    <col min="4866" max="4866" width="6.88671875" style="201" bestFit="1" customWidth="1"/>
    <col min="4867" max="4867" width="11.33203125" style="201" bestFit="1" customWidth="1"/>
    <col min="4868" max="4868" width="10.5546875" style="201" bestFit="1" customWidth="1"/>
    <col min="4869" max="4869" width="12.109375" style="201" customWidth="1"/>
    <col min="4870" max="5117" width="9.109375" style="201"/>
    <col min="5118" max="5118" width="2" style="201" customWidth="1"/>
    <col min="5119" max="5119" width="5.5546875" style="201" customWidth="1"/>
    <col min="5120" max="5120" width="43.5546875" style="201" bestFit="1" customWidth="1"/>
    <col min="5121" max="5121" width="9.109375" style="201" bestFit="1" customWidth="1"/>
    <col min="5122" max="5122" width="6.88671875" style="201" bestFit="1" customWidth="1"/>
    <col min="5123" max="5123" width="11.33203125" style="201" bestFit="1" customWidth="1"/>
    <col min="5124" max="5124" width="10.5546875" style="201" bestFit="1" customWidth="1"/>
    <col min="5125" max="5125" width="12.109375" style="201" customWidth="1"/>
    <col min="5126" max="5373" width="9.109375" style="201"/>
    <col min="5374" max="5374" width="2" style="201" customWidth="1"/>
    <col min="5375" max="5375" width="5.5546875" style="201" customWidth="1"/>
    <col min="5376" max="5376" width="43.5546875" style="201" bestFit="1" customWidth="1"/>
    <col min="5377" max="5377" width="9.109375" style="201" bestFit="1" customWidth="1"/>
    <col min="5378" max="5378" width="6.88671875" style="201" bestFit="1" customWidth="1"/>
    <col min="5379" max="5379" width="11.33203125" style="201" bestFit="1" customWidth="1"/>
    <col min="5380" max="5380" width="10.5546875" style="201" bestFit="1" customWidth="1"/>
    <col min="5381" max="5381" width="12.109375" style="201" customWidth="1"/>
    <col min="5382" max="5629" width="9.109375" style="201"/>
    <col min="5630" max="5630" width="2" style="201" customWidth="1"/>
    <col min="5631" max="5631" width="5.5546875" style="201" customWidth="1"/>
    <col min="5632" max="5632" width="43.5546875" style="201" bestFit="1" customWidth="1"/>
    <col min="5633" max="5633" width="9.109375" style="201" bestFit="1" customWidth="1"/>
    <col min="5634" max="5634" width="6.88671875" style="201" bestFit="1" customWidth="1"/>
    <col min="5635" max="5635" width="11.33203125" style="201" bestFit="1" customWidth="1"/>
    <col min="5636" max="5636" width="10.5546875" style="201" bestFit="1" customWidth="1"/>
    <col min="5637" max="5637" width="12.109375" style="201" customWidth="1"/>
    <col min="5638" max="5885" width="9.109375" style="201"/>
    <col min="5886" max="5886" width="2" style="201" customWidth="1"/>
    <col min="5887" max="5887" width="5.5546875" style="201" customWidth="1"/>
    <col min="5888" max="5888" width="43.5546875" style="201" bestFit="1" customWidth="1"/>
    <col min="5889" max="5889" width="9.109375" style="201" bestFit="1" customWidth="1"/>
    <col min="5890" max="5890" width="6.88671875" style="201" bestFit="1" customWidth="1"/>
    <col min="5891" max="5891" width="11.33203125" style="201" bestFit="1" customWidth="1"/>
    <col min="5892" max="5892" width="10.5546875" style="201" bestFit="1" customWidth="1"/>
    <col min="5893" max="5893" width="12.109375" style="201" customWidth="1"/>
    <col min="5894" max="6141" width="9.109375" style="201"/>
    <col min="6142" max="6142" width="2" style="201" customWidth="1"/>
    <col min="6143" max="6143" width="5.5546875" style="201" customWidth="1"/>
    <col min="6144" max="6144" width="43.5546875" style="201" bestFit="1" customWidth="1"/>
    <col min="6145" max="6145" width="9.109375" style="201" bestFit="1" customWidth="1"/>
    <col min="6146" max="6146" width="6.88671875" style="201" bestFit="1" customWidth="1"/>
    <col min="6147" max="6147" width="11.33203125" style="201" bestFit="1" customWidth="1"/>
    <col min="6148" max="6148" width="10.5546875" style="201" bestFit="1" customWidth="1"/>
    <col min="6149" max="6149" width="12.109375" style="201" customWidth="1"/>
    <col min="6150" max="6397" width="9.109375" style="201"/>
    <col min="6398" max="6398" width="2" style="201" customWidth="1"/>
    <col min="6399" max="6399" width="5.5546875" style="201" customWidth="1"/>
    <col min="6400" max="6400" width="43.5546875" style="201" bestFit="1" customWidth="1"/>
    <col min="6401" max="6401" width="9.109375" style="201" bestFit="1" customWidth="1"/>
    <col min="6402" max="6402" width="6.88671875" style="201" bestFit="1" customWidth="1"/>
    <col min="6403" max="6403" width="11.33203125" style="201" bestFit="1" customWidth="1"/>
    <col min="6404" max="6404" width="10.5546875" style="201" bestFit="1" customWidth="1"/>
    <col min="6405" max="6405" width="12.109375" style="201" customWidth="1"/>
    <col min="6406" max="6653" width="9.109375" style="201"/>
    <col min="6654" max="6654" width="2" style="201" customWidth="1"/>
    <col min="6655" max="6655" width="5.5546875" style="201" customWidth="1"/>
    <col min="6656" max="6656" width="43.5546875" style="201" bestFit="1" customWidth="1"/>
    <col min="6657" max="6657" width="9.109375" style="201" bestFit="1" customWidth="1"/>
    <col min="6658" max="6658" width="6.88671875" style="201" bestFit="1" customWidth="1"/>
    <col min="6659" max="6659" width="11.33203125" style="201" bestFit="1" customWidth="1"/>
    <col min="6660" max="6660" width="10.5546875" style="201" bestFit="1" customWidth="1"/>
    <col min="6661" max="6661" width="12.109375" style="201" customWidth="1"/>
    <col min="6662" max="6909" width="9.109375" style="201"/>
    <col min="6910" max="6910" width="2" style="201" customWidth="1"/>
    <col min="6911" max="6911" width="5.5546875" style="201" customWidth="1"/>
    <col min="6912" max="6912" width="43.5546875" style="201" bestFit="1" customWidth="1"/>
    <col min="6913" max="6913" width="9.109375" style="201" bestFit="1" customWidth="1"/>
    <col min="6914" max="6914" width="6.88671875" style="201" bestFit="1" customWidth="1"/>
    <col min="6915" max="6915" width="11.33203125" style="201" bestFit="1" customWidth="1"/>
    <col min="6916" max="6916" width="10.5546875" style="201" bestFit="1" customWidth="1"/>
    <col min="6917" max="6917" width="12.109375" style="201" customWidth="1"/>
    <col min="6918" max="7165" width="9.109375" style="201"/>
    <col min="7166" max="7166" width="2" style="201" customWidth="1"/>
    <col min="7167" max="7167" width="5.5546875" style="201" customWidth="1"/>
    <col min="7168" max="7168" width="43.5546875" style="201" bestFit="1" customWidth="1"/>
    <col min="7169" max="7169" width="9.109375" style="201" bestFit="1" customWidth="1"/>
    <col min="7170" max="7170" width="6.88671875" style="201" bestFit="1" customWidth="1"/>
    <col min="7171" max="7171" width="11.33203125" style="201" bestFit="1" customWidth="1"/>
    <col min="7172" max="7172" width="10.5546875" style="201" bestFit="1" customWidth="1"/>
    <col min="7173" max="7173" width="12.109375" style="201" customWidth="1"/>
    <col min="7174" max="7421" width="9.109375" style="201"/>
    <col min="7422" max="7422" width="2" style="201" customWidth="1"/>
    <col min="7423" max="7423" width="5.5546875" style="201" customWidth="1"/>
    <col min="7424" max="7424" width="43.5546875" style="201" bestFit="1" customWidth="1"/>
    <col min="7425" max="7425" width="9.109375" style="201" bestFit="1" customWidth="1"/>
    <col min="7426" max="7426" width="6.88671875" style="201" bestFit="1" customWidth="1"/>
    <col min="7427" max="7427" width="11.33203125" style="201" bestFit="1" customWidth="1"/>
    <col min="7428" max="7428" width="10.5546875" style="201" bestFit="1" customWidth="1"/>
    <col min="7429" max="7429" width="12.109375" style="201" customWidth="1"/>
    <col min="7430" max="7677" width="9.109375" style="201"/>
    <col min="7678" max="7678" width="2" style="201" customWidth="1"/>
    <col min="7679" max="7679" width="5.5546875" style="201" customWidth="1"/>
    <col min="7680" max="7680" width="43.5546875" style="201" bestFit="1" customWidth="1"/>
    <col min="7681" max="7681" width="9.109375" style="201" bestFit="1" customWidth="1"/>
    <col min="7682" max="7682" width="6.88671875" style="201" bestFit="1" customWidth="1"/>
    <col min="7683" max="7683" width="11.33203125" style="201" bestFit="1" customWidth="1"/>
    <col min="7684" max="7684" width="10.5546875" style="201" bestFit="1" customWidth="1"/>
    <col min="7685" max="7685" width="12.109375" style="201" customWidth="1"/>
    <col min="7686" max="7933" width="9.109375" style="201"/>
    <col min="7934" max="7934" width="2" style="201" customWidth="1"/>
    <col min="7935" max="7935" width="5.5546875" style="201" customWidth="1"/>
    <col min="7936" max="7936" width="43.5546875" style="201" bestFit="1" customWidth="1"/>
    <col min="7937" max="7937" width="9.109375" style="201" bestFit="1" customWidth="1"/>
    <col min="7938" max="7938" width="6.88671875" style="201" bestFit="1" customWidth="1"/>
    <col min="7939" max="7939" width="11.33203125" style="201" bestFit="1" customWidth="1"/>
    <col min="7940" max="7940" width="10.5546875" style="201" bestFit="1" customWidth="1"/>
    <col min="7941" max="7941" width="12.109375" style="201" customWidth="1"/>
    <col min="7942" max="8189" width="9.109375" style="201"/>
    <col min="8190" max="8190" width="2" style="201" customWidth="1"/>
    <col min="8191" max="8191" width="5.5546875" style="201" customWidth="1"/>
    <col min="8192" max="8192" width="43.5546875" style="201" bestFit="1" customWidth="1"/>
    <col min="8193" max="8193" width="9.109375" style="201" bestFit="1" customWidth="1"/>
    <col min="8194" max="8194" width="6.88671875" style="201" bestFit="1" customWidth="1"/>
    <col min="8195" max="8195" width="11.33203125" style="201" bestFit="1" customWidth="1"/>
    <col min="8196" max="8196" width="10.5546875" style="201" bestFit="1" customWidth="1"/>
    <col min="8197" max="8197" width="12.109375" style="201" customWidth="1"/>
    <col min="8198" max="8445" width="9.109375" style="201"/>
    <col min="8446" max="8446" width="2" style="201" customWidth="1"/>
    <col min="8447" max="8447" width="5.5546875" style="201" customWidth="1"/>
    <col min="8448" max="8448" width="43.5546875" style="201" bestFit="1" customWidth="1"/>
    <col min="8449" max="8449" width="9.109375" style="201" bestFit="1" customWidth="1"/>
    <col min="8450" max="8450" width="6.88671875" style="201" bestFit="1" customWidth="1"/>
    <col min="8451" max="8451" width="11.33203125" style="201" bestFit="1" customWidth="1"/>
    <col min="8452" max="8452" width="10.5546875" style="201" bestFit="1" customWidth="1"/>
    <col min="8453" max="8453" width="12.109375" style="201" customWidth="1"/>
    <col min="8454" max="8701" width="9.109375" style="201"/>
    <col min="8702" max="8702" width="2" style="201" customWidth="1"/>
    <col min="8703" max="8703" width="5.5546875" style="201" customWidth="1"/>
    <col min="8704" max="8704" width="43.5546875" style="201" bestFit="1" customWidth="1"/>
    <col min="8705" max="8705" width="9.109375" style="201" bestFit="1" customWidth="1"/>
    <col min="8706" max="8706" width="6.88671875" style="201" bestFit="1" customWidth="1"/>
    <col min="8707" max="8707" width="11.33203125" style="201" bestFit="1" customWidth="1"/>
    <col min="8708" max="8708" width="10.5546875" style="201" bestFit="1" customWidth="1"/>
    <col min="8709" max="8709" width="12.109375" style="201" customWidth="1"/>
    <col min="8710" max="8957" width="9.109375" style="201"/>
    <col min="8958" max="8958" width="2" style="201" customWidth="1"/>
    <col min="8959" max="8959" width="5.5546875" style="201" customWidth="1"/>
    <col min="8960" max="8960" width="43.5546875" style="201" bestFit="1" customWidth="1"/>
    <col min="8961" max="8961" width="9.109375" style="201" bestFit="1" customWidth="1"/>
    <col min="8962" max="8962" width="6.88671875" style="201" bestFit="1" customWidth="1"/>
    <col min="8963" max="8963" width="11.33203125" style="201" bestFit="1" customWidth="1"/>
    <col min="8964" max="8964" width="10.5546875" style="201" bestFit="1" customWidth="1"/>
    <col min="8965" max="8965" width="12.109375" style="201" customWidth="1"/>
    <col min="8966" max="9213" width="9.109375" style="201"/>
    <col min="9214" max="9214" width="2" style="201" customWidth="1"/>
    <col min="9215" max="9215" width="5.5546875" style="201" customWidth="1"/>
    <col min="9216" max="9216" width="43.5546875" style="201" bestFit="1" customWidth="1"/>
    <col min="9217" max="9217" width="9.109375" style="201" bestFit="1" customWidth="1"/>
    <col min="9218" max="9218" width="6.88671875" style="201" bestFit="1" customWidth="1"/>
    <col min="9219" max="9219" width="11.33203125" style="201" bestFit="1" customWidth="1"/>
    <col min="9220" max="9220" width="10.5546875" style="201" bestFit="1" customWidth="1"/>
    <col min="9221" max="9221" width="12.109375" style="201" customWidth="1"/>
    <col min="9222" max="9469" width="9.109375" style="201"/>
    <col min="9470" max="9470" width="2" style="201" customWidth="1"/>
    <col min="9471" max="9471" width="5.5546875" style="201" customWidth="1"/>
    <col min="9472" max="9472" width="43.5546875" style="201" bestFit="1" customWidth="1"/>
    <col min="9473" max="9473" width="9.109375" style="201" bestFit="1" customWidth="1"/>
    <col min="9474" max="9474" width="6.88671875" style="201" bestFit="1" customWidth="1"/>
    <col min="9475" max="9475" width="11.33203125" style="201" bestFit="1" customWidth="1"/>
    <col min="9476" max="9476" width="10.5546875" style="201" bestFit="1" customWidth="1"/>
    <col min="9477" max="9477" width="12.109375" style="201" customWidth="1"/>
    <col min="9478" max="9725" width="9.109375" style="201"/>
    <col min="9726" max="9726" width="2" style="201" customWidth="1"/>
    <col min="9727" max="9727" width="5.5546875" style="201" customWidth="1"/>
    <col min="9728" max="9728" width="43.5546875" style="201" bestFit="1" customWidth="1"/>
    <col min="9729" max="9729" width="9.109375" style="201" bestFit="1" customWidth="1"/>
    <col min="9730" max="9730" width="6.88671875" style="201" bestFit="1" customWidth="1"/>
    <col min="9731" max="9731" width="11.33203125" style="201" bestFit="1" customWidth="1"/>
    <col min="9732" max="9732" width="10.5546875" style="201" bestFit="1" customWidth="1"/>
    <col min="9733" max="9733" width="12.109375" style="201" customWidth="1"/>
    <col min="9734" max="9981" width="9.109375" style="201"/>
    <col min="9982" max="9982" width="2" style="201" customWidth="1"/>
    <col min="9983" max="9983" width="5.5546875" style="201" customWidth="1"/>
    <col min="9984" max="9984" width="43.5546875" style="201" bestFit="1" customWidth="1"/>
    <col min="9985" max="9985" width="9.109375" style="201" bestFit="1" customWidth="1"/>
    <col min="9986" max="9986" width="6.88671875" style="201" bestFit="1" customWidth="1"/>
    <col min="9987" max="9987" width="11.33203125" style="201" bestFit="1" customWidth="1"/>
    <col min="9988" max="9988" width="10.5546875" style="201" bestFit="1" customWidth="1"/>
    <col min="9989" max="9989" width="12.109375" style="201" customWidth="1"/>
    <col min="9990" max="10237" width="9.109375" style="201"/>
    <col min="10238" max="10238" width="2" style="201" customWidth="1"/>
    <col min="10239" max="10239" width="5.5546875" style="201" customWidth="1"/>
    <col min="10240" max="10240" width="43.5546875" style="201" bestFit="1" customWidth="1"/>
    <col min="10241" max="10241" width="9.109375" style="201" bestFit="1" customWidth="1"/>
    <col min="10242" max="10242" width="6.88671875" style="201" bestFit="1" customWidth="1"/>
    <col min="10243" max="10243" width="11.33203125" style="201" bestFit="1" customWidth="1"/>
    <col min="10244" max="10244" width="10.5546875" style="201" bestFit="1" customWidth="1"/>
    <col min="10245" max="10245" width="12.109375" style="201" customWidth="1"/>
    <col min="10246" max="10493" width="9.109375" style="201"/>
    <col min="10494" max="10494" width="2" style="201" customWidth="1"/>
    <col min="10495" max="10495" width="5.5546875" style="201" customWidth="1"/>
    <col min="10496" max="10496" width="43.5546875" style="201" bestFit="1" customWidth="1"/>
    <col min="10497" max="10497" width="9.109375" style="201" bestFit="1" customWidth="1"/>
    <col min="10498" max="10498" width="6.88671875" style="201" bestFit="1" customWidth="1"/>
    <col min="10499" max="10499" width="11.33203125" style="201" bestFit="1" customWidth="1"/>
    <col min="10500" max="10500" width="10.5546875" style="201" bestFit="1" customWidth="1"/>
    <col min="10501" max="10501" width="12.109375" style="201" customWidth="1"/>
    <col min="10502" max="10749" width="9.109375" style="201"/>
    <col min="10750" max="10750" width="2" style="201" customWidth="1"/>
    <col min="10751" max="10751" width="5.5546875" style="201" customWidth="1"/>
    <col min="10752" max="10752" width="43.5546875" style="201" bestFit="1" customWidth="1"/>
    <col min="10753" max="10753" width="9.109375" style="201" bestFit="1" customWidth="1"/>
    <col min="10754" max="10754" width="6.88671875" style="201" bestFit="1" customWidth="1"/>
    <col min="10755" max="10755" width="11.33203125" style="201" bestFit="1" customWidth="1"/>
    <col min="10756" max="10756" width="10.5546875" style="201" bestFit="1" customWidth="1"/>
    <col min="10757" max="10757" width="12.109375" style="201" customWidth="1"/>
    <col min="10758" max="11005" width="9.109375" style="201"/>
    <col min="11006" max="11006" width="2" style="201" customWidth="1"/>
    <col min="11007" max="11007" width="5.5546875" style="201" customWidth="1"/>
    <col min="11008" max="11008" width="43.5546875" style="201" bestFit="1" customWidth="1"/>
    <col min="11009" max="11009" width="9.109375" style="201" bestFit="1" customWidth="1"/>
    <col min="11010" max="11010" width="6.88671875" style="201" bestFit="1" customWidth="1"/>
    <col min="11011" max="11011" width="11.33203125" style="201" bestFit="1" customWidth="1"/>
    <col min="11012" max="11012" width="10.5546875" style="201" bestFit="1" customWidth="1"/>
    <col min="11013" max="11013" width="12.109375" style="201" customWidth="1"/>
    <col min="11014" max="11261" width="9.109375" style="201"/>
    <col min="11262" max="11262" width="2" style="201" customWidth="1"/>
    <col min="11263" max="11263" width="5.5546875" style="201" customWidth="1"/>
    <col min="11264" max="11264" width="43.5546875" style="201" bestFit="1" customWidth="1"/>
    <col min="11265" max="11265" width="9.109375" style="201" bestFit="1" customWidth="1"/>
    <col min="11266" max="11266" width="6.88671875" style="201" bestFit="1" customWidth="1"/>
    <col min="11267" max="11267" width="11.33203125" style="201" bestFit="1" customWidth="1"/>
    <col min="11268" max="11268" width="10.5546875" style="201" bestFit="1" customWidth="1"/>
    <col min="11269" max="11269" width="12.109375" style="201" customWidth="1"/>
    <col min="11270" max="11517" width="9.109375" style="201"/>
    <col min="11518" max="11518" width="2" style="201" customWidth="1"/>
    <col min="11519" max="11519" width="5.5546875" style="201" customWidth="1"/>
    <col min="11520" max="11520" width="43.5546875" style="201" bestFit="1" customWidth="1"/>
    <col min="11521" max="11521" width="9.109375" style="201" bestFit="1" customWidth="1"/>
    <col min="11522" max="11522" width="6.88671875" style="201" bestFit="1" customWidth="1"/>
    <col min="11523" max="11523" width="11.33203125" style="201" bestFit="1" customWidth="1"/>
    <col min="11524" max="11524" width="10.5546875" style="201" bestFit="1" customWidth="1"/>
    <col min="11525" max="11525" width="12.109375" style="201" customWidth="1"/>
    <col min="11526" max="11773" width="9.109375" style="201"/>
    <col min="11774" max="11774" width="2" style="201" customWidth="1"/>
    <col min="11775" max="11775" width="5.5546875" style="201" customWidth="1"/>
    <col min="11776" max="11776" width="43.5546875" style="201" bestFit="1" customWidth="1"/>
    <col min="11777" max="11777" width="9.109375" style="201" bestFit="1" customWidth="1"/>
    <col min="11778" max="11778" width="6.88671875" style="201" bestFit="1" customWidth="1"/>
    <col min="11779" max="11779" width="11.33203125" style="201" bestFit="1" customWidth="1"/>
    <col min="11780" max="11780" width="10.5546875" style="201" bestFit="1" customWidth="1"/>
    <col min="11781" max="11781" width="12.109375" style="201" customWidth="1"/>
    <col min="11782" max="12029" width="9.109375" style="201"/>
    <col min="12030" max="12030" width="2" style="201" customWidth="1"/>
    <col min="12031" max="12031" width="5.5546875" style="201" customWidth="1"/>
    <col min="12032" max="12032" width="43.5546875" style="201" bestFit="1" customWidth="1"/>
    <col min="12033" max="12033" width="9.109375" style="201" bestFit="1" customWidth="1"/>
    <col min="12034" max="12034" width="6.88671875" style="201" bestFit="1" customWidth="1"/>
    <col min="12035" max="12035" width="11.33203125" style="201" bestFit="1" customWidth="1"/>
    <col min="12036" max="12036" width="10.5546875" style="201" bestFit="1" customWidth="1"/>
    <col min="12037" max="12037" width="12.109375" style="201" customWidth="1"/>
    <col min="12038" max="12285" width="9.109375" style="201"/>
    <col min="12286" max="12286" width="2" style="201" customWidth="1"/>
    <col min="12287" max="12287" width="5.5546875" style="201" customWidth="1"/>
    <col min="12288" max="12288" width="43.5546875" style="201" bestFit="1" customWidth="1"/>
    <col min="12289" max="12289" width="9.109375" style="201" bestFit="1" customWidth="1"/>
    <col min="12290" max="12290" width="6.88671875" style="201" bestFit="1" customWidth="1"/>
    <col min="12291" max="12291" width="11.33203125" style="201" bestFit="1" customWidth="1"/>
    <col min="12292" max="12292" width="10.5546875" style="201" bestFit="1" customWidth="1"/>
    <col min="12293" max="12293" width="12.109375" style="201" customWidth="1"/>
    <col min="12294" max="12541" width="9.109375" style="201"/>
    <col min="12542" max="12542" width="2" style="201" customWidth="1"/>
    <col min="12543" max="12543" width="5.5546875" style="201" customWidth="1"/>
    <col min="12544" max="12544" width="43.5546875" style="201" bestFit="1" customWidth="1"/>
    <col min="12545" max="12545" width="9.109375" style="201" bestFit="1" customWidth="1"/>
    <col min="12546" max="12546" width="6.88671875" style="201" bestFit="1" customWidth="1"/>
    <col min="12547" max="12547" width="11.33203125" style="201" bestFit="1" customWidth="1"/>
    <col min="12548" max="12548" width="10.5546875" style="201" bestFit="1" customWidth="1"/>
    <col min="12549" max="12549" width="12.109375" style="201" customWidth="1"/>
    <col min="12550" max="12797" width="9.109375" style="201"/>
    <col min="12798" max="12798" width="2" style="201" customWidth="1"/>
    <col min="12799" max="12799" width="5.5546875" style="201" customWidth="1"/>
    <col min="12800" max="12800" width="43.5546875" style="201" bestFit="1" customWidth="1"/>
    <col min="12801" max="12801" width="9.109375" style="201" bestFit="1" customWidth="1"/>
    <col min="12802" max="12802" width="6.88671875" style="201" bestFit="1" customWidth="1"/>
    <col min="12803" max="12803" width="11.33203125" style="201" bestFit="1" customWidth="1"/>
    <col min="12804" max="12804" width="10.5546875" style="201" bestFit="1" customWidth="1"/>
    <col min="12805" max="12805" width="12.109375" style="201" customWidth="1"/>
    <col min="12806" max="13053" width="9.109375" style="201"/>
    <col min="13054" max="13054" width="2" style="201" customWidth="1"/>
    <col min="13055" max="13055" width="5.5546875" style="201" customWidth="1"/>
    <col min="13056" max="13056" width="43.5546875" style="201" bestFit="1" customWidth="1"/>
    <col min="13057" max="13057" width="9.109375" style="201" bestFit="1" customWidth="1"/>
    <col min="13058" max="13058" width="6.88671875" style="201" bestFit="1" customWidth="1"/>
    <col min="13059" max="13059" width="11.33203125" style="201" bestFit="1" customWidth="1"/>
    <col min="13060" max="13060" width="10.5546875" style="201" bestFit="1" customWidth="1"/>
    <col min="13061" max="13061" width="12.109375" style="201" customWidth="1"/>
    <col min="13062" max="13309" width="9.109375" style="201"/>
    <col min="13310" max="13310" width="2" style="201" customWidth="1"/>
    <col min="13311" max="13311" width="5.5546875" style="201" customWidth="1"/>
    <col min="13312" max="13312" width="43.5546875" style="201" bestFit="1" customWidth="1"/>
    <col min="13313" max="13313" width="9.109375" style="201" bestFit="1" customWidth="1"/>
    <col min="13314" max="13314" width="6.88671875" style="201" bestFit="1" customWidth="1"/>
    <col min="13315" max="13315" width="11.33203125" style="201" bestFit="1" customWidth="1"/>
    <col min="13316" max="13316" width="10.5546875" style="201" bestFit="1" customWidth="1"/>
    <col min="13317" max="13317" width="12.109375" style="201" customWidth="1"/>
    <col min="13318" max="13565" width="9.109375" style="201"/>
    <col min="13566" max="13566" width="2" style="201" customWidth="1"/>
    <col min="13567" max="13567" width="5.5546875" style="201" customWidth="1"/>
    <col min="13568" max="13568" width="43.5546875" style="201" bestFit="1" customWidth="1"/>
    <col min="13569" max="13569" width="9.109375" style="201" bestFit="1" customWidth="1"/>
    <col min="13570" max="13570" width="6.88671875" style="201" bestFit="1" customWidth="1"/>
    <col min="13571" max="13571" width="11.33203125" style="201" bestFit="1" customWidth="1"/>
    <col min="13572" max="13572" width="10.5546875" style="201" bestFit="1" customWidth="1"/>
    <col min="13573" max="13573" width="12.109375" style="201" customWidth="1"/>
    <col min="13574" max="13821" width="9.109375" style="201"/>
    <col min="13822" max="13822" width="2" style="201" customWidth="1"/>
    <col min="13823" max="13823" width="5.5546875" style="201" customWidth="1"/>
    <col min="13824" max="13824" width="43.5546875" style="201" bestFit="1" customWidth="1"/>
    <col min="13825" max="13825" width="9.109375" style="201" bestFit="1" customWidth="1"/>
    <col min="13826" max="13826" width="6.88671875" style="201" bestFit="1" customWidth="1"/>
    <col min="13827" max="13827" width="11.33203125" style="201" bestFit="1" customWidth="1"/>
    <col min="13828" max="13828" width="10.5546875" style="201" bestFit="1" customWidth="1"/>
    <col min="13829" max="13829" width="12.109375" style="201" customWidth="1"/>
    <col min="13830" max="14077" width="9.109375" style="201"/>
    <col min="14078" max="14078" width="2" style="201" customWidth="1"/>
    <col min="14079" max="14079" width="5.5546875" style="201" customWidth="1"/>
    <col min="14080" max="14080" width="43.5546875" style="201" bestFit="1" customWidth="1"/>
    <col min="14081" max="14081" width="9.109375" style="201" bestFit="1" customWidth="1"/>
    <col min="14082" max="14082" width="6.88671875" style="201" bestFit="1" customWidth="1"/>
    <col min="14083" max="14083" width="11.33203125" style="201" bestFit="1" customWidth="1"/>
    <col min="14084" max="14084" width="10.5546875" style="201" bestFit="1" customWidth="1"/>
    <col min="14085" max="14085" width="12.109375" style="201" customWidth="1"/>
    <col min="14086" max="14333" width="9.109375" style="201"/>
    <col min="14334" max="14334" width="2" style="201" customWidth="1"/>
    <col min="14335" max="14335" width="5.5546875" style="201" customWidth="1"/>
    <col min="14336" max="14336" width="43.5546875" style="201" bestFit="1" customWidth="1"/>
    <col min="14337" max="14337" width="9.109375" style="201" bestFit="1" customWidth="1"/>
    <col min="14338" max="14338" width="6.88671875" style="201" bestFit="1" customWidth="1"/>
    <col min="14339" max="14339" width="11.33203125" style="201" bestFit="1" customWidth="1"/>
    <col min="14340" max="14340" width="10.5546875" style="201" bestFit="1" customWidth="1"/>
    <col min="14341" max="14341" width="12.109375" style="201" customWidth="1"/>
    <col min="14342" max="14589" width="9.109375" style="201"/>
    <col min="14590" max="14590" width="2" style="201" customWidth="1"/>
    <col min="14591" max="14591" width="5.5546875" style="201" customWidth="1"/>
    <col min="14592" max="14592" width="43.5546875" style="201" bestFit="1" customWidth="1"/>
    <col min="14593" max="14593" width="9.109375" style="201" bestFit="1" customWidth="1"/>
    <col min="14594" max="14594" width="6.88671875" style="201" bestFit="1" customWidth="1"/>
    <col min="14595" max="14595" width="11.33203125" style="201" bestFit="1" customWidth="1"/>
    <col min="14596" max="14596" width="10.5546875" style="201" bestFit="1" customWidth="1"/>
    <col min="14597" max="14597" width="12.109375" style="201" customWidth="1"/>
    <col min="14598" max="14845" width="9.109375" style="201"/>
    <col min="14846" max="14846" width="2" style="201" customWidth="1"/>
    <col min="14847" max="14847" width="5.5546875" style="201" customWidth="1"/>
    <col min="14848" max="14848" width="43.5546875" style="201" bestFit="1" customWidth="1"/>
    <col min="14849" max="14849" width="9.109375" style="201" bestFit="1" customWidth="1"/>
    <col min="14850" max="14850" width="6.88671875" style="201" bestFit="1" customWidth="1"/>
    <col min="14851" max="14851" width="11.33203125" style="201" bestFit="1" customWidth="1"/>
    <col min="14852" max="14852" width="10.5546875" style="201" bestFit="1" customWidth="1"/>
    <col min="14853" max="14853" width="12.109375" style="201" customWidth="1"/>
    <col min="14854" max="15101" width="9.109375" style="201"/>
    <col min="15102" max="15102" width="2" style="201" customWidth="1"/>
    <col min="15103" max="15103" width="5.5546875" style="201" customWidth="1"/>
    <col min="15104" max="15104" width="43.5546875" style="201" bestFit="1" customWidth="1"/>
    <col min="15105" max="15105" width="9.109375" style="201" bestFit="1" customWidth="1"/>
    <col min="15106" max="15106" width="6.88671875" style="201" bestFit="1" customWidth="1"/>
    <col min="15107" max="15107" width="11.33203125" style="201" bestFit="1" customWidth="1"/>
    <col min="15108" max="15108" width="10.5546875" style="201" bestFit="1" customWidth="1"/>
    <col min="15109" max="15109" width="12.109375" style="201" customWidth="1"/>
    <col min="15110" max="15357" width="9.109375" style="201"/>
    <col min="15358" max="15358" width="2" style="201" customWidth="1"/>
    <col min="15359" max="15359" width="5.5546875" style="201" customWidth="1"/>
    <col min="15360" max="15360" width="43.5546875" style="201" bestFit="1" customWidth="1"/>
    <col min="15361" max="15361" width="9.109375" style="201" bestFit="1" customWidth="1"/>
    <col min="15362" max="15362" width="6.88671875" style="201" bestFit="1" customWidth="1"/>
    <col min="15363" max="15363" width="11.33203125" style="201" bestFit="1" customWidth="1"/>
    <col min="15364" max="15364" width="10.5546875" style="201" bestFit="1" customWidth="1"/>
    <col min="15365" max="15365" width="12.109375" style="201" customWidth="1"/>
    <col min="15366" max="15613" width="9.109375" style="201"/>
    <col min="15614" max="15614" width="2" style="201" customWidth="1"/>
    <col min="15615" max="15615" width="5.5546875" style="201" customWidth="1"/>
    <col min="15616" max="15616" width="43.5546875" style="201" bestFit="1" customWidth="1"/>
    <col min="15617" max="15617" width="9.109375" style="201" bestFit="1" customWidth="1"/>
    <col min="15618" max="15618" width="6.88671875" style="201" bestFit="1" customWidth="1"/>
    <col min="15619" max="15619" width="11.33203125" style="201" bestFit="1" customWidth="1"/>
    <col min="15620" max="15620" width="10.5546875" style="201" bestFit="1" customWidth="1"/>
    <col min="15621" max="15621" width="12.109375" style="201" customWidth="1"/>
    <col min="15622" max="15869" width="9.109375" style="201"/>
    <col min="15870" max="15870" width="2" style="201" customWidth="1"/>
    <col min="15871" max="15871" width="5.5546875" style="201" customWidth="1"/>
    <col min="15872" max="15872" width="43.5546875" style="201" bestFit="1" customWidth="1"/>
    <col min="15873" max="15873" width="9.109375" style="201" bestFit="1" customWidth="1"/>
    <col min="15874" max="15874" width="6.88671875" style="201" bestFit="1" customWidth="1"/>
    <col min="15875" max="15875" width="11.33203125" style="201" bestFit="1" customWidth="1"/>
    <col min="15876" max="15876" width="10.5546875" style="201" bestFit="1" customWidth="1"/>
    <col min="15877" max="15877" width="12.109375" style="201" customWidth="1"/>
    <col min="15878" max="16125" width="9.109375" style="201"/>
    <col min="16126" max="16126" width="2" style="201" customWidth="1"/>
    <col min="16127" max="16127" width="5.5546875" style="201" customWidth="1"/>
    <col min="16128" max="16128" width="43.5546875" style="201" bestFit="1" customWidth="1"/>
    <col min="16129" max="16129" width="9.109375" style="201" bestFit="1" customWidth="1"/>
    <col min="16130" max="16130" width="6.88671875" style="201" bestFit="1" customWidth="1"/>
    <col min="16131" max="16131" width="11.33203125" style="201" bestFit="1" customWidth="1"/>
    <col min="16132" max="16132" width="10.5546875" style="201" bestFit="1" customWidth="1"/>
    <col min="16133" max="16133" width="12.109375" style="201" customWidth="1"/>
    <col min="16134" max="16384" width="9.109375" style="201"/>
  </cols>
  <sheetData>
    <row r="1" spans="1:10" s="437" customFormat="1" ht="21.9" customHeight="1" x14ac:dyDescent="0.25">
      <c r="A1" s="237" t="s">
        <v>399</v>
      </c>
      <c r="B1" s="238"/>
      <c r="C1" s="238"/>
      <c r="D1" s="238"/>
      <c r="E1" s="238"/>
      <c r="F1" s="238"/>
      <c r="G1" s="238"/>
      <c r="H1" s="238"/>
      <c r="I1" s="239"/>
    </row>
    <row r="2" spans="1:10" s="201" customFormat="1" ht="5.0999999999999996" customHeight="1" x14ac:dyDescent="0.25">
      <c r="C2" s="200"/>
      <c r="D2" s="438"/>
      <c r="E2" s="438"/>
      <c r="F2" s="438"/>
      <c r="G2" s="439"/>
      <c r="H2" s="438"/>
      <c r="I2" s="439"/>
    </row>
    <row r="3" spans="1:10" s="445" customFormat="1" ht="14.1" customHeight="1" x14ac:dyDescent="0.25">
      <c r="A3" s="440" t="s">
        <v>50</v>
      </c>
      <c r="B3" s="441"/>
      <c r="C3" s="442"/>
      <c r="D3" s="443" t="s">
        <v>437</v>
      </c>
      <c r="E3" s="443" t="s">
        <v>438</v>
      </c>
      <c r="F3" s="244" t="s">
        <v>910</v>
      </c>
      <c r="G3" s="444" t="s">
        <v>916</v>
      </c>
      <c r="H3" s="244" t="s">
        <v>911</v>
      </c>
      <c r="I3" s="444" t="s">
        <v>917</v>
      </c>
    </row>
    <row r="4" spans="1:10" s="445" customFormat="1" ht="14.1" customHeight="1" x14ac:dyDescent="0.25">
      <c r="A4" s="446"/>
      <c r="B4" s="447"/>
      <c r="C4" s="448"/>
      <c r="D4" s="443"/>
      <c r="E4" s="443"/>
      <c r="F4" s="247"/>
      <c r="G4" s="449"/>
      <c r="H4" s="247"/>
      <c r="I4" s="449"/>
    </row>
    <row r="5" spans="1:10" s="201" customFormat="1" ht="5.0999999999999996" customHeight="1" x14ac:dyDescent="0.25">
      <c r="C5" s="200"/>
      <c r="D5" s="200"/>
      <c r="E5" s="200"/>
      <c r="F5" s="438"/>
      <c r="G5" s="439"/>
      <c r="H5" s="438"/>
      <c r="I5" s="439"/>
    </row>
    <row r="6" spans="1:10" s="201" customFormat="1" ht="14.1" customHeight="1" x14ac:dyDescent="0.25">
      <c r="A6" s="450" t="s">
        <v>33</v>
      </c>
      <c r="B6" s="451" t="s">
        <v>20</v>
      </c>
      <c r="D6" s="200"/>
      <c r="E6" s="200"/>
      <c r="F6" s="438"/>
      <c r="G6" s="439"/>
      <c r="H6" s="438"/>
      <c r="I6" s="439"/>
    </row>
    <row r="7" spans="1:10" s="201" customFormat="1" ht="14.1" customHeight="1" x14ac:dyDescent="0.25">
      <c r="A7" s="452"/>
      <c r="B7" s="453" t="s">
        <v>237</v>
      </c>
      <c r="C7" s="454" t="str">
        <f>'(2)Ins.'!$C$8</f>
        <v>Supervisor</v>
      </c>
      <c r="D7" s="455">
        <f>'(14)Enc.Soc.'!$D$51+1</f>
        <v>1.6430087527977522</v>
      </c>
      <c r="E7" s="456">
        <f>'(2)Ins.'!$L$8</f>
        <v>0</v>
      </c>
      <c r="F7" s="457">
        <f>'(2)Ins.'!E8</f>
        <v>0</v>
      </c>
      <c r="G7" s="456">
        <f>$D$7*$E$7*F7</f>
        <v>0</v>
      </c>
      <c r="H7" s="457">
        <f>'(2)Ins.'!F8</f>
        <v>0</v>
      </c>
      <c r="I7" s="458">
        <f>$D$7*$E$7*H7</f>
        <v>0</v>
      </c>
    </row>
    <row r="8" spans="1:10" s="201" customFormat="1" ht="14.1" customHeight="1" x14ac:dyDescent="0.25">
      <c r="A8" s="459"/>
      <c r="B8" s="460" t="s">
        <v>238</v>
      </c>
      <c r="C8" s="461" t="str">
        <f>'(2)Ins.'!$C$9</f>
        <v>Monitor</v>
      </c>
      <c r="D8" s="462">
        <f>$D$7</f>
        <v>1.6430087527977522</v>
      </c>
      <c r="E8" s="463">
        <f>'(2)Ins.'!$L$9</f>
        <v>0</v>
      </c>
      <c r="F8" s="464">
        <f>'(2)Ins.'!E9</f>
        <v>0</v>
      </c>
      <c r="G8" s="463">
        <f>$D$8*$E$8*F8</f>
        <v>0</v>
      </c>
      <c r="H8" s="464">
        <f>'(2)Ins.'!F9</f>
        <v>0</v>
      </c>
      <c r="I8" s="465">
        <f>$D$8*$E$8*H8</f>
        <v>0</v>
      </c>
    </row>
    <row r="9" spans="1:10" s="471" customFormat="1" ht="14.1" customHeight="1" x14ac:dyDescent="0.25">
      <c r="A9" s="466" t="s">
        <v>436</v>
      </c>
      <c r="B9" s="467"/>
      <c r="C9" s="467"/>
      <c r="D9" s="467"/>
      <c r="E9" s="467"/>
      <c r="F9" s="467"/>
      <c r="G9" s="468">
        <f>SUM(G7:G8)</f>
        <v>0</v>
      </c>
      <c r="H9" s="468"/>
      <c r="I9" s="469">
        <f>SUM(I7:I8)</f>
        <v>0</v>
      </c>
      <c r="J9" s="470"/>
    </row>
    <row r="10" spans="1:10" s="201" customFormat="1" ht="5.0999999999999996" customHeight="1" x14ac:dyDescent="0.25">
      <c r="A10" s="472"/>
      <c r="B10" s="472"/>
      <c r="C10" s="200"/>
      <c r="D10" s="200"/>
      <c r="E10" s="200"/>
      <c r="F10" s="199"/>
      <c r="G10" s="473"/>
      <c r="H10" s="199"/>
      <c r="I10" s="473"/>
    </row>
    <row r="11" spans="1:10" s="201" customFormat="1" ht="14.1" customHeight="1" x14ac:dyDescent="0.25">
      <c r="A11" s="450" t="s">
        <v>34</v>
      </c>
      <c r="B11" s="451" t="s">
        <v>22</v>
      </c>
      <c r="D11" s="438"/>
      <c r="E11" s="438"/>
      <c r="F11" s="438"/>
      <c r="G11" s="439"/>
      <c r="H11" s="438"/>
      <c r="I11" s="439"/>
    </row>
    <row r="12" spans="1:10" s="201" customFormat="1" ht="14.1" customHeight="1" x14ac:dyDescent="0.25">
      <c r="A12" s="452"/>
      <c r="B12" s="453" t="s">
        <v>237</v>
      </c>
      <c r="C12" s="454" t="str">
        <f>'(2)Ins.'!$C$12</f>
        <v>Diretoria</v>
      </c>
      <c r="D12" s="455">
        <f>$D$8</f>
        <v>1.6430087527977522</v>
      </c>
      <c r="E12" s="456">
        <f>'(2)Ins.'!$L$12</f>
        <v>0</v>
      </c>
      <c r="F12" s="457">
        <f>'(2)Ins.'!$E$12</f>
        <v>0</v>
      </c>
      <c r="G12" s="456">
        <f>$D$12*$E$12*F12</f>
        <v>0</v>
      </c>
      <c r="H12" s="457">
        <f>'(2)Ins.'!$F$12</f>
        <v>0</v>
      </c>
      <c r="I12" s="458">
        <f>$D$12*$E$12*H12</f>
        <v>0</v>
      </c>
    </row>
    <row r="13" spans="1:10" s="201" customFormat="1" ht="14.1" customHeight="1" x14ac:dyDescent="0.25">
      <c r="A13" s="474"/>
      <c r="B13" s="475" t="s">
        <v>238</v>
      </c>
      <c r="C13" s="303" t="str">
        <f>'(2)Ins.'!$C$13</f>
        <v>Gerente Administrativo e Financeiro</v>
      </c>
      <c r="D13" s="476">
        <f>$D$12</f>
        <v>1.6430087527977522</v>
      </c>
      <c r="E13" s="477">
        <f>'(2)Ins.'!$L$13</f>
        <v>0</v>
      </c>
      <c r="F13" s="478">
        <f>'(2)Ins.'!$E$13</f>
        <v>0</v>
      </c>
      <c r="G13" s="477">
        <f>$D$13*$E$13*F13</f>
        <v>0</v>
      </c>
      <c r="H13" s="478">
        <f>'(2)Ins.'!$F$13</f>
        <v>0</v>
      </c>
      <c r="I13" s="479">
        <f>$D$13*$E$13*H13</f>
        <v>0</v>
      </c>
    </row>
    <row r="14" spans="1:10" s="201" customFormat="1" ht="14.1" customHeight="1" x14ac:dyDescent="0.25">
      <c r="A14" s="474"/>
      <c r="B14" s="475" t="s">
        <v>239</v>
      </c>
      <c r="C14" s="303" t="str">
        <f>'(2)Ins.'!$C$14</f>
        <v>Assistente Administrativo - Financeiro</v>
      </c>
      <c r="D14" s="476">
        <f>$D$12</f>
        <v>1.6430087527977522</v>
      </c>
      <c r="E14" s="477">
        <f>'(2)Ins.'!$L$14</f>
        <v>0</v>
      </c>
      <c r="F14" s="478">
        <f>'(2)Ins.'!$E$14</f>
        <v>0</v>
      </c>
      <c r="G14" s="477">
        <f>$D$14*$E$14*F14</f>
        <v>0</v>
      </c>
      <c r="H14" s="478">
        <f>'(2)Ins.'!$F$14</f>
        <v>0</v>
      </c>
      <c r="I14" s="479">
        <f>$D$14*$E$14*H14</f>
        <v>0</v>
      </c>
    </row>
    <row r="15" spans="1:10" s="201" customFormat="1" ht="14.1" customHeight="1" x14ac:dyDescent="0.25">
      <c r="A15" s="474"/>
      <c r="B15" s="475" t="s">
        <v>240</v>
      </c>
      <c r="C15" s="303" t="str">
        <f>'(2)Ins.'!$C$15</f>
        <v>Assistente Administrativo - Comercial</v>
      </c>
      <c r="D15" s="476">
        <f>$D$14</f>
        <v>1.6430087527977522</v>
      </c>
      <c r="E15" s="477">
        <f>'(2)Ins.'!$L$15</f>
        <v>0</v>
      </c>
      <c r="F15" s="478">
        <f>'(2)Ins.'!$E$15</f>
        <v>0</v>
      </c>
      <c r="G15" s="477">
        <f>$D$15*$E$15*F15</f>
        <v>0</v>
      </c>
      <c r="H15" s="478">
        <f>'(2)Ins.'!$F$15</f>
        <v>0</v>
      </c>
      <c r="I15" s="479">
        <f>$D$15*$E$15*H15</f>
        <v>0</v>
      </c>
    </row>
    <row r="16" spans="1:10" s="201" customFormat="1" ht="14.1" customHeight="1" x14ac:dyDescent="0.25">
      <c r="A16" s="474"/>
      <c r="B16" s="475" t="s">
        <v>283</v>
      </c>
      <c r="C16" s="303" t="str">
        <f>'(2)Ins.'!$C$16</f>
        <v>Auxiliar Administrativo</v>
      </c>
      <c r="D16" s="476">
        <f>$D$15</f>
        <v>1.6430087527977522</v>
      </c>
      <c r="E16" s="477">
        <f>'(2)Ins.'!$L$16</f>
        <v>0</v>
      </c>
      <c r="F16" s="478">
        <f>'(2)Ins.'!$E$16</f>
        <v>0</v>
      </c>
      <c r="G16" s="477">
        <f>$D$16*$E$16*F16</f>
        <v>0</v>
      </c>
      <c r="H16" s="478">
        <f>'(2)Ins.'!$F$16</f>
        <v>0</v>
      </c>
      <c r="I16" s="479">
        <f>$D$16*$E$16*H16</f>
        <v>0</v>
      </c>
    </row>
    <row r="17" spans="1:10" s="201" customFormat="1" ht="14.1" customHeight="1" x14ac:dyDescent="0.25">
      <c r="A17" s="474"/>
      <c r="B17" s="475" t="s">
        <v>284</v>
      </c>
      <c r="C17" s="303" t="str">
        <f>'(2)Ins.'!$C$17</f>
        <v>Atendente</v>
      </c>
      <c r="D17" s="476">
        <f>$D$16</f>
        <v>1.6430087527977522</v>
      </c>
      <c r="E17" s="477">
        <f>'(2)Ins.'!$L$17</f>
        <v>0</v>
      </c>
      <c r="F17" s="478">
        <f>'(2)Ins.'!$E$17</f>
        <v>0</v>
      </c>
      <c r="G17" s="477">
        <f>$D$17*$E$17*F17</f>
        <v>0</v>
      </c>
      <c r="H17" s="478">
        <f>'(2)Ins.'!$F$17</f>
        <v>0</v>
      </c>
      <c r="I17" s="479">
        <f>$D$17*$E$17*H17</f>
        <v>0</v>
      </c>
    </row>
    <row r="18" spans="1:10" s="201" customFormat="1" ht="14.1" customHeight="1" x14ac:dyDescent="0.25">
      <c r="A18" s="459"/>
      <c r="B18" s="460" t="s">
        <v>285</v>
      </c>
      <c r="C18" s="461" t="str">
        <f>'(2)Ins.'!$C$18</f>
        <v>Telefonista</v>
      </c>
      <c r="D18" s="462">
        <f>$D$17</f>
        <v>1.6430087527977522</v>
      </c>
      <c r="E18" s="463">
        <f>'(2)Ins.'!$L$18</f>
        <v>0</v>
      </c>
      <c r="F18" s="464">
        <f>'(2)Ins.'!$E$18</f>
        <v>0</v>
      </c>
      <c r="G18" s="463">
        <f>$D$18*$E$18*F18</f>
        <v>0</v>
      </c>
      <c r="H18" s="464">
        <f>'(2)Ins.'!$F$18</f>
        <v>0</v>
      </c>
      <c r="I18" s="465">
        <f>$D$18*$E$18*H18</f>
        <v>0</v>
      </c>
    </row>
    <row r="19" spans="1:10" s="471" customFormat="1" ht="14.1" customHeight="1" x14ac:dyDescent="0.25">
      <c r="A19" s="466" t="s">
        <v>436</v>
      </c>
      <c r="B19" s="467"/>
      <c r="C19" s="467"/>
      <c r="D19" s="467"/>
      <c r="E19" s="467"/>
      <c r="F19" s="467"/>
      <c r="G19" s="468">
        <f>SUM(G12:G18)</f>
        <v>0</v>
      </c>
      <c r="H19" s="468"/>
      <c r="I19" s="469">
        <f>SUM(I12:I18)</f>
        <v>0</v>
      </c>
      <c r="J19" s="470"/>
    </row>
    <row r="20" spans="1:10" s="201" customFormat="1" ht="5.0999999999999996" customHeight="1" x14ac:dyDescent="0.25">
      <c r="A20" s="472"/>
      <c r="B20" s="472"/>
      <c r="C20" s="200"/>
      <c r="D20" s="200"/>
      <c r="E20" s="200"/>
      <c r="F20" s="199"/>
      <c r="G20" s="473"/>
      <c r="H20" s="199"/>
      <c r="I20" s="473"/>
    </row>
    <row r="21" spans="1:10" s="201" customFormat="1" ht="14.1" customHeight="1" x14ac:dyDescent="0.25">
      <c r="A21" s="450" t="s">
        <v>36</v>
      </c>
      <c r="B21" s="451" t="s">
        <v>21</v>
      </c>
      <c r="D21" s="438"/>
      <c r="E21" s="438"/>
      <c r="F21" s="438"/>
      <c r="G21" s="439"/>
      <c r="H21" s="438"/>
      <c r="I21" s="439"/>
    </row>
    <row r="22" spans="1:10" s="201" customFormat="1" ht="14.1" customHeight="1" x14ac:dyDescent="0.25">
      <c r="A22" s="452"/>
      <c r="B22" s="453" t="s">
        <v>237</v>
      </c>
      <c r="C22" s="454" t="str">
        <f>'(2)Ins.'!$C$21</f>
        <v>Técnico em TI</v>
      </c>
      <c r="D22" s="455">
        <f>$D$18</f>
        <v>1.6430087527977522</v>
      </c>
      <c r="E22" s="456">
        <f>'(2)Ins.'!$L$21</f>
        <v>0</v>
      </c>
      <c r="F22" s="457">
        <f>'(2)Ins.'!$E$21</f>
        <v>0</v>
      </c>
      <c r="G22" s="456">
        <f>$D$22*$E$22*F22</f>
        <v>0</v>
      </c>
      <c r="H22" s="457">
        <f>'(2)Ins.'!$F$21</f>
        <v>0</v>
      </c>
      <c r="I22" s="458">
        <f>$D$22*$E$22*H22</f>
        <v>0</v>
      </c>
    </row>
    <row r="23" spans="1:10" s="201" customFormat="1" ht="14.1" customHeight="1" x14ac:dyDescent="0.25">
      <c r="A23" s="474"/>
      <c r="B23" s="475" t="s">
        <v>238</v>
      </c>
      <c r="C23" s="303" t="str">
        <f>'(2)Ins.'!$C$22</f>
        <v>Técnico em Manutenção</v>
      </c>
      <c r="D23" s="476">
        <f>$D$22</f>
        <v>1.6430087527977522</v>
      </c>
      <c r="E23" s="477">
        <f>'(2)Ins.'!$L$22</f>
        <v>0</v>
      </c>
      <c r="F23" s="478">
        <f>'(2)Ins.'!$E$22</f>
        <v>0</v>
      </c>
      <c r="G23" s="477">
        <f>$D$23*$E$23*F23</f>
        <v>0</v>
      </c>
      <c r="H23" s="478">
        <f>'(2)Ins.'!$F$22</f>
        <v>0</v>
      </c>
      <c r="I23" s="479">
        <f>$D$23*$E$23*H23</f>
        <v>0</v>
      </c>
    </row>
    <row r="24" spans="1:10" s="201" customFormat="1" ht="14.1" customHeight="1" x14ac:dyDescent="0.25">
      <c r="A24" s="459"/>
      <c r="B24" s="460" t="s">
        <v>239</v>
      </c>
      <c r="C24" s="461" t="str">
        <f>'(2)Ins.'!$C$23</f>
        <v>Serviços Gerais</v>
      </c>
      <c r="D24" s="462">
        <f>$D$23</f>
        <v>1.6430087527977522</v>
      </c>
      <c r="E24" s="463">
        <f>'(2)Ins.'!$L$23</f>
        <v>0</v>
      </c>
      <c r="F24" s="464">
        <f>'(2)Ins.'!$E$23</f>
        <v>0</v>
      </c>
      <c r="G24" s="463">
        <f>$D$24*$E$24*F24</f>
        <v>0</v>
      </c>
      <c r="H24" s="464">
        <f>'(2)Ins.'!$F$23</f>
        <v>0</v>
      </c>
      <c r="I24" s="465">
        <f>$D$24*$E$24*H24</f>
        <v>0</v>
      </c>
    </row>
    <row r="25" spans="1:10" s="471" customFormat="1" ht="14.1" customHeight="1" x14ac:dyDescent="0.25">
      <c r="A25" s="466" t="s">
        <v>436</v>
      </c>
      <c r="B25" s="467"/>
      <c r="C25" s="467"/>
      <c r="D25" s="467"/>
      <c r="E25" s="467"/>
      <c r="F25" s="467"/>
      <c r="G25" s="468">
        <f>SUM(G22:G24)</f>
        <v>0</v>
      </c>
      <c r="H25" s="468"/>
      <c r="I25" s="469">
        <f>SUM(I22:I24)</f>
        <v>0</v>
      </c>
      <c r="J25" s="470"/>
    </row>
    <row r="26" spans="1:10" s="201" customFormat="1" ht="14.1" customHeight="1" x14ac:dyDescent="0.25">
      <c r="A26" s="199"/>
      <c r="B26" s="199"/>
      <c r="C26" s="200"/>
      <c r="D26" s="199"/>
      <c r="E26" s="199"/>
      <c r="F26" s="199"/>
      <c r="G26" s="439"/>
      <c r="H26" s="199"/>
      <c r="I26" s="439"/>
    </row>
    <row r="27" spans="1:10" s="201" customFormat="1" ht="14.1" customHeight="1" x14ac:dyDescent="0.25">
      <c r="A27" s="440" t="s">
        <v>50</v>
      </c>
      <c r="B27" s="441"/>
      <c r="C27" s="442"/>
      <c r="D27" s="443" t="s">
        <v>437</v>
      </c>
      <c r="E27" s="443" t="s">
        <v>438</v>
      </c>
      <c r="F27" s="244" t="s">
        <v>912</v>
      </c>
      <c r="G27" s="444" t="s">
        <v>918</v>
      </c>
      <c r="H27" s="244" t="s">
        <v>913</v>
      </c>
      <c r="I27" s="444" t="s">
        <v>919</v>
      </c>
    </row>
    <row r="28" spans="1:10" s="201" customFormat="1" ht="14.1" customHeight="1" x14ac:dyDescent="0.25">
      <c r="A28" s="446"/>
      <c r="B28" s="447"/>
      <c r="C28" s="448"/>
      <c r="D28" s="443"/>
      <c r="E28" s="443"/>
      <c r="F28" s="247"/>
      <c r="G28" s="449"/>
      <c r="H28" s="247"/>
      <c r="I28" s="449"/>
    </row>
    <row r="29" spans="1:10" s="201" customFormat="1" ht="5.0999999999999996" customHeight="1" x14ac:dyDescent="0.25">
      <c r="C29" s="200"/>
      <c r="D29" s="200"/>
      <c r="E29" s="200"/>
      <c r="F29" s="438"/>
      <c r="G29" s="439"/>
      <c r="H29" s="438"/>
      <c r="I29" s="439"/>
    </row>
    <row r="30" spans="1:10" s="201" customFormat="1" ht="14.1" customHeight="1" x14ac:dyDescent="0.25">
      <c r="A30" s="450" t="s">
        <v>33</v>
      </c>
      <c r="B30" s="451" t="s">
        <v>20</v>
      </c>
      <c r="D30" s="200"/>
      <c r="E30" s="200"/>
      <c r="F30" s="438"/>
      <c r="G30" s="439"/>
      <c r="H30" s="438"/>
      <c r="I30" s="439"/>
    </row>
    <row r="31" spans="1:10" s="201" customFormat="1" ht="14.1" customHeight="1" x14ac:dyDescent="0.25">
      <c r="A31" s="452"/>
      <c r="B31" s="453" t="s">
        <v>237</v>
      </c>
      <c r="C31" s="454" t="str">
        <f>'(2)Ins.'!$C$8</f>
        <v>Supervisor</v>
      </c>
      <c r="D31" s="455">
        <f>'(14)Enc.Soc.'!$D$51+1</f>
        <v>1.6430087527977522</v>
      </c>
      <c r="E31" s="456">
        <f>'(2)Ins.'!$L$8</f>
        <v>0</v>
      </c>
      <c r="F31" s="457">
        <f>'(2)Ins.'!G8</f>
        <v>0</v>
      </c>
      <c r="G31" s="456">
        <f>$D$7*$E$7*F31</f>
        <v>0</v>
      </c>
      <c r="H31" s="457">
        <f>'(2)Ins.'!H8</f>
        <v>0</v>
      </c>
      <c r="I31" s="458">
        <f>$D$7*$E$7*H31</f>
        <v>0</v>
      </c>
    </row>
    <row r="32" spans="1:10" s="201" customFormat="1" ht="14.1" customHeight="1" x14ac:dyDescent="0.25">
      <c r="A32" s="459"/>
      <c r="B32" s="460" t="s">
        <v>238</v>
      </c>
      <c r="C32" s="461" t="str">
        <f>'(2)Ins.'!$C$9</f>
        <v>Monitor</v>
      </c>
      <c r="D32" s="462">
        <f>$D$7</f>
        <v>1.6430087527977522</v>
      </c>
      <c r="E32" s="463">
        <f>'(2)Ins.'!$L$9</f>
        <v>0</v>
      </c>
      <c r="F32" s="464">
        <f>'(2)Ins.'!G9</f>
        <v>0</v>
      </c>
      <c r="G32" s="463">
        <f>$D$8*$E$8*F32</f>
        <v>0</v>
      </c>
      <c r="H32" s="464">
        <f>'(2)Ins.'!H9</f>
        <v>0</v>
      </c>
      <c r="I32" s="465">
        <f>$D$8*$E$8*H32</f>
        <v>0</v>
      </c>
    </row>
    <row r="33" spans="1:9" s="201" customFormat="1" ht="14.1" customHeight="1" x14ac:dyDescent="0.25">
      <c r="A33" s="466" t="s">
        <v>436</v>
      </c>
      <c r="B33" s="467"/>
      <c r="C33" s="467"/>
      <c r="D33" s="467"/>
      <c r="E33" s="467"/>
      <c r="F33" s="467"/>
      <c r="G33" s="468">
        <f>SUM(G31:G32)</f>
        <v>0</v>
      </c>
      <c r="H33" s="468"/>
      <c r="I33" s="469">
        <f>SUM(I31:I32)</f>
        <v>0</v>
      </c>
    </row>
    <row r="34" spans="1:9" s="201" customFormat="1" ht="14.1" customHeight="1" x14ac:dyDescent="0.25">
      <c r="A34" s="472"/>
      <c r="B34" s="472"/>
      <c r="C34" s="200"/>
      <c r="D34" s="200"/>
      <c r="E34" s="200"/>
      <c r="F34" s="199"/>
      <c r="G34" s="473"/>
      <c r="H34" s="199"/>
      <c r="I34" s="473"/>
    </row>
    <row r="35" spans="1:9" s="201" customFormat="1" ht="14.1" customHeight="1" x14ac:dyDescent="0.25">
      <c r="A35" s="450" t="s">
        <v>34</v>
      </c>
      <c r="B35" s="451" t="s">
        <v>22</v>
      </c>
      <c r="D35" s="438"/>
      <c r="E35" s="438"/>
      <c r="F35" s="438"/>
      <c r="G35" s="439"/>
      <c r="H35" s="438"/>
      <c r="I35" s="439"/>
    </row>
    <row r="36" spans="1:9" s="201" customFormat="1" ht="14.1" customHeight="1" x14ac:dyDescent="0.25">
      <c r="A36" s="452"/>
      <c r="B36" s="453" t="s">
        <v>237</v>
      </c>
      <c r="C36" s="454" t="str">
        <f>'(2)Ins.'!$C$12</f>
        <v>Diretoria</v>
      </c>
      <c r="D36" s="455">
        <f>$D$8</f>
        <v>1.6430087527977522</v>
      </c>
      <c r="E36" s="456">
        <f>'(2)Ins.'!$L$12</f>
        <v>0</v>
      </c>
      <c r="F36" s="457">
        <f>'(2)Ins.'!G12</f>
        <v>0</v>
      </c>
      <c r="G36" s="456">
        <f>$D$12*$E$12*F36</f>
        <v>0</v>
      </c>
      <c r="H36" s="457">
        <f>'(2)Ins.'!H12</f>
        <v>0</v>
      </c>
      <c r="I36" s="458">
        <f>$D$12*$E$12*H36</f>
        <v>0</v>
      </c>
    </row>
    <row r="37" spans="1:9" s="201" customFormat="1" ht="14.1" customHeight="1" x14ac:dyDescent="0.25">
      <c r="A37" s="474"/>
      <c r="B37" s="475" t="s">
        <v>238</v>
      </c>
      <c r="C37" s="303" t="str">
        <f>'(2)Ins.'!$C$13</f>
        <v>Gerente Administrativo e Financeiro</v>
      </c>
      <c r="D37" s="476">
        <f>$D$12</f>
        <v>1.6430087527977522</v>
      </c>
      <c r="E37" s="477">
        <f>'(2)Ins.'!$L$13</f>
        <v>0</v>
      </c>
      <c r="F37" s="478">
        <f>'(2)Ins.'!G13</f>
        <v>0</v>
      </c>
      <c r="G37" s="477">
        <f>$D$13*$E$13*F37</f>
        <v>0</v>
      </c>
      <c r="H37" s="478">
        <f>'(2)Ins.'!H13</f>
        <v>0</v>
      </c>
      <c r="I37" s="479">
        <f>$D$13*$E$13*H37</f>
        <v>0</v>
      </c>
    </row>
    <row r="38" spans="1:9" s="201" customFormat="1" ht="14.1" customHeight="1" x14ac:dyDescent="0.25">
      <c r="A38" s="474"/>
      <c r="B38" s="475" t="s">
        <v>239</v>
      </c>
      <c r="C38" s="303" t="str">
        <f>'(2)Ins.'!$C$14</f>
        <v>Assistente Administrativo - Financeiro</v>
      </c>
      <c r="D38" s="476">
        <f>$D$12</f>
        <v>1.6430087527977522</v>
      </c>
      <c r="E38" s="477">
        <f>'(2)Ins.'!$L$14</f>
        <v>0</v>
      </c>
      <c r="F38" s="478">
        <f>'(2)Ins.'!G14</f>
        <v>0</v>
      </c>
      <c r="G38" s="477">
        <f>$D$14*$E$14*F38</f>
        <v>0</v>
      </c>
      <c r="H38" s="478">
        <f>'(2)Ins.'!H14</f>
        <v>0</v>
      </c>
      <c r="I38" s="479">
        <f>$D$14*$E$14*H38</f>
        <v>0</v>
      </c>
    </row>
    <row r="39" spans="1:9" s="201" customFormat="1" ht="14.1" customHeight="1" x14ac:dyDescent="0.25">
      <c r="A39" s="474"/>
      <c r="B39" s="475" t="s">
        <v>240</v>
      </c>
      <c r="C39" s="303" t="str">
        <f>'(2)Ins.'!$C$15</f>
        <v>Assistente Administrativo - Comercial</v>
      </c>
      <c r="D39" s="476">
        <f>$D$14</f>
        <v>1.6430087527977522</v>
      </c>
      <c r="E39" s="477">
        <f>'(2)Ins.'!$L$15</f>
        <v>0</v>
      </c>
      <c r="F39" s="478">
        <f>'(2)Ins.'!G15</f>
        <v>0</v>
      </c>
      <c r="G39" s="477">
        <f>$D$15*$E$15*F39</f>
        <v>0</v>
      </c>
      <c r="H39" s="478">
        <f>'(2)Ins.'!H15</f>
        <v>0</v>
      </c>
      <c r="I39" s="479">
        <f>$D$15*$E$15*H39</f>
        <v>0</v>
      </c>
    </row>
    <row r="40" spans="1:9" s="201" customFormat="1" ht="14.1" customHeight="1" x14ac:dyDescent="0.25">
      <c r="A40" s="474"/>
      <c r="B40" s="475" t="s">
        <v>283</v>
      </c>
      <c r="C40" s="303" t="str">
        <f>'(2)Ins.'!$C$16</f>
        <v>Auxiliar Administrativo</v>
      </c>
      <c r="D40" s="476">
        <f>$D$15</f>
        <v>1.6430087527977522</v>
      </c>
      <c r="E40" s="477">
        <f>'(2)Ins.'!$L$16</f>
        <v>0</v>
      </c>
      <c r="F40" s="478">
        <f>'(2)Ins.'!G16</f>
        <v>0</v>
      </c>
      <c r="G40" s="477">
        <f>$D$16*$E$16*F40</f>
        <v>0</v>
      </c>
      <c r="H40" s="478">
        <f>'(2)Ins.'!H16</f>
        <v>0</v>
      </c>
      <c r="I40" s="479">
        <f>$D$16*$E$16*H40</f>
        <v>0</v>
      </c>
    </row>
    <row r="41" spans="1:9" s="201" customFormat="1" ht="14.1" customHeight="1" x14ac:dyDescent="0.25">
      <c r="A41" s="474"/>
      <c r="B41" s="475" t="s">
        <v>284</v>
      </c>
      <c r="C41" s="303" t="str">
        <f>'(2)Ins.'!$C$17</f>
        <v>Atendente</v>
      </c>
      <c r="D41" s="476">
        <f>$D$16</f>
        <v>1.6430087527977522</v>
      </c>
      <c r="E41" s="477">
        <f>'(2)Ins.'!$L$17</f>
        <v>0</v>
      </c>
      <c r="F41" s="478">
        <f>'(2)Ins.'!G17</f>
        <v>0</v>
      </c>
      <c r="G41" s="477">
        <f>$D$17*$E$17*F41</f>
        <v>0</v>
      </c>
      <c r="H41" s="478">
        <f>'(2)Ins.'!H17</f>
        <v>0</v>
      </c>
      <c r="I41" s="479">
        <f>$D$17*$E$17*H41</f>
        <v>0</v>
      </c>
    </row>
    <row r="42" spans="1:9" s="201" customFormat="1" ht="14.1" customHeight="1" x14ac:dyDescent="0.25">
      <c r="A42" s="459"/>
      <c r="B42" s="460" t="s">
        <v>285</v>
      </c>
      <c r="C42" s="461" t="str">
        <f>'(2)Ins.'!$C$18</f>
        <v>Telefonista</v>
      </c>
      <c r="D42" s="462">
        <f>$D$17</f>
        <v>1.6430087527977522</v>
      </c>
      <c r="E42" s="463">
        <f>'(2)Ins.'!$L$18</f>
        <v>0</v>
      </c>
      <c r="F42" s="464">
        <f>'(2)Ins.'!G18</f>
        <v>0</v>
      </c>
      <c r="G42" s="463">
        <f>$D$18*$E$18*F42</f>
        <v>0</v>
      </c>
      <c r="H42" s="464">
        <f>'(2)Ins.'!H18</f>
        <v>0</v>
      </c>
      <c r="I42" s="465">
        <f>$D$18*$E$18*H42</f>
        <v>0</v>
      </c>
    </row>
    <row r="43" spans="1:9" s="201" customFormat="1" ht="14.1" customHeight="1" x14ac:dyDescent="0.25">
      <c r="A43" s="466" t="s">
        <v>436</v>
      </c>
      <c r="B43" s="467"/>
      <c r="C43" s="467"/>
      <c r="D43" s="467"/>
      <c r="E43" s="467"/>
      <c r="F43" s="467"/>
      <c r="G43" s="468">
        <f>SUM(G36:G42)</f>
        <v>0</v>
      </c>
      <c r="H43" s="468"/>
      <c r="I43" s="469">
        <f>SUM(I36:I42)</f>
        <v>0</v>
      </c>
    </row>
    <row r="44" spans="1:9" s="201" customFormat="1" ht="14.1" customHeight="1" x14ac:dyDescent="0.25">
      <c r="A44" s="472"/>
      <c r="B44" s="472"/>
      <c r="C44" s="200"/>
      <c r="D44" s="200"/>
      <c r="E44" s="200"/>
      <c r="F44" s="199"/>
      <c r="G44" s="473"/>
      <c r="H44" s="199"/>
      <c r="I44" s="473"/>
    </row>
    <row r="45" spans="1:9" s="201" customFormat="1" ht="14.1" customHeight="1" x14ac:dyDescent="0.25">
      <c r="A45" s="450" t="s">
        <v>36</v>
      </c>
      <c r="B45" s="451" t="s">
        <v>21</v>
      </c>
      <c r="D45" s="438"/>
      <c r="E45" s="438"/>
      <c r="F45" s="438"/>
      <c r="G45" s="439"/>
      <c r="H45" s="438"/>
      <c r="I45" s="439"/>
    </row>
    <row r="46" spans="1:9" s="201" customFormat="1" ht="14.1" customHeight="1" x14ac:dyDescent="0.25">
      <c r="A46" s="452"/>
      <c r="B46" s="453" t="s">
        <v>237</v>
      </c>
      <c r="C46" s="454" t="str">
        <f>'(2)Ins.'!$C$21</f>
        <v>Técnico em TI</v>
      </c>
      <c r="D46" s="455">
        <f>$D$18</f>
        <v>1.6430087527977522</v>
      </c>
      <c r="E46" s="456">
        <f>'(2)Ins.'!$L$21</f>
        <v>0</v>
      </c>
      <c r="F46" s="457">
        <f>'(2)Ins.'!G21</f>
        <v>0</v>
      </c>
      <c r="G46" s="456">
        <f>$D$22*$E$22*F46</f>
        <v>0</v>
      </c>
      <c r="H46" s="457">
        <f>'(2)Ins.'!H21</f>
        <v>0</v>
      </c>
      <c r="I46" s="458">
        <f>$D$22*$E$22*H46</f>
        <v>0</v>
      </c>
    </row>
    <row r="47" spans="1:9" s="201" customFormat="1" ht="14.1" customHeight="1" x14ac:dyDescent="0.25">
      <c r="A47" s="474"/>
      <c r="B47" s="475" t="s">
        <v>238</v>
      </c>
      <c r="C47" s="303" t="str">
        <f>'(2)Ins.'!$C$22</f>
        <v>Técnico em Manutenção</v>
      </c>
      <c r="D47" s="476">
        <f>$D$22</f>
        <v>1.6430087527977522</v>
      </c>
      <c r="E47" s="477">
        <f>'(2)Ins.'!$L$22</f>
        <v>0</v>
      </c>
      <c r="F47" s="478">
        <f>'(2)Ins.'!G22</f>
        <v>0</v>
      </c>
      <c r="G47" s="477">
        <f>$D$23*$E$23*F47</f>
        <v>0</v>
      </c>
      <c r="H47" s="478">
        <f>'(2)Ins.'!H22</f>
        <v>0</v>
      </c>
      <c r="I47" s="479">
        <f>$D$23*$E$23*H47</f>
        <v>0</v>
      </c>
    </row>
    <row r="48" spans="1:9" s="201" customFormat="1" ht="14.1" customHeight="1" x14ac:dyDescent="0.25">
      <c r="A48" s="459"/>
      <c r="B48" s="460" t="s">
        <v>239</v>
      </c>
      <c r="C48" s="461" t="str">
        <f>'(2)Ins.'!$C$23</f>
        <v>Serviços Gerais</v>
      </c>
      <c r="D48" s="462">
        <f>$D$23</f>
        <v>1.6430087527977522</v>
      </c>
      <c r="E48" s="463">
        <f>'(2)Ins.'!$L$23</f>
        <v>0</v>
      </c>
      <c r="F48" s="464">
        <f>'(2)Ins.'!G23</f>
        <v>0</v>
      </c>
      <c r="G48" s="463">
        <f>$D$24*$E$24*F48</f>
        <v>0</v>
      </c>
      <c r="H48" s="464">
        <f>'(2)Ins.'!H23</f>
        <v>0</v>
      </c>
      <c r="I48" s="465">
        <f>$D$24*$E$24*H48</f>
        <v>0</v>
      </c>
    </row>
    <row r="49" spans="1:9" s="201" customFormat="1" ht="14.1" customHeight="1" x14ac:dyDescent="0.25">
      <c r="A49" s="466" t="s">
        <v>436</v>
      </c>
      <c r="B49" s="467"/>
      <c r="C49" s="467"/>
      <c r="D49" s="467"/>
      <c r="E49" s="467"/>
      <c r="F49" s="467"/>
      <c r="G49" s="468">
        <f>SUM(G46:G48)</f>
        <v>0</v>
      </c>
      <c r="H49" s="468"/>
      <c r="I49" s="469">
        <f>SUM(I46:I48)</f>
        <v>0</v>
      </c>
    </row>
    <row r="51" spans="1:9" s="201" customFormat="1" ht="14.1" customHeight="1" x14ac:dyDescent="0.25">
      <c r="A51" s="440" t="s">
        <v>50</v>
      </c>
      <c r="B51" s="441"/>
      <c r="C51" s="442"/>
      <c r="D51" s="443" t="s">
        <v>437</v>
      </c>
      <c r="E51" s="443" t="s">
        <v>438</v>
      </c>
      <c r="F51" s="244" t="s">
        <v>914</v>
      </c>
      <c r="G51" s="444" t="s">
        <v>920</v>
      </c>
      <c r="H51" s="244" t="s">
        <v>915</v>
      </c>
      <c r="I51" s="444" t="s">
        <v>921</v>
      </c>
    </row>
    <row r="52" spans="1:9" s="201" customFormat="1" ht="14.1" customHeight="1" x14ac:dyDescent="0.25">
      <c r="A52" s="446"/>
      <c r="B52" s="447"/>
      <c r="C52" s="448"/>
      <c r="D52" s="443"/>
      <c r="E52" s="443"/>
      <c r="F52" s="247"/>
      <c r="G52" s="449"/>
      <c r="H52" s="247"/>
      <c r="I52" s="449"/>
    </row>
    <row r="53" spans="1:9" s="201" customFormat="1" ht="5.0999999999999996" customHeight="1" x14ac:dyDescent="0.25">
      <c r="C53" s="200"/>
      <c r="D53" s="200"/>
      <c r="E53" s="200"/>
      <c r="F53" s="438"/>
      <c r="G53" s="439"/>
      <c r="H53" s="438"/>
      <c r="I53" s="439"/>
    </row>
    <row r="54" spans="1:9" s="201" customFormat="1" ht="14.1" customHeight="1" x14ac:dyDescent="0.25">
      <c r="A54" s="450" t="s">
        <v>33</v>
      </c>
      <c r="B54" s="451" t="s">
        <v>20</v>
      </c>
      <c r="D54" s="200"/>
      <c r="E54" s="200"/>
      <c r="F54" s="438"/>
      <c r="G54" s="439"/>
      <c r="H54" s="438"/>
      <c r="I54" s="439"/>
    </row>
    <row r="55" spans="1:9" s="201" customFormat="1" ht="14.1" customHeight="1" x14ac:dyDescent="0.25">
      <c r="A55" s="452"/>
      <c r="B55" s="453" t="s">
        <v>237</v>
      </c>
      <c r="C55" s="454" t="str">
        <f>'(2)Ins.'!$C$8</f>
        <v>Supervisor</v>
      </c>
      <c r="D55" s="455">
        <f>'(14)Enc.Soc.'!$D$51+1</f>
        <v>1.6430087527977522</v>
      </c>
      <c r="E55" s="456">
        <f>'(2)Ins.'!$L$8</f>
        <v>0</v>
      </c>
      <c r="F55" s="457">
        <f>'(2)Ins.'!I8</f>
        <v>0</v>
      </c>
      <c r="G55" s="456">
        <f>$D$7*$E$7*F55</f>
        <v>0</v>
      </c>
      <c r="H55" s="457">
        <f>'(2)Ins.'!J8</f>
        <v>0</v>
      </c>
      <c r="I55" s="458">
        <f>$D$7*$E$7*H55</f>
        <v>0</v>
      </c>
    </row>
    <row r="56" spans="1:9" s="201" customFormat="1" ht="14.1" customHeight="1" x14ac:dyDescent="0.25">
      <c r="A56" s="459"/>
      <c r="B56" s="460" t="s">
        <v>238</v>
      </c>
      <c r="C56" s="461" t="str">
        <f>'(2)Ins.'!$C$9</f>
        <v>Monitor</v>
      </c>
      <c r="D56" s="462">
        <f>$D$7</f>
        <v>1.6430087527977522</v>
      </c>
      <c r="E56" s="463">
        <f>'(2)Ins.'!$L$9</f>
        <v>0</v>
      </c>
      <c r="F56" s="464">
        <f>'(2)Ins.'!I9</f>
        <v>0</v>
      </c>
      <c r="G56" s="463">
        <f>$D$8*$E$8*F56</f>
        <v>0</v>
      </c>
      <c r="H56" s="464">
        <f>'(2)Ins.'!J9</f>
        <v>0</v>
      </c>
      <c r="I56" s="465">
        <f>$D$8*$E$8*H56</f>
        <v>0</v>
      </c>
    </row>
    <row r="57" spans="1:9" s="201" customFormat="1" ht="14.1" customHeight="1" x14ac:dyDescent="0.25">
      <c r="A57" s="466" t="s">
        <v>436</v>
      </c>
      <c r="B57" s="467"/>
      <c r="C57" s="467"/>
      <c r="D57" s="467"/>
      <c r="E57" s="467"/>
      <c r="F57" s="467"/>
      <c r="G57" s="468">
        <f>SUM(G55:G56)</f>
        <v>0</v>
      </c>
      <c r="H57" s="468"/>
      <c r="I57" s="469">
        <f>SUM(I55:I56)</f>
        <v>0</v>
      </c>
    </row>
    <row r="58" spans="1:9" s="201" customFormat="1" ht="14.1" customHeight="1" x14ac:dyDescent="0.25">
      <c r="A58" s="472"/>
      <c r="B58" s="472"/>
      <c r="C58" s="200"/>
      <c r="D58" s="200"/>
      <c r="E58" s="200"/>
      <c r="F58" s="199"/>
      <c r="G58" s="473"/>
      <c r="H58" s="199"/>
      <c r="I58" s="473"/>
    </row>
    <row r="59" spans="1:9" s="201" customFormat="1" ht="14.1" customHeight="1" x14ac:dyDescent="0.25">
      <c r="A59" s="450" t="s">
        <v>34</v>
      </c>
      <c r="B59" s="451" t="s">
        <v>22</v>
      </c>
      <c r="D59" s="438"/>
      <c r="E59" s="438"/>
      <c r="F59" s="438"/>
      <c r="G59" s="439"/>
      <c r="H59" s="438"/>
      <c r="I59" s="439"/>
    </row>
    <row r="60" spans="1:9" s="201" customFormat="1" ht="14.1" customHeight="1" x14ac:dyDescent="0.25">
      <c r="A60" s="452"/>
      <c r="B60" s="453" t="s">
        <v>237</v>
      </c>
      <c r="C60" s="454" t="str">
        <f>'(2)Ins.'!$C$12</f>
        <v>Diretoria</v>
      </c>
      <c r="D60" s="455">
        <f>$D$8</f>
        <v>1.6430087527977522</v>
      </c>
      <c r="E60" s="456">
        <f>'(2)Ins.'!$L$12</f>
        <v>0</v>
      </c>
      <c r="F60" s="457">
        <f>'(2)Ins.'!H12</f>
        <v>0</v>
      </c>
      <c r="G60" s="456">
        <f>$D$12*$E$12*F60</f>
        <v>0</v>
      </c>
      <c r="H60" s="457">
        <f>'(2)Ins.'!J12</f>
        <v>0</v>
      </c>
      <c r="I60" s="458">
        <f>$D$12*$E$12*H60</f>
        <v>0</v>
      </c>
    </row>
    <row r="61" spans="1:9" s="201" customFormat="1" ht="14.1" customHeight="1" x14ac:dyDescent="0.25">
      <c r="A61" s="474"/>
      <c r="B61" s="475" t="s">
        <v>238</v>
      </c>
      <c r="C61" s="303" t="str">
        <f>'(2)Ins.'!$C$13</f>
        <v>Gerente Administrativo e Financeiro</v>
      </c>
      <c r="D61" s="476">
        <f>$D$12</f>
        <v>1.6430087527977522</v>
      </c>
      <c r="E61" s="477">
        <f>'(2)Ins.'!$L$13</f>
        <v>0</v>
      </c>
      <c r="F61" s="478">
        <f>'(2)Ins.'!H13</f>
        <v>0</v>
      </c>
      <c r="G61" s="477">
        <f>$D$13*$E$13*F61</f>
        <v>0</v>
      </c>
      <c r="H61" s="478">
        <f>'(2)Ins.'!J13</f>
        <v>0</v>
      </c>
      <c r="I61" s="479">
        <f>$D$13*$E$13*H61</f>
        <v>0</v>
      </c>
    </row>
    <row r="62" spans="1:9" s="201" customFormat="1" ht="14.1" customHeight="1" x14ac:dyDescent="0.25">
      <c r="A62" s="474"/>
      <c r="B62" s="475" t="s">
        <v>239</v>
      </c>
      <c r="C62" s="303" t="str">
        <f>'(2)Ins.'!$C$14</f>
        <v>Assistente Administrativo - Financeiro</v>
      </c>
      <c r="D62" s="476">
        <f>$D$12</f>
        <v>1.6430087527977522</v>
      </c>
      <c r="E62" s="477">
        <f>'(2)Ins.'!$L$14</f>
        <v>0</v>
      </c>
      <c r="F62" s="478">
        <f>'(2)Ins.'!H14</f>
        <v>0</v>
      </c>
      <c r="G62" s="477">
        <f>$D$14*$E$14*F62</f>
        <v>0</v>
      </c>
      <c r="H62" s="478">
        <f>'(2)Ins.'!J14</f>
        <v>0</v>
      </c>
      <c r="I62" s="479">
        <f>$D$14*$E$14*H62</f>
        <v>0</v>
      </c>
    </row>
    <row r="63" spans="1:9" s="201" customFormat="1" ht="14.1" customHeight="1" x14ac:dyDescent="0.25">
      <c r="A63" s="474"/>
      <c r="B63" s="475" t="s">
        <v>240</v>
      </c>
      <c r="C63" s="303" t="str">
        <f>'(2)Ins.'!$C$15</f>
        <v>Assistente Administrativo - Comercial</v>
      </c>
      <c r="D63" s="476">
        <f>$D$14</f>
        <v>1.6430087527977522</v>
      </c>
      <c r="E63" s="477">
        <f>'(2)Ins.'!$L$15</f>
        <v>0</v>
      </c>
      <c r="F63" s="478">
        <f>'(2)Ins.'!H15</f>
        <v>0</v>
      </c>
      <c r="G63" s="477">
        <f>$D$15*$E$15*F63</f>
        <v>0</v>
      </c>
      <c r="H63" s="478">
        <f>'(2)Ins.'!J15</f>
        <v>0</v>
      </c>
      <c r="I63" s="479">
        <f>$D$15*$E$15*H63</f>
        <v>0</v>
      </c>
    </row>
    <row r="64" spans="1:9" s="201" customFormat="1" ht="14.1" customHeight="1" x14ac:dyDescent="0.25">
      <c r="A64" s="474"/>
      <c r="B64" s="475" t="s">
        <v>283</v>
      </c>
      <c r="C64" s="303" t="str">
        <f>'(2)Ins.'!$C$16</f>
        <v>Auxiliar Administrativo</v>
      </c>
      <c r="D64" s="476">
        <f>$D$15</f>
        <v>1.6430087527977522</v>
      </c>
      <c r="E64" s="477">
        <f>'(2)Ins.'!$L$16</f>
        <v>0</v>
      </c>
      <c r="F64" s="478">
        <f>'(2)Ins.'!H16</f>
        <v>0</v>
      </c>
      <c r="G64" s="477">
        <f>$D$16*$E$16*F64</f>
        <v>0</v>
      </c>
      <c r="H64" s="478">
        <f>'(2)Ins.'!J16</f>
        <v>0</v>
      </c>
      <c r="I64" s="479">
        <f>$D$16*$E$16*H64</f>
        <v>0</v>
      </c>
    </row>
    <row r="65" spans="1:26" s="201" customFormat="1" ht="14.1" customHeight="1" x14ac:dyDescent="0.25">
      <c r="A65" s="474"/>
      <c r="B65" s="475" t="s">
        <v>284</v>
      </c>
      <c r="C65" s="303" t="str">
        <f>'(2)Ins.'!$C$17</f>
        <v>Atendente</v>
      </c>
      <c r="D65" s="476">
        <f>$D$16</f>
        <v>1.6430087527977522</v>
      </c>
      <c r="E65" s="477">
        <f>'(2)Ins.'!$L$17</f>
        <v>0</v>
      </c>
      <c r="F65" s="478">
        <f>'(2)Ins.'!H17</f>
        <v>0</v>
      </c>
      <c r="G65" s="477">
        <f>$D$17*$E$17*F65</f>
        <v>0</v>
      </c>
      <c r="H65" s="478">
        <f>'(2)Ins.'!J17</f>
        <v>0</v>
      </c>
      <c r="I65" s="479">
        <f>$D$17*$E$17*H65</f>
        <v>0</v>
      </c>
    </row>
    <row r="66" spans="1:26" s="201" customFormat="1" ht="14.1" customHeight="1" x14ac:dyDescent="0.25">
      <c r="A66" s="459"/>
      <c r="B66" s="460" t="s">
        <v>285</v>
      </c>
      <c r="C66" s="461" t="str">
        <f>'(2)Ins.'!$C$18</f>
        <v>Telefonista</v>
      </c>
      <c r="D66" s="462">
        <f>$D$17</f>
        <v>1.6430087527977522</v>
      </c>
      <c r="E66" s="463">
        <f>'(2)Ins.'!$L$18</f>
        <v>0</v>
      </c>
      <c r="F66" s="464">
        <f>'(2)Ins.'!H18</f>
        <v>0</v>
      </c>
      <c r="G66" s="463">
        <f>$D$18*$E$18*F66</f>
        <v>0</v>
      </c>
      <c r="H66" s="464">
        <f>'(2)Ins.'!J18</f>
        <v>0</v>
      </c>
      <c r="I66" s="465">
        <f>$D$18*$E$18*H66</f>
        <v>0</v>
      </c>
    </row>
    <row r="67" spans="1:26" s="201" customFormat="1" ht="14.1" customHeight="1" x14ac:dyDescent="0.25">
      <c r="A67" s="466" t="s">
        <v>436</v>
      </c>
      <c r="B67" s="467"/>
      <c r="C67" s="467"/>
      <c r="D67" s="467"/>
      <c r="E67" s="467"/>
      <c r="F67" s="467"/>
      <c r="G67" s="468">
        <f>SUM(G60:G66)</f>
        <v>0</v>
      </c>
      <c r="H67" s="468"/>
      <c r="I67" s="469">
        <f>SUM(I60:I66)</f>
        <v>0</v>
      </c>
    </row>
    <row r="68" spans="1:26" s="201" customFormat="1" ht="14.1" customHeight="1" x14ac:dyDescent="0.25">
      <c r="A68" s="472"/>
      <c r="B68" s="472"/>
      <c r="C68" s="200"/>
      <c r="D68" s="200"/>
      <c r="E68" s="200"/>
      <c r="F68" s="199"/>
      <c r="G68" s="473"/>
      <c r="H68" s="199"/>
      <c r="I68" s="473"/>
    </row>
    <row r="69" spans="1:26" s="201" customFormat="1" ht="14.1" customHeight="1" x14ac:dyDescent="0.25">
      <c r="A69" s="450" t="s">
        <v>36</v>
      </c>
      <c r="B69" s="451" t="s">
        <v>21</v>
      </c>
      <c r="D69" s="438"/>
      <c r="E69" s="438"/>
      <c r="F69" s="438"/>
      <c r="G69" s="439"/>
      <c r="H69" s="438"/>
      <c r="I69" s="439"/>
    </row>
    <row r="70" spans="1:26" s="201" customFormat="1" ht="14.1" customHeight="1" x14ac:dyDescent="0.25">
      <c r="A70" s="452"/>
      <c r="B70" s="453" t="s">
        <v>237</v>
      </c>
      <c r="C70" s="454" t="str">
        <f>'(2)Ins.'!$C$21</f>
        <v>Técnico em TI</v>
      </c>
      <c r="D70" s="455">
        <f>$D$18</f>
        <v>1.6430087527977522</v>
      </c>
      <c r="E70" s="456">
        <f>'(2)Ins.'!$L$21</f>
        <v>0</v>
      </c>
      <c r="F70" s="457">
        <f>'(2)Ins.'!I21</f>
        <v>0</v>
      </c>
      <c r="G70" s="456">
        <f>$D$22*$E$22*F70</f>
        <v>0</v>
      </c>
      <c r="H70" s="457">
        <f>'(2)Ins.'!J21</f>
        <v>0</v>
      </c>
      <c r="I70" s="458">
        <f>$D$22*$E$22*H70</f>
        <v>0</v>
      </c>
    </row>
    <row r="71" spans="1:26" s="201" customFormat="1" ht="14.1" customHeight="1" x14ac:dyDescent="0.25">
      <c r="A71" s="474"/>
      <c r="B71" s="475" t="s">
        <v>238</v>
      </c>
      <c r="C71" s="303" t="str">
        <f>'(2)Ins.'!$C$22</f>
        <v>Técnico em Manutenção</v>
      </c>
      <c r="D71" s="476">
        <f>$D$22</f>
        <v>1.6430087527977522</v>
      </c>
      <c r="E71" s="477">
        <f>'(2)Ins.'!$L$22</f>
        <v>0</v>
      </c>
      <c r="F71" s="478">
        <f>'(2)Ins.'!I22</f>
        <v>0</v>
      </c>
      <c r="G71" s="477">
        <f>$D$23*$E$23*F71</f>
        <v>0</v>
      </c>
      <c r="H71" s="478">
        <f>'(2)Ins.'!J22</f>
        <v>0</v>
      </c>
      <c r="I71" s="479">
        <f>$D$23*$E$23*H71</f>
        <v>0</v>
      </c>
    </row>
    <row r="72" spans="1:26" s="201" customFormat="1" ht="14.1" customHeight="1" x14ac:dyDescent="0.25">
      <c r="A72" s="459"/>
      <c r="B72" s="460" t="s">
        <v>239</v>
      </c>
      <c r="C72" s="461" t="str">
        <f>'(2)Ins.'!$C$23</f>
        <v>Serviços Gerais</v>
      </c>
      <c r="D72" s="462">
        <f>$D$23</f>
        <v>1.6430087527977522</v>
      </c>
      <c r="E72" s="463">
        <f>'(2)Ins.'!$L$23</f>
        <v>0</v>
      </c>
      <c r="F72" s="464">
        <f>'(2)Ins.'!I23</f>
        <v>0</v>
      </c>
      <c r="G72" s="463">
        <f>$D$24*$E$24*F72</f>
        <v>0</v>
      </c>
      <c r="H72" s="464">
        <f>'(2)Ins.'!J23</f>
        <v>0</v>
      </c>
      <c r="I72" s="465">
        <f>$D$24*$E$24*H72</f>
        <v>0</v>
      </c>
    </row>
    <row r="73" spans="1:26" s="201" customFormat="1" ht="14.1" customHeight="1" x14ac:dyDescent="0.25">
      <c r="A73" s="466" t="s">
        <v>436</v>
      </c>
      <c r="B73" s="467"/>
      <c r="C73" s="467"/>
      <c r="D73" s="467"/>
      <c r="E73" s="467"/>
      <c r="F73" s="467"/>
      <c r="G73" s="468">
        <f>SUM(G70:G72)</f>
        <v>0</v>
      </c>
      <c r="H73" s="468"/>
      <c r="I73" s="469">
        <f>SUM(I70:I72)</f>
        <v>0</v>
      </c>
    </row>
    <row r="75" spans="1:26" s="168" customFormat="1" ht="13.5" customHeight="1" x14ac:dyDescent="0.25">
      <c r="B75" s="164"/>
      <c r="C75" s="165" t="s">
        <v>946</v>
      </c>
      <c r="D75" s="166" t="str">
        <f>'(2)Ins.'!D109</f>
        <v>Inserir Data</v>
      </c>
      <c r="E75" s="167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spans="1:26" s="168" customFormat="1" ht="13.5" customHeight="1" x14ac:dyDescent="0.25">
      <c r="D76" s="167"/>
      <c r="E76" s="167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spans="1:26" s="168" customFormat="1" ht="13.5" customHeight="1" x14ac:dyDescent="0.25">
      <c r="D77" s="167"/>
      <c r="E77" s="167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spans="1:26" s="168" customFormat="1" ht="13.5" customHeight="1" x14ac:dyDescent="0.25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spans="1:26" s="168" customFormat="1" ht="13.5" customHeight="1" x14ac:dyDescent="0.25">
      <c r="A79" s="164"/>
      <c r="B79" s="164"/>
      <c r="C79" s="198" t="str">
        <f>'(2)Ins.'!D122</f>
        <v>Nome do Representante Legal</v>
      </c>
      <c r="D79" s="198"/>
      <c r="E79" s="198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spans="1:26" s="168" customFormat="1" ht="13.5" customHeight="1" x14ac:dyDescent="0.25">
      <c r="A80" s="164"/>
      <c r="B80" s="167"/>
      <c r="C80" s="169"/>
      <c r="D80" s="167"/>
      <c r="E80" s="167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spans="1:26" s="168" customFormat="1" ht="13.5" customHeight="1" x14ac:dyDescent="0.25">
      <c r="A81" s="164"/>
      <c r="B81" s="164"/>
      <c r="C81" s="172" t="s">
        <v>947</v>
      </c>
      <c r="D81" s="171" t="str">
        <f>'(2)Ins.'!E127</f>
        <v>inserir nº dias</v>
      </c>
      <c r="E81" s="173" t="s">
        <v>948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</sheetData>
  <sheetProtection algorithmName="SHA-512" hashValue="W/+AQWsA67nXtlR3jHApomsV3oW76A0Q7oYUQ4Ggr3hb5Zw94wnvNPnuWIf+u8Afu39fuw2co5hpnpCy9iY7MA==" saltValue="fG//gCn7PfdXWL/9jSTivg==" spinCount="100000" sheet="1" formatCells="0" formatColumns="0" formatRows="0" insertColumns="0" insertRows="0" insertHyperlinks="0" deleteColumns="0" deleteRows="0" selectLockedCells="1" sort="0" autoFilter="0" pivotTables="0"/>
  <mergeCells count="32">
    <mergeCell ref="C79:E79"/>
    <mergeCell ref="H51:H52"/>
    <mergeCell ref="I51:I52"/>
    <mergeCell ref="A57:F57"/>
    <mergeCell ref="A67:F67"/>
    <mergeCell ref="A51:C52"/>
    <mergeCell ref="D51:D52"/>
    <mergeCell ref="E51:E52"/>
    <mergeCell ref="F51:F52"/>
    <mergeCell ref="A73:F73"/>
    <mergeCell ref="F3:F4"/>
    <mergeCell ref="G3:G4"/>
    <mergeCell ref="A33:F33"/>
    <mergeCell ref="A43:F43"/>
    <mergeCell ref="A49:F49"/>
    <mergeCell ref="A9:F9"/>
    <mergeCell ref="A19:F19"/>
    <mergeCell ref="G51:G52"/>
    <mergeCell ref="A1:I1"/>
    <mergeCell ref="A27:C28"/>
    <mergeCell ref="D27:D28"/>
    <mergeCell ref="E27:E28"/>
    <mergeCell ref="F27:F28"/>
    <mergeCell ref="G27:G28"/>
    <mergeCell ref="H27:H28"/>
    <mergeCell ref="I27:I28"/>
    <mergeCell ref="H3:H4"/>
    <mergeCell ref="I3:I4"/>
    <mergeCell ref="A25:F25"/>
    <mergeCell ref="A3:C4"/>
    <mergeCell ref="D3:D4"/>
    <mergeCell ref="E3:E4"/>
  </mergeCells>
  <printOptions horizontalCentered="1"/>
  <pageMargins left="1.1811023622047245" right="0.78740157480314965" top="1.1811023622047245" bottom="0.78740157480314965" header="0.59055118110236227" footer="0.31496062992125984"/>
  <pageSetup paperSize="9" scale="68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4 - Composição da Despesa com Pessoal&amp;R&amp;"Calibri,Negrito"&amp;9Pág.: &amp;P de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XEV99"/>
  <sheetViews>
    <sheetView showGridLines="0" zoomScaleNormal="100" zoomScaleSheetLayoutView="85" workbookViewId="0">
      <selection sqref="A1:K1"/>
    </sheetView>
  </sheetViews>
  <sheetFormatPr defaultRowHeight="14.1" customHeight="1" x14ac:dyDescent="0.25"/>
  <cols>
    <col min="1" max="1" width="3.33203125" style="200" customWidth="1"/>
    <col min="2" max="2" width="3.33203125" style="199" customWidth="1"/>
    <col min="3" max="3" width="30.77734375" style="200" customWidth="1"/>
    <col min="4" max="4" width="13.77734375" style="200" customWidth="1"/>
    <col min="5" max="5" width="18.33203125" style="202" customWidth="1"/>
    <col min="6" max="6" width="18.33203125" style="199" customWidth="1"/>
    <col min="7" max="7" width="18.33203125" style="200" customWidth="1"/>
    <col min="8" max="8" width="18.33203125" style="199" customWidth="1"/>
    <col min="9" max="9" width="18.33203125" style="200" customWidth="1"/>
    <col min="10" max="10" width="18.33203125" style="199" customWidth="1"/>
    <col min="11" max="11" width="18.33203125" style="200" customWidth="1"/>
    <col min="12" max="12" width="11.33203125" style="201" bestFit="1" customWidth="1"/>
    <col min="13" max="256" width="9.109375" style="201"/>
    <col min="257" max="257" width="2" style="201" customWidth="1"/>
    <col min="258" max="258" width="5.5546875" style="201" customWidth="1"/>
    <col min="259" max="259" width="43.5546875" style="201" bestFit="1" customWidth="1"/>
    <col min="260" max="260" width="9.109375" style="201" bestFit="1" customWidth="1"/>
    <col min="261" max="261" width="6.88671875" style="201" bestFit="1" customWidth="1"/>
    <col min="262" max="262" width="11.33203125" style="201" bestFit="1" customWidth="1"/>
    <col min="263" max="263" width="10.5546875" style="201" bestFit="1" customWidth="1"/>
    <col min="264" max="264" width="12.109375" style="201" customWidth="1"/>
    <col min="265" max="512" width="9.109375" style="201"/>
    <col min="513" max="513" width="2" style="201" customWidth="1"/>
    <col min="514" max="514" width="5.5546875" style="201" customWidth="1"/>
    <col min="515" max="515" width="43.5546875" style="201" bestFit="1" customWidth="1"/>
    <col min="516" max="516" width="9.109375" style="201" bestFit="1" customWidth="1"/>
    <col min="517" max="517" width="6.88671875" style="201" bestFit="1" customWidth="1"/>
    <col min="518" max="518" width="11.33203125" style="201" bestFit="1" customWidth="1"/>
    <col min="519" max="519" width="10.5546875" style="201" bestFit="1" customWidth="1"/>
    <col min="520" max="520" width="12.109375" style="201" customWidth="1"/>
    <col min="521" max="768" width="9.109375" style="201"/>
    <col min="769" max="769" width="2" style="201" customWidth="1"/>
    <col min="770" max="770" width="5.5546875" style="201" customWidth="1"/>
    <col min="771" max="771" width="43.5546875" style="201" bestFit="1" customWidth="1"/>
    <col min="772" max="772" width="9.109375" style="201" bestFit="1" customWidth="1"/>
    <col min="773" max="773" width="6.88671875" style="201" bestFit="1" customWidth="1"/>
    <col min="774" max="774" width="11.33203125" style="201" bestFit="1" customWidth="1"/>
    <col min="775" max="775" width="10.5546875" style="201" bestFit="1" customWidth="1"/>
    <col min="776" max="776" width="12.109375" style="201" customWidth="1"/>
    <col min="777" max="1024" width="9.109375" style="201"/>
    <col min="1025" max="1025" width="2" style="201" customWidth="1"/>
    <col min="1026" max="1026" width="5.5546875" style="201" customWidth="1"/>
    <col min="1027" max="1027" width="43.5546875" style="201" bestFit="1" customWidth="1"/>
    <col min="1028" max="1028" width="9.109375" style="201" bestFit="1" customWidth="1"/>
    <col min="1029" max="1029" width="6.88671875" style="201" bestFit="1" customWidth="1"/>
    <col min="1030" max="1030" width="11.33203125" style="201" bestFit="1" customWidth="1"/>
    <col min="1031" max="1031" width="10.5546875" style="201" bestFit="1" customWidth="1"/>
    <col min="1032" max="1032" width="12.109375" style="201" customWidth="1"/>
    <col min="1033" max="1280" width="9.109375" style="201"/>
    <col min="1281" max="1281" width="2" style="201" customWidth="1"/>
    <col min="1282" max="1282" width="5.5546875" style="201" customWidth="1"/>
    <col min="1283" max="1283" width="43.5546875" style="201" bestFit="1" customWidth="1"/>
    <col min="1284" max="1284" width="9.109375" style="201" bestFit="1" customWidth="1"/>
    <col min="1285" max="1285" width="6.88671875" style="201" bestFit="1" customWidth="1"/>
    <col min="1286" max="1286" width="11.33203125" style="201" bestFit="1" customWidth="1"/>
    <col min="1287" max="1287" width="10.5546875" style="201" bestFit="1" customWidth="1"/>
    <col min="1288" max="1288" width="12.109375" style="201" customWidth="1"/>
    <col min="1289" max="1536" width="9.109375" style="201"/>
    <col min="1537" max="1537" width="2" style="201" customWidth="1"/>
    <col min="1538" max="1538" width="5.5546875" style="201" customWidth="1"/>
    <col min="1539" max="1539" width="43.5546875" style="201" bestFit="1" customWidth="1"/>
    <col min="1540" max="1540" width="9.109375" style="201" bestFit="1" customWidth="1"/>
    <col min="1541" max="1541" width="6.88671875" style="201" bestFit="1" customWidth="1"/>
    <col min="1542" max="1542" width="11.33203125" style="201" bestFit="1" customWidth="1"/>
    <col min="1543" max="1543" width="10.5546875" style="201" bestFit="1" customWidth="1"/>
    <col min="1544" max="1544" width="12.109375" style="201" customWidth="1"/>
    <col min="1545" max="1792" width="9.109375" style="201"/>
    <col min="1793" max="1793" width="2" style="201" customWidth="1"/>
    <col min="1794" max="1794" width="5.5546875" style="201" customWidth="1"/>
    <col min="1795" max="1795" width="43.5546875" style="201" bestFit="1" customWidth="1"/>
    <col min="1796" max="1796" width="9.109375" style="201" bestFit="1" customWidth="1"/>
    <col min="1797" max="1797" width="6.88671875" style="201" bestFit="1" customWidth="1"/>
    <col min="1798" max="1798" width="11.33203125" style="201" bestFit="1" customWidth="1"/>
    <col min="1799" max="1799" width="10.5546875" style="201" bestFit="1" customWidth="1"/>
    <col min="1800" max="1800" width="12.109375" style="201" customWidth="1"/>
    <col min="1801" max="2048" width="9.109375" style="201"/>
    <col min="2049" max="2049" width="2" style="201" customWidth="1"/>
    <col min="2050" max="2050" width="5.5546875" style="201" customWidth="1"/>
    <col min="2051" max="2051" width="43.5546875" style="201" bestFit="1" customWidth="1"/>
    <col min="2052" max="2052" width="9.109375" style="201" bestFit="1" customWidth="1"/>
    <col min="2053" max="2053" width="6.88671875" style="201" bestFit="1" customWidth="1"/>
    <col min="2054" max="2054" width="11.33203125" style="201" bestFit="1" customWidth="1"/>
    <col min="2055" max="2055" width="10.5546875" style="201" bestFit="1" customWidth="1"/>
    <col min="2056" max="2056" width="12.109375" style="201" customWidth="1"/>
    <col min="2057" max="2304" width="9.109375" style="201"/>
    <col min="2305" max="2305" width="2" style="201" customWidth="1"/>
    <col min="2306" max="2306" width="5.5546875" style="201" customWidth="1"/>
    <col min="2307" max="2307" width="43.5546875" style="201" bestFit="1" customWidth="1"/>
    <col min="2308" max="2308" width="9.109375" style="201" bestFit="1" customWidth="1"/>
    <col min="2309" max="2309" width="6.88671875" style="201" bestFit="1" customWidth="1"/>
    <col min="2310" max="2310" width="11.33203125" style="201" bestFit="1" customWidth="1"/>
    <col min="2311" max="2311" width="10.5546875" style="201" bestFit="1" customWidth="1"/>
    <col min="2312" max="2312" width="12.109375" style="201" customWidth="1"/>
    <col min="2313" max="2560" width="9.109375" style="201"/>
    <col min="2561" max="2561" width="2" style="201" customWidth="1"/>
    <col min="2562" max="2562" width="5.5546875" style="201" customWidth="1"/>
    <col min="2563" max="2563" width="43.5546875" style="201" bestFit="1" customWidth="1"/>
    <col min="2564" max="2564" width="9.109375" style="201" bestFit="1" customWidth="1"/>
    <col min="2565" max="2565" width="6.88671875" style="201" bestFit="1" customWidth="1"/>
    <col min="2566" max="2566" width="11.33203125" style="201" bestFit="1" customWidth="1"/>
    <col min="2567" max="2567" width="10.5546875" style="201" bestFit="1" customWidth="1"/>
    <col min="2568" max="2568" width="12.109375" style="201" customWidth="1"/>
    <col min="2569" max="2816" width="9.109375" style="201"/>
    <col min="2817" max="2817" width="2" style="201" customWidth="1"/>
    <col min="2818" max="2818" width="5.5546875" style="201" customWidth="1"/>
    <col min="2819" max="2819" width="43.5546875" style="201" bestFit="1" customWidth="1"/>
    <col min="2820" max="2820" width="9.109375" style="201" bestFit="1" customWidth="1"/>
    <col min="2821" max="2821" width="6.88671875" style="201" bestFit="1" customWidth="1"/>
    <col min="2822" max="2822" width="11.33203125" style="201" bestFit="1" customWidth="1"/>
    <col min="2823" max="2823" width="10.5546875" style="201" bestFit="1" customWidth="1"/>
    <col min="2824" max="2824" width="12.109375" style="201" customWidth="1"/>
    <col min="2825" max="3072" width="9.109375" style="201"/>
    <col min="3073" max="3073" width="2" style="201" customWidth="1"/>
    <col min="3074" max="3074" width="5.5546875" style="201" customWidth="1"/>
    <col min="3075" max="3075" width="43.5546875" style="201" bestFit="1" customWidth="1"/>
    <col min="3076" max="3076" width="9.109375" style="201" bestFit="1" customWidth="1"/>
    <col min="3077" max="3077" width="6.88671875" style="201" bestFit="1" customWidth="1"/>
    <col min="3078" max="3078" width="11.33203125" style="201" bestFit="1" customWidth="1"/>
    <col min="3079" max="3079" width="10.5546875" style="201" bestFit="1" customWidth="1"/>
    <col min="3080" max="3080" width="12.109375" style="201" customWidth="1"/>
    <col min="3081" max="3328" width="9.109375" style="201"/>
    <col min="3329" max="3329" width="2" style="201" customWidth="1"/>
    <col min="3330" max="3330" width="5.5546875" style="201" customWidth="1"/>
    <col min="3331" max="3331" width="43.5546875" style="201" bestFit="1" customWidth="1"/>
    <col min="3332" max="3332" width="9.109375" style="201" bestFit="1" customWidth="1"/>
    <col min="3333" max="3333" width="6.88671875" style="201" bestFit="1" customWidth="1"/>
    <col min="3334" max="3334" width="11.33203125" style="201" bestFit="1" customWidth="1"/>
    <col min="3335" max="3335" width="10.5546875" style="201" bestFit="1" customWidth="1"/>
    <col min="3336" max="3336" width="12.109375" style="201" customWidth="1"/>
    <col min="3337" max="3584" width="9.109375" style="201"/>
    <col min="3585" max="3585" width="2" style="201" customWidth="1"/>
    <col min="3586" max="3586" width="5.5546875" style="201" customWidth="1"/>
    <col min="3587" max="3587" width="43.5546875" style="201" bestFit="1" customWidth="1"/>
    <col min="3588" max="3588" width="9.109375" style="201" bestFit="1" customWidth="1"/>
    <col min="3589" max="3589" width="6.88671875" style="201" bestFit="1" customWidth="1"/>
    <col min="3590" max="3590" width="11.33203125" style="201" bestFit="1" customWidth="1"/>
    <col min="3591" max="3591" width="10.5546875" style="201" bestFit="1" customWidth="1"/>
    <col min="3592" max="3592" width="12.109375" style="201" customWidth="1"/>
    <col min="3593" max="3840" width="9.109375" style="201"/>
    <col min="3841" max="3841" width="2" style="201" customWidth="1"/>
    <col min="3842" max="3842" width="5.5546875" style="201" customWidth="1"/>
    <col min="3843" max="3843" width="43.5546875" style="201" bestFit="1" customWidth="1"/>
    <col min="3844" max="3844" width="9.109375" style="201" bestFit="1" customWidth="1"/>
    <col min="3845" max="3845" width="6.88671875" style="201" bestFit="1" customWidth="1"/>
    <col min="3846" max="3846" width="11.33203125" style="201" bestFit="1" customWidth="1"/>
    <col min="3847" max="3847" width="10.5546875" style="201" bestFit="1" customWidth="1"/>
    <col min="3848" max="3848" width="12.109375" style="201" customWidth="1"/>
    <col min="3849" max="4096" width="9.109375" style="201"/>
    <col min="4097" max="4097" width="2" style="201" customWidth="1"/>
    <col min="4098" max="4098" width="5.5546875" style="201" customWidth="1"/>
    <col min="4099" max="4099" width="43.5546875" style="201" bestFit="1" customWidth="1"/>
    <col min="4100" max="4100" width="9.109375" style="201" bestFit="1" customWidth="1"/>
    <col min="4101" max="4101" width="6.88671875" style="201" bestFit="1" customWidth="1"/>
    <col min="4102" max="4102" width="11.33203125" style="201" bestFit="1" customWidth="1"/>
    <col min="4103" max="4103" width="10.5546875" style="201" bestFit="1" customWidth="1"/>
    <col min="4104" max="4104" width="12.109375" style="201" customWidth="1"/>
    <col min="4105" max="4352" width="9.109375" style="201"/>
    <col min="4353" max="4353" width="2" style="201" customWidth="1"/>
    <col min="4354" max="4354" width="5.5546875" style="201" customWidth="1"/>
    <col min="4355" max="4355" width="43.5546875" style="201" bestFit="1" customWidth="1"/>
    <col min="4356" max="4356" width="9.109375" style="201" bestFit="1" customWidth="1"/>
    <col min="4357" max="4357" width="6.88671875" style="201" bestFit="1" customWidth="1"/>
    <col min="4358" max="4358" width="11.33203125" style="201" bestFit="1" customWidth="1"/>
    <col min="4359" max="4359" width="10.5546875" style="201" bestFit="1" customWidth="1"/>
    <col min="4360" max="4360" width="12.109375" style="201" customWidth="1"/>
    <col min="4361" max="4608" width="9.109375" style="201"/>
    <col min="4609" max="4609" width="2" style="201" customWidth="1"/>
    <col min="4610" max="4610" width="5.5546875" style="201" customWidth="1"/>
    <col min="4611" max="4611" width="43.5546875" style="201" bestFit="1" customWidth="1"/>
    <col min="4612" max="4612" width="9.109375" style="201" bestFit="1" customWidth="1"/>
    <col min="4613" max="4613" width="6.88671875" style="201" bestFit="1" customWidth="1"/>
    <col min="4614" max="4614" width="11.33203125" style="201" bestFit="1" customWidth="1"/>
    <col min="4615" max="4615" width="10.5546875" style="201" bestFit="1" customWidth="1"/>
    <col min="4616" max="4616" width="12.109375" style="201" customWidth="1"/>
    <col min="4617" max="4864" width="9.109375" style="201"/>
    <col min="4865" max="4865" width="2" style="201" customWidth="1"/>
    <col min="4866" max="4866" width="5.5546875" style="201" customWidth="1"/>
    <col min="4867" max="4867" width="43.5546875" style="201" bestFit="1" customWidth="1"/>
    <col min="4868" max="4868" width="9.109375" style="201" bestFit="1" customWidth="1"/>
    <col min="4869" max="4869" width="6.88671875" style="201" bestFit="1" customWidth="1"/>
    <col min="4870" max="4870" width="11.33203125" style="201" bestFit="1" customWidth="1"/>
    <col min="4871" max="4871" width="10.5546875" style="201" bestFit="1" customWidth="1"/>
    <col min="4872" max="4872" width="12.109375" style="201" customWidth="1"/>
    <col min="4873" max="5120" width="9.109375" style="201"/>
    <col min="5121" max="5121" width="2" style="201" customWidth="1"/>
    <col min="5122" max="5122" width="5.5546875" style="201" customWidth="1"/>
    <col min="5123" max="5123" width="43.5546875" style="201" bestFit="1" customWidth="1"/>
    <col min="5124" max="5124" width="9.109375" style="201" bestFit="1" customWidth="1"/>
    <col min="5125" max="5125" width="6.88671875" style="201" bestFit="1" customWidth="1"/>
    <col min="5126" max="5126" width="11.33203125" style="201" bestFit="1" customWidth="1"/>
    <col min="5127" max="5127" width="10.5546875" style="201" bestFit="1" customWidth="1"/>
    <col min="5128" max="5128" width="12.109375" style="201" customWidth="1"/>
    <col min="5129" max="5376" width="9.109375" style="201"/>
    <col min="5377" max="5377" width="2" style="201" customWidth="1"/>
    <col min="5378" max="5378" width="5.5546875" style="201" customWidth="1"/>
    <col min="5379" max="5379" width="43.5546875" style="201" bestFit="1" customWidth="1"/>
    <col min="5380" max="5380" width="9.109375" style="201" bestFit="1" customWidth="1"/>
    <col min="5381" max="5381" width="6.88671875" style="201" bestFit="1" customWidth="1"/>
    <col min="5382" max="5382" width="11.33203125" style="201" bestFit="1" customWidth="1"/>
    <col min="5383" max="5383" width="10.5546875" style="201" bestFit="1" customWidth="1"/>
    <col min="5384" max="5384" width="12.109375" style="201" customWidth="1"/>
    <col min="5385" max="5632" width="9.109375" style="201"/>
    <col min="5633" max="5633" width="2" style="201" customWidth="1"/>
    <col min="5634" max="5634" width="5.5546875" style="201" customWidth="1"/>
    <col min="5635" max="5635" width="43.5546875" style="201" bestFit="1" customWidth="1"/>
    <col min="5636" max="5636" width="9.109375" style="201" bestFit="1" customWidth="1"/>
    <col min="5637" max="5637" width="6.88671875" style="201" bestFit="1" customWidth="1"/>
    <col min="5638" max="5638" width="11.33203125" style="201" bestFit="1" customWidth="1"/>
    <col min="5639" max="5639" width="10.5546875" style="201" bestFit="1" customWidth="1"/>
    <col min="5640" max="5640" width="12.109375" style="201" customWidth="1"/>
    <col min="5641" max="5888" width="9.109375" style="201"/>
    <col min="5889" max="5889" width="2" style="201" customWidth="1"/>
    <col min="5890" max="5890" width="5.5546875" style="201" customWidth="1"/>
    <col min="5891" max="5891" width="43.5546875" style="201" bestFit="1" customWidth="1"/>
    <col min="5892" max="5892" width="9.109375" style="201" bestFit="1" customWidth="1"/>
    <col min="5893" max="5893" width="6.88671875" style="201" bestFit="1" customWidth="1"/>
    <col min="5894" max="5894" width="11.33203125" style="201" bestFit="1" customWidth="1"/>
    <col min="5895" max="5895" width="10.5546875" style="201" bestFit="1" customWidth="1"/>
    <col min="5896" max="5896" width="12.109375" style="201" customWidth="1"/>
    <col min="5897" max="6144" width="9.109375" style="201"/>
    <col min="6145" max="6145" width="2" style="201" customWidth="1"/>
    <col min="6146" max="6146" width="5.5546875" style="201" customWidth="1"/>
    <col min="6147" max="6147" width="43.5546875" style="201" bestFit="1" customWidth="1"/>
    <col min="6148" max="6148" width="9.109375" style="201" bestFit="1" customWidth="1"/>
    <col min="6149" max="6149" width="6.88671875" style="201" bestFit="1" customWidth="1"/>
    <col min="6150" max="6150" width="11.33203125" style="201" bestFit="1" customWidth="1"/>
    <col min="6151" max="6151" width="10.5546875" style="201" bestFit="1" customWidth="1"/>
    <col min="6152" max="6152" width="12.109375" style="201" customWidth="1"/>
    <col min="6153" max="6400" width="9.109375" style="201"/>
    <col min="6401" max="6401" width="2" style="201" customWidth="1"/>
    <col min="6402" max="6402" width="5.5546875" style="201" customWidth="1"/>
    <col min="6403" max="6403" width="43.5546875" style="201" bestFit="1" customWidth="1"/>
    <col min="6404" max="6404" width="9.109375" style="201" bestFit="1" customWidth="1"/>
    <col min="6405" max="6405" width="6.88671875" style="201" bestFit="1" customWidth="1"/>
    <col min="6406" max="6406" width="11.33203125" style="201" bestFit="1" customWidth="1"/>
    <col min="6407" max="6407" width="10.5546875" style="201" bestFit="1" customWidth="1"/>
    <col min="6408" max="6408" width="12.109375" style="201" customWidth="1"/>
    <col min="6409" max="6656" width="9.109375" style="201"/>
    <col min="6657" max="6657" width="2" style="201" customWidth="1"/>
    <col min="6658" max="6658" width="5.5546875" style="201" customWidth="1"/>
    <col min="6659" max="6659" width="43.5546875" style="201" bestFit="1" customWidth="1"/>
    <col min="6660" max="6660" width="9.109375" style="201" bestFit="1" customWidth="1"/>
    <col min="6661" max="6661" width="6.88671875" style="201" bestFit="1" customWidth="1"/>
    <col min="6662" max="6662" width="11.33203125" style="201" bestFit="1" customWidth="1"/>
    <col min="6663" max="6663" width="10.5546875" style="201" bestFit="1" customWidth="1"/>
    <col min="6664" max="6664" width="12.109375" style="201" customWidth="1"/>
    <col min="6665" max="6912" width="9.109375" style="201"/>
    <col min="6913" max="6913" width="2" style="201" customWidth="1"/>
    <col min="6914" max="6914" width="5.5546875" style="201" customWidth="1"/>
    <col min="6915" max="6915" width="43.5546875" style="201" bestFit="1" customWidth="1"/>
    <col min="6916" max="6916" width="9.109375" style="201" bestFit="1" customWidth="1"/>
    <col min="6917" max="6917" width="6.88671875" style="201" bestFit="1" customWidth="1"/>
    <col min="6918" max="6918" width="11.33203125" style="201" bestFit="1" customWidth="1"/>
    <col min="6919" max="6919" width="10.5546875" style="201" bestFit="1" customWidth="1"/>
    <col min="6920" max="6920" width="12.109375" style="201" customWidth="1"/>
    <col min="6921" max="7168" width="9.109375" style="201"/>
    <col min="7169" max="7169" width="2" style="201" customWidth="1"/>
    <col min="7170" max="7170" width="5.5546875" style="201" customWidth="1"/>
    <col min="7171" max="7171" width="43.5546875" style="201" bestFit="1" customWidth="1"/>
    <col min="7172" max="7172" width="9.109375" style="201" bestFit="1" customWidth="1"/>
    <col min="7173" max="7173" width="6.88671875" style="201" bestFit="1" customWidth="1"/>
    <col min="7174" max="7174" width="11.33203125" style="201" bestFit="1" customWidth="1"/>
    <col min="7175" max="7175" width="10.5546875" style="201" bestFit="1" customWidth="1"/>
    <col min="7176" max="7176" width="12.109375" style="201" customWidth="1"/>
    <col min="7177" max="7424" width="9.109375" style="201"/>
    <col min="7425" max="7425" width="2" style="201" customWidth="1"/>
    <col min="7426" max="7426" width="5.5546875" style="201" customWidth="1"/>
    <col min="7427" max="7427" width="43.5546875" style="201" bestFit="1" customWidth="1"/>
    <col min="7428" max="7428" width="9.109375" style="201" bestFit="1" customWidth="1"/>
    <col min="7429" max="7429" width="6.88671875" style="201" bestFit="1" customWidth="1"/>
    <col min="7430" max="7430" width="11.33203125" style="201" bestFit="1" customWidth="1"/>
    <col min="7431" max="7431" width="10.5546875" style="201" bestFit="1" customWidth="1"/>
    <col min="7432" max="7432" width="12.109375" style="201" customWidth="1"/>
    <col min="7433" max="7680" width="9.109375" style="201"/>
    <col min="7681" max="7681" width="2" style="201" customWidth="1"/>
    <col min="7682" max="7682" width="5.5546875" style="201" customWidth="1"/>
    <col min="7683" max="7683" width="43.5546875" style="201" bestFit="1" customWidth="1"/>
    <col min="7684" max="7684" width="9.109375" style="201" bestFit="1" customWidth="1"/>
    <col min="7685" max="7685" width="6.88671875" style="201" bestFit="1" customWidth="1"/>
    <col min="7686" max="7686" width="11.33203125" style="201" bestFit="1" customWidth="1"/>
    <col min="7687" max="7687" width="10.5546875" style="201" bestFit="1" customWidth="1"/>
    <col min="7688" max="7688" width="12.109375" style="201" customWidth="1"/>
    <col min="7689" max="7936" width="9.109375" style="201"/>
    <col min="7937" max="7937" width="2" style="201" customWidth="1"/>
    <col min="7938" max="7938" width="5.5546875" style="201" customWidth="1"/>
    <col min="7939" max="7939" width="43.5546875" style="201" bestFit="1" customWidth="1"/>
    <col min="7940" max="7940" width="9.109375" style="201" bestFit="1" customWidth="1"/>
    <col min="7941" max="7941" width="6.88671875" style="201" bestFit="1" customWidth="1"/>
    <col min="7942" max="7942" width="11.33203125" style="201" bestFit="1" customWidth="1"/>
    <col min="7943" max="7943" width="10.5546875" style="201" bestFit="1" customWidth="1"/>
    <col min="7944" max="7944" width="12.109375" style="201" customWidth="1"/>
    <col min="7945" max="8192" width="9.109375" style="201"/>
    <col min="8193" max="8193" width="2" style="201" customWidth="1"/>
    <col min="8194" max="8194" width="5.5546875" style="201" customWidth="1"/>
    <col min="8195" max="8195" width="43.5546875" style="201" bestFit="1" customWidth="1"/>
    <col min="8196" max="8196" width="9.109375" style="201" bestFit="1" customWidth="1"/>
    <col min="8197" max="8197" width="6.88671875" style="201" bestFit="1" customWidth="1"/>
    <col min="8198" max="8198" width="11.33203125" style="201" bestFit="1" customWidth="1"/>
    <col min="8199" max="8199" width="10.5546875" style="201" bestFit="1" customWidth="1"/>
    <col min="8200" max="8200" width="12.109375" style="201" customWidth="1"/>
    <col min="8201" max="8448" width="9.109375" style="201"/>
    <col min="8449" max="8449" width="2" style="201" customWidth="1"/>
    <col min="8450" max="8450" width="5.5546875" style="201" customWidth="1"/>
    <col min="8451" max="8451" width="43.5546875" style="201" bestFit="1" customWidth="1"/>
    <col min="8452" max="8452" width="9.109375" style="201" bestFit="1" customWidth="1"/>
    <col min="8453" max="8453" width="6.88671875" style="201" bestFit="1" customWidth="1"/>
    <col min="8454" max="8454" width="11.33203125" style="201" bestFit="1" customWidth="1"/>
    <col min="8455" max="8455" width="10.5546875" style="201" bestFit="1" customWidth="1"/>
    <col min="8456" max="8456" width="12.109375" style="201" customWidth="1"/>
    <col min="8457" max="8704" width="9.109375" style="201"/>
    <col min="8705" max="8705" width="2" style="201" customWidth="1"/>
    <col min="8706" max="8706" width="5.5546875" style="201" customWidth="1"/>
    <col min="8707" max="8707" width="43.5546875" style="201" bestFit="1" customWidth="1"/>
    <col min="8708" max="8708" width="9.109375" style="201" bestFit="1" customWidth="1"/>
    <col min="8709" max="8709" width="6.88671875" style="201" bestFit="1" customWidth="1"/>
    <col min="8710" max="8710" width="11.33203125" style="201" bestFit="1" customWidth="1"/>
    <col min="8711" max="8711" width="10.5546875" style="201" bestFit="1" customWidth="1"/>
    <col min="8712" max="8712" width="12.109375" style="201" customWidth="1"/>
    <col min="8713" max="8960" width="9.109375" style="201"/>
    <col min="8961" max="8961" width="2" style="201" customWidth="1"/>
    <col min="8962" max="8962" width="5.5546875" style="201" customWidth="1"/>
    <col min="8963" max="8963" width="43.5546875" style="201" bestFit="1" customWidth="1"/>
    <col min="8964" max="8964" width="9.109375" style="201" bestFit="1" customWidth="1"/>
    <col min="8965" max="8965" width="6.88671875" style="201" bestFit="1" customWidth="1"/>
    <col min="8966" max="8966" width="11.33203125" style="201" bestFit="1" customWidth="1"/>
    <col min="8967" max="8967" width="10.5546875" style="201" bestFit="1" customWidth="1"/>
    <col min="8968" max="8968" width="12.109375" style="201" customWidth="1"/>
    <col min="8969" max="9216" width="9.109375" style="201"/>
    <col min="9217" max="9217" width="2" style="201" customWidth="1"/>
    <col min="9218" max="9218" width="5.5546875" style="201" customWidth="1"/>
    <col min="9219" max="9219" width="43.5546875" style="201" bestFit="1" customWidth="1"/>
    <col min="9220" max="9220" width="9.109375" style="201" bestFit="1" customWidth="1"/>
    <col min="9221" max="9221" width="6.88671875" style="201" bestFit="1" customWidth="1"/>
    <col min="9222" max="9222" width="11.33203125" style="201" bestFit="1" customWidth="1"/>
    <col min="9223" max="9223" width="10.5546875" style="201" bestFit="1" customWidth="1"/>
    <col min="9224" max="9224" width="12.109375" style="201" customWidth="1"/>
    <col min="9225" max="9472" width="9.109375" style="201"/>
    <col min="9473" max="9473" width="2" style="201" customWidth="1"/>
    <col min="9474" max="9474" width="5.5546875" style="201" customWidth="1"/>
    <col min="9475" max="9475" width="43.5546875" style="201" bestFit="1" customWidth="1"/>
    <col min="9476" max="9476" width="9.109375" style="201" bestFit="1" customWidth="1"/>
    <col min="9477" max="9477" width="6.88671875" style="201" bestFit="1" customWidth="1"/>
    <col min="9478" max="9478" width="11.33203125" style="201" bestFit="1" customWidth="1"/>
    <col min="9479" max="9479" width="10.5546875" style="201" bestFit="1" customWidth="1"/>
    <col min="9480" max="9480" width="12.109375" style="201" customWidth="1"/>
    <col min="9481" max="9728" width="9.109375" style="201"/>
    <col min="9729" max="9729" width="2" style="201" customWidth="1"/>
    <col min="9730" max="9730" width="5.5546875" style="201" customWidth="1"/>
    <col min="9731" max="9731" width="43.5546875" style="201" bestFit="1" customWidth="1"/>
    <col min="9732" max="9732" width="9.109375" style="201" bestFit="1" customWidth="1"/>
    <col min="9733" max="9733" width="6.88671875" style="201" bestFit="1" customWidth="1"/>
    <col min="9734" max="9734" width="11.33203125" style="201" bestFit="1" customWidth="1"/>
    <col min="9735" max="9735" width="10.5546875" style="201" bestFit="1" customWidth="1"/>
    <col min="9736" max="9736" width="12.109375" style="201" customWidth="1"/>
    <col min="9737" max="9984" width="9.109375" style="201"/>
    <col min="9985" max="9985" width="2" style="201" customWidth="1"/>
    <col min="9986" max="9986" width="5.5546875" style="201" customWidth="1"/>
    <col min="9987" max="9987" width="43.5546875" style="201" bestFit="1" customWidth="1"/>
    <col min="9988" max="9988" width="9.109375" style="201" bestFit="1" customWidth="1"/>
    <col min="9989" max="9989" width="6.88671875" style="201" bestFit="1" customWidth="1"/>
    <col min="9990" max="9990" width="11.33203125" style="201" bestFit="1" customWidth="1"/>
    <col min="9991" max="9991" width="10.5546875" style="201" bestFit="1" customWidth="1"/>
    <col min="9992" max="9992" width="12.109375" style="201" customWidth="1"/>
    <col min="9993" max="10240" width="9.109375" style="201"/>
    <col min="10241" max="10241" width="2" style="201" customWidth="1"/>
    <col min="10242" max="10242" width="5.5546875" style="201" customWidth="1"/>
    <col min="10243" max="10243" width="43.5546875" style="201" bestFit="1" customWidth="1"/>
    <col min="10244" max="10244" width="9.109375" style="201" bestFit="1" customWidth="1"/>
    <col min="10245" max="10245" width="6.88671875" style="201" bestFit="1" customWidth="1"/>
    <col min="10246" max="10246" width="11.33203125" style="201" bestFit="1" customWidth="1"/>
    <col min="10247" max="10247" width="10.5546875" style="201" bestFit="1" customWidth="1"/>
    <col min="10248" max="10248" width="12.109375" style="201" customWidth="1"/>
    <col min="10249" max="10496" width="9.109375" style="201"/>
    <col min="10497" max="10497" width="2" style="201" customWidth="1"/>
    <col min="10498" max="10498" width="5.5546875" style="201" customWidth="1"/>
    <col min="10499" max="10499" width="43.5546875" style="201" bestFit="1" customWidth="1"/>
    <col min="10500" max="10500" width="9.109375" style="201" bestFit="1" customWidth="1"/>
    <col min="10501" max="10501" width="6.88671875" style="201" bestFit="1" customWidth="1"/>
    <col min="10502" max="10502" width="11.33203125" style="201" bestFit="1" customWidth="1"/>
    <col min="10503" max="10503" width="10.5546875" style="201" bestFit="1" customWidth="1"/>
    <col min="10504" max="10504" width="12.109375" style="201" customWidth="1"/>
    <col min="10505" max="10752" width="9.109375" style="201"/>
    <col min="10753" max="10753" width="2" style="201" customWidth="1"/>
    <col min="10754" max="10754" width="5.5546875" style="201" customWidth="1"/>
    <col min="10755" max="10755" width="43.5546875" style="201" bestFit="1" customWidth="1"/>
    <col min="10756" max="10756" width="9.109375" style="201" bestFit="1" customWidth="1"/>
    <col min="10757" max="10757" width="6.88671875" style="201" bestFit="1" customWidth="1"/>
    <col min="10758" max="10758" width="11.33203125" style="201" bestFit="1" customWidth="1"/>
    <col min="10759" max="10759" width="10.5546875" style="201" bestFit="1" customWidth="1"/>
    <col min="10760" max="10760" width="12.109375" style="201" customWidth="1"/>
    <col min="10761" max="11008" width="9.109375" style="201"/>
    <col min="11009" max="11009" width="2" style="201" customWidth="1"/>
    <col min="11010" max="11010" width="5.5546875" style="201" customWidth="1"/>
    <col min="11011" max="11011" width="43.5546875" style="201" bestFit="1" customWidth="1"/>
    <col min="11012" max="11012" width="9.109375" style="201" bestFit="1" customWidth="1"/>
    <col min="11013" max="11013" width="6.88671875" style="201" bestFit="1" customWidth="1"/>
    <col min="11014" max="11014" width="11.33203125" style="201" bestFit="1" customWidth="1"/>
    <col min="11015" max="11015" width="10.5546875" style="201" bestFit="1" customWidth="1"/>
    <col min="11016" max="11016" width="12.109375" style="201" customWidth="1"/>
    <col min="11017" max="11264" width="9.109375" style="201"/>
    <col min="11265" max="11265" width="2" style="201" customWidth="1"/>
    <col min="11266" max="11266" width="5.5546875" style="201" customWidth="1"/>
    <col min="11267" max="11267" width="43.5546875" style="201" bestFit="1" customWidth="1"/>
    <col min="11268" max="11268" width="9.109375" style="201" bestFit="1" customWidth="1"/>
    <col min="11269" max="11269" width="6.88671875" style="201" bestFit="1" customWidth="1"/>
    <col min="11270" max="11270" width="11.33203125" style="201" bestFit="1" customWidth="1"/>
    <col min="11271" max="11271" width="10.5546875" style="201" bestFit="1" customWidth="1"/>
    <col min="11272" max="11272" width="12.109375" style="201" customWidth="1"/>
    <col min="11273" max="11520" width="9.109375" style="201"/>
    <col min="11521" max="11521" width="2" style="201" customWidth="1"/>
    <col min="11522" max="11522" width="5.5546875" style="201" customWidth="1"/>
    <col min="11523" max="11523" width="43.5546875" style="201" bestFit="1" customWidth="1"/>
    <col min="11524" max="11524" width="9.109375" style="201" bestFit="1" customWidth="1"/>
    <col min="11525" max="11525" width="6.88671875" style="201" bestFit="1" customWidth="1"/>
    <col min="11526" max="11526" width="11.33203125" style="201" bestFit="1" customWidth="1"/>
    <col min="11527" max="11527" width="10.5546875" style="201" bestFit="1" customWidth="1"/>
    <col min="11528" max="11528" width="12.109375" style="201" customWidth="1"/>
    <col min="11529" max="11776" width="9.109375" style="201"/>
    <col min="11777" max="11777" width="2" style="201" customWidth="1"/>
    <col min="11778" max="11778" width="5.5546875" style="201" customWidth="1"/>
    <col min="11779" max="11779" width="43.5546875" style="201" bestFit="1" customWidth="1"/>
    <col min="11780" max="11780" width="9.109375" style="201" bestFit="1" customWidth="1"/>
    <col min="11781" max="11781" width="6.88671875" style="201" bestFit="1" customWidth="1"/>
    <col min="11782" max="11782" width="11.33203125" style="201" bestFit="1" customWidth="1"/>
    <col min="11783" max="11783" width="10.5546875" style="201" bestFit="1" customWidth="1"/>
    <col min="11784" max="11784" width="12.109375" style="201" customWidth="1"/>
    <col min="11785" max="12032" width="9.109375" style="201"/>
    <col min="12033" max="12033" width="2" style="201" customWidth="1"/>
    <col min="12034" max="12034" width="5.5546875" style="201" customWidth="1"/>
    <col min="12035" max="12035" width="43.5546875" style="201" bestFit="1" customWidth="1"/>
    <col min="12036" max="12036" width="9.109375" style="201" bestFit="1" customWidth="1"/>
    <col min="12037" max="12037" width="6.88671875" style="201" bestFit="1" customWidth="1"/>
    <col min="12038" max="12038" width="11.33203125" style="201" bestFit="1" customWidth="1"/>
    <col min="12039" max="12039" width="10.5546875" style="201" bestFit="1" customWidth="1"/>
    <col min="12040" max="12040" width="12.109375" style="201" customWidth="1"/>
    <col min="12041" max="12288" width="9.109375" style="201"/>
    <col min="12289" max="12289" width="2" style="201" customWidth="1"/>
    <col min="12290" max="12290" width="5.5546875" style="201" customWidth="1"/>
    <col min="12291" max="12291" width="43.5546875" style="201" bestFit="1" customWidth="1"/>
    <col min="12292" max="12292" width="9.109375" style="201" bestFit="1" customWidth="1"/>
    <col min="12293" max="12293" width="6.88671875" style="201" bestFit="1" customWidth="1"/>
    <col min="12294" max="12294" width="11.33203125" style="201" bestFit="1" customWidth="1"/>
    <col min="12295" max="12295" width="10.5546875" style="201" bestFit="1" customWidth="1"/>
    <col min="12296" max="12296" width="12.109375" style="201" customWidth="1"/>
    <col min="12297" max="12544" width="9.109375" style="201"/>
    <col min="12545" max="12545" width="2" style="201" customWidth="1"/>
    <col min="12546" max="12546" width="5.5546875" style="201" customWidth="1"/>
    <col min="12547" max="12547" width="43.5546875" style="201" bestFit="1" customWidth="1"/>
    <col min="12548" max="12548" width="9.109375" style="201" bestFit="1" customWidth="1"/>
    <col min="12549" max="12549" width="6.88671875" style="201" bestFit="1" customWidth="1"/>
    <col min="12550" max="12550" width="11.33203125" style="201" bestFit="1" customWidth="1"/>
    <col min="12551" max="12551" width="10.5546875" style="201" bestFit="1" customWidth="1"/>
    <col min="12552" max="12552" width="12.109375" style="201" customWidth="1"/>
    <col min="12553" max="12800" width="9.109375" style="201"/>
    <col min="12801" max="12801" width="2" style="201" customWidth="1"/>
    <col min="12802" max="12802" width="5.5546875" style="201" customWidth="1"/>
    <col min="12803" max="12803" width="43.5546875" style="201" bestFit="1" customWidth="1"/>
    <col min="12804" max="12804" width="9.109375" style="201" bestFit="1" customWidth="1"/>
    <col min="12805" max="12805" width="6.88671875" style="201" bestFit="1" customWidth="1"/>
    <col min="12806" max="12806" width="11.33203125" style="201" bestFit="1" customWidth="1"/>
    <col min="12807" max="12807" width="10.5546875" style="201" bestFit="1" customWidth="1"/>
    <col min="12808" max="12808" width="12.109375" style="201" customWidth="1"/>
    <col min="12809" max="13056" width="9.109375" style="201"/>
    <col min="13057" max="13057" width="2" style="201" customWidth="1"/>
    <col min="13058" max="13058" width="5.5546875" style="201" customWidth="1"/>
    <col min="13059" max="13059" width="43.5546875" style="201" bestFit="1" customWidth="1"/>
    <col min="13060" max="13060" width="9.109375" style="201" bestFit="1" customWidth="1"/>
    <col min="13061" max="13061" width="6.88671875" style="201" bestFit="1" customWidth="1"/>
    <col min="13062" max="13062" width="11.33203125" style="201" bestFit="1" customWidth="1"/>
    <col min="13063" max="13063" width="10.5546875" style="201" bestFit="1" customWidth="1"/>
    <col min="13064" max="13064" width="12.109375" style="201" customWidth="1"/>
    <col min="13065" max="13312" width="9.109375" style="201"/>
    <col min="13313" max="13313" width="2" style="201" customWidth="1"/>
    <col min="13314" max="13314" width="5.5546875" style="201" customWidth="1"/>
    <col min="13315" max="13315" width="43.5546875" style="201" bestFit="1" customWidth="1"/>
    <col min="13316" max="13316" width="9.109375" style="201" bestFit="1" customWidth="1"/>
    <col min="13317" max="13317" width="6.88671875" style="201" bestFit="1" customWidth="1"/>
    <col min="13318" max="13318" width="11.33203125" style="201" bestFit="1" customWidth="1"/>
    <col min="13319" max="13319" width="10.5546875" style="201" bestFit="1" customWidth="1"/>
    <col min="13320" max="13320" width="12.109375" style="201" customWidth="1"/>
    <col min="13321" max="13568" width="9.109375" style="201"/>
    <col min="13569" max="13569" width="2" style="201" customWidth="1"/>
    <col min="13570" max="13570" width="5.5546875" style="201" customWidth="1"/>
    <col min="13571" max="13571" width="43.5546875" style="201" bestFit="1" customWidth="1"/>
    <col min="13572" max="13572" width="9.109375" style="201" bestFit="1" customWidth="1"/>
    <col min="13573" max="13573" width="6.88671875" style="201" bestFit="1" customWidth="1"/>
    <col min="13574" max="13574" width="11.33203125" style="201" bestFit="1" customWidth="1"/>
    <col min="13575" max="13575" width="10.5546875" style="201" bestFit="1" customWidth="1"/>
    <col min="13576" max="13576" width="12.109375" style="201" customWidth="1"/>
    <col min="13577" max="13824" width="9.109375" style="201"/>
    <col min="13825" max="13825" width="2" style="201" customWidth="1"/>
    <col min="13826" max="13826" width="5.5546875" style="201" customWidth="1"/>
    <col min="13827" max="13827" width="43.5546875" style="201" bestFit="1" customWidth="1"/>
    <col min="13828" max="13828" width="9.109375" style="201" bestFit="1" customWidth="1"/>
    <col min="13829" max="13829" width="6.88671875" style="201" bestFit="1" customWidth="1"/>
    <col min="13830" max="13830" width="11.33203125" style="201" bestFit="1" customWidth="1"/>
    <col min="13831" max="13831" width="10.5546875" style="201" bestFit="1" customWidth="1"/>
    <col min="13832" max="13832" width="12.109375" style="201" customWidth="1"/>
    <col min="13833" max="14080" width="9.109375" style="201"/>
    <col min="14081" max="14081" width="2" style="201" customWidth="1"/>
    <col min="14082" max="14082" width="5.5546875" style="201" customWidth="1"/>
    <col min="14083" max="14083" width="43.5546875" style="201" bestFit="1" customWidth="1"/>
    <col min="14084" max="14084" width="9.109375" style="201" bestFit="1" customWidth="1"/>
    <col min="14085" max="14085" width="6.88671875" style="201" bestFit="1" customWidth="1"/>
    <col min="14086" max="14086" width="11.33203125" style="201" bestFit="1" customWidth="1"/>
    <col min="14087" max="14087" width="10.5546875" style="201" bestFit="1" customWidth="1"/>
    <col min="14088" max="14088" width="12.109375" style="201" customWidth="1"/>
    <col min="14089" max="14336" width="9.109375" style="201"/>
    <col min="14337" max="14337" width="2" style="201" customWidth="1"/>
    <col min="14338" max="14338" width="5.5546875" style="201" customWidth="1"/>
    <col min="14339" max="14339" width="43.5546875" style="201" bestFit="1" customWidth="1"/>
    <col min="14340" max="14340" width="9.109375" style="201" bestFit="1" customWidth="1"/>
    <col min="14341" max="14341" width="6.88671875" style="201" bestFit="1" customWidth="1"/>
    <col min="14342" max="14342" width="11.33203125" style="201" bestFit="1" customWidth="1"/>
    <col min="14343" max="14343" width="10.5546875" style="201" bestFit="1" customWidth="1"/>
    <col min="14344" max="14344" width="12.109375" style="201" customWidth="1"/>
    <col min="14345" max="14592" width="9.109375" style="201"/>
    <col min="14593" max="14593" width="2" style="201" customWidth="1"/>
    <col min="14594" max="14594" width="5.5546875" style="201" customWidth="1"/>
    <col min="14595" max="14595" width="43.5546875" style="201" bestFit="1" customWidth="1"/>
    <col min="14596" max="14596" width="9.109375" style="201" bestFit="1" customWidth="1"/>
    <col min="14597" max="14597" width="6.88671875" style="201" bestFit="1" customWidth="1"/>
    <col min="14598" max="14598" width="11.33203125" style="201" bestFit="1" customWidth="1"/>
    <col min="14599" max="14599" width="10.5546875" style="201" bestFit="1" customWidth="1"/>
    <col min="14600" max="14600" width="12.109375" style="201" customWidth="1"/>
    <col min="14601" max="14848" width="9.109375" style="201"/>
    <col min="14849" max="14849" width="2" style="201" customWidth="1"/>
    <col min="14850" max="14850" width="5.5546875" style="201" customWidth="1"/>
    <col min="14851" max="14851" width="43.5546875" style="201" bestFit="1" customWidth="1"/>
    <col min="14852" max="14852" width="9.109375" style="201" bestFit="1" customWidth="1"/>
    <col min="14853" max="14853" width="6.88671875" style="201" bestFit="1" customWidth="1"/>
    <col min="14854" max="14854" width="11.33203125" style="201" bestFit="1" customWidth="1"/>
    <col min="14855" max="14855" width="10.5546875" style="201" bestFit="1" customWidth="1"/>
    <col min="14856" max="14856" width="12.109375" style="201" customWidth="1"/>
    <col min="14857" max="15104" width="9.109375" style="201"/>
    <col min="15105" max="15105" width="2" style="201" customWidth="1"/>
    <col min="15106" max="15106" width="5.5546875" style="201" customWidth="1"/>
    <col min="15107" max="15107" width="43.5546875" style="201" bestFit="1" customWidth="1"/>
    <col min="15108" max="15108" width="9.109375" style="201" bestFit="1" customWidth="1"/>
    <col min="15109" max="15109" width="6.88671875" style="201" bestFit="1" customWidth="1"/>
    <col min="15110" max="15110" width="11.33203125" style="201" bestFit="1" customWidth="1"/>
    <col min="15111" max="15111" width="10.5546875" style="201" bestFit="1" customWidth="1"/>
    <col min="15112" max="15112" width="12.109375" style="201" customWidth="1"/>
    <col min="15113" max="15360" width="9.109375" style="201"/>
    <col min="15361" max="15361" width="2" style="201" customWidth="1"/>
    <col min="15362" max="15362" width="5.5546875" style="201" customWidth="1"/>
    <col min="15363" max="15363" width="43.5546875" style="201" bestFit="1" customWidth="1"/>
    <col min="15364" max="15364" width="9.109375" style="201" bestFit="1" customWidth="1"/>
    <col min="15365" max="15365" width="6.88671875" style="201" bestFit="1" customWidth="1"/>
    <col min="15366" max="15366" width="11.33203125" style="201" bestFit="1" customWidth="1"/>
    <col min="15367" max="15367" width="10.5546875" style="201" bestFit="1" customWidth="1"/>
    <col min="15368" max="15368" width="12.109375" style="201" customWidth="1"/>
    <col min="15369" max="15616" width="9.109375" style="201"/>
    <col min="15617" max="15617" width="2" style="201" customWidth="1"/>
    <col min="15618" max="15618" width="5.5546875" style="201" customWidth="1"/>
    <col min="15619" max="15619" width="43.5546875" style="201" bestFit="1" customWidth="1"/>
    <col min="15620" max="15620" width="9.109375" style="201" bestFit="1" customWidth="1"/>
    <col min="15621" max="15621" width="6.88671875" style="201" bestFit="1" customWidth="1"/>
    <col min="15622" max="15622" width="11.33203125" style="201" bestFit="1" customWidth="1"/>
    <col min="15623" max="15623" width="10.5546875" style="201" bestFit="1" customWidth="1"/>
    <col min="15624" max="15624" width="12.109375" style="201" customWidth="1"/>
    <col min="15625" max="15872" width="9.109375" style="201"/>
    <col min="15873" max="15873" width="2" style="201" customWidth="1"/>
    <col min="15874" max="15874" width="5.5546875" style="201" customWidth="1"/>
    <col min="15875" max="15875" width="43.5546875" style="201" bestFit="1" customWidth="1"/>
    <col min="15876" max="15876" width="9.109375" style="201" bestFit="1" customWidth="1"/>
    <col min="15877" max="15877" width="6.88671875" style="201" bestFit="1" customWidth="1"/>
    <col min="15878" max="15878" width="11.33203125" style="201" bestFit="1" customWidth="1"/>
    <col min="15879" max="15879" width="10.5546875" style="201" bestFit="1" customWidth="1"/>
    <col min="15880" max="15880" width="12.109375" style="201" customWidth="1"/>
    <col min="15881" max="16128" width="9.109375" style="201"/>
    <col min="16129" max="16129" width="2" style="201" customWidth="1"/>
    <col min="16130" max="16130" width="5.5546875" style="201" customWidth="1"/>
    <col min="16131" max="16131" width="43.5546875" style="201" bestFit="1" customWidth="1"/>
    <col min="16132" max="16132" width="9.109375" style="201" bestFit="1" customWidth="1"/>
    <col min="16133" max="16133" width="6.88671875" style="201" bestFit="1" customWidth="1"/>
    <col min="16134" max="16134" width="11.33203125" style="201" bestFit="1" customWidth="1"/>
    <col min="16135" max="16135" width="10.5546875" style="201" bestFit="1" customWidth="1"/>
    <col min="16136" max="16136" width="12.109375" style="201" customWidth="1"/>
    <col min="16137" max="16384" width="9.109375" style="201"/>
  </cols>
  <sheetData>
    <row r="1" spans="1:12" s="437" customFormat="1" ht="21.6" customHeight="1" x14ac:dyDescent="0.25">
      <c r="A1" s="237" t="s">
        <v>400</v>
      </c>
      <c r="B1" s="238"/>
      <c r="C1" s="238"/>
      <c r="D1" s="238"/>
      <c r="E1" s="238"/>
      <c r="F1" s="238"/>
      <c r="G1" s="238"/>
      <c r="H1" s="238"/>
      <c r="I1" s="238"/>
      <c r="J1" s="238"/>
      <c r="K1" s="239"/>
    </row>
    <row r="2" spans="1:12" s="201" customFormat="1" ht="4.95" customHeight="1" x14ac:dyDescent="0.25">
      <c r="A2" s="439"/>
      <c r="B2" s="438"/>
      <c r="C2" s="200"/>
      <c r="D2" s="439"/>
      <c r="E2" s="480"/>
      <c r="F2" s="438"/>
      <c r="G2" s="439"/>
      <c r="H2" s="438"/>
      <c r="I2" s="439"/>
      <c r="J2" s="438"/>
      <c r="K2" s="439"/>
    </row>
    <row r="3" spans="1:12" s="445" customFormat="1" ht="14.1" customHeight="1" x14ac:dyDescent="0.25">
      <c r="A3" s="440" t="s">
        <v>50</v>
      </c>
      <c r="B3" s="441"/>
      <c r="C3" s="441"/>
      <c r="D3" s="442"/>
      <c r="E3" s="443" t="s">
        <v>313</v>
      </c>
      <c r="F3" s="244" t="s">
        <v>910</v>
      </c>
      <c r="G3" s="444" t="s">
        <v>916</v>
      </c>
      <c r="H3" s="244" t="s">
        <v>911</v>
      </c>
      <c r="I3" s="444" t="s">
        <v>917</v>
      </c>
      <c r="J3" s="244" t="s">
        <v>912</v>
      </c>
      <c r="K3" s="444" t="s">
        <v>918</v>
      </c>
    </row>
    <row r="4" spans="1:12" s="445" customFormat="1" ht="14.1" customHeight="1" x14ac:dyDescent="0.25">
      <c r="A4" s="446"/>
      <c r="B4" s="447"/>
      <c r="C4" s="447"/>
      <c r="D4" s="448"/>
      <c r="E4" s="481"/>
      <c r="F4" s="247"/>
      <c r="G4" s="449"/>
      <c r="H4" s="247"/>
      <c r="I4" s="449"/>
      <c r="J4" s="247"/>
      <c r="K4" s="449"/>
    </row>
    <row r="5" spans="1:12" s="201" customFormat="1" ht="5.0999999999999996" customHeight="1" x14ac:dyDescent="0.25">
      <c r="A5" s="439"/>
      <c r="B5" s="438"/>
      <c r="C5" s="200"/>
      <c r="D5" s="439"/>
      <c r="E5" s="480"/>
      <c r="F5" s="438"/>
      <c r="G5" s="439"/>
      <c r="H5" s="438"/>
      <c r="I5" s="439"/>
      <c r="J5" s="438"/>
      <c r="K5" s="439"/>
    </row>
    <row r="6" spans="1:12" s="471" customFormat="1" ht="14.1" customHeight="1" x14ac:dyDescent="0.25">
      <c r="A6" s="482" t="s">
        <v>33</v>
      </c>
      <c r="B6" s="483" t="s">
        <v>493</v>
      </c>
      <c r="C6" s="484"/>
      <c r="D6" s="483"/>
      <c r="E6" s="485"/>
      <c r="F6" s="486"/>
      <c r="G6" s="483"/>
      <c r="H6" s="486"/>
      <c r="I6" s="483"/>
      <c r="J6" s="486"/>
      <c r="K6" s="483"/>
    </row>
    <row r="7" spans="1:12" s="201" customFormat="1" ht="14.1" customHeight="1" x14ac:dyDescent="0.25">
      <c r="A7" s="452"/>
      <c r="B7" s="453" t="s">
        <v>237</v>
      </c>
      <c r="C7" s="454" t="str">
        <f>'(2)Ins.'!$C$30</f>
        <v>Pessoal Operacional</v>
      </c>
      <c r="D7" s="455"/>
      <c r="E7" s="456">
        <f>'(2)Ins.'!$L$30</f>
        <v>0</v>
      </c>
      <c r="F7" s="457">
        <f>'(2)Ins.'!E30</f>
        <v>0</v>
      </c>
      <c r="G7" s="456">
        <f>$E$7*F7</f>
        <v>0</v>
      </c>
      <c r="H7" s="457">
        <f>'(2)Ins.'!F30</f>
        <v>0</v>
      </c>
      <c r="I7" s="456">
        <f>$E$7*H7</f>
        <v>0</v>
      </c>
      <c r="J7" s="457">
        <f>'(2)Ins.'!G30</f>
        <v>0</v>
      </c>
      <c r="K7" s="456">
        <f>$E$7*J7</f>
        <v>0</v>
      </c>
    </row>
    <row r="8" spans="1:12" s="201" customFormat="1" ht="14.1" customHeight="1" x14ac:dyDescent="0.25">
      <c r="A8" s="474"/>
      <c r="B8" s="475" t="s">
        <v>238</v>
      </c>
      <c r="C8" s="303" t="str">
        <f>'(2)Ins.'!$C$31</f>
        <v>Pessoal Administrativo</v>
      </c>
      <c r="D8" s="476"/>
      <c r="E8" s="477">
        <f>'(2)Ins.'!$L$31</f>
        <v>0</v>
      </c>
      <c r="F8" s="478">
        <f>'(2)Ins.'!E31</f>
        <v>0</v>
      </c>
      <c r="G8" s="477">
        <f>$E$8*F8</f>
        <v>0</v>
      </c>
      <c r="H8" s="478">
        <f>'(2)Ins.'!F31</f>
        <v>0</v>
      </c>
      <c r="I8" s="477">
        <f>$E$8*H8</f>
        <v>0</v>
      </c>
      <c r="J8" s="478">
        <f>'(2)Ins.'!G31</f>
        <v>0</v>
      </c>
      <c r="K8" s="477">
        <f>$E$8*J8</f>
        <v>0</v>
      </c>
    </row>
    <row r="9" spans="1:12" s="201" customFormat="1" ht="14.1" customHeight="1" x14ac:dyDescent="0.25">
      <c r="A9" s="459"/>
      <c r="B9" s="460" t="s">
        <v>239</v>
      </c>
      <c r="C9" s="461" t="str">
        <f>'(2)Ins.'!$C$32</f>
        <v>Pessoal de Manutenção</v>
      </c>
      <c r="D9" s="462"/>
      <c r="E9" s="463">
        <f>'(2)Ins.'!$L$32</f>
        <v>0</v>
      </c>
      <c r="F9" s="464">
        <f>'(2)Ins.'!E32</f>
        <v>0</v>
      </c>
      <c r="G9" s="463">
        <f>$E$9*F9</f>
        <v>0</v>
      </c>
      <c r="H9" s="464">
        <f>'(2)Ins.'!F32</f>
        <v>0</v>
      </c>
      <c r="I9" s="463">
        <f>$E$9*H9</f>
        <v>0</v>
      </c>
      <c r="J9" s="464">
        <f>'(2)Ins.'!G32</f>
        <v>0</v>
      </c>
      <c r="K9" s="463">
        <f>$E$9*J9</f>
        <v>0</v>
      </c>
    </row>
    <row r="10" spans="1:12" s="201" customFormat="1" ht="14.1" customHeight="1" x14ac:dyDescent="0.25">
      <c r="A10" s="466" t="s">
        <v>436</v>
      </c>
      <c r="B10" s="467"/>
      <c r="C10" s="467"/>
      <c r="D10" s="467"/>
      <c r="E10" s="467"/>
      <c r="F10" s="467"/>
      <c r="G10" s="468">
        <f>SUM(G7:G9)</f>
        <v>0</v>
      </c>
      <c r="H10" s="468"/>
      <c r="I10" s="468">
        <f>SUM(I7:I9)</f>
        <v>0</v>
      </c>
      <c r="J10" s="468"/>
      <c r="K10" s="468">
        <f>SUM(K7:K9)</f>
        <v>0</v>
      </c>
      <c r="L10" s="487"/>
    </row>
    <row r="11" spans="1:12" s="201" customFormat="1" ht="5.0999999999999996" customHeight="1" x14ac:dyDescent="0.25">
      <c r="A11" s="488"/>
      <c r="B11" s="472"/>
      <c r="C11" s="200"/>
      <c r="D11" s="200"/>
      <c r="E11" s="489"/>
      <c r="F11" s="199"/>
      <c r="G11" s="473"/>
      <c r="H11" s="199"/>
      <c r="I11" s="473"/>
      <c r="J11" s="199"/>
      <c r="K11" s="473"/>
    </row>
    <row r="12" spans="1:12" s="471" customFormat="1" ht="14.1" customHeight="1" x14ac:dyDescent="0.25">
      <c r="A12" s="482" t="s">
        <v>34</v>
      </c>
      <c r="B12" s="483" t="s">
        <v>494</v>
      </c>
      <c r="C12" s="484"/>
      <c r="D12" s="483"/>
      <c r="E12" s="485"/>
      <c r="F12" s="486"/>
      <c r="G12" s="483"/>
      <c r="H12" s="486"/>
      <c r="I12" s="483"/>
      <c r="J12" s="486"/>
      <c r="K12" s="483"/>
    </row>
    <row r="13" spans="1:12" s="201" customFormat="1" ht="14.1" customHeight="1" x14ac:dyDescent="0.25">
      <c r="A13" s="452"/>
      <c r="B13" s="453" t="s">
        <v>237</v>
      </c>
      <c r="C13" s="454" t="str">
        <f>$C$7</f>
        <v>Pessoal Operacional</v>
      </c>
      <c r="D13" s="455"/>
      <c r="E13" s="456">
        <f>'(2)Ins.'!$L$35</f>
        <v>0</v>
      </c>
      <c r="F13" s="457">
        <f>'(2)Ins.'!E35</f>
        <v>0</v>
      </c>
      <c r="G13" s="456">
        <f>$E$13*F13</f>
        <v>0</v>
      </c>
      <c r="H13" s="457">
        <f>'(2)Ins.'!F35</f>
        <v>0</v>
      </c>
      <c r="I13" s="456">
        <f>$E$13*H13</f>
        <v>0</v>
      </c>
      <c r="J13" s="457">
        <f>'(2)Ins.'!G35</f>
        <v>0</v>
      </c>
      <c r="K13" s="456">
        <f>$E$13*J13</f>
        <v>0</v>
      </c>
    </row>
    <row r="14" spans="1:12" s="201" customFormat="1" ht="14.1" customHeight="1" x14ac:dyDescent="0.25">
      <c r="A14" s="474"/>
      <c r="B14" s="475" t="s">
        <v>238</v>
      </c>
      <c r="C14" s="303" t="str">
        <f>$C$8</f>
        <v>Pessoal Administrativo</v>
      </c>
      <c r="D14" s="476"/>
      <c r="E14" s="477">
        <f>'(2)Ins.'!$L$36</f>
        <v>0</v>
      </c>
      <c r="F14" s="478">
        <f>'(2)Ins.'!E36</f>
        <v>0</v>
      </c>
      <c r="G14" s="477">
        <f>$E$14*F14</f>
        <v>0</v>
      </c>
      <c r="H14" s="478">
        <f>'(2)Ins.'!F36</f>
        <v>0</v>
      </c>
      <c r="I14" s="477">
        <f>$E$14*H14</f>
        <v>0</v>
      </c>
      <c r="J14" s="478">
        <f>'(2)Ins.'!G36</f>
        <v>0</v>
      </c>
      <c r="K14" s="477">
        <f>$E$14*J14</f>
        <v>0</v>
      </c>
    </row>
    <row r="15" spans="1:12" s="201" customFormat="1" ht="14.1" customHeight="1" x14ac:dyDescent="0.25">
      <c r="A15" s="459"/>
      <c r="B15" s="460" t="s">
        <v>239</v>
      </c>
      <c r="C15" s="461" t="str">
        <f>$C$9</f>
        <v>Pessoal de Manutenção</v>
      </c>
      <c r="D15" s="462"/>
      <c r="E15" s="463">
        <f>'(2)Ins.'!$L$37</f>
        <v>0</v>
      </c>
      <c r="F15" s="464">
        <f>'(2)Ins.'!E37</f>
        <v>0</v>
      </c>
      <c r="G15" s="463">
        <f>$E$15*F15</f>
        <v>0</v>
      </c>
      <c r="H15" s="464">
        <f>'(2)Ins.'!F37</f>
        <v>0</v>
      </c>
      <c r="I15" s="463">
        <f>$E$15*H15</f>
        <v>0</v>
      </c>
      <c r="J15" s="464">
        <f>'(2)Ins.'!G37</f>
        <v>0</v>
      </c>
      <c r="K15" s="463">
        <f>$E$15*J15</f>
        <v>0</v>
      </c>
    </row>
    <row r="16" spans="1:12" s="201" customFormat="1" ht="14.1" customHeight="1" x14ac:dyDescent="0.25">
      <c r="A16" s="466" t="s">
        <v>436</v>
      </c>
      <c r="B16" s="467"/>
      <c r="C16" s="467"/>
      <c r="D16" s="467"/>
      <c r="E16" s="467"/>
      <c r="F16" s="467"/>
      <c r="G16" s="468">
        <f>SUM(G13:G15)</f>
        <v>0</v>
      </c>
      <c r="H16" s="468"/>
      <c r="I16" s="468">
        <f>SUM(I13:I15)</f>
        <v>0</v>
      </c>
      <c r="J16" s="468"/>
      <c r="K16" s="468">
        <f>SUM(K13:K15)</f>
        <v>0</v>
      </c>
      <c r="L16" s="487"/>
    </row>
    <row r="17" spans="1:12" s="201" customFormat="1" ht="5.0999999999999996" customHeight="1" x14ac:dyDescent="0.25">
      <c r="A17" s="488"/>
      <c r="B17" s="472"/>
      <c r="C17" s="200"/>
      <c r="D17" s="200"/>
      <c r="E17" s="489"/>
      <c r="F17" s="199"/>
      <c r="G17" s="473"/>
      <c r="H17" s="199"/>
      <c r="I17" s="473"/>
      <c r="J17" s="199"/>
      <c r="K17" s="473"/>
    </row>
    <row r="18" spans="1:12" s="471" customFormat="1" ht="14.1" customHeight="1" x14ac:dyDescent="0.25">
      <c r="A18" s="482" t="s">
        <v>36</v>
      </c>
      <c r="B18" s="483" t="s">
        <v>478</v>
      </c>
      <c r="C18" s="484"/>
      <c r="D18" s="483"/>
      <c r="E18" s="485"/>
      <c r="F18" s="486"/>
      <c r="G18" s="483"/>
      <c r="H18" s="486"/>
      <c r="I18" s="483"/>
      <c r="J18" s="486"/>
      <c r="K18" s="483"/>
    </row>
    <row r="19" spans="1:12" s="201" customFormat="1" ht="14.1" customHeight="1" x14ac:dyDescent="0.25">
      <c r="A19" s="452"/>
      <c r="B19" s="453" t="s">
        <v>237</v>
      </c>
      <c r="C19" s="454" t="str">
        <f>$C$13</f>
        <v>Pessoal Operacional</v>
      </c>
      <c r="D19" s="455"/>
      <c r="E19" s="456">
        <f>'(2)Ins.'!$L$40</f>
        <v>0</v>
      </c>
      <c r="F19" s="457">
        <f>'(2)Ins.'!E40</f>
        <v>0</v>
      </c>
      <c r="G19" s="456">
        <f>$E$19*F19</f>
        <v>0</v>
      </c>
      <c r="H19" s="457">
        <f>'(2)Ins.'!F40</f>
        <v>0</v>
      </c>
      <c r="I19" s="456">
        <f>$E$19*H19</f>
        <v>0</v>
      </c>
      <c r="J19" s="457">
        <f>'(2)Ins.'!G40</f>
        <v>0</v>
      </c>
      <c r="K19" s="456">
        <f>$E$19*J19</f>
        <v>0</v>
      </c>
    </row>
    <row r="20" spans="1:12" s="201" customFormat="1" ht="14.1" customHeight="1" x14ac:dyDescent="0.25">
      <c r="A20" s="474"/>
      <c r="B20" s="475" t="s">
        <v>238</v>
      </c>
      <c r="C20" s="303" t="str">
        <f>$C$14</f>
        <v>Pessoal Administrativo</v>
      </c>
      <c r="D20" s="476"/>
      <c r="E20" s="477">
        <f>'(2)Ins.'!$L$41</f>
        <v>0</v>
      </c>
      <c r="F20" s="478">
        <f>'(2)Ins.'!E41</f>
        <v>0</v>
      </c>
      <c r="G20" s="477">
        <f>$E$20*F20</f>
        <v>0</v>
      </c>
      <c r="H20" s="478">
        <f>'(2)Ins.'!F41</f>
        <v>0</v>
      </c>
      <c r="I20" s="477">
        <f>$E$20*H20</f>
        <v>0</v>
      </c>
      <c r="J20" s="478">
        <f>'(2)Ins.'!G41</f>
        <v>0</v>
      </c>
      <c r="K20" s="477">
        <f>$E$20*J20</f>
        <v>0</v>
      </c>
    </row>
    <row r="21" spans="1:12" s="201" customFormat="1" ht="14.1" customHeight="1" x14ac:dyDescent="0.25">
      <c r="A21" s="459"/>
      <c r="B21" s="460" t="s">
        <v>239</v>
      </c>
      <c r="C21" s="461" t="str">
        <f>$C$15</f>
        <v>Pessoal de Manutenção</v>
      </c>
      <c r="D21" s="462"/>
      <c r="E21" s="463">
        <f>'(2)Ins.'!$L$42</f>
        <v>0</v>
      </c>
      <c r="F21" s="464">
        <f>'(2)Ins.'!E42</f>
        <v>0</v>
      </c>
      <c r="G21" s="463">
        <f>$E$21*F21</f>
        <v>0</v>
      </c>
      <c r="H21" s="464">
        <f>'(2)Ins.'!F42</f>
        <v>0</v>
      </c>
      <c r="I21" s="463">
        <f>$E$21*H21</f>
        <v>0</v>
      </c>
      <c r="J21" s="464">
        <f>'(2)Ins.'!G42</f>
        <v>0</v>
      </c>
      <c r="K21" s="463">
        <f>$E$21*J21</f>
        <v>0</v>
      </c>
    </row>
    <row r="22" spans="1:12" s="201" customFormat="1" ht="14.1" customHeight="1" x14ac:dyDescent="0.25">
      <c r="A22" s="466" t="s">
        <v>436</v>
      </c>
      <c r="B22" s="467"/>
      <c r="C22" s="467"/>
      <c r="D22" s="467"/>
      <c r="E22" s="467"/>
      <c r="F22" s="467"/>
      <c r="G22" s="468">
        <f>SUM(G19:G21)</f>
        <v>0</v>
      </c>
      <c r="H22" s="468"/>
      <c r="I22" s="468">
        <f>SUM(I19:I21)</f>
        <v>0</v>
      </c>
      <c r="J22" s="468"/>
      <c r="K22" s="468">
        <f>SUM(K19:K21)</f>
        <v>0</v>
      </c>
      <c r="L22" s="487"/>
    </row>
    <row r="23" spans="1:12" s="201" customFormat="1" ht="5.0999999999999996" customHeight="1" x14ac:dyDescent="0.25">
      <c r="A23" s="200"/>
      <c r="B23" s="199"/>
      <c r="C23" s="200"/>
      <c r="D23" s="200"/>
      <c r="E23" s="202"/>
      <c r="F23" s="199"/>
      <c r="G23" s="439"/>
      <c r="H23" s="199"/>
      <c r="I23" s="439"/>
      <c r="J23" s="199"/>
      <c r="K23" s="439"/>
    </row>
    <row r="24" spans="1:12" s="471" customFormat="1" ht="14.1" customHeight="1" x14ac:dyDescent="0.25">
      <c r="A24" s="482" t="s">
        <v>37</v>
      </c>
      <c r="B24" s="483" t="s">
        <v>495</v>
      </c>
      <c r="C24" s="484"/>
      <c r="D24" s="483"/>
      <c r="E24" s="485"/>
      <c r="F24" s="486"/>
      <c r="G24" s="483"/>
      <c r="H24" s="486"/>
      <c r="I24" s="483"/>
      <c r="J24" s="486"/>
      <c r="K24" s="483"/>
    </row>
    <row r="25" spans="1:12" s="201" customFormat="1" ht="14.1" customHeight="1" x14ac:dyDescent="0.25">
      <c r="A25" s="452"/>
      <c r="B25" s="453" t="s">
        <v>237</v>
      </c>
      <c r="C25" s="454" t="str">
        <f>$C$19</f>
        <v>Pessoal Operacional</v>
      </c>
      <c r="D25" s="455"/>
      <c r="E25" s="456">
        <f>'(2)Ins.'!$L$45</f>
        <v>0</v>
      </c>
      <c r="F25" s="457">
        <f>'(2)Ins.'!E45</f>
        <v>0</v>
      </c>
      <c r="G25" s="456">
        <f>$E$25*F25</f>
        <v>0</v>
      </c>
      <c r="H25" s="457">
        <f>'(2)Ins.'!F45</f>
        <v>0</v>
      </c>
      <c r="I25" s="456">
        <f>$E$25*H25</f>
        <v>0</v>
      </c>
      <c r="J25" s="457">
        <f>'(2)Ins.'!G45</f>
        <v>0</v>
      </c>
      <c r="K25" s="456">
        <f>$E$25*J25</f>
        <v>0</v>
      </c>
    </row>
    <row r="26" spans="1:12" s="201" customFormat="1" ht="14.1" customHeight="1" x14ac:dyDescent="0.25">
      <c r="A26" s="474"/>
      <c r="B26" s="475" t="s">
        <v>238</v>
      </c>
      <c r="C26" s="303" t="str">
        <f>$C$20</f>
        <v>Pessoal Administrativo</v>
      </c>
      <c r="D26" s="476"/>
      <c r="E26" s="477">
        <f>'(2)Ins.'!$L$46</f>
        <v>0</v>
      </c>
      <c r="F26" s="478">
        <f>'(2)Ins.'!E46</f>
        <v>0</v>
      </c>
      <c r="G26" s="477">
        <f>$E$26*F26</f>
        <v>0</v>
      </c>
      <c r="H26" s="478">
        <f>'(2)Ins.'!F46</f>
        <v>0</v>
      </c>
      <c r="I26" s="477">
        <f>$E$26*H26</f>
        <v>0</v>
      </c>
      <c r="J26" s="478">
        <f>'(2)Ins.'!G46</f>
        <v>0</v>
      </c>
      <c r="K26" s="477">
        <f>$E$26*J26</f>
        <v>0</v>
      </c>
    </row>
    <row r="27" spans="1:12" s="201" customFormat="1" ht="14.1" customHeight="1" x14ac:dyDescent="0.25">
      <c r="A27" s="459"/>
      <c r="B27" s="460" t="s">
        <v>239</v>
      </c>
      <c r="C27" s="461" t="str">
        <f>$C$21</f>
        <v>Pessoal de Manutenção</v>
      </c>
      <c r="D27" s="462"/>
      <c r="E27" s="463">
        <f>'(2)Ins.'!$L$47</f>
        <v>0</v>
      </c>
      <c r="F27" s="464">
        <f>'(2)Ins.'!E47</f>
        <v>0</v>
      </c>
      <c r="G27" s="463">
        <f>$E$27*F27</f>
        <v>0</v>
      </c>
      <c r="H27" s="464">
        <f>'(2)Ins.'!F47</f>
        <v>0</v>
      </c>
      <c r="I27" s="463">
        <f>$E$27*H27</f>
        <v>0</v>
      </c>
      <c r="J27" s="464">
        <f>'(2)Ins.'!G47</f>
        <v>0</v>
      </c>
      <c r="K27" s="463">
        <f>$E$27*J27</f>
        <v>0</v>
      </c>
    </row>
    <row r="28" spans="1:12" s="201" customFormat="1" ht="14.1" customHeight="1" x14ac:dyDescent="0.25">
      <c r="A28" s="466" t="s">
        <v>436</v>
      </c>
      <c r="B28" s="467"/>
      <c r="C28" s="467"/>
      <c r="D28" s="467"/>
      <c r="E28" s="467"/>
      <c r="F28" s="467"/>
      <c r="G28" s="468">
        <f>SUM(G25:G27)</f>
        <v>0</v>
      </c>
      <c r="H28" s="468"/>
      <c r="I28" s="468">
        <f>SUM(I25:I27)</f>
        <v>0</v>
      </c>
      <c r="J28" s="468"/>
      <c r="K28" s="468">
        <f>SUM(K25:K27)</f>
        <v>0</v>
      </c>
      <c r="L28" s="487"/>
    </row>
    <row r="29" spans="1:12" s="201" customFormat="1" ht="5.0999999999999996" customHeight="1" x14ac:dyDescent="0.25">
      <c r="A29" s="200"/>
      <c r="B29" s="199"/>
      <c r="C29" s="200"/>
      <c r="D29" s="200"/>
      <c r="E29" s="202"/>
      <c r="F29" s="199"/>
      <c r="G29" s="200"/>
      <c r="H29" s="199"/>
      <c r="I29" s="200"/>
      <c r="J29" s="199"/>
      <c r="K29" s="200"/>
    </row>
    <row r="30" spans="1:12" s="471" customFormat="1" ht="14.1" customHeight="1" x14ac:dyDescent="0.25">
      <c r="A30" s="482" t="s">
        <v>38</v>
      </c>
      <c r="B30" s="483" t="s">
        <v>489</v>
      </c>
      <c r="C30" s="484"/>
      <c r="D30" s="483"/>
      <c r="E30" s="485"/>
      <c r="F30" s="486"/>
      <c r="G30" s="483"/>
      <c r="H30" s="486"/>
      <c r="I30" s="483"/>
      <c r="J30" s="486"/>
      <c r="K30" s="483"/>
    </row>
    <row r="31" spans="1:12" s="445" customFormat="1" ht="14.1" customHeight="1" x14ac:dyDescent="0.25">
      <c r="A31" s="440" t="s">
        <v>50</v>
      </c>
      <c r="B31" s="441"/>
      <c r="C31" s="441"/>
      <c r="D31" s="442"/>
      <c r="E31" s="443" t="s">
        <v>313</v>
      </c>
      <c r="F31" s="244" t="s">
        <v>910</v>
      </c>
      <c r="G31" s="444" t="s">
        <v>916</v>
      </c>
      <c r="H31" s="244" t="s">
        <v>911</v>
      </c>
      <c r="I31" s="444" t="s">
        <v>917</v>
      </c>
      <c r="J31" s="244" t="s">
        <v>912</v>
      </c>
      <c r="K31" s="444" t="s">
        <v>918</v>
      </c>
    </row>
    <row r="32" spans="1:12" s="445" customFormat="1" ht="14.1" customHeight="1" x14ac:dyDescent="0.25">
      <c r="A32" s="446"/>
      <c r="B32" s="447"/>
      <c r="C32" s="447"/>
      <c r="D32" s="448"/>
      <c r="E32" s="481"/>
      <c r="F32" s="247"/>
      <c r="G32" s="449"/>
      <c r="H32" s="247"/>
      <c r="I32" s="449"/>
      <c r="J32" s="247"/>
      <c r="K32" s="449"/>
    </row>
    <row r="33" spans="1:5120 5122:9215 9217:14336 14338:16376" s="201" customFormat="1" ht="5.0999999999999996" customHeight="1" x14ac:dyDescent="0.25">
      <c r="A33" s="200"/>
      <c r="B33" s="199"/>
      <c r="C33" s="200"/>
      <c r="D33" s="199"/>
      <c r="E33" s="202"/>
      <c r="F33" s="199"/>
      <c r="G33" s="200"/>
      <c r="H33" s="199"/>
      <c r="I33" s="200"/>
      <c r="J33" s="199"/>
      <c r="K33" s="200"/>
    </row>
    <row r="34" spans="1:5120 5122:9215 9217:14336 14338:16376" s="471" customFormat="1" ht="14.1" customHeight="1" x14ac:dyDescent="0.25">
      <c r="A34" s="482" t="s">
        <v>276</v>
      </c>
      <c r="B34" s="483" t="s">
        <v>479</v>
      </c>
      <c r="C34" s="484"/>
      <c r="D34" s="486"/>
      <c r="E34" s="485"/>
      <c r="F34" s="486"/>
      <c r="G34" s="483"/>
      <c r="H34" s="486"/>
      <c r="I34" s="483"/>
      <c r="J34" s="486"/>
      <c r="K34" s="483"/>
    </row>
    <row r="35" spans="1:5120 5122:9215 9217:14336 14338:16376" s="201" customFormat="1" ht="14.1" customHeight="1" x14ac:dyDescent="0.25">
      <c r="A35" s="490"/>
      <c r="B35" s="491" t="s">
        <v>237</v>
      </c>
      <c r="C35" s="351" t="str">
        <f>'(2)Ins.'!$C$54</f>
        <v>Calça</v>
      </c>
      <c r="D35" s="492">
        <f>'(2)Ins.'!$K$54/12</f>
        <v>0.25</v>
      </c>
      <c r="E35" s="456">
        <f>'(2)Ins.'!$L$54</f>
        <v>0</v>
      </c>
      <c r="F35" s="457">
        <f>'(2)Ins.'!E54</f>
        <v>0</v>
      </c>
      <c r="G35" s="456">
        <f>$D$35*$E$35*F35</f>
        <v>0</v>
      </c>
      <c r="H35" s="457">
        <f>'(2)Ins.'!F54</f>
        <v>0</v>
      </c>
      <c r="I35" s="456">
        <f>$D$35*$E$35*H35</f>
        <v>0</v>
      </c>
      <c r="J35" s="457">
        <f>'(2)Ins.'!G54</f>
        <v>0</v>
      </c>
      <c r="K35" s="456">
        <f>$D$35*$E$35*J35</f>
        <v>0</v>
      </c>
    </row>
    <row r="36" spans="1:5120 5122:9215 9217:14336 14338:16376" s="201" customFormat="1" ht="14.1" customHeight="1" x14ac:dyDescent="0.25">
      <c r="A36" s="493"/>
      <c r="B36" s="315" t="s">
        <v>238</v>
      </c>
      <c r="C36" s="316" t="str">
        <f>'(2)Ins.'!$C$55</f>
        <v>Camisa</v>
      </c>
      <c r="D36" s="494">
        <f>'(2)Ins.'!$K$55/12</f>
        <v>0.33333333333333331</v>
      </c>
      <c r="E36" s="477">
        <f>'(2)Ins.'!$L$55</f>
        <v>0</v>
      </c>
      <c r="F36" s="478">
        <f>'(2)Ins.'!E55</f>
        <v>0</v>
      </c>
      <c r="G36" s="477">
        <f>$D$36*$E$36*F36</f>
        <v>0</v>
      </c>
      <c r="H36" s="478">
        <f>'(2)Ins.'!F55</f>
        <v>0</v>
      </c>
      <c r="I36" s="477">
        <f>$D$36*$E$36*H36</f>
        <v>0</v>
      </c>
      <c r="J36" s="478">
        <f>'(2)Ins.'!G55</f>
        <v>0</v>
      </c>
      <c r="K36" s="477">
        <f>$D$36*$E$36*J36</f>
        <v>0</v>
      </c>
    </row>
    <row r="37" spans="1:5120 5122:9215 9217:14336 14338:16376" s="201" customFormat="1" ht="14.1" customHeight="1" x14ac:dyDescent="0.25">
      <c r="A37" s="493"/>
      <c r="B37" s="315" t="s">
        <v>239</v>
      </c>
      <c r="C37" s="316" t="str">
        <f>'(2)Ins.'!$C$56</f>
        <v>Par de Sapatos</v>
      </c>
      <c r="D37" s="494">
        <f>'(2)Ins.'!$K$56/12</f>
        <v>0.16666666666666666</v>
      </c>
      <c r="E37" s="477">
        <f>'(2)Ins.'!$L$56</f>
        <v>0</v>
      </c>
      <c r="F37" s="478">
        <f>'(2)Ins.'!E56</f>
        <v>0</v>
      </c>
      <c r="G37" s="477">
        <f>$D$37*$E$37*F37</f>
        <v>0</v>
      </c>
      <c r="H37" s="478">
        <f>'(2)Ins.'!F56</f>
        <v>0</v>
      </c>
      <c r="I37" s="477">
        <f>$D$37*$E$37*H37</f>
        <v>0</v>
      </c>
      <c r="J37" s="478">
        <f>'(2)Ins.'!G56</f>
        <v>0</v>
      </c>
      <c r="K37" s="477">
        <f>$D$37*$E$37*J37</f>
        <v>0</v>
      </c>
    </row>
    <row r="38" spans="1:5120 5122:9215 9217:14336 14338:16376" s="201" customFormat="1" ht="14.1" customHeight="1" x14ac:dyDescent="0.25">
      <c r="A38" s="493"/>
      <c r="B38" s="315" t="s">
        <v>240</v>
      </c>
      <c r="C38" s="316" t="str">
        <f>'(2)Ins.'!$C$57</f>
        <v>Colete</v>
      </c>
      <c r="D38" s="494">
        <f>'(2)Ins.'!$K$57/12</f>
        <v>0.16666666666666666</v>
      </c>
      <c r="E38" s="477">
        <f>'(2)Ins.'!$L$57</f>
        <v>0</v>
      </c>
      <c r="F38" s="478">
        <f>'(2)Ins.'!E57</f>
        <v>0</v>
      </c>
      <c r="G38" s="477">
        <f>$D$38*$E$38*F38</f>
        <v>0</v>
      </c>
      <c r="H38" s="478">
        <f>'(2)Ins.'!F57</f>
        <v>0</v>
      </c>
      <c r="I38" s="477">
        <f>$D$38*$E$38*H38</f>
        <v>0</v>
      </c>
      <c r="J38" s="478">
        <f>'(2)Ins.'!G57</f>
        <v>0</v>
      </c>
      <c r="K38" s="477">
        <f>$D$38*$E$38*J38</f>
        <v>0</v>
      </c>
    </row>
    <row r="39" spans="1:5120 5122:9215 9217:14336 14338:16376" s="201" customFormat="1" ht="14.1" customHeight="1" x14ac:dyDescent="0.25">
      <c r="A39" s="493"/>
      <c r="B39" s="315" t="s">
        <v>283</v>
      </c>
      <c r="C39" s="316" t="str">
        <f>'(2)Ins.'!$C$58</f>
        <v>Bota</v>
      </c>
      <c r="D39" s="494">
        <f>'(2)Ins.'!$K$58/12</f>
        <v>0.16666666666666666</v>
      </c>
      <c r="E39" s="477">
        <f>'(2)Ins.'!$L$58</f>
        <v>0</v>
      </c>
      <c r="F39" s="478">
        <f>'(2)Ins.'!E58</f>
        <v>0</v>
      </c>
      <c r="G39" s="477">
        <f>$D$39*$E$39*F39</f>
        <v>0</v>
      </c>
      <c r="H39" s="478">
        <f>'(2)Ins.'!F58</f>
        <v>0</v>
      </c>
      <c r="I39" s="477">
        <f>$D$39*$E$39*H39</f>
        <v>0</v>
      </c>
      <c r="J39" s="478">
        <f>'(2)Ins.'!G58</f>
        <v>0</v>
      </c>
      <c r="K39" s="477">
        <f>$D$39*$E$39*J39</f>
        <v>0</v>
      </c>
    </row>
    <row r="40" spans="1:5120 5122:9215 9217:14336 14338:16376" s="201" customFormat="1" ht="14.1" customHeight="1" x14ac:dyDescent="0.25">
      <c r="A40" s="493"/>
      <c r="B40" s="315" t="s">
        <v>284</v>
      </c>
      <c r="C40" s="316" t="str">
        <f>'(2)Ins.'!$C$59</f>
        <v>Capa de Chuva</v>
      </c>
      <c r="D40" s="494">
        <f>'(2)Ins.'!$K$59/12</f>
        <v>0.16666666666666666</v>
      </c>
      <c r="E40" s="477">
        <f>'(2)Ins.'!$L$59</f>
        <v>0</v>
      </c>
      <c r="F40" s="478">
        <f>'(2)Ins.'!E59</f>
        <v>0</v>
      </c>
      <c r="G40" s="477">
        <f>$D$40*$E$40*F40</f>
        <v>0</v>
      </c>
      <c r="H40" s="478">
        <f>'(2)Ins.'!F59</f>
        <v>0</v>
      </c>
      <c r="I40" s="477">
        <f>$D$40*$E$40*H40</f>
        <v>0</v>
      </c>
      <c r="J40" s="478">
        <f>'(2)Ins.'!G59</f>
        <v>0</v>
      </c>
      <c r="K40" s="477">
        <f>$D$40*$E$40*J40</f>
        <v>0</v>
      </c>
    </row>
    <row r="41" spans="1:5120 5122:9215 9217:14336 14338:16376" s="201" customFormat="1" ht="14.1" customHeight="1" x14ac:dyDescent="0.25">
      <c r="A41" s="493"/>
      <c r="B41" s="315" t="s">
        <v>285</v>
      </c>
      <c r="C41" s="316" t="str">
        <f>'(2)Ins.'!$C$60</f>
        <v>Boné</v>
      </c>
      <c r="D41" s="494">
        <f>'(2)Ins.'!$K$60/12</f>
        <v>0.16666666666666666</v>
      </c>
      <c r="E41" s="477">
        <f>'(2)Ins.'!$L$60</f>
        <v>0</v>
      </c>
      <c r="F41" s="478">
        <f>'(2)Ins.'!E60</f>
        <v>0</v>
      </c>
      <c r="G41" s="477">
        <f>$D$41*$E$41*F41</f>
        <v>0</v>
      </c>
      <c r="H41" s="478">
        <f>'(2)Ins.'!F60</f>
        <v>0</v>
      </c>
      <c r="I41" s="477">
        <f>$D$41*$E$41*H41</f>
        <v>0</v>
      </c>
      <c r="J41" s="478">
        <f>'(2)Ins.'!G60</f>
        <v>0</v>
      </c>
      <c r="K41" s="477">
        <f>$D$41*$E$41*J41</f>
        <v>0</v>
      </c>
    </row>
    <row r="42" spans="1:5120 5122:9215 9217:14336 14338:16376" s="201" customFormat="1" ht="14.1" customHeight="1" x14ac:dyDescent="0.25">
      <c r="A42" s="495"/>
      <c r="B42" s="322" t="s">
        <v>287</v>
      </c>
      <c r="C42" s="358" t="str">
        <f>'(2)Ins.'!$C$61</f>
        <v>Jaqueta</v>
      </c>
      <c r="D42" s="496">
        <f>'(2)Ins.'!$K$61/12</f>
        <v>8.3333333333333329E-2</v>
      </c>
      <c r="E42" s="463">
        <f>'(2)Ins.'!$L$61</f>
        <v>0</v>
      </c>
      <c r="F42" s="464">
        <f>'(2)Ins.'!E61</f>
        <v>0</v>
      </c>
      <c r="G42" s="463">
        <f>$D$42*$E$42*F42</f>
        <v>0</v>
      </c>
      <c r="H42" s="464">
        <f>'(2)Ins.'!F61</f>
        <v>0</v>
      </c>
      <c r="I42" s="463">
        <f>$D$42*$E$42*H42</f>
        <v>0</v>
      </c>
      <c r="J42" s="464">
        <f>'(2)Ins.'!G61</f>
        <v>0</v>
      </c>
      <c r="K42" s="463">
        <f>$D$42*$E$42*J42</f>
        <v>0</v>
      </c>
    </row>
    <row r="43" spans="1:5120 5122:9215 9217:14336 14338:16376" s="201" customFormat="1" ht="14.1" customHeight="1" x14ac:dyDescent="0.25">
      <c r="A43" s="466" t="s">
        <v>436</v>
      </c>
      <c r="B43" s="467"/>
      <c r="C43" s="467"/>
      <c r="D43" s="467"/>
      <c r="E43" s="467"/>
      <c r="F43" s="467"/>
      <c r="G43" s="468">
        <f>SUM(G35:G42)</f>
        <v>0</v>
      </c>
      <c r="H43" s="468"/>
      <c r="I43" s="468">
        <f>SUM(I35:I42)</f>
        <v>0</v>
      </c>
      <c r="J43" s="468"/>
      <c r="K43" s="468">
        <f>SUM(K35:K42)</f>
        <v>0</v>
      </c>
      <c r="L43" s="487"/>
    </row>
    <row r="44" spans="1:5120 5122:9215 9217:14336 14338:16376" s="201" customFormat="1" ht="5.0999999999999996" customHeight="1" x14ac:dyDescent="0.25">
      <c r="A44" s="200"/>
      <c r="B44" s="199"/>
      <c r="C44" s="200"/>
      <c r="D44" s="199"/>
      <c r="E44" s="202"/>
      <c r="F44" s="199"/>
      <c r="G44" s="439"/>
      <c r="H44" s="199"/>
      <c r="I44" s="439"/>
      <c r="J44" s="199"/>
      <c r="K44" s="439"/>
      <c r="L44" s="200"/>
      <c r="M44" s="199"/>
      <c r="N44" s="202"/>
      <c r="O44" s="199"/>
      <c r="P44" s="202"/>
      <c r="Q44" s="200"/>
      <c r="S44" s="200"/>
      <c r="T44" s="199"/>
      <c r="U44" s="200"/>
      <c r="V44" s="199"/>
      <c r="W44" s="202"/>
      <c r="X44" s="199"/>
      <c r="Y44" s="202"/>
      <c r="Z44" s="200"/>
      <c r="AB44" s="200"/>
      <c r="AC44" s="199"/>
      <c r="AD44" s="200"/>
      <c r="AE44" s="199"/>
      <c r="AF44" s="202"/>
      <c r="AG44" s="199"/>
      <c r="AH44" s="202"/>
      <c r="AI44" s="200"/>
      <c r="AK44" s="200"/>
      <c r="AL44" s="199"/>
      <c r="AM44" s="200"/>
      <c r="AN44" s="199"/>
      <c r="AO44" s="202"/>
      <c r="AP44" s="199"/>
      <c r="AQ44" s="202"/>
      <c r="AR44" s="200"/>
      <c r="AT44" s="200"/>
      <c r="AU44" s="199"/>
      <c r="AV44" s="200"/>
      <c r="AW44" s="199"/>
      <c r="AX44" s="202"/>
      <c r="AY44" s="199"/>
      <c r="AZ44" s="202"/>
      <c r="BA44" s="200"/>
      <c r="BC44" s="200"/>
      <c r="BD44" s="199"/>
      <c r="BE44" s="200"/>
      <c r="BF44" s="199"/>
      <c r="BG44" s="202"/>
      <c r="BH44" s="199"/>
      <c r="BI44" s="202"/>
      <c r="BJ44" s="200"/>
      <c r="BL44" s="200"/>
      <c r="BM44" s="199"/>
      <c r="BN44" s="200"/>
      <c r="BO44" s="199"/>
      <c r="BP44" s="202"/>
      <c r="BQ44" s="199"/>
      <c r="BR44" s="202"/>
      <c r="BS44" s="200"/>
      <c r="BU44" s="200"/>
      <c r="BV44" s="199"/>
      <c r="BW44" s="200"/>
      <c r="BX44" s="199"/>
      <c r="BY44" s="202"/>
      <c r="BZ44" s="199"/>
      <c r="CA44" s="202"/>
      <c r="CB44" s="200"/>
      <c r="CD44" s="200"/>
      <c r="CE44" s="199"/>
      <c r="CF44" s="200"/>
      <c r="CG44" s="199"/>
      <c r="CH44" s="202"/>
      <c r="CI44" s="199"/>
      <c r="CJ44" s="202"/>
      <c r="CK44" s="200"/>
      <c r="CM44" s="200"/>
      <c r="CN44" s="199"/>
      <c r="CO44" s="200"/>
      <c r="CP44" s="199"/>
      <c r="CQ44" s="202"/>
      <c r="CR44" s="199"/>
      <c r="CS44" s="202"/>
      <c r="CT44" s="200"/>
      <c r="CV44" s="200"/>
      <c r="CW44" s="199"/>
      <c r="CX44" s="200"/>
      <c r="CY44" s="199"/>
      <c r="CZ44" s="202"/>
      <c r="DA44" s="199"/>
      <c r="DB44" s="202"/>
      <c r="DC44" s="200"/>
      <c r="DE44" s="200"/>
      <c r="DF44" s="199"/>
      <c r="DG44" s="200"/>
      <c r="DH44" s="199"/>
      <c r="DI44" s="202"/>
      <c r="DJ44" s="199"/>
      <c r="DK44" s="202"/>
      <c r="DL44" s="200"/>
      <c r="DN44" s="200"/>
      <c r="DO44" s="199"/>
      <c r="DP44" s="200"/>
      <c r="DQ44" s="199"/>
      <c r="DR44" s="202"/>
      <c r="DS44" s="199"/>
      <c r="DT44" s="202"/>
      <c r="DU44" s="200"/>
      <c r="DW44" s="200"/>
      <c r="DX44" s="199"/>
      <c r="DY44" s="200"/>
      <c r="DZ44" s="199"/>
      <c r="EA44" s="202"/>
      <c r="EB44" s="199"/>
      <c r="EC44" s="202"/>
      <c r="ED44" s="200"/>
      <c r="EF44" s="200"/>
      <c r="EG44" s="199"/>
      <c r="EH44" s="200"/>
      <c r="EI44" s="199"/>
      <c r="EJ44" s="202"/>
      <c r="EK44" s="199"/>
      <c r="EL44" s="202"/>
      <c r="EM44" s="200"/>
      <c r="EO44" s="200"/>
      <c r="EP44" s="199"/>
      <c r="EQ44" s="200"/>
      <c r="ER44" s="199"/>
      <c r="ES44" s="202"/>
      <c r="ET44" s="199"/>
      <c r="EU44" s="202"/>
      <c r="EV44" s="200"/>
      <c r="EX44" s="200"/>
      <c r="EY44" s="199"/>
      <c r="EZ44" s="200"/>
      <c r="FA44" s="199"/>
      <c r="FB44" s="202"/>
      <c r="FC44" s="199"/>
      <c r="FD44" s="202"/>
      <c r="FE44" s="200"/>
      <c r="FG44" s="200"/>
      <c r="FH44" s="199"/>
      <c r="FI44" s="200"/>
      <c r="FJ44" s="199"/>
      <c r="FK44" s="202"/>
      <c r="FL44" s="199"/>
      <c r="FM44" s="202"/>
      <c r="FN44" s="200"/>
      <c r="FP44" s="200"/>
      <c r="FQ44" s="199"/>
      <c r="FR44" s="200"/>
      <c r="FS44" s="199"/>
      <c r="FT44" s="202"/>
      <c r="FU44" s="199"/>
      <c r="FV44" s="202"/>
      <c r="FW44" s="200"/>
      <c r="FY44" s="200"/>
      <c r="FZ44" s="199"/>
      <c r="GA44" s="200"/>
      <c r="GB44" s="199"/>
      <c r="GC44" s="202"/>
      <c r="GD44" s="199"/>
      <c r="GE44" s="202"/>
      <c r="GF44" s="200"/>
      <c r="GH44" s="200"/>
      <c r="GI44" s="199"/>
      <c r="GJ44" s="200"/>
      <c r="GK44" s="199"/>
      <c r="GL44" s="202"/>
      <c r="GM44" s="199"/>
      <c r="GN44" s="202"/>
      <c r="GO44" s="200"/>
      <c r="GQ44" s="200"/>
      <c r="GR44" s="199"/>
      <c r="GS44" s="200"/>
      <c r="GT44" s="199"/>
      <c r="GU44" s="202"/>
      <c r="GV44" s="199"/>
      <c r="GW44" s="202"/>
      <c r="GX44" s="200"/>
      <c r="GZ44" s="200"/>
      <c r="HA44" s="199"/>
      <c r="HB44" s="200"/>
      <c r="HC44" s="199"/>
      <c r="HD44" s="202"/>
      <c r="HE44" s="199"/>
      <c r="HF44" s="202"/>
      <c r="HG44" s="200"/>
      <c r="HI44" s="200"/>
      <c r="HJ44" s="199"/>
      <c r="HK44" s="200"/>
      <c r="HL44" s="199"/>
      <c r="HM44" s="202"/>
      <c r="HN44" s="199"/>
      <c r="HO44" s="202"/>
      <c r="HP44" s="200"/>
      <c r="HR44" s="200"/>
      <c r="HS44" s="199"/>
      <c r="HT44" s="200"/>
      <c r="HU44" s="199"/>
      <c r="HV44" s="202"/>
      <c r="HW44" s="199"/>
      <c r="HX44" s="202"/>
      <c r="HY44" s="200"/>
      <c r="IA44" s="200"/>
      <c r="IB44" s="199"/>
      <c r="IC44" s="200"/>
      <c r="ID44" s="199"/>
      <c r="IE44" s="202"/>
      <c r="IF44" s="199"/>
      <c r="IG44" s="202"/>
      <c r="IH44" s="200"/>
      <c r="IJ44" s="200"/>
      <c r="IK44" s="199"/>
      <c r="IL44" s="200"/>
      <c r="IM44" s="199"/>
      <c r="IN44" s="202"/>
      <c r="IO44" s="199"/>
      <c r="IP44" s="202"/>
      <c r="IQ44" s="200"/>
      <c r="IS44" s="200"/>
      <c r="IT44" s="199"/>
      <c r="IU44" s="200"/>
      <c r="IV44" s="199"/>
      <c r="IW44" s="202"/>
      <c r="IX44" s="199"/>
      <c r="IY44" s="202"/>
      <c r="IZ44" s="200"/>
      <c r="JB44" s="200"/>
      <c r="JC44" s="199"/>
      <c r="JD44" s="200"/>
      <c r="JE44" s="199"/>
      <c r="JF44" s="202"/>
      <c r="JG44" s="199"/>
      <c r="JH44" s="202"/>
      <c r="JI44" s="200"/>
      <c r="JK44" s="200"/>
      <c r="JL44" s="199"/>
      <c r="JM44" s="200"/>
      <c r="JN44" s="199"/>
      <c r="JO44" s="202"/>
      <c r="JP44" s="199"/>
      <c r="JQ44" s="202"/>
      <c r="JR44" s="200"/>
      <c r="JT44" s="200"/>
      <c r="JU44" s="199"/>
      <c r="JV44" s="200"/>
      <c r="JW44" s="199"/>
      <c r="JX44" s="202"/>
      <c r="JY44" s="199"/>
      <c r="JZ44" s="202"/>
      <c r="KA44" s="200"/>
      <c r="KC44" s="200"/>
      <c r="KD44" s="199"/>
      <c r="KE44" s="200"/>
      <c r="KF44" s="199"/>
      <c r="KG44" s="202"/>
      <c r="KH44" s="199"/>
      <c r="KI44" s="202"/>
      <c r="KJ44" s="200"/>
      <c r="KL44" s="200"/>
      <c r="KM44" s="199"/>
      <c r="KN44" s="200"/>
      <c r="KO44" s="199"/>
      <c r="KP44" s="202"/>
      <c r="KQ44" s="199"/>
      <c r="KR44" s="202"/>
      <c r="KS44" s="200"/>
      <c r="KU44" s="200"/>
      <c r="KV44" s="199"/>
      <c r="KW44" s="200"/>
      <c r="KX44" s="199"/>
      <c r="KY44" s="202"/>
      <c r="KZ44" s="199"/>
      <c r="LA44" s="202"/>
      <c r="LB44" s="200"/>
      <c r="LD44" s="200"/>
      <c r="LE44" s="199"/>
      <c r="LF44" s="200"/>
      <c r="LG44" s="199"/>
      <c r="LH44" s="202"/>
      <c r="LI44" s="199"/>
      <c r="LJ44" s="202"/>
      <c r="LK44" s="200"/>
      <c r="LM44" s="200"/>
      <c r="LN44" s="199"/>
      <c r="LO44" s="200"/>
      <c r="LP44" s="199"/>
      <c r="LQ44" s="202"/>
      <c r="LR44" s="199"/>
      <c r="LS44" s="202"/>
      <c r="LT44" s="200"/>
      <c r="LV44" s="200"/>
      <c r="LW44" s="199"/>
      <c r="LX44" s="200"/>
      <c r="LY44" s="199"/>
      <c r="LZ44" s="202"/>
      <c r="MA44" s="199"/>
      <c r="MB44" s="202"/>
      <c r="MC44" s="200"/>
      <c r="ME44" s="200"/>
      <c r="MF44" s="199"/>
      <c r="MG44" s="200"/>
      <c r="MH44" s="199"/>
      <c r="MI44" s="202"/>
      <c r="MJ44" s="199"/>
      <c r="MK44" s="202"/>
      <c r="ML44" s="200"/>
      <c r="MN44" s="200"/>
      <c r="MO44" s="199"/>
      <c r="MP44" s="200"/>
      <c r="MQ44" s="199"/>
      <c r="MR44" s="202"/>
      <c r="MS44" s="199"/>
      <c r="MT44" s="202"/>
      <c r="MU44" s="200"/>
      <c r="MW44" s="200"/>
      <c r="MX44" s="199"/>
      <c r="MY44" s="200"/>
      <c r="MZ44" s="199"/>
      <c r="NA44" s="202"/>
      <c r="NB44" s="199"/>
      <c r="NC44" s="202"/>
      <c r="ND44" s="200"/>
      <c r="NF44" s="200"/>
      <c r="NG44" s="199"/>
      <c r="NH44" s="200"/>
      <c r="NI44" s="199"/>
      <c r="NJ44" s="202"/>
      <c r="NK44" s="199"/>
      <c r="NL44" s="202"/>
      <c r="NM44" s="200"/>
      <c r="NO44" s="200"/>
      <c r="NP44" s="199"/>
      <c r="NQ44" s="200"/>
      <c r="NR44" s="199"/>
      <c r="NS44" s="202"/>
      <c r="NT44" s="199"/>
      <c r="NU44" s="202"/>
      <c r="NV44" s="200"/>
      <c r="NX44" s="200"/>
      <c r="NY44" s="199"/>
      <c r="NZ44" s="200"/>
      <c r="OA44" s="199"/>
      <c r="OB44" s="202"/>
      <c r="OC44" s="199"/>
      <c r="OD44" s="202"/>
      <c r="OE44" s="200"/>
      <c r="OG44" s="200"/>
      <c r="OH44" s="199"/>
      <c r="OI44" s="200"/>
      <c r="OJ44" s="199"/>
      <c r="OK44" s="202"/>
      <c r="OL44" s="199"/>
      <c r="OM44" s="202"/>
      <c r="ON44" s="200"/>
      <c r="OP44" s="200"/>
      <c r="OQ44" s="199"/>
      <c r="OR44" s="200"/>
      <c r="OS44" s="199"/>
      <c r="OT44" s="202"/>
      <c r="OU44" s="199"/>
      <c r="OV44" s="202"/>
      <c r="OW44" s="200"/>
      <c r="OY44" s="200"/>
      <c r="OZ44" s="199"/>
      <c r="PA44" s="200"/>
      <c r="PB44" s="199"/>
      <c r="PC44" s="202"/>
      <c r="PD44" s="199"/>
      <c r="PE44" s="202"/>
      <c r="PF44" s="200"/>
      <c r="PH44" s="200"/>
      <c r="PI44" s="199"/>
      <c r="PJ44" s="200"/>
      <c r="PK44" s="199"/>
      <c r="PL44" s="202"/>
      <c r="PM44" s="199"/>
      <c r="PN44" s="202"/>
      <c r="PO44" s="200"/>
      <c r="PQ44" s="200"/>
      <c r="PR44" s="199"/>
      <c r="PS44" s="200"/>
      <c r="PT44" s="199"/>
      <c r="PU44" s="202"/>
      <c r="PV44" s="199"/>
      <c r="PW44" s="202"/>
      <c r="PX44" s="200"/>
      <c r="PZ44" s="200"/>
      <c r="QA44" s="199"/>
      <c r="QB44" s="200"/>
      <c r="QC44" s="199"/>
      <c r="QD44" s="202"/>
      <c r="QE44" s="199"/>
      <c r="QF44" s="202"/>
      <c r="QG44" s="200"/>
      <c r="QI44" s="200"/>
      <c r="QJ44" s="199"/>
      <c r="QK44" s="200"/>
      <c r="QL44" s="199"/>
      <c r="QM44" s="202"/>
      <c r="QN44" s="199"/>
      <c r="QO44" s="202"/>
      <c r="QP44" s="200"/>
      <c r="QR44" s="200"/>
      <c r="QS44" s="199"/>
      <c r="QT44" s="200"/>
      <c r="QU44" s="199"/>
      <c r="QV44" s="202"/>
      <c r="QW44" s="199"/>
      <c r="QX44" s="202"/>
      <c r="QY44" s="200"/>
      <c r="RA44" s="200"/>
      <c r="RB44" s="199"/>
      <c r="RC44" s="200"/>
      <c r="RD44" s="199"/>
      <c r="RE44" s="202"/>
      <c r="RF44" s="199"/>
      <c r="RG44" s="202"/>
      <c r="RH44" s="200"/>
      <c r="RJ44" s="200"/>
      <c r="RK44" s="199"/>
      <c r="RL44" s="200"/>
      <c r="RM44" s="199"/>
      <c r="RN44" s="202"/>
      <c r="RO44" s="199"/>
      <c r="RP44" s="202"/>
      <c r="RQ44" s="200"/>
      <c r="RS44" s="200"/>
      <c r="RT44" s="199"/>
      <c r="RU44" s="200"/>
      <c r="RV44" s="199"/>
      <c r="RW44" s="202"/>
      <c r="RX44" s="199"/>
      <c r="RY44" s="202"/>
      <c r="RZ44" s="200"/>
      <c r="SB44" s="200"/>
      <c r="SC44" s="199"/>
      <c r="SD44" s="200"/>
      <c r="SE44" s="199"/>
      <c r="SF44" s="202"/>
      <c r="SG44" s="199"/>
      <c r="SH44" s="202"/>
      <c r="SI44" s="200"/>
      <c r="SK44" s="200"/>
      <c r="SL44" s="199"/>
      <c r="SM44" s="200"/>
      <c r="SN44" s="199"/>
      <c r="SO44" s="202"/>
      <c r="SP44" s="199"/>
      <c r="SQ44" s="202"/>
      <c r="SR44" s="200"/>
      <c r="ST44" s="200"/>
      <c r="SU44" s="199"/>
      <c r="SV44" s="200"/>
      <c r="SW44" s="199"/>
      <c r="SX44" s="202"/>
      <c r="SY44" s="199"/>
      <c r="SZ44" s="202"/>
      <c r="TA44" s="200"/>
      <c r="TC44" s="200"/>
      <c r="TD44" s="199"/>
      <c r="TE44" s="200"/>
      <c r="TF44" s="199"/>
      <c r="TG44" s="202"/>
      <c r="TH44" s="199"/>
      <c r="TI44" s="202"/>
      <c r="TJ44" s="200"/>
      <c r="TL44" s="200"/>
      <c r="TM44" s="199"/>
      <c r="TN44" s="200"/>
      <c r="TO44" s="199"/>
      <c r="TP44" s="202"/>
      <c r="TQ44" s="199"/>
      <c r="TR44" s="202"/>
      <c r="TS44" s="200"/>
      <c r="TU44" s="200"/>
      <c r="TV44" s="199"/>
      <c r="TW44" s="200"/>
      <c r="TX44" s="199"/>
      <c r="TY44" s="202"/>
      <c r="TZ44" s="199"/>
      <c r="UA44" s="202"/>
      <c r="UB44" s="200"/>
      <c r="UD44" s="200"/>
      <c r="UE44" s="199"/>
      <c r="UF44" s="200"/>
      <c r="UG44" s="199"/>
      <c r="UH44" s="202"/>
      <c r="UI44" s="199"/>
      <c r="UJ44" s="202"/>
      <c r="UK44" s="200"/>
      <c r="UM44" s="200"/>
      <c r="UN44" s="199"/>
      <c r="UO44" s="200"/>
      <c r="UP44" s="199"/>
      <c r="UQ44" s="202"/>
      <c r="UR44" s="199"/>
      <c r="US44" s="202"/>
      <c r="UT44" s="200"/>
      <c r="UV44" s="200"/>
      <c r="UW44" s="199"/>
      <c r="UX44" s="200"/>
      <c r="UY44" s="199"/>
      <c r="UZ44" s="202"/>
      <c r="VA44" s="199"/>
      <c r="VB44" s="202"/>
      <c r="VC44" s="200"/>
      <c r="VE44" s="200"/>
      <c r="VF44" s="199"/>
      <c r="VG44" s="200"/>
      <c r="VH44" s="199"/>
      <c r="VI44" s="202"/>
      <c r="VJ44" s="199"/>
      <c r="VK44" s="202"/>
      <c r="VL44" s="200"/>
      <c r="VN44" s="200"/>
      <c r="VO44" s="199"/>
      <c r="VP44" s="200"/>
      <c r="VQ44" s="199"/>
      <c r="VR44" s="202"/>
      <c r="VS44" s="199"/>
      <c r="VT44" s="202"/>
      <c r="VU44" s="200"/>
      <c r="VW44" s="200"/>
      <c r="VX44" s="199"/>
      <c r="VY44" s="200"/>
      <c r="VZ44" s="199"/>
      <c r="WA44" s="202"/>
      <c r="WB44" s="199"/>
      <c r="WC44" s="202"/>
      <c r="WD44" s="200"/>
      <c r="WF44" s="200"/>
      <c r="WG44" s="199"/>
      <c r="WH44" s="200"/>
      <c r="WI44" s="199"/>
      <c r="WJ44" s="202"/>
      <c r="WK44" s="199"/>
      <c r="WL44" s="202"/>
      <c r="WM44" s="200"/>
      <c r="WO44" s="200"/>
      <c r="WP44" s="199"/>
      <c r="WQ44" s="200"/>
      <c r="WR44" s="199"/>
      <c r="WS44" s="202"/>
      <c r="WT44" s="199"/>
      <c r="WU44" s="202"/>
      <c r="WV44" s="200"/>
      <c r="WX44" s="200"/>
      <c r="WY44" s="199"/>
      <c r="WZ44" s="200"/>
      <c r="XA44" s="199"/>
      <c r="XB44" s="202"/>
      <c r="XC44" s="199"/>
      <c r="XD44" s="202"/>
      <c r="XE44" s="200"/>
      <c r="XG44" s="200"/>
      <c r="XH44" s="199"/>
      <c r="XI44" s="200"/>
      <c r="XJ44" s="199"/>
      <c r="XK44" s="202"/>
      <c r="XL44" s="199"/>
      <c r="XM44" s="202"/>
      <c r="XN44" s="200"/>
      <c r="XP44" s="200"/>
      <c r="XQ44" s="199"/>
      <c r="XR44" s="200"/>
      <c r="XS44" s="199"/>
      <c r="XT44" s="202"/>
      <c r="XU44" s="199"/>
      <c r="XV44" s="202"/>
      <c r="XW44" s="200"/>
      <c r="XY44" s="200"/>
      <c r="XZ44" s="199"/>
      <c r="YA44" s="200"/>
      <c r="YB44" s="199"/>
      <c r="YC44" s="202"/>
      <c r="YD44" s="199"/>
      <c r="YE44" s="202"/>
      <c r="YF44" s="200"/>
      <c r="YH44" s="200"/>
      <c r="YI44" s="199"/>
      <c r="YJ44" s="200"/>
      <c r="YK44" s="199"/>
      <c r="YL44" s="202"/>
      <c r="YM44" s="199"/>
      <c r="YN44" s="202"/>
      <c r="YO44" s="200"/>
      <c r="YQ44" s="200"/>
      <c r="YR44" s="199"/>
      <c r="YS44" s="200"/>
      <c r="YT44" s="199"/>
      <c r="YU44" s="202"/>
      <c r="YV44" s="199"/>
      <c r="YW44" s="202"/>
      <c r="YX44" s="200"/>
      <c r="YZ44" s="200"/>
      <c r="ZA44" s="199"/>
      <c r="ZB44" s="200"/>
      <c r="ZC44" s="199"/>
      <c r="ZD44" s="202"/>
      <c r="ZE44" s="199"/>
      <c r="ZF44" s="202"/>
      <c r="ZG44" s="200"/>
      <c r="ZI44" s="200"/>
      <c r="ZJ44" s="199"/>
      <c r="ZK44" s="200"/>
      <c r="ZL44" s="199"/>
      <c r="ZM44" s="202"/>
      <c r="ZN44" s="199"/>
      <c r="ZO44" s="202"/>
      <c r="ZP44" s="200"/>
      <c r="ZR44" s="200"/>
      <c r="ZS44" s="199"/>
      <c r="ZT44" s="200"/>
      <c r="ZU44" s="199"/>
      <c r="ZV44" s="202"/>
      <c r="ZW44" s="199"/>
      <c r="ZX44" s="202"/>
      <c r="ZY44" s="200"/>
      <c r="AAA44" s="200"/>
      <c r="AAB44" s="199"/>
      <c r="AAC44" s="200"/>
      <c r="AAD44" s="199"/>
      <c r="AAE44" s="202"/>
      <c r="AAF44" s="199"/>
      <c r="AAG44" s="202"/>
      <c r="AAH44" s="200"/>
      <c r="AAJ44" s="200"/>
      <c r="AAK44" s="199"/>
      <c r="AAL44" s="200"/>
      <c r="AAM44" s="199"/>
      <c r="AAN44" s="202"/>
      <c r="AAO44" s="199"/>
      <c r="AAP44" s="202"/>
      <c r="AAQ44" s="200"/>
      <c r="AAS44" s="200"/>
      <c r="AAT44" s="199"/>
      <c r="AAU44" s="200"/>
      <c r="AAV44" s="199"/>
      <c r="AAW44" s="202"/>
      <c r="AAX44" s="199"/>
      <c r="AAY44" s="202"/>
      <c r="AAZ44" s="200"/>
      <c r="ABB44" s="200"/>
      <c r="ABC44" s="199"/>
      <c r="ABD44" s="200"/>
      <c r="ABE44" s="199"/>
      <c r="ABF44" s="202"/>
      <c r="ABG44" s="199"/>
      <c r="ABH44" s="202"/>
      <c r="ABI44" s="200"/>
      <c r="ABK44" s="200"/>
      <c r="ABL44" s="199"/>
      <c r="ABM44" s="200"/>
      <c r="ABN44" s="199"/>
      <c r="ABO44" s="202"/>
      <c r="ABP44" s="199"/>
      <c r="ABQ44" s="202"/>
      <c r="ABR44" s="200"/>
      <c r="ABT44" s="200"/>
      <c r="ABU44" s="199"/>
      <c r="ABV44" s="200"/>
      <c r="ABW44" s="199"/>
      <c r="ABX44" s="202"/>
      <c r="ABY44" s="199"/>
      <c r="ABZ44" s="202"/>
      <c r="ACA44" s="200"/>
      <c r="ACC44" s="200"/>
      <c r="ACD44" s="199"/>
      <c r="ACE44" s="200"/>
      <c r="ACF44" s="199"/>
      <c r="ACG44" s="202"/>
      <c r="ACH44" s="199"/>
      <c r="ACI44" s="202"/>
      <c r="ACJ44" s="200"/>
      <c r="ACL44" s="200"/>
      <c r="ACM44" s="199"/>
      <c r="ACN44" s="200"/>
      <c r="ACO44" s="199"/>
      <c r="ACP44" s="202"/>
      <c r="ACQ44" s="199"/>
      <c r="ACR44" s="202"/>
      <c r="ACS44" s="200"/>
      <c r="ACU44" s="200"/>
      <c r="ACV44" s="199"/>
      <c r="ACW44" s="200"/>
      <c r="ACX44" s="199"/>
      <c r="ACY44" s="202"/>
      <c r="ACZ44" s="199"/>
      <c r="ADA44" s="202"/>
      <c r="ADB44" s="200"/>
      <c r="ADD44" s="200"/>
      <c r="ADE44" s="199"/>
      <c r="ADF44" s="200"/>
      <c r="ADG44" s="199"/>
      <c r="ADH44" s="202"/>
      <c r="ADI44" s="199"/>
      <c r="ADJ44" s="202"/>
      <c r="ADK44" s="200"/>
      <c r="ADM44" s="200"/>
      <c r="ADN44" s="199"/>
      <c r="ADO44" s="200"/>
      <c r="ADP44" s="199"/>
      <c r="ADQ44" s="202"/>
      <c r="ADR44" s="199"/>
      <c r="ADS44" s="202"/>
      <c r="ADT44" s="200"/>
      <c r="ADV44" s="200"/>
      <c r="ADW44" s="199"/>
      <c r="ADX44" s="200"/>
      <c r="ADY44" s="199"/>
      <c r="ADZ44" s="202"/>
      <c r="AEA44" s="199"/>
      <c r="AEB44" s="202"/>
      <c r="AEC44" s="200"/>
      <c r="AEE44" s="200"/>
      <c r="AEF44" s="199"/>
      <c r="AEG44" s="200"/>
      <c r="AEH44" s="199"/>
      <c r="AEI44" s="202"/>
      <c r="AEJ44" s="199"/>
      <c r="AEK44" s="202"/>
      <c r="AEL44" s="200"/>
      <c r="AEN44" s="200"/>
      <c r="AEO44" s="199"/>
      <c r="AEP44" s="200"/>
      <c r="AEQ44" s="199"/>
      <c r="AER44" s="202"/>
      <c r="AES44" s="199"/>
      <c r="AET44" s="202"/>
      <c r="AEU44" s="200"/>
      <c r="AEW44" s="200"/>
      <c r="AEX44" s="199"/>
      <c r="AEY44" s="200"/>
      <c r="AEZ44" s="199"/>
      <c r="AFA44" s="202"/>
      <c r="AFB44" s="199"/>
      <c r="AFC44" s="202"/>
      <c r="AFD44" s="200"/>
      <c r="AFF44" s="200"/>
      <c r="AFG44" s="199"/>
      <c r="AFH44" s="200"/>
      <c r="AFI44" s="199"/>
      <c r="AFJ44" s="202"/>
      <c r="AFK44" s="199"/>
      <c r="AFL44" s="202"/>
      <c r="AFM44" s="200"/>
      <c r="AFO44" s="200"/>
      <c r="AFP44" s="199"/>
      <c r="AFQ44" s="200"/>
      <c r="AFR44" s="199"/>
      <c r="AFS44" s="202"/>
      <c r="AFT44" s="199"/>
      <c r="AFU44" s="202"/>
      <c r="AFV44" s="200"/>
      <c r="AFX44" s="200"/>
      <c r="AFY44" s="199"/>
      <c r="AFZ44" s="200"/>
      <c r="AGA44" s="199"/>
      <c r="AGB44" s="202"/>
      <c r="AGC44" s="199"/>
      <c r="AGD44" s="202"/>
      <c r="AGE44" s="200"/>
      <c r="AGG44" s="200"/>
      <c r="AGH44" s="199"/>
      <c r="AGI44" s="200"/>
      <c r="AGJ44" s="199"/>
      <c r="AGK44" s="202"/>
      <c r="AGL44" s="199"/>
      <c r="AGM44" s="202"/>
      <c r="AGN44" s="200"/>
      <c r="AGP44" s="200"/>
      <c r="AGQ44" s="199"/>
      <c r="AGR44" s="200"/>
      <c r="AGS44" s="199"/>
      <c r="AGT44" s="202"/>
      <c r="AGU44" s="199"/>
      <c r="AGV44" s="202"/>
      <c r="AGW44" s="200"/>
      <c r="AGY44" s="200"/>
      <c r="AGZ44" s="199"/>
      <c r="AHA44" s="200"/>
      <c r="AHB44" s="199"/>
      <c r="AHC44" s="202"/>
      <c r="AHD44" s="199"/>
      <c r="AHE44" s="202"/>
      <c r="AHF44" s="200"/>
      <c r="AHH44" s="200"/>
      <c r="AHI44" s="199"/>
      <c r="AHJ44" s="200"/>
      <c r="AHK44" s="199"/>
      <c r="AHL44" s="202"/>
      <c r="AHM44" s="199"/>
      <c r="AHN44" s="202"/>
      <c r="AHO44" s="200"/>
      <c r="AHQ44" s="200"/>
      <c r="AHR44" s="199"/>
      <c r="AHS44" s="200"/>
      <c r="AHT44" s="199"/>
      <c r="AHU44" s="202"/>
      <c r="AHV44" s="199"/>
      <c r="AHW44" s="202"/>
      <c r="AHX44" s="200"/>
      <c r="AHZ44" s="200"/>
      <c r="AIA44" s="199"/>
      <c r="AIB44" s="200"/>
      <c r="AIC44" s="199"/>
      <c r="AID44" s="202"/>
      <c r="AIE44" s="199"/>
      <c r="AIF44" s="202"/>
      <c r="AIG44" s="200"/>
      <c r="AII44" s="200"/>
      <c r="AIJ44" s="199"/>
      <c r="AIK44" s="200"/>
      <c r="AIL44" s="199"/>
      <c r="AIM44" s="202"/>
      <c r="AIN44" s="199"/>
      <c r="AIO44" s="202"/>
      <c r="AIP44" s="200"/>
      <c r="AIR44" s="200"/>
      <c r="AIS44" s="199"/>
      <c r="AIT44" s="200"/>
      <c r="AIU44" s="199"/>
      <c r="AIV44" s="202"/>
      <c r="AIW44" s="199"/>
      <c r="AIX44" s="202"/>
      <c r="AIY44" s="200"/>
      <c r="AJA44" s="200"/>
      <c r="AJB44" s="199"/>
      <c r="AJC44" s="200"/>
      <c r="AJD44" s="199"/>
      <c r="AJE44" s="202"/>
      <c r="AJF44" s="199"/>
      <c r="AJG44" s="202"/>
      <c r="AJH44" s="200"/>
      <c r="AJJ44" s="200"/>
      <c r="AJK44" s="199"/>
      <c r="AJL44" s="200"/>
      <c r="AJM44" s="199"/>
      <c r="AJN44" s="202"/>
      <c r="AJO44" s="199"/>
      <c r="AJP44" s="202"/>
      <c r="AJQ44" s="200"/>
      <c r="AJS44" s="200"/>
      <c r="AJT44" s="199"/>
      <c r="AJU44" s="200"/>
      <c r="AJV44" s="199"/>
      <c r="AJW44" s="202"/>
      <c r="AJX44" s="199"/>
      <c r="AJY44" s="202"/>
      <c r="AJZ44" s="200"/>
      <c r="AKB44" s="200"/>
      <c r="AKC44" s="199"/>
      <c r="AKD44" s="200"/>
      <c r="AKE44" s="199"/>
      <c r="AKF44" s="202"/>
      <c r="AKG44" s="199"/>
      <c r="AKH44" s="202"/>
      <c r="AKI44" s="200"/>
      <c r="AKK44" s="200"/>
      <c r="AKL44" s="199"/>
      <c r="AKM44" s="200"/>
      <c r="AKN44" s="199"/>
      <c r="AKO44" s="202"/>
      <c r="AKP44" s="199"/>
      <c r="AKQ44" s="202"/>
      <c r="AKR44" s="200"/>
      <c r="AKT44" s="200"/>
      <c r="AKU44" s="199"/>
      <c r="AKV44" s="200"/>
      <c r="AKW44" s="199"/>
      <c r="AKX44" s="202"/>
      <c r="AKY44" s="199"/>
      <c r="AKZ44" s="202"/>
      <c r="ALA44" s="200"/>
      <c r="ALC44" s="200"/>
      <c r="ALD44" s="199"/>
      <c r="ALE44" s="200"/>
      <c r="ALF44" s="199"/>
      <c r="ALG44" s="202"/>
      <c r="ALH44" s="199"/>
      <c r="ALI44" s="202"/>
      <c r="ALJ44" s="200"/>
      <c r="ALL44" s="200"/>
      <c r="ALM44" s="199"/>
      <c r="ALN44" s="200"/>
      <c r="ALO44" s="199"/>
      <c r="ALP44" s="202"/>
      <c r="ALQ44" s="199"/>
      <c r="ALR44" s="202"/>
      <c r="ALS44" s="200"/>
      <c r="ALU44" s="200"/>
      <c r="ALV44" s="199"/>
      <c r="ALW44" s="200"/>
      <c r="ALX44" s="199"/>
      <c r="ALY44" s="202"/>
      <c r="ALZ44" s="199"/>
      <c r="AMA44" s="202"/>
      <c r="AMB44" s="200"/>
      <c r="AMD44" s="200"/>
      <c r="AME44" s="199"/>
      <c r="AMF44" s="200"/>
      <c r="AMG44" s="199"/>
      <c r="AMH44" s="202"/>
      <c r="AMI44" s="199"/>
      <c r="AMJ44" s="202"/>
      <c r="AMK44" s="200"/>
      <c r="AMM44" s="200"/>
      <c r="AMN44" s="199"/>
      <c r="AMO44" s="200"/>
      <c r="AMP44" s="199"/>
      <c r="AMQ44" s="202"/>
      <c r="AMR44" s="199"/>
      <c r="AMS44" s="202"/>
      <c r="AMT44" s="200"/>
      <c r="AMV44" s="200"/>
      <c r="AMW44" s="199"/>
      <c r="AMX44" s="200"/>
      <c r="AMY44" s="199"/>
      <c r="AMZ44" s="202"/>
      <c r="ANA44" s="199"/>
      <c r="ANB44" s="202"/>
      <c r="ANC44" s="200"/>
      <c r="ANE44" s="200"/>
      <c r="ANF44" s="199"/>
      <c r="ANG44" s="200"/>
      <c r="ANH44" s="199"/>
      <c r="ANI44" s="202"/>
      <c r="ANJ44" s="199"/>
      <c r="ANK44" s="202"/>
      <c r="ANL44" s="200"/>
      <c r="ANN44" s="200"/>
      <c r="ANO44" s="199"/>
      <c r="ANP44" s="200"/>
      <c r="ANQ44" s="199"/>
      <c r="ANR44" s="202"/>
      <c r="ANS44" s="199"/>
      <c r="ANT44" s="202"/>
      <c r="ANU44" s="200"/>
      <c r="ANW44" s="200"/>
      <c r="ANX44" s="199"/>
      <c r="ANY44" s="200"/>
      <c r="ANZ44" s="199"/>
      <c r="AOA44" s="202"/>
      <c r="AOB44" s="199"/>
      <c r="AOC44" s="202"/>
      <c r="AOD44" s="200"/>
      <c r="AOF44" s="200"/>
      <c r="AOG44" s="199"/>
      <c r="AOH44" s="200"/>
      <c r="AOI44" s="199"/>
      <c r="AOJ44" s="202"/>
      <c r="AOK44" s="199"/>
      <c r="AOL44" s="202"/>
      <c r="AOM44" s="200"/>
      <c r="AOO44" s="200"/>
      <c r="AOP44" s="199"/>
      <c r="AOQ44" s="200"/>
      <c r="AOR44" s="199"/>
      <c r="AOS44" s="202"/>
      <c r="AOT44" s="199"/>
      <c r="AOU44" s="202"/>
      <c r="AOV44" s="200"/>
      <c r="AOX44" s="200"/>
      <c r="AOY44" s="199"/>
      <c r="AOZ44" s="200"/>
      <c r="APA44" s="199"/>
      <c r="APB44" s="202"/>
      <c r="APC44" s="199"/>
      <c r="APD44" s="202"/>
      <c r="APE44" s="200"/>
      <c r="APG44" s="200"/>
      <c r="APH44" s="199"/>
      <c r="API44" s="200"/>
      <c r="APJ44" s="199"/>
      <c r="APK44" s="202"/>
      <c r="APL44" s="199"/>
      <c r="APM44" s="202"/>
      <c r="APN44" s="200"/>
      <c r="APP44" s="200"/>
      <c r="APQ44" s="199"/>
      <c r="APR44" s="200"/>
      <c r="APS44" s="199"/>
      <c r="APT44" s="202"/>
      <c r="APU44" s="199"/>
      <c r="APV44" s="202"/>
      <c r="APW44" s="200"/>
      <c r="APY44" s="200"/>
      <c r="APZ44" s="199"/>
      <c r="AQA44" s="200"/>
      <c r="AQB44" s="199"/>
      <c r="AQC44" s="202"/>
      <c r="AQD44" s="199"/>
      <c r="AQE44" s="202"/>
      <c r="AQF44" s="200"/>
      <c r="AQH44" s="200"/>
      <c r="AQI44" s="199"/>
      <c r="AQJ44" s="200"/>
      <c r="AQK44" s="199"/>
      <c r="AQL44" s="202"/>
      <c r="AQM44" s="199"/>
      <c r="AQN44" s="202"/>
      <c r="AQO44" s="200"/>
      <c r="AQQ44" s="200"/>
      <c r="AQR44" s="199"/>
      <c r="AQS44" s="200"/>
      <c r="AQT44" s="199"/>
      <c r="AQU44" s="202"/>
      <c r="AQV44" s="199"/>
      <c r="AQW44" s="202"/>
      <c r="AQX44" s="200"/>
      <c r="AQZ44" s="200"/>
      <c r="ARA44" s="199"/>
      <c r="ARB44" s="200"/>
      <c r="ARC44" s="199"/>
      <c r="ARD44" s="202"/>
      <c r="ARE44" s="199"/>
      <c r="ARF44" s="202"/>
      <c r="ARG44" s="200"/>
      <c r="ARI44" s="200"/>
      <c r="ARJ44" s="199"/>
      <c r="ARK44" s="200"/>
      <c r="ARL44" s="199"/>
      <c r="ARM44" s="202"/>
      <c r="ARN44" s="199"/>
      <c r="ARO44" s="202"/>
      <c r="ARP44" s="200"/>
      <c r="ARR44" s="200"/>
      <c r="ARS44" s="199"/>
      <c r="ART44" s="200"/>
      <c r="ARU44" s="199"/>
      <c r="ARV44" s="202"/>
      <c r="ARW44" s="199"/>
      <c r="ARX44" s="202"/>
      <c r="ARY44" s="200"/>
      <c r="ASA44" s="200"/>
      <c r="ASB44" s="199"/>
      <c r="ASC44" s="200"/>
      <c r="ASD44" s="199"/>
      <c r="ASE44" s="202"/>
      <c r="ASF44" s="199"/>
      <c r="ASG44" s="202"/>
      <c r="ASH44" s="200"/>
      <c r="ASJ44" s="200"/>
      <c r="ASK44" s="199"/>
      <c r="ASL44" s="200"/>
      <c r="ASM44" s="199"/>
      <c r="ASN44" s="202"/>
      <c r="ASO44" s="199"/>
      <c r="ASP44" s="202"/>
      <c r="ASQ44" s="200"/>
      <c r="ASS44" s="200"/>
      <c r="AST44" s="199"/>
      <c r="ASU44" s="200"/>
      <c r="ASV44" s="199"/>
      <c r="ASW44" s="202"/>
      <c r="ASX44" s="199"/>
      <c r="ASY44" s="202"/>
      <c r="ASZ44" s="200"/>
      <c r="ATB44" s="200"/>
      <c r="ATC44" s="199"/>
      <c r="ATD44" s="200"/>
      <c r="ATE44" s="199"/>
      <c r="ATF44" s="202"/>
      <c r="ATG44" s="199"/>
      <c r="ATH44" s="202"/>
      <c r="ATI44" s="200"/>
      <c r="ATK44" s="200"/>
      <c r="ATL44" s="199"/>
      <c r="ATM44" s="200"/>
      <c r="ATN44" s="199"/>
      <c r="ATO44" s="202"/>
      <c r="ATP44" s="199"/>
      <c r="ATQ44" s="202"/>
      <c r="ATR44" s="200"/>
      <c r="ATT44" s="200"/>
      <c r="ATU44" s="199"/>
      <c r="ATV44" s="200"/>
      <c r="ATW44" s="199"/>
      <c r="ATX44" s="202"/>
      <c r="ATY44" s="199"/>
      <c r="ATZ44" s="202"/>
      <c r="AUA44" s="200"/>
      <c r="AUC44" s="200"/>
      <c r="AUD44" s="199"/>
      <c r="AUE44" s="200"/>
      <c r="AUF44" s="199"/>
      <c r="AUG44" s="202"/>
      <c r="AUH44" s="199"/>
      <c r="AUI44" s="202"/>
      <c r="AUJ44" s="200"/>
      <c r="AUL44" s="200"/>
      <c r="AUM44" s="199"/>
      <c r="AUN44" s="200"/>
      <c r="AUO44" s="199"/>
      <c r="AUP44" s="202"/>
      <c r="AUQ44" s="199"/>
      <c r="AUR44" s="202"/>
      <c r="AUS44" s="200"/>
      <c r="AUU44" s="200"/>
      <c r="AUV44" s="199"/>
      <c r="AUW44" s="200"/>
      <c r="AUX44" s="199"/>
      <c r="AUY44" s="202"/>
      <c r="AUZ44" s="199"/>
      <c r="AVA44" s="202"/>
      <c r="AVB44" s="200"/>
      <c r="AVD44" s="200"/>
      <c r="AVE44" s="199"/>
      <c r="AVF44" s="200"/>
      <c r="AVG44" s="199"/>
      <c r="AVH44" s="202"/>
      <c r="AVI44" s="199"/>
      <c r="AVJ44" s="202"/>
      <c r="AVK44" s="200"/>
      <c r="AVM44" s="200"/>
      <c r="AVN44" s="199"/>
      <c r="AVO44" s="200"/>
      <c r="AVP44" s="199"/>
      <c r="AVQ44" s="202"/>
      <c r="AVR44" s="199"/>
      <c r="AVS44" s="202"/>
      <c r="AVT44" s="200"/>
      <c r="AVV44" s="200"/>
      <c r="AVW44" s="199"/>
      <c r="AVX44" s="200"/>
      <c r="AVY44" s="199"/>
      <c r="AVZ44" s="202"/>
      <c r="AWA44" s="199"/>
      <c r="AWB44" s="202"/>
      <c r="AWC44" s="200"/>
      <c r="AWE44" s="200"/>
      <c r="AWF44" s="199"/>
      <c r="AWG44" s="200"/>
      <c r="AWH44" s="199"/>
      <c r="AWI44" s="202"/>
      <c r="AWJ44" s="199"/>
      <c r="AWK44" s="202"/>
      <c r="AWL44" s="200"/>
      <c r="AWN44" s="200"/>
      <c r="AWO44" s="199"/>
      <c r="AWP44" s="200"/>
      <c r="AWQ44" s="199"/>
      <c r="AWR44" s="202"/>
      <c r="AWS44" s="199"/>
      <c r="AWT44" s="202"/>
      <c r="AWU44" s="200"/>
      <c r="AWW44" s="200"/>
      <c r="AWX44" s="199"/>
      <c r="AWY44" s="200"/>
      <c r="AWZ44" s="199"/>
      <c r="AXA44" s="202"/>
      <c r="AXB44" s="199"/>
      <c r="AXC44" s="202"/>
      <c r="AXD44" s="200"/>
      <c r="AXF44" s="200"/>
      <c r="AXG44" s="199"/>
      <c r="AXH44" s="200"/>
      <c r="AXI44" s="199"/>
      <c r="AXJ44" s="202"/>
      <c r="AXK44" s="199"/>
      <c r="AXL44" s="202"/>
      <c r="AXM44" s="200"/>
      <c r="AXO44" s="200"/>
      <c r="AXP44" s="199"/>
      <c r="AXQ44" s="200"/>
      <c r="AXR44" s="199"/>
      <c r="AXS44" s="202"/>
      <c r="AXT44" s="199"/>
      <c r="AXU44" s="202"/>
      <c r="AXV44" s="200"/>
      <c r="AXX44" s="200"/>
      <c r="AXY44" s="199"/>
      <c r="AXZ44" s="200"/>
      <c r="AYA44" s="199"/>
      <c r="AYB44" s="202"/>
      <c r="AYC44" s="199"/>
      <c r="AYD44" s="202"/>
      <c r="AYE44" s="200"/>
      <c r="AYG44" s="200"/>
      <c r="AYH44" s="199"/>
      <c r="AYI44" s="200"/>
      <c r="AYJ44" s="199"/>
      <c r="AYK44" s="202"/>
      <c r="AYL44" s="199"/>
      <c r="AYM44" s="202"/>
      <c r="AYN44" s="200"/>
      <c r="AYP44" s="200"/>
      <c r="AYQ44" s="199"/>
      <c r="AYR44" s="200"/>
      <c r="AYS44" s="199"/>
      <c r="AYT44" s="202"/>
      <c r="AYU44" s="199"/>
      <c r="AYV44" s="202"/>
      <c r="AYW44" s="200"/>
      <c r="AYY44" s="200"/>
      <c r="AYZ44" s="199"/>
      <c r="AZA44" s="200"/>
      <c r="AZB44" s="199"/>
      <c r="AZC44" s="202"/>
      <c r="AZD44" s="199"/>
      <c r="AZE44" s="202"/>
      <c r="AZF44" s="200"/>
      <c r="AZH44" s="200"/>
      <c r="AZI44" s="199"/>
      <c r="AZJ44" s="200"/>
      <c r="AZK44" s="199"/>
      <c r="AZL44" s="202"/>
      <c r="AZM44" s="199"/>
      <c r="AZN44" s="202"/>
      <c r="AZO44" s="200"/>
      <c r="AZQ44" s="200"/>
      <c r="AZR44" s="199"/>
      <c r="AZS44" s="200"/>
      <c r="AZT44" s="199"/>
      <c r="AZU44" s="202"/>
      <c r="AZV44" s="199"/>
      <c r="AZW44" s="202"/>
      <c r="AZX44" s="200"/>
      <c r="AZZ44" s="200"/>
      <c r="BAA44" s="199"/>
      <c r="BAB44" s="200"/>
      <c r="BAC44" s="199"/>
      <c r="BAD44" s="202"/>
      <c r="BAE44" s="199"/>
      <c r="BAF44" s="202"/>
      <c r="BAG44" s="200"/>
      <c r="BAI44" s="200"/>
      <c r="BAJ44" s="199"/>
      <c r="BAK44" s="200"/>
      <c r="BAL44" s="199"/>
      <c r="BAM44" s="202"/>
      <c r="BAN44" s="199"/>
      <c r="BAO44" s="202"/>
      <c r="BAP44" s="200"/>
      <c r="BAR44" s="200"/>
      <c r="BAS44" s="199"/>
      <c r="BAT44" s="200"/>
      <c r="BAU44" s="199"/>
      <c r="BAV44" s="202"/>
      <c r="BAW44" s="199"/>
      <c r="BAX44" s="202"/>
      <c r="BAY44" s="200"/>
      <c r="BBA44" s="200"/>
      <c r="BBB44" s="199"/>
      <c r="BBC44" s="200"/>
      <c r="BBD44" s="199"/>
      <c r="BBE44" s="202"/>
      <c r="BBF44" s="199"/>
      <c r="BBG44" s="202"/>
      <c r="BBH44" s="200"/>
      <c r="BBJ44" s="200"/>
      <c r="BBK44" s="199"/>
      <c r="BBL44" s="200"/>
      <c r="BBM44" s="199"/>
      <c r="BBN44" s="202"/>
      <c r="BBO44" s="199"/>
      <c r="BBP44" s="202"/>
      <c r="BBQ44" s="200"/>
      <c r="BBS44" s="200"/>
      <c r="BBT44" s="199"/>
      <c r="BBU44" s="200"/>
      <c r="BBV44" s="199"/>
      <c r="BBW44" s="202"/>
      <c r="BBX44" s="199"/>
      <c r="BBY44" s="202"/>
      <c r="BBZ44" s="200"/>
      <c r="BCB44" s="200"/>
      <c r="BCC44" s="199"/>
      <c r="BCD44" s="200"/>
      <c r="BCE44" s="199"/>
      <c r="BCF44" s="202"/>
      <c r="BCG44" s="199"/>
      <c r="BCH44" s="202"/>
      <c r="BCI44" s="200"/>
      <c r="BCK44" s="200"/>
      <c r="BCL44" s="199"/>
      <c r="BCM44" s="200"/>
      <c r="BCN44" s="199"/>
      <c r="BCO44" s="202"/>
      <c r="BCP44" s="199"/>
      <c r="BCQ44" s="202"/>
      <c r="BCR44" s="200"/>
      <c r="BCT44" s="200"/>
      <c r="BCU44" s="199"/>
      <c r="BCV44" s="200"/>
      <c r="BCW44" s="199"/>
      <c r="BCX44" s="202"/>
      <c r="BCY44" s="199"/>
      <c r="BCZ44" s="202"/>
      <c r="BDA44" s="200"/>
      <c r="BDC44" s="200"/>
      <c r="BDD44" s="199"/>
      <c r="BDE44" s="200"/>
      <c r="BDF44" s="199"/>
      <c r="BDG44" s="202"/>
      <c r="BDH44" s="199"/>
      <c r="BDI44" s="202"/>
      <c r="BDJ44" s="200"/>
      <c r="BDL44" s="200"/>
      <c r="BDM44" s="199"/>
      <c r="BDN44" s="200"/>
      <c r="BDO44" s="199"/>
      <c r="BDP44" s="202"/>
      <c r="BDQ44" s="199"/>
      <c r="BDR44" s="202"/>
      <c r="BDS44" s="200"/>
      <c r="BDU44" s="200"/>
      <c r="BDV44" s="199"/>
      <c r="BDW44" s="200"/>
      <c r="BDX44" s="199"/>
      <c r="BDY44" s="202"/>
      <c r="BDZ44" s="199"/>
      <c r="BEA44" s="202"/>
      <c r="BEB44" s="200"/>
      <c r="BED44" s="200"/>
      <c r="BEE44" s="199"/>
      <c r="BEF44" s="200"/>
      <c r="BEG44" s="199"/>
      <c r="BEH44" s="202"/>
      <c r="BEI44" s="199"/>
      <c r="BEJ44" s="202"/>
      <c r="BEK44" s="200"/>
      <c r="BEM44" s="200"/>
      <c r="BEN44" s="199"/>
      <c r="BEO44" s="200"/>
      <c r="BEP44" s="199"/>
      <c r="BEQ44" s="202"/>
      <c r="BER44" s="199"/>
      <c r="BES44" s="202"/>
      <c r="BET44" s="200"/>
      <c r="BEV44" s="200"/>
      <c r="BEW44" s="199"/>
      <c r="BEX44" s="200"/>
      <c r="BEY44" s="199"/>
      <c r="BEZ44" s="202"/>
      <c r="BFA44" s="199"/>
      <c r="BFB44" s="202"/>
      <c r="BFC44" s="200"/>
      <c r="BFE44" s="200"/>
      <c r="BFF44" s="199"/>
      <c r="BFG44" s="200"/>
      <c r="BFH44" s="199"/>
      <c r="BFI44" s="202"/>
      <c r="BFJ44" s="199"/>
      <c r="BFK44" s="202"/>
      <c r="BFL44" s="200"/>
      <c r="BFN44" s="200"/>
      <c r="BFO44" s="199"/>
      <c r="BFP44" s="200"/>
      <c r="BFQ44" s="199"/>
      <c r="BFR44" s="202"/>
      <c r="BFS44" s="199"/>
      <c r="BFT44" s="202"/>
      <c r="BFU44" s="200"/>
      <c r="BFW44" s="200"/>
      <c r="BFX44" s="199"/>
      <c r="BFY44" s="200"/>
      <c r="BFZ44" s="199"/>
      <c r="BGA44" s="202"/>
      <c r="BGB44" s="199"/>
      <c r="BGC44" s="202"/>
      <c r="BGD44" s="200"/>
      <c r="BGF44" s="200"/>
      <c r="BGG44" s="199"/>
      <c r="BGH44" s="200"/>
      <c r="BGI44" s="199"/>
      <c r="BGJ44" s="202"/>
      <c r="BGK44" s="199"/>
      <c r="BGL44" s="202"/>
      <c r="BGM44" s="200"/>
      <c r="BGO44" s="200"/>
      <c r="BGP44" s="199"/>
      <c r="BGQ44" s="200"/>
      <c r="BGR44" s="199"/>
      <c r="BGS44" s="202"/>
      <c r="BGT44" s="199"/>
      <c r="BGU44" s="202"/>
      <c r="BGV44" s="200"/>
      <c r="BGX44" s="200"/>
      <c r="BGY44" s="199"/>
      <c r="BGZ44" s="200"/>
      <c r="BHA44" s="199"/>
      <c r="BHB44" s="202"/>
      <c r="BHC44" s="199"/>
      <c r="BHD44" s="202"/>
      <c r="BHE44" s="200"/>
      <c r="BHG44" s="200"/>
      <c r="BHH44" s="199"/>
      <c r="BHI44" s="200"/>
      <c r="BHJ44" s="199"/>
      <c r="BHK44" s="202"/>
      <c r="BHL44" s="199"/>
      <c r="BHM44" s="202"/>
      <c r="BHN44" s="200"/>
      <c r="BHP44" s="200"/>
      <c r="BHQ44" s="199"/>
      <c r="BHR44" s="200"/>
      <c r="BHS44" s="199"/>
      <c r="BHT44" s="202"/>
      <c r="BHU44" s="199"/>
      <c r="BHV44" s="202"/>
      <c r="BHW44" s="200"/>
      <c r="BHY44" s="200"/>
      <c r="BHZ44" s="199"/>
      <c r="BIA44" s="200"/>
      <c r="BIB44" s="199"/>
      <c r="BIC44" s="202"/>
      <c r="BID44" s="199"/>
      <c r="BIE44" s="202"/>
      <c r="BIF44" s="200"/>
      <c r="BIH44" s="200"/>
      <c r="BII44" s="199"/>
      <c r="BIJ44" s="200"/>
      <c r="BIK44" s="199"/>
      <c r="BIL44" s="202"/>
      <c r="BIM44" s="199"/>
      <c r="BIN44" s="202"/>
      <c r="BIO44" s="200"/>
      <c r="BIQ44" s="200"/>
      <c r="BIR44" s="199"/>
      <c r="BIS44" s="200"/>
      <c r="BIT44" s="199"/>
      <c r="BIU44" s="202"/>
      <c r="BIV44" s="199"/>
      <c r="BIW44" s="202"/>
      <c r="BIX44" s="200"/>
      <c r="BIZ44" s="200"/>
      <c r="BJA44" s="199"/>
      <c r="BJB44" s="200"/>
      <c r="BJC44" s="199"/>
      <c r="BJD44" s="202"/>
      <c r="BJE44" s="199"/>
      <c r="BJF44" s="202"/>
      <c r="BJG44" s="200"/>
      <c r="BJI44" s="200"/>
      <c r="BJJ44" s="199"/>
      <c r="BJK44" s="200"/>
      <c r="BJL44" s="199"/>
      <c r="BJM44" s="202"/>
      <c r="BJN44" s="199"/>
      <c r="BJO44" s="202"/>
      <c r="BJP44" s="200"/>
      <c r="BJR44" s="200"/>
      <c r="BJS44" s="199"/>
      <c r="BJT44" s="200"/>
      <c r="BJU44" s="199"/>
      <c r="BJV44" s="202"/>
      <c r="BJW44" s="199"/>
      <c r="BJX44" s="202"/>
      <c r="BJY44" s="200"/>
      <c r="BKA44" s="200"/>
      <c r="BKB44" s="199"/>
      <c r="BKC44" s="200"/>
      <c r="BKD44" s="199"/>
      <c r="BKE44" s="202"/>
      <c r="BKF44" s="199"/>
      <c r="BKG44" s="202"/>
      <c r="BKH44" s="200"/>
      <c r="BKJ44" s="200"/>
      <c r="BKK44" s="199"/>
      <c r="BKL44" s="200"/>
      <c r="BKM44" s="199"/>
      <c r="BKN44" s="202"/>
      <c r="BKO44" s="199"/>
      <c r="BKP44" s="202"/>
      <c r="BKQ44" s="200"/>
      <c r="BKS44" s="200"/>
      <c r="BKT44" s="199"/>
      <c r="BKU44" s="200"/>
      <c r="BKV44" s="199"/>
      <c r="BKW44" s="202"/>
      <c r="BKX44" s="199"/>
      <c r="BKY44" s="202"/>
      <c r="BKZ44" s="200"/>
      <c r="BLB44" s="200"/>
      <c r="BLC44" s="199"/>
      <c r="BLD44" s="200"/>
      <c r="BLE44" s="199"/>
      <c r="BLF44" s="202"/>
      <c r="BLG44" s="199"/>
      <c r="BLH44" s="202"/>
      <c r="BLI44" s="200"/>
      <c r="BLK44" s="200"/>
      <c r="BLL44" s="199"/>
      <c r="BLM44" s="200"/>
      <c r="BLN44" s="199"/>
      <c r="BLO44" s="202"/>
      <c r="BLP44" s="199"/>
      <c r="BLQ44" s="202"/>
      <c r="BLR44" s="200"/>
      <c r="BLT44" s="200"/>
      <c r="BLU44" s="199"/>
      <c r="BLV44" s="200"/>
      <c r="BLW44" s="199"/>
      <c r="BLX44" s="202"/>
      <c r="BLY44" s="199"/>
      <c r="BLZ44" s="202"/>
      <c r="BMA44" s="200"/>
      <c r="BMC44" s="200"/>
      <c r="BMD44" s="199"/>
      <c r="BME44" s="200"/>
      <c r="BMF44" s="199"/>
      <c r="BMG44" s="202"/>
      <c r="BMH44" s="199"/>
      <c r="BMI44" s="202"/>
      <c r="BMJ44" s="200"/>
      <c r="BML44" s="200"/>
      <c r="BMM44" s="199"/>
      <c r="BMN44" s="200"/>
      <c r="BMO44" s="199"/>
      <c r="BMP44" s="202"/>
      <c r="BMQ44" s="199"/>
      <c r="BMR44" s="202"/>
      <c r="BMS44" s="200"/>
      <c r="BMU44" s="200"/>
      <c r="BMV44" s="199"/>
      <c r="BMW44" s="200"/>
      <c r="BMX44" s="199"/>
      <c r="BMY44" s="202"/>
      <c r="BMZ44" s="199"/>
      <c r="BNA44" s="202"/>
      <c r="BNB44" s="200"/>
      <c r="BND44" s="200"/>
      <c r="BNE44" s="199"/>
      <c r="BNF44" s="200"/>
      <c r="BNG44" s="199"/>
      <c r="BNH44" s="202"/>
      <c r="BNI44" s="199"/>
      <c r="BNJ44" s="202"/>
      <c r="BNK44" s="200"/>
      <c r="BNM44" s="200"/>
      <c r="BNN44" s="199"/>
      <c r="BNO44" s="200"/>
      <c r="BNP44" s="199"/>
      <c r="BNQ44" s="202"/>
      <c r="BNR44" s="199"/>
      <c r="BNS44" s="202"/>
      <c r="BNT44" s="200"/>
      <c r="BNV44" s="200"/>
      <c r="BNW44" s="199"/>
      <c r="BNX44" s="200"/>
      <c r="BNY44" s="199"/>
      <c r="BNZ44" s="202"/>
      <c r="BOA44" s="199"/>
      <c r="BOB44" s="202"/>
      <c r="BOC44" s="200"/>
      <c r="BOE44" s="200"/>
      <c r="BOF44" s="199"/>
      <c r="BOG44" s="200"/>
      <c r="BOH44" s="199"/>
      <c r="BOI44" s="202"/>
      <c r="BOJ44" s="199"/>
      <c r="BOK44" s="202"/>
      <c r="BOL44" s="200"/>
      <c r="BON44" s="200"/>
      <c r="BOO44" s="199"/>
      <c r="BOP44" s="200"/>
      <c r="BOQ44" s="199"/>
      <c r="BOR44" s="202"/>
      <c r="BOS44" s="199"/>
      <c r="BOT44" s="202"/>
      <c r="BOU44" s="200"/>
      <c r="BOW44" s="200"/>
      <c r="BOX44" s="199"/>
      <c r="BOY44" s="200"/>
      <c r="BOZ44" s="199"/>
      <c r="BPA44" s="202"/>
      <c r="BPB44" s="199"/>
      <c r="BPC44" s="202"/>
      <c r="BPD44" s="200"/>
      <c r="BPF44" s="200"/>
      <c r="BPG44" s="199"/>
      <c r="BPH44" s="200"/>
      <c r="BPI44" s="199"/>
      <c r="BPJ44" s="202"/>
      <c r="BPK44" s="199"/>
      <c r="BPL44" s="202"/>
      <c r="BPM44" s="200"/>
      <c r="BPO44" s="200"/>
      <c r="BPP44" s="199"/>
      <c r="BPQ44" s="200"/>
      <c r="BPR44" s="199"/>
      <c r="BPS44" s="202"/>
      <c r="BPT44" s="199"/>
      <c r="BPU44" s="202"/>
      <c r="BPV44" s="200"/>
      <c r="BPX44" s="200"/>
      <c r="BPY44" s="199"/>
      <c r="BPZ44" s="200"/>
      <c r="BQA44" s="199"/>
      <c r="BQB44" s="202"/>
      <c r="BQC44" s="199"/>
      <c r="BQD44" s="202"/>
      <c r="BQE44" s="200"/>
      <c r="BQG44" s="200"/>
      <c r="BQH44" s="199"/>
      <c r="BQI44" s="200"/>
      <c r="BQJ44" s="199"/>
      <c r="BQK44" s="202"/>
      <c r="BQL44" s="199"/>
      <c r="BQM44" s="202"/>
      <c r="BQN44" s="200"/>
      <c r="BQP44" s="200"/>
      <c r="BQQ44" s="199"/>
      <c r="BQR44" s="200"/>
      <c r="BQS44" s="199"/>
      <c r="BQT44" s="202"/>
      <c r="BQU44" s="199"/>
      <c r="BQV44" s="202"/>
      <c r="BQW44" s="200"/>
      <c r="BQY44" s="200"/>
      <c r="BQZ44" s="199"/>
      <c r="BRA44" s="200"/>
      <c r="BRB44" s="199"/>
      <c r="BRC44" s="202"/>
      <c r="BRD44" s="199"/>
      <c r="BRE44" s="202"/>
      <c r="BRF44" s="200"/>
      <c r="BRH44" s="200"/>
      <c r="BRI44" s="199"/>
      <c r="BRJ44" s="200"/>
      <c r="BRK44" s="199"/>
      <c r="BRL44" s="202"/>
      <c r="BRM44" s="199"/>
      <c r="BRN44" s="202"/>
      <c r="BRO44" s="200"/>
      <c r="BRQ44" s="200"/>
      <c r="BRR44" s="199"/>
      <c r="BRS44" s="200"/>
      <c r="BRT44" s="199"/>
      <c r="BRU44" s="202"/>
      <c r="BRV44" s="199"/>
      <c r="BRW44" s="202"/>
      <c r="BRX44" s="200"/>
      <c r="BRZ44" s="200"/>
      <c r="BSA44" s="199"/>
      <c r="BSB44" s="200"/>
      <c r="BSC44" s="199"/>
      <c r="BSD44" s="202"/>
      <c r="BSE44" s="199"/>
      <c r="BSF44" s="202"/>
      <c r="BSG44" s="200"/>
      <c r="BSI44" s="200"/>
      <c r="BSJ44" s="199"/>
      <c r="BSK44" s="200"/>
      <c r="BSL44" s="199"/>
      <c r="BSM44" s="202"/>
      <c r="BSN44" s="199"/>
      <c r="BSO44" s="202"/>
      <c r="BSP44" s="200"/>
      <c r="BSR44" s="200"/>
      <c r="BSS44" s="199"/>
      <c r="BST44" s="200"/>
      <c r="BSU44" s="199"/>
      <c r="BSV44" s="202"/>
      <c r="BSW44" s="199"/>
      <c r="BSX44" s="202"/>
      <c r="BSY44" s="200"/>
      <c r="BTA44" s="200"/>
      <c r="BTB44" s="199"/>
      <c r="BTC44" s="200"/>
      <c r="BTD44" s="199"/>
      <c r="BTE44" s="202"/>
      <c r="BTF44" s="199"/>
      <c r="BTG44" s="202"/>
      <c r="BTH44" s="200"/>
      <c r="BTJ44" s="200"/>
      <c r="BTK44" s="199"/>
      <c r="BTL44" s="200"/>
      <c r="BTM44" s="199"/>
      <c r="BTN44" s="202"/>
      <c r="BTO44" s="199"/>
      <c r="BTP44" s="202"/>
      <c r="BTQ44" s="200"/>
      <c r="BTS44" s="200"/>
      <c r="BTT44" s="199"/>
      <c r="BTU44" s="200"/>
      <c r="BTV44" s="199"/>
      <c r="BTW44" s="202"/>
      <c r="BTX44" s="199"/>
      <c r="BTY44" s="202"/>
      <c r="BTZ44" s="200"/>
      <c r="BUB44" s="200"/>
      <c r="BUC44" s="199"/>
      <c r="BUD44" s="200"/>
      <c r="BUE44" s="199"/>
      <c r="BUF44" s="202"/>
      <c r="BUG44" s="199"/>
      <c r="BUH44" s="202"/>
      <c r="BUI44" s="200"/>
      <c r="BUK44" s="200"/>
      <c r="BUL44" s="199"/>
      <c r="BUM44" s="200"/>
      <c r="BUN44" s="199"/>
      <c r="BUO44" s="202"/>
      <c r="BUP44" s="199"/>
      <c r="BUQ44" s="202"/>
      <c r="BUR44" s="200"/>
      <c r="BUT44" s="200"/>
      <c r="BUU44" s="199"/>
      <c r="BUV44" s="200"/>
      <c r="BUW44" s="199"/>
      <c r="BUX44" s="202"/>
      <c r="BUY44" s="199"/>
      <c r="BUZ44" s="202"/>
      <c r="BVA44" s="200"/>
      <c r="BVC44" s="200"/>
      <c r="BVD44" s="199"/>
      <c r="BVE44" s="200"/>
      <c r="BVF44" s="199"/>
      <c r="BVG44" s="202"/>
      <c r="BVH44" s="199"/>
      <c r="BVI44" s="202"/>
      <c r="BVJ44" s="200"/>
      <c r="BVL44" s="200"/>
      <c r="BVM44" s="199"/>
      <c r="BVN44" s="200"/>
      <c r="BVO44" s="199"/>
      <c r="BVP44" s="202"/>
      <c r="BVQ44" s="199"/>
      <c r="BVR44" s="202"/>
      <c r="BVS44" s="200"/>
      <c r="BVU44" s="200"/>
      <c r="BVV44" s="199"/>
      <c r="BVW44" s="200"/>
      <c r="BVX44" s="199"/>
      <c r="BVY44" s="202"/>
      <c r="BVZ44" s="199"/>
      <c r="BWA44" s="202"/>
      <c r="BWB44" s="200"/>
      <c r="BWD44" s="200"/>
      <c r="BWE44" s="199"/>
      <c r="BWF44" s="200"/>
      <c r="BWG44" s="199"/>
      <c r="BWH44" s="202"/>
      <c r="BWI44" s="199"/>
      <c r="BWJ44" s="202"/>
      <c r="BWK44" s="200"/>
      <c r="BWM44" s="200"/>
      <c r="BWN44" s="199"/>
      <c r="BWO44" s="200"/>
      <c r="BWP44" s="199"/>
      <c r="BWQ44" s="202"/>
      <c r="BWR44" s="199"/>
      <c r="BWS44" s="202"/>
      <c r="BWT44" s="200"/>
      <c r="BWV44" s="200"/>
      <c r="BWW44" s="199"/>
      <c r="BWX44" s="200"/>
      <c r="BWY44" s="199"/>
      <c r="BWZ44" s="202"/>
      <c r="BXA44" s="199"/>
      <c r="BXB44" s="202"/>
      <c r="BXC44" s="200"/>
      <c r="BXE44" s="200"/>
      <c r="BXF44" s="199"/>
      <c r="BXG44" s="200"/>
      <c r="BXH44" s="199"/>
      <c r="BXI44" s="202"/>
      <c r="BXJ44" s="199"/>
      <c r="BXK44" s="202"/>
      <c r="BXL44" s="200"/>
      <c r="BXN44" s="200"/>
      <c r="BXO44" s="199"/>
      <c r="BXP44" s="200"/>
      <c r="BXQ44" s="199"/>
      <c r="BXR44" s="202"/>
      <c r="BXS44" s="199"/>
      <c r="BXT44" s="202"/>
      <c r="BXU44" s="200"/>
      <c r="BXW44" s="200"/>
      <c r="BXX44" s="199"/>
      <c r="BXY44" s="200"/>
      <c r="BXZ44" s="199"/>
      <c r="BYA44" s="202"/>
      <c r="BYB44" s="199"/>
      <c r="BYC44" s="202"/>
      <c r="BYD44" s="200"/>
      <c r="BYF44" s="200"/>
      <c r="BYG44" s="199"/>
      <c r="BYH44" s="200"/>
      <c r="BYI44" s="199"/>
      <c r="BYJ44" s="202"/>
      <c r="BYK44" s="199"/>
      <c r="BYL44" s="202"/>
      <c r="BYM44" s="200"/>
      <c r="BYO44" s="200"/>
      <c r="BYP44" s="199"/>
      <c r="BYQ44" s="200"/>
      <c r="BYR44" s="199"/>
      <c r="BYS44" s="202"/>
      <c r="BYT44" s="199"/>
      <c r="BYU44" s="202"/>
      <c r="BYV44" s="200"/>
      <c r="BYX44" s="200"/>
      <c r="BYY44" s="199"/>
      <c r="BYZ44" s="200"/>
      <c r="BZA44" s="199"/>
      <c r="BZB44" s="202"/>
      <c r="BZC44" s="199"/>
      <c r="BZD44" s="202"/>
      <c r="BZE44" s="200"/>
      <c r="BZG44" s="200"/>
      <c r="BZH44" s="199"/>
      <c r="BZI44" s="200"/>
      <c r="BZJ44" s="199"/>
      <c r="BZK44" s="202"/>
      <c r="BZL44" s="199"/>
      <c r="BZM44" s="202"/>
      <c r="BZN44" s="200"/>
      <c r="BZP44" s="200"/>
      <c r="BZQ44" s="199"/>
      <c r="BZR44" s="200"/>
      <c r="BZS44" s="199"/>
      <c r="BZT44" s="202"/>
      <c r="BZU44" s="199"/>
      <c r="BZV44" s="202"/>
      <c r="BZW44" s="200"/>
      <c r="BZY44" s="200"/>
      <c r="BZZ44" s="199"/>
      <c r="CAA44" s="200"/>
      <c r="CAB44" s="199"/>
      <c r="CAC44" s="202"/>
      <c r="CAD44" s="199"/>
      <c r="CAE44" s="202"/>
      <c r="CAF44" s="200"/>
      <c r="CAH44" s="200"/>
      <c r="CAI44" s="199"/>
      <c r="CAJ44" s="200"/>
      <c r="CAK44" s="199"/>
      <c r="CAL44" s="202"/>
      <c r="CAM44" s="199"/>
      <c r="CAN44" s="202"/>
      <c r="CAO44" s="200"/>
      <c r="CAQ44" s="200"/>
      <c r="CAR44" s="199"/>
      <c r="CAS44" s="200"/>
      <c r="CAT44" s="199"/>
      <c r="CAU44" s="202"/>
      <c r="CAV44" s="199"/>
      <c r="CAW44" s="202"/>
      <c r="CAX44" s="200"/>
      <c r="CAZ44" s="200"/>
      <c r="CBA44" s="199"/>
      <c r="CBB44" s="200"/>
      <c r="CBC44" s="199"/>
      <c r="CBD44" s="202"/>
      <c r="CBE44" s="199"/>
      <c r="CBF44" s="202"/>
      <c r="CBG44" s="200"/>
      <c r="CBI44" s="200"/>
      <c r="CBJ44" s="199"/>
      <c r="CBK44" s="200"/>
      <c r="CBL44" s="199"/>
      <c r="CBM44" s="202"/>
      <c r="CBN44" s="199"/>
      <c r="CBO44" s="202"/>
      <c r="CBP44" s="200"/>
      <c r="CBR44" s="200"/>
      <c r="CBS44" s="199"/>
      <c r="CBT44" s="200"/>
      <c r="CBU44" s="199"/>
      <c r="CBV44" s="202"/>
      <c r="CBW44" s="199"/>
      <c r="CBX44" s="202"/>
      <c r="CBY44" s="200"/>
      <c r="CCA44" s="200"/>
      <c r="CCB44" s="199"/>
      <c r="CCC44" s="200"/>
      <c r="CCD44" s="199"/>
      <c r="CCE44" s="202"/>
      <c r="CCF44" s="199"/>
      <c r="CCG44" s="202"/>
      <c r="CCH44" s="200"/>
      <c r="CCJ44" s="200"/>
      <c r="CCK44" s="199"/>
      <c r="CCL44" s="200"/>
      <c r="CCM44" s="199"/>
      <c r="CCN44" s="202"/>
      <c r="CCO44" s="199"/>
      <c r="CCP44" s="202"/>
      <c r="CCQ44" s="200"/>
      <c r="CCS44" s="200"/>
      <c r="CCT44" s="199"/>
      <c r="CCU44" s="200"/>
      <c r="CCV44" s="199"/>
      <c r="CCW44" s="202"/>
      <c r="CCX44" s="199"/>
      <c r="CCY44" s="202"/>
      <c r="CCZ44" s="200"/>
      <c r="CDB44" s="200"/>
      <c r="CDC44" s="199"/>
      <c r="CDD44" s="200"/>
      <c r="CDE44" s="199"/>
      <c r="CDF44" s="202"/>
      <c r="CDG44" s="199"/>
      <c r="CDH44" s="202"/>
      <c r="CDI44" s="200"/>
      <c r="CDK44" s="200"/>
      <c r="CDL44" s="199"/>
      <c r="CDM44" s="200"/>
      <c r="CDN44" s="199"/>
      <c r="CDO44" s="202"/>
      <c r="CDP44" s="199"/>
      <c r="CDQ44" s="202"/>
      <c r="CDR44" s="200"/>
      <c r="CDT44" s="200"/>
      <c r="CDU44" s="199"/>
      <c r="CDV44" s="200"/>
      <c r="CDW44" s="199"/>
      <c r="CDX44" s="202"/>
      <c r="CDY44" s="199"/>
      <c r="CDZ44" s="202"/>
      <c r="CEA44" s="200"/>
      <c r="CEC44" s="200"/>
      <c r="CED44" s="199"/>
      <c r="CEE44" s="200"/>
      <c r="CEF44" s="199"/>
      <c r="CEG44" s="202"/>
      <c r="CEH44" s="199"/>
      <c r="CEI44" s="202"/>
      <c r="CEJ44" s="200"/>
      <c r="CEL44" s="200"/>
      <c r="CEM44" s="199"/>
      <c r="CEN44" s="200"/>
      <c r="CEO44" s="199"/>
      <c r="CEP44" s="202"/>
      <c r="CEQ44" s="199"/>
      <c r="CER44" s="202"/>
      <c r="CES44" s="200"/>
      <c r="CEU44" s="200"/>
      <c r="CEV44" s="199"/>
      <c r="CEW44" s="200"/>
      <c r="CEX44" s="199"/>
      <c r="CEY44" s="202"/>
      <c r="CEZ44" s="199"/>
      <c r="CFA44" s="202"/>
      <c r="CFB44" s="200"/>
      <c r="CFD44" s="200"/>
      <c r="CFE44" s="199"/>
      <c r="CFF44" s="200"/>
      <c r="CFG44" s="199"/>
      <c r="CFH44" s="202"/>
      <c r="CFI44" s="199"/>
      <c r="CFJ44" s="202"/>
      <c r="CFK44" s="200"/>
      <c r="CFM44" s="200"/>
      <c r="CFN44" s="199"/>
      <c r="CFO44" s="200"/>
      <c r="CFP44" s="199"/>
      <c r="CFQ44" s="202"/>
      <c r="CFR44" s="199"/>
      <c r="CFS44" s="202"/>
      <c r="CFT44" s="200"/>
      <c r="CFV44" s="200"/>
      <c r="CFW44" s="199"/>
      <c r="CFX44" s="200"/>
      <c r="CFY44" s="199"/>
      <c r="CFZ44" s="202"/>
      <c r="CGA44" s="199"/>
      <c r="CGB44" s="202"/>
      <c r="CGC44" s="200"/>
      <c r="CGE44" s="200"/>
      <c r="CGF44" s="199"/>
      <c r="CGG44" s="200"/>
      <c r="CGH44" s="199"/>
      <c r="CGI44" s="202"/>
      <c r="CGJ44" s="199"/>
      <c r="CGK44" s="202"/>
      <c r="CGL44" s="200"/>
      <c r="CGN44" s="200"/>
      <c r="CGO44" s="199"/>
      <c r="CGP44" s="200"/>
      <c r="CGQ44" s="199"/>
      <c r="CGR44" s="202"/>
      <c r="CGS44" s="199"/>
      <c r="CGT44" s="202"/>
      <c r="CGU44" s="200"/>
      <c r="CGW44" s="200"/>
      <c r="CGX44" s="199"/>
      <c r="CGY44" s="200"/>
      <c r="CGZ44" s="199"/>
      <c r="CHA44" s="202"/>
      <c r="CHB44" s="199"/>
      <c r="CHC44" s="202"/>
      <c r="CHD44" s="200"/>
      <c r="CHF44" s="200"/>
      <c r="CHG44" s="199"/>
      <c r="CHH44" s="200"/>
      <c r="CHI44" s="199"/>
      <c r="CHJ44" s="202"/>
      <c r="CHK44" s="199"/>
      <c r="CHL44" s="202"/>
      <c r="CHM44" s="200"/>
      <c r="CHO44" s="200"/>
      <c r="CHP44" s="199"/>
      <c r="CHQ44" s="200"/>
      <c r="CHR44" s="199"/>
      <c r="CHS44" s="202"/>
      <c r="CHT44" s="199"/>
      <c r="CHU44" s="202"/>
      <c r="CHV44" s="200"/>
      <c r="CHX44" s="200"/>
      <c r="CHY44" s="199"/>
      <c r="CHZ44" s="200"/>
      <c r="CIA44" s="199"/>
      <c r="CIB44" s="202"/>
      <c r="CIC44" s="199"/>
      <c r="CID44" s="202"/>
      <c r="CIE44" s="200"/>
      <c r="CIG44" s="200"/>
      <c r="CIH44" s="199"/>
      <c r="CII44" s="200"/>
      <c r="CIJ44" s="199"/>
      <c r="CIK44" s="202"/>
      <c r="CIL44" s="199"/>
      <c r="CIM44" s="202"/>
      <c r="CIN44" s="200"/>
      <c r="CIP44" s="200"/>
      <c r="CIQ44" s="199"/>
      <c r="CIR44" s="200"/>
      <c r="CIS44" s="199"/>
      <c r="CIT44" s="202"/>
      <c r="CIU44" s="199"/>
      <c r="CIV44" s="202"/>
      <c r="CIW44" s="200"/>
      <c r="CIY44" s="200"/>
      <c r="CIZ44" s="199"/>
      <c r="CJA44" s="200"/>
      <c r="CJB44" s="199"/>
      <c r="CJC44" s="202"/>
      <c r="CJD44" s="199"/>
      <c r="CJE44" s="202"/>
      <c r="CJF44" s="200"/>
      <c r="CJH44" s="200"/>
      <c r="CJI44" s="199"/>
      <c r="CJJ44" s="200"/>
      <c r="CJK44" s="199"/>
      <c r="CJL44" s="202"/>
      <c r="CJM44" s="199"/>
      <c r="CJN44" s="202"/>
      <c r="CJO44" s="200"/>
      <c r="CJQ44" s="200"/>
      <c r="CJR44" s="199"/>
      <c r="CJS44" s="200"/>
      <c r="CJT44" s="199"/>
      <c r="CJU44" s="202"/>
      <c r="CJV44" s="199"/>
      <c r="CJW44" s="202"/>
      <c r="CJX44" s="200"/>
      <c r="CJZ44" s="200"/>
      <c r="CKA44" s="199"/>
      <c r="CKB44" s="200"/>
      <c r="CKC44" s="199"/>
      <c r="CKD44" s="202"/>
      <c r="CKE44" s="199"/>
      <c r="CKF44" s="202"/>
      <c r="CKG44" s="200"/>
      <c r="CKI44" s="200"/>
      <c r="CKJ44" s="199"/>
      <c r="CKK44" s="200"/>
      <c r="CKL44" s="199"/>
      <c r="CKM44" s="202"/>
      <c r="CKN44" s="199"/>
      <c r="CKO44" s="202"/>
      <c r="CKP44" s="200"/>
      <c r="CKR44" s="200"/>
      <c r="CKS44" s="199"/>
      <c r="CKT44" s="200"/>
      <c r="CKU44" s="199"/>
      <c r="CKV44" s="202"/>
      <c r="CKW44" s="199"/>
      <c r="CKX44" s="202"/>
      <c r="CKY44" s="200"/>
      <c r="CLA44" s="200"/>
      <c r="CLB44" s="199"/>
      <c r="CLC44" s="200"/>
      <c r="CLD44" s="199"/>
      <c r="CLE44" s="202"/>
      <c r="CLF44" s="199"/>
      <c r="CLG44" s="202"/>
      <c r="CLH44" s="200"/>
      <c r="CLJ44" s="200"/>
      <c r="CLK44" s="199"/>
      <c r="CLL44" s="200"/>
      <c r="CLM44" s="199"/>
      <c r="CLN44" s="202"/>
      <c r="CLO44" s="199"/>
      <c r="CLP44" s="202"/>
      <c r="CLQ44" s="200"/>
      <c r="CLS44" s="200"/>
      <c r="CLT44" s="199"/>
      <c r="CLU44" s="200"/>
      <c r="CLV44" s="199"/>
      <c r="CLW44" s="202"/>
      <c r="CLX44" s="199"/>
      <c r="CLY44" s="202"/>
      <c r="CLZ44" s="200"/>
      <c r="CMB44" s="200"/>
      <c r="CMC44" s="199"/>
      <c r="CMD44" s="200"/>
      <c r="CME44" s="199"/>
      <c r="CMF44" s="202"/>
      <c r="CMG44" s="199"/>
      <c r="CMH44" s="202"/>
      <c r="CMI44" s="200"/>
      <c r="CMK44" s="200"/>
      <c r="CML44" s="199"/>
      <c r="CMM44" s="200"/>
      <c r="CMN44" s="199"/>
      <c r="CMO44" s="202"/>
      <c r="CMP44" s="199"/>
      <c r="CMQ44" s="202"/>
      <c r="CMR44" s="200"/>
      <c r="CMT44" s="200"/>
      <c r="CMU44" s="199"/>
      <c r="CMV44" s="200"/>
      <c r="CMW44" s="199"/>
      <c r="CMX44" s="202"/>
      <c r="CMY44" s="199"/>
      <c r="CMZ44" s="202"/>
      <c r="CNA44" s="200"/>
      <c r="CNC44" s="200"/>
      <c r="CND44" s="199"/>
      <c r="CNE44" s="200"/>
      <c r="CNF44" s="199"/>
      <c r="CNG44" s="202"/>
      <c r="CNH44" s="199"/>
      <c r="CNI44" s="202"/>
      <c r="CNJ44" s="200"/>
      <c r="CNL44" s="200"/>
      <c r="CNM44" s="199"/>
      <c r="CNN44" s="200"/>
      <c r="CNO44" s="199"/>
      <c r="CNP44" s="202"/>
      <c r="CNQ44" s="199"/>
      <c r="CNR44" s="202"/>
      <c r="CNS44" s="200"/>
      <c r="CNU44" s="200"/>
      <c r="CNV44" s="199"/>
      <c r="CNW44" s="200"/>
      <c r="CNX44" s="199"/>
      <c r="CNY44" s="202"/>
      <c r="CNZ44" s="199"/>
      <c r="COA44" s="202"/>
      <c r="COB44" s="200"/>
      <c r="COD44" s="200"/>
      <c r="COE44" s="199"/>
      <c r="COF44" s="200"/>
      <c r="COG44" s="199"/>
      <c r="COH44" s="202"/>
      <c r="COI44" s="199"/>
      <c r="COJ44" s="202"/>
      <c r="COK44" s="200"/>
      <c r="COM44" s="200"/>
      <c r="CON44" s="199"/>
      <c r="COO44" s="200"/>
      <c r="COP44" s="199"/>
      <c r="COQ44" s="202"/>
      <c r="COR44" s="199"/>
      <c r="COS44" s="202"/>
      <c r="COT44" s="200"/>
      <c r="COV44" s="200"/>
      <c r="COW44" s="199"/>
      <c r="COX44" s="200"/>
      <c r="COY44" s="199"/>
      <c r="COZ44" s="202"/>
      <c r="CPA44" s="199"/>
      <c r="CPB44" s="202"/>
      <c r="CPC44" s="200"/>
      <c r="CPE44" s="200"/>
      <c r="CPF44" s="199"/>
      <c r="CPG44" s="200"/>
      <c r="CPH44" s="199"/>
      <c r="CPI44" s="202"/>
      <c r="CPJ44" s="199"/>
      <c r="CPK44" s="202"/>
      <c r="CPL44" s="200"/>
      <c r="CPN44" s="200"/>
      <c r="CPO44" s="199"/>
      <c r="CPP44" s="200"/>
      <c r="CPQ44" s="199"/>
      <c r="CPR44" s="202"/>
      <c r="CPS44" s="199"/>
      <c r="CPT44" s="202"/>
      <c r="CPU44" s="200"/>
      <c r="CPW44" s="200"/>
      <c r="CPX44" s="199"/>
      <c r="CPY44" s="200"/>
      <c r="CPZ44" s="199"/>
      <c r="CQA44" s="202"/>
      <c r="CQB44" s="199"/>
      <c r="CQC44" s="202"/>
      <c r="CQD44" s="200"/>
      <c r="CQF44" s="200"/>
      <c r="CQG44" s="199"/>
      <c r="CQH44" s="200"/>
      <c r="CQI44" s="199"/>
      <c r="CQJ44" s="202"/>
      <c r="CQK44" s="199"/>
      <c r="CQL44" s="202"/>
      <c r="CQM44" s="200"/>
      <c r="CQO44" s="200"/>
      <c r="CQP44" s="199"/>
      <c r="CQQ44" s="200"/>
      <c r="CQR44" s="199"/>
      <c r="CQS44" s="202"/>
      <c r="CQT44" s="199"/>
      <c r="CQU44" s="202"/>
      <c r="CQV44" s="200"/>
      <c r="CQX44" s="200"/>
      <c r="CQY44" s="199"/>
      <c r="CQZ44" s="200"/>
      <c r="CRA44" s="199"/>
      <c r="CRB44" s="202"/>
      <c r="CRC44" s="199"/>
      <c r="CRD44" s="202"/>
      <c r="CRE44" s="200"/>
      <c r="CRG44" s="200"/>
      <c r="CRH44" s="199"/>
      <c r="CRI44" s="200"/>
      <c r="CRJ44" s="199"/>
      <c r="CRK44" s="202"/>
      <c r="CRL44" s="199"/>
      <c r="CRM44" s="202"/>
      <c r="CRN44" s="200"/>
      <c r="CRP44" s="200"/>
      <c r="CRQ44" s="199"/>
      <c r="CRR44" s="200"/>
      <c r="CRS44" s="199"/>
      <c r="CRT44" s="202"/>
      <c r="CRU44" s="199"/>
      <c r="CRV44" s="202"/>
      <c r="CRW44" s="200"/>
      <c r="CRY44" s="200"/>
      <c r="CRZ44" s="199"/>
      <c r="CSA44" s="200"/>
      <c r="CSB44" s="199"/>
      <c r="CSC44" s="202"/>
      <c r="CSD44" s="199"/>
      <c r="CSE44" s="202"/>
      <c r="CSF44" s="200"/>
      <c r="CSH44" s="200"/>
      <c r="CSI44" s="199"/>
      <c r="CSJ44" s="200"/>
      <c r="CSK44" s="199"/>
      <c r="CSL44" s="202"/>
      <c r="CSM44" s="199"/>
      <c r="CSN44" s="202"/>
      <c r="CSO44" s="200"/>
      <c r="CSQ44" s="200"/>
      <c r="CSR44" s="199"/>
      <c r="CSS44" s="200"/>
      <c r="CST44" s="199"/>
      <c r="CSU44" s="202"/>
      <c r="CSV44" s="199"/>
      <c r="CSW44" s="202"/>
      <c r="CSX44" s="200"/>
      <c r="CSZ44" s="200"/>
      <c r="CTA44" s="199"/>
      <c r="CTB44" s="200"/>
      <c r="CTC44" s="199"/>
      <c r="CTD44" s="202"/>
      <c r="CTE44" s="199"/>
      <c r="CTF44" s="202"/>
      <c r="CTG44" s="200"/>
      <c r="CTI44" s="200"/>
      <c r="CTJ44" s="199"/>
      <c r="CTK44" s="200"/>
      <c r="CTL44" s="199"/>
      <c r="CTM44" s="202"/>
      <c r="CTN44" s="199"/>
      <c r="CTO44" s="202"/>
      <c r="CTP44" s="200"/>
      <c r="CTR44" s="200"/>
      <c r="CTS44" s="199"/>
      <c r="CTT44" s="200"/>
      <c r="CTU44" s="199"/>
      <c r="CTV44" s="202"/>
      <c r="CTW44" s="199"/>
      <c r="CTX44" s="202"/>
      <c r="CTY44" s="200"/>
      <c r="CUA44" s="200"/>
      <c r="CUB44" s="199"/>
      <c r="CUC44" s="200"/>
      <c r="CUD44" s="199"/>
      <c r="CUE44" s="202"/>
      <c r="CUF44" s="199"/>
      <c r="CUG44" s="202"/>
      <c r="CUH44" s="200"/>
      <c r="CUJ44" s="200"/>
      <c r="CUK44" s="199"/>
      <c r="CUL44" s="200"/>
      <c r="CUM44" s="199"/>
      <c r="CUN44" s="202"/>
      <c r="CUO44" s="199"/>
      <c r="CUP44" s="202"/>
      <c r="CUQ44" s="200"/>
      <c r="CUS44" s="200"/>
      <c r="CUT44" s="199"/>
      <c r="CUU44" s="200"/>
      <c r="CUV44" s="199"/>
      <c r="CUW44" s="202"/>
      <c r="CUX44" s="199"/>
      <c r="CUY44" s="202"/>
      <c r="CUZ44" s="200"/>
      <c r="CVB44" s="200"/>
      <c r="CVC44" s="199"/>
      <c r="CVD44" s="200"/>
      <c r="CVE44" s="199"/>
      <c r="CVF44" s="202"/>
      <c r="CVG44" s="199"/>
      <c r="CVH44" s="202"/>
      <c r="CVI44" s="200"/>
      <c r="CVK44" s="200"/>
      <c r="CVL44" s="199"/>
      <c r="CVM44" s="200"/>
      <c r="CVN44" s="199"/>
      <c r="CVO44" s="202"/>
      <c r="CVP44" s="199"/>
      <c r="CVQ44" s="202"/>
      <c r="CVR44" s="200"/>
      <c r="CVT44" s="200"/>
      <c r="CVU44" s="199"/>
      <c r="CVV44" s="200"/>
      <c r="CVW44" s="199"/>
      <c r="CVX44" s="202"/>
      <c r="CVY44" s="199"/>
      <c r="CVZ44" s="202"/>
      <c r="CWA44" s="200"/>
      <c r="CWC44" s="200"/>
      <c r="CWD44" s="199"/>
      <c r="CWE44" s="200"/>
      <c r="CWF44" s="199"/>
      <c r="CWG44" s="202"/>
      <c r="CWH44" s="199"/>
      <c r="CWI44" s="202"/>
      <c r="CWJ44" s="200"/>
      <c r="CWL44" s="200"/>
      <c r="CWM44" s="199"/>
      <c r="CWN44" s="200"/>
      <c r="CWO44" s="199"/>
      <c r="CWP44" s="202"/>
      <c r="CWQ44" s="199"/>
      <c r="CWR44" s="202"/>
      <c r="CWS44" s="200"/>
      <c r="CWU44" s="200"/>
      <c r="CWV44" s="199"/>
      <c r="CWW44" s="200"/>
      <c r="CWX44" s="199"/>
      <c r="CWY44" s="202"/>
      <c r="CWZ44" s="199"/>
      <c r="CXA44" s="202"/>
      <c r="CXB44" s="200"/>
      <c r="CXD44" s="200"/>
      <c r="CXE44" s="199"/>
      <c r="CXF44" s="200"/>
      <c r="CXG44" s="199"/>
      <c r="CXH44" s="202"/>
      <c r="CXI44" s="199"/>
      <c r="CXJ44" s="202"/>
      <c r="CXK44" s="200"/>
      <c r="CXM44" s="200"/>
      <c r="CXN44" s="199"/>
      <c r="CXO44" s="200"/>
      <c r="CXP44" s="199"/>
      <c r="CXQ44" s="202"/>
      <c r="CXR44" s="199"/>
      <c r="CXS44" s="202"/>
      <c r="CXT44" s="200"/>
      <c r="CXV44" s="200"/>
      <c r="CXW44" s="199"/>
      <c r="CXX44" s="200"/>
      <c r="CXY44" s="199"/>
      <c r="CXZ44" s="202"/>
      <c r="CYA44" s="199"/>
      <c r="CYB44" s="202"/>
      <c r="CYC44" s="200"/>
      <c r="CYE44" s="200"/>
      <c r="CYF44" s="199"/>
      <c r="CYG44" s="200"/>
      <c r="CYH44" s="199"/>
      <c r="CYI44" s="202"/>
      <c r="CYJ44" s="199"/>
      <c r="CYK44" s="202"/>
      <c r="CYL44" s="200"/>
      <c r="CYN44" s="200"/>
      <c r="CYO44" s="199"/>
      <c r="CYP44" s="200"/>
      <c r="CYQ44" s="199"/>
      <c r="CYR44" s="202"/>
      <c r="CYS44" s="199"/>
      <c r="CYT44" s="202"/>
      <c r="CYU44" s="200"/>
      <c r="CYW44" s="200"/>
      <c r="CYX44" s="199"/>
      <c r="CYY44" s="200"/>
      <c r="CYZ44" s="199"/>
      <c r="CZA44" s="202"/>
      <c r="CZB44" s="199"/>
      <c r="CZC44" s="202"/>
      <c r="CZD44" s="200"/>
      <c r="CZF44" s="200"/>
      <c r="CZG44" s="199"/>
      <c r="CZH44" s="200"/>
      <c r="CZI44" s="199"/>
      <c r="CZJ44" s="202"/>
      <c r="CZK44" s="199"/>
      <c r="CZL44" s="202"/>
      <c r="CZM44" s="200"/>
      <c r="CZO44" s="200"/>
      <c r="CZP44" s="199"/>
      <c r="CZQ44" s="200"/>
      <c r="CZR44" s="199"/>
      <c r="CZS44" s="202"/>
      <c r="CZT44" s="199"/>
      <c r="CZU44" s="202"/>
      <c r="CZV44" s="200"/>
      <c r="CZX44" s="200"/>
      <c r="CZY44" s="199"/>
      <c r="CZZ44" s="200"/>
      <c r="DAA44" s="199"/>
      <c r="DAB44" s="202"/>
      <c r="DAC44" s="199"/>
      <c r="DAD44" s="202"/>
      <c r="DAE44" s="200"/>
      <c r="DAG44" s="200"/>
      <c r="DAH44" s="199"/>
      <c r="DAI44" s="200"/>
      <c r="DAJ44" s="199"/>
      <c r="DAK44" s="202"/>
      <c r="DAL44" s="199"/>
      <c r="DAM44" s="202"/>
      <c r="DAN44" s="200"/>
      <c r="DAP44" s="200"/>
      <c r="DAQ44" s="199"/>
      <c r="DAR44" s="200"/>
      <c r="DAS44" s="199"/>
      <c r="DAT44" s="202"/>
      <c r="DAU44" s="199"/>
      <c r="DAV44" s="202"/>
      <c r="DAW44" s="200"/>
      <c r="DAY44" s="200"/>
      <c r="DAZ44" s="199"/>
      <c r="DBA44" s="200"/>
      <c r="DBB44" s="199"/>
      <c r="DBC44" s="202"/>
      <c r="DBD44" s="199"/>
      <c r="DBE44" s="202"/>
      <c r="DBF44" s="200"/>
      <c r="DBH44" s="200"/>
      <c r="DBI44" s="199"/>
      <c r="DBJ44" s="200"/>
      <c r="DBK44" s="199"/>
      <c r="DBL44" s="202"/>
      <c r="DBM44" s="199"/>
      <c r="DBN44" s="202"/>
      <c r="DBO44" s="200"/>
      <c r="DBQ44" s="200"/>
      <c r="DBR44" s="199"/>
      <c r="DBS44" s="200"/>
      <c r="DBT44" s="199"/>
      <c r="DBU44" s="202"/>
      <c r="DBV44" s="199"/>
      <c r="DBW44" s="202"/>
      <c r="DBX44" s="200"/>
      <c r="DBZ44" s="200"/>
      <c r="DCA44" s="199"/>
      <c r="DCB44" s="200"/>
      <c r="DCC44" s="199"/>
      <c r="DCD44" s="202"/>
      <c r="DCE44" s="199"/>
      <c r="DCF44" s="202"/>
      <c r="DCG44" s="200"/>
      <c r="DCI44" s="200"/>
      <c r="DCJ44" s="199"/>
      <c r="DCK44" s="200"/>
      <c r="DCL44" s="199"/>
      <c r="DCM44" s="202"/>
      <c r="DCN44" s="199"/>
      <c r="DCO44" s="202"/>
      <c r="DCP44" s="200"/>
      <c r="DCR44" s="200"/>
      <c r="DCS44" s="199"/>
      <c r="DCT44" s="200"/>
      <c r="DCU44" s="199"/>
      <c r="DCV44" s="202"/>
      <c r="DCW44" s="199"/>
      <c r="DCX44" s="202"/>
      <c r="DCY44" s="200"/>
      <c r="DDA44" s="200"/>
      <c r="DDB44" s="199"/>
      <c r="DDC44" s="200"/>
      <c r="DDD44" s="199"/>
      <c r="DDE44" s="202"/>
      <c r="DDF44" s="199"/>
      <c r="DDG44" s="202"/>
      <c r="DDH44" s="200"/>
      <c r="DDJ44" s="200"/>
      <c r="DDK44" s="199"/>
      <c r="DDL44" s="200"/>
      <c r="DDM44" s="199"/>
      <c r="DDN44" s="202"/>
      <c r="DDO44" s="199"/>
      <c r="DDP44" s="202"/>
      <c r="DDQ44" s="200"/>
      <c r="DDS44" s="200"/>
      <c r="DDT44" s="199"/>
      <c r="DDU44" s="200"/>
      <c r="DDV44" s="199"/>
      <c r="DDW44" s="202"/>
      <c r="DDX44" s="199"/>
      <c r="DDY44" s="202"/>
      <c r="DDZ44" s="200"/>
      <c r="DEB44" s="200"/>
      <c r="DEC44" s="199"/>
      <c r="DED44" s="200"/>
      <c r="DEE44" s="199"/>
      <c r="DEF44" s="202"/>
      <c r="DEG44" s="199"/>
      <c r="DEH44" s="202"/>
      <c r="DEI44" s="200"/>
      <c r="DEK44" s="200"/>
      <c r="DEL44" s="199"/>
      <c r="DEM44" s="200"/>
      <c r="DEN44" s="199"/>
      <c r="DEO44" s="202"/>
      <c r="DEP44" s="199"/>
      <c r="DEQ44" s="202"/>
      <c r="DER44" s="200"/>
      <c r="DET44" s="200"/>
      <c r="DEU44" s="199"/>
      <c r="DEV44" s="200"/>
      <c r="DEW44" s="199"/>
      <c r="DEX44" s="202"/>
      <c r="DEY44" s="199"/>
      <c r="DEZ44" s="202"/>
      <c r="DFA44" s="200"/>
      <c r="DFC44" s="200"/>
      <c r="DFD44" s="199"/>
      <c r="DFE44" s="200"/>
      <c r="DFF44" s="199"/>
      <c r="DFG44" s="202"/>
      <c r="DFH44" s="199"/>
      <c r="DFI44" s="202"/>
      <c r="DFJ44" s="200"/>
      <c r="DFL44" s="200"/>
      <c r="DFM44" s="199"/>
      <c r="DFN44" s="200"/>
      <c r="DFO44" s="199"/>
      <c r="DFP44" s="202"/>
      <c r="DFQ44" s="199"/>
      <c r="DFR44" s="202"/>
      <c r="DFS44" s="200"/>
      <c r="DFU44" s="200"/>
      <c r="DFV44" s="199"/>
      <c r="DFW44" s="200"/>
      <c r="DFX44" s="199"/>
      <c r="DFY44" s="202"/>
      <c r="DFZ44" s="199"/>
      <c r="DGA44" s="202"/>
      <c r="DGB44" s="200"/>
      <c r="DGD44" s="200"/>
      <c r="DGE44" s="199"/>
      <c r="DGF44" s="200"/>
      <c r="DGG44" s="199"/>
      <c r="DGH44" s="202"/>
      <c r="DGI44" s="199"/>
      <c r="DGJ44" s="202"/>
      <c r="DGK44" s="200"/>
      <c r="DGM44" s="200"/>
      <c r="DGN44" s="199"/>
      <c r="DGO44" s="200"/>
      <c r="DGP44" s="199"/>
      <c r="DGQ44" s="202"/>
      <c r="DGR44" s="199"/>
      <c r="DGS44" s="202"/>
      <c r="DGT44" s="200"/>
      <c r="DGV44" s="200"/>
      <c r="DGW44" s="199"/>
      <c r="DGX44" s="200"/>
      <c r="DGY44" s="199"/>
      <c r="DGZ44" s="202"/>
      <c r="DHA44" s="199"/>
      <c r="DHB44" s="202"/>
      <c r="DHC44" s="200"/>
      <c r="DHE44" s="200"/>
      <c r="DHF44" s="199"/>
      <c r="DHG44" s="200"/>
      <c r="DHH44" s="199"/>
      <c r="DHI44" s="202"/>
      <c r="DHJ44" s="199"/>
      <c r="DHK44" s="202"/>
      <c r="DHL44" s="200"/>
      <c r="DHN44" s="200"/>
      <c r="DHO44" s="199"/>
      <c r="DHP44" s="200"/>
      <c r="DHQ44" s="199"/>
      <c r="DHR44" s="202"/>
      <c r="DHS44" s="199"/>
      <c r="DHT44" s="202"/>
      <c r="DHU44" s="200"/>
      <c r="DHW44" s="200"/>
      <c r="DHX44" s="199"/>
      <c r="DHY44" s="200"/>
      <c r="DHZ44" s="199"/>
      <c r="DIA44" s="202"/>
      <c r="DIB44" s="199"/>
      <c r="DIC44" s="202"/>
      <c r="DID44" s="200"/>
      <c r="DIF44" s="200"/>
      <c r="DIG44" s="199"/>
      <c r="DIH44" s="200"/>
      <c r="DII44" s="199"/>
      <c r="DIJ44" s="202"/>
      <c r="DIK44" s="199"/>
      <c r="DIL44" s="202"/>
      <c r="DIM44" s="200"/>
      <c r="DIO44" s="200"/>
      <c r="DIP44" s="199"/>
      <c r="DIQ44" s="200"/>
      <c r="DIR44" s="199"/>
      <c r="DIS44" s="202"/>
      <c r="DIT44" s="199"/>
      <c r="DIU44" s="202"/>
      <c r="DIV44" s="200"/>
      <c r="DIX44" s="200"/>
      <c r="DIY44" s="199"/>
      <c r="DIZ44" s="200"/>
      <c r="DJA44" s="199"/>
      <c r="DJB44" s="202"/>
      <c r="DJC44" s="199"/>
      <c r="DJD44" s="202"/>
      <c r="DJE44" s="200"/>
      <c r="DJG44" s="200"/>
      <c r="DJH44" s="199"/>
      <c r="DJI44" s="200"/>
      <c r="DJJ44" s="199"/>
      <c r="DJK44" s="202"/>
      <c r="DJL44" s="199"/>
      <c r="DJM44" s="202"/>
      <c r="DJN44" s="200"/>
      <c r="DJP44" s="200"/>
      <c r="DJQ44" s="199"/>
      <c r="DJR44" s="200"/>
      <c r="DJS44" s="199"/>
      <c r="DJT44" s="202"/>
      <c r="DJU44" s="199"/>
      <c r="DJV44" s="202"/>
      <c r="DJW44" s="200"/>
      <c r="DJY44" s="200"/>
      <c r="DJZ44" s="199"/>
      <c r="DKA44" s="200"/>
      <c r="DKB44" s="199"/>
      <c r="DKC44" s="202"/>
      <c r="DKD44" s="199"/>
      <c r="DKE44" s="202"/>
      <c r="DKF44" s="200"/>
      <c r="DKH44" s="200"/>
      <c r="DKI44" s="199"/>
      <c r="DKJ44" s="200"/>
      <c r="DKK44" s="199"/>
      <c r="DKL44" s="202"/>
      <c r="DKM44" s="199"/>
      <c r="DKN44" s="202"/>
      <c r="DKO44" s="200"/>
      <c r="DKQ44" s="200"/>
      <c r="DKR44" s="199"/>
      <c r="DKS44" s="200"/>
      <c r="DKT44" s="199"/>
      <c r="DKU44" s="202"/>
      <c r="DKV44" s="199"/>
      <c r="DKW44" s="202"/>
      <c r="DKX44" s="200"/>
      <c r="DKZ44" s="200"/>
      <c r="DLA44" s="199"/>
      <c r="DLB44" s="200"/>
      <c r="DLC44" s="199"/>
      <c r="DLD44" s="202"/>
      <c r="DLE44" s="199"/>
      <c r="DLF44" s="202"/>
      <c r="DLG44" s="200"/>
      <c r="DLI44" s="200"/>
      <c r="DLJ44" s="199"/>
      <c r="DLK44" s="200"/>
      <c r="DLL44" s="199"/>
      <c r="DLM44" s="202"/>
      <c r="DLN44" s="199"/>
      <c r="DLO44" s="202"/>
      <c r="DLP44" s="200"/>
      <c r="DLR44" s="200"/>
      <c r="DLS44" s="199"/>
      <c r="DLT44" s="200"/>
      <c r="DLU44" s="199"/>
      <c r="DLV44" s="202"/>
      <c r="DLW44" s="199"/>
      <c r="DLX44" s="202"/>
      <c r="DLY44" s="200"/>
      <c r="DMA44" s="200"/>
      <c r="DMB44" s="199"/>
      <c r="DMC44" s="200"/>
      <c r="DMD44" s="199"/>
      <c r="DME44" s="202"/>
      <c r="DMF44" s="199"/>
      <c r="DMG44" s="202"/>
      <c r="DMH44" s="200"/>
      <c r="DMJ44" s="200"/>
      <c r="DMK44" s="199"/>
      <c r="DML44" s="200"/>
      <c r="DMM44" s="199"/>
      <c r="DMN44" s="202"/>
      <c r="DMO44" s="199"/>
      <c r="DMP44" s="202"/>
      <c r="DMQ44" s="200"/>
      <c r="DMS44" s="200"/>
      <c r="DMT44" s="199"/>
      <c r="DMU44" s="200"/>
      <c r="DMV44" s="199"/>
      <c r="DMW44" s="202"/>
      <c r="DMX44" s="199"/>
      <c r="DMY44" s="202"/>
      <c r="DMZ44" s="200"/>
      <c r="DNB44" s="200"/>
      <c r="DNC44" s="199"/>
      <c r="DND44" s="200"/>
      <c r="DNE44" s="199"/>
      <c r="DNF44" s="202"/>
      <c r="DNG44" s="199"/>
      <c r="DNH44" s="202"/>
      <c r="DNI44" s="200"/>
      <c r="DNK44" s="200"/>
      <c r="DNL44" s="199"/>
      <c r="DNM44" s="200"/>
      <c r="DNN44" s="199"/>
      <c r="DNO44" s="202"/>
      <c r="DNP44" s="199"/>
      <c r="DNQ44" s="202"/>
      <c r="DNR44" s="200"/>
      <c r="DNT44" s="200"/>
      <c r="DNU44" s="199"/>
      <c r="DNV44" s="200"/>
      <c r="DNW44" s="199"/>
      <c r="DNX44" s="202"/>
      <c r="DNY44" s="199"/>
      <c r="DNZ44" s="202"/>
      <c r="DOA44" s="200"/>
      <c r="DOC44" s="200"/>
      <c r="DOD44" s="199"/>
      <c r="DOE44" s="200"/>
      <c r="DOF44" s="199"/>
      <c r="DOG44" s="202"/>
      <c r="DOH44" s="199"/>
      <c r="DOI44" s="202"/>
      <c r="DOJ44" s="200"/>
      <c r="DOL44" s="200"/>
      <c r="DOM44" s="199"/>
      <c r="DON44" s="200"/>
      <c r="DOO44" s="199"/>
      <c r="DOP44" s="202"/>
      <c r="DOQ44" s="199"/>
      <c r="DOR44" s="202"/>
      <c r="DOS44" s="200"/>
      <c r="DOU44" s="200"/>
      <c r="DOV44" s="199"/>
      <c r="DOW44" s="200"/>
      <c r="DOX44" s="199"/>
      <c r="DOY44" s="202"/>
      <c r="DOZ44" s="199"/>
      <c r="DPA44" s="202"/>
      <c r="DPB44" s="200"/>
      <c r="DPD44" s="200"/>
      <c r="DPE44" s="199"/>
      <c r="DPF44" s="200"/>
      <c r="DPG44" s="199"/>
      <c r="DPH44" s="202"/>
      <c r="DPI44" s="199"/>
      <c r="DPJ44" s="202"/>
      <c r="DPK44" s="200"/>
      <c r="DPM44" s="200"/>
      <c r="DPN44" s="199"/>
      <c r="DPO44" s="200"/>
      <c r="DPP44" s="199"/>
      <c r="DPQ44" s="202"/>
      <c r="DPR44" s="199"/>
      <c r="DPS44" s="202"/>
      <c r="DPT44" s="200"/>
      <c r="DPV44" s="200"/>
      <c r="DPW44" s="199"/>
      <c r="DPX44" s="200"/>
      <c r="DPY44" s="199"/>
      <c r="DPZ44" s="202"/>
      <c r="DQA44" s="199"/>
      <c r="DQB44" s="202"/>
      <c r="DQC44" s="200"/>
      <c r="DQE44" s="200"/>
      <c r="DQF44" s="199"/>
      <c r="DQG44" s="200"/>
      <c r="DQH44" s="199"/>
      <c r="DQI44" s="202"/>
      <c r="DQJ44" s="199"/>
      <c r="DQK44" s="202"/>
      <c r="DQL44" s="200"/>
      <c r="DQN44" s="200"/>
      <c r="DQO44" s="199"/>
      <c r="DQP44" s="200"/>
      <c r="DQQ44" s="199"/>
      <c r="DQR44" s="202"/>
      <c r="DQS44" s="199"/>
      <c r="DQT44" s="202"/>
      <c r="DQU44" s="200"/>
      <c r="DQW44" s="200"/>
      <c r="DQX44" s="199"/>
      <c r="DQY44" s="200"/>
      <c r="DQZ44" s="199"/>
      <c r="DRA44" s="202"/>
      <c r="DRB44" s="199"/>
      <c r="DRC44" s="202"/>
      <c r="DRD44" s="200"/>
      <c r="DRF44" s="200"/>
      <c r="DRG44" s="199"/>
      <c r="DRH44" s="200"/>
      <c r="DRI44" s="199"/>
      <c r="DRJ44" s="202"/>
      <c r="DRK44" s="199"/>
      <c r="DRL44" s="202"/>
      <c r="DRM44" s="200"/>
      <c r="DRO44" s="200"/>
      <c r="DRP44" s="199"/>
      <c r="DRQ44" s="200"/>
      <c r="DRR44" s="199"/>
      <c r="DRS44" s="202"/>
      <c r="DRT44" s="199"/>
      <c r="DRU44" s="202"/>
      <c r="DRV44" s="200"/>
      <c r="DRX44" s="200"/>
      <c r="DRY44" s="199"/>
      <c r="DRZ44" s="200"/>
      <c r="DSA44" s="199"/>
      <c r="DSB44" s="202"/>
      <c r="DSC44" s="199"/>
      <c r="DSD44" s="202"/>
      <c r="DSE44" s="200"/>
      <c r="DSG44" s="200"/>
      <c r="DSH44" s="199"/>
      <c r="DSI44" s="200"/>
      <c r="DSJ44" s="199"/>
      <c r="DSK44" s="202"/>
      <c r="DSL44" s="199"/>
      <c r="DSM44" s="202"/>
      <c r="DSN44" s="200"/>
      <c r="DSP44" s="200"/>
      <c r="DSQ44" s="199"/>
      <c r="DSR44" s="200"/>
      <c r="DSS44" s="199"/>
      <c r="DST44" s="202"/>
      <c r="DSU44" s="199"/>
      <c r="DSV44" s="202"/>
      <c r="DSW44" s="200"/>
      <c r="DSY44" s="200"/>
      <c r="DSZ44" s="199"/>
      <c r="DTA44" s="200"/>
      <c r="DTB44" s="199"/>
      <c r="DTC44" s="202"/>
      <c r="DTD44" s="199"/>
      <c r="DTE44" s="202"/>
      <c r="DTF44" s="200"/>
      <c r="DTH44" s="200"/>
      <c r="DTI44" s="199"/>
      <c r="DTJ44" s="200"/>
      <c r="DTK44" s="199"/>
      <c r="DTL44" s="202"/>
      <c r="DTM44" s="199"/>
      <c r="DTN44" s="202"/>
      <c r="DTO44" s="200"/>
      <c r="DTQ44" s="200"/>
      <c r="DTR44" s="199"/>
      <c r="DTS44" s="200"/>
      <c r="DTT44" s="199"/>
      <c r="DTU44" s="202"/>
      <c r="DTV44" s="199"/>
      <c r="DTW44" s="202"/>
      <c r="DTX44" s="200"/>
      <c r="DTZ44" s="200"/>
      <c r="DUA44" s="199"/>
      <c r="DUB44" s="200"/>
      <c r="DUC44" s="199"/>
      <c r="DUD44" s="202"/>
      <c r="DUE44" s="199"/>
      <c r="DUF44" s="202"/>
      <c r="DUG44" s="200"/>
      <c r="DUI44" s="200"/>
      <c r="DUJ44" s="199"/>
      <c r="DUK44" s="200"/>
      <c r="DUL44" s="199"/>
      <c r="DUM44" s="202"/>
      <c r="DUN44" s="199"/>
      <c r="DUO44" s="202"/>
      <c r="DUP44" s="200"/>
      <c r="DUR44" s="200"/>
      <c r="DUS44" s="199"/>
      <c r="DUT44" s="200"/>
      <c r="DUU44" s="199"/>
      <c r="DUV44" s="202"/>
      <c r="DUW44" s="199"/>
      <c r="DUX44" s="202"/>
      <c r="DUY44" s="200"/>
      <c r="DVA44" s="200"/>
      <c r="DVB44" s="199"/>
      <c r="DVC44" s="200"/>
      <c r="DVD44" s="199"/>
      <c r="DVE44" s="202"/>
      <c r="DVF44" s="199"/>
      <c r="DVG44" s="202"/>
      <c r="DVH44" s="200"/>
      <c r="DVJ44" s="200"/>
      <c r="DVK44" s="199"/>
      <c r="DVL44" s="200"/>
      <c r="DVM44" s="199"/>
      <c r="DVN44" s="202"/>
      <c r="DVO44" s="199"/>
      <c r="DVP44" s="202"/>
      <c r="DVQ44" s="200"/>
      <c r="DVS44" s="200"/>
      <c r="DVT44" s="199"/>
      <c r="DVU44" s="200"/>
      <c r="DVV44" s="199"/>
      <c r="DVW44" s="202"/>
      <c r="DVX44" s="199"/>
      <c r="DVY44" s="202"/>
      <c r="DVZ44" s="200"/>
      <c r="DWB44" s="200"/>
      <c r="DWC44" s="199"/>
      <c r="DWD44" s="200"/>
      <c r="DWE44" s="199"/>
      <c r="DWF44" s="202"/>
      <c r="DWG44" s="199"/>
      <c r="DWH44" s="202"/>
      <c r="DWI44" s="200"/>
      <c r="DWK44" s="200"/>
      <c r="DWL44" s="199"/>
      <c r="DWM44" s="200"/>
      <c r="DWN44" s="199"/>
      <c r="DWO44" s="202"/>
      <c r="DWP44" s="199"/>
      <c r="DWQ44" s="202"/>
      <c r="DWR44" s="200"/>
      <c r="DWT44" s="200"/>
      <c r="DWU44" s="199"/>
      <c r="DWV44" s="200"/>
      <c r="DWW44" s="199"/>
      <c r="DWX44" s="202"/>
      <c r="DWY44" s="199"/>
      <c r="DWZ44" s="202"/>
      <c r="DXA44" s="200"/>
      <c r="DXC44" s="200"/>
      <c r="DXD44" s="199"/>
      <c r="DXE44" s="200"/>
      <c r="DXF44" s="199"/>
      <c r="DXG44" s="202"/>
      <c r="DXH44" s="199"/>
      <c r="DXI44" s="202"/>
      <c r="DXJ44" s="200"/>
      <c r="DXL44" s="200"/>
      <c r="DXM44" s="199"/>
      <c r="DXN44" s="200"/>
      <c r="DXO44" s="199"/>
      <c r="DXP44" s="202"/>
      <c r="DXQ44" s="199"/>
      <c r="DXR44" s="202"/>
      <c r="DXS44" s="200"/>
      <c r="DXU44" s="200"/>
      <c r="DXV44" s="199"/>
      <c r="DXW44" s="200"/>
      <c r="DXX44" s="199"/>
      <c r="DXY44" s="202"/>
      <c r="DXZ44" s="199"/>
      <c r="DYA44" s="202"/>
      <c r="DYB44" s="200"/>
      <c r="DYD44" s="200"/>
      <c r="DYE44" s="199"/>
      <c r="DYF44" s="200"/>
      <c r="DYG44" s="199"/>
      <c r="DYH44" s="202"/>
      <c r="DYI44" s="199"/>
      <c r="DYJ44" s="202"/>
      <c r="DYK44" s="200"/>
      <c r="DYM44" s="200"/>
      <c r="DYN44" s="199"/>
      <c r="DYO44" s="200"/>
      <c r="DYP44" s="199"/>
      <c r="DYQ44" s="202"/>
      <c r="DYR44" s="199"/>
      <c r="DYS44" s="202"/>
      <c r="DYT44" s="200"/>
      <c r="DYV44" s="200"/>
      <c r="DYW44" s="199"/>
      <c r="DYX44" s="200"/>
      <c r="DYY44" s="199"/>
      <c r="DYZ44" s="202"/>
      <c r="DZA44" s="199"/>
      <c r="DZB44" s="202"/>
      <c r="DZC44" s="200"/>
      <c r="DZE44" s="200"/>
      <c r="DZF44" s="199"/>
      <c r="DZG44" s="200"/>
      <c r="DZH44" s="199"/>
      <c r="DZI44" s="202"/>
      <c r="DZJ44" s="199"/>
      <c r="DZK44" s="202"/>
      <c r="DZL44" s="200"/>
      <c r="DZN44" s="200"/>
      <c r="DZO44" s="199"/>
      <c r="DZP44" s="200"/>
      <c r="DZQ44" s="199"/>
      <c r="DZR44" s="202"/>
      <c r="DZS44" s="199"/>
      <c r="DZT44" s="202"/>
      <c r="DZU44" s="200"/>
      <c r="DZW44" s="200"/>
      <c r="DZX44" s="199"/>
      <c r="DZY44" s="200"/>
      <c r="DZZ44" s="199"/>
      <c r="EAA44" s="202"/>
      <c r="EAB44" s="199"/>
      <c r="EAC44" s="202"/>
      <c r="EAD44" s="200"/>
      <c r="EAF44" s="200"/>
      <c r="EAG44" s="199"/>
      <c r="EAH44" s="200"/>
      <c r="EAI44" s="199"/>
      <c r="EAJ44" s="202"/>
      <c r="EAK44" s="199"/>
      <c r="EAL44" s="202"/>
      <c r="EAM44" s="200"/>
      <c r="EAO44" s="200"/>
      <c r="EAP44" s="199"/>
      <c r="EAQ44" s="200"/>
      <c r="EAR44" s="199"/>
      <c r="EAS44" s="202"/>
      <c r="EAT44" s="199"/>
      <c r="EAU44" s="202"/>
      <c r="EAV44" s="200"/>
      <c r="EAX44" s="200"/>
      <c r="EAY44" s="199"/>
      <c r="EAZ44" s="200"/>
      <c r="EBA44" s="199"/>
      <c r="EBB44" s="202"/>
      <c r="EBC44" s="199"/>
      <c r="EBD44" s="202"/>
      <c r="EBE44" s="200"/>
      <c r="EBG44" s="200"/>
      <c r="EBH44" s="199"/>
      <c r="EBI44" s="200"/>
      <c r="EBJ44" s="199"/>
      <c r="EBK44" s="202"/>
      <c r="EBL44" s="199"/>
      <c r="EBM44" s="202"/>
      <c r="EBN44" s="200"/>
      <c r="EBP44" s="200"/>
      <c r="EBQ44" s="199"/>
      <c r="EBR44" s="200"/>
      <c r="EBS44" s="199"/>
      <c r="EBT44" s="202"/>
      <c r="EBU44" s="199"/>
      <c r="EBV44" s="202"/>
      <c r="EBW44" s="200"/>
      <c r="EBY44" s="200"/>
      <c r="EBZ44" s="199"/>
      <c r="ECA44" s="200"/>
      <c r="ECB44" s="199"/>
      <c r="ECC44" s="202"/>
      <c r="ECD44" s="199"/>
      <c r="ECE44" s="202"/>
      <c r="ECF44" s="200"/>
      <c r="ECH44" s="200"/>
      <c r="ECI44" s="199"/>
      <c r="ECJ44" s="200"/>
      <c r="ECK44" s="199"/>
      <c r="ECL44" s="202"/>
      <c r="ECM44" s="199"/>
      <c r="ECN44" s="202"/>
      <c r="ECO44" s="200"/>
      <c r="ECQ44" s="200"/>
      <c r="ECR44" s="199"/>
      <c r="ECS44" s="200"/>
      <c r="ECT44" s="199"/>
      <c r="ECU44" s="202"/>
      <c r="ECV44" s="199"/>
      <c r="ECW44" s="202"/>
      <c r="ECX44" s="200"/>
      <c r="ECZ44" s="200"/>
      <c r="EDA44" s="199"/>
      <c r="EDB44" s="200"/>
      <c r="EDC44" s="199"/>
      <c r="EDD44" s="202"/>
      <c r="EDE44" s="199"/>
      <c r="EDF44" s="202"/>
      <c r="EDG44" s="200"/>
      <c r="EDI44" s="200"/>
      <c r="EDJ44" s="199"/>
      <c r="EDK44" s="200"/>
      <c r="EDL44" s="199"/>
      <c r="EDM44" s="202"/>
      <c r="EDN44" s="199"/>
      <c r="EDO44" s="202"/>
      <c r="EDP44" s="200"/>
      <c r="EDR44" s="200"/>
      <c r="EDS44" s="199"/>
      <c r="EDT44" s="200"/>
      <c r="EDU44" s="199"/>
      <c r="EDV44" s="202"/>
      <c r="EDW44" s="199"/>
      <c r="EDX44" s="202"/>
      <c r="EDY44" s="200"/>
      <c r="EEA44" s="200"/>
      <c r="EEB44" s="199"/>
      <c r="EEC44" s="200"/>
      <c r="EED44" s="199"/>
      <c r="EEE44" s="202"/>
      <c r="EEF44" s="199"/>
      <c r="EEG44" s="202"/>
      <c r="EEH44" s="200"/>
      <c r="EEJ44" s="200"/>
      <c r="EEK44" s="199"/>
      <c r="EEL44" s="200"/>
      <c r="EEM44" s="199"/>
      <c r="EEN44" s="202"/>
      <c r="EEO44" s="199"/>
      <c r="EEP44" s="202"/>
      <c r="EEQ44" s="200"/>
      <c r="EES44" s="200"/>
      <c r="EET44" s="199"/>
      <c r="EEU44" s="200"/>
      <c r="EEV44" s="199"/>
      <c r="EEW44" s="202"/>
      <c r="EEX44" s="199"/>
      <c r="EEY44" s="202"/>
      <c r="EEZ44" s="200"/>
      <c r="EFB44" s="200"/>
      <c r="EFC44" s="199"/>
      <c r="EFD44" s="200"/>
      <c r="EFE44" s="199"/>
      <c r="EFF44" s="202"/>
      <c r="EFG44" s="199"/>
      <c r="EFH44" s="202"/>
      <c r="EFI44" s="200"/>
      <c r="EFK44" s="200"/>
      <c r="EFL44" s="199"/>
      <c r="EFM44" s="200"/>
      <c r="EFN44" s="199"/>
      <c r="EFO44" s="202"/>
      <c r="EFP44" s="199"/>
      <c r="EFQ44" s="202"/>
      <c r="EFR44" s="200"/>
      <c r="EFT44" s="200"/>
      <c r="EFU44" s="199"/>
      <c r="EFV44" s="200"/>
      <c r="EFW44" s="199"/>
      <c r="EFX44" s="202"/>
      <c r="EFY44" s="199"/>
      <c r="EFZ44" s="202"/>
      <c r="EGA44" s="200"/>
      <c r="EGC44" s="200"/>
      <c r="EGD44" s="199"/>
      <c r="EGE44" s="200"/>
      <c r="EGF44" s="199"/>
      <c r="EGG44" s="202"/>
      <c r="EGH44" s="199"/>
      <c r="EGI44" s="202"/>
      <c r="EGJ44" s="200"/>
      <c r="EGL44" s="200"/>
      <c r="EGM44" s="199"/>
      <c r="EGN44" s="200"/>
      <c r="EGO44" s="199"/>
      <c r="EGP44" s="202"/>
      <c r="EGQ44" s="199"/>
      <c r="EGR44" s="202"/>
      <c r="EGS44" s="200"/>
      <c r="EGU44" s="200"/>
      <c r="EGV44" s="199"/>
      <c r="EGW44" s="200"/>
      <c r="EGX44" s="199"/>
      <c r="EGY44" s="202"/>
      <c r="EGZ44" s="199"/>
      <c r="EHA44" s="202"/>
      <c r="EHB44" s="200"/>
      <c r="EHD44" s="200"/>
      <c r="EHE44" s="199"/>
      <c r="EHF44" s="200"/>
      <c r="EHG44" s="199"/>
      <c r="EHH44" s="202"/>
      <c r="EHI44" s="199"/>
      <c r="EHJ44" s="202"/>
      <c r="EHK44" s="200"/>
      <c r="EHM44" s="200"/>
      <c r="EHN44" s="199"/>
      <c r="EHO44" s="200"/>
      <c r="EHP44" s="199"/>
      <c r="EHQ44" s="202"/>
      <c r="EHR44" s="199"/>
      <c r="EHS44" s="202"/>
      <c r="EHT44" s="200"/>
      <c r="EHV44" s="200"/>
      <c r="EHW44" s="199"/>
      <c r="EHX44" s="200"/>
      <c r="EHY44" s="199"/>
      <c r="EHZ44" s="202"/>
      <c r="EIA44" s="199"/>
      <c r="EIB44" s="202"/>
      <c r="EIC44" s="200"/>
      <c r="EIE44" s="200"/>
      <c r="EIF44" s="199"/>
      <c r="EIG44" s="200"/>
      <c r="EIH44" s="199"/>
      <c r="EII44" s="202"/>
      <c r="EIJ44" s="199"/>
      <c r="EIK44" s="202"/>
      <c r="EIL44" s="200"/>
      <c r="EIN44" s="200"/>
      <c r="EIO44" s="199"/>
      <c r="EIP44" s="200"/>
      <c r="EIQ44" s="199"/>
      <c r="EIR44" s="202"/>
      <c r="EIS44" s="199"/>
      <c r="EIT44" s="202"/>
      <c r="EIU44" s="200"/>
      <c r="EIW44" s="200"/>
      <c r="EIX44" s="199"/>
      <c r="EIY44" s="200"/>
      <c r="EIZ44" s="199"/>
      <c r="EJA44" s="202"/>
      <c r="EJB44" s="199"/>
      <c r="EJC44" s="202"/>
      <c r="EJD44" s="200"/>
      <c r="EJF44" s="200"/>
      <c r="EJG44" s="199"/>
      <c r="EJH44" s="200"/>
      <c r="EJI44" s="199"/>
      <c r="EJJ44" s="202"/>
      <c r="EJK44" s="199"/>
      <c r="EJL44" s="202"/>
      <c r="EJM44" s="200"/>
      <c r="EJO44" s="200"/>
      <c r="EJP44" s="199"/>
      <c r="EJQ44" s="200"/>
      <c r="EJR44" s="199"/>
      <c r="EJS44" s="202"/>
      <c r="EJT44" s="199"/>
      <c r="EJU44" s="202"/>
      <c r="EJV44" s="200"/>
      <c r="EJX44" s="200"/>
      <c r="EJY44" s="199"/>
      <c r="EJZ44" s="200"/>
      <c r="EKA44" s="199"/>
      <c r="EKB44" s="202"/>
      <c r="EKC44" s="199"/>
      <c r="EKD44" s="202"/>
      <c r="EKE44" s="200"/>
      <c r="EKG44" s="200"/>
      <c r="EKH44" s="199"/>
      <c r="EKI44" s="200"/>
      <c r="EKJ44" s="199"/>
      <c r="EKK44" s="202"/>
      <c r="EKL44" s="199"/>
      <c r="EKM44" s="202"/>
      <c r="EKN44" s="200"/>
      <c r="EKP44" s="200"/>
      <c r="EKQ44" s="199"/>
      <c r="EKR44" s="200"/>
      <c r="EKS44" s="199"/>
      <c r="EKT44" s="202"/>
      <c r="EKU44" s="199"/>
      <c r="EKV44" s="202"/>
      <c r="EKW44" s="200"/>
      <c r="EKY44" s="200"/>
      <c r="EKZ44" s="199"/>
      <c r="ELA44" s="200"/>
      <c r="ELB44" s="199"/>
      <c r="ELC44" s="202"/>
      <c r="ELD44" s="199"/>
      <c r="ELE44" s="202"/>
      <c r="ELF44" s="200"/>
      <c r="ELH44" s="200"/>
      <c r="ELI44" s="199"/>
      <c r="ELJ44" s="200"/>
      <c r="ELK44" s="199"/>
      <c r="ELL44" s="202"/>
      <c r="ELM44" s="199"/>
      <c r="ELN44" s="202"/>
      <c r="ELO44" s="200"/>
      <c r="ELQ44" s="200"/>
      <c r="ELR44" s="199"/>
      <c r="ELS44" s="200"/>
      <c r="ELT44" s="199"/>
      <c r="ELU44" s="202"/>
      <c r="ELV44" s="199"/>
      <c r="ELW44" s="202"/>
      <c r="ELX44" s="200"/>
      <c r="ELZ44" s="200"/>
      <c r="EMA44" s="199"/>
      <c r="EMB44" s="200"/>
      <c r="EMC44" s="199"/>
      <c r="EMD44" s="202"/>
      <c r="EME44" s="199"/>
      <c r="EMF44" s="202"/>
      <c r="EMG44" s="200"/>
      <c r="EMI44" s="200"/>
      <c r="EMJ44" s="199"/>
      <c r="EMK44" s="200"/>
      <c r="EML44" s="199"/>
      <c r="EMM44" s="202"/>
      <c r="EMN44" s="199"/>
      <c r="EMO44" s="202"/>
      <c r="EMP44" s="200"/>
      <c r="EMR44" s="200"/>
      <c r="EMS44" s="199"/>
      <c r="EMT44" s="200"/>
      <c r="EMU44" s="199"/>
      <c r="EMV44" s="202"/>
      <c r="EMW44" s="199"/>
      <c r="EMX44" s="202"/>
      <c r="EMY44" s="200"/>
      <c r="ENA44" s="200"/>
      <c r="ENB44" s="199"/>
      <c r="ENC44" s="200"/>
      <c r="END44" s="199"/>
      <c r="ENE44" s="202"/>
      <c r="ENF44" s="199"/>
      <c r="ENG44" s="202"/>
      <c r="ENH44" s="200"/>
      <c r="ENJ44" s="200"/>
      <c r="ENK44" s="199"/>
      <c r="ENL44" s="200"/>
      <c r="ENM44" s="199"/>
      <c r="ENN44" s="202"/>
      <c r="ENO44" s="199"/>
      <c r="ENP44" s="202"/>
      <c r="ENQ44" s="200"/>
      <c r="ENS44" s="200"/>
      <c r="ENT44" s="199"/>
      <c r="ENU44" s="200"/>
      <c r="ENV44" s="199"/>
      <c r="ENW44" s="202"/>
      <c r="ENX44" s="199"/>
      <c r="ENY44" s="202"/>
      <c r="ENZ44" s="200"/>
      <c r="EOB44" s="200"/>
      <c r="EOC44" s="199"/>
      <c r="EOD44" s="200"/>
      <c r="EOE44" s="199"/>
      <c r="EOF44" s="202"/>
      <c r="EOG44" s="199"/>
      <c r="EOH44" s="202"/>
      <c r="EOI44" s="200"/>
      <c r="EOK44" s="200"/>
      <c r="EOL44" s="199"/>
      <c r="EOM44" s="200"/>
      <c r="EON44" s="199"/>
      <c r="EOO44" s="202"/>
      <c r="EOP44" s="199"/>
      <c r="EOQ44" s="202"/>
      <c r="EOR44" s="200"/>
      <c r="EOT44" s="200"/>
      <c r="EOU44" s="199"/>
      <c r="EOV44" s="200"/>
      <c r="EOW44" s="199"/>
      <c r="EOX44" s="202"/>
      <c r="EOY44" s="199"/>
      <c r="EOZ44" s="202"/>
      <c r="EPA44" s="200"/>
      <c r="EPC44" s="200"/>
      <c r="EPD44" s="199"/>
      <c r="EPE44" s="200"/>
      <c r="EPF44" s="199"/>
      <c r="EPG44" s="202"/>
      <c r="EPH44" s="199"/>
      <c r="EPI44" s="202"/>
      <c r="EPJ44" s="200"/>
      <c r="EPL44" s="200"/>
      <c r="EPM44" s="199"/>
      <c r="EPN44" s="200"/>
      <c r="EPO44" s="199"/>
      <c r="EPP44" s="202"/>
      <c r="EPQ44" s="199"/>
      <c r="EPR44" s="202"/>
      <c r="EPS44" s="200"/>
      <c r="EPU44" s="200"/>
      <c r="EPV44" s="199"/>
      <c r="EPW44" s="200"/>
      <c r="EPX44" s="199"/>
      <c r="EPY44" s="202"/>
      <c r="EPZ44" s="199"/>
      <c r="EQA44" s="202"/>
      <c r="EQB44" s="200"/>
      <c r="EQD44" s="200"/>
      <c r="EQE44" s="199"/>
      <c r="EQF44" s="200"/>
      <c r="EQG44" s="199"/>
      <c r="EQH44" s="202"/>
      <c r="EQI44" s="199"/>
      <c r="EQJ44" s="202"/>
      <c r="EQK44" s="200"/>
      <c r="EQM44" s="200"/>
      <c r="EQN44" s="199"/>
      <c r="EQO44" s="200"/>
      <c r="EQP44" s="199"/>
      <c r="EQQ44" s="202"/>
      <c r="EQR44" s="199"/>
      <c r="EQS44" s="202"/>
      <c r="EQT44" s="200"/>
      <c r="EQV44" s="200"/>
      <c r="EQW44" s="199"/>
      <c r="EQX44" s="200"/>
      <c r="EQY44" s="199"/>
      <c r="EQZ44" s="202"/>
      <c r="ERA44" s="199"/>
      <c r="ERB44" s="202"/>
      <c r="ERC44" s="200"/>
      <c r="ERE44" s="200"/>
      <c r="ERF44" s="199"/>
      <c r="ERG44" s="200"/>
      <c r="ERH44" s="199"/>
      <c r="ERI44" s="202"/>
      <c r="ERJ44" s="199"/>
      <c r="ERK44" s="202"/>
      <c r="ERL44" s="200"/>
      <c r="ERN44" s="200"/>
      <c r="ERO44" s="199"/>
      <c r="ERP44" s="200"/>
      <c r="ERQ44" s="199"/>
      <c r="ERR44" s="202"/>
      <c r="ERS44" s="199"/>
      <c r="ERT44" s="202"/>
      <c r="ERU44" s="200"/>
      <c r="ERW44" s="200"/>
      <c r="ERX44" s="199"/>
      <c r="ERY44" s="200"/>
      <c r="ERZ44" s="199"/>
      <c r="ESA44" s="202"/>
      <c r="ESB44" s="199"/>
      <c r="ESC44" s="202"/>
      <c r="ESD44" s="200"/>
      <c r="ESF44" s="200"/>
      <c r="ESG44" s="199"/>
      <c r="ESH44" s="200"/>
      <c r="ESI44" s="199"/>
      <c r="ESJ44" s="202"/>
      <c r="ESK44" s="199"/>
      <c r="ESL44" s="202"/>
      <c r="ESM44" s="200"/>
      <c r="ESO44" s="200"/>
      <c r="ESP44" s="199"/>
      <c r="ESQ44" s="200"/>
      <c r="ESR44" s="199"/>
      <c r="ESS44" s="202"/>
      <c r="EST44" s="199"/>
      <c r="ESU44" s="202"/>
      <c r="ESV44" s="200"/>
      <c r="ESX44" s="200"/>
      <c r="ESY44" s="199"/>
      <c r="ESZ44" s="200"/>
      <c r="ETA44" s="199"/>
      <c r="ETB44" s="202"/>
      <c r="ETC44" s="199"/>
      <c r="ETD44" s="202"/>
      <c r="ETE44" s="200"/>
      <c r="ETG44" s="200"/>
      <c r="ETH44" s="199"/>
      <c r="ETI44" s="200"/>
      <c r="ETJ44" s="199"/>
      <c r="ETK44" s="202"/>
      <c r="ETL44" s="199"/>
      <c r="ETM44" s="202"/>
      <c r="ETN44" s="200"/>
      <c r="ETP44" s="200"/>
      <c r="ETQ44" s="199"/>
      <c r="ETR44" s="200"/>
      <c r="ETS44" s="199"/>
      <c r="ETT44" s="202"/>
      <c r="ETU44" s="199"/>
      <c r="ETV44" s="202"/>
      <c r="ETW44" s="200"/>
      <c r="ETY44" s="200"/>
      <c r="ETZ44" s="199"/>
      <c r="EUA44" s="200"/>
      <c r="EUB44" s="199"/>
      <c r="EUC44" s="202"/>
      <c r="EUD44" s="199"/>
      <c r="EUE44" s="202"/>
      <c r="EUF44" s="200"/>
      <c r="EUH44" s="200"/>
      <c r="EUI44" s="199"/>
      <c r="EUJ44" s="200"/>
      <c r="EUK44" s="199"/>
      <c r="EUL44" s="202"/>
      <c r="EUM44" s="199"/>
      <c r="EUN44" s="202"/>
      <c r="EUO44" s="200"/>
      <c r="EUQ44" s="200"/>
      <c r="EUR44" s="199"/>
      <c r="EUS44" s="200"/>
      <c r="EUT44" s="199"/>
      <c r="EUU44" s="202"/>
      <c r="EUV44" s="199"/>
      <c r="EUW44" s="202"/>
      <c r="EUX44" s="200"/>
      <c r="EUZ44" s="200"/>
      <c r="EVA44" s="199"/>
      <c r="EVB44" s="200"/>
      <c r="EVC44" s="199"/>
      <c r="EVD44" s="202"/>
      <c r="EVE44" s="199"/>
      <c r="EVF44" s="202"/>
      <c r="EVG44" s="200"/>
      <c r="EVI44" s="200"/>
      <c r="EVJ44" s="199"/>
      <c r="EVK44" s="200"/>
      <c r="EVL44" s="199"/>
      <c r="EVM44" s="202"/>
      <c r="EVN44" s="199"/>
      <c r="EVO44" s="202"/>
      <c r="EVP44" s="200"/>
      <c r="EVR44" s="200"/>
      <c r="EVS44" s="199"/>
      <c r="EVT44" s="200"/>
      <c r="EVU44" s="199"/>
      <c r="EVV44" s="202"/>
      <c r="EVW44" s="199"/>
      <c r="EVX44" s="202"/>
      <c r="EVY44" s="200"/>
      <c r="EWA44" s="200"/>
      <c r="EWB44" s="199"/>
      <c r="EWC44" s="200"/>
      <c r="EWD44" s="199"/>
      <c r="EWE44" s="202"/>
      <c r="EWF44" s="199"/>
      <c r="EWG44" s="202"/>
      <c r="EWH44" s="200"/>
      <c r="EWJ44" s="200"/>
      <c r="EWK44" s="199"/>
      <c r="EWL44" s="200"/>
      <c r="EWM44" s="199"/>
      <c r="EWN44" s="202"/>
      <c r="EWO44" s="199"/>
      <c r="EWP44" s="202"/>
      <c r="EWQ44" s="200"/>
      <c r="EWS44" s="200"/>
      <c r="EWT44" s="199"/>
      <c r="EWU44" s="200"/>
      <c r="EWV44" s="199"/>
      <c r="EWW44" s="202"/>
      <c r="EWX44" s="199"/>
      <c r="EWY44" s="202"/>
      <c r="EWZ44" s="200"/>
      <c r="EXB44" s="200"/>
      <c r="EXC44" s="199"/>
      <c r="EXD44" s="200"/>
      <c r="EXE44" s="199"/>
      <c r="EXF44" s="202"/>
      <c r="EXG44" s="199"/>
      <c r="EXH44" s="202"/>
      <c r="EXI44" s="200"/>
      <c r="EXK44" s="200"/>
      <c r="EXL44" s="199"/>
      <c r="EXM44" s="200"/>
      <c r="EXN44" s="199"/>
      <c r="EXO44" s="202"/>
      <c r="EXP44" s="199"/>
      <c r="EXQ44" s="202"/>
      <c r="EXR44" s="200"/>
      <c r="EXT44" s="200"/>
      <c r="EXU44" s="199"/>
      <c r="EXV44" s="200"/>
      <c r="EXW44" s="199"/>
      <c r="EXX44" s="202"/>
      <c r="EXY44" s="199"/>
      <c r="EXZ44" s="202"/>
      <c r="EYA44" s="200"/>
      <c r="EYC44" s="200"/>
      <c r="EYD44" s="199"/>
      <c r="EYE44" s="200"/>
      <c r="EYF44" s="199"/>
      <c r="EYG44" s="202"/>
      <c r="EYH44" s="199"/>
      <c r="EYI44" s="202"/>
      <c r="EYJ44" s="200"/>
      <c r="EYL44" s="200"/>
      <c r="EYM44" s="199"/>
      <c r="EYN44" s="200"/>
      <c r="EYO44" s="199"/>
      <c r="EYP44" s="202"/>
      <c r="EYQ44" s="199"/>
      <c r="EYR44" s="202"/>
      <c r="EYS44" s="200"/>
      <c r="EYU44" s="200"/>
      <c r="EYV44" s="199"/>
      <c r="EYW44" s="200"/>
      <c r="EYX44" s="199"/>
      <c r="EYY44" s="202"/>
      <c r="EYZ44" s="199"/>
      <c r="EZA44" s="202"/>
      <c r="EZB44" s="200"/>
      <c r="EZD44" s="200"/>
      <c r="EZE44" s="199"/>
      <c r="EZF44" s="200"/>
      <c r="EZG44" s="199"/>
      <c r="EZH44" s="202"/>
      <c r="EZI44" s="199"/>
      <c r="EZJ44" s="202"/>
      <c r="EZK44" s="200"/>
      <c r="EZM44" s="200"/>
      <c r="EZN44" s="199"/>
      <c r="EZO44" s="200"/>
      <c r="EZP44" s="199"/>
      <c r="EZQ44" s="202"/>
      <c r="EZR44" s="199"/>
      <c r="EZS44" s="202"/>
      <c r="EZT44" s="200"/>
      <c r="EZV44" s="200"/>
      <c r="EZW44" s="199"/>
      <c r="EZX44" s="200"/>
      <c r="EZY44" s="199"/>
      <c r="EZZ44" s="202"/>
      <c r="FAA44" s="199"/>
      <c r="FAB44" s="202"/>
      <c r="FAC44" s="200"/>
      <c r="FAE44" s="200"/>
      <c r="FAF44" s="199"/>
      <c r="FAG44" s="200"/>
      <c r="FAH44" s="199"/>
      <c r="FAI44" s="202"/>
      <c r="FAJ44" s="199"/>
      <c r="FAK44" s="202"/>
      <c r="FAL44" s="200"/>
      <c r="FAN44" s="200"/>
      <c r="FAO44" s="199"/>
      <c r="FAP44" s="200"/>
      <c r="FAQ44" s="199"/>
      <c r="FAR44" s="202"/>
      <c r="FAS44" s="199"/>
      <c r="FAT44" s="202"/>
      <c r="FAU44" s="200"/>
      <c r="FAW44" s="200"/>
      <c r="FAX44" s="199"/>
      <c r="FAY44" s="200"/>
      <c r="FAZ44" s="199"/>
      <c r="FBA44" s="202"/>
      <c r="FBB44" s="199"/>
      <c r="FBC44" s="202"/>
      <c r="FBD44" s="200"/>
      <c r="FBF44" s="200"/>
      <c r="FBG44" s="199"/>
      <c r="FBH44" s="200"/>
      <c r="FBI44" s="199"/>
      <c r="FBJ44" s="202"/>
      <c r="FBK44" s="199"/>
      <c r="FBL44" s="202"/>
      <c r="FBM44" s="200"/>
      <c r="FBO44" s="200"/>
      <c r="FBP44" s="199"/>
      <c r="FBQ44" s="200"/>
      <c r="FBR44" s="199"/>
      <c r="FBS44" s="202"/>
      <c r="FBT44" s="199"/>
      <c r="FBU44" s="202"/>
      <c r="FBV44" s="200"/>
      <c r="FBX44" s="200"/>
      <c r="FBY44" s="199"/>
      <c r="FBZ44" s="200"/>
      <c r="FCA44" s="199"/>
      <c r="FCB44" s="202"/>
      <c r="FCC44" s="199"/>
      <c r="FCD44" s="202"/>
      <c r="FCE44" s="200"/>
      <c r="FCG44" s="200"/>
      <c r="FCH44" s="199"/>
      <c r="FCI44" s="200"/>
      <c r="FCJ44" s="199"/>
      <c r="FCK44" s="202"/>
      <c r="FCL44" s="199"/>
      <c r="FCM44" s="202"/>
      <c r="FCN44" s="200"/>
      <c r="FCP44" s="200"/>
      <c r="FCQ44" s="199"/>
      <c r="FCR44" s="200"/>
      <c r="FCS44" s="199"/>
      <c r="FCT44" s="202"/>
      <c r="FCU44" s="199"/>
      <c r="FCV44" s="202"/>
      <c r="FCW44" s="200"/>
      <c r="FCY44" s="200"/>
      <c r="FCZ44" s="199"/>
      <c r="FDA44" s="200"/>
      <c r="FDB44" s="199"/>
      <c r="FDC44" s="202"/>
      <c r="FDD44" s="199"/>
      <c r="FDE44" s="202"/>
      <c r="FDF44" s="200"/>
      <c r="FDH44" s="200"/>
      <c r="FDI44" s="199"/>
      <c r="FDJ44" s="200"/>
      <c r="FDK44" s="199"/>
      <c r="FDL44" s="202"/>
      <c r="FDM44" s="199"/>
      <c r="FDN44" s="202"/>
      <c r="FDO44" s="200"/>
      <c r="FDQ44" s="200"/>
      <c r="FDR44" s="199"/>
      <c r="FDS44" s="200"/>
      <c r="FDT44" s="199"/>
      <c r="FDU44" s="202"/>
      <c r="FDV44" s="199"/>
      <c r="FDW44" s="202"/>
      <c r="FDX44" s="200"/>
      <c r="FDZ44" s="200"/>
      <c r="FEA44" s="199"/>
      <c r="FEB44" s="200"/>
      <c r="FEC44" s="199"/>
      <c r="FED44" s="202"/>
      <c r="FEE44" s="199"/>
      <c r="FEF44" s="202"/>
      <c r="FEG44" s="200"/>
      <c r="FEI44" s="200"/>
      <c r="FEJ44" s="199"/>
      <c r="FEK44" s="200"/>
      <c r="FEL44" s="199"/>
      <c r="FEM44" s="202"/>
      <c r="FEN44" s="199"/>
      <c r="FEO44" s="202"/>
      <c r="FEP44" s="200"/>
      <c r="FER44" s="200"/>
      <c r="FES44" s="199"/>
      <c r="FET44" s="200"/>
      <c r="FEU44" s="199"/>
      <c r="FEV44" s="202"/>
      <c r="FEW44" s="199"/>
      <c r="FEX44" s="202"/>
      <c r="FEY44" s="200"/>
      <c r="FFA44" s="200"/>
      <c r="FFB44" s="199"/>
      <c r="FFC44" s="200"/>
      <c r="FFD44" s="199"/>
      <c r="FFE44" s="202"/>
      <c r="FFF44" s="199"/>
      <c r="FFG44" s="202"/>
      <c r="FFH44" s="200"/>
      <c r="FFJ44" s="200"/>
      <c r="FFK44" s="199"/>
      <c r="FFL44" s="200"/>
      <c r="FFM44" s="199"/>
      <c r="FFN44" s="202"/>
      <c r="FFO44" s="199"/>
      <c r="FFP44" s="202"/>
      <c r="FFQ44" s="200"/>
      <c r="FFS44" s="200"/>
      <c r="FFT44" s="199"/>
      <c r="FFU44" s="200"/>
      <c r="FFV44" s="199"/>
      <c r="FFW44" s="202"/>
      <c r="FFX44" s="199"/>
      <c r="FFY44" s="202"/>
      <c r="FFZ44" s="200"/>
      <c r="FGB44" s="200"/>
      <c r="FGC44" s="199"/>
      <c r="FGD44" s="200"/>
      <c r="FGE44" s="199"/>
      <c r="FGF44" s="202"/>
      <c r="FGG44" s="199"/>
      <c r="FGH44" s="202"/>
      <c r="FGI44" s="200"/>
      <c r="FGK44" s="200"/>
      <c r="FGL44" s="199"/>
      <c r="FGM44" s="200"/>
      <c r="FGN44" s="199"/>
      <c r="FGO44" s="202"/>
      <c r="FGP44" s="199"/>
      <c r="FGQ44" s="202"/>
      <c r="FGR44" s="200"/>
      <c r="FGT44" s="200"/>
      <c r="FGU44" s="199"/>
      <c r="FGV44" s="200"/>
      <c r="FGW44" s="199"/>
      <c r="FGX44" s="202"/>
      <c r="FGY44" s="199"/>
      <c r="FGZ44" s="202"/>
      <c r="FHA44" s="200"/>
      <c r="FHC44" s="200"/>
      <c r="FHD44" s="199"/>
      <c r="FHE44" s="200"/>
      <c r="FHF44" s="199"/>
      <c r="FHG44" s="202"/>
      <c r="FHH44" s="199"/>
      <c r="FHI44" s="202"/>
      <c r="FHJ44" s="200"/>
      <c r="FHL44" s="200"/>
      <c r="FHM44" s="199"/>
      <c r="FHN44" s="200"/>
      <c r="FHO44" s="199"/>
      <c r="FHP44" s="202"/>
      <c r="FHQ44" s="199"/>
      <c r="FHR44" s="202"/>
      <c r="FHS44" s="200"/>
      <c r="FHU44" s="200"/>
      <c r="FHV44" s="199"/>
      <c r="FHW44" s="200"/>
      <c r="FHX44" s="199"/>
      <c r="FHY44" s="202"/>
      <c r="FHZ44" s="199"/>
      <c r="FIA44" s="202"/>
      <c r="FIB44" s="200"/>
      <c r="FID44" s="200"/>
      <c r="FIE44" s="199"/>
      <c r="FIF44" s="200"/>
      <c r="FIG44" s="199"/>
      <c r="FIH44" s="202"/>
      <c r="FII44" s="199"/>
      <c r="FIJ44" s="202"/>
      <c r="FIK44" s="200"/>
      <c r="FIM44" s="200"/>
      <c r="FIN44" s="199"/>
      <c r="FIO44" s="200"/>
      <c r="FIP44" s="199"/>
      <c r="FIQ44" s="202"/>
      <c r="FIR44" s="199"/>
      <c r="FIS44" s="202"/>
      <c r="FIT44" s="200"/>
      <c r="FIV44" s="200"/>
      <c r="FIW44" s="199"/>
      <c r="FIX44" s="200"/>
      <c r="FIY44" s="199"/>
      <c r="FIZ44" s="202"/>
      <c r="FJA44" s="199"/>
      <c r="FJB44" s="202"/>
      <c r="FJC44" s="200"/>
      <c r="FJE44" s="200"/>
      <c r="FJF44" s="199"/>
      <c r="FJG44" s="200"/>
      <c r="FJH44" s="199"/>
      <c r="FJI44" s="202"/>
      <c r="FJJ44" s="199"/>
      <c r="FJK44" s="202"/>
      <c r="FJL44" s="200"/>
      <c r="FJN44" s="200"/>
      <c r="FJO44" s="199"/>
      <c r="FJP44" s="200"/>
      <c r="FJQ44" s="199"/>
      <c r="FJR44" s="202"/>
      <c r="FJS44" s="199"/>
      <c r="FJT44" s="202"/>
      <c r="FJU44" s="200"/>
      <c r="FJW44" s="200"/>
      <c r="FJX44" s="199"/>
      <c r="FJY44" s="200"/>
      <c r="FJZ44" s="199"/>
      <c r="FKA44" s="202"/>
      <c r="FKB44" s="199"/>
      <c r="FKC44" s="202"/>
      <c r="FKD44" s="200"/>
      <c r="FKF44" s="200"/>
      <c r="FKG44" s="199"/>
      <c r="FKH44" s="200"/>
      <c r="FKI44" s="199"/>
      <c r="FKJ44" s="202"/>
      <c r="FKK44" s="199"/>
      <c r="FKL44" s="202"/>
      <c r="FKM44" s="200"/>
      <c r="FKO44" s="200"/>
      <c r="FKP44" s="199"/>
      <c r="FKQ44" s="200"/>
      <c r="FKR44" s="199"/>
      <c r="FKS44" s="202"/>
      <c r="FKT44" s="199"/>
      <c r="FKU44" s="202"/>
      <c r="FKV44" s="200"/>
      <c r="FKX44" s="200"/>
      <c r="FKY44" s="199"/>
      <c r="FKZ44" s="200"/>
      <c r="FLA44" s="199"/>
      <c r="FLB44" s="202"/>
      <c r="FLC44" s="199"/>
      <c r="FLD44" s="202"/>
      <c r="FLE44" s="200"/>
      <c r="FLG44" s="200"/>
      <c r="FLH44" s="199"/>
      <c r="FLI44" s="200"/>
      <c r="FLJ44" s="199"/>
      <c r="FLK44" s="202"/>
      <c r="FLL44" s="199"/>
      <c r="FLM44" s="202"/>
      <c r="FLN44" s="200"/>
      <c r="FLP44" s="200"/>
      <c r="FLQ44" s="199"/>
      <c r="FLR44" s="200"/>
      <c r="FLS44" s="199"/>
      <c r="FLT44" s="202"/>
      <c r="FLU44" s="199"/>
      <c r="FLV44" s="202"/>
      <c r="FLW44" s="200"/>
      <c r="FLY44" s="200"/>
      <c r="FLZ44" s="199"/>
      <c r="FMA44" s="200"/>
      <c r="FMB44" s="199"/>
      <c r="FMC44" s="202"/>
      <c r="FMD44" s="199"/>
      <c r="FME44" s="202"/>
      <c r="FMF44" s="200"/>
      <c r="FMH44" s="200"/>
      <c r="FMI44" s="199"/>
      <c r="FMJ44" s="200"/>
      <c r="FMK44" s="199"/>
      <c r="FML44" s="202"/>
      <c r="FMM44" s="199"/>
      <c r="FMN44" s="202"/>
      <c r="FMO44" s="200"/>
      <c r="FMQ44" s="200"/>
      <c r="FMR44" s="199"/>
      <c r="FMS44" s="200"/>
      <c r="FMT44" s="199"/>
      <c r="FMU44" s="202"/>
      <c r="FMV44" s="199"/>
      <c r="FMW44" s="202"/>
      <c r="FMX44" s="200"/>
      <c r="FMZ44" s="200"/>
      <c r="FNA44" s="199"/>
      <c r="FNB44" s="200"/>
      <c r="FNC44" s="199"/>
      <c r="FND44" s="202"/>
      <c r="FNE44" s="199"/>
      <c r="FNF44" s="202"/>
      <c r="FNG44" s="200"/>
      <c r="FNI44" s="200"/>
      <c r="FNJ44" s="199"/>
      <c r="FNK44" s="200"/>
      <c r="FNL44" s="199"/>
      <c r="FNM44" s="202"/>
      <c r="FNN44" s="199"/>
      <c r="FNO44" s="202"/>
      <c r="FNP44" s="200"/>
      <c r="FNR44" s="200"/>
      <c r="FNS44" s="199"/>
      <c r="FNT44" s="200"/>
      <c r="FNU44" s="199"/>
      <c r="FNV44" s="202"/>
      <c r="FNW44" s="199"/>
      <c r="FNX44" s="202"/>
      <c r="FNY44" s="200"/>
      <c r="FOA44" s="200"/>
      <c r="FOB44" s="199"/>
      <c r="FOC44" s="200"/>
      <c r="FOD44" s="199"/>
      <c r="FOE44" s="202"/>
      <c r="FOF44" s="199"/>
      <c r="FOG44" s="202"/>
      <c r="FOH44" s="200"/>
      <c r="FOJ44" s="200"/>
      <c r="FOK44" s="199"/>
      <c r="FOL44" s="200"/>
      <c r="FOM44" s="199"/>
      <c r="FON44" s="202"/>
      <c r="FOO44" s="199"/>
      <c r="FOP44" s="202"/>
      <c r="FOQ44" s="200"/>
      <c r="FOS44" s="200"/>
      <c r="FOT44" s="199"/>
      <c r="FOU44" s="200"/>
      <c r="FOV44" s="199"/>
      <c r="FOW44" s="202"/>
      <c r="FOX44" s="199"/>
      <c r="FOY44" s="202"/>
      <c r="FOZ44" s="200"/>
      <c r="FPB44" s="200"/>
      <c r="FPC44" s="199"/>
      <c r="FPD44" s="200"/>
      <c r="FPE44" s="199"/>
      <c r="FPF44" s="202"/>
      <c r="FPG44" s="199"/>
      <c r="FPH44" s="202"/>
      <c r="FPI44" s="200"/>
      <c r="FPK44" s="200"/>
      <c r="FPL44" s="199"/>
      <c r="FPM44" s="200"/>
      <c r="FPN44" s="199"/>
      <c r="FPO44" s="202"/>
      <c r="FPP44" s="199"/>
      <c r="FPQ44" s="202"/>
      <c r="FPR44" s="200"/>
      <c r="FPT44" s="200"/>
      <c r="FPU44" s="199"/>
      <c r="FPV44" s="200"/>
      <c r="FPW44" s="199"/>
      <c r="FPX44" s="202"/>
      <c r="FPY44" s="199"/>
      <c r="FPZ44" s="202"/>
      <c r="FQA44" s="200"/>
      <c r="FQC44" s="200"/>
      <c r="FQD44" s="199"/>
      <c r="FQE44" s="200"/>
      <c r="FQF44" s="199"/>
      <c r="FQG44" s="202"/>
      <c r="FQH44" s="199"/>
      <c r="FQI44" s="202"/>
      <c r="FQJ44" s="200"/>
      <c r="FQL44" s="200"/>
      <c r="FQM44" s="199"/>
      <c r="FQN44" s="200"/>
      <c r="FQO44" s="199"/>
      <c r="FQP44" s="202"/>
      <c r="FQQ44" s="199"/>
      <c r="FQR44" s="202"/>
      <c r="FQS44" s="200"/>
      <c r="FQU44" s="200"/>
      <c r="FQV44" s="199"/>
      <c r="FQW44" s="200"/>
      <c r="FQX44" s="199"/>
      <c r="FQY44" s="202"/>
      <c r="FQZ44" s="199"/>
      <c r="FRA44" s="202"/>
      <c r="FRB44" s="200"/>
      <c r="FRD44" s="200"/>
      <c r="FRE44" s="199"/>
      <c r="FRF44" s="200"/>
      <c r="FRG44" s="199"/>
      <c r="FRH44" s="202"/>
      <c r="FRI44" s="199"/>
      <c r="FRJ44" s="202"/>
      <c r="FRK44" s="200"/>
      <c r="FRM44" s="200"/>
      <c r="FRN44" s="199"/>
      <c r="FRO44" s="200"/>
      <c r="FRP44" s="199"/>
      <c r="FRQ44" s="202"/>
      <c r="FRR44" s="199"/>
      <c r="FRS44" s="202"/>
      <c r="FRT44" s="200"/>
      <c r="FRV44" s="200"/>
      <c r="FRW44" s="199"/>
      <c r="FRX44" s="200"/>
      <c r="FRY44" s="199"/>
      <c r="FRZ44" s="202"/>
      <c r="FSA44" s="199"/>
      <c r="FSB44" s="202"/>
      <c r="FSC44" s="200"/>
      <c r="FSE44" s="200"/>
      <c r="FSF44" s="199"/>
      <c r="FSG44" s="200"/>
      <c r="FSH44" s="199"/>
      <c r="FSI44" s="202"/>
      <c r="FSJ44" s="199"/>
      <c r="FSK44" s="202"/>
      <c r="FSL44" s="200"/>
      <c r="FSN44" s="200"/>
      <c r="FSO44" s="199"/>
      <c r="FSP44" s="200"/>
      <c r="FSQ44" s="199"/>
      <c r="FSR44" s="202"/>
      <c r="FSS44" s="199"/>
      <c r="FST44" s="202"/>
      <c r="FSU44" s="200"/>
      <c r="FSW44" s="200"/>
      <c r="FSX44" s="199"/>
      <c r="FSY44" s="200"/>
      <c r="FSZ44" s="199"/>
      <c r="FTA44" s="202"/>
      <c r="FTB44" s="199"/>
      <c r="FTC44" s="202"/>
      <c r="FTD44" s="200"/>
      <c r="FTF44" s="200"/>
      <c r="FTG44" s="199"/>
      <c r="FTH44" s="200"/>
      <c r="FTI44" s="199"/>
      <c r="FTJ44" s="202"/>
      <c r="FTK44" s="199"/>
      <c r="FTL44" s="202"/>
      <c r="FTM44" s="200"/>
      <c r="FTO44" s="200"/>
      <c r="FTP44" s="199"/>
      <c r="FTQ44" s="200"/>
      <c r="FTR44" s="199"/>
      <c r="FTS44" s="202"/>
      <c r="FTT44" s="199"/>
      <c r="FTU44" s="202"/>
      <c r="FTV44" s="200"/>
      <c r="FTX44" s="200"/>
      <c r="FTY44" s="199"/>
      <c r="FTZ44" s="200"/>
      <c r="FUA44" s="199"/>
      <c r="FUB44" s="202"/>
      <c r="FUC44" s="199"/>
      <c r="FUD44" s="202"/>
      <c r="FUE44" s="200"/>
      <c r="FUG44" s="200"/>
      <c r="FUH44" s="199"/>
      <c r="FUI44" s="200"/>
      <c r="FUJ44" s="199"/>
      <c r="FUK44" s="202"/>
      <c r="FUL44" s="199"/>
      <c r="FUM44" s="202"/>
      <c r="FUN44" s="200"/>
      <c r="FUP44" s="200"/>
      <c r="FUQ44" s="199"/>
      <c r="FUR44" s="200"/>
      <c r="FUS44" s="199"/>
      <c r="FUT44" s="202"/>
      <c r="FUU44" s="199"/>
      <c r="FUV44" s="202"/>
      <c r="FUW44" s="200"/>
      <c r="FUY44" s="200"/>
      <c r="FUZ44" s="199"/>
      <c r="FVA44" s="200"/>
      <c r="FVB44" s="199"/>
      <c r="FVC44" s="202"/>
      <c r="FVD44" s="199"/>
      <c r="FVE44" s="202"/>
      <c r="FVF44" s="200"/>
      <c r="FVH44" s="200"/>
      <c r="FVI44" s="199"/>
      <c r="FVJ44" s="200"/>
      <c r="FVK44" s="199"/>
      <c r="FVL44" s="202"/>
      <c r="FVM44" s="199"/>
      <c r="FVN44" s="202"/>
      <c r="FVO44" s="200"/>
      <c r="FVQ44" s="200"/>
      <c r="FVR44" s="199"/>
      <c r="FVS44" s="200"/>
      <c r="FVT44" s="199"/>
      <c r="FVU44" s="202"/>
      <c r="FVV44" s="199"/>
      <c r="FVW44" s="202"/>
      <c r="FVX44" s="200"/>
      <c r="FVZ44" s="200"/>
      <c r="FWA44" s="199"/>
      <c r="FWB44" s="200"/>
      <c r="FWC44" s="199"/>
      <c r="FWD44" s="202"/>
      <c r="FWE44" s="199"/>
      <c r="FWF44" s="202"/>
      <c r="FWG44" s="200"/>
      <c r="FWI44" s="200"/>
      <c r="FWJ44" s="199"/>
      <c r="FWK44" s="200"/>
      <c r="FWL44" s="199"/>
      <c r="FWM44" s="202"/>
      <c r="FWN44" s="199"/>
      <c r="FWO44" s="202"/>
      <c r="FWP44" s="200"/>
      <c r="FWR44" s="200"/>
      <c r="FWS44" s="199"/>
      <c r="FWT44" s="200"/>
      <c r="FWU44" s="199"/>
      <c r="FWV44" s="202"/>
      <c r="FWW44" s="199"/>
      <c r="FWX44" s="202"/>
      <c r="FWY44" s="200"/>
      <c r="FXA44" s="200"/>
      <c r="FXB44" s="199"/>
      <c r="FXC44" s="200"/>
      <c r="FXD44" s="199"/>
      <c r="FXE44" s="202"/>
      <c r="FXF44" s="199"/>
      <c r="FXG44" s="202"/>
      <c r="FXH44" s="200"/>
      <c r="FXJ44" s="200"/>
      <c r="FXK44" s="199"/>
      <c r="FXL44" s="200"/>
      <c r="FXM44" s="199"/>
      <c r="FXN44" s="202"/>
      <c r="FXO44" s="199"/>
      <c r="FXP44" s="202"/>
      <c r="FXQ44" s="200"/>
      <c r="FXS44" s="200"/>
      <c r="FXT44" s="199"/>
      <c r="FXU44" s="200"/>
      <c r="FXV44" s="199"/>
      <c r="FXW44" s="202"/>
      <c r="FXX44" s="199"/>
      <c r="FXY44" s="202"/>
      <c r="FXZ44" s="200"/>
      <c r="FYB44" s="200"/>
      <c r="FYC44" s="199"/>
      <c r="FYD44" s="200"/>
      <c r="FYE44" s="199"/>
      <c r="FYF44" s="202"/>
      <c r="FYG44" s="199"/>
      <c r="FYH44" s="202"/>
      <c r="FYI44" s="200"/>
      <c r="FYK44" s="200"/>
      <c r="FYL44" s="199"/>
      <c r="FYM44" s="200"/>
      <c r="FYN44" s="199"/>
      <c r="FYO44" s="202"/>
      <c r="FYP44" s="199"/>
      <c r="FYQ44" s="202"/>
      <c r="FYR44" s="200"/>
      <c r="FYT44" s="200"/>
      <c r="FYU44" s="199"/>
      <c r="FYV44" s="200"/>
      <c r="FYW44" s="199"/>
      <c r="FYX44" s="202"/>
      <c r="FYY44" s="199"/>
      <c r="FYZ44" s="202"/>
      <c r="FZA44" s="200"/>
      <c r="FZC44" s="200"/>
      <c r="FZD44" s="199"/>
      <c r="FZE44" s="200"/>
      <c r="FZF44" s="199"/>
      <c r="FZG44" s="202"/>
      <c r="FZH44" s="199"/>
      <c r="FZI44" s="202"/>
      <c r="FZJ44" s="200"/>
      <c r="FZL44" s="200"/>
      <c r="FZM44" s="199"/>
      <c r="FZN44" s="200"/>
      <c r="FZO44" s="199"/>
      <c r="FZP44" s="202"/>
      <c r="FZQ44" s="199"/>
      <c r="FZR44" s="202"/>
      <c r="FZS44" s="200"/>
      <c r="FZU44" s="200"/>
      <c r="FZV44" s="199"/>
      <c r="FZW44" s="200"/>
      <c r="FZX44" s="199"/>
      <c r="FZY44" s="202"/>
      <c r="FZZ44" s="199"/>
      <c r="GAA44" s="202"/>
      <c r="GAB44" s="200"/>
      <c r="GAD44" s="200"/>
      <c r="GAE44" s="199"/>
      <c r="GAF44" s="200"/>
      <c r="GAG44" s="199"/>
      <c r="GAH44" s="202"/>
      <c r="GAI44" s="199"/>
      <c r="GAJ44" s="202"/>
      <c r="GAK44" s="200"/>
      <c r="GAM44" s="200"/>
      <c r="GAN44" s="199"/>
      <c r="GAO44" s="200"/>
      <c r="GAP44" s="199"/>
      <c r="GAQ44" s="202"/>
      <c r="GAR44" s="199"/>
      <c r="GAS44" s="202"/>
      <c r="GAT44" s="200"/>
      <c r="GAV44" s="200"/>
      <c r="GAW44" s="199"/>
      <c r="GAX44" s="200"/>
      <c r="GAY44" s="199"/>
      <c r="GAZ44" s="202"/>
      <c r="GBA44" s="199"/>
      <c r="GBB44" s="202"/>
      <c r="GBC44" s="200"/>
      <c r="GBE44" s="200"/>
      <c r="GBF44" s="199"/>
      <c r="GBG44" s="200"/>
      <c r="GBH44" s="199"/>
      <c r="GBI44" s="202"/>
      <c r="GBJ44" s="199"/>
      <c r="GBK44" s="202"/>
      <c r="GBL44" s="200"/>
      <c r="GBN44" s="200"/>
      <c r="GBO44" s="199"/>
      <c r="GBP44" s="200"/>
      <c r="GBQ44" s="199"/>
      <c r="GBR44" s="202"/>
      <c r="GBS44" s="199"/>
      <c r="GBT44" s="202"/>
      <c r="GBU44" s="200"/>
      <c r="GBW44" s="200"/>
      <c r="GBX44" s="199"/>
      <c r="GBY44" s="200"/>
      <c r="GBZ44" s="199"/>
      <c r="GCA44" s="202"/>
      <c r="GCB44" s="199"/>
      <c r="GCC44" s="202"/>
      <c r="GCD44" s="200"/>
      <c r="GCF44" s="200"/>
      <c r="GCG44" s="199"/>
      <c r="GCH44" s="200"/>
      <c r="GCI44" s="199"/>
      <c r="GCJ44" s="202"/>
      <c r="GCK44" s="199"/>
      <c r="GCL44" s="202"/>
      <c r="GCM44" s="200"/>
      <c r="GCO44" s="200"/>
      <c r="GCP44" s="199"/>
      <c r="GCQ44" s="200"/>
      <c r="GCR44" s="199"/>
      <c r="GCS44" s="202"/>
      <c r="GCT44" s="199"/>
      <c r="GCU44" s="202"/>
      <c r="GCV44" s="200"/>
      <c r="GCX44" s="200"/>
      <c r="GCY44" s="199"/>
      <c r="GCZ44" s="200"/>
      <c r="GDA44" s="199"/>
      <c r="GDB44" s="202"/>
      <c r="GDC44" s="199"/>
      <c r="GDD44" s="202"/>
      <c r="GDE44" s="200"/>
      <c r="GDG44" s="200"/>
      <c r="GDH44" s="199"/>
      <c r="GDI44" s="200"/>
      <c r="GDJ44" s="199"/>
      <c r="GDK44" s="202"/>
      <c r="GDL44" s="199"/>
      <c r="GDM44" s="202"/>
      <c r="GDN44" s="200"/>
      <c r="GDP44" s="200"/>
      <c r="GDQ44" s="199"/>
      <c r="GDR44" s="200"/>
      <c r="GDS44" s="199"/>
      <c r="GDT44" s="202"/>
      <c r="GDU44" s="199"/>
      <c r="GDV44" s="202"/>
      <c r="GDW44" s="200"/>
      <c r="GDY44" s="200"/>
      <c r="GDZ44" s="199"/>
      <c r="GEA44" s="200"/>
      <c r="GEB44" s="199"/>
      <c r="GEC44" s="202"/>
      <c r="GED44" s="199"/>
      <c r="GEE44" s="202"/>
      <c r="GEF44" s="200"/>
      <c r="GEH44" s="200"/>
      <c r="GEI44" s="199"/>
      <c r="GEJ44" s="200"/>
      <c r="GEK44" s="199"/>
      <c r="GEL44" s="202"/>
      <c r="GEM44" s="199"/>
      <c r="GEN44" s="202"/>
      <c r="GEO44" s="200"/>
      <c r="GEQ44" s="200"/>
      <c r="GER44" s="199"/>
      <c r="GES44" s="200"/>
      <c r="GET44" s="199"/>
      <c r="GEU44" s="202"/>
      <c r="GEV44" s="199"/>
      <c r="GEW44" s="202"/>
      <c r="GEX44" s="200"/>
      <c r="GEZ44" s="200"/>
      <c r="GFA44" s="199"/>
      <c r="GFB44" s="200"/>
      <c r="GFC44" s="199"/>
      <c r="GFD44" s="202"/>
      <c r="GFE44" s="199"/>
      <c r="GFF44" s="202"/>
      <c r="GFG44" s="200"/>
      <c r="GFI44" s="200"/>
      <c r="GFJ44" s="199"/>
      <c r="GFK44" s="200"/>
      <c r="GFL44" s="199"/>
      <c r="GFM44" s="202"/>
      <c r="GFN44" s="199"/>
      <c r="GFO44" s="202"/>
      <c r="GFP44" s="200"/>
      <c r="GFR44" s="200"/>
      <c r="GFS44" s="199"/>
      <c r="GFT44" s="200"/>
      <c r="GFU44" s="199"/>
      <c r="GFV44" s="202"/>
      <c r="GFW44" s="199"/>
      <c r="GFX44" s="202"/>
      <c r="GFY44" s="200"/>
      <c r="GGA44" s="200"/>
      <c r="GGB44" s="199"/>
      <c r="GGC44" s="200"/>
      <c r="GGD44" s="199"/>
      <c r="GGE44" s="202"/>
      <c r="GGF44" s="199"/>
      <c r="GGG44" s="202"/>
      <c r="GGH44" s="200"/>
      <c r="GGJ44" s="200"/>
      <c r="GGK44" s="199"/>
      <c r="GGL44" s="200"/>
      <c r="GGM44" s="199"/>
      <c r="GGN44" s="202"/>
      <c r="GGO44" s="199"/>
      <c r="GGP44" s="202"/>
      <c r="GGQ44" s="200"/>
      <c r="GGS44" s="200"/>
      <c r="GGT44" s="199"/>
      <c r="GGU44" s="200"/>
      <c r="GGV44" s="199"/>
      <c r="GGW44" s="202"/>
      <c r="GGX44" s="199"/>
      <c r="GGY44" s="202"/>
      <c r="GGZ44" s="200"/>
      <c r="GHB44" s="200"/>
      <c r="GHC44" s="199"/>
      <c r="GHD44" s="200"/>
      <c r="GHE44" s="199"/>
      <c r="GHF44" s="202"/>
      <c r="GHG44" s="199"/>
      <c r="GHH44" s="202"/>
      <c r="GHI44" s="200"/>
      <c r="GHK44" s="200"/>
      <c r="GHL44" s="199"/>
      <c r="GHM44" s="200"/>
      <c r="GHN44" s="199"/>
      <c r="GHO44" s="202"/>
      <c r="GHP44" s="199"/>
      <c r="GHQ44" s="202"/>
      <c r="GHR44" s="200"/>
      <c r="GHT44" s="200"/>
      <c r="GHU44" s="199"/>
      <c r="GHV44" s="200"/>
      <c r="GHW44" s="199"/>
      <c r="GHX44" s="202"/>
      <c r="GHY44" s="199"/>
      <c r="GHZ44" s="202"/>
      <c r="GIA44" s="200"/>
      <c r="GIC44" s="200"/>
      <c r="GID44" s="199"/>
      <c r="GIE44" s="200"/>
      <c r="GIF44" s="199"/>
      <c r="GIG44" s="202"/>
      <c r="GIH44" s="199"/>
      <c r="GII44" s="202"/>
      <c r="GIJ44" s="200"/>
      <c r="GIL44" s="200"/>
      <c r="GIM44" s="199"/>
      <c r="GIN44" s="200"/>
      <c r="GIO44" s="199"/>
      <c r="GIP44" s="202"/>
      <c r="GIQ44" s="199"/>
      <c r="GIR44" s="202"/>
      <c r="GIS44" s="200"/>
      <c r="GIU44" s="200"/>
      <c r="GIV44" s="199"/>
      <c r="GIW44" s="200"/>
      <c r="GIX44" s="199"/>
      <c r="GIY44" s="202"/>
      <c r="GIZ44" s="199"/>
      <c r="GJA44" s="202"/>
      <c r="GJB44" s="200"/>
      <c r="GJD44" s="200"/>
      <c r="GJE44" s="199"/>
      <c r="GJF44" s="200"/>
      <c r="GJG44" s="199"/>
      <c r="GJH44" s="202"/>
      <c r="GJI44" s="199"/>
      <c r="GJJ44" s="202"/>
      <c r="GJK44" s="200"/>
      <c r="GJM44" s="200"/>
      <c r="GJN44" s="199"/>
      <c r="GJO44" s="200"/>
      <c r="GJP44" s="199"/>
      <c r="GJQ44" s="202"/>
      <c r="GJR44" s="199"/>
      <c r="GJS44" s="202"/>
      <c r="GJT44" s="200"/>
      <c r="GJV44" s="200"/>
      <c r="GJW44" s="199"/>
      <c r="GJX44" s="200"/>
      <c r="GJY44" s="199"/>
      <c r="GJZ44" s="202"/>
      <c r="GKA44" s="199"/>
      <c r="GKB44" s="202"/>
      <c r="GKC44" s="200"/>
      <c r="GKE44" s="200"/>
      <c r="GKF44" s="199"/>
      <c r="GKG44" s="200"/>
      <c r="GKH44" s="199"/>
      <c r="GKI44" s="202"/>
      <c r="GKJ44" s="199"/>
      <c r="GKK44" s="202"/>
      <c r="GKL44" s="200"/>
      <c r="GKN44" s="200"/>
      <c r="GKO44" s="199"/>
      <c r="GKP44" s="200"/>
      <c r="GKQ44" s="199"/>
      <c r="GKR44" s="202"/>
      <c r="GKS44" s="199"/>
      <c r="GKT44" s="202"/>
      <c r="GKU44" s="200"/>
      <c r="GKW44" s="200"/>
      <c r="GKX44" s="199"/>
      <c r="GKY44" s="200"/>
      <c r="GKZ44" s="199"/>
      <c r="GLA44" s="202"/>
      <c r="GLB44" s="199"/>
      <c r="GLC44" s="202"/>
      <c r="GLD44" s="200"/>
      <c r="GLF44" s="200"/>
      <c r="GLG44" s="199"/>
      <c r="GLH44" s="200"/>
      <c r="GLI44" s="199"/>
      <c r="GLJ44" s="202"/>
      <c r="GLK44" s="199"/>
      <c r="GLL44" s="202"/>
      <c r="GLM44" s="200"/>
      <c r="GLO44" s="200"/>
      <c r="GLP44" s="199"/>
      <c r="GLQ44" s="200"/>
      <c r="GLR44" s="199"/>
      <c r="GLS44" s="202"/>
      <c r="GLT44" s="199"/>
      <c r="GLU44" s="202"/>
      <c r="GLV44" s="200"/>
      <c r="GLX44" s="200"/>
      <c r="GLY44" s="199"/>
      <c r="GLZ44" s="200"/>
      <c r="GMA44" s="199"/>
      <c r="GMB44" s="202"/>
      <c r="GMC44" s="199"/>
      <c r="GMD44" s="202"/>
      <c r="GME44" s="200"/>
      <c r="GMG44" s="200"/>
      <c r="GMH44" s="199"/>
      <c r="GMI44" s="200"/>
      <c r="GMJ44" s="199"/>
      <c r="GMK44" s="202"/>
      <c r="GML44" s="199"/>
      <c r="GMM44" s="202"/>
      <c r="GMN44" s="200"/>
      <c r="GMP44" s="200"/>
      <c r="GMQ44" s="199"/>
      <c r="GMR44" s="200"/>
      <c r="GMS44" s="199"/>
      <c r="GMT44" s="202"/>
      <c r="GMU44" s="199"/>
      <c r="GMV44" s="202"/>
      <c r="GMW44" s="200"/>
      <c r="GMY44" s="200"/>
      <c r="GMZ44" s="199"/>
      <c r="GNA44" s="200"/>
      <c r="GNB44" s="199"/>
      <c r="GNC44" s="202"/>
      <c r="GND44" s="199"/>
      <c r="GNE44" s="202"/>
      <c r="GNF44" s="200"/>
      <c r="GNH44" s="200"/>
      <c r="GNI44" s="199"/>
      <c r="GNJ44" s="200"/>
      <c r="GNK44" s="199"/>
      <c r="GNL44" s="202"/>
      <c r="GNM44" s="199"/>
      <c r="GNN44" s="202"/>
      <c r="GNO44" s="200"/>
      <c r="GNQ44" s="200"/>
      <c r="GNR44" s="199"/>
      <c r="GNS44" s="200"/>
      <c r="GNT44" s="199"/>
      <c r="GNU44" s="202"/>
      <c r="GNV44" s="199"/>
      <c r="GNW44" s="202"/>
      <c r="GNX44" s="200"/>
      <c r="GNZ44" s="200"/>
      <c r="GOA44" s="199"/>
      <c r="GOB44" s="200"/>
      <c r="GOC44" s="199"/>
      <c r="GOD44" s="202"/>
      <c r="GOE44" s="199"/>
      <c r="GOF44" s="202"/>
      <c r="GOG44" s="200"/>
      <c r="GOI44" s="200"/>
      <c r="GOJ44" s="199"/>
      <c r="GOK44" s="200"/>
      <c r="GOL44" s="199"/>
      <c r="GOM44" s="202"/>
      <c r="GON44" s="199"/>
      <c r="GOO44" s="202"/>
      <c r="GOP44" s="200"/>
      <c r="GOR44" s="200"/>
      <c r="GOS44" s="199"/>
      <c r="GOT44" s="200"/>
      <c r="GOU44" s="199"/>
      <c r="GOV44" s="202"/>
      <c r="GOW44" s="199"/>
      <c r="GOX44" s="202"/>
      <c r="GOY44" s="200"/>
      <c r="GPA44" s="200"/>
      <c r="GPB44" s="199"/>
      <c r="GPC44" s="200"/>
      <c r="GPD44" s="199"/>
      <c r="GPE44" s="202"/>
      <c r="GPF44" s="199"/>
      <c r="GPG44" s="202"/>
      <c r="GPH44" s="200"/>
      <c r="GPJ44" s="200"/>
      <c r="GPK44" s="199"/>
      <c r="GPL44" s="200"/>
      <c r="GPM44" s="199"/>
      <c r="GPN44" s="202"/>
      <c r="GPO44" s="199"/>
      <c r="GPP44" s="202"/>
      <c r="GPQ44" s="200"/>
      <c r="GPS44" s="200"/>
      <c r="GPT44" s="199"/>
      <c r="GPU44" s="200"/>
      <c r="GPV44" s="199"/>
      <c r="GPW44" s="202"/>
      <c r="GPX44" s="199"/>
      <c r="GPY44" s="202"/>
      <c r="GPZ44" s="200"/>
      <c r="GQB44" s="200"/>
      <c r="GQC44" s="199"/>
      <c r="GQD44" s="200"/>
      <c r="GQE44" s="199"/>
      <c r="GQF44" s="202"/>
      <c r="GQG44" s="199"/>
      <c r="GQH44" s="202"/>
      <c r="GQI44" s="200"/>
      <c r="GQK44" s="200"/>
      <c r="GQL44" s="199"/>
      <c r="GQM44" s="200"/>
      <c r="GQN44" s="199"/>
      <c r="GQO44" s="202"/>
      <c r="GQP44" s="199"/>
      <c r="GQQ44" s="202"/>
      <c r="GQR44" s="200"/>
      <c r="GQT44" s="200"/>
      <c r="GQU44" s="199"/>
      <c r="GQV44" s="200"/>
      <c r="GQW44" s="199"/>
      <c r="GQX44" s="202"/>
      <c r="GQY44" s="199"/>
      <c r="GQZ44" s="202"/>
      <c r="GRA44" s="200"/>
      <c r="GRC44" s="200"/>
      <c r="GRD44" s="199"/>
      <c r="GRE44" s="200"/>
      <c r="GRF44" s="199"/>
      <c r="GRG44" s="202"/>
      <c r="GRH44" s="199"/>
      <c r="GRI44" s="202"/>
      <c r="GRJ44" s="200"/>
      <c r="GRL44" s="200"/>
      <c r="GRM44" s="199"/>
      <c r="GRN44" s="200"/>
      <c r="GRO44" s="199"/>
      <c r="GRP44" s="202"/>
      <c r="GRQ44" s="199"/>
      <c r="GRR44" s="202"/>
      <c r="GRS44" s="200"/>
      <c r="GRU44" s="200"/>
      <c r="GRV44" s="199"/>
      <c r="GRW44" s="200"/>
      <c r="GRX44" s="199"/>
      <c r="GRY44" s="202"/>
      <c r="GRZ44" s="199"/>
      <c r="GSA44" s="202"/>
      <c r="GSB44" s="200"/>
      <c r="GSD44" s="200"/>
      <c r="GSE44" s="199"/>
      <c r="GSF44" s="200"/>
      <c r="GSG44" s="199"/>
      <c r="GSH44" s="202"/>
      <c r="GSI44" s="199"/>
      <c r="GSJ44" s="202"/>
      <c r="GSK44" s="200"/>
      <c r="GSM44" s="200"/>
      <c r="GSN44" s="199"/>
      <c r="GSO44" s="200"/>
      <c r="GSP44" s="199"/>
      <c r="GSQ44" s="202"/>
      <c r="GSR44" s="199"/>
      <c r="GSS44" s="202"/>
      <c r="GST44" s="200"/>
      <c r="GSV44" s="200"/>
      <c r="GSW44" s="199"/>
      <c r="GSX44" s="200"/>
      <c r="GSY44" s="199"/>
      <c r="GSZ44" s="202"/>
      <c r="GTA44" s="199"/>
      <c r="GTB44" s="202"/>
      <c r="GTC44" s="200"/>
      <c r="GTE44" s="200"/>
      <c r="GTF44" s="199"/>
      <c r="GTG44" s="200"/>
      <c r="GTH44" s="199"/>
      <c r="GTI44" s="202"/>
      <c r="GTJ44" s="199"/>
      <c r="GTK44" s="202"/>
      <c r="GTL44" s="200"/>
      <c r="GTN44" s="200"/>
      <c r="GTO44" s="199"/>
      <c r="GTP44" s="200"/>
      <c r="GTQ44" s="199"/>
      <c r="GTR44" s="202"/>
      <c r="GTS44" s="199"/>
      <c r="GTT44" s="202"/>
      <c r="GTU44" s="200"/>
      <c r="GTW44" s="200"/>
      <c r="GTX44" s="199"/>
      <c r="GTY44" s="200"/>
      <c r="GTZ44" s="199"/>
      <c r="GUA44" s="202"/>
      <c r="GUB44" s="199"/>
      <c r="GUC44" s="202"/>
      <c r="GUD44" s="200"/>
      <c r="GUF44" s="200"/>
      <c r="GUG44" s="199"/>
      <c r="GUH44" s="200"/>
      <c r="GUI44" s="199"/>
      <c r="GUJ44" s="202"/>
      <c r="GUK44" s="199"/>
      <c r="GUL44" s="202"/>
      <c r="GUM44" s="200"/>
      <c r="GUO44" s="200"/>
      <c r="GUP44" s="199"/>
      <c r="GUQ44" s="200"/>
      <c r="GUR44" s="199"/>
      <c r="GUS44" s="202"/>
      <c r="GUT44" s="199"/>
      <c r="GUU44" s="202"/>
      <c r="GUV44" s="200"/>
      <c r="GUX44" s="200"/>
      <c r="GUY44" s="199"/>
      <c r="GUZ44" s="200"/>
      <c r="GVA44" s="199"/>
      <c r="GVB44" s="202"/>
      <c r="GVC44" s="199"/>
      <c r="GVD44" s="202"/>
      <c r="GVE44" s="200"/>
      <c r="GVG44" s="200"/>
      <c r="GVH44" s="199"/>
      <c r="GVI44" s="200"/>
      <c r="GVJ44" s="199"/>
      <c r="GVK44" s="202"/>
      <c r="GVL44" s="199"/>
      <c r="GVM44" s="202"/>
      <c r="GVN44" s="200"/>
      <c r="GVP44" s="200"/>
      <c r="GVQ44" s="199"/>
      <c r="GVR44" s="200"/>
      <c r="GVS44" s="199"/>
      <c r="GVT44" s="202"/>
      <c r="GVU44" s="199"/>
      <c r="GVV44" s="202"/>
      <c r="GVW44" s="200"/>
      <c r="GVY44" s="200"/>
      <c r="GVZ44" s="199"/>
      <c r="GWA44" s="200"/>
      <c r="GWB44" s="199"/>
      <c r="GWC44" s="202"/>
      <c r="GWD44" s="199"/>
      <c r="GWE44" s="202"/>
      <c r="GWF44" s="200"/>
      <c r="GWH44" s="200"/>
      <c r="GWI44" s="199"/>
      <c r="GWJ44" s="200"/>
      <c r="GWK44" s="199"/>
      <c r="GWL44" s="202"/>
      <c r="GWM44" s="199"/>
      <c r="GWN44" s="202"/>
      <c r="GWO44" s="200"/>
      <c r="GWQ44" s="200"/>
      <c r="GWR44" s="199"/>
      <c r="GWS44" s="200"/>
      <c r="GWT44" s="199"/>
      <c r="GWU44" s="202"/>
      <c r="GWV44" s="199"/>
      <c r="GWW44" s="202"/>
      <c r="GWX44" s="200"/>
      <c r="GWZ44" s="200"/>
      <c r="GXA44" s="199"/>
      <c r="GXB44" s="200"/>
      <c r="GXC44" s="199"/>
      <c r="GXD44" s="202"/>
      <c r="GXE44" s="199"/>
      <c r="GXF44" s="202"/>
      <c r="GXG44" s="200"/>
      <c r="GXI44" s="200"/>
      <c r="GXJ44" s="199"/>
      <c r="GXK44" s="200"/>
      <c r="GXL44" s="199"/>
      <c r="GXM44" s="202"/>
      <c r="GXN44" s="199"/>
      <c r="GXO44" s="202"/>
      <c r="GXP44" s="200"/>
      <c r="GXR44" s="200"/>
      <c r="GXS44" s="199"/>
      <c r="GXT44" s="200"/>
      <c r="GXU44" s="199"/>
      <c r="GXV44" s="202"/>
      <c r="GXW44" s="199"/>
      <c r="GXX44" s="202"/>
      <c r="GXY44" s="200"/>
      <c r="GYA44" s="200"/>
      <c r="GYB44" s="199"/>
      <c r="GYC44" s="200"/>
      <c r="GYD44" s="199"/>
      <c r="GYE44" s="202"/>
      <c r="GYF44" s="199"/>
      <c r="GYG44" s="202"/>
      <c r="GYH44" s="200"/>
      <c r="GYJ44" s="200"/>
      <c r="GYK44" s="199"/>
      <c r="GYL44" s="200"/>
      <c r="GYM44" s="199"/>
      <c r="GYN44" s="202"/>
      <c r="GYO44" s="199"/>
      <c r="GYP44" s="202"/>
      <c r="GYQ44" s="200"/>
      <c r="GYS44" s="200"/>
      <c r="GYT44" s="199"/>
      <c r="GYU44" s="200"/>
      <c r="GYV44" s="199"/>
      <c r="GYW44" s="202"/>
      <c r="GYX44" s="199"/>
      <c r="GYY44" s="202"/>
      <c r="GYZ44" s="200"/>
      <c r="GZB44" s="200"/>
      <c r="GZC44" s="199"/>
      <c r="GZD44" s="200"/>
      <c r="GZE44" s="199"/>
      <c r="GZF44" s="202"/>
      <c r="GZG44" s="199"/>
      <c r="GZH44" s="202"/>
      <c r="GZI44" s="200"/>
      <c r="GZK44" s="200"/>
      <c r="GZL44" s="199"/>
      <c r="GZM44" s="200"/>
      <c r="GZN44" s="199"/>
      <c r="GZO44" s="202"/>
      <c r="GZP44" s="199"/>
      <c r="GZQ44" s="202"/>
      <c r="GZR44" s="200"/>
      <c r="GZT44" s="200"/>
      <c r="GZU44" s="199"/>
      <c r="GZV44" s="200"/>
      <c r="GZW44" s="199"/>
      <c r="GZX44" s="202"/>
      <c r="GZY44" s="199"/>
      <c r="GZZ44" s="202"/>
      <c r="HAA44" s="200"/>
      <c r="HAC44" s="200"/>
      <c r="HAD44" s="199"/>
      <c r="HAE44" s="200"/>
      <c r="HAF44" s="199"/>
      <c r="HAG44" s="202"/>
      <c r="HAH44" s="199"/>
      <c r="HAI44" s="202"/>
      <c r="HAJ44" s="200"/>
      <c r="HAL44" s="200"/>
      <c r="HAM44" s="199"/>
      <c r="HAN44" s="200"/>
      <c r="HAO44" s="199"/>
      <c r="HAP44" s="202"/>
      <c r="HAQ44" s="199"/>
      <c r="HAR44" s="202"/>
      <c r="HAS44" s="200"/>
      <c r="HAU44" s="200"/>
      <c r="HAV44" s="199"/>
      <c r="HAW44" s="200"/>
      <c r="HAX44" s="199"/>
      <c r="HAY44" s="202"/>
      <c r="HAZ44" s="199"/>
      <c r="HBA44" s="202"/>
      <c r="HBB44" s="200"/>
      <c r="HBD44" s="200"/>
      <c r="HBE44" s="199"/>
      <c r="HBF44" s="200"/>
      <c r="HBG44" s="199"/>
      <c r="HBH44" s="202"/>
      <c r="HBI44" s="199"/>
      <c r="HBJ44" s="202"/>
      <c r="HBK44" s="200"/>
      <c r="HBM44" s="200"/>
      <c r="HBN44" s="199"/>
      <c r="HBO44" s="200"/>
      <c r="HBP44" s="199"/>
      <c r="HBQ44" s="202"/>
      <c r="HBR44" s="199"/>
      <c r="HBS44" s="202"/>
      <c r="HBT44" s="200"/>
      <c r="HBV44" s="200"/>
      <c r="HBW44" s="199"/>
      <c r="HBX44" s="200"/>
      <c r="HBY44" s="199"/>
      <c r="HBZ44" s="202"/>
      <c r="HCA44" s="199"/>
      <c r="HCB44" s="202"/>
      <c r="HCC44" s="200"/>
      <c r="HCE44" s="200"/>
      <c r="HCF44" s="199"/>
      <c r="HCG44" s="200"/>
      <c r="HCH44" s="199"/>
      <c r="HCI44" s="202"/>
      <c r="HCJ44" s="199"/>
      <c r="HCK44" s="202"/>
      <c r="HCL44" s="200"/>
      <c r="HCN44" s="200"/>
      <c r="HCO44" s="199"/>
      <c r="HCP44" s="200"/>
      <c r="HCQ44" s="199"/>
      <c r="HCR44" s="202"/>
      <c r="HCS44" s="199"/>
      <c r="HCT44" s="202"/>
      <c r="HCU44" s="200"/>
      <c r="HCW44" s="200"/>
      <c r="HCX44" s="199"/>
      <c r="HCY44" s="200"/>
      <c r="HCZ44" s="199"/>
      <c r="HDA44" s="202"/>
      <c r="HDB44" s="199"/>
      <c r="HDC44" s="202"/>
      <c r="HDD44" s="200"/>
      <c r="HDF44" s="200"/>
      <c r="HDG44" s="199"/>
      <c r="HDH44" s="200"/>
      <c r="HDI44" s="199"/>
      <c r="HDJ44" s="202"/>
      <c r="HDK44" s="199"/>
      <c r="HDL44" s="202"/>
      <c r="HDM44" s="200"/>
      <c r="HDO44" s="200"/>
      <c r="HDP44" s="199"/>
      <c r="HDQ44" s="200"/>
      <c r="HDR44" s="199"/>
      <c r="HDS44" s="202"/>
      <c r="HDT44" s="199"/>
      <c r="HDU44" s="202"/>
      <c r="HDV44" s="200"/>
      <c r="HDX44" s="200"/>
      <c r="HDY44" s="199"/>
      <c r="HDZ44" s="200"/>
      <c r="HEA44" s="199"/>
      <c r="HEB44" s="202"/>
      <c r="HEC44" s="199"/>
      <c r="HED44" s="202"/>
      <c r="HEE44" s="200"/>
      <c r="HEG44" s="200"/>
      <c r="HEH44" s="199"/>
      <c r="HEI44" s="200"/>
      <c r="HEJ44" s="199"/>
      <c r="HEK44" s="202"/>
      <c r="HEL44" s="199"/>
      <c r="HEM44" s="202"/>
      <c r="HEN44" s="200"/>
      <c r="HEP44" s="200"/>
      <c r="HEQ44" s="199"/>
      <c r="HER44" s="200"/>
      <c r="HES44" s="199"/>
      <c r="HET44" s="202"/>
      <c r="HEU44" s="199"/>
      <c r="HEV44" s="202"/>
      <c r="HEW44" s="200"/>
      <c r="HEY44" s="200"/>
      <c r="HEZ44" s="199"/>
      <c r="HFA44" s="200"/>
      <c r="HFB44" s="199"/>
      <c r="HFC44" s="202"/>
      <c r="HFD44" s="199"/>
      <c r="HFE44" s="202"/>
      <c r="HFF44" s="200"/>
      <c r="HFH44" s="200"/>
      <c r="HFI44" s="199"/>
      <c r="HFJ44" s="200"/>
      <c r="HFK44" s="199"/>
      <c r="HFL44" s="202"/>
      <c r="HFM44" s="199"/>
      <c r="HFN44" s="202"/>
      <c r="HFO44" s="200"/>
      <c r="HFQ44" s="200"/>
      <c r="HFR44" s="199"/>
      <c r="HFS44" s="200"/>
      <c r="HFT44" s="199"/>
      <c r="HFU44" s="202"/>
      <c r="HFV44" s="199"/>
      <c r="HFW44" s="202"/>
      <c r="HFX44" s="200"/>
      <c r="HFZ44" s="200"/>
      <c r="HGA44" s="199"/>
      <c r="HGB44" s="200"/>
      <c r="HGC44" s="199"/>
      <c r="HGD44" s="202"/>
      <c r="HGE44" s="199"/>
      <c r="HGF44" s="202"/>
      <c r="HGG44" s="200"/>
      <c r="HGI44" s="200"/>
      <c r="HGJ44" s="199"/>
      <c r="HGK44" s="200"/>
      <c r="HGL44" s="199"/>
      <c r="HGM44" s="202"/>
      <c r="HGN44" s="199"/>
      <c r="HGO44" s="202"/>
      <c r="HGP44" s="200"/>
      <c r="HGR44" s="200"/>
      <c r="HGS44" s="199"/>
      <c r="HGT44" s="200"/>
      <c r="HGU44" s="199"/>
      <c r="HGV44" s="202"/>
      <c r="HGW44" s="199"/>
      <c r="HGX44" s="202"/>
      <c r="HGY44" s="200"/>
      <c r="HHA44" s="200"/>
      <c r="HHB44" s="199"/>
      <c r="HHC44" s="200"/>
      <c r="HHD44" s="199"/>
      <c r="HHE44" s="202"/>
      <c r="HHF44" s="199"/>
      <c r="HHG44" s="202"/>
      <c r="HHH44" s="200"/>
      <c r="HHJ44" s="200"/>
      <c r="HHK44" s="199"/>
      <c r="HHL44" s="200"/>
      <c r="HHM44" s="199"/>
      <c r="HHN44" s="202"/>
      <c r="HHO44" s="199"/>
      <c r="HHP44" s="202"/>
      <c r="HHQ44" s="200"/>
      <c r="HHS44" s="200"/>
      <c r="HHT44" s="199"/>
      <c r="HHU44" s="200"/>
      <c r="HHV44" s="199"/>
      <c r="HHW44" s="202"/>
      <c r="HHX44" s="199"/>
      <c r="HHY44" s="202"/>
      <c r="HHZ44" s="200"/>
      <c r="HIB44" s="200"/>
      <c r="HIC44" s="199"/>
      <c r="HID44" s="200"/>
      <c r="HIE44" s="199"/>
      <c r="HIF44" s="202"/>
      <c r="HIG44" s="199"/>
      <c r="HIH44" s="202"/>
      <c r="HII44" s="200"/>
      <c r="HIK44" s="200"/>
      <c r="HIL44" s="199"/>
      <c r="HIM44" s="200"/>
      <c r="HIN44" s="199"/>
      <c r="HIO44" s="202"/>
      <c r="HIP44" s="199"/>
      <c r="HIQ44" s="202"/>
      <c r="HIR44" s="200"/>
      <c r="HIT44" s="200"/>
      <c r="HIU44" s="199"/>
      <c r="HIV44" s="200"/>
      <c r="HIW44" s="199"/>
      <c r="HIX44" s="202"/>
      <c r="HIY44" s="199"/>
      <c r="HIZ44" s="202"/>
      <c r="HJA44" s="200"/>
      <c r="HJC44" s="200"/>
      <c r="HJD44" s="199"/>
      <c r="HJE44" s="200"/>
      <c r="HJF44" s="199"/>
      <c r="HJG44" s="202"/>
      <c r="HJH44" s="199"/>
      <c r="HJI44" s="202"/>
      <c r="HJJ44" s="200"/>
      <c r="HJL44" s="200"/>
      <c r="HJM44" s="199"/>
      <c r="HJN44" s="200"/>
      <c r="HJO44" s="199"/>
      <c r="HJP44" s="202"/>
      <c r="HJQ44" s="199"/>
      <c r="HJR44" s="202"/>
      <c r="HJS44" s="200"/>
      <c r="HJU44" s="200"/>
      <c r="HJV44" s="199"/>
      <c r="HJW44" s="200"/>
      <c r="HJX44" s="199"/>
      <c r="HJY44" s="202"/>
      <c r="HJZ44" s="199"/>
      <c r="HKA44" s="202"/>
      <c r="HKB44" s="200"/>
      <c r="HKD44" s="200"/>
      <c r="HKE44" s="199"/>
      <c r="HKF44" s="200"/>
      <c r="HKG44" s="199"/>
      <c r="HKH44" s="202"/>
      <c r="HKI44" s="199"/>
      <c r="HKJ44" s="202"/>
      <c r="HKK44" s="200"/>
      <c r="HKM44" s="200"/>
      <c r="HKN44" s="199"/>
      <c r="HKO44" s="200"/>
      <c r="HKP44" s="199"/>
      <c r="HKQ44" s="202"/>
      <c r="HKR44" s="199"/>
      <c r="HKS44" s="202"/>
      <c r="HKT44" s="200"/>
      <c r="HKV44" s="200"/>
      <c r="HKW44" s="199"/>
      <c r="HKX44" s="200"/>
      <c r="HKY44" s="199"/>
      <c r="HKZ44" s="202"/>
      <c r="HLA44" s="199"/>
      <c r="HLB44" s="202"/>
      <c r="HLC44" s="200"/>
      <c r="HLE44" s="200"/>
      <c r="HLF44" s="199"/>
      <c r="HLG44" s="200"/>
      <c r="HLH44" s="199"/>
      <c r="HLI44" s="202"/>
      <c r="HLJ44" s="199"/>
      <c r="HLK44" s="202"/>
      <c r="HLL44" s="200"/>
      <c r="HLN44" s="200"/>
      <c r="HLO44" s="199"/>
      <c r="HLP44" s="200"/>
      <c r="HLQ44" s="199"/>
      <c r="HLR44" s="202"/>
      <c r="HLS44" s="199"/>
      <c r="HLT44" s="202"/>
      <c r="HLU44" s="200"/>
      <c r="HLW44" s="200"/>
      <c r="HLX44" s="199"/>
      <c r="HLY44" s="200"/>
      <c r="HLZ44" s="199"/>
      <c r="HMA44" s="202"/>
      <c r="HMB44" s="199"/>
      <c r="HMC44" s="202"/>
      <c r="HMD44" s="200"/>
      <c r="HMF44" s="200"/>
      <c r="HMG44" s="199"/>
      <c r="HMH44" s="200"/>
      <c r="HMI44" s="199"/>
      <c r="HMJ44" s="202"/>
      <c r="HMK44" s="199"/>
      <c r="HML44" s="202"/>
      <c r="HMM44" s="200"/>
      <c r="HMO44" s="200"/>
      <c r="HMP44" s="199"/>
      <c r="HMQ44" s="200"/>
      <c r="HMR44" s="199"/>
      <c r="HMS44" s="202"/>
      <c r="HMT44" s="199"/>
      <c r="HMU44" s="202"/>
      <c r="HMV44" s="200"/>
      <c r="HMX44" s="200"/>
      <c r="HMY44" s="199"/>
      <c r="HMZ44" s="200"/>
      <c r="HNA44" s="199"/>
      <c r="HNB44" s="202"/>
      <c r="HNC44" s="199"/>
      <c r="HND44" s="202"/>
      <c r="HNE44" s="200"/>
      <c r="HNG44" s="200"/>
      <c r="HNH44" s="199"/>
      <c r="HNI44" s="200"/>
      <c r="HNJ44" s="199"/>
      <c r="HNK44" s="202"/>
      <c r="HNL44" s="199"/>
      <c r="HNM44" s="202"/>
      <c r="HNN44" s="200"/>
      <c r="HNP44" s="200"/>
      <c r="HNQ44" s="199"/>
      <c r="HNR44" s="200"/>
      <c r="HNS44" s="199"/>
      <c r="HNT44" s="202"/>
      <c r="HNU44" s="199"/>
      <c r="HNV44" s="202"/>
      <c r="HNW44" s="200"/>
      <c r="HNY44" s="200"/>
      <c r="HNZ44" s="199"/>
      <c r="HOA44" s="200"/>
      <c r="HOB44" s="199"/>
      <c r="HOC44" s="202"/>
      <c r="HOD44" s="199"/>
      <c r="HOE44" s="202"/>
      <c r="HOF44" s="200"/>
      <c r="HOH44" s="200"/>
      <c r="HOI44" s="199"/>
      <c r="HOJ44" s="200"/>
      <c r="HOK44" s="199"/>
      <c r="HOL44" s="202"/>
      <c r="HOM44" s="199"/>
      <c r="HON44" s="202"/>
      <c r="HOO44" s="200"/>
      <c r="HOQ44" s="200"/>
      <c r="HOR44" s="199"/>
      <c r="HOS44" s="200"/>
      <c r="HOT44" s="199"/>
      <c r="HOU44" s="202"/>
      <c r="HOV44" s="199"/>
      <c r="HOW44" s="202"/>
      <c r="HOX44" s="200"/>
      <c r="HOZ44" s="200"/>
      <c r="HPA44" s="199"/>
      <c r="HPB44" s="200"/>
      <c r="HPC44" s="199"/>
      <c r="HPD44" s="202"/>
      <c r="HPE44" s="199"/>
      <c r="HPF44" s="202"/>
      <c r="HPG44" s="200"/>
      <c r="HPI44" s="200"/>
      <c r="HPJ44" s="199"/>
      <c r="HPK44" s="200"/>
      <c r="HPL44" s="199"/>
      <c r="HPM44" s="202"/>
      <c r="HPN44" s="199"/>
      <c r="HPO44" s="202"/>
      <c r="HPP44" s="200"/>
      <c r="HPR44" s="200"/>
      <c r="HPS44" s="199"/>
      <c r="HPT44" s="200"/>
      <c r="HPU44" s="199"/>
      <c r="HPV44" s="202"/>
      <c r="HPW44" s="199"/>
      <c r="HPX44" s="202"/>
      <c r="HPY44" s="200"/>
      <c r="HQA44" s="200"/>
      <c r="HQB44" s="199"/>
      <c r="HQC44" s="200"/>
      <c r="HQD44" s="199"/>
      <c r="HQE44" s="202"/>
      <c r="HQF44" s="199"/>
      <c r="HQG44" s="202"/>
      <c r="HQH44" s="200"/>
      <c r="HQJ44" s="200"/>
      <c r="HQK44" s="199"/>
      <c r="HQL44" s="200"/>
      <c r="HQM44" s="199"/>
      <c r="HQN44" s="202"/>
      <c r="HQO44" s="199"/>
      <c r="HQP44" s="202"/>
      <c r="HQQ44" s="200"/>
      <c r="HQS44" s="200"/>
      <c r="HQT44" s="199"/>
      <c r="HQU44" s="200"/>
      <c r="HQV44" s="199"/>
      <c r="HQW44" s="202"/>
      <c r="HQX44" s="199"/>
      <c r="HQY44" s="202"/>
      <c r="HQZ44" s="200"/>
      <c r="HRB44" s="200"/>
      <c r="HRC44" s="199"/>
      <c r="HRD44" s="200"/>
      <c r="HRE44" s="199"/>
      <c r="HRF44" s="202"/>
      <c r="HRG44" s="199"/>
      <c r="HRH44" s="202"/>
      <c r="HRI44" s="200"/>
      <c r="HRK44" s="200"/>
      <c r="HRL44" s="199"/>
      <c r="HRM44" s="200"/>
      <c r="HRN44" s="199"/>
      <c r="HRO44" s="202"/>
      <c r="HRP44" s="199"/>
      <c r="HRQ44" s="202"/>
      <c r="HRR44" s="200"/>
      <c r="HRT44" s="200"/>
      <c r="HRU44" s="199"/>
      <c r="HRV44" s="200"/>
      <c r="HRW44" s="199"/>
      <c r="HRX44" s="202"/>
      <c r="HRY44" s="199"/>
      <c r="HRZ44" s="202"/>
      <c r="HSA44" s="200"/>
      <c r="HSC44" s="200"/>
      <c r="HSD44" s="199"/>
      <c r="HSE44" s="200"/>
      <c r="HSF44" s="199"/>
      <c r="HSG44" s="202"/>
      <c r="HSH44" s="199"/>
      <c r="HSI44" s="202"/>
      <c r="HSJ44" s="200"/>
      <c r="HSL44" s="200"/>
      <c r="HSM44" s="199"/>
      <c r="HSN44" s="200"/>
      <c r="HSO44" s="199"/>
      <c r="HSP44" s="202"/>
      <c r="HSQ44" s="199"/>
      <c r="HSR44" s="202"/>
      <c r="HSS44" s="200"/>
      <c r="HSU44" s="200"/>
      <c r="HSV44" s="199"/>
      <c r="HSW44" s="200"/>
      <c r="HSX44" s="199"/>
      <c r="HSY44" s="202"/>
      <c r="HSZ44" s="199"/>
      <c r="HTA44" s="202"/>
      <c r="HTB44" s="200"/>
      <c r="HTD44" s="200"/>
      <c r="HTE44" s="199"/>
      <c r="HTF44" s="200"/>
      <c r="HTG44" s="199"/>
      <c r="HTH44" s="202"/>
      <c r="HTI44" s="199"/>
      <c r="HTJ44" s="202"/>
      <c r="HTK44" s="200"/>
      <c r="HTM44" s="200"/>
      <c r="HTN44" s="199"/>
      <c r="HTO44" s="200"/>
      <c r="HTP44" s="199"/>
      <c r="HTQ44" s="202"/>
      <c r="HTR44" s="199"/>
      <c r="HTS44" s="202"/>
      <c r="HTT44" s="200"/>
      <c r="HTV44" s="200"/>
      <c r="HTW44" s="199"/>
      <c r="HTX44" s="200"/>
      <c r="HTY44" s="199"/>
      <c r="HTZ44" s="202"/>
      <c r="HUA44" s="199"/>
      <c r="HUB44" s="202"/>
      <c r="HUC44" s="200"/>
      <c r="HUE44" s="200"/>
      <c r="HUF44" s="199"/>
      <c r="HUG44" s="200"/>
      <c r="HUH44" s="199"/>
      <c r="HUI44" s="202"/>
      <c r="HUJ44" s="199"/>
      <c r="HUK44" s="202"/>
      <c r="HUL44" s="200"/>
      <c r="HUN44" s="200"/>
      <c r="HUO44" s="199"/>
      <c r="HUP44" s="200"/>
      <c r="HUQ44" s="199"/>
      <c r="HUR44" s="202"/>
      <c r="HUS44" s="199"/>
      <c r="HUT44" s="202"/>
      <c r="HUU44" s="200"/>
      <c r="HUW44" s="200"/>
      <c r="HUX44" s="199"/>
      <c r="HUY44" s="200"/>
      <c r="HUZ44" s="199"/>
      <c r="HVA44" s="202"/>
      <c r="HVB44" s="199"/>
      <c r="HVC44" s="202"/>
      <c r="HVD44" s="200"/>
      <c r="HVF44" s="200"/>
      <c r="HVG44" s="199"/>
      <c r="HVH44" s="200"/>
      <c r="HVI44" s="199"/>
      <c r="HVJ44" s="202"/>
      <c r="HVK44" s="199"/>
      <c r="HVL44" s="202"/>
      <c r="HVM44" s="200"/>
      <c r="HVO44" s="200"/>
      <c r="HVP44" s="199"/>
      <c r="HVQ44" s="200"/>
      <c r="HVR44" s="199"/>
      <c r="HVS44" s="202"/>
      <c r="HVT44" s="199"/>
      <c r="HVU44" s="202"/>
      <c r="HVV44" s="200"/>
      <c r="HVX44" s="200"/>
      <c r="HVY44" s="199"/>
      <c r="HVZ44" s="200"/>
      <c r="HWA44" s="199"/>
      <c r="HWB44" s="202"/>
      <c r="HWC44" s="199"/>
      <c r="HWD44" s="202"/>
      <c r="HWE44" s="200"/>
      <c r="HWG44" s="200"/>
      <c r="HWH44" s="199"/>
      <c r="HWI44" s="200"/>
      <c r="HWJ44" s="199"/>
      <c r="HWK44" s="202"/>
      <c r="HWL44" s="199"/>
      <c r="HWM44" s="202"/>
      <c r="HWN44" s="200"/>
      <c r="HWP44" s="200"/>
      <c r="HWQ44" s="199"/>
      <c r="HWR44" s="200"/>
      <c r="HWS44" s="199"/>
      <c r="HWT44" s="202"/>
      <c r="HWU44" s="199"/>
      <c r="HWV44" s="202"/>
      <c r="HWW44" s="200"/>
      <c r="HWY44" s="200"/>
      <c r="HWZ44" s="199"/>
      <c r="HXA44" s="200"/>
      <c r="HXB44" s="199"/>
      <c r="HXC44" s="202"/>
      <c r="HXD44" s="199"/>
      <c r="HXE44" s="202"/>
      <c r="HXF44" s="200"/>
      <c r="HXH44" s="200"/>
      <c r="HXI44" s="199"/>
      <c r="HXJ44" s="200"/>
      <c r="HXK44" s="199"/>
      <c r="HXL44" s="202"/>
      <c r="HXM44" s="199"/>
      <c r="HXN44" s="202"/>
      <c r="HXO44" s="200"/>
      <c r="HXQ44" s="200"/>
      <c r="HXR44" s="199"/>
      <c r="HXS44" s="200"/>
      <c r="HXT44" s="199"/>
      <c r="HXU44" s="202"/>
      <c r="HXV44" s="199"/>
      <c r="HXW44" s="202"/>
      <c r="HXX44" s="200"/>
      <c r="HXZ44" s="200"/>
      <c r="HYA44" s="199"/>
      <c r="HYB44" s="200"/>
      <c r="HYC44" s="199"/>
      <c r="HYD44" s="202"/>
      <c r="HYE44" s="199"/>
      <c r="HYF44" s="202"/>
      <c r="HYG44" s="200"/>
      <c r="HYI44" s="200"/>
      <c r="HYJ44" s="199"/>
      <c r="HYK44" s="200"/>
      <c r="HYL44" s="199"/>
      <c r="HYM44" s="202"/>
      <c r="HYN44" s="199"/>
      <c r="HYO44" s="202"/>
      <c r="HYP44" s="200"/>
      <c r="HYR44" s="200"/>
      <c r="HYS44" s="199"/>
      <c r="HYT44" s="200"/>
      <c r="HYU44" s="199"/>
      <c r="HYV44" s="202"/>
      <c r="HYW44" s="199"/>
      <c r="HYX44" s="202"/>
      <c r="HYY44" s="200"/>
      <c r="HZA44" s="200"/>
      <c r="HZB44" s="199"/>
      <c r="HZC44" s="200"/>
      <c r="HZD44" s="199"/>
      <c r="HZE44" s="202"/>
      <c r="HZF44" s="199"/>
      <c r="HZG44" s="202"/>
      <c r="HZH44" s="200"/>
      <c r="HZJ44" s="200"/>
      <c r="HZK44" s="199"/>
      <c r="HZL44" s="200"/>
      <c r="HZM44" s="199"/>
      <c r="HZN44" s="202"/>
      <c r="HZO44" s="199"/>
      <c r="HZP44" s="202"/>
      <c r="HZQ44" s="200"/>
      <c r="HZS44" s="200"/>
      <c r="HZT44" s="199"/>
      <c r="HZU44" s="200"/>
      <c r="HZV44" s="199"/>
      <c r="HZW44" s="202"/>
      <c r="HZX44" s="199"/>
      <c r="HZY44" s="202"/>
      <c r="HZZ44" s="200"/>
      <c r="IAB44" s="200"/>
      <c r="IAC44" s="199"/>
      <c r="IAD44" s="200"/>
      <c r="IAE44" s="199"/>
      <c r="IAF44" s="202"/>
      <c r="IAG44" s="199"/>
      <c r="IAH44" s="202"/>
      <c r="IAI44" s="200"/>
      <c r="IAK44" s="200"/>
      <c r="IAL44" s="199"/>
      <c r="IAM44" s="200"/>
      <c r="IAN44" s="199"/>
      <c r="IAO44" s="202"/>
      <c r="IAP44" s="199"/>
      <c r="IAQ44" s="202"/>
      <c r="IAR44" s="200"/>
      <c r="IAT44" s="200"/>
      <c r="IAU44" s="199"/>
      <c r="IAV44" s="200"/>
      <c r="IAW44" s="199"/>
      <c r="IAX44" s="202"/>
      <c r="IAY44" s="199"/>
      <c r="IAZ44" s="202"/>
      <c r="IBA44" s="200"/>
      <c r="IBC44" s="200"/>
      <c r="IBD44" s="199"/>
      <c r="IBE44" s="200"/>
      <c r="IBF44" s="199"/>
      <c r="IBG44" s="202"/>
      <c r="IBH44" s="199"/>
      <c r="IBI44" s="202"/>
      <c r="IBJ44" s="200"/>
      <c r="IBL44" s="200"/>
      <c r="IBM44" s="199"/>
      <c r="IBN44" s="200"/>
      <c r="IBO44" s="199"/>
      <c r="IBP44" s="202"/>
      <c r="IBQ44" s="199"/>
      <c r="IBR44" s="202"/>
      <c r="IBS44" s="200"/>
      <c r="IBU44" s="200"/>
      <c r="IBV44" s="199"/>
      <c r="IBW44" s="200"/>
      <c r="IBX44" s="199"/>
      <c r="IBY44" s="202"/>
      <c r="IBZ44" s="199"/>
      <c r="ICA44" s="202"/>
      <c r="ICB44" s="200"/>
      <c r="ICD44" s="200"/>
      <c r="ICE44" s="199"/>
      <c r="ICF44" s="200"/>
      <c r="ICG44" s="199"/>
      <c r="ICH44" s="202"/>
      <c r="ICI44" s="199"/>
      <c r="ICJ44" s="202"/>
      <c r="ICK44" s="200"/>
      <c r="ICM44" s="200"/>
      <c r="ICN44" s="199"/>
      <c r="ICO44" s="200"/>
      <c r="ICP44" s="199"/>
      <c r="ICQ44" s="202"/>
      <c r="ICR44" s="199"/>
      <c r="ICS44" s="202"/>
      <c r="ICT44" s="200"/>
      <c r="ICV44" s="200"/>
      <c r="ICW44" s="199"/>
      <c r="ICX44" s="200"/>
      <c r="ICY44" s="199"/>
      <c r="ICZ44" s="202"/>
      <c r="IDA44" s="199"/>
      <c r="IDB44" s="202"/>
      <c r="IDC44" s="200"/>
      <c r="IDE44" s="200"/>
      <c r="IDF44" s="199"/>
      <c r="IDG44" s="200"/>
      <c r="IDH44" s="199"/>
      <c r="IDI44" s="202"/>
      <c r="IDJ44" s="199"/>
      <c r="IDK44" s="202"/>
      <c r="IDL44" s="200"/>
      <c r="IDN44" s="200"/>
      <c r="IDO44" s="199"/>
      <c r="IDP44" s="200"/>
      <c r="IDQ44" s="199"/>
      <c r="IDR44" s="202"/>
      <c r="IDS44" s="199"/>
      <c r="IDT44" s="202"/>
      <c r="IDU44" s="200"/>
      <c r="IDW44" s="200"/>
      <c r="IDX44" s="199"/>
      <c r="IDY44" s="200"/>
      <c r="IDZ44" s="199"/>
      <c r="IEA44" s="202"/>
      <c r="IEB44" s="199"/>
      <c r="IEC44" s="202"/>
      <c r="IED44" s="200"/>
      <c r="IEF44" s="200"/>
      <c r="IEG44" s="199"/>
      <c r="IEH44" s="200"/>
      <c r="IEI44" s="199"/>
      <c r="IEJ44" s="202"/>
      <c r="IEK44" s="199"/>
      <c r="IEL44" s="202"/>
      <c r="IEM44" s="200"/>
      <c r="IEO44" s="200"/>
      <c r="IEP44" s="199"/>
      <c r="IEQ44" s="200"/>
      <c r="IER44" s="199"/>
      <c r="IES44" s="202"/>
      <c r="IET44" s="199"/>
      <c r="IEU44" s="202"/>
      <c r="IEV44" s="200"/>
      <c r="IEX44" s="200"/>
      <c r="IEY44" s="199"/>
      <c r="IEZ44" s="200"/>
      <c r="IFA44" s="199"/>
      <c r="IFB44" s="202"/>
      <c r="IFC44" s="199"/>
      <c r="IFD44" s="202"/>
      <c r="IFE44" s="200"/>
      <c r="IFG44" s="200"/>
      <c r="IFH44" s="199"/>
      <c r="IFI44" s="200"/>
      <c r="IFJ44" s="199"/>
      <c r="IFK44" s="202"/>
      <c r="IFL44" s="199"/>
      <c r="IFM44" s="202"/>
      <c r="IFN44" s="200"/>
      <c r="IFP44" s="200"/>
      <c r="IFQ44" s="199"/>
      <c r="IFR44" s="200"/>
      <c r="IFS44" s="199"/>
      <c r="IFT44" s="202"/>
      <c r="IFU44" s="199"/>
      <c r="IFV44" s="202"/>
      <c r="IFW44" s="200"/>
      <c r="IFY44" s="200"/>
      <c r="IFZ44" s="199"/>
      <c r="IGA44" s="200"/>
      <c r="IGB44" s="199"/>
      <c r="IGC44" s="202"/>
      <c r="IGD44" s="199"/>
      <c r="IGE44" s="202"/>
      <c r="IGF44" s="200"/>
      <c r="IGH44" s="200"/>
      <c r="IGI44" s="199"/>
      <c r="IGJ44" s="200"/>
      <c r="IGK44" s="199"/>
      <c r="IGL44" s="202"/>
      <c r="IGM44" s="199"/>
      <c r="IGN44" s="202"/>
      <c r="IGO44" s="200"/>
      <c r="IGQ44" s="200"/>
      <c r="IGR44" s="199"/>
      <c r="IGS44" s="200"/>
      <c r="IGT44" s="199"/>
      <c r="IGU44" s="202"/>
      <c r="IGV44" s="199"/>
      <c r="IGW44" s="202"/>
      <c r="IGX44" s="200"/>
      <c r="IGZ44" s="200"/>
      <c r="IHA44" s="199"/>
      <c r="IHB44" s="200"/>
      <c r="IHC44" s="199"/>
      <c r="IHD44" s="202"/>
      <c r="IHE44" s="199"/>
      <c r="IHF44" s="202"/>
      <c r="IHG44" s="200"/>
      <c r="IHI44" s="200"/>
      <c r="IHJ44" s="199"/>
      <c r="IHK44" s="200"/>
      <c r="IHL44" s="199"/>
      <c r="IHM44" s="202"/>
      <c r="IHN44" s="199"/>
      <c r="IHO44" s="202"/>
      <c r="IHP44" s="200"/>
      <c r="IHR44" s="200"/>
      <c r="IHS44" s="199"/>
      <c r="IHT44" s="200"/>
      <c r="IHU44" s="199"/>
      <c r="IHV44" s="202"/>
      <c r="IHW44" s="199"/>
      <c r="IHX44" s="202"/>
      <c r="IHY44" s="200"/>
      <c r="IIA44" s="200"/>
      <c r="IIB44" s="199"/>
      <c r="IIC44" s="200"/>
      <c r="IID44" s="199"/>
      <c r="IIE44" s="202"/>
      <c r="IIF44" s="199"/>
      <c r="IIG44" s="202"/>
      <c r="IIH44" s="200"/>
      <c r="IIJ44" s="200"/>
      <c r="IIK44" s="199"/>
      <c r="IIL44" s="200"/>
      <c r="IIM44" s="199"/>
      <c r="IIN44" s="202"/>
      <c r="IIO44" s="199"/>
      <c r="IIP44" s="202"/>
      <c r="IIQ44" s="200"/>
      <c r="IIS44" s="200"/>
      <c r="IIT44" s="199"/>
      <c r="IIU44" s="200"/>
      <c r="IIV44" s="199"/>
      <c r="IIW44" s="202"/>
      <c r="IIX44" s="199"/>
      <c r="IIY44" s="202"/>
      <c r="IIZ44" s="200"/>
      <c r="IJB44" s="200"/>
      <c r="IJC44" s="199"/>
      <c r="IJD44" s="200"/>
      <c r="IJE44" s="199"/>
      <c r="IJF44" s="202"/>
      <c r="IJG44" s="199"/>
      <c r="IJH44" s="202"/>
      <c r="IJI44" s="200"/>
      <c r="IJK44" s="200"/>
      <c r="IJL44" s="199"/>
      <c r="IJM44" s="200"/>
      <c r="IJN44" s="199"/>
      <c r="IJO44" s="202"/>
      <c r="IJP44" s="199"/>
      <c r="IJQ44" s="202"/>
      <c r="IJR44" s="200"/>
      <c r="IJT44" s="200"/>
      <c r="IJU44" s="199"/>
      <c r="IJV44" s="200"/>
      <c r="IJW44" s="199"/>
      <c r="IJX44" s="202"/>
      <c r="IJY44" s="199"/>
      <c r="IJZ44" s="202"/>
      <c r="IKA44" s="200"/>
      <c r="IKC44" s="200"/>
      <c r="IKD44" s="199"/>
      <c r="IKE44" s="200"/>
      <c r="IKF44" s="199"/>
      <c r="IKG44" s="202"/>
      <c r="IKH44" s="199"/>
      <c r="IKI44" s="202"/>
      <c r="IKJ44" s="200"/>
      <c r="IKL44" s="200"/>
      <c r="IKM44" s="199"/>
      <c r="IKN44" s="200"/>
      <c r="IKO44" s="199"/>
      <c r="IKP44" s="202"/>
      <c r="IKQ44" s="199"/>
      <c r="IKR44" s="202"/>
      <c r="IKS44" s="200"/>
      <c r="IKU44" s="200"/>
      <c r="IKV44" s="199"/>
      <c r="IKW44" s="200"/>
      <c r="IKX44" s="199"/>
      <c r="IKY44" s="202"/>
      <c r="IKZ44" s="199"/>
      <c r="ILA44" s="202"/>
      <c r="ILB44" s="200"/>
      <c r="ILD44" s="200"/>
      <c r="ILE44" s="199"/>
      <c r="ILF44" s="200"/>
      <c r="ILG44" s="199"/>
      <c r="ILH44" s="202"/>
      <c r="ILI44" s="199"/>
      <c r="ILJ44" s="202"/>
      <c r="ILK44" s="200"/>
      <c r="ILM44" s="200"/>
      <c r="ILN44" s="199"/>
      <c r="ILO44" s="200"/>
      <c r="ILP44" s="199"/>
      <c r="ILQ44" s="202"/>
      <c r="ILR44" s="199"/>
      <c r="ILS44" s="202"/>
      <c r="ILT44" s="200"/>
      <c r="ILV44" s="200"/>
      <c r="ILW44" s="199"/>
      <c r="ILX44" s="200"/>
      <c r="ILY44" s="199"/>
      <c r="ILZ44" s="202"/>
      <c r="IMA44" s="199"/>
      <c r="IMB44" s="202"/>
      <c r="IMC44" s="200"/>
      <c r="IME44" s="200"/>
      <c r="IMF44" s="199"/>
      <c r="IMG44" s="200"/>
      <c r="IMH44" s="199"/>
      <c r="IMI44" s="202"/>
      <c r="IMJ44" s="199"/>
      <c r="IMK44" s="202"/>
      <c r="IML44" s="200"/>
      <c r="IMN44" s="200"/>
      <c r="IMO44" s="199"/>
      <c r="IMP44" s="200"/>
      <c r="IMQ44" s="199"/>
      <c r="IMR44" s="202"/>
      <c r="IMS44" s="199"/>
      <c r="IMT44" s="202"/>
      <c r="IMU44" s="200"/>
      <c r="IMW44" s="200"/>
      <c r="IMX44" s="199"/>
      <c r="IMY44" s="200"/>
      <c r="IMZ44" s="199"/>
      <c r="INA44" s="202"/>
      <c r="INB44" s="199"/>
      <c r="INC44" s="202"/>
      <c r="IND44" s="200"/>
      <c r="INF44" s="200"/>
      <c r="ING44" s="199"/>
      <c r="INH44" s="200"/>
      <c r="INI44" s="199"/>
      <c r="INJ44" s="202"/>
      <c r="INK44" s="199"/>
      <c r="INL44" s="202"/>
      <c r="INM44" s="200"/>
      <c r="INO44" s="200"/>
      <c r="INP44" s="199"/>
      <c r="INQ44" s="200"/>
      <c r="INR44" s="199"/>
      <c r="INS44" s="202"/>
      <c r="INT44" s="199"/>
      <c r="INU44" s="202"/>
      <c r="INV44" s="200"/>
      <c r="INX44" s="200"/>
      <c r="INY44" s="199"/>
      <c r="INZ44" s="200"/>
      <c r="IOA44" s="199"/>
      <c r="IOB44" s="202"/>
      <c r="IOC44" s="199"/>
      <c r="IOD44" s="202"/>
      <c r="IOE44" s="200"/>
      <c r="IOG44" s="200"/>
      <c r="IOH44" s="199"/>
      <c r="IOI44" s="200"/>
      <c r="IOJ44" s="199"/>
      <c r="IOK44" s="202"/>
      <c r="IOL44" s="199"/>
      <c r="IOM44" s="202"/>
      <c r="ION44" s="200"/>
      <c r="IOP44" s="200"/>
      <c r="IOQ44" s="199"/>
      <c r="IOR44" s="200"/>
      <c r="IOS44" s="199"/>
      <c r="IOT44" s="202"/>
      <c r="IOU44" s="199"/>
      <c r="IOV44" s="202"/>
      <c r="IOW44" s="200"/>
      <c r="IOY44" s="200"/>
      <c r="IOZ44" s="199"/>
      <c r="IPA44" s="200"/>
      <c r="IPB44" s="199"/>
      <c r="IPC44" s="202"/>
      <c r="IPD44" s="199"/>
      <c r="IPE44" s="202"/>
      <c r="IPF44" s="200"/>
      <c r="IPH44" s="200"/>
      <c r="IPI44" s="199"/>
      <c r="IPJ44" s="200"/>
      <c r="IPK44" s="199"/>
      <c r="IPL44" s="202"/>
      <c r="IPM44" s="199"/>
      <c r="IPN44" s="202"/>
      <c r="IPO44" s="200"/>
      <c r="IPQ44" s="200"/>
      <c r="IPR44" s="199"/>
      <c r="IPS44" s="200"/>
      <c r="IPT44" s="199"/>
      <c r="IPU44" s="202"/>
      <c r="IPV44" s="199"/>
      <c r="IPW44" s="202"/>
      <c r="IPX44" s="200"/>
      <c r="IPZ44" s="200"/>
      <c r="IQA44" s="199"/>
      <c r="IQB44" s="200"/>
      <c r="IQC44" s="199"/>
      <c r="IQD44" s="202"/>
      <c r="IQE44" s="199"/>
      <c r="IQF44" s="202"/>
      <c r="IQG44" s="200"/>
      <c r="IQI44" s="200"/>
      <c r="IQJ44" s="199"/>
      <c r="IQK44" s="200"/>
      <c r="IQL44" s="199"/>
      <c r="IQM44" s="202"/>
      <c r="IQN44" s="199"/>
      <c r="IQO44" s="202"/>
      <c r="IQP44" s="200"/>
      <c r="IQR44" s="200"/>
      <c r="IQS44" s="199"/>
      <c r="IQT44" s="200"/>
      <c r="IQU44" s="199"/>
      <c r="IQV44" s="202"/>
      <c r="IQW44" s="199"/>
      <c r="IQX44" s="202"/>
      <c r="IQY44" s="200"/>
      <c r="IRA44" s="200"/>
      <c r="IRB44" s="199"/>
      <c r="IRC44" s="200"/>
      <c r="IRD44" s="199"/>
      <c r="IRE44" s="202"/>
      <c r="IRF44" s="199"/>
      <c r="IRG44" s="202"/>
      <c r="IRH44" s="200"/>
      <c r="IRJ44" s="200"/>
      <c r="IRK44" s="199"/>
      <c r="IRL44" s="200"/>
      <c r="IRM44" s="199"/>
      <c r="IRN44" s="202"/>
      <c r="IRO44" s="199"/>
      <c r="IRP44" s="202"/>
      <c r="IRQ44" s="200"/>
      <c r="IRS44" s="200"/>
      <c r="IRT44" s="199"/>
      <c r="IRU44" s="200"/>
      <c r="IRV44" s="199"/>
      <c r="IRW44" s="202"/>
      <c r="IRX44" s="199"/>
      <c r="IRY44" s="202"/>
      <c r="IRZ44" s="200"/>
      <c r="ISB44" s="200"/>
      <c r="ISC44" s="199"/>
      <c r="ISD44" s="200"/>
      <c r="ISE44" s="199"/>
      <c r="ISF44" s="202"/>
      <c r="ISG44" s="199"/>
      <c r="ISH44" s="202"/>
      <c r="ISI44" s="200"/>
      <c r="ISK44" s="200"/>
      <c r="ISL44" s="199"/>
      <c r="ISM44" s="200"/>
      <c r="ISN44" s="199"/>
      <c r="ISO44" s="202"/>
      <c r="ISP44" s="199"/>
      <c r="ISQ44" s="202"/>
      <c r="ISR44" s="200"/>
      <c r="IST44" s="200"/>
      <c r="ISU44" s="199"/>
      <c r="ISV44" s="200"/>
      <c r="ISW44" s="199"/>
      <c r="ISX44" s="202"/>
      <c r="ISY44" s="199"/>
      <c r="ISZ44" s="202"/>
      <c r="ITA44" s="200"/>
      <c r="ITC44" s="200"/>
      <c r="ITD44" s="199"/>
      <c r="ITE44" s="200"/>
      <c r="ITF44" s="199"/>
      <c r="ITG44" s="202"/>
      <c r="ITH44" s="199"/>
      <c r="ITI44" s="202"/>
      <c r="ITJ44" s="200"/>
      <c r="ITL44" s="200"/>
      <c r="ITM44" s="199"/>
      <c r="ITN44" s="200"/>
      <c r="ITO44" s="199"/>
      <c r="ITP44" s="202"/>
      <c r="ITQ44" s="199"/>
      <c r="ITR44" s="202"/>
      <c r="ITS44" s="200"/>
      <c r="ITU44" s="200"/>
      <c r="ITV44" s="199"/>
      <c r="ITW44" s="200"/>
      <c r="ITX44" s="199"/>
      <c r="ITY44" s="202"/>
      <c r="ITZ44" s="199"/>
      <c r="IUA44" s="202"/>
      <c r="IUB44" s="200"/>
      <c r="IUD44" s="200"/>
      <c r="IUE44" s="199"/>
      <c r="IUF44" s="200"/>
      <c r="IUG44" s="199"/>
      <c r="IUH44" s="202"/>
      <c r="IUI44" s="199"/>
      <c r="IUJ44" s="202"/>
      <c r="IUK44" s="200"/>
      <c r="IUM44" s="200"/>
      <c r="IUN44" s="199"/>
      <c r="IUO44" s="200"/>
      <c r="IUP44" s="199"/>
      <c r="IUQ44" s="202"/>
      <c r="IUR44" s="199"/>
      <c r="IUS44" s="202"/>
      <c r="IUT44" s="200"/>
      <c r="IUV44" s="200"/>
      <c r="IUW44" s="199"/>
      <c r="IUX44" s="200"/>
      <c r="IUY44" s="199"/>
      <c r="IUZ44" s="202"/>
      <c r="IVA44" s="199"/>
      <c r="IVB44" s="202"/>
      <c r="IVC44" s="200"/>
      <c r="IVE44" s="200"/>
      <c r="IVF44" s="199"/>
      <c r="IVG44" s="200"/>
      <c r="IVH44" s="199"/>
      <c r="IVI44" s="202"/>
      <c r="IVJ44" s="199"/>
      <c r="IVK44" s="202"/>
      <c r="IVL44" s="200"/>
      <c r="IVN44" s="200"/>
      <c r="IVO44" s="199"/>
      <c r="IVP44" s="200"/>
      <c r="IVQ44" s="199"/>
      <c r="IVR44" s="202"/>
      <c r="IVS44" s="199"/>
      <c r="IVT44" s="202"/>
      <c r="IVU44" s="200"/>
      <c r="IVW44" s="200"/>
      <c r="IVX44" s="199"/>
      <c r="IVY44" s="200"/>
      <c r="IVZ44" s="199"/>
      <c r="IWA44" s="202"/>
      <c r="IWB44" s="199"/>
      <c r="IWC44" s="202"/>
      <c r="IWD44" s="200"/>
      <c r="IWF44" s="200"/>
      <c r="IWG44" s="199"/>
      <c r="IWH44" s="200"/>
      <c r="IWI44" s="199"/>
      <c r="IWJ44" s="202"/>
      <c r="IWK44" s="199"/>
      <c r="IWL44" s="202"/>
      <c r="IWM44" s="200"/>
      <c r="IWO44" s="200"/>
      <c r="IWP44" s="199"/>
      <c r="IWQ44" s="200"/>
      <c r="IWR44" s="199"/>
      <c r="IWS44" s="202"/>
      <c r="IWT44" s="199"/>
      <c r="IWU44" s="202"/>
      <c r="IWV44" s="200"/>
      <c r="IWX44" s="200"/>
      <c r="IWY44" s="199"/>
      <c r="IWZ44" s="200"/>
      <c r="IXA44" s="199"/>
      <c r="IXB44" s="202"/>
      <c r="IXC44" s="199"/>
      <c r="IXD44" s="202"/>
      <c r="IXE44" s="200"/>
      <c r="IXG44" s="200"/>
      <c r="IXH44" s="199"/>
      <c r="IXI44" s="200"/>
      <c r="IXJ44" s="199"/>
      <c r="IXK44" s="202"/>
      <c r="IXL44" s="199"/>
      <c r="IXM44" s="202"/>
      <c r="IXN44" s="200"/>
      <c r="IXP44" s="200"/>
      <c r="IXQ44" s="199"/>
      <c r="IXR44" s="200"/>
      <c r="IXS44" s="199"/>
      <c r="IXT44" s="202"/>
      <c r="IXU44" s="199"/>
      <c r="IXV44" s="202"/>
      <c r="IXW44" s="200"/>
      <c r="IXY44" s="200"/>
      <c r="IXZ44" s="199"/>
      <c r="IYA44" s="200"/>
      <c r="IYB44" s="199"/>
      <c r="IYC44" s="202"/>
      <c r="IYD44" s="199"/>
      <c r="IYE44" s="202"/>
      <c r="IYF44" s="200"/>
      <c r="IYH44" s="200"/>
      <c r="IYI44" s="199"/>
      <c r="IYJ44" s="200"/>
      <c r="IYK44" s="199"/>
      <c r="IYL44" s="202"/>
      <c r="IYM44" s="199"/>
      <c r="IYN44" s="202"/>
      <c r="IYO44" s="200"/>
      <c r="IYQ44" s="200"/>
      <c r="IYR44" s="199"/>
      <c r="IYS44" s="200"/>
      <c r="IYT44" s="199"/>
      <c r="IYU44" s="202"/>
      <c r="IYV44" s="199"/>
      <c r="IYW44" s="202"/>
      <c r="IYX44" s="200"/>
      <c r="IYZ44" s="200"/>
      <c r="IZA44" s="199"/>
      <c r="IZB44" s="200"/>
      <c r="IZC44" s="199"/>
      <c r="IZD44" s="202"/>
      <c r="IZE44" s="199"/>
      <c r="IZF44" s="202"/>
      <c r="IZG44" s="200"/>
      <c r="IZI44" s="200"/>
      <c r="IZJ44" s="199"/>
      <c r="IZK44" s="200"/>
      <c r="IZL44" s="199"/>
      <c r="IZM44" s="202"/>
      <c r="IZN44" s="199"/>
      <c r="IZO44" s="202"/>
      <c r="IZP44" s="200"/>
      <c r="IZR44" s="200"/>
      <c r="IZS44" s="199"/>
      <c r="IZT44" s="200"/>
      <c r="IZU44" s="199"/>
      <c r="IZV44" s="202"/>
      <c r="IZW44" s="199"/>
      <c r="IZX44" s="202"/>
      <c r="IZY44" s="200"/>
      <c r="JAA44" s="200"/>
      <c r="JAB44" s="199"/>
      <c r="JAC44" s="200"/>
      <c r="JAD44" s="199"/>
      <c r="JAE44" s="202"/>
      <c r="JAF44" s="199"/>
      <c r="JAG44" s="202"/>
      <c r="JAH44" s="200"/>
      <c r="JAJ44" s="200"/>
      <c r="JAK44" s="199"/>
      <c r="JAL44" s="200"/>
      <c r="JAM44" s="199"/>
      <c r="JAN44" s="202"/>
      <c r="JAO44" s="199"/>
      <c r="JAP44" s="202"/>
      <c r="JAQ44" s="200"/>
      <c r="JAS44" s="200"/>
      <c r="JAT44" s="199"/>
      <c r="JAU44" s="200"/>
      <c r="JAV44" s="199"/>
      <c r="JAW44" s="202"/>
      <c r="JAX44" s="199"/>
      <c r="JAY44" s="202"/>
      <c r="JAZ44" s="200"/>
      <c r="JBB44" s="200"/>
      <c r="JBC44" s="199"/>
      <c r="JBD44" s="200"/>
      <c r="JBE44" s="199"/>
      <c r="JBF44" s="202"/>
      <c r="JBG44" s="199"/>
      <c r="JBH44" s="202"/>
      <c r="JBI44" s="200"/>
      <c r="JBK44" s="200"/>
      <c r="JBL44" s="199"/>
      <c r="JBM44" s="200"/>
      <c r="JBN44" s="199"/>
      <c r="JBO44" s="202"/>
      <c r="JBP44" s="199"/>
      <c r="JBQ44" s="202"/>
      <c r="JBR44" s="200"/>
      <c r="JBT44" s="200"/>
      <c r="JBU44" s="199"/>
      <c r="JBV44" s="200"/>
      <c r="JBW44" s="199"/>
      <c r="JBX44" s="202"/>
      <c r="JBY44" s="199"/>
      <c r="JBZ44" s="202"/>
      <c r="JCA44" s="200"/>
      <c r="JCC44" s="200"/>
      <c r="JCD44" s="199"/>
      <c r="JCE44" s="200"/>
      <c r="JCF44" s="199"/>
      <c r="JCG44" s="202"/>
      <c r="JCH44" s="199"/>
      <c r="JCI44" s="202"/>
      <c r="JCJ44" s="200"/>
      <c r="JCL44" s="200"/>
      <c r="JCM44" s="199"/>
      <c r="JCN44" s="200"/>
      <c r="JCO44" s="199"/>
      <c r="JCP44" s="202"/>
      <c r="JCQ44" s="199"/>
      <c r="JCR44" s="202"/>
      <c r="JCS44" s="200"/>
      <c r="JCU44" s="200"/>
      <c r="JCV44" s="199"/>
      <c r="JCW44" s="200"/>
      <c r="JCX44" s="199"/>
      <c r="JCY44" s="202"/>
      <c r="JCZ44" s="199"/>
      <c r="JDA44" s="202"/>
      <c r="JDB44" s="200"/>
      <c r="JDD44" s="200"/>
      <c r="JDE44" s="199"/>
      <c r="JDF44" s="200"/>
      <c r="JDG44" s="199"/>
      <c r="JDH44" s="202"/>
      <c r="JDI44" s="199"/>
      <c r="JDJ44" s="202"/>
      <c r="JDK44" s="200"/>
      <c r="JDM44" s="200"/>
      <c r="JDN44" s="199"/>
      <c r="JDO44" s="200"/>
      <c r="JDP44" s="199"/>
      <c r="JDQ44" s="202"/>
      <c r="JDR44" s="199"/>
      <c r="JDS44" s="202"/>
      <c r="JDT44" s="200"/>
      <c r="JDV44" s="200"/>
      <c r="JDW44" s="199"/>
      <c r="JDX44" s="200"/>
      <c r="JDY44" s="199"/>
      <c r="JDZ44" s="202"/>
      <c r="JEA44" s="199"/>
      <c r="JEB44" s="202"/>
      <c r="JEC44" s="200"/>
      <c r="JEE44" s="200"/>
      <c r="JEF44" s="199"/>
      <c r="JEG44" s="200"/>
      <c r="JEH44" s="199"/>
      <c r="JEI44" s="202"/>
      <c r="JEJ44" s="199"/>
      <c r="JEK44" s="202"/>
      <c r="JEL44" s="200"/>
      <c r="JEN44" s="200"/>
      <c r="JEO44" s="199"/>
      <c r="JEP44" s="200"/>
      <c r="JEQ44" s="199"/>
      <c r="JER44" s="202"/>
      <c r="JES44" s="199"/>
      <c r="JET44" s="202"/>
      <c r="JEU44" s="200"/>
      <c r="JEW44" s="200"/>
      <c r="JEX44" s="199"/>
      <c r="JEY44" s="200"/>
      <c r="JEZ44" s="199"/>
      <c r="JFA44" s="202"/>
      <c r="JFB44" s="199"/>
      <c r="JFC44" s="202"/>
      <c r="JFD44" s="200"/>
      <c r="JFF44" s="200"/>
      <c r="JFG44" s="199"/>
      <c r="JFH44" s="200"/>
      <c r="JFI44" s="199"/>
      <c r="JFJ44" s="202"/>
      <c r="JFK44" s="199"/>
      <c r="JFL44" s="202"/>
      <c r="JFM44" s="200"/>
      <c r="JFO44" s="200"/>
      <c r="JFP44" s="199"/>
      <c r="JFQ44" s="200"/>
      <c r="JFR44" s="199"/>
      <c r="JFS44" s="202"/>
      <c r="JFT44" s="199"/>
      <c r="JFU44" s="202"/>
      <c r="JFV44" s="200"/>
      <c r="JFX44" s="200"/>
      <c r="JFY44" s="199"/>
      <c r="JFZ44" s="200"/>
      <c r="JGA44" s="199"/>
      <c r="JGB44" s="202"/>
      <c r="JGC44" s="199"/>
      <c r="JGD44" s="202"/>
      <c r="JGE44" s="200"/>
      <c r="JGG44" s="200"/>
      <c r="JGH44" s="199"/>
      <c r="JGI44" s="200"/>
      <c r="JGJ44" s="199"/>
      <c r="JGK44" s="202"/>
      <c r="JGL44" s="199"/>
      <c r="JGM44" s="202"/>
      <c r="JGN44" s="200"/>
      <c r="JGP44" s="200"/>
      <c r="JGQ44" s="199"/>
      <c r="JGR44" s="200"/>
      <c r="JGS44" s="199"/>
      <c r="JGT44" s="202"/>
      <c r="JGU44" s="199"/>
      <c r="JGV44" s="202"/>
      <c r="JGW44" s="200"/>
      <c r="JGY44" s="200"/>
      <c r="JGZ44" s="199"/>
      <c r="JHA44" s="200"/>
      <c r="JHB44" s="199"/>
      <c r="JHC44" s="202"/>
      <c r="JHD44" s="199"/>
      <c r="JHE44" s="202"/>
      <c r="JHF44" s="200"/>
      <c r="JHH44" s="200"/>
      <c r="JHI44" s="199"/>
      <c r="JHJ44" s="200"/>
      <c r="JHK44" s="199"/>
      <c r="JHL44" s="202"/>
      <c r="JHM44" s="199"/>
      <c r="JHN44" s="202"/>
      <c r="JHO44" s="200"/>
      <c r="JHQ44" s="200"/>
      <c r="JHR44" s="199"/>
      <c r="JHS44" s="200"/>
      <c r="JHT44" s="199"/>
      <c r="JHU44" s="202"/>
      <c r="JHV44" s="199"/>
      <c r="JHW44" s="202"/>
      <c r="JHX44" s="200"/>
      <c r="JHZ44" s="200"/>
      <c r="JIA44" s="199"/>
      <c r="JIB44" s="200"/>
      <c r="JIC44" s="199"/>
      <c r="JID44" s="202"/>
      <c r="JIE44" s="199"/>
      <c r="JIF44" s="202"/>
      <c r="JIG44" s="200"/>
      <c r="JII44" s="200"/>
      <c r="JIJ44" s="199"/>
      <c r="JIK44" s="200"/>
      <c r="JIL44" s="199"/>
      <c r="JIM44" s="202"/>
      <c r="JIN44" s="199"/>
      <c r="JIO44" s="202"/>
      <c r="JIP44" s="200"/>
      <c r="JIR44" s="200"/>
      <c r="JIS44" s="199"/>
      <c r="JIT44" s="200"/>
      <c r="JIU44" s="199"/>
      <c r="JIV44" s="202"/>
      <c r="JIW44" s="199"/>
      <c r="JIX44" s="202"/>
      <c r="JIY44" s="200"/>
      <c r="JJA44" s="200"/>
      <c r="JJB44" s="199"/>
      <c r="JJC44" s="200"/>
      <c r="JJD44" s="199"/>
      <c r="JJE44" s="202"/>
      <c r="JJF44" s="199"/>
      <c r="JJG44" s="202"/>
      <c r="JJH44" s="200"/>
      <c r="JJJ44" s="200"/>
      <c r="JJK44" s="199"/>
      <c r="JJL44" s="200"/>
      <c r="JJM44" s="199"/>
      <c r="JJN44" s="202"/>
      <c r="JJO44" s="199"/>
      <c r="JJP44" s="202"/>
      <c r="JJQ44" s="200"/>
      <c r="JJS44" s="200"/>
      <c r="JJT44" s="199"/>
      <c r="JJU44" s="200"/>
      <c r="JJV44" s="199"/>
      <c r="JJW44" s="202"/>
      <c r="JJX44" s="199"/>
      <c r="JJY44" s="202"/>
      <c r="JJZ44" s="200"/>
      <c r="JKB44" s="200"/>
      <c r="JKC44" s="199"/>
      <c r="JKD44" s="200"/>
      <c r="JKE44" s="199"/>
      <c r="JKF44" s="202"/>
      <c r="JKG44" s="199"/>
      <c r="JKH44" s="202"/>
      <c r="JKI44" s="200"/>
      <c r="JKK44" s="200"/>
      <c r="JKL44" s="199"/>
      <c r="JKM44" s="200"/>
      <c r="JKN44" s="199"/>
      <c r="JKO44" s="202"/>
      <c r="JKP44" s="199"/>
      <c r="JKQ44" s="202"/>
      <c r="JKR44" s="200"/>
      <c r="JKT44" s="200"/>
      <c r="JKU44" s="199"/>
      <c r="JKV44" s="200"/>
      <c r="JKW44" s="199"/>
      <c r="JKX44" s="202"/>
      <c r="JKY44" s="199"/>
      <c r="JKZ44" s="202"/>
      <c r="JLA44" s="200"/>
      <c r="JLC44" s="200"/>
      <c r="JLD44" s="199"/>
      <c r="JLE44" s="200"/>
      <c r="JLF44" s="199"/>
      <c r="JLG44" s="202"/>
      <c r="JLH44" s="199"/>
      <c r="JLI44" s="202"/>
      <c r="JLJ44" s="200"/>
      <c r="JLL44" s="200"/>
      <c r="JLM44" s="199"/>
      <c r="JLN44" s="200"/>
      <c r="JLO44" s="199"/>
      <c r="JLP44" s="202"/>
      <c r="JLQ44" s="199"/>
      <c r="JLR44" s="202"/>
      <c r="JLS44" s="200"/>
      <c r="JLU44" s="200"/>
      <c r="JLV44" s="199"/>
      <c r="JLW44" s="200"/>
      <c r="JLX44" s="199"/>
      <c r="JLY44" s="202"/>
      <c r="JLZ44" s="199"/>
      <c r="JMA44" s="202"/>
      <c r="JMB44" s="200"/>
      <c r="JMD44" s="200"/>
      <c r="JME44" s="199"/>
      <c r="JMF44" s="200"/>
      <c r="JMG44" s="199"/>
      <c r="JMH44" s="202"/>
      <c r="JMI44" s="199"/>
      <c r="JMJ44" s="202"/>
      <c r="JMK44" s="200"/>
      <c r="JMM44" s="200"/>
      <c r="JMN44" s="199"/>
      <c r="JMO44" s="200"/>
      <c r="JMP44" s="199"/>
      <c r="JMQ44" s="202"/>
      <c r="JMR44" s="199"/>
      <c r="JMS44" s="202"/>
      <c r="JMT44" s="200"/>
      <c r="JMV44" s="200"/>
      <c r="JMW44" s="199"/>
      <c r="JMX44" s="200"/>
      <c r="JMY44" s="199"/>
      <c r="JMZ44" s="202"/>
      <c r="JNA44" s="199"/>
      <c r="JNB44" s="202"/>
      <c r="JNC44" s="200"/>
      <c r="JNE44" s="200"/>
      <c r="JNF44" s="199"/>
      <c r="JNG44" s="200"/>
      <c r="JNH44" s="199"/>
      <c r="JNI44" s="202"/>
      <c r="JNJ44" s="199"/>
      <c r="JNK44" s="202"/>
      <c r="JNL44" s="200"/>
      <c r="JNN44" s="200"/>
      <c r="JNO44" s="199"/>
      <c r="JNP44" s="200"/>
      <c r="JNQ44" s="199"/>
      <c r="JNR44" s="202"/>
      <c r="JNS44" s="199"/>
      <c r="JNT44" s="202"/>
      <c r="JNU44" s="200"/>
      <c r="JNW44" s="200"/>
      <c r="JNX44" s="199"/>
      <c r="JNY44" s="200"/>
      <c r="JNZ44" s="199"/>
      <c r="JOA44" s="202"/>
      <c r="JOB44" s="199"/>
      <c r="JOC44" s="202"/>
      <c r="JOD44" s="200"/>
      <c r="JOF44" s="200"/>
      <c r="JOG44" s="199"/>
      <c r="JOH44" s="200"/>
      <c r="JOI44" s="199"/>
      <c r="JOJ44" s="202"/>
      <c r="JOK44" s="199"/>
      <c r="JOL44" s="202"/>
      <c r="JOM44" s="200"/>
      <c r="JOO44" s="200"/>
      <c r="JOP44" s="199"/>
      <c r="JOQ44" s="200"/>
      <c r="JOR44" s="199"/>
      <c r="JOS44" s="202"/>
      <c r="JOT44" s="199"/>
      <c r="JOU44" s="202"/>
      <c r="JOV44" s="200"/>
      <c r="JOX44" s="200"/>
      <c r="JOY44" s="199"/>
      <c r="JOZ44" s="200"/>
      <c r="JPA44" s="199"/>
      <c r="JPB44" s="202"/>
      <c r="JPC44" s="199"/>
      <c r="JPD44" s="202"/>
      <c r="JPE44" s="200"/>
      <c r="JPG44" s="200"/>
      <c r="JPH44" s="199"/>
      <c r="JPI44" s="200"/>
      <c r="JPJ44" s="199"/>
      <c r="JPK44" s="202"/>
      <c r="JPL44" s="199"/>
      <c r="JPM44" s="202"/>
      <c r="JPN44" s="200"/>
      <c r="JPP44" s="200"/>
      <c r="JPQ44" s="199"/>
      <c r="JPR44" s="200"/>
      <c r="JPS44" s="199"/>
      <c r="JPT44" s="202"/>
      <c r="JPU44" s="199"/>
      <c r="JPV44" s="202"/>
      <c r="JPW44" s="200"/>
      <c r="JPY44" s="200"/>
      <c r="JPZ44" s="199"/>
      <c r="JQA44" s="200"/>
      <c r="JQB44" s="199"/>
      <c r="JQC44" s="202"/>
      <c r="JQD44" s="199"/>
      <c r="JQE44" s="202"/>
      <c r="JQF44" s="200"/>
      <c r="JQH44" s="200"/>
      <c r="JQI44" s="199"/>
      <c r="JQJ44" s="200"/>
      <c r="JQK44" s="199"/>
      <c r="JQL44" s="202"/>
      <c r="JQM44" s="199"/>
      <c r="JQN44" s="202"/>
      <c r="JQO44" s="200"/>
      <c r="JQQ44" s="200"/>
      <c r="JQR44" s="199"/>
      <c r="JQS44" s="200"/>
      <c r="JQT44" s="199"/>
      <c r="JQU44" s="202"/>
      <c r="JQV44" s="199"/>
      <c r="JQW44" s="202"/>
      <c r="JQX44" s="200"/>
      <c r="JQZ44" s="200"/>
      <c r="JRA44" s="199"/>
      <c r="JRB44" s="200"/>
      <c r="JRC44" s="199"/>
      <c r="JRD44" s="202"/>
      <c r="JRE44" s="199"/>
      <c r="JRF44" s="202"/>
      <c r="JRG44" s="200"/>
      <c r="JRI44" s="200"/>
      <c r="JRJ44" s="199"/>
      <c r="JRK44" s="200"/>
      <c r="JRL44" s="199"/>
      <c r="JRM44" s="202"/>
      <c r="JRN44" s="199"/>
      <c r="JRO44" s="202"/>
      <c r="JRP44" s="200"/>
      <c r="JRR44" s="200"/>
      <c r="JRS44" s="199"/>
      <c r="JRT44" s="200"/>
      <c r="JRU44" s="199"/>
      <c r="JRV44" s="202"/>
      <c r="JRW44" s="199"/>
      <c r="JRX44" s="202"/>
      <c r="JRY44" s="200"/>
      <c r="JSA44" s="200"/>
      <c r="JSB44" s="199"/>
      <c r="JSC44" s="200"/>
      <c r="JSD44" s="199"/>
      <c r="JSE44" s="202"/>
      <c r="JSF44" s="199"/>
      <c r="JSG44" s="202"/>
      <c r="JSH44" s="200"/>
      <c r="JSJ44" s="200"/>
      <c r="JSK44" s="199"/>
      <c r="JSL44" s="200"/>
      <c r="JSM44" s="199"/>
      <c r="JSN44" s="202"/>
      <c r="JSO44" s="199"/>
      <c r="JSP44" s="202"/>
      <c r="JSQ44" s="200"/>
      <c r="JSS44" s="200"/>
      <c r="JST44" s="199"/>
      <c r="JSU44" s="200"/>
      <c r="JSV44" s="199"/>
      <c r="JSW44" s="202"/>
      <c r="JSX44" s="199"/>
      <c r="JSY44" s="202"/>
      <c r="JSZ44" s="200"/>
      <c r="JTB44" s="200"/>
      <c r="JTC44" s="199"/>
      <c r="JTD44" s="200"/>
      <c r="JTE44" s="199"/>
      <c r="JTF44" s="202"/>
      <c r="JTG44" s="199"/>
      <c r="JTH44" s="202"/>
      <c r="JTI44" s="200"/>
      <c r="JTK44" s="200"/>
      <c r="JTL44" s="199"/>
      <c r="JTM44" s="200"/>
      <c r="JTN44" s="199"/>
      <c r="JTO44" s="202"/>
      <c r="JTP44" s="199"/>
      <c r="JTQ44" s="202"/>
      <c r="JTR44" s="200"/>
      <c r="JTT44" s="200"/>
      <c r="JTU44" s="199"/>
      <c r="JTV44" s="200"/>
      <c r="JTW44" s="199"/>
      <c r="JTX44" s="202"/>
      <c r="JTY44" s="199"/>
      <c r="JTZ44" s="202"/>
      <c r="JUA44" s="200"/>
      <c r="JUC44" s="200"/>
      <c r="JUD44" s="199"/>
      <c r="JUE44" s="200"/>
      <c r="JUF44" s="199"/>
      <c r="JUG44" s="202"/>
      <c r="JUH44" s="199"/>
      <c r="JUI44" s="202"/>
      <c r="JUJ44" s="200"/>
      <c r="JUL44" s="200"/>
      <c r="JUM44" s="199"/>
      <c r="JUN44" s="200"/>
      <c r="JUO44" s="199"/>
      <c r="JUP44" s="202"/>
      <c r="JUQ44" s="199"/>
      <c r="JUR44" s="202"/>
      <c r="JUS44" s="200"/>
      <c r="JUU44" s="200"/>
      <c r="JUV44" s="199"/>
      <c r="JUW44" s="200"/>
      <c r="JUX44" s="199"/>
      <c r="JUY44" s="202"/>
      <c r="JUZ44" s="199"/>
      <c r="JVA44" s="202"/>
      <c r="JVB44" s="200"/>
      <c r="JVD44" s="200"/>
      <c r="JVE44" s="199"/>
      <c r="JVF44" s="200"/>
      <c r="JVG44" s="199"/>
      <c r="JVH44" s="202"/>
      <c r="JVI44" s="199"/>
      <c r="JVJ44" s="202"/>
      <c r="JVK44" s="200"/>
      <c r="JVM44" s="200"/>
      <c r="JVN44" s="199"/>
      <c r="JVO44" s="200"/>
      <c r="JVP44" s="199"/>
      <c r="JVQ44" s="202"/>
      <c r="JVR44" s="199"/>
      <c r="JVS44" s="202"/>
      <c r="JVT44" s="200"/>
      <c r="JVV44" s="200"/>
      <c r="JVW44" s="199"/>
      <c r="JVX44" s="200"/>
      <c r="JVY44" s="199"/>
      <c r="JVZ44" s="202"/>
      <c r="JWA44" s="199"/>
      <c r="JWB44" s="202"/>
      <c r="JWC44" s="200"/>
      <c r="JWE44" s="200"/>
      <c r="JWF44" s="199"/>
      <c r="JWG44" s="200"/>
      <c r="JWH44" s="199"/>
      <c r="JWI44" s="202"/>
      <c r="JWJ44" s="199"/>
      <c r="JWK44" s="202"/>
      <c r="JWL44" s="200"/>
      <c r="JWN44" s="200"/>
      <c r="JWO44" s="199"/>
      <c r="JWP44" s="200"/>
      <c r="JWQ44" s="199"/>
      <c r="JWR44" s="202"/>
      <c r="JWS44" s="199"/>
      <c r="JWT44" s="202"/>
      <c r="JWU44" s="200"/>
      <c r="JWW44" s="200"/>
      <c r="JWX44" s="199"/>
      <c r="JWY44" s="200"/>
      <c r="JWZ44" s="199"/>
      <c r="JXA44" s="202"/>
      <c r="JXB44" s="199"/>
      <c r="JXC44" s="202"/>
      <c r="JXD44" s="200"/>
      <c r="JXF44" s="200"/>
      <c r="JXG44" s="199"/>
      <c r="JXH44" s="200"/>
      <c r="JXI44" s="199"/>
      <c r="JXJ44" s="202"/>
      <c r="JXK44" s="199"/>
      <c r="JXL44" s="202"/>
      <c r="JXM44" s="200"/>
      <c r="JXO44" s="200"/>
      <c r="JXP44" s="199"/>
      <c r="JXQ44" s="200"/>
      <c r="JXR44" s="199"/>
      <c r="JXS44" s="202"/>
      <c r="JXT44" s="199"/>
      <c r="JXU44" s="202"/>
      <c r="JXV44" s="200"/>
      <c r="JXX44" s="200"/>
      <c r="JXY44" s="199"/>
      <c r="JXZ44" s="200"/>
      <c r="JYA44" s="199"/>
      <c r="JYB44" s="202"/>
      <c r="JYC44" s="199"/>
      <c r="JYD44" s="202"/>
      <c r="JYE44" s="200"/>
      <c r="JYG44" s="200"/>
      <c r="JYH44" s="199"/>
      <c r="JYI44" s="200"/>
      <c r="JYJ44" s="199"/>
      <c r="JYK44" s="202"/>
      <c r="JYL44" s="199"/>
      <c r="JYM44" s="202"/>
      <c r="JYN44" s="200"/>
      <c r="JYP44" s="200"/>
      <c r="JYQ44" s="199"/>
      <c r="JYR44" s="200"/>
      <c r="JYS44" s="199"/>
      <c r="JYT44" s="202"/>
      <c r="JYU44" s="199"/>
      <c r="JYV44" s="202"/>
      <c r="JYW44" s="200"/>
      <c r="JYY44" s="200"/>
      <c r="JYZ44" s="199"/>
      <c r="JZA44" s="200"/>
      <c r="JZB44" s="199"/>
      <c r="JZC44" s="202"/>
      <c r="JZD44" s="199"/>
      <c r="JZE44" s="202"/>
      <c r="JZF44" s="200"/>
      <c r="JZH44" s="200"/>
      <c r="JZI44" s="199"/>
      <c r="JZJ44" s="200"/>
      <c r="JZK44" s="199"/>
      <c r="JZL44" s="202"/>
      <c r="JZM44" s="199"/>
      <c r="JZN44" s="202"/>
      <c r="JZO44" s="200"/>
      <c r="JZQ44" s="200"/>
      <c r="JZR44" s="199"/>
      <c r="JZS44" s="200"/>
      <c r="JZT44" s="199"/>
      <c r="JZU44" s="202"/>
      <c r="JZV44" s="199"/>
      <c r="JZW44" s="202"/>
      <c r="JZX44" s="200"/>
      <c r="JZZ44" s="200"/>
      <c r="KAA44" s="199"/>
      <c r="KAB44" s="200"/>
      <c r="KAC44" s="199"/>
      <c r="KAD44" s="202"/>
      <c r="KAE44" s="199"/>
      <c r="KAF44" s="202"/>
      <c r="KAG44" s="200"/>
      <c r="KAI44" s="200"/>
      <c r="KAJ44" s="199"/>
      <c r="KAK44" s="200"/>
      <c r="KAL44" s="199"/>
      <c r="KAM44" s="202"/>
      <c r="KAN44" s="199"/>
      <c r="KAO44" s="202"/>
      <c r="KAP44" s="200"/>
      <c r="KAR44" s="200"/>
      <c r="KAS44" s="199"/>
      <c r="KAT44" s="200"/>
      <c r="KAU44" s="199"/>
      <c r="KAV44" s="202"/>
      <c r="KAW44" s="199"/>
      <c r="KAX44" s="202"/>
      <c r="KAY44" s="200"/>
      <c r="KBA44" s="200"/>
      <c r="KBB44" s="199"/>
      <c r="KBC44" s="200"/>
      <c r="KBD44" s="199"/>
      <c r="KBE44" s="202"/>
      <c r="KBF44" s="199"/>
      <c r="KBG44" s="202"/>
      <c r="KBH44" s="200"/>
      <c r="KBJ44" s="200"/>
      <c r="KBK44" s="199"/>
      <c r="KBL44" s="200"/>
      <c r="KBM44" s="199"/>
      <c r="KBN44" s="202"/>
      <c r="KBO44" s="199"/>
      <c r="KBP44" s="202"/>
      <c r="KBQ44" s="200"/>
      <c r="KBS44" s="200"/>
      <c r="KBT44" s="199"/>
      <c r="KBU44" s="200"/>
      <c r="KBV44" s="199"/>
      <c r="KBW44" s="202"/>
      <c r="KBX44" s="199"/>
      <c r="KBY44" s="202"/>
      <c r="KBZ44" s="200"/>
      <c r="KCB44" s="200"/>
      <c r="KCC44" s="199"/>
      <c r="KCD44" s="200"/>
      <c r="KCE44" s="199"/>
      <c r="KCF44" s="202"/>
      <c r="KCG44" s="199"/>
      <c r="KCH44" s="202"/>
      <c r="KCI44" s="200"/>
      <c r="KCK44" s="200"/>
      <c r="KCL44" s="199"/>
      <c r="KCM44" s="200"/>
      <c r="KCN44" s="199"/>
      <c r="KCO44" s="202"/>
      <c r="KCP44" s="199"/>
      <c r="KCQ44" s="202"/>
      <c r="KCR44" s="200"/>
      <c r="KCT44" s="200"/>
      <c r="KCU44" s="199"/>
      <c r="KCV44" s="200"/>
      <c r="KCW44" s="199"/>
      <c r="KCX44" s="202"/>
      <c r="KCY44" s="199"/>
      <c r="KCZ44" s="202"/>
      <c r="KDA44" s="200"/>
      <c r="KDC44" s="200"/>
      <c r="KDD44" s="199"/>
      <c r="KDE44" s="200"/>
      <c r="KDF44" s="199"/>
      <c r="KDG44" s="202"/>
      <c r="KDH44" s="199"/>
      <c r="KDI44" s="202"/>
      <c r="KDJ44" s="200"/>
      <c r="KDL44" s="200"/>
      <c r="KDM44" s="199"/>
      <c r="KDN44" s="200"/>
      <c r="KDO44" s="199"/>
      <c r="KDP44" s="202"/>
      <c r="KDQ44" s="199"/>
      <c r="KDR44" s="202"/>
      <c r="KDS44" s="200"/>
      <c r="KDU44" s="200"/>
      <c r="KDV44" s="199"/>
      <c r="KDW44" s="200"/>
      <c r="KDX44" s="199"/>
      <c r="KDY44" s="202"/>
      <c r="KDZ44" s="199"/>
      <c r="KEA44" s="202"/>
      <c r="KEB44" s="200"/>
      <c r="KED44" s="200"/>
      <c r="KEE44" s="199"/>
      <c r="KEF44" s="200"/>
      <c r="KEG44" s="199"/>
      <c r="KEH44" s="202"/>
      <c r="KEI44" s="199"/>
      <c r="KEJ44" s="202"/>
      <c r="KEK44" s="200"/>
      <c r="KEM44" s="200"/>
      <c r="KEN44" s="199"/>
      <c r="KEO44" s="200"/>
      <c r="KEP44" s="199"/>
      <c r="KEQ44" s="202"/>
      <c r="KER44" s="199"/>
      <c r="KES44" s="202"/>
      <c r="KET44" s="200"/>
      <c r="KEV44" s="200"/>
      <c r="KEW44" s="199"/>
      <c r="KEX44" s="200"/>
      <c r="KEY44" s="199"/>
      <c r="KEZ44" s="202"/>
      <c r="KFA44" s="199"/>
      <c r="KFB44" s="202"/>
      <c r="KFC44" s="200"/>
      <c r="KFE44" s="200"/>
      <c r="KFF44" s="199"/>
      <c r="KFG44" s="200"/>
      <c r="KFH44" s="199"/>
      <c r="KFI44" s="202"/>
      <c r="KFJ44" s="199"/>
      <c r="KFK44" s="202"/>
      <c r="KFL44" s="200"/>
      <c r="KFN44" s="200"/>
      <c r="KFO44" s="199"/>
      <c r="KFP44" s="200"/>
      <c r="KFQ44" s="199"/>
      <c r="KFR44" s="202"/>
      <c r="KFS44" s="199"/>
      <c r="KFT44" s="202"/>
      <c r="KFU44" s="200"/>
      <c r="KFW44" s="200"/>
      <c r="KFX44" s="199"/>
      <c r="KFY44" s="200"/>
      <c r="KFZ44" s="199"/>
      <c r="KGA44" s="202"/>
      <c r="KGB44" s="199"/>
      <c r="KGC44" s="202"/>
      <c r="KGD44" s="200"/>
      <c r="KGF44" s="200"/>
      <c r="KGG44" s="199"/>
      <c r="KGH44" s="200"/>
      <c r="KGI44" s="199"/>
      <c r="KGJ44" s="202"/>
      <c r="KGK44" s="199"/>
      <c r="KGL44" s="202"/>
      <c r="KGM44" s="200"/>
      <c r="KGO44" s="200"/>
      <c r="KGP44" s="199"/>
      <c r="KGQ44" s="200"/>
      <c r="KGR44" s="199"/>
      <c r="KGS44" s="202"/>
      <c r="KGT44" s="199"/>
      <c r="KGU44" s="202"/>
      <c r="KGV44" s="200"/>
      <c r="KGX44" s="200"/>
      <c r="KGY44" s="199"/>
      <c r="KGZ44" s="200"/>
      <c r="KHA44" s="199"/>
      <c r="KHB44" s="202"/>
      <c r="KHC44" s="199"/>
      <c r="KHD44" s="202"/>
      <c r="KHE44" s="200"/>
      <c r="KHG44" s="200"/>
      <c r="KHH44" s="199"/>
      <c r="KHI44" s="200"/>
      <c r="KHJ44" s="199"/>
      <c r="KHK44" s="202"/>
      <c r="KHL44" s="199"/>
      <c r="KHM44" s="202"/>
      <c r="KHN44" s="200"/>
      <c r="KHP44" s="200"/>
      <c r="KHQ44" s="199"/>
      <c r="KHR44" s="200"/>
      <c r="KHS44" s="199"/>
      <c r="KHT44" s="202"/>
      <c r="KHU44" s="199"/>
      <c r="KHV44" s="202"/>
      <c r="KHW44" s="200"/>
      <c r="KHY44" s="200"/>
      <c r="KHZ44" s="199"/>
      <c r="KIA44" s="200"/>
      <c r="KIB44" s="199"/>
      <c r="KIC44" s="202"/>
      <c r="KID44" s="199"/>
      <c r="KIE44" s="202"/>
      <c r="KIF44" s="200"/>
      <c r="KIH44" s="200"/>
      <c r="KII44" s="199"/>
      <c r="KIJ44" s="200"/>
      <c r="KIK44" s="199"/>
      <c r="KIL44" s="202"/>
      <c r="KIM44" s="199"/>
      <c r="KIN44" s="202"/>
      <c r="KIO44" s="200"/>
      <c r="KIQ44" s="200"/>
      <c r="KIR44" s="199"/>
      <c r="KIS44" s="200"/>
      <c r="KIT44" s="199"/>
      <c r="KIU44" s="202"/>
      <c r="KIV44" s="199"/>
      <c r="KIW44" s="202"/>
      <c r="KIX44" s="200"/>
      <c r="KIZ44" s="200"/>
      <c r="KJA44" s="199"/>
      <c r="KJB44" s="200"/>
      <c r="KJC44" s="199"/>
      <c r="KJD44" s="202"/>
      <c r="KJE44" s="199"/>
      <c r="KJF44" s="202"/>
      <c r="KJG44" s="200"/>
      <c r="KJI44" s="200"/>
      <c r="KJJ44" s="199"/>
      <c r="KJK44" s="200"/>
      <c r="KJL44" s="199"/>
      <c r="KJM44" s="202"/>
      <c r="KJN44" s="199"/>
      <c r="KJO44" s="202"/>
      <c r="KJP44" s="200"/>
      <c r="KJR44" s="200"/>
      <c r="KJS44" s="199"/>
      <c r="KJT44" s="200"/>
      <c r="KJU44" s="199"/>
      <c r="KJV44" s="202"/>
      <c r="KJW44" s="199"/>
      <c r="KJX44" s="202"/>
      <c r="KJY44" s="200"/>
      <c r="KKA44" s="200"/>
      <c r="KKB44" s="199"/>
      <c r="KKC44" s="200"/>
      <c r="KKD44" s="199"/>
      <c r="KKE44" s="202"/>
      <c r="KKF44" s="199"/>
      <c r="KKG44" s="202"/>
      <c r="KKH44" s="200"/>
      <c r="KKJ44" s="200"/>
      <c r="KKK44" s="199"/>
      <c r="KKL44" s="200"/>
      <c r="KKM44" s="199"/>
      <c r="KKN44" s="202"/>
      <c r="KKO44" s="199"/>
      <c r="KKP44" s="202"/>
      <c r="KKQ44" s="200"/>
      <c r="KKS44" s="200"/>
      <c r="KKT44" s="199"/>
      <c r="KKU44" s="200"/>
      <c r="KKV44" s="199"/>
      <c r="KKW44" s="202"/>
      <c r="KKX44" s="199"/>
      <c r="KKY44" s="202"/>
      <c r="KKZ44" s="200"/>
      <c r="KLB44" s="200"/>
      <c r="KLC44" s="199"/>
      <c r="KLD44" s="200"/>
      <c r="KLE44" s="199"/>
      <c r="KLF44" s="202"/>
      <c r="KLG44" s="199"/>
      <c r="KLH44" s="202"/>
      <c r="KLI44" s="200"/>
      <c r="KLK44" s="200"/>
      <c r="KLL44" s="199"/>
      <c r="KLM44" s="200"/>
      <c r="KLN44" s="199"/>
      <c r="KLO44" s="202"/>
      <c r="KLP44" s="199"/>
      <c r="KLQ44" s="202"/>
      <c r="KLR44" s="200"/>
      <c r="KLT44" s="200"/>
      <c r="KLU44" s="199"/>
      <c r="KLV44" s="200"/>
      <c r="KLW44" s="199"/>
      <c r="KLX44" s="202"/>
      <c r="KLY44" s="199"/>
      <c r="KLZ44" s="202"/>
      <c r="KMA44" s="200"/>
      <c r="KMC44" s="200"/>
      <c r="KMD44" s="199"/>
      <c r="KME44" s="200"/>
      <c r="KMF44" s="199"/>
      <c r="KMG44" s="202"/>
      <c r="KMH44" s="199"/>
      <c r="KMI44" s="202"/>
      <c r="KMJ44" s="200"/>
      <c r="KML44" s="200"/>
      <c r="KMM44" s="199"/>
      <c r="KMN44" s="200"/>
      <c r="KMO44" s="199"/>
      <c r="KMP44" s="202"/>
      <c r="KMQ44" s="199"/>
      <c r="KMR44" s="202"/>
      <c r="KMS44" s="200"/>
      <c r="KMU44" s="200"/>
      <c r="KMV44" s="199"/>
      <c r="KMW44" s="200"/>
      <c r="KMX44" s="199"/>
      <c r="KMY44" s="202"/>
      <c r="KMZ44" s="199"/>
      <c r="KNA44" s="202"/>
      <c r="KNB44" s="200"/>
      <c r="KND44" s="200"/>
      <c r="KNE44" s="199"/>
      <c r="KNF44" s="200"/>
      <c r="KNG44" s="199"/>
      <c r="KNH44" s="202"/>
      <c r="KNI44" s="199"/>
      <c r="KNJ44" s="202"/>
      <c r="KNK44" s="200"/>
      <c r="KNM44" s="200"/>
      <c r="KNN44" s="199"/>
      <c r="KNO44" s="200"/>
      <c r="KNP44" s="199"/>
      <c r="KNQ44" s="202"/>
      <c r="KNR44" s="199"/>
      <c r="KNS44" s="202"/>
      <c r="KNT44" s="200"/>
      <c r="KNV44" s="200"/>
      <c r="KNW44" s="199"/>
      <c r="KNX44" s="200"/>
      <c r="KNY44" s="199"/>
      <c r="KNZ44" s="202"/>
      <c r="KOA44" s="199"/>
      <c r="KOB44" s="202"/>
      <c r="KOC44" s="200"/>
      <c r="KOE44" s="200"/>
      <c r="KOF44" s="199"/>
      <c r="KOG44" s="200"/>
      <c r="KOH44" s="199"/>
      <c r="KOI44" s="202"/>
      <c r="KOJ44" s="199"/>
      <c r="KOK44" s="202"/>
      <c r="KOL44" s="200"/>
      <c r="KON44" s="200"/>
      <c r="KOO44" s="199"/>
      <c r="KOP44" s="200"/>
      <c r="KOQ44" s="199"/>
      <c r="KOR44" s="202"/>
      <c r="KOS44" s="199"/>
      <c r="KOT44" s="202"/>
      <c r="KOU44" s="200"/>
      <c r="KOW44" s="200"/>
      <c r="KOX44" s="199"/>
      <c r="KOY44" s="200"/>
      <c r="KOZ44" s="199"/>
      <c r="KPA44" s="202"/>
      <c r="KPB44" s="199"/>
      <c r="KPC44" s="202"/>
      <c r="KPD44" s="200"/>
      <c r="KPF44" s="200"/>
      <c r="KPG44" s="199"/>
      <c r="KPH44" s="200"/>
      <c r="KPI44" s="199"/>
      <c r="KPJ44" s="202"/>
      <c r="KPK44" s="199"/>
      <c r="KPL44" s="202"/>
      <c r="KPM44" s="200"/>
      <c r="KPO44" s="200"/>
      <c r="KPP44" s="199"/>
      <c r="KPQ44" s="200"/>
      <c r="KPR44" s="199"/>
      <c r="KPS44" s="202"/>
      <c r="KPT44" s="199"/>
      <c r="KPU44" s="202"/>
      <c r="KPV44" s="200"/>
      <c r="KPX44" s="200"/>
      <c r="KPY44" s="199"/>
      <c r="KPZ44" s="200"/>
      <c r="KQA44" s="199"/>
      <c r="KQB44" s="202"/>
      <c r="KQC44" s="199"/>
      <c r="KQD44" s="202"/>
      <c r="KQE44" s="200"/>
      <c r="KQG44" s="200"/>
      <c r="KQH44" s="199"/>
      <c r="KQI44" s="200"/>
      <c r="KQJ44" s="199"/>
      <c r="KQK44" s="202"/>
      <c r="KQL44" s="199"/>
      <c r="KQM44" s="202"/>
      <c r="KQN44" s="200"/>
      <c r="KQP44" s="200"/>
      <c r="KQQ44" s="199"/>
      <c r="KQR44" s="200"/>
      <c r="KQS44" s="199"/>
      <c r="KQT44" s="202"/>
      <c r="KQU44" s="199"/>
      <c r="KQV44" s="202"/>
      <c r="KQW44" s="200"/>
      <c r="KQY44" s="200"/>
      <c r="KQZ44" s="199"/>
      <c r="KRA44" s="200"/>
      <c r="KRB44" s="199"/>
      <c r="KRC44" s="202"/>
      <c r="KRD44" s="199"/>
      <c r="KRE44" s="202"/>
      <c r="KRF44" s="200"/>
      <c r="KRH44" s="200"/>
      <c r="KRI44" s="199"/>
      <c r="KRJ44" s="200"/>
      <c r="KRK44" s="199"/>
      <c r="KRL44" s="202"/>
      <c r="KRM44" s="199"/>
      <c r="KRN44" s="202"/>
      <c r="KRO44" s="200"/>
      <c r="KRQ44" s="200"/>
      <c r="KRR44" s="199"/>
      <c r="KRS44" s="200"/>
      <c r="KRT44" s="199"/>
      <c r="KRU44" s="202"/>
      <c r="KRV44" s="199"/>
      <c r="KRW44" s="202"/>
      <c r="KRX44" s="200"/>
      <c r="KRZ44" s="200"/>
      <c r="KSA44" s="199"/>
      <c r="KSB44" s="200"/>
      <c r="KSC44" s="199"/>
      <c r="KSD44" s="202"/>
      <c r="KSE44" s="199"/>
      <c r="KSF44" s="202"/>
      <c r="KSG44" s="200"/>
      <c r="KSI44" s="200"/>
      <c r="KSJ44" s="199"/>
      <c r="KSK44" s="200"/>
      <c r="KSL44" s="199"/>
      <c r="KSM44" s="202"/>
      <c r="KSN44" s="199"/>
      <c r="KSO44" s="202"/>
      <c r="KSP44" s="200"/>
      <c r="KSR44" s="200"/>
      <c r="KSS44" s="199"/>
      <c r="KST44" s="200"/>
      <c r="KSU44" s="199"/>
      <c r="KSV44" s="202"/>
      <c r="KSW44" s="199"/>
      <c r="KSX44" s="202"/>
      <c r="KSY44" s="200"/>
      <c r="KTA44" s="200"/>
      <c r="KTB44" s="199"/>
      <c r="KTC44" s="200"/>
      <c r="KTD44" s="199"/>
      <c r="KTE44" s="202"/>
      <c r="KTF44" s="199"/>
      <c r="KTG44" s="202"/>
      <c r="KTH44" s="200"/>
      <c r="KTJ44" s="200"/>
      <c r="KTK44" s="199"/>
      <c r="KTL44" s="200"/>
      <c r="KTM44" s="199"/>
      <c r="KTN44" s="202"/>
      <c r="KTO44" s="199"/>
      <c r="KTP44" s="202"/>
      <c r="KTQ44" s="200"/>
      <c r="KTS44" s="200"/>
      <c r="KTT44" s="199"/>
      <c r="KTU44" s="200"/>
      <c r="KTV44" s="199"/>
      <c r="KTW44" s="202"/>
      <c r="KTX44" s="199"/>
      <c r="KTY44" s="202"/>
      <c r="KTZ44" s="200"/>
      <c r="KUB44" s="200"/>
      <c r="KUC44" s="199"/>
      <c r="KUD44" s="200"/>
      <c r="KUE44" s="199"/>
      <c r="KUF44" s="202"/>
      <c r="KUG44" s="199"/>
      <c r="KUH44" s="202"/>
      <c r="KUI44" s="200"/>
      <c r="KUK44" s="200"/>
      <c r="KUL44" s="199"/>
      <c r="KUM44" s="200"/>
      <c r="KUN44" s="199"/>
      <c r="KUO44" s="202"/>
      <c r="KUP44" s="199"/>
      <c r="KUQ44" s="202"/>
      <c r="KUR44" s="200"/>
      <c r="KUT44" s="200"/>
      <c r="KUU44" s="199"/>
      <c r="KUV44" s="200"/>
      <c r="KUW44" s="199"/>
      <c r="KUX44" s="202"/>
      <c r="KUY44" s="199"/>
      <c r="KUZ44" s="202"/>
      <c r="KVA44" s="200"/>
      <c r="KVC44" s="200"/>
      <c r="KVD44" s="199"/>
      <c r="KVE44" s="200"/>
      <c r="KVF44" s="199"/>
      <c r="KVG44" s="202"/>
      <c r="KVH44" s="199"/>
      <c r="KVI44" s="202"/>
      <c r="KVJ44" s="200"/>
      <c r="KVL44" s="200"/>
      <c r="KVM44" s="199"/>
      <c r="KVN44" s="200"/>
      <c r="KVO44" s="199"/>
      <c r="KVP44" s="202"/>
      <c r="KVQ44" s="199"/>
      <c r="KVR44" s="202"/>
      <c r="KVS44" s="200"/>
      <c r="KVU44" s="200"/>
      <c r="KVV44" s="199"/>
      <c r="KVW44" s="200"/>
      <c r="KVX44" s="199"/>
      <c r="KVY44" s="202"/>
      <c r="KVZ44" s="199"/>
      <c r="KWA44" s="202"/>
      <c r="KWB44" s="200"/>
      <c r="KWD44" s="200"/>
      <c r="KWE44" s="199"/>
      <c r="KWF44" s="200"/>
      <c r="KWG44" s="199"/>
      <c r="KWH44" s="202"/>
      <c r="KWI44" s="199"/>
      <c r="KWJ44" s="202"/>
      <c r="KWK44" s="200"/>
      <c r="KWM44" s="200"/>
      <c r="KWN44" s="199"/>
      <c r="KWO44" s="200"/>
      <c r="KWP44" s="199"/>
      <c r="KWQ44" s="202"/>
      <c r="KWR44" s="199"/>
      <c r="KWS44" s="202"/>
      <c r="KWT44" s="200"/>
      <c r="KWV44" s="200"/>
      <c r="KWW44" s="199"/>
      <c r="KWX44" s="200"/>
      <c r="KWY44" s="199"/>
      <c r="KWZ44" s="202"/>
      <c r="KXA44" s="199"/>
      <c r="KXB44" s="202"/>
      <c r="KXC44" s="200"/>
      <c r="KXE44" s="200"/>
      <c r="KXF44" s="199"/>
      <c r="KXG44" s="200"/>
      <c r="KXH44" s="199"/>
      <c r="KXI44" s="202"/>
      <c r="KXJ44" s="199"/>
      <c r="KXK44" s="202"/>
      <c r="KXL44" s="200"/>
      <c r="KXN44" s="200"/>
      <c r="KXO44" s="199"/>
      <c r="KXP44" s="200"/>
      <c r="KXQ44" s="199"/>
      <c r="KXR44" s="202"/>
      <c r="KXS44" s="199"/>
      <c r="KXT44" s="202"/>
      <c r="KXU44" s="200"/>
      <c r="KXW44" s="200"/>
      <c r="KXX44" s="199"/>
      <c r="KXY44" s="200"/>
      <c r="KXZ44" s="199"/>
      <c r="KYA44" s="202"/>
      <c r="KYB44" s="199"/>
      <c r="KYC44" s="202"/>
      <c r="KYD44" s="200"/>
      <c r="KYF44" s="200"/>
      <c r="KYG44" s="199"/>
      <c r="KYH44" s="200"/>
      <c r="KYI44" s="199"/>
      <c r="KYJ44" s="202"/>
      <c r="KYK44" s="199"/>
      <c r="KYL44" s="202"/>
      <c r="KYM44" s="200"/>
      <c r="KYO44" s="200"/>
      <c r="KYP44" s="199"/>
      <c r="KYQ44" s="200"/>
      <c r="KYR44" s="199"/>
      <c r="KYS44" s="202"/>
      <c r="KYT44" s="199"/>
      <c r="KYU44" s="202"/>
      <c r="KYV44" s="200"/>
      <c r="KYX44" s="200"/>
      <c r="KYY44" s="199"/>
      <c r="KYZ44" s="200"/>
      <c r="KZA44" s="199"/>
      <c r="KZB44" s="202"/>
      <c r="KZC44" s="199"/>
      <c r="KZD44" s="202"/>
      <c r="KZE44" s="200"/>
      <c r="KZG44" s="200"/>
      <c r="KZH44" s="199"/>
      <c r="KZI44" s="200"/>
      <c r="KZJ44" s="199"/>
      <c r="KZK44" s="202"/>
      <c r="KZL44" s="199"/>
      <c r="KZM44" s="202"/>
      <c r="KZN44" s="200"/>
      <c r="KZP44" s="200"/>
      <c r="KZQ44" s="199"/>
      <c r="KZR44" s="200"/>
      <c r="KZS44" s="199"/>
      <c r="KZT44" s="202"/>
      <c r="KZU44" s="199"/>
      <c r="KZV44" s="202"/>
      <c r="KZW44" s="200"/>
      <c r="KZY44" s="200"/>
      <c r="KZZ44" s="199"/>
      <c r="LAA44" s="200"/>
      <c r="LAB44" s="199"/>
      <c r="LAC44" s="202"/>
      <c r="LAD44" s="199"/>
      <c r="LAE44" s="202"/>
      <c r="LAF44" s="200"/>
      <c r="LAH44" s="200"/>
      <c r="LAI44" s="199"/>
      <c r="LAJ44" s="200"/>
      <c r="LAK44" s="199"/>
      <c r="LAL44" s="202"/>
      <c r="LAM44" s="199"/>
      <c r="LAN44" s="202"/>
      <c r="LAO44" s="200"/>
      <c r="LAQ44" s="200"/>
      <c r="LAR44" s="199"/>
      <c r="LAS44" s="200"/>
      <c r="LAT44" s="199"/>
      <c r="LAU44" s="202"/>
      <c r="LAV44" s="199"/>
      <c r="LAW44" s="202"/>
      <c r="LAX44" s="200"/>
      <c r="LAZ44" s="200"/>
      <c r="LBA44" s="199"/>
      <c r="LBB44" s="200"/>
      <c r="LBC44" s="199"/>
      <c r="LBD44" s="202"/>
      <c r="LBE44" s="199"/>
      <c r="LBF44" s="202"/>
      <c r="LBG44" s="200"/>
      <c r="LBI44" s="200"/>
      <c r="LBJ44" s="199"/>
      <c r="LBK44" s="200"/>
      <c r="LBL44" s="199"/>
      <c r="LBM44" s="202"/>
      <c r="LBN44" s="199"/>
      <c r="LBO44" s="202"/>
      <c r="LBP44" s="200"/>
      <c r="LBR44" s="200"/>
      <c r="LBS44" s="199"/>
      <c r="LBT44" s="200"/>
      <c r="LBU44" s="199"/>
      <c r="LBV44" s="202"/>
      <c r="LBW44" s="199"/>
      <c r="LBX44" s="202"/>
      <c r="LBY44" s="200"/>
      <c r="LCA44" s="200"/>
      <c r="LCB44" s="199"/>
      <c r="LCC44" s="200"/>
      <c r="LCD44" s="199"/>
      <c r="LCE44" s="202"/>
      <c r="LCF44" s="199"/>
      <c r="LCG44" s="202"/>
      <c r="LCH44" s="200"/>
      <c r="LCJ44" s="200"/>
      <c r="LCK44" s="199"/>
      <c r="LCL44" s="200"/>
      <c r="LCM44" s="199"/>
      <c r="LCN44" s="202"/>
      <c r="LCO44" s="199"/>
      <c r="LCP44" s="202"/>
      <c r="LCQ44" s="200"/>
      <c r="LCS44" s="200"/>
      <c r="LCT44" s="199"/>
      <c r="LCU44" s="200"/>
      <c r="LCV44" s="199"/>
      <c r="LCW44" s="202"/>
      <c r="LCX44" s="199"/>
      <c r="LCY44" s="202"/>
      <c r="LCZ44" s="200"/>
      <c r="LDB44" s="200"/>
      <c r="LDC44" s="199"/>
      <c r="LDD44" s="200"/>
      <c r="LDE44" s="199"/>
      <c r="LDF44" s="202"/>
      <c r="LDG44" s="199"/>
      <c r="LDH44" s="202"/>
      <c r="LDI44" s="200"/>
      <c r="LDK44" s="200"/>
      <c r="LDL44" s="199"/>
      <c r="LDM44" s="200"/>
      <c r="LDN44" s="199"/>
      <c r="LDO44" s="202"/>
      <c r="LDP44" s="199"/>
      <c r="LDQ44" s="202"/>
      <c r="LDR44" s="200"/>
      <c r="LDT44" s="200"/>
      <c r="LDU44" s="199"/>
      <c r="LDV44" s="200"/>
      <c r="LDW44" s="199"/>
      <c r="LDX44" s="202"/>
      <c r="LDY44" s="199"/>
      <c r="LDZ44" s="202"/>
      <c r="LEA44" s="200"/>
      <c r="LEC44" s="200"/>
      <c r="LED44" s="199"/>
      <c r="LEE44" s="200"/>
      <c r="LEF44" s="199"/>
      <c r="LEG44" s="202"/>
      <c r="LEH44" s="199"/>
      <c r="LEI44" s="202"/>
      <c r="LEJ44" s="200"/>
      <c r="LEL44" s="200"/>
      <c r="LEM44" s="199"/>
      <c r="LEN44" s="200"/>
      <c r="LEO44" s="199"/>
      <c r="LEP44" s="202"/>
      <c r="LEQ44" s="199"/>
      <c r="LER44" s="202"/>
      <c r="LES44" s="200"/>
      <c r="LEU44" s="200"/>
      <c r="LEV44" s="199"/>
      <c r="LEW44" s="200"/>
      <c r="LEX44" s="199"/>
      <c r="LEY44" s="202"/>
      <c r="LEZ44" s="199"/>
      <c r="LFA44" s="202"/>
      <c r="LFB44" s="200"/>
      <c r="LFD44" s="200"/>
      <c r="LFE44" s="199"/>
      <c r="LFF44" s="200"/>
      <c r="LFG44" s="199"/>
      <c r="LFH44" s="202"/>
      <c r="LFI44" s="199"/>
      <c r="LFJ44" s="202"/>
      <c r="LFK44" s="200"/>
      <c r="LFM44" s="200"/>
      <c r="LFN44" s="199"/>
      <c r="LFO44" s="200"/>
      <c r="LFP44" s="199"/>
      <c r="LFQ44" s="202"/>
      <c r="LFR44" s="199"/>
      <c r="LFS44" s="202"/>
      <c r="LFT44" s="200"/>
      <c r="LFV44" s="200"/>
      <c r="LFW44" s="199"/>
      <c r="LFX44" s="200"/>
      <c r="LFY44" s="199"/>
      <c r="LFZ44" s="202"/>
      <c r="LGA44" s="199"/>
      <c r="LGB44" s="202"/>
      <c r="LGC44" s="200"/>
      <c r="LGE44" s="200"/>
      <c r="LGF44" s="199"/>
      <c r="LGG44" s="200"/>
      <c r="LGH44" s="199"/>
      <c r="LGI44" s="202"/>
      <c r="LGJ44" s="199"/>
      <c r="LGK44" s="202"/>
      <c r="LGL44" s="200"/>
      <c r="LGN44" s="200"/>
      <c r="LGO44" s="199"/>
      <c r="LGP44" s="200"/>
      <c r="LGQ44" s="199"/>
      <c r="LGR44" s="202"/>
      <c r="LGS44" s="199"/>
      <c r="LGT44" s="202"/>
      <c r="LGU44" s="200"/>
      <c r="LGW44" s="200"/>
      <c r="LGX44" s="199"/>
      <c r="LGY44" s="200"/>
      <c r="LGZ44" s="199"/>
      <c r="LHA44" s="202"/>
      <c r="LHB44" s="199"/>
      <c r="LHC44" s="202"/>
      <c r="LHD44" s="200"/>
      <c r="LHF44" s="200"/>
      <c r="LHG44" s="199"/>
      <c r="LHH44" s="200"/>
      <c r="LHI44" s="199"/>
      <c r="LHJ44" s="202"/>
      <c r="LHK44" s="199"/>
      <c r="LHL44" s="202"/>
      <c r="LHM44" s="200"/>
      <c r="LHO44" s="200"/>
      <c r="LHP44" s="199"/>
      <c r="LHQ44" s="200"/>
      <c r="LHR44" s="199"/>
      <c r="LHS44" s="202"/>
      <c r="LHT44" s="199"/>
      <c r="LHU44" s="202"/>
      <c r="LHV44" s="200"/>
      <c r="LHX44" s="200"/>
      <c r="LHY44" s="199"/>
      <c r="LHZ44" s="200"/>
      <c r="LIA44" s="199"/>
      <c r="LIB44" s="202"/>
      <c r="LIC44" s="199"/>
      <c r="LID44" s="202"/>
      <c r="LIE44" s="200"/>
      <c r="LIG44" s="200"/>
      <c r="LIH44" s="199"/>
      <c r="LII44" s="200"/>
      <c r="LIJ44" s="199"/>
      <c r="LIK44" s="202"/>
      <c r="LIL44" s="199"/>
      <c r="LIM44" s="202"/>
      <c r="LIN44" s="200"/>
      <c r="LIP44" s="200"/>
      <c r="LIQ44" s="199"/>
      <c r="LIR44" s="200"/>
      <c r="LIS44" s="199"/>
      <c r="LIT44" s="202"/>
      <c r="LIU44" s="199"/>
      <c r="LIV44" s="202"/>
      <c r="LIW44" s="200"/>
      <c r="LIY44" s="200"/>
      <c r="LIZ44" s="199"/>
      <c r="LJA44" s="200"/>
      <c r="LJB44" s="199"/>
      <c r="LJC44" s="202"/>
      <c r="LJD44" s="199"/>
      <c r="LJE44" s="202"/>
      <c r="LJF44" s="200"/>
      <c r="LJH44" s="200"/>
      <c r="LJI44" s="199"/>
      <c r="LJJ44" s="200"/>
      <c r="LJK44" s="199"/>
      <c r="LJL44" s="202"/>
      <c r="LJM44" s="199"/>
      <c r="LJN44" s="202"/>
      <c r="LJO44" s="200"/>
      <c r="LJQ44" s="200"/>
      <c r="LJR44" s="199"/>
      <c r="LJS44" s="200"/>
      <c r="LJT44" s="199"/>
      <c r="LJU44" s="202"/>
      <c r="LJV44" s="199"/>
      <c r="LJW44" s="202"/>
      <c r="LJX44" s="200"/>
      <c r="LJZ44" s="200"/>
      <c r="LKA44" s="199"/>
      <c r="LKB44" s="200"/>
      <c r="LKC44" s="199"/>
      <c r="LKD44" s="202"/>
      <c r="LKE44" s="199"/>
      <c r="LKF44" s="202"/>
      <c r="LKG44" s="200"/>
      <c r="LKI44" s="200"/>
      <c r="LKJ44" s="199"/>
      <c r="LKK44" s="200"/>
      <c r="LKL44" s="199"/>
      <c r="LKM44" s="202"/>
      <c r="LKN44" s="199"/>
      <c r="LKO44" s="202"/>
      <c r="LKP44" s="200"/>
      <c r="LKR44" s="200"/>
      <c r="LKS44" s="199"/>
      <c r="LKT44" s="200"/>
      <c r="LKU44" s="199"/>
      <c r="LKV44" s="202"/>
      <c r="LKW44" s="199"/>
      <c r="LKX44" s="202"/>
      <c r="LKY44" s="200"/>
      <c r="LLA44" s="200"/>
      <c r="LLB44" s="199"/>
      <c r="LLC44" s="200"/>
      <c r="LLD44" s="199"/>
      <c r="LLE44" s="202"/>
      <c r="LLF44" s="199"/>
      <c r="LLG44" s="202"/>
      <c r="LLH44" s="200"/>
      <c r="LLJ44" s="200"/>
      <c r="LLK44" s="199"/>
      <c r="LLL44" s="200"/>
      <c r="LLM44" s="199"/>
      <c r="LLN44" s="202"/>
      <c r="LLO44" s="199"/>
      <c r="LLP44" s="202"/>
      <c r="LLQ44" s="200"/>
      <c r="LLS44" s="200"/>
      <c r="LLT44" s="199"/>
      <c r="LLU44" s="200"/>
      <c r="LLV44" s="199"/>
      <c r="LLW44" s="202"/>
      <c r="LLX44" s="199"/>
      <c r="LLY44" s="202"/>
      <c r="LLZ44" s="200"/>
      <c r="LMB44" s="200"/>
      <c r="LMC44" s="199"/>
      <c r="LMD44" s="200"/>
      <c r="LME44" s="199"/>
      <c r="LMF44" s="202"/>
      <c r="LMG44" s="199"/>
      <c r="LMH44" s="202"/>
      <c r="LMI44" s="200"/>
      <c r="LMK44" s="200"/>
      <c r="LML44" s="199"/>
      <c r="LMM44" s="200"/>
      <c r="LMN44" s="199"/>
      <c r="LMO44" s="202"/>
      <c r="LMP44" s="199"/>
      <c r="LMQ44" s="202"/>
      <c r="LMR44" s="200"/>
      <c r="LMT44" s="200"/>
      <c r="LMU44" s="199"/>
      <c r="LMV44" s="200"/>
      <c r="LMW44" s="199"/>
      <c r="LMX44" s="202"/>
      <c r="LMY44" s="199"/>
      <c r="LMZ44" s="202"/>
      <c r="LNA44" s="200"/>
      <c r="LNC44" s="200"/>
      <c r="LND44" s="199"/>
      <c r="LNE44" s="200"/>
      <c r="LNF44" s="199"/>
      <c r="LNG44" s="202"/>
      <c r="LNH44" s="199"/>
      <c r="LNI44" s="202"/>
      <c r="LNJ44" s="200"/>
      <c r="LNL44" s="200"/>
      <c r="LNM44" s="199"/>
      <c r="LNN44" s="200"/>
      <c r="LNO44" s="199"/>
      <c r="LNP44" s="202"/>
      <c r="LNQ44" s="199"/>
      <c r="LNR44" s="202"/>
      <c r="LNS44" s="200"/>
      <c r="LNU44" s="200"/>
      <c r="LNV44" s="199"/>
      <c r="LNW44" s="200"/>
      <c r="LNX44" s="199"/>
      <c r="LNY44" s="202"/>
      <c r="LNZ44" s="199"/>
      <c r="LOA44" s="202"/>
      <c r="LOB44" s="200"/>
      <c r="LOD44" s="200"/>
      <c r="LOE44" s="199"/>
      <c r="LOF44" s="200"/>
      <c r="LOG44" s="199"/>
      <c r="LOH44" s="202"/>
      <c r="LOI44" s="199"/>
      <c r="LOJ44" s="202"/>
      <c r="LOK44" s="200"/>
      <c r="LOM44" s="200"/>
      <c r="LON44" s="199"/>
      <c r="LOO44" s="200"/>
      <c r="LOP44" s="199"/>
      <c r="LOQ44" s="202"/>
      <c r="LOR44" s="199"/>
      <c r="LOS44" s="202"/>
      <c r="LOT44" s="200"/>
      <c r="LOV44" s="200"/>
      <c r="LOW44" s="199"/>
      <c r="LOX44" s="200"/>
      <c r="LOY44" s="199"/>
      <c r="LOZ44" s="202"/>
      <c r="LPA44" s="199"/>
      <c r="LPB44" s="202"/>
      <c r="LPC44" s="200"/>
      <c r="LPE44" s="200"/>
      <c r="LPF44" s="199"/>
      <c r="LPG44" s="200"/>
      <c r="LPH44" s="199"/>
      <c r="LPI44" s="202"/>
      <c r="LPJ44" s="199"/>
      <c r="LPK44" s="202"/>
      <c r="LPL44" s="200"/>
      <c r="LPN44" s="200"/>
      <c r="LPO44" s="199"/>
      <c r="LPP44" s="200"/>
      <c r="LPQ44" s="199"/>
      <c r="LPR44" s="202"/>
      <c r="LPS44" s="199"/>
      <c r="LPT44" s="202"/>
      <c r="LPU44" s="200"/>
      <c r="LPW44" s="200"/>
      <c r="LPX44" s="199"/>
      <c r="LPY44" s="200"/>
      <c r="LPZ44" s="199"/>
      <c r="LQA44" s="202"/>
      <c r="LQB44" s="199"/>
      <c r="LQC44" s="202"/>
      <c r="LQD44" s="200"/>
      <c r="LQF44" s="200"/>
      <c r="LQG44" s="199"/>
      <c r="LQH44" s="200"/>
      <c r="LQI44" s="199"/>
      <c r="LQJ44" s="202"/>
      <c r="LQK44" s="199"/>
      <c r="LQL44" s="202"/>
      <c r="LQM44" s="200"/>
      <c r="LQO44" s="200"/>
      <c r="LQP44" s="199"/>
      <c r="LQQ44" s="200"/>
      <c r="LQR44" s="199"/>
      <c r="LQS44" s="202"/>
      <c r="LQT44" s="199"/>
      <c r="LQU44" s="202"/>
      <c r="LQV44" s="200"/>
      <c r="LQX44" s="200"/>
      <c r="LQY44" s="199"/>
      <c r="LQZ44" s="200"/>
      <c r="LRA44" s="199"/>
      <c r="LRB44" s="202"/>
      <c r="LRC44" s="199"/>
      <c r="LRD44" s="202"/>
      <c r="LRE44" s="200"/>
      <c r="LRG44" s="200"/>
      <c r="LRH44" s="199"/>
      <c r="LRI44" s="200"/>
      <c r="LRJ44" s="199"/>
      <c r="LRK44" s="202"/>
      <c r="LRL44" s="199"/>
      <c r="LRM44" s="202"/>
      <c r="LRN44" s="200"/>
      <c r="LRP44" s="200"/>
      <c r="LRQ44" s="199"/>
      <c r="LRR44" s="200"/>
      <c r="LRS44" s="199"/>
      <c r="LRT44" s="202"/>
      <c r="LRU44" s="199"/>
      <c r="LRV44" s="202"/>
      <c r="LRW44" s="200"/>
      <c r="LRY44" s="200"/>
      <c r="LRZ44" s="199"/>
      <c r="LSA44" s="200"/>
      <c r="LSB44" s="199"/>
      <c r="LSC44" s="202"/>
      <c r="LSD44" s="199"/>
      <c r="LSE44" s="202"/>
      <c r="LSF44" s="200"/>
      <c r="LSH44" s="200"/>
      <c r="LSI44" s="199"/>
      <c r="LSJ44" s="200"/>
      <c r="LSK44" s="199"/>
      <c r="LSL44" s="202"/>
      <c r="LSM44" s="199"/>
      <c r="LSN44" s="202"/>
      <c r="LSO44" s="200"/>
      <c r="LSQ44" s="200"/>
      <c r="LSR44" s="199"/>
      <c r="LSS44" s="200"/>
      <c r="LST44" s="199"/>
      <c r="LSU44" s="202"/>
      <c r="LSV44" s="199"/>
      <c r="LSW44" s="202"/>
      <c r="LSX44" s="200"/>
      <c r="LSZ44" s="200"/>
      <c r="LTA44" s="199"/>
      <c r="LTB44" s="200"/>
      <c r="LTC44" s="199"/>
      <c r="LTD44" s="202"/>
      <c r="LTE44" s="199"/>
      <c r="LTF44" s="202"/>
      <c r="LTG44" s="200"/>
      <c r="LTI44" s="200"/>
      <c r="LTJ44" s="199"/>
      <c r="LTK44" s="200"/>
      <c r="LTL44" s="199"/>
      <c r="LTM44" s="202"/>
      <c r="LTN44" s="199"/>
      <c r="LTO44" s="202"/>
      <c r="LTP44" s="200"/>
      <c r="LTR44" s="200"/>
      <c r="LTS44" s="199"/>
      <c r="LTT44" s="200"/>
      <c r="LTU44" s="199"/>
      <c r="LTV44" s="202"/>
      <c r="LTW44" s="199"/>
      <c r="LTX44" s="202"/>
      <c r="LTY44" s="200"/>
      <c r="LUA44" s="200"/>
      <c r="LUB44" s="199"/>
      <c r="LUC44" s="200"/>
      <c r="LUD44" s="199"/>
      <c r="LUE44" s="202"/>
      <c r="LUF44" s="199"/>
      <c r="LUG44" s="202"/>
      <c r="LUH44" s="200"/>
      <c r="LUJ44" s="200"/>
      <c r="LUK44" s="199"/>
      <c r="LUL44" s="200"/>
      <c r="LUM44" s="199"/>
      <c r="LUN44" s="202"/>
      <c r="LUO44" s="199"/>
      <c r="LUP44" s="202"/>
      <c r="LUQ44" s="200"/>
      <c r="LUS44" s="200"/>
      <c r="LUT44" s="199"/>
      <c r="LUU44" s="200"/>
      <c r="LUV44" s="199"/>
      <c r="LUW44" s="202"/>
      <c r="LUX44" s="199"/>
      <c r="LUY44" s="202"/>
      <c r="LUZ44" s="200"/>
      <c r="LVB44" s="200"/>
      <c r="LVC44" s="199"/>
      <c r="LVD44" s="200"/>
      <c r="LVE44" s="199"/>
      <c r="LVF44" s="202"/>
      <c r="LVG44" s="199"/>
      <c r="LVH44" s="202"/>
      <c r="LVI44" s="200"/>
      <c r="LVK44" s="200"/>
      <c r="LVL44" s="199"/>
      <c r="LVM44" s="200"/>
      <c r="LVN44" s="199"/>
      <c r="LVO44" s="202"/>
      <c r="LVP44" s="199"/>
      <c r="LVQ44" s="202"/>
      <c r="LVR44" s="200"/>
      <c r="LVT44" s="200"/>
      <c r="LVU44" s="199"/>
      <c r="LVV44" s="200"/>
      <c r="LVW44" s="199"/>
      <c r="LVX44" s="202"/>
      <c r="LVY44" s="199"/>
      <c r="LVZ44" s="202"/>
      <c r="LWA44" s="200"/>
      <c r="LWC44" s="200"/>
      <c r="LWD44" s="199"/>
      <c r="LWE44" s="200"/>
      <c r="LWF44" s="199"/>
      <c r="LWG44" s="202"/>
      <c r="LWH44" s="199"/>
      <c r="LWI44" s="202"/>
      <c r="LWJ44" s="200"/>
      <c r="LWL44" s="200"/>
      <c r="LWM44" s="199"/>
      <c r="LWN44" s="200"/>
      <c r="LWO44" s="199"/>
      <c r="LWP44" s="202"/>
      <c r="LWQ44" s="199"/>
      <c r="LWR44" s="202"/>
      <c r="LWS44" s="200"/>
      <c r="LWU44" s="200"/>
      <c r="LWV44" s="199"/>
      <c r="LWW44" s="200"/>
      <c r="LWX44" s="199"/>
      <c r="LWY44" s="202"/>
      <c r="LWZ44" s="199"/>
      <c r="LXA44" s="202"/>
      <c r="LXB44" s="200"/>
      <c r="LXD44" s="200"/>
      <c r="LXE44" s="199"/>
      <c r="LXF44" s="200"/>
      <c r="LXG44" s="199"/>
      <c r="LXH44" s="202"/>
      <c r="LXI44" s="199"/>
      <c r="LXJ44" s="202"/>
      <c r="LXK44" s="200"/>
      <c r="LXM44" s="200"/>
      <c r="LXN44" s="199"/>
      <c r="LXO44" s="200"/>
      <c r="LXP44" s="199"/>
      <c r="LXQ44" s="202"/>
      <c r="LXR44" s="199"/>
      <c r="LXS44" s="202"/>
      <c r="LXT44" s="200"/>
      <c r="LXV44" s="200"/>
      <c r="LXW44" s="199"/>
      <c r="LXX44" s="200"/>
      <c r="LXY44" s="199"/>
      <c r="LXZ44" s="202"/>
      <c r="LYA44" s="199"/>
      <c r="LYB44" s="202"/>
      <c r="LYC44" s="200"/>
      <c r="LYE44" s="200"/>
      <c r="LYF44" s="199"/>
      <c r="LYG44" s="200"/>
      <c r="LYH44" s="199"/>
      <c r="LYI44" s="202"/>
      <c r="LYJ44" s="199"/>
      <c r="LYK44" s="202"/>
      <c r="LYL44" s="200"/>
      <c r="LYN44" s="200"/>
      <c r="LYO44" s="199"/>
      <c r="LYP44" s="200"/>
      <c r="LYQ44" s="199"/>
      <c r="LYR44" s="202"/>
      <c r="LYS44" s="199"/>
      <c r="LYT44" s="202"/>
      <c r="LYU44" s="200"/>
      <c r="LYW44" s="200"/>
      <c r="LYX44" s="199"/>
      <c r="LYY44" s="200"/>
      <c r="LYZ44" s="199"/>
      <c r="LZA44" s="202"/>
      <c r="LZB44" s="199"/>
      <c r="LZC44" s="202"/>
      <c r="LZD44" s="200"/>
      <c r="LZF44" s="200"/>
      <c r="LZG44" s="199"/>
      <c r="LZH44" s="200"/>
      <c r="LZI44" s="199"/>
      <c r="LZJ44" s="202"/>
      <c r="LZK44" s="199"/>
      <c r="LZL44" s="202"/>
      <c r="LZM44" s="200"/>
      <c r="LZO44" s="200"/>
      <c r="LZP44" s="199"/>
      <c r="LZQ44" s="200"/>
      <c r="LZR44" s="199"/>
      <c r="LZS44" s="202"/>
      <c r="LZT44" s="199"/>
      <c r="LZU44" s="202"/>
      <c r="LZV44" s="200"/>
      <c r="LZX44" s="200"/>
      <c r="LZY44" s="199"/>
      <c r="LZZ44" s="200"/>
      <c r="MAA44" s="199"/>
      <c r="MAB44" s="202"/>
      <c r="MAC44" s="199"/>
      <c r="MAD44" s="202"/>
      <c r="MAE44" s="200"/>
      <c r="MAG44" s="200"/>
      <c r="MAH44" s="199"/>
      <c r="MAI44" s="200"/>
      <c r="MAJ44" s="199"/>
      <c r="MAK44" s="202"/>
      <c r="MAL44" s="199"/>
      <c r="MAM44" s="202"/>
      <c r="MAN44" s="200"/>
      <c r="MAP44" s="200"/>
      <c r="MAQ44" s="199"/>
      <c r="MAR44" s="200"/>
      <c r="MAS44" s="199"/>
      <c r="MAT44" s="202"/>
      <c r="MAU44" s="199"/>
      <c r="MAV44" s="202"/>
      <c r="MAW44" s="200"/>
      <c r="MAY44" s="200"/>
      <c r="MAZ44" s="199"/>
      <c r="MBA44" s="200"/>
      <c r="MBB44" s="199"/>
      <c r="MBC44" s="202"/>
      <c r="MBD44" s="199"/>
      <c r="MBE44" s="202"/>
      <c r="MBF44" s="200"/>
      <c r="MBH44" s="200"/>
      <c r="MBI44" s="199"/>
      <c r="MBJ44" s="200"/>
      <c r="MBK44" s="199"/>
      <c r="MBL44" s="202"/>
      <c r="MBM44" s="199"/>
      <c r="MBN44" s="202"/>
      <c r="MBO44" s="200"/>
      <c r="MBQ44" s="200"/>
      <c r="MBR44" s="199"/>
      <c r="MBS44" s="200"/>
      <c r="MBT44" s="199"/>
      <c r="MBU44" s="202"/>
      <c r="MBV44" s="199"/>
      <c r="MBW44" s="202"/>
      <c r="MBX44" s="200"/>
      <c r="MBZ44" s="200"/>
      <c r="MCA44" s="199"/>
      <c r="MCB44" s="200"/>
      <c r="MCC44" s="199"/>
      <c r="MCD44" s="202"/>
      <c r="MCE44" s="199"/>
      <c r="MCF44" s="202"/>
      <c r="MCG44" s="200"/>
      <c r="MCI44" s="200"/>
      <c r="MCJ44" s="199"/>
      <c r="MCK44" s="200"/>
      <c r="MCL44" s="199"/>
      <c r="MCM44" s="202"/>
      <c r="MCN44" s="199"/>
      <c r="MCO44" s="202"/>
      <c r="MCP44" s="200"/>
      <c r="MCR44" s="200"/>
      <c r="MCS44" s="199"/>
      <c r="MCT44" s="200"/>
      <c r="MCU44" s="199"/>
      <c r="MCV44" s="202"/>
      <c r="MCW44" s="199"/>
      <c r="MCX44" s="202"/>
      <c r="MCY44" s="200"/>
      <c r="MDA44" s="200"/>
      <c r="MDB44" s="199"/>
      <c r="MDC44" s="200"/>
      <c r="MDD44" s="199"/>
      <c r="MDE44" s="202"/>
      <c r="MDF44" s="199"/>
      <c r="MDG44" s="202"/>
      <c r="MDH44" s="200"/>
      <c r="MDJ44" s="200"/>
      <c r="MDK44" s="199"/>
      <c r="MDL44" s="200"/>
      <c r="MDM44" s="199"/>
      <c r="MDN44" s="202"/>
      <c r="MDO44" s="199"/>
      <c r="MDP44" s="202"/>
      <c r="MDQ44" s="200"/>
      <c r="MDS44" s="200"/>
      <c r="MDT44" s="199"/>
      <c r="MDU44" s="200"/>
      <c r="MDV44" s="199"/>
      <c r="MDW44" s="202"/>
      <c r="MDX44" s="199"/>
      <c r="MDY44" s="202"/>
      <c r="MDZ44" s="200"/>
      <c r="MEB44" s="200"/>
      <c r="MEC44" s="199"/>
      <c r="MED44" s="200"/>
      <c r="MEE44" s="199"/>
      <c r="MEF44" s="202"/>
      <c r="MEG44" s="199"/>
      <c r="MEH44" s="202"/>
      <c r="MEI44" s="200"/>
      <c r="MEK44" s="200"/>
      <c r="MEL44" s="199"/>
      <c r="MEM44" s="200"/>
      <c r="MEN44" s="199"/>
      <c r="MEO44" s="202"/>
      <c r="MEP44" s="199"/>
      <c r="MEQ44" s="202"/>
      <c r="MER44" s="200"/>
      <c r="MET44" s="200"/>
      <c r="MEU44" s="199"/>
      <c r="MEV44" s="200"/>
      <c r="MEW44" s="199"/>
      <c r="MEX44" s="202"/>
      <c r="MEY44" s="199"/>
      <c r="MEZ44" s="202"/>
      <c r="MFA44" s="200"/>
      <c r="MFC44" s="200"/>
      <c r="MFD44" s="199"/>
      <c r="MFE44" s="200"/>
      <c r="MFF44" s="199"/>
      <c r="MFG44" s="202"/>
      <c r="MFH44" s="199"/>
      <c r="MFI44" s="202"/>
      <c r="MFJ44" s="200"/>
      <c r="MFL44" s="200"/>
      <c r="MFM44" s="199"/>
      <c r="MFN44" s="200"/>
      <c r="MFO44" s="199"/>
      <c r="MFP44" s="202"/>
      <c r="MFQ44" s="199"/>
      <c r="MFR44" s="202"/>
      <c r="MFS44" s="200"/>
      <c r="MFU44" s="200"/>
      <c r="MFV44" s="199"/>
      <c r="MFW44" s="200"/>
      <c r="MFX44" s="199"/>
      <c r="MFY44" s="202"/>
      <c r="MFZ44" s="199"/>
      <c r="MGA44" s="202"/>
      <c r="MGB44" s="200"/>
      <c r="MGD44" s="200"/>
      <c r="MGE44" s="199"/>
      <c r="MGF44" s="200"/>
      <c r="MGG44" s="199"/>
      <c r="MGH44" s="202"/>
      <c r="MGI44" s="199"/>
      <c r="MGJ44" s="202"/>
      <c r="MGK44" s="200"/>
      <c r="MGM44" s="200"/>
      <c r="MGN44" s="199"/>
      <c r="MGO44" s="200"/>
      <c r="MGP44" s="199"/>
      <c r="MGQ44" s="202"/>
      <c r="MGR44" s="199"/>
      <c r="MGS44" s="202"/>
      <c r="MGT44" s="200"/>
      <c r="MGV44" s="200"/>
      <c r="MGW44" s="199"/>
      <c r="MGX44" s="200"/>
      <c r="MGY44" s="199"/>
      <c r="MGZ44" s="202"/>
      <c r="MHA44" s="199"/>
      <c r="MHB44" s="202"/>
      <c r="MHC44" s="200"/>
      <c r="MHE44" s="200"/>
      <c r="MHF44" s="199"/>
      <c r="MHG44" s="200"/>
      <c r="MHH44" s="199"/>
      <c r="MHI44" s="202"/>
      <c r="MHJ44" s="199"/>
      <c r="MHK44" s="202"/>
      <c r="MHL44" s="200"/>
      <c r="MHN44" s="200"/>
      <c r="MHO44" s="199"/>
      <c r="MHP44" s="200"/>
      <c r="MHQ44" s="199"/>
      <c r="MHR44" s="202"/>
      <c r="MHS44" s="199"/>
      <c r="MHT44" s="202"/>
      <c r="MHU44" s="200"/>
      <c r="MHW44" s="200"/>
      <c r="MHX44" s="199"/>
      <c r="MHY44" s="200"/>
      <c r="MHZ44" s="199"/>
      <c r="MIA44" s="202"/>
      <c r="MIB44" s="199"/>
      <c r="MIC44" s="202"/>
      <c r="MID44" s="200"/>
      <c r="MIF44" s="200"/>
      <c r="MIG44" s="199"/>
      <c r="MIH44" s="200"/>
      <c r="MII44" s="199"/>
      <c r="MIJ44" s="202"/>
      <c r="MIK44" s="199"/>
      <c r="MIL44" s="202"/>
      <c r="MIM44" s="200"/>
      <c r="MIO44" s="200"/>
      <c r="MIP44" s="199"/>
      <c r="MIQ44" s="200"/>
      <c r="MIR44" s="199"/>
      <c r="MIS44" s="202"/>
      <c r="MIT44" s="199"/>
      <c r="MIU44" s="202"/>
      <c r="MIV44" s="200"/>
      <c r="MIX44" s="200"/>
      <c r="MIY44" s="199"/>
      <c r="MIZ44" s="200"/>
      <c r="MJA44" s="199"/>
      <c r="MJB44" s="202"/>
      <c r="MJC44" s="199"/>
      <c r="MJD44" s="202"/>
      <c r="MJE44" s="200"/>
      <c r="MJG44" s="200"/>
      <c r="MJH44" s="199"/>
      <c r="MJI44" s="200"/>
      <c r="MJJ44" s="199"/>
      <c r="MJK44" s="202"/>
      <c r="MJL44" s="199"/>
      <c r="MJM44" s="202"/>
      <c r="MJN44" s="200"/>
      <c r="MJP44" s="200"/>
      <c r="MJQ44" s="199"/>
      <c r="MJR44" s="200"/>
      <c r="MJS44" s="199"/>
      <c r="MJT44" s="202"/>
      <c r="MJU44" s="199"/>
      <c r="MJV44" s="202"/>
      <c r="MJW44" s="200"/>
      <c r="MJY44" s="200"/>
      <c r="MJZ44" s="199"/>
      <c r="MKA44" s="200"/>
      <c r="MKB44" s="199"/>
      <c r="MKC44" s="202"/>
      <c r="MKD44" s="199"/>
      <c r="MKE44" s="202"/>
      <c r="MKF44" s="200"/>
      <c r="MKH44" s="200"/>
      <c r="MKI44" s="199"/>
      <c r="MKJ44" s="200"/>
      <c r="MKK44" s="199"/>
      <c r="MKL44" s="202"/>
      <c r="MKM44" s="199"/>
      <c r="MKN44" s="202"/>
      <c r="MKO44" s="200"/>
      <c r="MKQ44" s="200"/>
      <c r="MKR44" s="199"/>
      <c r="MKS44" s="200"/>
      <c r="MKT44" s="199"/>
      <c r="MKU44" s="202"/>
      <c r="MKV44" s="199"/>
      <c r="MKW44" s="202"/>
      <c r="MKX44" s="200"/>
      <c r="MKZ44" s="200"/>
      <c r="MLA44" s="199"/>
      <c r="MLB44" s="200"/>
      <c r="MLC44" s="199"/>
      <c r="MLD44" s="202"/>
      <c r="MLE44" s="199"/>
      <c r="MLF44" s="202"/>
      <c r="MLG44" s="200"/>
      <c r="MLI44" s="200"/>
      <c r="MLJ44" s="199"/>
      <c r="MLK44" s="200"/>
      <c r="MLL44" s="199"/>
      <c r="MLM44" s="202"/>
      <c r="MLN44" s="199"/>
      <c r="MLO44" s="202"/>
      <c r="MLP44" s="200"/>
      <c r="MLR44" s="200"/>
      <c r="MLS44" s="199"/>
      <c r="MLT44" s="200"/>
      <c r="MLU44" s="199"/>
      <c r="MLV44" s="202"/>
      <c r="MLW44" s="199"/>
      <c r="MLX44" s="202"/>
      <c r="MLY44" s="200"/>
      <c r="MMA44" s="200"/>
      <c r="MMB44" s="199"/>
      <c r="MMC44" s="200"/>
      <c r="MMD44" s="199"/>
      <c r="MME44" s="202"/>
      <c r="MMF44" s="199"/>
      <c r="MMG44" s="202"/>
      <c r="MMH44" s="200"/>
      <c r="MMJ44" s="200"/>
      <c r="MMK44" s="199"/>
      <c r="MML44" s="200"/>
      <c r="MMM44" s="199"/>
      <c r="MMN44" s="202"/>
      <c r="MMO44" s="199"/>
      <c r="MMP44" s="202"/>
      <c r="MMQ44" s="200"/>
      <c r="MMS44" s="200"/>
      <c r="MMT44" s="199"/>
      <c r="MMU44" s="200"/>
      <c r="MMV44" s="199"/>
      <c r="MMW44" s="202"/>
      <c r="MMX44" s="199"/>
      <c r="MMY44" s="202"/>
      <c r="MMZ44" s="200"/>
      <c r="MNB44" s="200"/>
      <c r="MNC44" s="199"/>
      <c r="MND44" s="200"/>
      <c r="MNE44" s="199"/>
      <c r="MNF44" s="202"/>
      <c r="MNG44" s="199"/>
      <c r="MNH44" s="202"/>
      <c r="MNI44" s="200"/>
      <c r="MNK44" s="200"/>
      <c r="MNL44" s="199"/>
      <c r="MNM44" s="200"/>
      <c r="MNN44" s="199"/>
      <c r="MNO44" s="202"/>
      <c r="MNP44" s="199"/>
      <c r="MNQ44" s="202"/>
      <c r="MNR44" s="200"/>
      <c r="MNT44" s="200"/>
      <c r="MNU44" s="199"/>
      <c r="MNV44" s="200"/>
      <c r="MNW44" s="199"/>
      <c r="MNX44" s="202"/>
      <c r="MNY44" s="199"/>
      <c r="MNZ44" s="202"/>
      <c r="MOA44" s="200"/>
      <c r="MOC44" s="200"/>
      <c r="MOD44" s="199"/>
      <c r="MOE44" s="200"/>
      <c r="MOF44" s="199"/>
      <c r="MOG44" s="202"/>
      <c r="MOH44" s="199"/>
      <c r="MOI44" s="202"/>
      <c r="MOJ44" s="200"/>
      <c r="MOL44" s="200"/>
      <c r="MOM44" s="199"/>
      <c r="MON44" s="200"/>
      <c r="MOO44" s="199"/>
      <c r="MOP44" s="202"/>
      <c r="MOQ44" s="199"/>
      <c r="MOR44" s="202"/>
      <c r="MOS44" s="200"/>
      <c r="MOU44" s="200"/>
      <c r="MOV44" s="199"/>
      <c r="MOW44" s="200"/>
      <c r="MOX44" s="199"/>
      <c r="MOY44" s="202"/>
      <c r="MOZ44" s="199"/>
      <c r="MPA44" s="202"/>
      <c r="MPB44" s="200"/>
      <c r="MPD44" s="200"/>
      <c r="MPE44" s="199"/>
      <c r="MPF44" s="200"/>
      <c r="MPG44" s="199"/>
      <c r="MPH44" s="202"/>
      <c r="MPI44" s="199"/>
      <c r="MPJ44" s="202"/>
      <c r="MPK44" s="200"/>
      <c r="MPM44" s="200"/>
      <c r="MPN44" s="199"/>
      <c r="MPO44" s="200"/>
      <c r="MPP44" s="199"/>
      <c r="MPQ44" s="202"/>
      <c r="MPR44" s="199"/>
      <c r="MPS44" s="202"/>
      <c r="MPT44" s="200"/>
      <c r="MPV44" s="200"/>
      <c r="MPW44" s="199"/>
      <c r="MPX44" s="200"/>
      <c r="MPY44" s="199"/>
      <c r="MPZ44" s="202"/>
      <c r="MQA44" s="199"/>
      <c r="MQB44" s="202"/>
      <c r="MQC44" s="200"/>
      <c r="MQE44" s="200"/>
      <c r="MQF44" s="199"/>
      <c r="MQG44" s="200"/>
      <c r="MQH44" s="199"/>
      <c r="MQI44" s="202"/>
      <c r="MQJ44" s="199"/>
      <c r="MQK44" s="202"/>
      <c r="MQL44" s="200"/>
      <c r="MQN44" s="200"/>
      <c r="MQO44" s="199"/>
      <c r="MQP44" s="200"/>
      <c r="MQQ44" s="199"/>
      <c r="MQR44" s="202"/>
      <c r="MQS44" s="199"/>
      <c r="MQT44" s="202"/>
      <c r="MQU44" s="200"/>
      <c r="MQW44" s="200"/>
      <c r="MQX44" s="199"/>
      <c r="MQY44" s="200"/>
      <c r="MQZ44" s="199"/>
      <c r="MRA44" s="202"/>
      <c r="MRB44" s="199"/>
      <c r="MRC44" s="202"/>
      <c r="MRD44" s="200"/>
      <c r="MRF44" s="200"/>
      <c r="MRG44" s="199"/>
      <c r="MRH44" s="200"/>
      <c r="MRI44" s="199"/>
      <c r="MRJ44" s="202"/>
      <c r="MRK44" s="199"/>
      <c r="MRL44" s="202"/>
      <c r="MRM44" s="200"/>
      <c r="MRO44" s="200"/>
      <c r="MRP44" s="199"/>
      <c r="MRQ44" s="200"/>
      <c r="MRR44" s="199"/>
      <c r="MRS44" s="202"/>
      <c r="MRT44" s="199"/>
      <c r="MRU44" s="202"/>
      <c r="MRV44" s="200"/>
      <c r="MRX44" s="200"/>
      <c r="MRY44" s="199"/>
      <c r="MRZ44" s="200"/>
      <c r="MSA44" s="199"/>
      <c r="MSB44" s="202"/>
      <c r="MSC44" s="199"/>
      <c r="MSD44" s="202"/>
      <c r="MSE44" s="200"/>
      <c r="MSG44" s="200"/>
      <c r="MSH44" s="199"/>
      <c r="MSI44" s="200"/>
      <c r="MSJ44" s="199"/>
      <c r="MSK44" s="202"/>
      <c r="MSL44" s="199"/>
      <c r="MSM44" s="202"/>
      <c r="MSN44" s="200"/>
      <c r="MSP44" s="200"/>
      <c r="MSQ44" s="199"/>
      <c r="MSR44" s="200"/>
      <c r="MSS44" s="199"/>
      <c r="MST44" s="202"/>
      <c r="MSU44" s="199"/>
      <c r="MSV44" s="202"/>
      <c r="MSW44" s="200"/>
      <c r="MSY44" s="200"/>
      <c r="MSZ44" s="199"/>
      <c r="MTA44" s="200"/>
      <c r="MTB44" s="199"/>
      <c r="MTC44" s="202"/>
      <c r="MTD44" s="199"/>
      <c r="MTE44" s="202"/>
      <c r="MTF44" s="200"/>
      <c r="MTH44" s="200"/>
      <c r="MTI44" s="199"/>
      <c r="MTJ44" s="200"/>
      <c r="MTK44" s="199"/>
      <c r="MTL44" s="202"/>
      <c r="MTM44" s="199"/>
      <c r="MTN44" s="202"/>
      <c r="MTO44" s="200"/>
      <c r="MTQ44" s="200"/>
      <c r="MTR44" s="199"/>
      <c r="MTS44" s="200"/>
      <c r="MTT44" s="199"/>
      <c r="MTU44" s="202"/>
      <c r="MTV44" s="199"/>
      <c r="MTW44" s="202"/>
      <c r="MTX44" s="200"/>
      <c r="MTZ44" s="200"/>
      <c r="MUA44" s="199"/>
      <c r="MUB44" s="200"/>
      <c r="MUC44" s="199"/>
      <c r="MUD44" s="202"/>
      <c r="MUE44" s="199"/>
      <c r="MUF44" s="202"/>
      <c r="MUG44" s="200"/>
      <c r="MUI44" s="200"/>
      <c r="MUJ44" s="199"/>
      <c r="MUK44" s="200"/>
      <c r="MUL44" s="199"/>
      <c r="MUM44" s="202"/>
      <c r="MUN44" s="199"/>
      <c r="MUO44" s="202"/>
      <c r="MUP44" s="200"/>
      <c r="MUR44" s="200"/>
      <c r="MUS44" s="199"/>
      <c r="MUT44" s="200"/>
      <c r="MUU44" s="199"/>
      <c r="MUV44" s="202"/>
      <c r="MUW44" s="199"/>
      <c r="MUX44" s="202"/>
      <c r="MUY44" s="200"/>
      <c r="MVA44" s="200"/>
      <c r="MVB44" s="199"/>
      <c r="MVC44" s="200"/>
      <c r="MVD44" s="199"/>
      <c r="MVE44" s="202"/>
      <c r="MVF44" s="199"/>
      <c r="MVG44" s="202"/>
      <c r="MVH44" s="200"/>
      <c r="MVJ44" s="200"/>
      <c r="MVK44" s="199"/>
      <c r="MVL44" s="200"/>
      <c r="MVM44" s="199"/>
      <c r="MVN44" s="202"/>
      <c r="MVO44" s="199"/>
      <c r="MVP44" s="202"/>
      <c r="MVQ44" s="200"/>
      <c r="MVS44" s="200"/>
      <c r="MVT44" s="199"/>
      <c r="MVU44" s="200"/>
      <c r="MVV44" s="199"/>
      <c r="MVW44" s="202"/>
      <c r="MVX44" s="199"/>
      <c r="MVY44" s="202"/>
      <c r="MVZ44" s="200"/>
      <c r="MWB44" s="200"/>
      <c r="MWC44" s="199"/>
      <c r="MWD44" s="200"/>
      <c r="MWE44" s="199"/>
      <c r="MWF44" s="202"/>
      <c r="MWG44" s="199"/>
      <c r="MWH44" s="202"/>
      <c r="MWI44" s="200"/>
      <c r="MWK44" s="200"/>
      <c r="MWL44" s="199"/>
      <c r="MWM44" s="200"/>
      <c r="MWN44" s="199"/>
      <c r="MWO44" s="202"/>
      <c r="MWP44" s="199"/>
      <c r="MWQ44" s="202"/>
      <c r="MWR44" s="200"/>
      <c r="MWT44" s="200"/>
      <c r="MWU44" s="199"/>
      <c r="MWV44" s="200"/>
      <c r="MWW44" s="199"/>
      <c r="MWX44" s="202"/>
      <c r="MWY44" s="199"/>
      <c r="MWZ44" s="202"/>
      <c r="MXA44" s="200"/>
      <c r="MXC44" s="200"/>
      <c r="MXD44" s="199"/>
      <c r="MXE44" s="200"/>
      <c r="MXF44" s="199"/>
      <c r="MXG44" s="202"/>
      <c r="MXH44" s="199"/>
      <c r="MXI44" s="202"/>
      <c r="MXJ44" s="200"/>
      <c r="MXL44" s="200"/>
      <c r="MXM44" s="199"/>
      <c r="MXN44" s="200"/>
      <c r="MXO44" s="199"/>
      <c r="MXP44" s="202"/>
      <c r="MXQ44" s="199"/>
      <c r="MXR44" s="202"/>
      <c r="MXS44" s="200"/>
      <c r="MXU44" s="200"/>
      <c r="MXV44" s="199"/>
      <c r="MXW44" s="200"/>
      <c r="MXX44" s="199"/>
      <c r="MXY44" s="202"/>
      <c r="MXZ44" s="199"/>
      <c r="MYA44" s="202"/>
      <c r="MYB44" s="200"/>
      <c r="MYD44" s="200"/>
      <c r="MYE44" s="199"/>
      <c r="MYF44" s="200"/>
      <c r="MYG44" s="199"/>
      <c r="MYH44" s="202"/>
      <c r="MYI44" s="199"/>
      <c r="MYJ44" s="202"/>
      <c r="MYK44" s="200"/>
      <c r="MYM44" s="200"/>
      <c r="MYN44" s="199"/>
      <c r="MYO44" s="200"/>
      <c r="MYP44" s="199"/>
      <c r="MYQ44" s="202"/>
      <c r="MYR44" s="199"/>
      <c r="MYS44" s="202"/>
      <c r="MYT44" s="200"/>
      <c r="MYV44" s="200"/>
      <c r="MYW44" s="199"/>
      <c r="MYX44" s="200"/>
      <c r="MYY44" s="199"/>
      <c r="MYZ44" s="202"/>
      <c r="MZA44" s="199"/>
      <c r="MZB44" s="202"/>
      <c r="MZC44" s="200"/>
      <c r="MZE44" s="200"/>
      <c r="MZF44" s="199"/>
      <c r="MZG44" s="200"/>
      <c r="MZH44" s="199"/>
      <c r="MZI44" s="202"/>
      <c r="MZJ44" s="199"/>
      <c r="MZK44" s="202"/>
      <c r="MZL44" s="200"/>
      <c r="MZN44" s="200"/>
      <c r="MZO44" s="199"/>
      <c r="MZP44" s="200"/>
      <c r="MZQ44" s="199"/>
      <c r="MZR44" s="202"/>
      <c r="MZS44" s="199"/>
      <c r="MZT44" s="202"/>
      <c r="MZU44" s="200"/>
      <c r="MZW44" s="200"/>
      <c r="MZX44" s="199"/>
      <c r="MZY44" s="200"/>
      <c r="MZZ44" s="199"/>
      <c r="NAA44" s="202"/>
      <c r="NAB44" s="199"/>
      <c r="NAC44" s="202"/>
      <c r="NAD44" s="200"/>
      <c r="NAF44" s="200"/>
      <c r="NAG44" s="199"/>
      <c r="NAH44" s="200"/>
      <c r="NAI44" s="199"/>
      <c r="NAJ44" s="202"/>
      <c r="NAK44" s="199"/>
      <c r="NAL44" s="202"/>
      <c r="NAM44" s="200"/>
      <c r="NAO44" s="200"/>
      <c r="NAP44" s="199"/>
      <c r="NAQ44" s="200"/>
      <c r="NAR44" s="199"/>
      <c r="NAS44" s="202"/>
      <c r="NAT44" s="199"/>
      <c r="NAU44" s="202"/>
      <c r="NAV44" s="200"/>
      <c r="NAX44" s="200"/>
      <c r="NAY44" s="199"/>
      <c r="NAZ44" s="200"/>
      <c r="NBA44" s="199"/>
      <c r="NBB44" s="202"/>
      <c r="NBC44" s="199"/>
      <c r="NBD44" s="202"/>
      <c r="NBE44" s="200"/>
      <c r="NBG44" s="200"/>
      <c r="NBH44" s="199"/>
      <c r="NBI44" s="200"/>
      <c r="NBJ44" s="199"/>
      <c r="NBK44" s="202"/>
      <c r="NBL44" s="199"/>
      <c r="NBM44" s="202"/>
      <c r="NBN44" s="200"/>
      <c r="NBP44" s="200"/>
      <c r="NBQ44" s="199"/>
      <c r="NBR44" s="200"/>
      <c r="NBS44" s="199"/>
      <c r="NBT44" s="202"/>
      <c r="NBU44" s="199"/>
      <c r="NBV44" s="202"/>
      <c r="NBW44" s="200"/>
      <c r="NBY44" s="200"/>
      <c r="NBZ44" s="199"/>
      <c r="NCA44" s="200"/>
      <c r="NCB44" s="199"/>
      <c r="NCC44" s="202"/>
      <c r="NCD44" s="199"/>
      <c r="NCE44" s="202"/>
      <c r="NCF44" s="200"/>
      <c r="NCH44" s="200"/>
      <c r="NCI44" s="199"/>
      <c r="NCJ44" s="200"/>
      <c r="NCK44" s="199"/>
      <c r="NCL44" s="202"/>
      <c r="NCM44" s="199"/>
      <c r="NCN44" s="202"/>
      <c r="NCO44" s="200"/>
      <c r="NCQ44" s="200"/>
      <c r="NCR44" s="199"/>
      <c r="NCS44" s="200"/>
      <c r="NCT44" s="199"/>
      <c r="NCU44" s="202"/>
      <c r="NCV44" s="199"/>
      <c r="NCW44" s="202"/>
      <c r="NCX44" s="200"/>
      <c r="NCZ44" s="200"/>
      <c r="NDA44" s="199"/>
      <c r="NDB44" s="200"/>
      <c r="NDC44" s="199"/>
      <c r="NDD44" s="202"/>
      <c r="NDE44" s="199"/>
      <c r="NDF44" s="202"/>
      <c r="NDG44" s="200"/>
      <c r="NDI44" s="200"/>
      <c r="NDJ44" s="199"/>
      <c r="NDK44" s="200"/>
      <c r="NDL44" s="199"/>
      <c r="NDM44" s="202"/>
      <c r="NDN44" s="199"/>
      <c r="NDO44" s="202"/>
      <c r="NDP44" s="200"/>
      <c r="NDR44" s="200"/>
      <c r="NDS44" s="199"/>
      <c r="NDT44" s="200"/>
      <c r="NDU44" s="199"/>
      <c r="NDV44" s="202"/>
      <c r="NDW44" s="199"/>
      <c r="NDX44" s="202"/>
      <c r="NDY44" s="200"/>
      <c r="NEA44" s="200"/>
      <c r="NEB44" s="199"/>
      <c r="NEC44" s="200"/>
      <c r="NED44" s="199"/>
      <c r="NEE44" s="202"/>
      <c r="NEF44" s="199"/>
      <c r="NEG44" s="202"/>
      <c r="NEH44" s="200"/>
      <c r="NEJ44" s="200"/>
      <c r="NEK44" s="199"/>
      <c r="NEL44" s="200"/>
      <c r="NEM44" s="199"/>
      <c r="NEN44" s="202"/>
      <c r="NEO44" s="199"/>
      <c r="NEP44" s="202"/>
      <c r="NEQ44" s="200"/>
      <c r="NES44" s="200"/>
      <c r="NET44" s="199"/>
      <c r="NEU44" s="200"/>
      <c r="NEV44" s="199"/>
      <c r="NEW44" s="202"/>
      <c r="NEX44" s="199"/>
      <c r="NEY44" s="202"/>
      <c r="NEZ44" s="200"/>
      <c r="NFB44" s="200"/>
      <c r="NFC44" s="199"/>
      <c r="NFD44" s="200"/>
      <c r="NFE44" s="199"/>
      <c r="NFF44" s="202"/>
      <c r="NFG44" s="199"/>
      <c r="NFH44" s="202"/>
      <c r="NFI44" s="200"/>
      <c r="NFK44" s="200"/>
      <c r="NFL44" s="199"/>
      <c r="NFM44" s="200"/>
      <c r="NFN44" s="199"/>
      <c r="NFO44" s="202"/>
      <c r="NFP44" s="199"/>
      <c r="NFQ44" s="202"/>
      <c r="NFR44" s="200"/>
      <c r="NFT44" s="200"/>
      <c r="NFU44" s="199"/>
      <c r="NFV44" s="200"/>
      <c r="NFW44" s="199"/>
      <c r="NFX44" s="202"/>
      <c r="NFY44" s="199"/>
      <c r="NFZ44" s="202"/>
      <c r="NGA44" s="200"/>
      <c r="NGC44" s="200"/>
      <c r="NGD44" s="199"/>
      <c r="NGE44" s="200"/>
      <c r="NGF44" s="199"/>
      <c r="NGG44" s="202"/>
      <c r="NGH44" s="199"/>
      <c r="NGI44" s="202"/>
      <c r="NGJ44" s="200"/>
      <c r="NGL44" s="200"/>
      <c r="NGM44" s="199"/>
      <c r="NGN44" s="200"/>
      <c r="NGO44" s="199"/>
      <c r="NGP44" s="202"/>
      <c r="NGQ44" s="199"/>
      <c r="NGR44" s="202"/>
      <c r="NGS44" s="200"/>
      <c r="NGU44" s="200"/>
      <c r="NGV44" s="199"/>
      <c r="NGW44" s="200"/>
      <c r="NGX44" s="199"/>
      <c r="NGY44" s="202"/>
      <c r="NGZ44" s="199"/>
      <c r="NHA44" s="202"/>
      <c r="NHB44" s="200"/>
      <c r="NHD44" s="200"/>
      <c r="NHE44" s="199"/>
      <c r="NHF44" s="200"/>
      <c r="NHG44" s="199"/>
      <c r="NHH44" s="202"/>
      <c r="NHI44" s="199"/>
      <c r="NHJ44" s="202"/>
      <c r="NHK44" s="200"/>
      <c r="NHM44" s="200"/>
      <c r="NHN44" s="199"/>
      <c r="NHO44" s="200"/>
      <c r="NHP44" s="199"/>
      <c r="NHQ44" s="202"/>
      <c r="NHR44" s="199"/>
      <c r="NHS44" s="202"/>
      <c r="NHT44" s="200"/>
      <c r="NHV44" s="200"/>
      <c r="NHW44" s="199"/>
      <c r="NHX44" s="200"/>
      <c r="NHY44" s="199"/>
      <c r="NHZ44" s="202"/>
      <c r="NIA44" s="199"/>
      <c r="NIB44" s="202"/>
      <c r="NIC44" s="200"/>
      <c r="NIE44" s="200"/>
      <c r="NIF44" s="199"/>
      <c r="NIG44" s="200"/>
      <c r="NIH44" s="199"/>
      <c r="NII44" s="202"/>
      <c r="NIJ44" s="199"/>
      <c r="NIK44" s="202"/>
      <c r="NIL44" s="200"/>
      <c r="NIN44" s="200"/>
      <c r="NIO44" s="199"/>
      <c r="NIP44" s="200"/>
      <c r="NIQ44" s="199"/>
      <c r="NIR44" s="202"/>
      <c r="NIS44" s="199"/>
      <c r="NIT44" s="202"/>
      <c r="NIU44" s="200"/>
      <c r="NIW44" s="200"/>
      <c r="NIX44" s="199"/>
      <c r="NIY44" s="200"/>
      <c r="NIZ44" s="199"/>
      <c r="NJA44" s="202"/>
      <c r="NJB44" s="199"/>
      <c r="NJC44" s="202"/>
      <c r="NJD44" s="200"/>
      <c r="NJF44" s="200"/>
      <c r="NJG44" s="199"/>
      <c r="NJH44" s="200"/>
      <c r="NJI44" s="199"/>
      <c r="NJJ44" s="202"/>
      <c r="NJK44" s="199"/>
      <c r="NJL44" s="202"/>
      <c r="NJM44" s="200"/>
      <c r="NJO44" s="200"/>
      <c r="NJP44" s="199"/>
      <c r="NJQ44" s="200"/>
      <c r="NJR44" s="199"/>
      <c r="NJS44" s="202"/>
      <c r="NJT44" s="199"/>
      <c r="NJU44" s="202"/>
      <c r="NJV44" s="200"/>
      <c r="NJX44" s="200"/>
      <c r="NJY44" s="199"/>
      <c r="NJZ44" s="200"/>
      <c r="NKA44" s="199"/>
      <c r="NKB44" s="202"/>
      <c r="NKC44" s="199"/>
      <c r="NKD44" s="202"/>
      <c r="NKE44" s="200"/>
      <c r="NKG44" s="200"/>
      <c r="NKH44" s="199"/>
      <c r="NKI44" s="200"/>
      <c r="NKJ44" s="199"/>
      <c r="NKK44" s="202"/>
      <c r="NKL44" s="199"/>
      <c r="NKM44" s="202"/>
      <c r="NKN44" s="200"/>
      <c r="NKP44" s="200"/>
      <c r="NKQ44" s="199"/>
      <c r="NKR44" s="200"/>
      <c r="NKS44" s="199"/>
      <c r="NKT44" s="202"/>
      <c r="NKU44" s="199"/>
      <c r="NKV44" s="202"/>
      <c r="NKW44" s="200"/>
      <c r="NKY44" s="200"/>
      <c r="NKZ44" s="199"/>
      <c r="NLA44" s="200"/>
      <c r="NLB44" s="199"/>
      <c r="NLC44" s="202"/>
      <c r="NLD44" s="199"/>
      <c r="NLE44" s="202"/>
      <c r="NLF44" s="200"/>
      <c r="NLH44" s="200"/>
      <c r="NLI44" s="199"/>
      <c r="NLJ44" s="200"/>
      <c r="NLK44" s="199"/>
      <c r="NLL44" s="202"/>
      <c r="NLM44" s="199"/>
      <c r="NLN44" s="202"/>
      <c r="NLO44" s="200"/>
      <c r="NLQ44" s="200"/>
      <c r="NLR44" s="199"/>
      <c r="NLS44" s="200"/>
      <c r="NLT44" s="199"/>
      <c r="NLU44" s="202"/>
      <c r="NLV44" s="199"/>
      <c r="NLW44" s="202"/>
      <c r="NLX44" s="200"/>
      <c r="NLZ44" s="200"/>
      <c r="NMA44" s="199"/>
      <c r="NMB44" s="200"/>
      <c r="NMC44" s="199"/>
      <c r="NMD44" s="202"/>
      <c r="NME44" s="199"/>
      <c r="NMF44" s="202"/>
      <c r="NMG44" s="200"/>
      <c r="NMI44" s="200"/>
      <c r="NMJ44" s="199"/>
      <c r="NMK44" s="200"/>
      <c r="NML44" s="199"/>
      <c r="NMM44" s="202"/>
      <c r="NMN44" s="199"/>
      <c r="NMO44" s="202"/>
      <c r="NMP44" s="200"/>
      <c r="NMR44" s="200"/>
      <c r="NMS44" s="199"/>
      <c r="NMT44" s="200"/>
      <c r="NMU44" s="199"/>
      <c r="NMV44" s="202"/>
      <c r="NMW44" s="199"/>
      <c r="NMX44" s="202"/>
      <c r="NMY44" s="200"/>
      <c r="NNA44" s="200"/>
      <c r="NNB44" s="199"/>
      <c r="NNC44" s="200"/>
      <c r="NND44" s="199"/>
      <c r="NNE44" s="202"/>
      <c r="NNF44" s="199"/>
      <c r="NNG44" s="202"/>
      <c r="NNH44" s="200"/>
      <c r="NNJ44" s="200"/>
      <c r="NNK44" s="199"/>
      <c r="NNL44" s="200"/>
      <c r="NNM44" s="199"/>
      <c r="NNN44" s="202"/>
      <c r="NNO44" s="199"/>
      <c r="NNP44" s="202"/>
      <c r="NNQ44" s="200"/>
      <c r="NNS44" s="200"/>
      <c r="NNT44" s="199"/>
      <c r="NNU44" s="200"/>
      <c r="NNV44" s="199"/>
      <c r="NNW44" s="202"/>
      <c r="NNX44" s="199"/>
      <c r="NNY44" s="202"/>
      <c r="NNZ44" s="200"/>
      <c r="NOB44" s="200"/>
      <c r="NOC44" s="199"/>
      <c r="NOD44" s="200"/>
      <c r="NOE44" s="199"/>
      <c r="NOF44" s="202"/>
      <c r="NOG44" s="199"/>
      <c r="NOH44" s="202"/>
      <c r="NOI44" s="200"/>
      <c r="NOK44" s="200"/>
      <c r="NOL44" s="199"/>
      <c r="NOM44" s="200"/>
      <c r="NON44" s="199"/>
      <c r="NOO44" s="202"/>
      <c r="NOP44" s="199"/>
      <c r="NOQ44" s="202"/>
      <c r="NOR44" s="200"/>
      <c r="NOT44" s="200"/>
      <c r="NOU44" s="199"/>
      <c r="NOV44" s="200"/>
      <c r="NOW44" s="199"/>
      <c r="NOX44" s="202"/>
      <c r="NOY44" s="199"/>
      <c r="NOZ44" s="202"/>
      <c r="NPA44" s="200"/>
      <c r="NPC44" s="200"/>
      <c r="NPD44" s="199"/>
      <c r="NPE44" s="200"/>
      <c r="NPF44" s="199"/>
      <c r="NPG44" s="202"/>
      <c r="NPH44" s="199"/>
      <c r="NPI44" s="202"/>
      <c r="NPJ44" s="200"/>
      <c r="NPL44" s="200"/>
      <c r="NPM44" s="199"/>
      <c r="NPN44" s="200"/>
      <c r="NPO44" s="199"/>
      <c r="NPP44" s="202"/>
      <c r="NPQ44" s="199"/>
      <c r="NPR44" s="202"/>
      <c r="NPS44" s="200"/>
      <c r="NPU44" s="200"/>
      <c r="NPV44" s="199"/>
      <c r="NPW44" s="200"/>
      <c r="NPX44" s="199"/>
      <c r="NPY44" s="202"/>
      <c r="NPZ44" s="199"/>
      <c r="NQA44" s="202"/>
      <c r="NQB44" s="200"/>
      <c r="NQD44" s="200"/>
      <c r="NQE44" s="199"/>
      <c r="NQF44" s="200"/>
      <c r="NQG44" s="199"/>
      <c r="NQH44" s="202"/>
      <c r="NQI44" s="199"/>
      <c r="NQJ44" s="202"/>
      <c r="NQK44" s="200"/>
      <c r="NQM44" s="200"/>
      <c r="NQN44" s="199"/>
      <c r="NQO44" s="200"/>
      <c r="NQP44" s="199"/>
      <c r="NQQ44" s="202"/>
      <c r="NQR44" s="199"/>
      <c r="NQS44" s="202"/>
      <c r="NQT44" s="200"/>
      <c r="NQV44" s="200"/>
      <c r="NQW44" s="199"/>
      <c r="NQX44" s="200"/>
      <c r="NQY44" s="199"/>
      <c r="NQZ44" s="202"/>
      <c r="NRA44" s="199"/>
      <c r="NRB44" s="202"/>
      <c r="NRC44" s="200"/>
      <c r="NRE44" s="200"/>
      <c r="NRF44" s="199"/>
      <c r="NRG44" s="200"/>
      <c r="NRH44" s="199"/>
      <c r="NRI44" s="202"/>
      <c r="NRJ44" s="199"/>
      <c r="NRK44" s="202"/>
      <c r="NRL44" s="200"/>
      <c r="NRN44" s="200"/>
      <c r="NRO44" s="199"/>
      <c r="NRP44" s="200"/>
      <c r="NRQ44" s="199"/>
      <c r="NRR44" s="202"/>
      <c r="NRS44" s="199"/>
      <c r="NRT44" s="202"/>
      <c r="NRU44" s="200"/>
      <c r="NRW44" s="200"/>
      <c r="NRX44" s="199"/>
      <c r="NRY44" s="200"/>
      <c r="NRZ44" s="199"/>
      <c r="NSA44" s="202"/>
      <c r="NSB44" s="199"/>
      <c r="NSC44" s="202"/>
      <c r="NSD44" s="200"/>
      <c r="NSF44" s="200"/>
      <c r="NSG44" s="199"/>
      <c r="NSH44" s="200"/>
      <c r="NSI44" s="199"/>
      <c r="NSJ44" s="202"/>
      <c r="NSK44" s="199"/>
      <c r="NSL44" s="202"/>
      <c r="NSM44" s="200"/>
      <c r="NSO44" s="200"/>
      <c r="NSP44" s="199"/>
      <c r="NSQ44" s="200"/>
      <c r="NSR44" s="199"/>
      <c r="NSS44" s="202"/>
      <c r="NST44" s="199"/>
      <c r="NSU44" s="202"/>
      <c r="NSV44" s="200"/>
      <c r="NSX44" s="200"/>
      <c r="NSY44" s="199"/>
      <c r="NSZ44" s="200"/>
      <c r="NTA44" s="199"/>
      <c r="NTB44" s="202"/>
      <c r="NTC44" s="199"/>
      <c r="NTD44" s="202"/>
      <c r="NTE44" s="200"/>
      <c r="NTG44" s="200"/>
      <c r="NTH44" s="199"/>
      <c r="NTI44" s="200"/>
      <c r="NTJ44" s="199"/>
      <c r="NTK44" s="202"/>
      <c r="NTL44" s="199"/>
      <c r="NTM44" s="202"/>
      <c r="NTN44" s="200"/>
      <c r="NTP44" s="200"/>
      <c r="NTQ44" s="199"/>
      <c r="NTR44" s="200"/>
      <c r="NTS44" s="199"/>
      <c r="NTT44" s="202"/>
      <c r="NTU44" s="199"/>
      <c r="NTV44" s="202"/>
      <c r="NTW44" s="200"/>
      <c r="NTY44" s="200"/>
      <c r="NTZ44" s="199"/>
      <c r="NUA44" s="200"/>
      <c r="NUB44" s="199"/>
      <c r="NUC44" s="202"/>
      <c r="NUD44" s="199"/>
      <c r="NUE44" s="202"/>
      <c r="NUF44" s="200"/>
      <c r="NUH44" s="200"/>
      <c r="NUI44" s="199"/>
      <c r="NUJ44" s="200"/>
      <c r="NUK44" s="199"/>
      <c r="NUL44" s="202"/>
      <c r="NUM44" s="199"/>
      <c r="NUN44" s="202"/>
      <c r="NUO44" s="200"/>
      <c r="NUQ44" s="200"/>
      <c r="NUR44" s="199"/>
      <c r="NUS44" s="200"/>
      <c r="NUT44" s="199"/>
      <c r="NUU44" s="202"/>
      <c r="NUV44" s="199"/>
      <c r="NUW44" s="202"/>
      <c r="NUX44" s="200"/>
      <c r="NUZ44" s="200"/>
      <c r="NVA44" s="199"/>
      <c r="NVB44" s="200"/>
      <c r="NVC44" s="199"/>
      <c r="NVD44" s="202"/>
      <c r="NVE44" s="199"/>
      <c r="NVF44" s="202"/>
      <c r="NVG44" s="200"/>
      <c r="NVI44" s="200"/>
      <c r="NVJ44" s="199"/>
      <c r="NVK44" s="200"/>
      <c r="NVL44" s="199"/>
      <c r="NVM44" s="202"/>
      <c r="NVN44" s="199"/>
      <c r="NVO44" s="202"/>
      <c r="NVP44" s="200"/>
      <c r="NVR44" s="200"/>
      <c r="NVS44" s="199"/>
      <c r="NVT44" s="200"/>
      <c r="NVU44" s="199"/>
      <c r="NVV44" s="202"/>
      <c r="NVW44" s="199"/>
      <c r="NVX44" s="202"/>
      <c r="NVY44" s="200"/>
      <c r="NWA44" s="200"/>
      <c r="NWB44" s="199"/>
      <c r="NWC44" s="200"/>
      <c r="NWD44" s="199"/>
      <c r="NWE44" s="202"/>
      <c r="NWF44" s="199"/>
      <c r="NWG44" s="202"/>
      <c r="NWH44" s="200"/>
      <c r="NWJ44" s="200"/>
      <c r="NWK44" s="199"/>
      <c r="NWL44" s="200"/>
      <c r="NWM44" s="199"/>
      <c r="NWN44" s="202"/>
      <c r="NWO44" s="199"/>
      <c r="NWP44" s="202"/>
      <c r="NWQ44" s="200"/>
      <c r="NWS44" s="200"/>
      <c r="NWT44" s="199"/>
      <c r="NWU44" s="200"/>
      <c r="NWV44" s="199"/>
      <c r="NWW44" s="202"/>
      <c r="NWX44" s="199"/>
      <c r="NWY44" s="202"/>
      <c r="NWZ44" s="200"/>
      <c r="NXB44" s="200"/>
      <c r="NXC44" s="199"/>
      <c r="NXD44" s="200"/>
      <c r="NXE44" s="199"/>
      <c r="NXF44" s="202"/>
      <c r="NXG44" s="199"/>
      <c r="NXH44" s="202"/>
      <c r="NXI44" s="200"/>
      <c r="NXK44" s="200"/>
      <c r="NXL44" s="199"/>
      <c r="NXM44" s="200"/>
      <c r="NXN44" s="199"/>
      <c r="NXO44" s="202"/>
      <c r="NXP44" s="199"/>
      <c r="NXQ44" s="202"/>
      <c r="NXR44" s="200"/>
      <c r="NXT44" s="200"/>
      <c r="NXU44" s="199"/>
      <c r="NXV44" s="200"/>
      <c r="NXW44" s="199"/>
      <c r="NXX44" s="202"/>
      <c r="NXY44" s="199"/>
      <c r="NXZ44" s="202"/>
      <c r="NYA44" s="200"/>
      <c r="NYC44" s="200"/>
      <c r="NYD44" s="199"/>
      <c r="NYE44" s="200"/>
      <c r="NYF44" s="199"/>
      <c r="NYG44" s="202"/>
      <c r="NYH44" s="199"/>
      <c r="NYI44" s="202"/>
      <c r="NYJ44" s="200"/>
      <c r="NYL44" s="200"/>
      <c r="NYM44" s="199"/>
      <c r="NYN44" s="200"/>
      <c r="NYO44" s="199"/>
      <c r="NYP44" s="202"/>
      <c r="NYQ44" s="199"/>
      <c r="NYR44" s="202"/>
      <c r="NYS44" s="200"/>
      <c r="NYU44" s="200"/>
      <c r="NYV44" s="199"/>
      <c r="NYW44" s="200"/>
      <c r="NYX44" s="199"/>
      <c r="NYY44" s="202"/>
      <c r="NYZ44" s="199"/>
      <c r="NZA44" s="202"/>
      <c r="NZB44" s="200"/>
      <c r="NZD44" s="200"/>
      <c r="NZE44" s="199"/>
      <c r="NZF44" s="200"/>
      <c r="NZG44" s="199"/>
      <c r="NZH44" s="202"/>
      <c r="NZI44" s="199"/>
      <c r="NZJ44" s="202"/>
      <c r="NZK44" s="200"/>
      <c r="NZM44" s="200"/>
      <c r="NZN44" s="199"/>
      <c r="NZO44" s="200"/>
      <c r="NZP44" s="199"/>
      <c r="NZQ44" s="202"/>
      <c r="NZR44" s="199"/>
      <c r="NZS44" s="202"/>
      <c r="NZT44" s="200"/>
      <c r="NZV44" s="200"/>
      <c r="NZW44" s="199"/>
      <c r="NZX44" s="200"/>
      <c r="NZY44" s="199"/>
      <c r="NZZ44" s="202"/>
      <c r="OAA44" s="199"/>
      <c r="OAB44" s="202"/>
      <c r="OAC44" s="200"/>
      <c r="OAE44" s="200"/>
      <c r="OAF44" s="199"/>
      <c r="OAG44" s="200"/>
      <c r="OAH44" s="199"/>
      <c r="OAI44" s="202"/>
      <c r="OAJ44" s="199"/>
      <c r="OAK44" s="202"/>
      <c r="OAL44" s="200"/>
      <c r="OAN44" s="200"/>
      <c r="OAO44" s="199"/>
      <c r="OAP44" s="200"/>
      <c r="OAQ44" s="199"/>
      <c r="OAR44" s="202"/>
      <c r="OAS44" s="199"/>
      <c r="OAT44" s="202"/>
      <c r="OAU44" s="200"/>
      <c r="OAW44" s="200"/>
      <c r="OAX44" s="199"/>
      <c r="OAY44" s="200"/>
      <c r="OAZ44" s="199"/>
      <c r="OBA44" s="202"/>
      <c r="OBB44" s="199"/>
      <c r="OBC44" s="202"/>
      <c r="OBD44" s="200"/>
      <c r="OBF44" s="200"/>
      <c r="OBG44" s="199"/>
      <c r="OBH44" s="200"/>
      <c r="OBI44" s="199"/>
      <c r="OBJ44" s="202"/>
      <c r="OBK44" s="199"/>
      <c r="OBL44" s="202"/>
      <c r="OBM44" s="200"/>
      <c r="OBO44" s="200"/>
      <c r="OBP44" s="199"/>
      <c r="OBQ44" s="200"/>
      <c r="OBR44" s="199"/>
      <c r="OBS44" s="202"/>
      <c r="OBT44" s="199"/>
      <c r="OBU44" s="202"/>
      <c r="OBV44" s="200"/>
      <c r="OBX44" s="200"/>
      <c r="OBY44" s="199"/>
      <c r="OBZ44" s="200"/>
      <c r="OCA44" s="199"/>
      <c r="OCB44" s="202"/>
      <c r="OCC44" s="199"/>
      <c r="OCD44" s="202"/>
      <c r="OCE44" s="200"/>
      <c r="OCG44" s="200"/>
      <c r="OCH44" s="199"/>
      <c r="OCI44" s="200"/>
      <c r="OCJ44" s="199"/>
      <c r="OCK44" s="202"/>
      <c r="OCL44" s="199"/>
      <c r="OCM44" s="202"/>
      <c r="OCN44" s="200"/>
      <c r="OCP44" s="200"/>
      <c r="OCQ44" s="199"/>
      <c r="OCR44" s="200"/>
      <c r="OCS44" s="199"/>
      <c r="OCT44" s="202"/>
      <c r="OCU44" s="199"/>
      <c r="OCV44" s="202"/>
      <c r="OCW44" s="200"/>
      <c r="OCY44" s="200"/>
      <c r="OCZ44" s="199"/>
      <c r="ODA44" s="200"/>
      <c r="ODB44" s="199"/>
      <c r="ODC44" s="202"/>
      <c r="ODD44" s="199"/>
      <c r="ODE44" s="202"/>
      <c r="ODF44" s="200"/>
      <c r="ODH44" s="200"/>
      <c r="ODI44" s="199"/>
      <c r="ODJ44" s="200"/>
      <c r="ODK44" s="199"/>
      <c r="ODL44" s="202"/>
      <c r="ODM44" s="199"/>
      <c r="ODN44" s="202"/>
      <c r="ODO44" s="200"/>
      <c r="ODQ44" s="200"/>
      <c r="ODR44" s="199"/>
      <c r="ODS44" s="200"/>
      <c r="ODT44" s="199"/>
      <c r="ODU44" s="202"/>
      <c r="ODV44" s="199"/>
      <c r="ODW44" s="202"/>
      <c r="ODX44" s="200"/>
      <c r="ODZ44" s="200"/>
      <c r="OEA44" s="199"/>
      <c r="OEB44" s="200"/>
      <c r="OEC44" s="199"/>
      <c r="OED44" s="202"/>
      <c r="OEE44" s="199"/>
      <c r="OEF44" s="202"/>
      <c r="OEG44" s="200"/>
      <c r="OEI44" s="200"/>
      <c r="OEJ44" s="199"/>
      <c r="OEK44" s="200"/>
      <c r="OEL44" s="199"/>
      <c r="OEM44" s="202"/>
      <c r="OEN44" s="199"/>
      <c r="OEO44" s="202"/>
      <c r="OEP44" s="200"/>
      <c r="OER44" s="200"/>
      <c r="OES44" s="199"/>
      <c r="OET44" s="200"/>
      <c r="OEU44" s="199"/>
      <c r="OEV44" s="202"/>
      <c r="OEW44" s="199"/>
      <c r="OEX44" s="202"/>
      <c r="OEY44" s="200"/>
      <c r="OFA44" s="200"/>
      <c r="OFB44" s="199"/>
      <c r="OFC44" s="200"/>
      <c r="OFD44" s="199"/>
      <c r="OFE44" s="202"/>
      <c r="OFF44" s="199"/>
      <c r="OFG44" s="202"/>
      <c r="OFH44" s="200"/>
      <c r="OFJ44" s="200"/>
      <c r="OFK44" s="199"/>
      <c r="OFL44" s="200"/>
      <c r="OFM44" s="199"/>
      <c r="OFN44" s="202"/>
      <c r="OFO44" s="199"/>
      <c r="OFP44" s="202"/>
      <c r="OFQ44" s="200"/>
      <c r="OFS44" s="200"/>
      <c r="OFT44" s="199"/>
      <c r="OFU44" s="200"/>
      <c r="OFV44" s="199"/>
      <c r="OFW44" s="202"/>
      <c r="OFX44" s="199"/>
      <c r="OFY44" s="202"/>
      <c r="OFZ44" s="200"/>
      <c r="OGB44" s="200"/>
      <c r="OGC44" s="199"/>
      <c r="OGD44" s="200"/>
      <c r="OGE44" s="199"/>
      <c r="OGF44" s="202"/>
      <c r="OGG44" s="199"/>
      <c r="OGH44" s="202"/>
      <c r="OGI44" s="200"/>
      <c r="OGK44" s="200"/>
      <c r="OGL44" s="199"/>
      <c r="OGM44" s="200"/>
      <c r="OGN44" s="199"/>
      <c r="OGO44" s="202"/>
      <c r="OGP44" s="199"/>
      <c r="OGQ44" s="202"/>
      <c r="OGR44" s="200"/>
      <c r="OGT44" s="200"/>
      <c r="OGU44" s="199"/>
      <c r="OGV44" s="200"/>
      <c r="OGW44" s="199"/>
      <c r="OGX44" s="202"/>
      <c r="OGY44" s="199"/>
      <c r="OGZ44" s="202"/>
      <c r="OHA44" s="200"/>
      <c r="OHC44" s="200"/>
      <c r="OHD44" s="199"/>
      <c r="OHE44" s="200"/>
      <c r="OHF44" s="199"/>
      <c r="OHG44" s="202"/>
      <c r="OHH44" s="199"/>
      <c r="OHI44" s="202"/>
      <c r="OHJ44" s="200"/>
      <c r="OHL44" s="200"/>
      <c r="OHM44" s="199"/>
      <c r="OHN44" s="200"/>
      <c r="OHO44" s="199"/>
      <c r="OHP44" s="202"/>
      <c r="OHQ44" s="199"/>
      <c r="OHR44" s="202"/>
      <c r="OHS44" s="200"/>
      <c r="OHU44" s="200"/>
      <c r="OHV44" s="199"/>
      <c r="OHW44" s="200"/>
      <c r="OHX44" s="199"/>
      <c r="OHY44" s="202"/>
      <c r="OHZ44" s="199"/>
      <c r="OIA44" s="202"/>
      <c r="OIB44" s="200"/>
      <c r="OID44" s="200"/>
      <c r="OIE44" s="199"/>
      <c r="OIF44" s="200"/>
      <c r="OIG44" s="199"/>
      <c r="OIH44" s="202"/>
      <c r="OII44" s="199"/>
      <c r="OIJ44" s="202"/>
      <c r="OIK44" s="200"/>
      <c r="OIM44" s="200"/>
      <c r="OIN44" s="199"/>
      <c r="OIO44" s="200"/>
      <c r="OIP44" s="199"/>
      <c r="OIQ44" s="202"/>
      <c r="OIR44" s="199"/>
      <c r="OIS44" s="202"/>
      <c r="OIT44" s="200"/>
      <c r="OIV44" s="200"/>
      <c r="OIW44" s="199"/>
      <c r="OIX44" s="200"/>
      <c r="OIY44" s="199"/>
      <c r="OIZ44" s="202"/>
      <c r="OJA44" s="199"/>
      <c r="OJB44" s="202"/>
      <c r="OJC44" s="200"/>
      <c r="OJE44" s="200"/>
      <c r="OJF44" s="199"/>
      <c r="OJG44" s="200"/>
      <c r="OJH44" s="199"/>
      <c r="OJI44" s="202"/>
      <c r="OJJ44" s="199"/>
      <c r="OJK44" s="202"/>
      <c r="OJL44" s="200"/>
      <c r="OJN44" s="200"/>
      <c r="OJO44" s="199"/>
      <c r="OJP44" s="200"/>
      <c r="OJQ44" s="199"/>
      <c r="OJR44" s="202"/>
      <c r="OJS44" s="199"/>
      <c r="OJT44" s="202"/>
      <c r="OJU44" s="200"/>
      <c r="OJW44" s="200"/>
      <c r="OJX44" s="199"/>
      <c r="OJY44" s="200"/>
      <c r="OJZ44" s="199"/>
      <c r="OKA44" s="202"/>
      <c r="OKB44" s="199"/>
      <c r="OKC44" s="202"/>
      <c r="OKD44" s="200"/>
      <c r="OKF44" s="200"/>
      <c r="OKG44" s="199"/>
      <c r="OKH44" s="200"/>
      <c r="OKI44" s="199"/>
      <c r="OKJ44" s="202"/>
      <c r="OKK44" s="199"/>
      <c r="OKL44" s="202"/>
      <c r="OKM44" s="200"/>
      <c r="OKO44" s="200"/>
      <c r="OKP44" s="199"/>
      <c r="OKQ44" s="200"/>
      <c r="OKR44" s="199"/>
      <c r="OKS44" s="202"/>
      <c r="OKT44" s="199"/>
      <c r="OKU44" s="202"/>
      <c r="OKV44" s="200"/>
      <c r="OKX44" s="200"/>
      <c r="OKY44" s="199"/>
      <c r="OKZ44" s="200"/>
      <c r="OLA44" s="199"/>
      <c r="OLB44" s="202"/>
      <c r="OLC44" s="199"/>
      <c r="OLD44" s="202"/>
      <c r="OLE44" s="200"/>
      <c r="OLG44" s="200"/>
      <c r="OLH44" s="199"/>
      <c r="OLI44" s="200"/>
      <c r="OLJ44" s="199"/>
      <c r="OLK44" s="202"/>
      <c r="OLL44" s="199"/>
      <c r="OLM44" s="202"/>
      <c r="OLN44" s="200"/>
      <c r="OLP44" s="200"/>
      <c r="OLQ44" s="199"/>
      <c r="OLR44" s="200"/>
      <c r="OLS44" s="199"/>
      <c r="OLT44" s="202"/>
      <c r="OLU44" s="199"/>
      <c r="OLV44" s="202"/>
      <c r="OLW44" s="200"/>
      <c r="OLY44" s="200"/>
      <c r="OLZ44" s="199"/>
      <c r="OMA44" s="200"/>
      <c r="OMB44" s="199"/>
      <c r="OMC44" s="202"/>
      <c r="OMD44" s="199"/>
      <c r="OME44" s="202"/>
      <c r="OMF44" s="200"/>
      <c r="OMH44" s="200"/>
      <c r="OMI44" s="199"/>
      <c r="OMJ44" s="200"/>
      <c r="OMK44" s="199"/>
      <c r="OML44" s="202"/>
      <c r="OMM44" s="199"/>
      <c r="OMN44" s="202"/>
      <c r="OMO44" s="200"/>
      <c r="OMQ44" s="200"/>
      <c r="OMR44" s="199"/>
      <c r="OMS44" s="200"/>
      <c r="OMT44" s="199"/>
      <c r="OMU44" s="202"/>
      <c r="OMV44" s="199"/>
      <c r="OMW44" s="202"/>
      <c r="OMX44" s="200"/>
      <c r="OMZ44" s="200"/>
      <c r="ONA44" s="199"/>
      <c r="ONB44" s="200"/>
      <c r="ONC44" s="199"/>
      <c r="OND44" s="202"/>
      <c r="ONE44" s="199"/>
      <c r="ONF44" s="202"/>
      <c r="ONG44" s="200"/>
      <c r="ONI44" s="200"/>
      <c r="ONJ44" s="199"/>
      <c r="ONK44" s="200"/>
      <c r="ONL44" s="199"/>
      <c r="ONM44" s="202"/>
      <c r="ONN44" s="199"/>
      <c r="ONO44" s="202"/>
      <c r="ONP44" s="200"/>
      <c r="ONR44" s="200"/>
      <c r="ONS44" s="199"/>
      <c r="ONT44" s="200"/>
      <c r="ONU44" s="199"/>
      <c r="ONV44" s="202"/>
      <c r="ONW44" s="199"/>
      <c r="ONX44" s="202"/>
      <c r="ONY44" s="200"/>
      <c r="OOA44" s="200"/>
      <c r="OOB44" s="199"/>
      <c r="OOC44" s="200"/>
      <c r="OOD44" s="199"/>
      <c r="OOE44" s="202"/>
      <c r="OOF44" s="199"/>
      <c r="OOG44" s="202"/>
      <c r="OOH44" s="200"/>
      <c r="OOJ44" s="200"/>
      <c r="OOK44" s="199"/>
      <c r="OOL44" s="200"/>
      <c r="OOM44" s="199"/>
      <c r="OON44" s="202"/>
      <c r="OOO44" s="199"/>
      <c r="OOP44" s="202"/>
      <c r="OOQ44" s="200"/>
      <c r="OOS44" s="200"/>
      <c r="OOT44" s="199"/>
      <c r="OOU44" s="200"/>
      <c r="OOV44" s="199"/>
      <c r="OOW44" s="202"/>
      <c r="OOX44" s="199"/>
      <c r="OOY44" s="202"/>
      <c r="OOZ44" s="200"/>
      <c r="OPB44" s="200"/>
      <c r="OPC44" s="199"/>
      <c r="OPD44" s="200"/>
      <c r="OPE44" s="199"/>
      <c r="OPF44" s="202"/>
      <c r="OPG44" s="199"/>
      <c r="OPH44" s="202"/>
      <c r="OPI44" s="200"/>
      <c r="OPK44" s="200"/>
      <c r="OPL44" s="199"/>
      <c r="OPM44" s="200"/>
      <c r="OPN44" s="199"/>
      <c r="OPO44" s="202"/>
      <c r="OPP44" s="199"/>
      <c r="OPQ44" s="202"/>
      <c r="OPR44" s="200"/>
      <c r="OPT44" s="200"/>
      <c r="OPU44" s="199"/>
      <c r="OPV44" s="200"/>
      <c r="OPW44" s="199"/>
      <c r="OPX44" s="202"/>
      <c r="OPY44" s="199"/>
      <c r="OPZ44" s="202"/>
      <c r="OQA44" s="200"/>
      <c r="OQC44" s="200"/>
      <c r="OQD44" s="199"/>
      <c r="OQE44" s="200"/>
      <c r="OQF44" s="199"/>
      <c r="OQG44" s="202"/>
      <c r="OQH44" s="199"/>
      <c r="OQI44" s="202"/>
      <c r="OQJ44" s="200"/>
      <c r="OQL44" s="200"/>
      <c r="OQM44" s="199"/>
      <c r="OQN44" s="200"/>
      <c r="OQO44" s="199"/>
      <c r="OQP44" s="202"/>
      <c r="OQQ44" s="199"/>
      <c r="OQR44" s="202"/>
      <c r="OQS44" s="200"/>
      <c r="OQU44" s="200"/>
      <c r="OQV44" s="199"/>
      <c r="OQW44" s="200"/>
      <c r="OQX44" s="199"/>
      <c r="OQY44" s="202"/>
      <c r="OQZ44" s="199"/>
      <c r="ORA44" s="202"/>
      <c r="ORB44" s="200"/>
      <c r="ORD44" s="200"/>
      <c r="ORE44" s="199"/>
      <c r="ORF44" s="200"/>
      <c r="ORG44" s="199"/>
      <c r="ORH44" s="202"/>
      <c r="ORI44" s="199"/>
      <c r="ORJ44" s="202"/>
      <c r="ORK44" s="200"/>
      <c r="ORM44" s="200"/>
      <c r="ORN44" s="199"/>
      <c r="ORO44" s="200"/>
      <c r="ORP44" s="199"/>
      <c r="ORQ44" s="202"/>
      <c r="ORR44" s="199"/>
      <c r="ORS44" s="202"/>
      <c r="ORT44" s="200"/>
      <c r="ORV44" s="200"/>
      <c r="ORW44" s="199"/>
      <c r="ORX44" s="200"/>
      <c r="ORY44" s="199"/>
      <c r="ORZ44" s="202"/>
      <c r="OSA44" s="199"/>
      <c r="OSB44" s="202"/>
      <c r="OSC44" s="200"/>
      <c r="OSE44" s="200"/>
      <c r="OSF44" s="199"/>
      <c r="OSG44" s="200"/>
      <c r="OSH44" s="199"/>
      <c r="OSI44" s="202"/>
      <c r="OSJ44" s="199"/>
      <c r="OSK44" s="202"/>
      <c r="OSL44" s="200"/>
      <c r="OSN44" s="200"/>
      <c r="OSO44" s="199"/>
      <c r="OSP44" s="200"/>
      <c r="OSQ44" s="199"/>
      <c r="OSR44" s="202"/>
      <c r="OSS44" s="199"/>
      <c r="OST44" s="202"/>
      <c r="OSU44" s="200"/>
      <c r="OSW44" s="200"/>
      <c r="OSX44" s="199"/>
      <c r="OSY44" s="200"/>
      <c r="OSZ44" s="199"/>
      <c r="OTA44" s="202"/>
      <c r="OTB44" s="199"/>
      <c r="OTC44" s="202"/>
      <c r="OTD44" s="200"/>
      <c r="OTF44" s="200"/>
      <c r="OTG44" s="199"/>
      <c r="OTH44" s="200"/>
      <c r="OTI44" s="199"/>
      <c r="OTJ44" s="202"/>
      <c r="OTK44" s="199"/>
      <c r="OTL44" s="202"/>
      <c r="OTM44" s="200"/>
      <c r="OTO44" s="200"/>
      <c r="OTP44" s="199"/>
      <c r="OTQ44" s="200"/>
      <c r="OTR44" s="199"/>
      <c r="OTS44" s="202"/>
      <c r="OTT44" s="199"/>
      <c r="OTU44" s="202"/>
      <c r="OTV44" s="200"/>
      <c r="OTX44" s="200"/>
      <c r="OTY44" s="199"/>
      <c r="OTZ44" s="200"/>
      <c r="OUA44" s="199"/>
      <c r="OUB44" s="202"/>
      <c r="OUC44" s="199"/>
      <c r="OUD44" s="202"/>
      <c r="OUE44" s="200"/>
      <c r="OUG44" s="200"/>
      <c r="OUH44" s="199"/>
      <c r="OUI44" s="200"/>
      <c r="OUJ44" s="199"/>
      <c r="OUK44" s="202"/>
      <c r="OUL44" s="199"/>
      <c r="OUM44" s="202"/>
      <c r="OUN44" s="200"/>
      <c r="OUP44" s="200"/>
      <c r="OUQ44" s="199"/>
      <c r="OUR44" s="200"/>
      <c r="OUS44" s="199"/>
      <c r="OUT44" s="202"/>
      <c r="OUU44" s="199"/>
      <c r="OUV44" s="202"/>
      <c r="OUW44" s="200"/>
      <c r="OUY44" s="200"/>
      <c r="OUZ44" s="199"/>
      <c r="OVA44" s="200"/>
      <c r="OVB44" s="199"/>
      <c r="OVC44" s="202"/>
      <c r="OVD44" s="199"/>
      <c r="OVE44" s="202"/>
      <c r="OVF44" s="200"/>
      <c r="OVH44" s="200"/>
      <c r="OVI44" s="199"/>
      <c r="OVJ44" s="200"/>
      <c r="OVK44" s="199"/>
      <c r="OVL44" s="202"/>
      <c r="OVM44" s="199"/>
      <c r="OVN44" s="202"/>
      <c r="OVO44" s="200"/>
      <c r="OVQ44" s="200"/>
      <c r="OVR44" s="199"/>
      <c r="OVS44" s="200"/>
      <c r="OVT44" s="199"/>
      <c r="OVU44" s="202"/>
      <c r="OVV44" s="199"/>
      <c r="OVW44" s="202"/>
      <c r="OVX44" s="200"/>
      <c r="OVZ44" s="200"/>
      <c r="OWA44" s="199"/>
      <c r="OWB44" s="200"/>
      <c r="OWC44" s="199"/>
      <c r="OWD44" s="202"/>
      <c r="OWE44" s="199"/>
      <c r="OWF44" s="202"/>
      <c r="OWG44" s="200"/>
      <c r="OWI44" s="200"/>
      <c r="OWJ44" s="199"/>
      <c r="OWK44" s="200"/>
      <c r="OWL44" s="199"/>
      <c r="OWM44" s="202"/>
      <c r="OWN44" s="199"/>
      <c r="OWO44" s="202"/>
      <c r="OWP44" s="200"/>
      <c r="OWR44" s="200"/>
      <c r="OWS44" s="199"/>
      <c r="OWT44" s="200"/>
      <c r="OWU44" s="199"/>
      <c r="OWV44" s="202"/>
      <c r="OWW44" s="199"/>
      <c r="OWX44" s="202"/>
      <c r="OWY44" s="200"/>
      <c r="OXA44" s="200"/>
      <c r="OXB44" s="199"/>
      <c r="OXC44" s="200"/>
      <c r="OXD44" s="199"/>
      <c r="OXE44" s="202"/>
      <c r="OXF44" s="199"/>
      <c r="OXG44" s="202"/>
      <c r="OXH44" s="200"/>
      <c r="OXJ44" s="200"/>
      <c r="OXK44" s="199"/>
      <c r="OXL44" s="200"/>
      <c r="OXM44" s="199"/>
      <c r="OXN44" s="202"/>
      <c r="OXO44" s="199"/>
      <c r="OXP44" s="202"/>
      <c r="OXQ44" s="200"/>
      <c r="OXS44" s="200"/>
      <c r="OXT44" s="199"/>
      <c r="OXU44" s="200"/>
      <c r="OXV44" s="199"/>
      <c r="OXW44" s="202"/>
      <c r="OXX44" s="199"/>
      <c r="OXY44" s="202"/>
      <c r="OXZ44" s="200"/>
      <c r="OYB44" s="200"/>
      <c r="OYC44" s="199"/>
      <c r="OYD44" s="200"/>
      <c r="OYE44" s="199"/>
      <c r="OYF44" s="202"/>
      <c r="OYG44" s="199"/>
      <c r="OYH44" s="202"/>
      <c r="OYI44" s="200"/>
      <c r="OYK44" s="200"/>
      <c r="OYL44" s="199"/>
      <c r="OYM44" s="200"/>
      <c r="OYN44" s="199"/>
      <c r="OYO44" s="202"/>
      <c r="OYP44" s="199"/>
      <c r="OYQ44" s="202"/>
      <c r="OYR44" s="200"/>
      <c r="OYT44" s="200"/>
      <c r="OYU44" s="199"/>
      <c r="OYV44" s="200"/>
      <c r="OYW44" s="199"/>
      <c r="OYX44" s="202"/>
      <c r="OYY44" s="199"/>
      <c r="OYZ44" s="202"/>
      <c r="OZA44" s="200"/>
      <c r="OZC44" s="200"/>
      <c r="OZD44" s="199"/>
      <c r="OZE44" s="200"/>
      <c r="OZF44" s="199"/>
      <c r="OZG44" s="202"/>
      <c r="OZH44" s="199"/>
      <c r="OZI44" s="202"/>
      <c r="OZJ44" s="200"/>
      <c r="OZL44" s="200"/>
      <c r="OZM44" s="199"/>
      <c r="OZN44" s="200"/>
      <c r="OZO44" s="199"/>
      <c r="OZP44" s="202"/>
      <c r="OZQ44" s="199"/>
      <c r="OZR44" s="202"/>
      <c r="OZS44" s="200"/>
      <c r="OZU44" s="200"/>
      <c r="OZV44" s="199"/>
      <c r="OZW44" s="200"/>
      <c r="OZX44" s="199"/>
      <c r="OZY44" s="202"/>
      <c r="OZZ44" s="199"/>
      <c r="PAA44" s="202"/>
      <c r="PAB44" s="200"/>
      <c r="PAD44" s="200"/>
      <c r="PAE44" s="199"/>
      <c r="PAF44" s="200"/>
      <c r="PAG44" s="199"/>
      <c r="PAH44" s="202"/>
      <c r="PAI44" s="199"/>
      <c r="PAJ44" s="202"/>
      <c r="PAK44" s="200"/>
      <c r="PAM44" s="200"/>
      <c r="PAN44" s="199"/>
      <c r="PAO44" s="200"/>
      <c r="PAP44" s="199"/>
      <c r="PAQ44" s="202"/>
      <c r="PAR44" s="199"/>
      <c r="PAS44" s="202"/>
      <c r="PAT44" s="200"/>
      <c r="PAV44" s="200"/>
      <c r="PAW44" s="199"/>
      <c r="PAX44" s="200"/>
      <c r="PAY44" s="199"/>
      <c r="PAZ44" s="202"/>
      <c r="PBA44" s="199"/>
      <c r="PBB44" s="202"/>
      <c r="PBC44" s="200"/>
      <c r="PBE44" s="200"/>
      <c r="PBF44" s="199"/>
      <c r="PBG44" s="200"/>
      <c r="PBH44" s="199"/>
      <c r="PBI44" s="202"/>
      <c r="PBJ44" s="199"/>
      <c r="PBK44" s="202"/>
      <c r="PBL44" s="200"/>
      <c r="PBN44" s="200"/>
      <c r="PBO44" s="199"/>
      <c r="PBP44" s="200"/>
      <c r="PBQ44" s="199"/>
      <c r="PBR44" s="202"/>
      <c r="PBS44" s="199"/>
      <c r="PBT44" s="202"/>
      <c r="PBU44" s="200"/>
      <c r="PBW44" s="200"/>
      <c r="PBX44" s="199"/>
      <c r="PBY44" s="200"/>
      <c r="PBZ44" s="199"/>
      <c r="PCA44" s="202"/>
      <c r="PCB44" s="199"/>
      <c r="PCC44" s="202"/>
      <c r="PCD44" s="200"/>
      <c r="PCF44" s="200"/>
      <c r="PCG44" s="199"/>
      <c r="PCH44" s="200"/>
      <c r="PCI44" s="199"/>
      <c r="PCJ44" s="202"/>
      <c r="PCK44" s="199"/>
      <c r="PCL44" s="202"/>
      <c r="PCM44" s="200"/>
      <c r="PCO44" s="200"/>
      <c r="PCP44" s="199"/>
      <c r="PCQ44" s="200"/>
      <c r="PCR44" s="199"/>
      <c r="PCS44" s="202"/>
      <c r="PCT44" s="199"/>
      <c r="PCU44" s="202"/>
      <c r="PCV44" s="200"/>
      <c r="PCX44" s="200"/>
      <c r="PCY44" s="199"/>
      <c r="PCZ44" s="200"/>
      <c r="PDA44" s="199"/>
      <c r="PDB44" s="202"/>
      <c r="PDC44" s="199"/>
      <c r="PDD44" s="202"/>
      <c r="PDE44" s="200"/>
      <c r="PDG44" s="200"/>
      <c r="PDH44" s="199"/>
      <c r="PDI44" s="200"/>
      <c r="PDJ44" s="199"/>
      <c r="PDK44" s="202"/>
      <c r="PDL44" s="199"/>
      <c r="PDM44" s="202"/>
      <c r="PDN44" s="200"/>
      <c r="PDP44" s="200"/>
      <c r="PDQ44" s="199"/>
      <c r="PDR44" s="200"/>
      <c r="PDS44" s="199"/>
      <c r="PDT44" s="202"/>
      <c r="PDU44" s="199"/>
      <c r="PDV44" s="202"/>
      <c r="PDW44" s="200"/>
      <c r="PDY44" s="200"/>
      <c r="PDZ44" s="199"/>
      <c r="PEA44" s="200"/>
      <c r="PEB44" s="199"/>
      <c r="PEC44" s="202"/>
      <c r="PED44" s="199"/>
      <c r="PEE44" s="202"/>
      <c r="PEF44" s="200"/>
      <c r="PEH44" s="200"/>
      <c r="PEI44" s="199"/>
      <c r="PEJ44" s="200"/>
      <c r="PEK44" s="199"/>
      <c r="PEL44" s="202"/>
      <c r="PEM44" s="199"/>
      <c r="PEN44" s="202"/>
      <c r="PEO44" s="200"/>
      <c r="PEQ44" s="200"/>
      <c r="PER44" s="199"/>
      <c r="PES44" s="200"/>
      <c r="PET44" s="199"/>
      <c r="PEU44" s="202"/>
      <c r="PEV44" s="199"/>
      <c r="PEW44" s="202"/>
      <c r="PEX44" s="200"/>
      <c r="PEZ44" s="200"/>
      <c r="PFA44" s="199"/>
      <c r="PFB44" s="200"/>
      <c r="PFC44" s="199"/>
      <c r="PFD44" s="202"/>
      <c r="PFE44" s="199"/>
      <c r="PFF44" s="202"/>
      <c r="PFG44" s="200"/>
      <c r="PFI44" s="200"/>
      <c r="PFJ44" s="199"/>
      <c r="PFK44" s="200"/>
      <c r="PFL44" s="199"/>
      <c r="PFM44" s="202"/>
      <c r="PFN44" s="199"/>
      <c r="PFO44" s="202"/>
      <c r="PFP44" s="200"/>
      <c r="PFR44" s="200"/>
      <c r="PFS44" s="199"/>
      <c r="PFT44" s="200"/>
      <c r="PFU44" s="199"/>
      <c r="PFV44" s="202"/>
      <c r="PFW44" s="199"/>
      <c r="PFX44" s="202"/>
      <c r="PFY44" s="200"/>
      <c r="PGA44" s="200"/>
      <c r="PGB44" s="199"/>
      <c r="PGC44" s="200"/>
      <c r="PGD44" s="199"/>
      <c r="PGE44" s="202"/>
      <c r="PGF44" s="199"/>
      <c r="PGG44" s="202"/>
      <c r="PGH44" s="200"/>
      <c r="PGJ44" s="200"/>
      <c r="PGK44" s="199"/>
      <c r="PGL44" s="200"/>
      <c r="PGM44" s="199"/>
      <c r="PGN44" s="202"/>
      <c r="PGO44" s="199"/>
      <c r="PGP44" s="202"/>
      <c r="PGQ44" s="200"/>
      <c r="PGS44" s="200"/>
      <c r="PGT44" s="199"/>
      <c r="PGU44" s="200"/>
      <c r="PGV44" s="199"/>
      <c r="PGW44" s="202"/>
      <c r="PGX44" s="199"/>
      <c r="PGY44" s="202"/>
      <c r="PGZ44" s="200"/>
      <c r="PHB44" s="200"/>
      <c r="PHC44" s="199"/>
      <c r="PHD44" s="200"/>
      <c r="PHE44" s="199"/>
      <c r="PHF44" s="202"/>
      <c r="PHG44" s="199"/>
      <c r="PHH44" s="202"/>
      <c r="PHI44" s="200"/>
      <c r="PHK44" s="200"/>
      <c r="PHL44" s="199"/>
      <c r="PHM44" s="200"/>
      <c r="PHN44" s="199"/>
      <c r="PHO44" s="202"/>
      <c r="PHP44" s="199"/>
      <c r="PHQ44" s="202"/>
      <c r="PHR44" s="200"/>
      <c r="PHT44" s="200"/>
      <c r="PHU44" s="199"/>
      <c r="PHV44" s="200"/>
      <c r="PHW44" s="199"/>
      <c r="PHX44" s="202"/>
      <c r="PHY44" s="199"/>
      <c r="PHZ44" s="202"/>
      <c r="PIA44" s="200"/>
      <c r="PIC44" s="200"/>
      <c r="PID44" s="199"/>
      <c r="PIE44" s="200"/>
      <c r="PIF44" s="199"/>
      <c r="PIG44" s="202"/>
      <c r="PIH44" s="199"/>
      <c r="PII44" s="202"/>
      <c r="PIJ44" s="200"/>
      <c r="PIL44" s="200"/>
      <c r="PIM44" s="199"/>
      <c r="PIN44" s="200"/>
      <c r="PIO44" s="199"/>
      <c r="PIP44" s="202"/>
      <c r="PIQ44" s="199"/>
      <c r="PIR44" s="202"/>
      <c r="PIS44" s="200"/>
      <c r="PIU44" s="200"/>
      <c r="PIV44" s="199"/>
      <c r="PIW44" s="200"/>
      <c r="PIX44" s="199"/>
      <c r="PIY44" s="202"/>
      <c r="PIZ44" s="199"/>
      <c r="PJA44" s="202"/>
      <c r="PJB44" s="200"/>
      <c r="PJD44" s="200"/>
      <c r="PJE44" s="199"/>
      <c r="PJF44" s="200"/>
      <c r="PJG44" s="199"/>
      <c r="PJH44" s="202"/>
      <c r="PJI44" s="199"/>
      <c r="PJJ44" s="202"/>
      <c r="PJK44" s="200"/>
      <c r="PJM44" s="200"/>
      <c r="PJN44" s="199"/>
      <c r="PJO44" s="200"/>
      <c r="PJP44" s="199"/>
      <c r="PJQ44" s="202"/>
      <c r="PJR44" s="199"/>
      <c r="PJS44" s="202"/>
      <c r="PJT44" s="200"/>
      <c r="PJV44" s="200"/>
      <c r="PJW44" s="199"/>
      <c r="PJX44" s="200"/>
      <c r="PJY44" s="199"/>
      <c r="PJZ44" s="202"/>
      <c r="PKA44" s="199"/>
      <c r="PKB44" s="202"/>
      <c r="PKC44" s="200"/>
      <c r="PKE44" s="200"/>
      <c r="PKF44" s="199"/>
      <c r="PKG44" s="200"/>
      <c r="PKH44" s="199"/>
      <c r="PKI44" s="202"/>
      <c r="PKJ44" s="199"/>
      <c r="PKK44" s="202"/>
      <c r="PKL44" s="200"/>
      <c r="PKN44" s="200"/>
      <c r="PKO44" s="199"/>
      <c r="PKP44" s="200"/>
      <c r="PKQ44" s="199"/>
      <c r="PKR44" s="202"/>
      <c r="PKS44" s="199"/>
      <c r="PKT44" s="202"/>
      <c r="PKU44" s="200"/>
      <c r="PKW44" s="200"/>
      <c r="PKX44" s="199"/>
      <c r="PKY44" s="200"/>
      <c r="PKZ44" s="199"/>
      <c r="PLA44" s="202"/>
      <c r="PLB44" s="199"/>
      <c r="PLC44" s="202"/>
      <c r="PLD44" s="200"/>
      <c r="PLF44" s="200"/>
      <c r="PLG44" s="199"/>
      <c r="PLH44" s="200"/>
      <c r="PLI44" s="199"/>
      <c r="PLJ44" s="202"/>
      <c r="PLK44" s="199"/>
      <c r="PLL44" s="202"/>
      <c r="PLM44" s="200"/>
      <c r="PLO44" s="200"/>
      <c r="PLP44" s="199"/>
      <c r="PLQ44" s="200"/>
      <c r="PLR44" s="199"/>
      <c r="PLS44" s="202"/>
      <c r="PLT44" s="199"/>
      <c r="PLU44" s="202"/>
      <c r="PLV44" s="200"/>
      <c r="PLX44" s="200"/>
      <c r="PLY44" s="199"/>
      <c r="PLZ44" s="200"/>
      <c r="PMA44" s="199"/>
      <c r="PMB44" s="202"/>
      <c r="PMC44" s="199"/>
      <c r="PMD44" s="202"/>
      <c r="PME44" s="200"/>
      <c r="PMG44" s="200"/>
      <c r="PMH44" s="199"/>
      <c r="PMI44" s="200"/>
      <c r="PMJ44" s="199"/>
      <c r="PMK44" s="202"/>
      <c r="PML44" s="199"/>
      <c r="PMM44" s="202"/>
      <c r="PMN44" s="200"/>
      <c r="PMP44" s="200"/>
      <c r="PMQ44" s="199"/>
      <c r="PMR44" s="200"/>
      <c r="PMS44" s="199"/>
      <c r="PMT44" s="202"/>
      <c r="PMU44" s="199"/>
      <c r="PMV44" s="202"/>
      <c r="PMW44" s="200"/>
      <c r="PMY44" s="200"/>
      <c r="PMZ44" s="199"/>
      <c r="PNA44" s="200"/>
      <c r="PNB44" s="199"/>
      <c r="PNC44" s="202"/>
      <c r="PND44" s="199"/>
      <c r="PNE44" s="202"/>
      <c r="PNF44" s="200"/>
      <c r="PNH44" s="200"/>
      <c r="PNI44" s="199"/>
      <c r="PNJ44" s="200"/>
      <c r="PNK44" s="199"/>
      <c r="PNL44" s="202"/>
      <c r="PNM44" s="199"/>
      <c r="PNN44" s="202"/>
      <c r="PNO44" s="200"/>
      <c r="PNQ44" s="200"/>
      <c r="PNR44" s="199"/>
      <c r="PNS44" s="200"/>
      <c r="PNT44" s="199"/>
      <c r="PNU44" s="202"/>
      <c r="PNV44" s="199"/>
      <c r="PNW44" s="202"/>
      <c r="PNX44" s="200"/>
      <c r="PNZ44" s="200"/>
      <c r="POA44" s="199"/>
      <c r="POB44" s="200"/>
      <c r="POC44" s="199"/>
      <c r="POD44" s="202"/>
      <c r="POE44" s="199"/>
      <c r="POF44" s="202"/>
      <c r="POG44" s="200"/>
      <c r="POI44" s="200"/>
      <c r="POJ44" s="199"/>
      <c r="POK44" s="200"/>
      <c r="POL44" s="199"/>
      <c r="POM44" s="202"/>
      <c r="PON44" s="199"/>
      <c r="POO44" s="202"/>
      <c r="POP44" s="200"/>
      <c r="POR44" s="200"/>
      <c r="POS44" s="199"/>
      <c r="POT44" s="200"/>
      <c r="POU44" s="199"/>
      <c r="POV44" s="202"/>
      <c r="POW44" s="199"/>
      <c r="POX44" s="202"/>
      <c r="POY44" s="200"/>
      <c r="PPA44" s="200"/>
      <c r="PPB44" s="199"/>
      <c r="PPC44" s="200"/>
      <c r="PPD44" s="199"/>
      <c r="PPE44" s="202"/>
      <c r="PPF44" s="199"/>
      <c r="PPG44" s="202"/>
      <c r="PPH44" s="200"/>
      <c r="PPJ44" s="200"/>
      <c r="PPK44" s="199"/>
      <c r="PPL44" s="200"/>
      <c r="PPM44" s="199"/>
      <c r="PPN44" s="202"/>
      <c r="PPO44" s="199"/>
      <c r="PPP44" s="202"/>
      <c r="PPQ44" s="200"/>
      <c r="PPS44" s="200"/>
      <c r="PPT44" s="199"/>
      <c r="PPU44" s="200"/>
      <c r="PPV44" s="199"/>
      <c r="PPW44" s="202"/>
      <c r="PPX44" s="199"/>
      <c r="PPY44" s="202"/>
      <c r="PPZ44" s="200"/>
      <c r="PQB44" s="200"/>
      <c r="PQC44" s="199"/>
      <c r="PQD44" s="200"/>
      <c r="PQE44" s="199"/>
      <c r="PQF44" s="202"/>
      <c r="PQG44" s="199"/>
      <c r="PQH44" s="202"/>
      <c r="PQI44" s="200"/>
      <c r="PQK44" s="200"/>
      <c r="PQL44" s="199"/>
      <c r="PQM44" s="200"/>
      <c r="PQN44" s="199"/>
      <c r="PQO44" s="202"/>
      <c r="PQP44" s="199"/>
      <c r="PQQ44" s="202"/>
      <c r="PQR44" s="200"/>
      <c r="PQT44" s="200"/>
      <c r="PQU44" s="199"/>
      <c r="PQV44" s="200"/>
      <c r="PQW44" s="199"/>
      <c r="PQX44" s="202"/>
      <c r="PQY44" s="199"/>
      <c r="PQZ44" s="202"/>
      <c r="PRA44" s="200"/>
      <c r="PRC44" s="200"/>
      <c r="PRD44" s="199"/>
      <c r="PRE44" s="200"/>
      <c r="PRF44" s="199"/>
      <c r="PRG44" s="202"/>
      <c r="PRH44" s="199"/>
      <c r="PRI44" s="202"/>
      <c r="PRJ44" s="200"/>
      <c r="PRL44" s="200"/>
      <c r="PRM44" s="199"/>
      <c r="PRN44" s="200"/>
      <c r="PRO44" s="199"/>
      <c r="PRP44" s="202"/>
      <c r="PRQ44" s="199"/>
      <c r="PRR44" s="202"/>
      <c r="PRS44" s="200"/>
      <c r="PRU44" s="200"/>
      <c r="PRV44" s="199"/>
      <c r="PRW44" s="200"/>
      <c r="PRX44" s="199"/>
      <c r="PRY44" s="202"/>
      <c r="PRZ44" s="199"/>
      <c r="PSA44" s="202"/>
      <c r="PSB44" s="200"/>
      <c r="PSD44" s="200"/>
      <c r="PSE44" s="199"/>
      <c r="PSF44" s="200"/>
      <c r="PSG44" s="199"/>
      <c r="PSH44" s="202"/>
      <c r="PSI44" s="199"/>
      <c r="PSJ44" s="202"/>
      <c r="PSK44" s="200"/>
      <c r="PSM44" s="200"/>
      <c r="PSN44" s="199"/>
      <c r="PSO44" s="200"/>
      <c r="PSP44" s="199"/>
      <c r="PSQ44" s="202"/>
      <c r="PSR44" s="199"/>
      <c r="PSS44" s="202"/>
      <c r="PST44" s="200"/>
      <c r="PSV44" s="200"/>
      <c r="PSW44" s="199"/>
      <c r="PSX44" s="200"/>
      <c r="PSY44" s="199"/>
      <c r="PSZ44" s="202"/>
      <c r="PTA44" s="199"/>
      <c r="PTB44" s="202"/>
      <c r="PTC44" s="200"/>
      <c r="PTE44" s="200"/>
      <c r="PTF44" s="199"/>
      <c r="PTG44" s="200"/>
      <c r="PTH44" s="199"/>
      <c r="PTI44" s="202"/>
      <c r="PTJ44" s="199"/>
      <c r="PTK44" s="202"/>
      <c r="PTL44" s="200"/>
      <c r="PTN44" s="200"/>
      <c r="PTO44" s="199"/>
      <c r="PTP44" s="200"/>
      <c r="PTQ44" s="199"/>
      <c r="PTR44" s="202"/>
      <c r="PTS44" s="199"/>
      <c r="PTT44" s="202"/>
      <c r="PTU44" s="200"/>
      <c r="PTW44" s="200"/>
      <c r="PTX44" s="199"/>
      <c r="PTY44" s="200"/>
      <c r="PTZ44" s="199"/>
      <c r="PUA44" s="202"/>
      <c r="PUB44" s="199"/>
      <c r="PUC44" s="202"/>
      <c r="PUD44" s="200"/>
      <c r="PUF44" s="200"/>
      <c r="PUG44" s="199"/>
      <c r="PUH44" s="200"/>
      <c r="PUI44" s="199"/>
      <c r="PUJ44" s="202"/>
      <c r="PUK44" s="199"/>
      <c r="PUL44" s="202"/>
      <c r="PUM44" s="200"/>
      <c r="PUO44" s="200"/>
      <c r="PUP44" s="199"/>
      <c r="PUQ44" s="200"/>
      <c r="PUR44" s="199"/>
      <c r="PUS44" s="202"/>
      <c r="PUT44" s="199"/>
      <c r="PUU44" s="202"/>
      <c r="PUV44" s="200"/>
      <c r="PUX44" s="200"/>
      <c r="PUY44" s="199"/>
      <c r="PUZ44" s="200"/>
      <c r="PVA44" s="199"/>
      <c r="PVB44" s="202"/>
      <c r="PVC44" s="199"/>
      <c r="PVD44" s="202"/>
      <c r="PVE44" s="200"/>
      <c r="PVG44" s="200"/>
      <c r="PVH44" s="199"/>
      <c r="PVI44" s="200"/>
      <c r="PVJ44" s="199"/>
      <c r="PVK44" s="202"/>
      <c r="PVL44" s="199"/>
      <c r="PVM44" s="202"/>
      <c r="PVN44" s="200"/>
      <c r="PVP44" s="200"/>
      <c r="PVQ44" s="199"/>
      <c r="PVR44" s="200"/>
      <c r="PVS44" s="199"/>
      <c r="PVT44" s="202"/>
      <c r="PVU44" s="199"/>
      <c r="PVV44" s="202"/>
      <c r="PVW44" s="200"/>
      <c r="PVY44" s="200"/>
      <c r="PVZ44" s="199"/>
      <c r="PWA44" s="200"/>
      <c r="PWB44" s="199"/>
      <c r="PWC44" s="202"/>
      <c r="PWD44" s="199"/>
      <c r="PWE44" s="202"/>
      <c r="PWF44" s="200"/>
      <c r="PWH44" s="200"/>
      <c r="PWI44" s="199"/>
      <c r="PWJ44" s="200"/>
      <c r="PWK44" s="199"/>
      <c r="PWL44" s="202"/>
      <c r="PWM44" s="199"/>
      <c r="PWN44" s="202"/>
      <c r="PWO44" s="200"/>
      <c r="PWQ44" s="200"/>
      <c r="PWR44" s="199"/>
      <c r="PWS44" s="200"/>
      <c r="PWT44" s="199"/>
      <c r="PWU44" s="202"/>
      <c r="PWV44" s="199"/>
      <c r="PWW44" s="202"/>
      <c r="PWX44" s="200"/>
      <c r="PWZ44" s="200"/>
      <c r="PXA44" s="199"/>
      <c r="PXB44" s="200"/>
      <c r="PXC44" s="199"/>
      <c r="PXD44" s="202"/>
      <c r="PXE44" s="199"/>
      <c r="PXF44" s="202"/>
      <c r="PXG44" s="200"/>
      <c r="PXI44" s="200"/>
      <c r="PXJ44" s="199"/>
      <c r="PXK44" s="200"/>
      <c r="PXL44" s="199"/>
      <c r="PXM44" s="202"/>
      <c r="PXN44" s="199"/>
      <c r="PXO44" s="202"/>
      <c r="PXP44" s="200"/>
      <c r="PXR44" s="200"/>
      <c r="PXS44" s="199"/>
      <c r="PXT44" s="200"/>
      <c r="PXU44" s="199"/>
      <c r="PXV44" s="202"/>
      <c r="PXW44" s="199"/>
      <c r="PXX44" s="202"/>
      <c r="PXY44" s="200"/>
      <c r="PYA44" s="200"/>
      <c r="PYB44" s="199"/>
      <c r="PYC44" s="200"/>
      <c r="PYD44" s="199"/>
      <c r="PYE44" s="202"/>
      <c r="PYF44" s="199"/>
      <c r="PYG44" s="202"/>
      <c r="PYH44" s="200"/>
      <c r="PYJ44" s="200"/>
      <c r="PYK44" s="199"/>
      <c r="PYL44" s="200"/>
      <c r="PYM44" s="199"/>
      <c r="PYN44" s="202"/>
      <c r="PYO44" s="199"/>
      <c r="PYP44" s="202"/>
      <c r="PYQ44" s="200"/>
      <c r="PYS44" s="200"/>
      <c r="PYT44" s="199"/>
      <c r="PYU44" s="200"/>
      <c r="PYV44" s="199"/>
      <c r="PYW44" s="202"/>
      <c r="PYX44" s="199"/>
      <c r="PYY44" s="202"/>
      <c r="PYZ44" s="200"/>
      <c r="PZB44" s="200"/>
      <c r="PZC44" s="199"/>
      <c r="PZD44" s="200"/>
      <c r="PZE44" s="199"/>
      <c r="PZF44" s="202"/>
      <c r="PZG44" s="199"/>
      <c r="PZH44" s="202"/>
      <c r="PZI44" s="200"/>
      <c r="PZK44" s="200"/>
      <c r="PZL44" s="199"/>
      <c r="PZM44" s="200"/>
      <c r="PZN44" s="199"/>
      <c r="PZO44" s="202"/>
      <c r="PZP44" s="199"/>
      <c r="PZQ44" s="202"/>
      <c r="PZR44" s="200"/>
      <c r="PZT44" s="200"/>
      <c r="PZU44" s="199"/>
      <c r="PZV44" s="200"/>
      <c r="PZW44" s="199"/>
      <c r="PZX44" s="202"/>
      <c r="PZY44" s="199"/>
      <c r="PZZ44" s="202"/>
      <c r="QAA44" s="200"/>
      <c r="QAC44" s="200"/>
      <c r="QAD44" s="199"/>
      <c r="QAE44" s="200"/>
      <c r="QAF44" s="199"/>
      <c r="QAG44" s="202"/>
      <c r="QAH44" s="199"/>
      <c r="QAI44" s="202"/>
      <c r="QAJ44" s="200"/>
      <c r="QAL44" s="200"/>
      <c r="QAM44" s="199"/>
      <c r="QAN44" s="200"/>
      <c r="QAO44" s="199"/>
      <c r="QAP44" s="202"/>
      <c r="QAQ44" s="199"/>
      <c r="QAR44" s="202"/>
      <c r="QAS44" s="200"/>
      <c r="QAU44" s="200"/>
      <c r="QAV44" s="199"/>
      <c r="QAW44" s="200"/>
      <c r="QAX44" s="199"/>
      <c r="QAY44" s="202"/>
      <c r="QAZ44" s="199"/>
      <c r="QBA44" s="202"/>
      <c r="QBB44" s="200"/>
      <c r="QBD44" s="200"/>
      <c r="QBE44" s="199"/>
      <c r="QBF44" s="200"/>
      <c r="QBG44" s="199"/>
      <c r="QBH44" s="202"/>
      <c r="QBI44" s="199"/>
      <c r="QBJ44" s="202"/>
      <c r="QBK44" s="200"/>
      <c r="QBM44" s="200"/>
      <c r="QBN44" s="199"/>
      <c r="QBO44" s="200"/>
      <c r="QBP44" s="199"/>
      <c r="QBQ44" s="202"/>
      <c r="QBR44" s="199"/>
      <c r="QBS44" s="202"/>
      <c r="QBT44" s="200"/>
      <c r="QBV44" s="200"/>
      <c r="QBW44" s="199"/>
      <c r="QBX44" s="200"/>
      <c r="QBY44" s="199"/>
      <c r="QBZ44" s="202"/>
      <c r="QCA44" s="199"/>
      <c r="QCB44" s="202"/>
      <c r="QCC44" s="200"/>
      <c r="QCE44" s="200"/>
      <c r="QCF44" s="199"/>
      <c r="QCG44" s="200"/>
      <c r="QCH44" s="199"/>
      <c r="QCI44" s="202"/>
      <c r="QCJ44" s="199"/>
      <c r="QCK44" s="202"/>
      <c r="QCL44" s="200"/>
      <c r="QCN44" s="200"/>
      <c r="QCO44" s="199"/>
      <c r="QCP44" s="200"/>
      <c r="QCQ44" s="199"/>
      <c r="QCR44" s="202"/>
      <c r="QCS44" s="199"/>
      <c r="QCT44" s="202"/>
      <c r="QCU44" s="200"/>
      <c r="QCW44" s="200"/>
      <c r="QCX44" s="199"/>
      <c r="QCY44" s="200"/>
      <c r="QCZ44" s="199"/>
      <c r="QDA44" s="202"/>
      <c r="QDB44" s="199"/>
      <c r="QDC44" s="202"/>
      <c r="QDD44" s="200"/>
      <c r="QDF44" s="200"/>
      <c r="QDG44" s="199"/>
      <c r="QDH44" s="200"/>
      <c r="QDI44" s="199"/>
      <c r="QDJ44" s="202"/>
      <c r="QDK44" s="199"/>
      <c r="QDL44" s="202"/>
      <c r="QDM44" s="200"/>
      <c r="QDO44" s="200"/>
      <c r="QDP44" s="199"/>
      <c r="QDQ44" s="200"/>
      <c r="QDR44" s="199"/>
      <c r="QDS44" s="202"/>
      <c r="QDT44" s="199"/>
      <c r="QDU44" s="202"/>
      <c r="QDV44" s="200"/>
      <c r="QDX44" s="200"/>
      <c r="QDY44" s="199"/>
      <c r="QDZ44" s="200"/>
      <c r="QEA44" s="199"/>
      <c r="QEB44" s="202"/>
      <c r="QEC44" s="199"/>
      <c r="QED44" s="202"/>
      <c r="QEE44" s="200"/>
      <c r="QEG44" s="200"/>
      <c r="QEH44" s="199"/>
      <c r="QEI44" s="200"/>
      <c r="QEJ44" s="199"/>
      <c r="QEK44" s="202"/>
      <c r="QEL44" s="199"/>
      <c r="QEM44" s="202"/>
      <c r="QEN44" s="200"/>
      <c r="QEP44" s="200"/>
      <c r="QEQ44" s="199"/>
      <c r="QER44" s="200"/>
      <c r="QES44" s="199"/>
      <c r="QET44" s="202"/>
      <c r="QEU44" s="199"/>
      <c r="QEV44" s="202"/>
      <c r="QEW44" s="200"/>
      <c r="QEY44" s="200"/>
      <c r="QEZ44" s="199"/>
      <c r="QFA44" s="200"/>
      <c r="QFB44" s="199"/>
      <c r="QFC44" s="202"/>
      <c r="QFD44" s="199"/>
      <c r="QFE44" s="202"/>
      <c r="QFF44" s="200"/>
      <c r="QFH44" s="200"/>
      <c r="QFI44" s="199"/>
      <c r="QFJ44" s="200"/>
      <c r="QFK44" s="199"/>
      <c r="QFL44" s="202"/>
      <c r="QFM44" s="199"/>
      <c r="QFN44" s="202"/>
      <c r="QFO44" s="200"/>
      <c r="QFQ44" s="200"/>
      <c r="QFR44" s="199"/>
      <c r="QFS44" s="200"/>
      <c r="QFT44" s="199"/>
      <c r="QFU44" s="202"/>
      <c r="QFV44" s="199"/>
      <c r="QFW44" s="202"/>
      <c r="QFX44" s="200"/>
      <c r="QFZ44" s="200"/>
      <c r="QGA44" s="199"/>
      <c r="QGB44" s="200"/>
      <c r="QGC44" s="199"/>
      <c r="QGD44" s="202"/>
      <c r="QGE44" s="199"/>
      <c r="QGF44" s="202"/>
      <c r="QGG44" s="200"/>
      <c r="QGI44" s="200"/>
      <c r="QGJ44" s="199"/>
      <c r="QGK44" s="200"/>
      <c r="QGL44" s="199"/>
      <c r="QGM44" s="202"/>
      <c r="QGN44" s="199"/>
      <c r="QGO44" s="202"/>
      <c r="QGP44" s="200"/>
      <c r="QGR44" s="200"/>
      <c r="QGS44" s="199"/>
      <c r="QGT44" s="200"/>
      <c r="QGU44" s="199"/>
      <c r="QGV44" s="202"/>
      <c r="QGW44" s="199"/>
      <c r="QGX44" s="202"/>
      <c r="QGY44" s="200"/>
      <c r="QHA44" s="200"/>
      <c r="QHB44" s="199"/>
      <c r="QHC44" s="200"/>
      <c r="QHD44" s="199"/>
      <c r="QHE44" s="202"/>
      <c r="QHF44" s="199"/>
      <c r="QHG44" s="202"/>
      <c r="QHH44" s="200"/>
      <c r="QHJ44" s="200"/>
      <c r="QHK44" s="199"/>
      <c r="QHL44" s="200"/>
      <c r="QHM44" s="199"/>
      <c r="QHN44" s="202"/>
      <c r="QHO44" s="199"/>
      <c r="QHP44" s="202"/>
      <c r="QHQ44" s="200"/>
      <c r="QHS44" s="200"/>
      <c r="QHT44" s="199"/>
      <c r="QHU44" s="200"/>
      <c r="QHV44" s="199"/>
      <c r="QHW44" s="202"/>
      <c r="QHX44" s="199"/>
      <c r="QHY44" s="202"/>
      <c r="QHZ44" s="200"/>
      <c r="QIB44" s="200"/>
      <c r="QIC44" s="199"/>
      <c r="QID44" s="200"/>
      <c r="QIE44" s="199"/>
      <c r="QIF44" s="202"/>
      <c r="QIG44" s="199"/>
      <c r="QIH44" s="202"/>
      <c r="QII44" s="200"/>
      <c r="QIK44" s="200"/>
      <c r="QIL44" s="199"/>
      <c r="QIM44" s="200"/>
      <c r="QIN44" s="199"/>
      <c r="QIO44" s="202"/>
      <c r="QIP44" s="199"/>
      <c r="QIQ44" s="202"/>
      <c r="QIR44" s="200"/>
      <c r="QIT44" s="200"/>
      <c r="QIU44" s="199"/>
      <c r="QIV44" s="200"/>
      <c r="QIW44" s="199"/>
      <c r="QIX44" s="202"/>
      <c r="QIY44" s="199"/>
      <c r="QIZ44" s="202"/>
      <c r="QJA44" s="200"/>
      <c r="QJC44" s="200"/>
      <c r="QJD44" s="199"/>
      <c r="QJE44" s="200"/>
      <c r="QJF44" s="199"/>
      <c r="QJG44" s="202"/>
      <c r="QJH44" s="199"/>
      <c r="QJI44" s="202"/>
      <c r="QJJ44" s="200"/>
      <c r="QJL44" s="200"/>
      <c r="QJM44" s="199"/>
      <c r="QJN44" s="200"/>
      <c r="QJO44" s="199"/>
      <c r="QJP44" s="202"/>
      <c r="QJQ44" s="199"/>
      <c r="QJR44" s="202"/>
      <c r="QJS44" s="200"/>
      <c r="QJU44" s="200"/>
      <c r="QJV44" s="199"/>
      <c r="QJW44" s="200"/>
      <c r="QJX44" s="199"/>
      <c r="QJY44" s="202"/>
      <c r="QJZ44" s="199"/>
      <c r="QKA44" s="202"/>
      <c r="QKB44" s="200"/>
      <c r="QKD44" s="200"/>
      <c r="QKE44" s="199"/>
      <c r="QKF44" s="200"/>
      <c r="QKG44" s="199"/>
      <c r="QKH44" s="202"/>
      <c r="QKI44" s="199"/>
      <c r="QKJ44" s="202"/>
      <c r="QKK44" s="200"/>
      <c r="QKM44" s="200"/>
      <c r="QKN44" s="199"/>
      <c r="QKO44" s="200"/>
      <c r="QKP44" s="199"/>
      <c r="QKQ44" s="202"/>
      <c r="QKR44" s="199"/>
      <c r="QKS44" s="202"/>
      <c r="QKT44" s="200"/>
      <c r="QKV44" s="200"/>
      <c r="QKW44" s="199"/>
      <c r="QKX44" s="200"/>
      <c r="QKY44" s="199"/>
      <c r="QKZ44" s="202"/>
      <c r="QLA44" s="199"/>
      <c r="QLB44" s="202"/>
      <c r="QLC44" s="200"/>
      <c r="QLE44" s="200"/>
      <c r="QLF44" s="199"/>
      <c r="QLG44" s="200"/>
      <c r="QLH44" s="199"/>
      <c r="QLI44" s="202"/>
      <c r="QLJ44" s="199"/>
      <c r="QLK44" s="202"/>
      <c r="QLL44" s="200"/>
      <c r="QLN44" s="200"/>
      <c r="QLO44" s="199"/>
      <c r="QLP44" s="200"/>
      <c r="QLQ44" s="199"/>
      <c r="QLR44" s="202"/>
      <c r="QLS44" s="199"/>
      <c r="QLT44" s="202"/>
      <c r="QLU44" s="200"/>
      <c r="QLW44" s="200"/>
      <c r="QLX44" s="199"/>
      <c r="QLY44" s="200"/>
      <c r="QLZ44" s="199"/>
      <c r="QMA44" s="202"/>
      <c r="QMB44" s="199"/>
      <c r="QMC44" s="202"/>
      <c r="QMD44" s="200"/>
      <c r="QMF44" s="200"/>
      <c r="QMG44" s="199"/>
      <c r="QMH44" s="200"/>
      <c r="QMI44" s="199"/>
      <c r="QMJ44" s="202"/>
      <c r="QMK44" s="199"/>
      <c r="QML44" s="202"/>
      <c r="QMM44" s="200"/>
      <c r="QMO44" s="200"/>
      <c r="QMP44" s="199"/>
      <c r="QMQ44" s="200"/>
      <c r="QMR44" s="199"/>
      <c r="QMS44" s="202"/>
      <c r="QMT44" s="199"/>
      <c r="QMU44" s="202"/>
      <c r="QMV44" s="200"/>
      <c r="QMX44" s="200"/>
      <c r="QMY44" s="199"/>
      <c r="QMZ44" s="200"/>
      <c r="QNA44" s="199"/>
      <c r="QNB44" s="202"/>
      <c r="QNC44" s="199"/>
      <c r="QND44" s="202"/>
      <c r="QNE44" s="200"/>
      <c r="QNG44" s="200"/>
      <c r="QNH44" s="199"/>
      <c r="QNI44" s="200"/>
      <c r="QNJ44" s="199"/>
      <c r="QNK44" s="202"/>
      <c r="QNL44" s="199"/>
      <c r="QNM44" s="202"/>
      <c r="QNN44" s="200"/>
      <c r="QNP44" s="200"/>
      <c r="QNQ44" s="199"/>
      <c r="QNR44" s="200"/>
      <c r="QNS44" s="199"/>
      <c r="QNT44" s="202"/>
      <c r="QNU44" s="199"/>
      <c r="QNV44" s="202"/>
      <c r="QNW44" s="200"/>
      <c r="QNY44" s="200"/>
      <c r="QNZ44" s="199"/>
      <c r="QOA44" s="200"/>
      <c r="QOB44" s="199"/>
      <c r="QOC44" s="202"/>
      <c r="QOD44" s="199"/>
      <c r="QOE44" s="202"/>
      <c r="QOF44" s="200"/>
      <c r="QOH44" s="200"/>
      <c r="QOI44" s="199"/>
      <c r="QOJ44" s="200"/>
      <c r="QOK44" s="199"/>
      <c r="QOL44" s="202"/>
      <c r="QOM44" s="199"/>
      <c r="QON44" s="202"/>
      <c r="QOO44" s="200"/>
      <c r="QOQ44" s="200"/>
      <c r="QOR44" s="199"/>
      <c r="QOS44" s="200"/>
      <c r="QOT44" s="199"/>
      <c r="QOU44" s="202"/>
      <c r="QOV44" s="199"/>
      <c r="QOW44" s="202"/>
      <c r="QOX44" s="200"/>
      <c r="QOZ44" s="200"/>
      <c r="QPA44" s="199"/>
      <c r="QPB44" s="200"/>
      <c r="QPC44" s="199"/>
      <c r="QPD44" s="202"/>
      <c r="QPE44" s="199"/>
      <c r="QPF44" s="202"/>
      <c r="QPG44" s="200"/>
      <c r="QPI44" s="200"/>
      <c r="QPJ44" s="199"/>
      <c r="QPK44" s="200"/>
      <c r="QPL44" s="199"/>
      <c r="QPM44" s="202"/>
      <c r="QPN44" s="199"/>
      <c r="QPO44" s="202"/>
      <c r="QPP44" s="200"/>
      <c r="QPR44" s="200"/>
      <c r="QPS44" s="199"/>
      <c r="QPT44" s="200"/>
      <c r="QPU44" s="199"/>
      <c r="QPV44" s="202"/>
      <c r="QPW44" s="199"/>
      <c r="QPX44" s="202"/>
      <c r="QPY44" s="200"/>
      <c r="QQA44" s="200"/>
      <c r="QQB44" s="199"/>
      <c r="QQC44" s="200"/>
      <c r="QQD44" s="199"/>
      <c r="QQE44" s="202"/>
      <c r="QQF44" s="199"/>
      <c r="QQG44" s="202"/>
      <c r="QQH44" s="200"/>
      <c r="QQJ44" s="200"/>
      <c r="QQK44" s="199"/>
      <c r="QQL44" s="200"/>
      <c r="QQM44" s="199"/>
      <c r="QQN44" s="202"/>
      <c r="QQO44" s="199"/>
      <c r="QQP44" s="202"/>
      <c r="QQQ44" s="200"/>
      <c r="QQS44" s="200"/>
      <c r="QQT44" s="199"/>
      <c r="QQU44" s="200"/>
      <c r="QQV44" s="199"/>
      <c r="QQW44" s="202"/>
      <c r="QQX44" s="199"/>
      <c r="QQY44" s="202"/>
      <c r="QQZ44" s="200"/>
      <c r="QRB44" s="200"/>
      <c r="QRC44" s="199"/>
      <c r="QRD44" s="200"/>
      <c r="QRE44" s="199"/>
      <c r="QRF44" s="202"/>
      <c r="QRG44" s="199"/>
      <c r="QRH44" s="202"/>
      <c r="QRI44" s="200"/>
      <c r="QRK44" s="200"/>
      <c r="QRL44" s="199"/>
      <c r="QRM44" s="200"/>
      <c r="QRN44" s="199"/>
      <c r="QRO44" s="202"/>
      <c r="QRP44" s="199"/>
      <c r="QRQ44" s="202"/>
      <c r="QRR44" s="200"/>
      <c r="QRT44" s="200"/>
      <c r="QRU44" s="199"/>
      <c r="QRV44" s="200"/>
      <c r="QRW44" s="199"/>
      <c r="QRX44" s="202"/>
      <c r="QRY44" s="199"/>
      <c r="QRZ44" s="202"/>
      <c r="QSA44" s="200"/>
      <c r="QSC44" s="200"/>
      <c r="QSD44" s="199"/>
      <c r="QSE44" s="200"/>
      <c r="QSF44" s="199"/>
      <c r="QSG44" s="202"/>
      <c r="QSH44" s="199"/>
      <c r="QSI44" s="202"/>
      <c r="QSJ44" s="200"/>
      <c r="QSL44" s="200"/>
      <c r="QSM44" s="199"/>
      <c r="QSN44" s="200"/>
      <c r="QSO44" s="199"/>
      <c r="QSP44" s="202"/>
      <c r="QSQ44" s="199"/>
      <c r="QSR44" s="202"/>
      <c r="QSS44" s="200"/>
      <c r="QSU44" s="200"/>
      <c r="QSV44" s="199"/>
      <c r="QSW44" s="200"/>
      <c r="QSX44" s="199"/>
      <c r="QSY44" s="202"/>
      <c r="QSZ44" s="199"/>
      <c r="QTA44" s="202"/>
      <c r="QTB44" s="200"/>
      <c r="QTD44" s="200"/>
      <c r="QTE44" s="199"/>
      <c r="QTF44" s="200"/>
      <c r="QTG44" s="199"/>
      <c r="QTH44" s="202"/>
      <c r="QTI44" s="199"/>
      <c r="QTJ44" s="202"/>
      <c r="QTK44" s="200"/>
      <c r="QTM44" s="200"/>
      <c r="QTN44" s="199"/>
      <c r="QTO44" s="200"/>
      <c r="QTP44" s="199"/>
      <c r="QTQ44" s="202"/>
      <c r="QTR44" s="199"/>
      <c r="QTS44" s="202"/>
      <c r="QTT44" s="200"/>
      <c r="QTV44" s="200"/>
      <c r="QTW44" s="199"/>
      <c r="QTX44" s="200"/>
      <c r="QTY44" s="199"/>
      <c r="QTZ44" s="202"/>
      <c r="QUA44" s="199"/>
      <c r="QUB44" s="202"/>
      <c r="QUC44" s="200"/>
      <c r="QUE44" s="200"/>
      <c r="QUF44" s="199"/>
      <c r="QUG44" s="200"/>
      <c r="QUH44" s="199"/>
      <c r="QUI44" s="202"/>
      <c r="QUJ44" s="199"/>
      <c r="QUK44" s="202"/>
      <c r="QUL44" s="200"/>
      <c r="QUN44" s="200"/>
      <c r="QUO44" s="199"/>
      <c r="QUP44" s="200"/>
      <c r="QUQ44" s="199"/>
      <c r="QUR44" s="202"/>
      <c r="QUS44" s="199"/>
      <c r="QUT44" s="202"/>
      <c r="QUU44" s="200"/>
      <c r="QUW44" s="200"/>
      <c r="QUX44" s="199"/>
      <c r="QUY44" s="200"/>
      <c r="QUZ44" s="199"/>
      <c r="QVA44" s="202"/>
      <c r="QVB44" s="199"/>
      <c r="QVC44" s="202"/>
      <c r="QVD44" s="200"/>
      <c r="QVF44" s="200"/>
      <c r="QVG44" s="199"/>
      <c r="QVH44" s="200"/>
      <c r="QVI44" s="199"/>
      <c r="QVJ44" s="202"/>
      <c r="QVK44" s="199"/>
      <c r="QVL44" s="202"/>
      <c r="QVM44" s="200"/>
      <c r="QVO44" s="200"/>
      <c r="QVP44" s="199"/>
      <c r="QVQ44" s="200"/>
      <c r="QVR44" s="199"/>
      <c r="QVS44" s="202"/>
      <c r="QVT44" s="199"/>
      <c r="QVU44" s="202"/>
      <c r="QVV44" s="200"/>
      <c r="QVX44" s="200"/>
      <c r="QVY44" s="199"/>
      <c r="QVZ44" s="200"/>
      <c r="QWA44" s="199"/>
      <c r="QWB44" s="202"/>
      <c r="QWC44" s="199"/>
      <c r="QWD44" s="202"/>
      <c r="QWE44" s="200"/>
      <c r="QWG44" s="200"/>
      <c r="QWH44" s="199"/>
      <c r="QWI44" s="200"/>
      <c r="QWJ44" s="199"/>
      <c r="QWK44" s="202"/>
      <c r="QWL44" s="199"/>
      <c r="QWM44" s="202"/>
      <c r="QWN44" s="200"/>
      <c r="QWP44" s="200"/>
      <c r="QWQ44" s="199"/>
      <c r="QWR44" s="200"/>
      <c r="QWS44" s="199"/>
      <c r="QWT44" s="202"/>
      <c r="QWU44" s="199"/>
      <c r="QWV44" s="202"/>
      <c r="QWW44" s="200"/>
      <c r="QWY44" s="200"/>
      <c r="QWZ44" s="199"/>
      <c r="QXA44" s="200"/>
      <c r="QXB44" s="199"/>
      <c r="QXC44" s="202"/>
      <c r="QXD44" s="199"/>
      <c r="QXE44" s="202"/>
      <c r="QXF44" s="200"/>
      <c r="QXH44" s="200"/>
      <c r="QXI44" s="199"/>
      <c r="QXJ44" s="200"/>
      <c r="QXK44" s="199"/>
      <c r="QXL44" s="202"/>
      <c r="QXM44" s="199"/>
      <c r="QXN44" s="202"/>
      <c r="QXO44" s="200"/>
      <c r="QXQ44" s="200"/>
      <c r="QXR44" s="199"/>
      <c r="QXS44" s="200"/>
      <c r="QXT44" s="199"/>
      <c r="QXU44" s="202"/>
      <c r="QXV44" s="199"/>
      <c r="QXW44" s="202"/>
      <c r="QXX44" s="200"/>
      <c r="QXZ44" s="200"/>
      <c r="QYA44" s="199"/>
      <c r="QYB44" s="200"/>
      <c r="QYC44" s="199"/>
      <c r="QYD44" s="202"/>
      <c r="QYE44" s="199"/>
      <c r="QYF44" s="202"/>
      <c r="QYG44" s="200"/>
      <c r="QYI44" s="200"/>
      <c r="QYJ44" s="199"/>
      <c r="QYK44" s="200"/>
      <c r="QYL44" s="199"/>
      <c r="QYM44" s="202"/>
      <c r="QYN44" s="199"/>
      <c r="QYO44" s="202"/>
      <c r="QYP44" s="200"/>
      <c r="QYR44" s="200"/>
      <c r="QYS44" s="199"/>
      <c r="QYT44" s="200"/>
      <c r="QYU44" s="199"/>
      <c r="QYV44" s="202"/>
      <c r="QYW44" s="199"/>
      <c r="QYX44" s="202"/>
      <c r="QYY44" s="200"/>
      <c r="QZA44" s="200"/>
      <c r="QZB44" s="199"/>
      <c r="QZC44" s="200"/>
      <c r="QZD44" s="199"/>
      <c r="QZE44" s="202"/>
      <c r="QZF44" s="199"/>
      <c r="QZG44" s="202"/>
      <c r="QZH44" s="200"/>
      <c r="QZJ44" s="200"/>
      <c r="QZK44" s="199"/>
      <c r="QZL44" s="200"/>
      <c r="QZM44" s="199"/>
      <c r="QZN44" s="202"/>
      <c r="QZO44" s="199"/>
      <c r="QZP44" s="202"/>
      <c r="QZQ44" s="200"/>
      <c r="QZS44" s="200"/>
      <c r="QZT44" s="199"/>
      <c r="QZU44" s="200"/>
      <c r="QZV44" s="199"/>
      <c r="QZW44" s="202"/>
      <c r="QZX44" s="199"/>
      <c r="QZY44" s="202"/>
      <c r="QZZ44" s="200"/>
      <c r="RAB44" s="200"/>
      <c r="RAC44" s="199"/>
      <c r="RAD44" s="200"/>
      <c r="RAE44" s="199"/>
      <c r="RAF44" s="202"/>
      <c r="RAG44" s="199"/>
      <c r="RAH44" s="202"/>
      <c r="RAI44" s="200"/>
      <c r="RAK44" s="200"/>
      <c r="RAL44" s="199"/>
      <c r="RAM44" s="200"/>
      <c r="RAN44" s="199"/>
      <c r="RAO44" s="202"/>
      <c r="RAP44" s="199"/>
      <c r="RAQ44" s="202"/>
      <c r="RAR44" s="200"/>
      <c r="RAT44" s="200"/>
      <c r="RAU44" s="199"/>
      <c r="RAV44" s="200"/>
      <c r="RAW44" s="199"/>
      <c r="RAX44" s="202"/>
      <c r="RAY44" s="199"/>
      <c r="RAZ44" s="202"/>
      <c r="RBA44" s="200"/>
      <c r="RBC44" s="200"/>
      <c r="RBD44" s="199"/>
      <c r="RBE44" s="200"/>
      <c r="RBF44" s="199"/>
      <c r="RBG44" s="202"/>
      <c r="RBH44" s="199"/>
      <c r="RBI44" s="202"/>
      <c r="RBJ44" s="200"/>
      <c r="RBL44" s="200"/>
      <c r="RBM44" s="199"/>
      <c r="RBN44" s="200"/>
      <c r="RBO44" s="199"/>
      <c r="RBP44" s="202"/>
      <c r="RBQ44" s="199"/>
      <c r="RBR44" s="202"/>
      <c r="RBS44" s="200"/>
      <c r="RBU44" s="200"/>
      <c r="RBV44" s="199"/>
      <c r="RBW44" s="200"/>
      <c r="RBX44" s="199"/>
      <c r="RBY44" s="202"/>
      <c r="RBZ44" s="199"/>
      <c r="RCA44" s="202"/>
      <c r="RCB44" s="200"/>
      <c r="RCD44" s="200"/>
      <c r="RCE44" s="199"/>
      <c r="RCF44" s="200"/>
      <c r="RCG44" s="199"/>
      <c r="RCH44" s="202"/>
      <c r="RCI44" s="199"/>
      <c r="RCJ44" s="202"/>
      <c r="RCK44" s="200"/>
      <c r="RCM44" s="200"/>
      <c r="RCN44" s="199"/>
      <c r="RCO44" s="200"/>
      <c r="RCP44" s="199"/>
      <c r="RCQ44" s="202"/>
      <c r="RCR44" s="199"/>
      <c r="RCS44" s="202"/>
      <c r="RCT44" s="200"/>
      <c r="RCV44" s="200"/>
      <c r="RCW44" s="199"/>
      <c r="RCX44" s="200"/>
      <c r="RCY44" s="199"/>
      <c r="RCZ44" s="202"/>
      <c r="RDA44" s="199"/>
      <c r="RDB44" s="202"/>
      <c r="RDC44" s="200"/>
      <c r="RDE44" s="200"/>
      <c r="RDF44" s="199"/>
      <c r="RDG44" s="200"/>
      <c r="RDH44" s="199"/>
      <c r="RDI44" s="202"/>
      <c r="RDJ44" s="199"/>
      <c r="RDK44" s="202"/>
      <c r="RDL44" s="200"/>
      <c r="RDN44" s="200"/>
      <c r="RDO44" s="199"/>
      <c r="RDP44" s="200"/>
      <c r="RDQ44" s="199"/>
      <c r="RDR44" s="202"/>
      <c r="RDS44" s="199"/>
      <c r="RDT44" s="202"/>
      <c r="RDU44" s="200"/>
      <c r="RDW44" s="200"/>
      <c r="RDX44" s="199"/>
      <c r="RDY44" s="200"/>
      <c r="RDZ44" s="199"/>
      <c r="REA44" s="202"/>
      <c r="REB44" s="199"/>
      <c r="REC44" s="202"/>
      <c r="RED44" s="200"/>
      <c r="REF44" s="200"/>
      <c r="REG44" s="199"/>
      <c r="REH44" s="200"/>
      <c r="REI44" s="199"/>
      <c r="REJ44" s="202"/>
      <c r="REK44" s="199"/>
      <c r="REL44" s="202"/>
      <c r="REM44" s="200"/>
      <c r="REO44" s="200"/>
      <c r="REP44" s="199"/>
      <c r="REQ44" s="200"/>
      <c r="RER44" s="199"/>
      <c r="RES44" s="202"/>
      <c r="RET44" s="199"/>
      <c r="REU44" s="202"/>
      <c r="REV44" s="200"/>
      <c r="REX44" s="200"/>
      <c r="REY44" s="199"/>
      <c r="REZ44" s="200"/>
      <c r="RFA44" s="199"/>
      <c r="RFB44" s="202"/>
      <c r="RFC44" s="199"/>
      <c r="RFD44" s="202"/>
      <c r="RFE44" s="200"/>
      <c r="RFG44" s="200"/>
      <c r="RFH44" s="199"/>
      <c r="RFI44" s="200"/>
      <c r="RFJ44" s="199"/>
      <c r="RFK44" s="202"/>
      <c r="RFL44" s="199"/>
      <c r="RFM44" s="202"/>
      <c r="RFN44" s="200"/>
      <c r="RFP44" s="200"/>
      <c r="RFQ44" s="199"/>
      <c r="RFR44" s="200"/>
      <c r="RFS44" s="199"/>
      <c r="RFT44" s="202"/>
      <c r="RFU44" s="199"/>
      <c r="RFV44" s="202"/>
      <c r="RFW44" s="200"/>
      <c r="RFY44" s="200"/>
      <c r="RFZ44" s="199"/>
      <c r="RGA44" s="200"/>
      <c r="RGB44" s="199"/>
      <c r="RGC44" s="202"/>
      <c r="RGD44" s="199"/>
      <c r="RGE44" s="202"/>
      <c r="RGF44" s="200"/>
      <c r="RGH44" s="200"/>
      <c r="RGI44" s="199"/>
      <c r="RGJ44" s="200"/>
      <c r="RGK44" s="199"/>
      <c r="RGL44" s="202"/>
      <c r="RGM44" s="199"/>
      <c r="RGN44" s="202"/>
      <c r="RGO44" s="200"/>
      <c r="RGQ44" s="200"/>
      <c r="RGR44" s="199"/>
      <c r="RGS44" s="200"/>
      <c r="RGT44" s="199"/>
      <c r="RGU44" s="202"/>
      <c r="RGV44" s="199"/>
      <c r="RGW44" s="202"/>
      <c r="RGX44" s="200"/>
      <c r="RGZ44" s="200"/>
      <c r="RHA44" s="199"/>
      <c r="RHB44" s="200"/>
      <c r="RHC44" s="199"/>
      <c r="RHD44" s="202"/>
      <c r="RHE44" s="199"/>
      <c r="RHF44" s="202"/>
      <c r="RHG44" s="200"/>
      <c r="RHI44" s="200"/>
      <c r="RHJ44" s="199"/>
      <c r="RHK44" s="200"/>
      <c r="RHL44" s="199"/>
      <c r="RHM44" s="202"/>
      <c r="RHN44" s="199"/>
      <c r="RHO44" s="202"/>
      <c r="RHP44" s="200"/>
      <c r="RHR44" s="200"/>
      <c r="RHS44" s="199"/>
      <c r="RHT44" s="200"/>
      <c r="RHU44" s="199"/>
      <c r="RHV44" s="202"/>
      <c r="RHW44" s="199"/>
      <c r="RHX44" s="202"/>
      <c r="RHY44" s="200"/>
      <c r="RIA44" s="200"/>
      <c r="RIB44" s="199"/>
      <c r="RIC44" s="200"/>
      <c r="RID44" s="199"/>
      <c r="RIE44" s="202"/>
      <c r="RIF44" s="199"/>
      <c r="RIG44" s="202"/>
      <c r="RIH44" s="200"/>
      <c r="RIJ44" s="200"/>
      <c r="RIK44" s="199"/>
      <c r="RIL44" s="200"/>
      <c r="RIM44" s="199"/>
      <c r="RIN44" s="202"/>
      <c r="RIO44" s="199"/>
      <c r="RIP44" s="202"/>
      <c r="RIQ44" s="200"/>
      <c r="RIS44" s="200"/>
      <c r="RIT44" s="199"/>
      <c r="RIU44" s="200"/>
      <c r="RIV44" s="199"/>
      <c r="RIW44" s="202"/>
      <c r="RIX44" s="199"/>
      <c r="RIY44" s="202"/>
      <c r="RIZ44" s="200"/>
      <c r="RJB44" s="200"/>
      <c r="RJC44" s="199"/>
      <c r="RJD44" s="200"/>
      <c r="RJE44" s="199"/>
      <c r="RJF44" s="202"/>
      <c r="RJG44" s="199"/>
      <c r="RJH44" s="202"/>
      <c r="RJI44" s="200"/>
      <c r="RJK44" s="200"/>
      <c r="RJL44" s="199"/>
      <c r="RJM44" s="200"/>
      <c r="RJN44" s="199"/>
      <c r="RJO44" s="202"/>
      <c r="RJP44" s="199"/>
      <c r="RJQ44" s="202"/>
      <c r="RJR44" s="200"/>
      <c r="RJT44" s="200"/>
      <c r="RJU44" s="199"/>
      <c r="RJV44" s="200"/>
      <c r="RJW44" s="199"/>
      <c r="RJX44" s="202"/>
      <c r="RJY44" s="199"/>
      <c r="RJZ44" s="202"/>
      <c r="RKA44" s="200"/>
      <c r="RKC44" s="200"/>
      <c r="RKD44" s="199"/>
      <c r="RKE44" s="200"/>
      <c r="RKF44" s="199"/>
      <c r="RKG44" s="202"/>
      <c r="RKH44" s="199"/>
      <c r="RKI44" s="202"/>
      <c r="RKJ44" s="200"/>
      <c r="RKL44" s="200"/>
      <c r="RKM44" s="199"/>
      <c r="RKN44" s="200"/>
      <c r="RKO44" s="199"/>
      <c r="RKP44" s="202"/>
      <c r="RKQ44" s="199"/>
      <c r="RKR44" s="202"/>
      <c r="RKS44" s="200"/>
      <c r="RKU44" s="200"/>
      <c r="RKV44" s="199"/>
      <c r="RKW44" s="200"/>
      <c r="RKX44" s="199"/>
      <c r="RKY44" s="202"/>
      <c r="RKZ44" s="199"/>
      <c r="RLA44" s="202"/>
      <c r="RLB44" s="200"/>
      <c r="RLD44" s="200"/>
      <c r="RLE44" s="199"/>
      <c r="RLF44" s="200"/>
      <c r="RLG44" s="199"/>
      <c r="RLH44" s="202"/>
      <c r="RLI44" s="199"/>
      <c r="RLJ44" s="202"/>
      <c r="RLK44" s="200"/>
      <c r="RLM44" s="200"/>
      <c r="RLN44" s="199"/>
      <c r="RLO44" s="200"/>
      <c r="RLP44" s="199"/>
      <c r="RLQ44" s="202"/>
      <c r="RLR44" s="199"/>
      <c r="RLS44" s="202"/>
      <c r="RLT44" s="200"/>
      <c r="RLV44" s="200"/>
      <c r="RLW44" s="199"/>
      <c r="RLX44" s="200"/>
      <c r="RLY44" s="199"/>
      <c r="RLZ44" s="202"/>
      <c r="RMA44" s="199"/>
      <c r="RMB44" s="202"/>
      <c r="RMC44" s="200"/>
      <c r="RME44" s="200"/>
      <c r="RMF44" s="199"/>
      <c r="RMG44" s="200"/>
      <c r="RMH44" s="199"/>
      <c r="RMI44" s="202"/>
      <c r="RMJ44" s="199"/>
      <c r="RMK44" s="202"/>
      <c r="RML44" s="200"/>
      <c r="RMN44" s="200"/>
      <c r="RMO44" s="199"/>
      <c r="RMP44" s="200"/>
      <c r="RMQ44" s="199"/>
      <c r="RMR44" s="202"/>
      <c r="RMS44" s="199"/>
      <c r="RMT44" s="202"/>
      <c r="RMU44" s="200"/>
      <c r="RMW44" s="200"/>
      <c r="RMX44" s="199"/>
      <c r="RMY44" s="200"/>
      <c r="RMZ44" s="199"/>
      <c r="RNA44" s="202"/>
      <c r="RNB44" s="199"/>
      <c r="RNC44" s="202"/>
      <c r="RND44" s="200"/>
      <c r="RNF44" s="200"/>
      <c r="RNG44" s="199"/>
      <c r="RNH44" s="200"/>
      <c r="RNI44" s="199"/>
      <c r="RNJ44" s="202"/>
      <c r="RNK44" s="199"/>
      <c r="RNL44" s="202"/>
      <c r="RNM44" s="200"/>
      <c r="RNO44" s="200"/>
      <c r="RNP44" s="199"/>
      <c r="RNQ44" s="200"/>
      <c r="RNR44" s="199"/>
      <c r="RNS44" s="202"/>
      <c r="RNT44" s="199"/>
      <c r="RNU44" s="202"/>
      <c r="RNV44" s="200"/>
      <c r="RNX44" s="200"/>
      <c r="RNY44" s="199"/>
      <c r="RNZ44" s="200"/>
      <c r="ROA44" s="199"/>
      <c r="ROB44" s="202"/>
      <c r="ROC44" s="199"/>
      <c r="ROD44" s="202"/>
      <c r="ROE44" s="200"/>
      <c r="ROG44" s="200"/>
      <c r="ROH44" s="199"/>
      <c r="ROI44" s="200"/>
      <c r="ROJ44" s="199"/>
      <c r="ROK44" s="202"/>
      <c r="ROL44" s="199"/>
      <c r="ROM44" s="202"/>
      <c r="RON44" s="200"/>
      <c r="ROP44" s="200"/>
      <c r="ROQ44" s="199"/>
      <c r="ROR44" s="200"/>
      <c r="ROS44" s="199"/>
      <c r="ROT44" s="202"/>
      <c r="ROU44" s="199"/>
      <c r="ROV44" s="202"/>
      <c r="ROW44" s="200"/>
      <c r="ROY44" s="200"/>
      <c r="ROZ44" s="199"/>
      <c r="RPA44" s="200"/>
      <c r="RPB44" s="199"/>
      <c r="RPC44" s="202"/>
      <c r="RPD44" s="199"/>
      <c r="RPE44" s="202"/>
      <c r="RPF44" s="200"/>
      <c r="RPH44" s="200"/>
      <c r="RPI44" s="199"/>
      <c r="RPJ44" s="200"/>
      <c r="RPK44" s="199"/>
      <c r="RPL44" s="202"/>
      <c r="RPM44" s="199"/>
      <c r="RPN44" s="202"/>
      <c r="RPO44" s="200"/>
      <c r="RPQ44" s="200"/>
      <c r="RPR44" s="199"/>
      <c r="RPS44" s="200"/>
      <c r="RPT44" s="199"/>
      <c r="RPU44" s="202"/>
      <c r="RPV44" s="199"/>
      <c r="RPW44" s="202"/>
      <c r="RPX44" s="200"/>
      <c r="RPZ44" s="200"/>
      <c r="RQA44" s="199"/>
      <c r="RQB44" s="200"/>
      <c r="RQC44" s="199"/>
      <c r="RQD44" s="202"/>
      <c r="RQE44" s="199"/>
      <c r="RQF44" s="202"/>
      <c r="RQG44" s="200"/>
      <c r="RQI44" s="200"/>
      <c r="RQJ44" s="199"/>
      <c r="RQK44" s="200"/>
      <c r="RQL44" s="199"/>
      <c r="RQM44" s="202"/>
      <c r="RQN44" s="199"/>
      <c r="RQO44" s="202"/>
      <c r="RQP44" s="200"/>
      <c r="RQR44" s="200"/>
      <c r="RQS44" s="199"/>
      <c r="RQT44" s="200"/>
      <c r="RQU44" s="199"/>
      <c r="RQV44" s="202"/>
      <c r="RQW44" s="199"/>
      <c r="RQX44" s="202"/>
      <c r="RQY44" s="200"/>
      <c r="RRA44" s="200"/>
      <c r="RRB44" s="199"/>
      <c r="RRC44" s="200"/>
      <c r="RRD44" s="199"/>
      <c r="RRE44" s="202"/>
      <c r="RRF44" s="199"/>
      <c r="RRG44" s="202"/>
      <c r="RRH44" s="200"/>
      <c r="RRJ44" s="200"/>
      <c r="RRK44" s="199"/>
      <c r="RRL44" s="200"/>
      <c r="RRM44" s="199"/>
      <c r="RRN44" s="202"/>
      <c r="RRO44" s="199"/>
      <c r="RRP44" s="202"/>
      <c r="RRQ44" s="200"/>
      <c r="RRS44" s="200"/>
      <c r="RRT44" s="199"/>
      <c r="RRU44" s="200"/>
      <c r="RRV44" s="199"/>
      <c r="RRW44" s="202"/>
      <c r="RRX44" s="199"/>
      <c r="RRY44" s="202"/>
      <c r="RRZ44" s="200"/>
      <c r="RSB44" s="200"/>
      <c r="RSC44" s="199"/>
      <c r="RSD44" s="200"/>
      <c r="RSE44" s="199"/>
      <c r="RSF44" s="202"/>
      <c r="RSG44" s="199"/>
      <c r="RSH44" s="202"/>
      <c r="RSI44" s="200"/>
      <c r="RSK44" s="200"/>
      <c r="RSL44" s="199"/>
      <c r="RSM44" s="200"/>
      <c r="RSN44" s="199"/>
      <c r="RSO44" s="202"/>
      <c r="RSP44" s="199"/>
      <c r="RSQ44" s="202"/>
      <c r="RSR44" s="200"/>
      <c r="RST44" s="200"/>
      <c r="RSU44" s="199"/>
      <c r="RSV44" s="200"/>
      <c r="RSW44" s="199"/>
      <c r="RSX44" s="202"/>
      <c r="RSY44" s="199"/>
      <c r="RSZ44" s="202"/>
      <c r="RTA44" s="200"/>
      <c r="RTC44" s="200"/>
      <c r="RTD44" s="199"/>
      <c r="RTE44" s="200"/>
      <c r="RTF44" s="199"/>
      <c r="RTG44" s="202"/>
      <c r="RTH44" s="199"/>
      <c r="RTI44" s="202"/>
      <c r="RTJ44" s="200"/>
      <c r="RTL44" s="200"/>
      <c r="RTM44" s="199"/>
      <c r="RTN44" s="200"/>
      <c r="RTO44" s="199"/>
      <c r="RTP44" s="202"/>
      <c r="RTQ44" s="199"/>
      <c r="RTR44" s="202"/>
      <c r="RTS44" s="200"/>
      <c r="RTU44" s="200"/>
      <c r="RTV44" s="199"/>
      <c r="RTW44" s="200"/>
      <c r="RTX44" s="199"/>
      <c r="RTY44" s="202"/>
      <c r="RTZ44" s="199"/>
      <c r="RUA44" s="202"/>
      <c r="RUB44" s="200"/>
      <c r="RUD44" s="200"/>
      <c r="RUE44" s="199"/>
      <c r="RUF44" s="200"/>
      <c r="RUG44" s="199"/>
      <c r="RUH44" s="202"/>
      <c r="RUI44" s="199"/>
      <c r="RUJ44" s="202"/>
      <c r="RUK44" s="200"/>
      <c r="RUM44" s="200"/>
      <c r="RUN44" s="199"/>
      <c r="RUO44" s="200"/>
      <c r="RUP44" s="199"/>
      <c r="RUQ44" s="202"/>
      <c r="RUR44" s="199"/>
      <c r="RUS44" s="202"/>
      <c r="RUT44" s="200"/>
      <c r="RUV44" s="200"/>
      <c r="RUW44" s="199"/>
      <c r="RUX44" s="200"/>
      <c r="RUY44" s="199"/>
      <c r="RUZ44" s="202"/>
      <c r="RVA44" s="199"/>
      <c r="RVB44" s="202"/>
      <c r="RVC44" s="200"/>
      <c r="RVE44" s="200"/>
      <c r="RVF44" s="199"/>
      <c r="RVG44" s="200"/>
      <c r="RVH44" s="199"/>
      <c r="RVI44" s="202"/>
      <c r="RVJ44" s="199"/>
      <c r="RVK44" s="202"/>
      <c r="RVL44" s="200"/>
      <c r="RVN44" s="200"/>
      <c r="RVO44" s="199"/>
      <c r="RVP44" s="200"/>
      <c r="RVQ44" s="199"/>
      <c r="RVR44" s="202"/>
      <c r="RVS44" s="199"/>
      <c r="RVT44" s="202"/>
      <c r="RVU44" s="200"/>
      <c r="RVW44" s="200"/>
      <c r="RVX44" s="199"/>
      <c r="RVY44" s="200"/>
      <c r="RVZ44" s="199"/>
      <c r="RWA44" s="202"/>
      <c r="RWB44" s="199"/>
      <c r="RWC44" s="202"/>
      <c r="RWD44" s="200"/>
      <c r="RWF44" s="200"/>
      <c r="RWG44" s="199"/>
      <c r="RWH44" s="200"/>
      <c r="RWI44" s="199"/>
      <c r="RWJ44" s="202"/>
      <c r="RWK44" s="199"/>
      <c r="RWL44" s="202"/>
      <c r="RWM44" s="200"/>
      <c r="RWO44" s="200"/>
      <c r="RWP44" s="199"/>
      <c r="RWQ44" s="200"/>
      <c r="RWR44" s="199"/>
      <c r="RWS44" s="202"/>
      <c r="RWT44" s="199"/>
      <c r="RWU44" s="202"/>
      <c r="RWV44" s="200"/>
      <c r="RWX44" s="200"/>
      <c r="RWY44" s="199"/>
      <c r="RWZ44" s="200"/>
      <c r="RXA44" s="199"/>
      <c r="RXB44" s="202"/>
      <c r="RXC44" s="199"/>
      <c r="RXD44" s="202"/>
      <c r="RXE44" s="200"/>
      <c r="RXG44" s="200"/>
      <c r="RXH44" s="199"/>
      <c r="RXI44" s="200"/>
      <c r="RXJ44" s="199"/>
      <c r="RXK44" s="202"/>
      <c r="RXL44" s="199"/>
      <c r="RXM44" s="202"/>
      <c r="RXN44" s="200"/>
      <c r="RXP44" s="200"/>
      <c r="RXQ44" s="199"/>
      <c r="RXR44" s="200"/>
      <c r="RXS44" s="199"/>
      <c r="RXT44" s="202"/>
      <c r="RXU44" s="199"/>
      <c r="RXV44" s="202"/>
      <c r="RXW44" s="200"/>
      <c r="RXY44" s="200"/>
      <c r="RXZ44" s="199"/>
      <c r="RYA44" s="200"/>
      <c r="RYB44" s="199"/>
      <c r="RYC44" s="202"/>
      <c r="RYD44" s="199"/>
      <c r="RYE44" s="202"/>
      <c r="RYF44" s="200"/>
      <c r="RYH44" s="200"/>
      <c r="RYI44" s="199"/>
      <c r="RYJ44" s="200"/>
      <c r="RYK44" s="199"/>
      <c r="RYL44" s="202"/>
      <c r="RYM44" s="199"/>
      <c r="RYN44" s="202"/>
      <c r="RYO44" s="200"/>
      <c r="RYQ44" s="200"/>
      <c r="RYR44" s="199"/>
      <c r="RYS44" s="200"/>
      <c r="RYT44" s="199"/>
      <c r="RYU44" s="202"/>
      <c r="RYV44" s="199"/>
      <c r="RYW44" s="202"/>
      <c r="RYX44" s="200"/>
      <c r="RYZ44" s="200"/>
      <c r="RZA44" s="199"/>
      <c r="RZB44" s="200"/>
      <c r="RZC44" s="199"/>
      <c r="RZD44" s="202"/>
      <c r="RZE44" s="199"/>
      <c r="RZF44" s="202"/>
      <c r="RZG44" s="200"/>
      <c r="RZI44" s="200"/>
      <c r="RZJ44" s="199"/>
      <c r="RZK44" s="200"/>
      <c r="RZL44" s="199"/>
      <c r="RZM44" s="202"/>
      <c r="RZN44" s="199"/>
      <c r="RZO44" s="202"/>
      <c r="RZP44" s="200"/>
      <c r="RZR44" s="200"/>
      <c r="RZS44" s="199"/>
      <c r="RZT44" s="200"/>
      <c r="RZU44" s="199"/>
      <c r="RZV44" s="202"/>
      <c r="RZW44" s="199"/>
      <c r="RZX44" s="202"/>
      <c r="RZY44" s="200"/>
      <c r="SAA44" s="200"/>
      <c r="SAB44" s="199"/>
      <c r="SAC44" s="200"/>
      <c r="SAD44" s="199"/>
      <c r="SAE44" s="202"/>
      <c r="SAF44" s="199"/>
      <c r="SAG44" s="202"/>
      <c r="SAH44" s="200"/>
      <c r="SAJ44" s="200"/>
      <c r="SAK44" s="199"/>
      <c r="SAL44" s="200"/>
      <c r="SAM44" s="199"/>
      <c r="SAN44" s="202"/>
      <c r="SAO44" s="199"/>
      <c r="SAP44" s="202"/>
      <c r="SAQ44" s="200"/>
      <c r="SAS44" s="200"/>
      <c r="SAT44" s="199"/>
      <c r="SAU44" s="200"/>
      <c r="SAV44" s="199"/>
      <c r="SAW44" s="202"/>
      <c r="SAX44" s="199"/>
      <c r="SAY44" s="202"/>
      <c r="SAZ44" s="200"/>
      <c r="SBB44" s="200"/>
      <c r="SBC44" s="199"/>
      <c r="SBD44" s="200"/>
      <c r="SBE44" s="199"/>
      <c r="SBF44" s="202"/>
      <c r="SBG44" s="199"/>
      <c r="SBH44" s="202"/>
      <c r="SBI44" s="200"/>
      <c r="SBK44" s="200"/>
      <c r="SBL44" s="199"/>
      <c r="SBM44" s="200"/>
      <c r="SBN44" s="199"/>
      <c r="SBO44" s="202"/>
      <c r="SBP44" s="199"/>
      <c r="SBQ44" s="202"/>
      <c r="SBR44" s="200"/>
      <c r="SBT44" s="200"/>
      <c r="SBU44" s="199"/>
      <c r="SBV44" s="200"/>
      <c r="SBW44" s="199"/>
      <c r="SBX44" s="202"/>
      <c r="SBY44" s="199"/>
      <c r="SBZ44" s="202"/>
      <c r="SCA44" s="200"/>
      <c r="SCC44" s="200"/>
      <c r="SCD44" s="199"/>
      <c r="SCE44" s="200"/>
      <c r="SCF44" s="199"/>
      <c r="SCG44" s="202"/>
      <c r="SCH44" s="199"/>
      <c r="SCI44" s="202"/>
      <c r="SCJ44" s="200"/>
      <c r="SCL44" s="200"/>
      <c r="SCM44" s="199"/>
      <c r="SCN44" s="200"/>
      <c r="SCO44" s="199"/>
      <c r="SCP44" s="202"/>
      <c r="SCQ44" s="199"/>
      <c r="SCR44" s="202"/>
      <c r="SCS44" s="200"/>
      <c r="SCU44" s="200"/>
      <c r="SCV44" s="199"/>
      <c r="SCW44" s="200"/>
      <c r="SCX44" s="199"/>
      <c r="SCY44" s="202"/>
      <c r="SCZ44" s="199"/>
      <c r="SDA44" s="202"/>
      <c r="SDB44" s="200"/>
      <c r="SDD44" s="200"/>
      <c r="SDE44" s="199"/>
      <c r="SDF44" s="200"/>
      <c r="SDG44" s="199"/>
      <c r="SDH44" s="202"/>
      <c r="SDI44" s="199"/>
      <c r="SDJ44" s="202"/>
      <c r="SDK44" s="200"/>
      <c r="SDM44" s="200"/>
      <c r="SDN44" s="199"/>
      <c r="SDO44" s="200"/>
      <c r="SDP44" s="199"/>
      <c r="SDQ44" s="202"/>
      <c r="SDR44" s="199"/>
      <c r="SDS44" s="202"/>
      <c r="SDT44" s="200"/>
      <c r="SDV44" s="200"/>
      <c r="SDW44" s="199"/>
      <c r="SDX44" s="200"/>
      <c r="SDY44" s="199"/>
      <c r="SDZ44" s="202"/>
      <c r="SEA44" s="199"/>
      <c r="SEB44" s="202"/>
      <c r="SEC44" s="200"/>
      <c r="SEE44" s="200"/>
      <c r="SEF44" s="199"/>
      <c r="SEG44" s="200"/>
      <c r="SEH44" s="199"/>
      <c r="SEI44" s="202"/>
      <c r="SEJ44" s="199"/>
      <c r="SEK44" s="202"/>
      <c r="SEL44" s="200"/>
      <c r="SEN44" s="200"/>
      <c r="SEO44" s="199"/>
      <c r="SEP44" s="200"/>
      <c r="SEQ44" s="199"/>
      <c r="SER44" s="202"/>
      <c r="SES44" s="199"/>
      <c r="SET44" s="202"/>
      <c r="SEU44" s="200"/>
      <c r="SEW44" s="200"/>
      <c r="SEX44" s="199"/>
      <c r="SEY44" s="200"/>
      <c r="SEZ44" s="199"/>
      <c r="SFA44" s="202"/>
      <c r="SFB44" s="199"/>
      <c r="SFC44" s="202"/>
      <c r="SFD44" s="200"/>
      <c r="SFF44" s="200"/>
      <c r="SFG44" s="199"/>
      <c r="SFH44" s="200"/>
      <c r="SFI44" s="199"/>
      <c r="SFJ44" s="202"/>
      <c r="SFK44" s="199"/>
      <c r="SFL44" s="202"/>
      <c r="SFM44" s="200"/>
      <c r="SFO44" s="200"/>
      <c r="SFP44" s="199"/>
      <c r="SFQ44" s="200"/>
      <c r="SFR44" s="199"/>
      <c r="SFS44" s="202"/>
      <c r="SFT44" s="199"/>
      <c r="SFU44" s="202"/>
      <c r="SFV44" s="200"/>
      <c r="SFX44" s="200"/>
      <c r="SFY44" s="199"/>
      <c r="SFZ44" s="200"/>
      <c r="SGA44" s="199"/>
      <c r="SGB44" s="202"/>
      <c r="SGC44" s="199"/>
      <c r="SGD44" s="202"/>
      <c r="SGE44" s="200"/>
      <c r="SGG44" s="200"/>
      <c r="SGH44" s="199"/>
      <c r="SGI44" s="200"/>
      <c r="SGJ44" s="199"/>
      <c r="SGK44" s="202"/>
      <c r="SGL44" s="199"/>
      <c r="SGM44" s="202"/>
      <c r="SGN44" s="200"/>
      <c r="SGP44" s="200"/>
      <c r="SGQ44" s="199"/>
      <c r="SGR44" s="200"/>
      <c r="SGS44" s="199"/>
      <c r="SGT44" s="202"/>
      <c r="SGU44" s="199"/>
      <c r="SGV44" s="202"/>
      <c r="SGW44" s="200"/>
      <c r="SGY44" s="200"/>
      <c r="SGZ44" s="199"/>
      <c r="SHA44" s="200"/>
      <c r="SHB44" s="199"/>
      <c r="SHC44" s="202"/>
      <c r="SHD44" s="199"/>
      <c r="SHE44" s="202"/>
      <c r="SHF44" s="200"/>
      <c r="SHH44" s="200"/>
      <c r="SHI44" s="199"/>
      <c r="SHJ44" s="200"/>
      <c r="SHK44" s="199"/>
      <c r="SHL44" s="202"/>
      <c r="SHM44" s="199"/>
      <c r="SHN44" s="202"/>
      <c r="SHO44" s="200"/>
      <c r="SHQ44" s="200"/>
      <c r="SHR44" s="199"/>
      <c r="SHS44" s="200"/>
      <c r="SHT44" s="199"/>
      <c r="SHU44" s="202"/>
      <c r="SHV44" s="199"/>
      <c r="SHW44" s="202"/>
      <c r="SHX44" s="200"/>
      <c r="SHZ44" s="200"/>
      <c r="SIA44" s="199"/>
      <c r="SIB44" s="200"/>
      <c r="SIC44" s="199"/>
      <c r="SID44" s="202"/>
      <c r="SIE44" s="199"/>
      <c r="SIF44" s="202"/>
      <c r="SIG44" s="200"/>
      <c r="SII44" s="200"/>
      <c r="SIJ44" s="199"/>
      <c r="SIK44" s="200"/>
      <c r="SIL44" s="199"/>
      <c r="SIM44" s="202"/>
      <c r="SIN44" s="199"/>
      <c r="SIO44" s="202"/>
      <c r="SIP44" s="200"/>
      <c r="SIR44" s="200"/>
      <c r="SIS44" s="199"/>
      <c r="SIT44" s="200"/>
      <c r="SIU44" s="199"/>
      <c r="SIV44" s="202"/>
      <c r="SIW44" s="199"/>
      <c r="SIX44" s="202"/>
      <c r="SIY44" s="200"/>
      <c r="SJA44" s="200"/>
      <c r="SJB44" s="199"/>
      <c r="SJC44" s="200"/>
      <c r="SJD44" s="199"/>
      <c r="SJE44" s="202"/>
      <c r="SJF44" s="199"/>
      <c r="SJG44" s="202"/>
      <c r="SJH44" s="200"/>
      <c r="SJJ44" s="200"/>
      <c r="SJK44" s="199"/>
      <c r="SJL44" s="200"/>
      <c r="SJM44" s="199"/>
      <c r="SJN44" s="202"/>
      <c r="SJO44" s="199"/>
      <c r="SJP44" s="202"/>
      <c r="SJQ44" s="200"/>
      <c r="SJS44" s="200"/>
      <c r="SJT44" s="199"/>
      <c r="SJU44" s="200"/>
      <c r="SJV44" s="199"/>
      <c r="SJW44" s="202"/>
      <c r="SJX44" s="199"/>
      <c r="SJY44" s="202"/>
      <c r="SJZ44" s="200"/>
      <c r="SKB44" s="200"/>
      <c r="SKC44" s="199"/>
      <c r="SKD44" s="200"/>
      <c r="SKE44" s="199"/>
      <c r="SKF44" s="202"/>
      <c r="SKG44" s="199"/>
      <c r="SKH44" s="202"/>
      <c r="SKI44" s="200"/>
      <c r="SKK44" s="200"/>
      <c r="SKL44" s="199"/>
      <c r="SKM44" s="200"/>
      <c r="SKN44" s="199"/>
      <c r="SKO44" s="202"/>
      <c r="SKP44" s="199"/>
      <c r="SKQ44" s="202"/>
      <c r="SKR44" s="200"/>
      <c r="SKT44" s="200"/>
      <c r="SKU44" s="199"/>
      <c r="SKV44" s="200"/>
      <c r="SKW44" s="199"/>
      <c r="SKX44" s="202"/>
      <c r="SKY44" s="199"/>
      <c r="SKZ44" s="202"/>
      <c r="SLA44" s="200"/>
      <c r="SLC44" s="200"/>
      <c r="SLD44" s="199"/>
      <c r="SLE44" s="200"/>
      <c r="SLF44" s="199"/>
      <c r="SLG44" s="202"/>
      <c r="SLH44" s="199"/>
      <c r="SLI44" s="202"/>
      <c r="SLJ44" s="200"/>
      <c r="SLL44" s="200"/>
      <c r="SLM44" s="199"/>
      <c r="SLN44" s="200"/>
      <c r="SLO44" s="199"/>
      <c r="SLP44" s="202"/>
      <c r="SLQ44" s="199"/>
      <c r="SLR44" s="202"/>
      <c r="SLS44" s="200"/>
      <c r="SLU44" s="200"/>
      <c r="SLV44" s="199"/>
      <c r="SLW44" s="200"/>
      <c r="SLX44" s="199"/>
      <c r="SLY44" s="202"/>
      <c r="SLZ44" s="199"/>
      <c r="SMA44" s="202"/>
      <c r="SMB44" s="200"/>
      <c r="SMD44" s="200"/>
      <c r="SME44" s="199"/>
      <c r="SMF44" s="200"/>
      <c r="SMG44" s="199"/>
      <c r="SMH44" s="202"/>
      <c r="SMI44" s="199"/>
      <c r="SMJ44" s="202"/>
      <c r="SMK44" s="200"/>
      <c r="SMM44" s="200"/>
      <c r="SMN44" s="199"/>
      <c r="SMO44" s="200"/>
      <c r="SMP44" s="199"/>
      <c r="SMQ44" s="202"/>
      <c r="SMR44" s="199"/>
      <c r="SMS44" s="202"/>
      <c r="SMT44" s="200"/>
      <c r="SMV44" s="200"/>
      <c r="SMW44" s="199"/>
      <c r="SMX44" s="200"/>
      <c r="SMY44" s="199"/>
      <c r="SMZ44" s="202"/>
      <c r="SNA44" s="199"/>
      <c r="SNB44" s="202"/>
      <c r="SNC44" s="200"/>
      <c r="SNE44" s="200"/>
      <c r="SNF44" s="199"/>
      <c r="SNG44" s="200"/>
      <c r="SNH44" s="199"/>
      <c r="SNI44" s="202"/>
      <c r="SNJ44" s="199"/>
      <c r="SNK44" s="202"/>
      <c r="SNL44" s="200"/>
      <c r="SNN44" s="200"/>
      <c r="SNO44" s="199"/>
      <c r="SNP44" s="200"/>
      <c r="SNQ44" s="199"/>
      <c r="SNR44" s="202"/>
      <c r="SNS44" s="199"/>
      <c r="SNT44" s="202"/>
      <c r="SNU44" s="200"/>
      <c r="SNW44" s="200"/>
      <c r="SNX44" s="199"/>
      <c r="SNY44" s="200"/>
      <c r="SNZ44" s="199"/>
      <c r="SOA44" s="202"/>
      <c r="SOB44" s="199"/>
      <c r="SOC44" s="202"/>
      <c r="SOD44" s="200"/>
      <c r="SOF44" s="200"/>
      <c r="SOG44" s="199"/>
      <c r="SOH44" s="200"/>
      <c r="SOI44" s="199"/>
      <c r="SOJ44" s="202"/>
      <c r="SOK44" s="199"/>
      <c r="SOL44" s="202"/>
      <c r="SOM44" s="200"/>
      <c r="SOO44" s="200"/>
      <c r="SOP44" s="199"/>
      <c r="SOQ44" s="200"/>
      <c r="SOR44" s="199"/>
      <c r="SOS44" s="202"/>
      <c r="SOT44" s="199"/>
      <c r="SOU44" s="202"/>
      <c r="SOV44" s="200"/>
      <c r="SOX44" s="200"/>
      <c r="SOY44" s="199"/>
      <c r="SOZ44" s="200"/>
      <c r="SPA44" s="199"/>
      <c r="SPB44" s="202"/>
      <c r="SPC44" s="199"/>
      <c r="SPD44" s="202"/>
      <c r="SPE44" s="200"/>
      <c r="SPG44" s="200"/>
      <c r="SPH44" s="199"/>
      <c r="SPI44" s="200"/>
      <c r="SPJ44" s="199"/>
      <c r="SPK44" s="202"/>
      <c r="SPL44" s="199"/>
      <c r="SPM44" s="202"/>
      <c r="SPN44" s="200"/>
      <c r="SPP44" s="200"/>
      <c r="SPQ44" s="199"/>
      <c r="SPR44" s="200"/>
      <c r="SPS44" s="199"/>
      <c r="SPT44" s="202"/>
      <c r="SPU44" s="199"/>
      <c r="SPV44" s="202"/>
      <c r="SPW44" s="200"/>
      <c r="SPY44" s="200"/>
      <c r="SPZ44" s="199"/>
      <c r="SQA44" s="200"/>
      <c r="SQB44" s="199"/>
      <c r="SQC44" s="202"/>
      <c r="SQD44" s="199"/>
      <c r="SQE44" s="202"/>
      <c r="SQF44" s="200"/>
      <c r="SQH44" s="200"/>
      <c r="SQI44" s="199"/>
      <c r="SQJ44" s="200"/>
      <c r="SQK44" s="199"/>
      <c r="SQL44" s="202"/>
      <c r="SQM44" s="199"/>
      <c r="SQN44" s="202"/>
      <c r="SQO44" s="200"/>
      <c r="SQQ44" s="200"/>
      <c r="SQR44" s="199"/>
      <c r="SQS44" s="200"/>
      <c r="SQT44" s="199"/>
      <c r="SQU44" s="202"/>
      <c r="SQV44" s="199"/>
      <c r="SQW44" s="202"/>
      <c r="SQX44" s="200"/>
      <c r="SQZ44" s="200"/>
      <c r="SRA44" s="199"/>
      <c r="SRB44" s="200"/>
      <c r="SRC44" s="199"/>
      <c r="SRD44" s="202"/>
      <c r="SRE44" s="199"/>
      <c r="SRF44" s="202"/>
      <c r="SRG44" s="200"/>
      <c r="SRI44" s="200"/>
      <c r="SRJ44" s="199"/>
      <c r="SRK44" s="200"/>
      <c r="SRL44" s="199"/>
      <c r="SRM44" s="202"/>
      <c r="SRN44" s="199"/>
      <c r="SRO44" s="202"/>
      <c r="SRP44" s="200"/>
      <c r="SRR44" s="200"/>
      <c r="SRS44" s="199"/>
      <c r="SRT44" s="200"/>
      <c r="SRU44" s="199"/>
      <c r="SRV44" s="202"/>
      <c r="SRW44" s="199"/>
      <c r="SRX44" s="202"/>
      <c r="SRY44" s="200"/>
      <c r="SSA44" s="200"/>
      <c r="SSB44" s="199"/>
      <c r="SSC44" s="200"/>
      <c r="SSD44" s="199"/>
      <c r="SSE44" s="202"/>
      <c r="SSF44" s="199"/>
      <c r="SSG44" s="202"/>
      <c r="SSH44" s="200"/>
      <c r="SSJ44" s="200"/>
      <c r="SSK44" s="199"/>
      <c r="SSL44" s="200"/>
      <c r="SSM44" s="199"/>
      <c r="SSN44" s="202"/>
      <c r="SSO44" s="199"/>
      <c r="SSP44" s="202"/>
      <c r="SSQ44" s="200"/>
      <c r="SSS44" s="200"/>
      <c r="SST44" s="199"/>
      <c r="SSU44" s="200"/>
      <c r="SSV44" s="199"/>
      <c r="SSW44" s="202"/>
      <c r="SSX44" s="199"/>
      <c r="SSY44" s="202"/>
      <c r="SSZ44" s="200"/>
      <c r="STB44" s="200"/>
      <c r="STC44" s="199"/>
      <c r="STD44" s="200"/>
      <c r="STE44" s="199"/>
      <c r="STF44" s="202"/>
      <c r="STG44" s="199"/>
      <c r="STH44" s="202"/>
      <c r="STI44" s="200"/>
      <c r="STK44" s="200"/>
      <c r="STL44" s="199"/>
      <c r="STM44" s="200"/>
      <c r="STN44" s="199"/>
      <c r="STO44" s="202"/>
      <c r="STP44" s="199"/>
      <c r="STQ44" s="202"/>
      <c r="STR44" s="200"/>
      <c r="STT44" s="200"/>
      <c r="STU44" s="199"/>
      <c r="STV44" s="200"/>
      <c r="STW44" s="199"/>
      <c r="STX44" s="202"/>
      <c r="STY44" s="199"/>
      <c r="STZ44" s="202"/>
      <c r="SUA44" s="200"/>
      <c r="SUC44" s="200"/>
      <c r="SUD44" s="199"/>
      <c r="SUE44" s="200"/>
      <c r="SUF44" s="199"/>
      <c r="SUG44" s="202"/>
      <c r="SUH44" s="199"/>
      <c r="SUI44" s="202"/>
      <c r="SUJ44" s="200"/>
      <c r="SUL44" s="200"/>
      <c r="SUM44" s="199"/>
      <c r="SUN44" s="200"/>
      <c r="SUO44" s="199"/>
      <c r="SUP44" s="202"/>
      <c r="SUQ44" s="199"/>
      <c r="SUR44" s="202"/>
      <c r="SUS44" s="200"/>
      <c r="SUU44" s="200"/>
      <c r="SUV44" s="199"/>
      <c r="SUW44" s="200"/>
      <c r="SUX44" s="199"/>
      <c r="SUY44" s="202"/>
      <c r="SUZ44" s="199"/>
      <c r="SVA44" s="202"/>
      <c r="SVB44" s="200"/>
      <c r="SVD44" s="200"/>
      <c r="SVE44" s="199"/>
      <c r="SVF44" s="200"/>
      <c r="SVG44" s="199"/>
      <c r="SVH44" s="202"/>
      <c r="SVI44" s="199"/>
      <c r="SVJ44" s="202"/>
      <c r="SVK44" s="200"/>
      <c r="SVM44" s="200"/>
      <c r="SVN44" s="199"/>
      <c r="SVO44" s="200"/>
      <c r="SVP44" s="199"/>
      <c r="SVQ44" s="202"/>
      <c r="SVR44" s="199"/>
      <c r="SVS44" s="202"/>
      <c r="SVT44" s="200"/>
      <c r="SVV44" s="200"/>
      <c r="SVW44" s="199"/>
      <c r="SVX44" s="200"/>
      <c r="SVY44" s="199"/>
      <c r="SVZ44" s="202"/>
      <c r="SWA44" s="199"/>
      <c r="SWB44" s="202"/>
      <c r="SWC44" s="200"/>
      <c r="SWE44" s="200"/>
      <c r="SWF44" s="199"/>
      <c r="SWG44" s="200"/>
      <c r="SWH44" s="199"/>
      <c r="SWI44" s="202"/>
      <c r="SWJ44" s="199"/>
      <c r="SWK44" s="202"/>
      <c r="SWL44" s="200"/>
      <c r="SWN44" s="200"/>
      <c r="SWO44" s="199"/>
      <c r="SWP44" s="200"/>
      <c r="SWQ44" s="199"/>
      <c r="SWR44" s="202"/>
      <c r="SWS44" s="199"/>
      <c r="SWT44" s="202"/>
      <c r="SWU44" s="200"/>
      <c r="SWW44" s="200"/>
      <c r="SWX44" s="199"/>
      <c r="SWY44" s="200"/>
      <c r="SWZ44" s="199"/>
      <c r="SXA44" s="202"/>
      <c r="SXB44" s="199"/>
      <c r="SXC44" s="202"/>
      <c r="SXD44" s="200"/>
      <c r="SXF44" s="200"/>
      <c r="SXG44" s="199"/>
      <c r="SXH44" s="200"/>
      <c r="SXI44" s="199"/>
      <c r="SXJ44" s="202"/>
      <c r="SXK44" s="199"/>
      <c r="SXL44" s="202"/>
      <c r="SXM44" s="200"/>
      <c r="SXO44" s="200"/>
      <c r="SXP44" s="199"/>
      <c r="SXQ44" s="200"/>
      <c r="SXR44" s="199"/>
      <c r="SXS44" s="202"/>
      <c r="SXT44" s="199"/>
      <c r="SXU44" s="202"/>
      <c r="SXV44" s="200"/>
      <c r="SXX44" s="200"/>
      <c r="SXY44" s="199"/>
      <c r="SXZ44" s="200"/>
      <c r="SYA44" s="199"/>
      <c r="SYB44" s="202"/>
      <c r="SYC44" s="199"/>
      <c r="SYD44" s="202"/>
      <c r="SYE44" s="200"/>
      <c r="SYG44" s="200"/>
      <c r="SYH44" s="199"/>
      <c r="SYI44" s="200"/>
      <c r="SYJ44" s="199"/>
      <c r="SYK44" s="202"/>
      <c r="SYL44" s="199"/>
      <c r="SYM44" s="202"/>
      <c r="SYN44" s="200"/>
      <c r="SYP44" s="200"/>
      <c r="SYQ44" s="199"/>
      <c r="SYR44" s="200"/>
      <c r="SYS44" s="199"/>
      <c r="SYT44" s="202"/>
      <c r="SYU44" s="199"/>
      <c r="SYV44" s="202"/>
      <c r="SYW44" s="200"/>
      <c r="SYY44" s="200"/>
      <c r="SYZ44" s="199"/>
      <c r="SZA44" s="200"/>
      <c r="SZB44" s="199"/>
      <c r="SZC44" s="202"/>
      <c r="SZD44" s="199"/>
      <c r="SZE44" s="202"/>
      <c r="SZF44" s="200"/>
      <c r="SZH44" s="200"/>
      <c r="SZI44" s="199"/>
      <c r="SZJ44" s="200"/>
      <c r="SZK44" s="199"/>
      <c r="SZL44" s="202"/>
      <c r="SZM44" s="199"/>
      <c r="SZN44" s="202"/>
      <c r="SZO44" s="200"/>
      <c r="SZQ44" s="200"/>
      <c r="SZR44" s="199"/>
      <c r="SZS44" s="200"/>
      <c r="SZT44" s="199"/>
      <c r="SZU44" s="202"/>
      <c r="SZV44" s="199"/>
      <c r="SZW44" s="202"/>
      <c r="SZX44" s="200"/>
      <c r="SZZ44" s="200"/>
      <c r="TAA44" s="199"/>
      <c r="TAB44" s="200"/>
      <c r="TAC44" s="199"/>
      <c r="TAD44" s="202"/>
      <c r="TAE44" s="199"/>
      <c r="TAF44" s="202"/>
      <c r="TAG44" s="200"/>
      <c r="TAI44" s="200"/>
      <c r="TAJ44" s="199"/>
      <c r="TAK44" s="200"/>
      <c r="TAL44" s="199"/>
      <c r="TAM44" s="202"/>
      <c r="TAN44" s="199"/>
      <c r="TAO44" s="202"/>
      <c r="TAP44" s="200"/>
      <c r="TAR44" s="200"/>
      <c r="TAS44" s="199"/>
      <c r="TAT44" s="200"/>
      <c r="TAU44" s="199"/>
      <c r="TAV44" s="202"/>
      <c r="TAW44" s="199"/>
      <c r="TAX44" s="202"/>
      <c r="TAY44" s="200"/>
      <c r="TBA44" s="200"/>
      <c r="TBB44" s="199"/>
      <c r="TBC44" s="200"/>
      <c r="TBD44" s="199"/>
      <c r="TBE44" s="202"/>
      <c r="TBF44" s="199"/>
      <c r="TBG44" s="202"/>
      <c r="TBH44" s="200"/>
      <c r="TBJ44" s="200"/>
      <c r="TBK44" s="199"/>
      <c r="TBL44" s="200"/>
      <c r="TBM44" s="199"/>
      <c r="TBN44" s="202"/>
      <c r="TBO44" s="199"/>
      <c r="TBP44" s="202"/>
      <c r="TBQ44" s="200"/>
      <c r="TBS44" s="200"/>
      <c r="TBT44" s="199"/>
      <c r="TBU44" s="200"/>
      <c r="TBV44" s="199"/>
      <c r="TBW44" s="202"/>
      <c r="TBX44" s="199"/>
      <c r="TBY44" s="202"/>
      <c r="TBZ44" s="200"/>
      <c r="TCB44" s="200"/>
      <c r="TCC44" s="199"/>
      <c r="TCD44" s="200"/>
      <c r="TCE44" s="199"/>
      <c r="TCF44" s="202"/>
      <c r="TCG44" s="199"/>
      <c r="TCH44" s="202"/>
      <c r="TCI44" s="200"/>
      <c r="TCK44" s="200"/>
      <c r="TCL44" s="199"/>
      <c r="TCM44" s="200"/>
      <c r="TCN44" s="199"/>
      <c r="TCO44" s="202"/>
      <c r="TCP44" s="199"/>
      <c r="TCQ44" s="202"/>
      <c r="TCR44" s="200"/>
      <c r="TCT44" s="200"/>
      <c r="TCU44" s="199"/>
      <c r="TCV44" s="200"/>
      <c r="TCW44" s="199"/>
      <c r="TCX44" s="202"/>
      <c r="TCY44" s="199"/>
      <c r="TCZ44" s="202"/>
      <c r="TDA44" s="200"/>
      <c r="TDC44" s="200"/>
      <c r="TDD44" s="199"/>
      <c r="TDE44" s="200"/>
      <c r="TDF44" s="199"/>
      <c r="TDG44" s="202"/>
      <c r="TDH44" s="199"/>
      <c r="TDI44" s="202"/>
      <c r="TDJ44" s="200"/>
      <c r="TDL44" s="200"/>
      <c r="TDM44" s="199"/>
      <c r="TDN44" s="200"/>
      <c r="TDO44" s="199"/>
      <c r="TDP44" s="202"/>
      <c r="TDQ44" s="199"/>
      <c r="TDR44" s="202"/>
      <c r="TDS44" s="200"/>
      <c r="TDU44" s="200"/>
      <c r="TDV44" s="199"/>
      <c r="TDW44" s="200"/>
      <c r="TDX44" s="199"/>
      <c r="TDY44" s="202"/>
      <c r="TDZ44" s="199"/>
      <c r="TEA44" s="202"/>
      <c r="TEB44" s="200"/>
      <c r="TED44" s="200"/>
      <c r="TEE44" s="199"/>
      <c r="TEF44" s="200"/>
      <c r="TEG44" s="199"/>
      <c r="TEH44" s="202"/>
      <c r="TEI44" s="199"/>
      <c r="TEJ44" s="202"/>
      <c r="TEK44" s="200"/>
      <c r="TEM44" s="200"/>
      <c r="TEN44" s="199"/>
      <c r="TEO44" s="200"/>
      <c r="TEP44" s="199"/>
      <c r="TEQ44" s="202"/>
      <c r="TER44" s="199"/>
      <c r="TES44" s="202"/>
      <c r="TET44" s="200"/>
      <c r="TEV44" s="200"/>
      <c r="TEW44" s="199"/>
      <c r="TEX44" s="200"/>
      <c r="TEY44" s="199"/>
      <c r="TEZ44" s="202"/>
      <c r="TFA44" s="199"/>
      <c r="TFB44" s="202"/>
      <c r="TFC44" s="200"/>
      <c r="TFE44" s="200"/>
      <c r="TFF44" s="199"/>
      <c r="TFG44" s="200"/>
      <c r="TFH44" s="199"/>
      <c r="TFI44" s="202"/>
      <c r="TFJ44" s="199"/>
      <c r="TFK44" s="202"/>
      <c r="TFL44" s="200"/>
      <c r="TFN44" s="200"/>
      <c r="TFO44" s="199"/>
      <c r="TFP44" s="200"/>
      <c r="TFQ44" s="199"/>
      <c r="TFR44" s="202"/>
      <c r="TFS44" s="199"/>
      <c r="TFT44" s="202"/>
      <c r="TFU44" s="200"/>
      <c r="TFW44" s="200"/>
      <c r="TFX44" s="199"/>
      <c r="TFY44" s="200"/>
      <c r="TFZ44" s="199"/>
      <c r="TGA44" s="202"/>
      <c r="TGB44" s="199"/>
      <c r="TGC44" s="202"/>
      <c r="TGD44" s="200"/>
      <c r="TGF44" s="200"/>
      <c r="TGG44" s="199"/>
      <c r="TGH44" s="200"/>
      <c r="TGI44" s="199"/>
      <c r="TGJ44" s="202"/>
      <c r="TGK44" s="199"/>
      <c r="TGL44" s="202"/>
      <c r="TGM44" s="200"/>
      <c r="TGO44" s="200"/>
      <c r="TGP44" s="199"/>
      <c r="TGQ44" s="200"/>
      <c r="TGR44" s="199"/>
      <c r="TGS44" s="202"/>
      <c r="TGT44" s="199"/>
      <c r="TGU44" s="202"/>
      <c r="TGV44" s="200"/>
      <c r="TGX44" s="200"/>
      <c r="TGY44" s="199"/>
      <c r="TGZ44" s="200"/>
      <c r="THA44" s="199"/>
      <c r="THB44" s="202"/>
      <c r="THC44" s="199"/>
      <c r="THD44" s="202"/>
      <c r="THE44" s="200"/>
      <c r="THG44" s="200"/>
      <c r="THH44" s="199"/>
      <c r="THI44" s="200"/>
      <c r="THJ44" s="199"/>
      <c r="THK44" s="202"/>
      <c r="THL44" s="199"/>
      <c r="THM44" s="202"/>
      <c r="THN44" s="200"/>
      <c r="THP44" s="200"/>
      <c r="THQ44" s="199"/>
      <c r="THR44" s="200"/>
      <c r="THS44" s="199"/>
      <c r="THT44" s="202"/>
      <c r="THU44" s="199"/>
      <c r="THV44" s="202"/>
      <c r="THW44" s="200"/>
      <c r="THY44" s="200"/>
      <c r="THZ44" s="199"/>
      <c r="TIA44" s="200"/>
      <c r="TIB44" s="199"/>
      <c r="TIC44" s="202"/>
      <c r="TID44" s="199"/>
      <c r="TIE44" s="202"/>
      <c r="TIF44" s="200"/>
      <c r="TIH44" s="200"/>
      <c r="TII44" s="199"/>
      <c r="TIJ44" s="200"/>
      <c r="TIK44" s="199"/>
      <c r="TIL44" s="202"/>
      <c r="TIM44" s="199"/>
      <c r="TIN44" s="202"/>
      <c r="TIO44" s="200"/>
      <c r="TIQ44" s="200"/>
      <c r="TIR44" s="199"/>
      <c r="TIS44" s="200"/>
      <c r="TIT44" s="199"/>
      <c r="TIU44" s="202"/>
      <c r="TIV44" s="199"/>
      <c r="TIW44" s="202"/>
      <c r="TIX44" s="200"/>
      <c r="TIZ44" s="200"/>
      <c r="TJA44" s="199"/>
      <c r="TJB44" s="200"/>
      <c r="TJC44" s="199"/>
      <c r="TJD44" s="202"/>
      <c r="TJE44" s="199"/>
      <c r="TJF44" s="202"/>
      <c r="TJG44" s="200"/>
      <c r="TJI44" s="200"/>
      <c r="TJJ44" s="199"/>
      <c r="TJK44" s="200"/>
      <c r="TJL44" s="199"/>
      <c r="TJM44" s="202"/>
      <c r="TJN44" s="199"/>
      <c r="TJO44" s="202"/>
      <c r="TJP44" s="200"/>
      <c r="TJR44" s="200"/>
      <c r="TJS44" s="199"/>
      <c r="TJT44" s="200"/>
      <c r="TJU44" s="199"/>
      <c r="TJV44" s="202"/>
      <c r="TJW44" s="199"/>
      <c r="TJX44" s="202"/>
      <c r="TJY44" s="200"/>
      <c r="TKA44" s="200"/>
      <c r="TKB44" s="199"/>
      <c r="TKC44" s="200"/>
      <c r="TKD44" s="199"/>
      <c r="TKE44" s="202"/>
      <c r="TKF44" s="199"/>
      <c r="TKG44" s="202"/>
      <c r="TKH44" s="200"/>
      <c r="TKJ44" s="200"/>
      <c r="TKK44" s="199"/>
      <c r="TKL44" s="200"/>
      <c r="TKM44" s="199"/>
      <c r="TKN44" s="202"/>
      <c r="TKO44" s="199"/>
      <c r="TKP44" s="202"/>
      <c r="TKQ44" s="200"/>
      <c r="TKS44" s="200"/>
      <c r="TKT44" s="199"/>
      <c r="TKU44" s="200"/>
      <c r="TKV44" s="199"/>
      <c r="TKW44" s="202"/>
      <c r="TKX44" s="199"/>
      <c r="TKY44" s="202"/>
      <c r="TKZ44" s="200"/>
      <c r="TLB44" s="200"/>
      <c r="TLC44" s="199"/>
      <c r="TLD44" s="200"/>
      <c r="TLE44" s="199"/>
      <c r="TLF44" s="202"/>
      <c r="TLG44" s="199"/>
      <c r="TLH44" s="202"/>
      <c r="TLI44" s="200"/>
      <c r="TLK44" s="200"/>
      <c r="TLL44" s="199"/>
      <c r="TLM44" s="200"/>
      <c r="TLN44" s="199"/>
      <c r="TLO44" s="202"/>
      <c r="TLP44" s="199"/>
      <c r="TLQ44" s="202"/>
      <c r="TLR44" s="200"/>
      <c r="TLT44" s="200"/>
      <c r="TLU44" s="199"/>
      <c r="TLV44" s="200"/>
      <c r="TLW44" s="199"/>
      <c r="TLX44" s="202"/>
      <c r="TLY44" s="199"/>
      <c r="TLZ44" s="202"/>
      <c r="TMA44" s="200"/>
      <c r="TMC44" s="200"/>
      <c r="TMD44" s="199"/>
      <c r="TME44" s="200"/>
      <c r="TMF44" s="199"/>
      <c r="TMG44" s="202"/>
      <c r="TMH44" s="199"/>
      <c r="TMI44" s="202"/>
      <c r="TMJ44" s="200"/>
      <c r="TML44" s="200"/>
      <c r="TMM44" s="199"/>
      <c r="TMN44" s="200"/>
      <c r="TMO44" s="199"/>
      <c r="TMP44" s="202"/>
      <c r="TMQ44" s="199"/>
      <c r="TMR44" s="202"/>
      <c r="TMS44" s="200"/>
      <c r="TMU44" s="200"/>
      <c r="TMV44" s="199"/>
      <c r="TMW44" s="200"/>
      <c r="TMX44" s="199"/>
      <c r="TMY44" s="202"/>
      <c r="TMZ44" s="199"/>
      <c r="TNA44" s="202"/>
      <c r="TNB44" s="200"/>
      <c r="TND44" s="200"/>
      <c r="TNE44" s="199"/>
      <c r="TNF44" s="200"/>
      <c r="TNG44" s="199"/>
      <c r="TNH44" s="202"/>
      <c r="TNI44" s="199"/>
      <c r="TNJ44" s="202"/>
      <c r="TNK44" s="200"/>
      <c r="TNM44" s="200"/>
      <c r="TNN44" s="199"/>
      <c r="TNO44" s="200"/>
      <c r="TNP44" s="199"/>
      <c r="TNQ44" s="202"/>
      <c r="TNR44" s="199"/>
      <c r="TNS44" s="202"/>
      <c r="TNT44" s="200"/>
      <c r="TNV44" s="200"/>
      <c r="TNW44" s="199"/>
      <c r="TNX44" s="200"/>
      <c r="TNY44" s="199"/>
      <c r="TNZ44" s="202"/>
      <c r="TOA44" s="199"/>
      <c r="TOB44" s="202"/>
      <c r="TOC44" s="200"/>
      <c r="TOE44" s="200"/>
      <c r="TOF44" s="199"/>
      <c r="TOG44" s="200"/>
      <c r="TOH44" s="199"/>
      <c r="TOI44" s="202"/>
      <c r="TOJ44" s="199"/>
      <c r="TOK44" s="202"/>
      <c r="TOL44" s="200"/>
      <c r="TON44" s="200"/>
      <c r="TOO44" s="199"/>
      <c r="TOP44" s="200"/>
      <c r="TOQ44" s="199"/>
      <c r="TOR44" s="202"/>
      <c r="TOS44" s="199"/>
      <c r="TOT44" s="202"/>
      <c r="TOU44" s="200"/>
      <c r="TOW44" s="200"/>
      <c r="TOX44" s="199"/>
      <c r="TOY44" s="200"/>
      <c r="TOZ44" s="199"/>
      <c r="TPA44" s="202"/>
      <c r="TPB44" s="199"/>
      <c r="TPC44" s="202"/>
      <c r="TPD44" s="200"/>
      <c r="TPF44" s="200"/>
      <c r="TPG44" s="199"/>
      <c r="TPH44" s="200"/>
      <c r="TPI44" s="199"/>
      <c r="TPJ44" s="202"/>
      <c r="TPK44" s="199"/>
      <c r="TPL44" s="202"/>
      <c r="TPM44" s="200"/>
      <c r="TPO44" s="200"/>
      <c r="TPP44" s="199"/>
      <c r="TPQ44" s="200"/>
      <c r="TPR44" s="199"/>
      <c r="TPS44" s="202"/>
      <c r="TPT44" s="199"/>
      <c r="TPU44" s="202"/>
      <c r="TPV44" s="200"/>
      <c r="TPX44" s="200"/>
      <c r="TPY44" s="199"/>
      <c r="TPZ44" s="200"/>
      <c r="TQA44" s="199"/>
      <c r="TQB44" s="202"/>
      <c r="TQC44" s="199"/>
      <c r="TQD44" s="202"/>
      <c r="TQE44" s="200"/>
      <c r="TQG44" s="200"/>
      <c r="TQH44" s="199"/>
      <c r="TQI44" s="200"/>
      <c r="TQJ44" s="199"/>
      <c r="TQK44" s="202"/>
      <c r="TQL44" s="199"/>
      <c r="TQM44" s="202"/>
      <c r="TQN44" s="200"/>
      <c r="TQP44" s="200"/>
      <c r="TQQ44" s="199"/>
      <c r="TQR44" s="200"/>
      <c r="TQS44" s="199"/>
      <c r="TQT44" s="202"/>
      <c r="TQU44" s="199"/>
      <c r="TQV44" s="202"/>
      <c r="TQW44" s="200"/>
      <c r="TQY44" s="200"/>
      <c r="TQZ44" s="199"/>
      <c r="TRA44" s="200"/>
      <c r="TRB44" s="199"/>
      <c r="TRC44" s="202"/>
      <c r="TRD44" s="199"/>
      <c r="TRE44" s="202"/>
      <c r="TRF44" s="200"/>
      <c r="TRH44" s="200"/>
      <c r="TRI44" s="199"/>
      <c r="TRJ44" s="200"/>
      <c r="TRK44" s="199"/>
      <c r="TRL44" s="202"/>
      <c r="TRM44" s="199"/>
      <c r="TRN44" s="202"/>
      <c r="TRO44" s="200"/>
      <c r="TRQ44" s="200"/>
      <c r="TRR44" s="199"/>
      <c r="TRS44" s="200"/>
      <c r="TRT44" s="199"/>
      <c r="TRU44" s="202"/>
      <c r="TRV44" s="199"/>
      <c r="TRW44" s="202"/>
      <c r="TRX44" s="200"/>
      <c r="TRZ44" s="200"/>
      <c r="TSA44" s="199"/>
      <c r="TSB44" s="200"/>
      <c r="TSC44" s="199"/>
      <c r="TSD44" s="202"/>
      <c r="TSE44" s="199"/>
      <c r="TSF44" s="202"/>
      <c r="TSG44" s="200"/>
      <c r="TSI44" s="200"/>
      <c r="TSJ44" s="199"/>
      <c r="TSK44" s="200"/>
      <c r="TSL44" s="199"/>
      <c r="TSM44" s="202"/>
      <c r="TSN44" s="199"/>
      <c r="TSO44" s="202"/>
      <c r="TSP44" s="200"/>
      <c r="TSR44" s="200"/>
      <c r="TSS44" s="199"/>
      <c r="TST44" s="200"/>
      <c r="TSU44" s="199"/>
      <c r="TSV44" s="202"/>
      <c r="TSW44" s="199"/>
      <c r="TSX44" s="202"/>
      <c r="TSY44" s="200"/>
      <c r="TTA44" s="200"/>
      <c r="TTB44" s="199"/>
      <c r="TTC44" s="200"/>
      <c r="TTD44" s="199"/>
      <c r="TTE44" s="202"/>
      <c r="TTF44" s="199"/>
      <c r="TTG44" s="202"/>
      <c r="TTH44" s="200"/>
      <c r="TTJ44" s="200"/>
      <c r="TTK44" s="199"/>
      <c r="TTL44" s="200"/>
      <c r="TTM44" s="199"/>
      <c r="TTN44" s="202"/>
      <c r="TTO44" s="199"/>
      <c r="TTP44" s="202"/>
      <c r="TTQ44" s="200"/>
      <c r="TTS44" s="200"/>
      <c r="TTT44" s="199"/>
      <c r="TTU44" s="200"/>
      <c r="TTV44" s="199"/>
      <c r="TTW44" s="202"/>
      <c r="TTX44" s="199"/>
      <c r="TTY44" s="202"/>
      <c r="TTZ44" s="200"/>
      <c r="TUB44" s="200"/>
      <c r="TUC44" s="199"/>
      <c r="TUD44" s="200"/>
      <c r="TUE44" s="199"/>
      <c r="TUF44" s="202"/>
      <c r="TUG44" s="199"/>
      <c r="TUH44" s="202"/>
      <c r="TUI44" s="200"/>
      <c r="TUK44" s="200"/>
      <c r="TUL44" s="199"/>
      <c r="TUM44" s="200"/>
      <c r="TUN44" s="199"/>
      <c r="TUO44" s="202"/>
      <c r="TUP44" s="199"/>
      <c r="TUQ44" s="202"/>
      <c r="TUR44" s="200"/>
      <c r="TUT44" s="200"/>
      <c r="TUU44" s="199"/>
      <c r="TUV44" s="200"/>
      <c r="TUW44" s="199"/>
      <c r="TUX44" s="202"/>
      <c r="TUY44" s="199"/>
      <c r="TUZ44" s="202"/>
      <c r="TVA44" s="200"/>
      <c r="TVC44" s="200"/>
      <c r="TVD44" s="199"/>
      <c r="TVE44" s="200"/>
      <c r="TVF44" s="199"/>
      <c r="TVG44" s="202"/>
      <c r="TVH44" s="199"/>
      <c r="TVI44" s="202"/>
      <c r="TVJ44" s="200"/>
      <c r="TVL44" s="200"/>
      <c r="TVM44" s="199"/>
      <c r="TVN44" s="200"/>
      <c r="TVO44" s="199"/>
      <c r="TVP44" s="202"/>
      <c r="TVQ44" s="199"/>
      <c r="TVR44" s="202"/>
      <c r="TVS44" s="200"/>
      <c r="TVU44" s="200"/>
      <c r="TVV44" s="199"/>
      <c r="TVW44" s="200"/>
      <c r="TVX44" s="199"/>
      <c r="TVY44" s="202"/>
      <c r="TVZ44" s="199"/>
      <c r="TWA44" s="202"/>
      <c r="TWB44" s="200"/>
      <c r="TWD44" s="200"/>
      <c r="TWE44" s="199"/>
      <c r="TWF44" s="200"/>
      <c r="TWG44" s="199"/>
      <c r="TWH44" s="202"/>
      <c r="TWI44" s="199"/>
      <c r="TWJ44" s="202"/>
      <c r="TWK44" s="200"/>
      <c r="TWM44" s="200"/>
      <c r="TWN44" s="199"/>
      <c r="TWO44" s="200"/>
      <c r="TWP44" s="199"/>
      <c r="TWQ44" s="202"/>
      <c r="TWR44" s="199"/>
      <c r="TWS44" s="202"/>
      <c r="TWT44" s="200"/>
      <c r="TWV44" s="200"/>
      <c r="TWW44" s="199"/>
      <c r="TWX44" s="200"/>
      <c r="TWY44" s="199"/>
      <c r="TWZ44" s="202"/>
      <c r="TXA44" s="199"/>
      <c r="TXB44" s="202"/>
      <c r="TXC44" s="200"/>
      <c r="TXE44" s="200"/>
      <c r="TXF44" s="199"/>
      <c r="TXG44" s="200"/>
      <c r="TXH44" s="199"/>
      <c r="TXI44" s="202"/>
      <c r="TXJ44" s="199"/>
      <c r="TXK44" s="202"/>
      <c r="TXL44" s="200"/>
      <c r="TXN44" s="200"/>
      <c r="TXO44" s="199"/>
      <c r="TXP44" s="200"/>
      <c r="TXQ44" s="199"/>
      <c r="TXR44" s="202"/>
      <c r="TXS44" s="199"/>
      <c r="TXT44" s="202"/>
      <c r="TXU44" s="200"/>
      <c r="TXW44" s="200"/>
      <c r="TXX44" s="199"/>
      <c r="TXY44" s="200"/>
      <c r="TXZ44" s="199"/>
      <c r="TYA44" s="202"/>
      <c r="TYB44" s="199"/>
      <c r="TYC44" s="202"/>
      <c r="TYD44" s="200"/>
      <c r="TYF44" s="200"/>
      <c r="TYG44" s="199"/>
      <c r="TYH44" s="200"/>
      <c r="TYI44" s="199"/>
      <c r="TYJ44" s="202"/>
      <c r="TYK44" s="199"/>
      <c r="TYL44" s="202"/>
      <c r="TYM44" s="200"/>
      <c r="TYO44" s="200"/>
      <c r="TYP44" s="199"/>
      <c r="TYQ44" s="200"/>
      <c r="TYR44" s="199"/>
      <c r="TYS44" s="202"/>
      <c r="TYT44" s="199"/>
      <c r="TYU44" s="202"/>
      <c r="TYV44" s="200"/>
      <c r="TYX44" s="200"/>
      <c r="TYY44" s="199"/>
      <c r="TYZ44" s="200"/>
      <c r="TZA44" s="199"/>
      <c r="TZB44" s="202"/>
      <c r="TZC44" s="199"/>
      <c r="TZD44" s="202"/>
      <c r="TZE44" s="200"/>
      <c r="TZG44" s="200"/>
      <c r="TZH44" s="199"/>
      <c r="TZI44" s="200"/>
      <c r="TZJ44" s="199"/>
      <c r="TZK44" s="202"/>
      <c r="TZL44" s="199"/>
      <c r="TZM44" s="202"/>
      <c r="TZN44" s="200"/>
      <c r="TZP44" s="200"/>
      <c r="TZQ44" s="199"/>
      <c r="TZR44" s="200"/>
      <c r="TZS44" s="199"/>
      <c r="TZT44" s="202"/>
      <c r="TZU44" s="199"/>
      <c r="TZV44" s="202"/>
      <c r="TZW44" s="200"/>
      <c r="TZY44" s="200"/>
      <c r="TZZ44" s="199"/>
      <c r="UAA44" s="200"/>
      <c r="UAB44" s="199"/>
      <c r="UAC44" s="202"/>
      <c r="UAD44" s="199"/>
      <c r="UAE44" s="202"/>
      <c r="UAF44" s="200"/>
      <c r="UAH44" s="200"/>
      <c r="UAI44" s="199"/>
      <c r="UAJ44" s="200"/>
      <c r="UAK44" s="199"/>
      <c r="UAL44" s="202"/>
      <c r="UAM44" s="199"/>
      <c r="UAN44" s="202"/>
      <c r="UAO44" s="200"/>
      <c r="UAQ44" s="200"/>
      <c r="UAR44" s="199"/>
      <c r="UAS44" s="200"/>
      <c r="UAT44" s="199"/>
      <c r="UAU44" s="202"/>
      <c r="UAV44" s="199"/>
      <c r="UAW44" s="202"/>
      <c r="UAX44" s="200"/>
      <c r="UAZ44" s="200"/>
      <c r="UBA44" s="199"/>
      <c r="UBB44" s="200"/>
      <c r="UBC44" s="199"/>
      <c r="UBD44" s="202"/>
      <c r="UBE44" s="199"/>
      <c r="UBF44" s="202"/>
      <c r="UBG44" s="200"/>
      <c r="UBI44" s="200"/>
      <c r="UBJ44" s="199"/>
      <c r="UBK44" s="200"/>
      <c r="UBL44" s="199"/>
      <c r="UBM44" s="202"/>
      <c r="UBN44" s="199"/>
      <c r="UBO44" s="202"/>
      <c r="UBP44" s="200"/>
      <c r="UBR44" s="200"/>
      <c r="UBS44" s="199"/>
      <c r="UBT44" s="200"/>
      <c r="UBU44" s="199"/>
      <c r="UBV44" s="202"/>
      <c r="UBW44" s="199"/>
      <c r="UBX44" s="202"/>
      <c r="UBY44" s="200"/>
      <c r="UCA44" s="200"/>
      <c r="UCB44" s="199"/>
      <c r="UCC44" s="200"/>
      <c r="UCD44" s="199"/>
      <c r="UCE44" s="202"/>
      <c r="UCF44" s="199"/>
      <c r="UCG44" s="202"/>
      <c r="UCH44" s="200"/>
      <c r="UCJ44" s="200"/>
      <c r="UCK44" s="199"/>
      <c r="UCL44" s="200"/>
      <c r="UCM44" s="199"/>
      <c r="UCN44" s="202"/>
      <c r="UCO44" s="199"/>
      <c r="UCP44" s="202"/>
      <c r="UCQ44" s="200"/>
      <c r="UCS44" s="200"/>
      <c r="UCT44" s="199"/>
      <c r="UCU44" s="200"/>
      <c r="UCV44" s="199"/>
      <c r="UCW44" s="202"/>
      <c r="UCX44" s="199"/>
      <c r="UCY44" s="202"/>
      <c r="UCZ44" s="200"/>
      <c r="UDB44" s="200"/>
      <c r="UDC44" s="199"/>
      <c r="UDD44" s="200"/>
      <c r="UDE44" s="199"/>
      <c r="UDF44" s="202"/>
      <c r="UDG44" s="199"/>
      <c r="UDH44" s="202"/>
      <c r="UDI44" s="200"/>
      <c r="UDK44" s="200"/>
      <c r="UDL44" s="199"/>
      <c r="UDM44" s="200"/>
      <c r="UDN44" s="199"/>
      <c r="UDO44" s="202"/>
      <c r="UDP44" s="199"/>
      <c r="UDQ44" s="202"/>
      <c r="UDR44" s="200"/>
      <c r="UDT44" s="200"/>
      <c r="UDU44" s="199"/>
      <c r="UDV44" s="200"/>
      <c r="UDW44" s="199"/>
      <c r="UDX44" s="202"/>
      <c r="UDY44" s="199"/>
      <c r="UDZ44" s="202"/>
      <c r="UEA44" s="200"/>
      <c r="UEC44" s="200"/>
      <c r="UED44" s="199"/>
      <c r="UEE44" s="200"/>
      <c r="UEF44" s="199"/>
      <c r="UEG44" s="202"/>
      <c r="UEH44" s="199"/>
      <c r="UEI44" s="202"/>
      <c r="UEJ44" s="200"/>
      <c r="UEL44" s="200"/>
      <c r="UEM44" s="199"/>
      <c r="UEN44" s="200"/>
      <c r="UEO44" s="199"/>
      <c r="UEP44" s="202"/>
      <c r="UEQ44" s="199"/>
      <c r="UER44" s="202"/>
      <c r="UES44" s="200"/>
      <c r="UEU44" s="200"/>
      <c r="UEV44" s="199"/>
      <c r="UEW44" s="200"/>
      <c r="UEX44" s="199"/>
      <c r="UEY44" s="202"/>
      <c r="UEZ44" s="199"/>
      <c r="UFA44" s="202"/>
      <c r="UFB44" s="200"/>
      <c r="UFD44" s="200"/>
      <c r="UFE44" s="199"/>
      <c r="UFF44" s="200"/>
      <c r="UFG44" s="199"/>
      <c r="UFH44" s="202"/>
      <c r="UFI44" s="199"/>
      <c r="UFJ44" s="202"/>
      <c r="UFK44" s="200"/>
      <c r="UFM44" s="200"/>
      <c r="UFN44" s="199"/>
      <c r="UFO44" s="200"/>
      <c r="UFP44" s="199"/>
      <c r="UFQ44" s="202"/>
      <c r="UFR44" s="199"/>
      <c r="UFS44" s="202"/>
      <c r="UFT44" s="200"/>
      <c r="UFV44" s="200"/>
      <c r="UFW44" s="199"/>
      <c r="UFX44" s="200"/>
      <c r="UFY44" s="199"/>
      <c r="UFZ44" s="202"/>
      <c r="UGA44" s="199"/>
      <c r="UGB44" s="202"/>
      <c r="UGC44" s="200"/>
      <c r="UGE44" s="200"/>
      <c r="UGF44" s="199"/>
      <c r="UGG44" s="200"/>
      <c r="UGH44" s="199"/>
      <c r="UGI44" s="202"/>
      <c r="UGJ44" s="199"/>
      <c r="UGK44" s="202"/>
      <c r="UGL44" s="200"/>
      <c r="UGN44" s="200"/>
      <c r="UGO44" s="199"/>
      <c r="UGP44" s="200"/>
      <c r="UGQ44" s="199"/>
      <c r="UGR44" s="202"/>
      <c r="UGS44" s="199"/>
      <c r="UGT44" s="202"/>
      <c r="UGU44" s="200"/>
      <c r="UGW44" s="200"/>
      <c r="UGX44" s="199"/>
      <c r="UGY44" s="200"/>
      <c r="UGZ44" s="199"/>
      <c r="UHA44" s="202"/>
      <c r="UHB44" s="199"/>
      <c r="UHC44" s="202"/>
      <c r="UHD44" s="200"/>
      <c r="UHF44" s="200"/>
      <c r="UHG44" s="199"/>
      <c r="UHH44" s="200"/>
      <c r="UHI44" s="199"/>
      <c r="UHJ44" s="202"/>
      <c r="UHK44" s="199"/>
      <c r="UHL44" s="202"/>
      <c r="UHM44" s="200"/>
      <c r="UHO44" s="200"/>
      <c r="UHP44" s="199"/>
      <c r="UHQ44" s="200"/>
      <c r="UHR44" s="199"/>
      <c r="UHS44" s="202"/>
      <c r="UHT44" s="199"/>
      <c r="UHU44" s="202"/>
      <c r="UHV44" s="200"/>
      <c r="UHX44" s="200"/>
      <c r="UHY44" s="199"/>
      <c r="UHZ44" s="200"/>
      <c r="UIA44" s="199"/>
      <c r="UIB44" s="202"/>
      <c r="UIC44" s="199"/>
      <c r="UID44" s="202"/>
      <c r="UIE44" s="200"/>
      <c r="UIG44" s="200"/>
      <c r="UIH44" s="199"/>
      <c r="UII44" s="200"/>
      <c r="UIJ44" s="199"/>
      <c r="UIK44" s="202"/>
      <c r="UIL44" s="199"/>
      <c r="UIM44" s="202"/>
      <c r="UIN44" s="200"/>
      <c r="UIP44" s="200"/>
      <c r="UIQ44" s="199"/>
      <c r="UIR44" s="200"/>
      <c r="UIS44" s="199"/>
      <c r="UIT44" s="202"/>
      <c r="UIU44" s="199"/>
      <c r="UIV44" s="202"/>
      <c r="UIW44" s="200"/>
      <c r="UIY44" s="200"/>
      <c r="UIZ44" s="199"/>
      <c r="UJA44" s="200"/>
      <c r="UJB44" s="199"/>
      <c r="UJC44" s="202"/>
      <c r="UJD44" s="199"/>
      <c r="UJE44" s="202"/>
      <c r="UJF44" s="200"/>
      <c r="UJH44" s="200"/>
      <c r="UJI44" s="199"/>
      <c r="UJJ44" s="200"/>
      <c r="UJK44" s="199"/>
      <c r="UJL44" s="202"/>
      <c r="UJM44" s="199"/>
      <c r="UJN44" s="202"/>
      <c r="UJO44" s="200"/>
      <c r="UJQ44" s="200"/>
      <c r="UJR44" s="199"/>
      <c r="UJS44" s="200"/>
      <c r="UJT44" s="199"/>
      <c r="UJU44" s="202"/>
      <c r="UJV44" s="199"/>
      <c r="UJW44" s="202"/>
      <c r="UJX44" s="200"/>
      <c r="UJZ44" s="200"/>
      <c r="UKA44" s="199"/>
      <c r="UKB44" s="200"/>
      <c r="UKC44" s="199"/>
      <c r="UKD44" s="202"/>
      <c r="UKE44" s="199"/>
      <c r="UKF44" s="202"/>
      <c r="UKG44" s="200"/>
      <c r="UKI44" s="200"/>
      <c r="UKJ44" s="199"/>
      <c r="UKK44" s="200"/>
      <c r="UKL44" s="199"/>
      <c r="UKM44" s="202"/>
      <c r="UKN44" s="199"/>
      <c r="UKO44" s="202"/>
      <c r="UKP44" s="200"/>
      <c r="UKR44" s="200"/>
      <c r="UKS44" s="199"/>
      <c r="UKT44" s="200"/>
      <c r="UKU44" s="199"/>
      <c r="UKV44" s="202"/>
      <c r="UKW44" s="199"/>
      <c r="UKX44" s="202"/>
      <c r="UKY44" s="200"/>
      <c r="ULA44" s="200"/>
      <c r="ULB44" s="199"/>
      <c r="ULC44" s="200"/>
      <c r="ULD44" s="199"/>
      <c r="ULE44" s="202"/>
      <c r="ULF44" s="199"/>
      <c r="ULG44" s="202"/>
      <c r="ULH44" s="200"/>
      <c r="ULJ44" s="200"/>
      <c r="ULK44" s="199"/>
      <c r="ULL44" s="200"/>
      <c r="ULM44" s="199"/>
      <c r="ULN44" s="202"/>
      <c r="ULO44" s="199"/>
      <c r="ULP44" s="202"/>
      <c r="ULQ44" s="200"/>
      <c r="ULS44" s="200"/>
      <c r="ULT44" s="199"/>
      <c r="ULU44" s="200"/>
      <c r="ULV44" s="199"/>
      <c r="ULW44" s="202"/>
      <c r="ULX44" s="199"/>
      <c r="ULY44" s="202"/>
      <c r="ULZ44" s="200"/>
      <c r="UMB44" s="200"/>
      <c r="UMC44" s="199"/>
      <c r="UMD44" s="200"/>
      <c r="UME44" s="199"/>
      <c r="UMF44" s="202"/>
      <c r="UMG44" s="199"/>
      <c r="UMH44" s="202"/>
      <c r="UMI44" s="200"/>
      <c r="UMK44" s="200"/>
      <c r="UML44" s="199"/>
      <c r="UMM44" s="200"/>
      <c r="UMN44" s="199"/>
      <c r="UMO44" s="202"/>
      <c r="UMP44" s="199"/>
      <c r="UMQ44" s="202"/>
      <c r="UMR44" s="200"/>
      <c r="UMT44" s="200"/>
      <c r="UMU44" s="199"/>
      <c r="UMV44" s="200"/>
      <c r="UMW44" s="199"/>
      <c r="UMX44" s="202"/>
      <c r="UMY44" s="199"/>
      <c r="UMZ44" s="202"/>
      <c r="UNA44" s="200"/>
      <c r="UNC44" s="200"/>
      <c r="UND44" s="199"/>
      <c r="UNE44" s="200"/>
      <c r="UNF44" s="199"/>
      <c r="UNG44" s="202"/>
      <c r="UNH44" s="199"/>
      <c r="UNI44" s="202"/>
      <c r="UNJ44" s="200"/>
      <c r="UNL44" s="200"/>
      <c r="UNM44" s="199"/>
      <c r="UNN44" s="200"/>
      <c r="UNO44" s="199"/>
      <c r="UNP44" s="202"/>
      <c r="UNQ44" s="199"/>
      <c r="UNR44" s="202"/>
      <c r="UNS44" s="200"/>
      <c r="UNU44" s="200"/>
      <c r="UNV44" s="199"/>
      <c r="UNW44" s="200"/>
      <c r="UNX44" s="199"/>
      <c r="UNY44" s="202"/>
      <c r="UNZ44" s="199"/>
      <c r="UOA44" s="202"/>
      <c r="UOB44" s="200"/>
      <c r="UOD44" s="200"/>
      <c r="UOE44" s="199"/>
      <c r="UOF44" s="200"/>
      <c r="UOG44" s="199"/>
      <c r="UOH44" s="202"/>
      <c r="UOI44" s="199"/>
      <c r="UOJ44" s="202"/>
      <c r="UOK44" s="200"/>
      <c r="UOM44" s="200"/>
      <c r="UON44" s="199"/>
      <c r="UOO44" s="200"/>
      <c r="UOP44" s="199"/>
      <c r="UOQ44" s="202"/>
      <c r="UOR44" s="199"/>
      <c r="UOS44" s="202"/>
      <c r="UOT44" s="200"/>
      <c r="UOV44" s="200"/>
      <c r="UOW44" s="199"/>
      <c r="UOX44" s="200"/>
      <c r="UOY44" s="199"/>
      <c r="UOZ44" s="202"/>
      <c r="UPA44" s="199"/>
      <c r="UPB44" s="202"/>
      <c r="UPC44" s="200"/>
      <c r="UPE44" s="200"/>
      <c r="UPF44" s="199"/>
      <c r="UPG44" s="200"/>
      <c r="UPH44" s="199"/>
      <c r="UPI44" s="202"/>
      <c r="UPJ44" s="199"/>
      <c r="UPK44" s="202"/>
      <c r="UPL44" s="200"/>
      <c r="UPN44" s="200"/>
      <c r="UPO44" s="199"/>
      <c r="UPP44" s="200"/>
      <c r="UPQ44" s="199"/>
      <c r="UPR44" s="202"/>
      <c r="UPS44" s="199"/>
      <c r="UPT44" s="202"/>
      <c r="UPU44" s="200"/>
      <c r="UPW44" s="200"/>
      <c r="UPX44" s="199"/>
      <c r="UPY44" s="200"/>
      <c r="UPZ44" s="199"/>
      <c r="UQA44" s="202"/>
      <c r="UQB44" s="199"/>
      <c r="UQC44" s="202"/>
      <c r="UQD44" s="200"/>
      <c r="UQF44" s="200"/>
      <c r="UQG44" s="199"/>
      <c r="UQH44" s="200"/>
      <c r="UQI44" s="199"/>
      <c r="UQJ44" s="202"/>
      <c r="UQK44" s="199"/>
      <c r="UQL44" s="202"/>
      <c r="UQM44" s="200"/>
      <c r="UQO44" s="200"/>
      <c r="UQP44" s="199"/>
      <c r="UQQ44" s="200"/>
      <c r="UQR44" s="199"/>
      <c r="UQS44" s="202"/>
      <c r="UQT44" s="199"/>
      <c r="UQU44" s="202"/>
      <c r="UQV44" s="200"/>
      <c r="UQX44" s="200"/>
      <c r="UQY44" s="199"/>
      <c r="UQZ44" s="200"/>
      <c r="URA44" s="199"/>
      <c r="URB44" s="202"/>
      <c r="URC44" s="199"/>
      <c r="URD44" s="202"/>
      <c r="URE44" s="200"/>
      <c r="URG44" s="200"/>
      <c r="URH44" s="199"/>
      <c r="URI44" s="200"/>
      <c r="URJ44" s="199"/>
      <c r="URK44" s="202"/>
      <c r="URL44" s="199"/>
      <c r="URM44" s="202"/>
      <c r="URN44" s="200"/>
      <c r="URP44" s="200"/>
      <c r="URQ44" s="199"/>
      <c r="URR44" s="200"/>
      <c r="URS44" s="199"/>
      <c r="URT44" s="202"/>
      <c r="URU44" s="199"/>
      <c r="URV44" s="202"/>
      <c r="URW44" s="200"/>
      <c r="URY44" s="200"/>
      <c r="URZ44" s="199"/>
      <c r="USA44" s="200"/>
      <c r="USB44" s="199"/>
      <c r="USC44" s="202"/>
      <c r="USD44" s="199"/>
      <c r="USE44" s="202"/>
      <c r="USF44" s="200"/>
      <c r="USH44" s="200"/>
      <c r="USI44" s="199"/>
      <c r="USJ44" s="200"/>
      <c r="USK44" s="199"/>
      <c r="USL44" s="202"/>
      <c r="USM44" s="199"/>
      <c r="USN44" s="202"/>
      <c r="USO44" s="200"/>
      <c r="USQ44" s="200"/>
      <c r="USR44" s="199"/>
      <c r="USS44" s="200"/>
      <c r="UST44" s="199"/>
      <c r="USU44" s="202"/>
      <c r="USV44" s="199"/>
      <c r="USW44" s="202"/>
      <c r="USX44" s="200"/>
      <c r="USZ44" s="200"/>
      <c r="UTA44" s="199"/>
      <c r="UTB44" s="200"/>
      <c r="UTC44" s="199"/>
      <c r="UTD44" s="202"/>
      <c r="UTE44" s="199"/>
      <c r="UTF44" s="202"/>
      <c r="UTG44" s="200"/>
      <c r="UTI44" s="200"/>
      <c r="UTJ44" s="199"/>
      <c r="UTK44" s="200"/>
      <c r="UTL44" s="199"/>
      <c r="UTM44" s="202"/>
      <c r="UTN44" s="199"/>
      <c r="UTO44" s="202"/>
      <c r="UTP44" s="200"/>
      <c r="UTR44" s="200"/>
      <c r="UTS44" s="199"/>
      <c r="UTT44" s="200"/>
      <c r="UTU44" s="199"/>
      <c r="UTV44" s="202"/>
      <c r="UTW44" s="199"/>
      <c r="UTX44" s="202"/>
      <c r="UTY44" s="200"/>
      <c r="UUA44" s="200"/>
      <c r="UUB44" s="199"/>
      <c r="UUC44" s="200"/>
      <c r="UUD44" s="199"/>
      <c r="UUE44" s="202"/>
      <c r="UUF44" s="199"/>
      <c r="UUG44" s="202"/>
      <c r="UUH44" s="200"/>
      <c r="UUJ44" s="200"/>
      <c r="UUK44" s="199"/>
      <c r="UUL44" s="200"/>
      <c r="UUM44" s="199"/>
      <c r="UUN44" s="202"/>
      <c r="UUO44" s="199"/>
      <c r="UUP44" s="202"/>
      <c r="UUQ44" s="200"/>
      <c r="UUS44" s="200"/>
      <c r="UUT44" s="199"/>
      <c r="UUU44" s="200"/>
      <c r="UUV44" s="199"/>
      <c r="UUW44" s="202"/>
      <c r="UUX44" s="199"/>
      <c r="UUY44" s="202"/>
      <c r="UUZ44" s="200"/>
      <c r="UVB44" s="200"/>
      <c r="UVC44" s="199"/>
      <c r="UVD44" s="200"/>
      <c r="UVE44" s="199"/>
      <c r="UVF44" s="202"/>
      <c r="UVG44" s="199"/>
      <c r="UVH44" s="202"/>
      <c r="UVI44" s="200"/>
      <c r="UVK44" s="200"/>
      <c r="UVL44" s="199"/>
      <c r="UVM44" s="200"/>
      <c r="UVN44" s="199"/>
      <c r="UVO44" s="202"/>
      <c r="UVP44" s="199"/>
      <c r="UVQ44" s="202"/>
      <c r="UVR44" s="200"/>
      <c r="UVT44" s="200"/>
      <c r="UVU44" s="199"/>
      <c r="UVV44" s="200"/>
      <c r="UVW44" s="199"/>
      <c r="UVX44" s="202"/>
      <c r="UVY44" s="199"/>
      <c r="UVZ44" s="202"/>
      <c r="UWA44" s="200"/>
      <c r="UWC44" s="200"/>
      <c r="UWD44" s="199"/>
      <c r="UWE44" s="200"/>
      <c r="UWF44" s="199"/>
      <c r="UWG44" s="202"/>
      <c r="UWH44" s="199"/>
      <c r="UWI44" s="202"/>
      <c r="UWJ44" s="200"/>
      <c r="UWL44" s="200"/>
      <c r="UWM44" s="199"/>
      <c r="UWN44" s="200"/>
      <c r="UWO44" s="199"/>
      <c r="UWP44" s="202"/>
      <c r="UWQ44" s="199"/>
      <c r="UWR44" s="202"/>
      <c r="UWS44" s="200"/>
      <c r="UWU44" s="200"/>
      <c r="UWV44" s="199"/>
      <c r="UWW44" s="200"/>
      <c r="UWX44" s="199"/>
      <c r="UWY44" s="202"/>
      <c r="UWZ44" s="199"/>
      <c r="UXA44" s="202"/>
      <c r="UXB44" s="200"/>
      <c r="UXD44" s="200"/>
      <c r="UXE44" s="199"/>
      <c r="UXF44" s="200"/>
      <c r="UXG44" s="199"/>
      <c r="UXH44" s="202"/>
      <c r="UXI44" s="199"/>
      <c r="UXJ44" s="202"/>
      <c r="UXK44" s="200"/>
      <c r="UXM44" s="200"/>
      <c r="UXN44" s="199"/>
      <c r="UXO44" s="200"/>
      <c r="UXP44" s="199"/>
      <c r="UXQ44" s="202"/>
      <c r="UXR44" s="199"/>
      <c r="UXS44" s="202"/>
      <c r="UXT44" s="200"/>
      <c r="UXV44" s="200"/>
      <c r="UXW44" s="199"/>
      <c r="UXX44" s="200"/>
      <c r="UXY44" s="199"/>
      <c r="UXZ44" s="202"/>
      <c r="UYA44" s="199"/>
      <c r="UYB44" s="202"/>
      <c r="UYC44" s="200"/>
      <c r="UYE44" s="200"/>
      <c r="UYF44" s="199"/>
      <c r="UYG44" s="200"/>
      <c r="UYH44" s="199"/>
      <c r="UYI44" s="202"/>
      <c r="UYJ44" s="199"/>
      <c r="UYK44" s="202"/>
      <c r="UYL44" s="200"/>
      <c r="UYN44" s="200"/>
      <c r="UYO44" s="199"/>
      <c r="UYP44" s="200"/>
      <c r="UYQ44" s="199"/>
      <c r="UYR44" s="202"/>
      <c r="UYS44" s="199"/>
      <c r="UYT44" s="202"/>
      <c r="UYU44" s="200"/>
      <c r="UYW44" s="200"/>
      <c r="UYX44" s="199"/>
      <c r="UYY44" s="200"/>
      <c r="UYZ44" s="199"/>
      <c r="UZA44" s="202"/>
      <c r="UZB44" s="199"/>
      <c r="UZC44" s="202"/>
      <c r="UZD44" s="200"/>
      <c r="UZF44" s="200"/>
      <c r="UZG44" s="199"/>
      <c r="UZH44" s="200"/>
      <c r="UZI44" s="199"/>
      <c r="UZJ44" s="202"/>
      <c r="UZK44" s="199"/>
      <c r="UZL44" s="202"/>
      <c r="UZM44" s="200"/>
      <c r="UZO44" s="200"/>
      <c r="UZP44" s="199"/>
      <c r="UZQ44" s="200"/>
      <c r="UZR44" s="199"/>
      <c r="UZS44" s="202"/>
      <c r="UZT44" s="199"/>
      <c r="UZU44" s="202"/>
      <c r="UZV44" s="200"/>
      <c r="UZX44" s="200"/>
      <c r="UZY44" s="199"/>
      <c r="UZZ44" s="200"/>
      <c r="VAA44" s="199"/>
      <c r="VAB44" s="202"/>
      <c r="VAC44" s="199"/>
      <c r="VAD44" s="202"/>
      <c r="VAE44" s="200"/>
      <c r="VAG44" s="200"/>
      <c r="VAH44" s="199"/>
      <c r="VAI44" s="200"/>
      <c r="VAJ44" s="199"/>
      <c r="VAK44" s="202"/>
      <c r="VAL44" s="199"/>
      <c r="VAM44" s="202"/>
      <c r="VAN44" s="200"/>
      <c r="VAP44" s="200"/>
      <c r="VAQ44" s="199"/>
      <c r="VAR44" s="200"/>
      <c r="VAS44" s="199"/>
      <c r="VAT44" s="202"/>
      <c r="VAU44" s="199"/>
      <c r="VAV44" s="202"/>
      <c r="VAW44" s="200"/>
      <c r="VAY44" s="200"/>
      <c r="VAZ44" s="199"/>
      <c r="VBA44" s="200"/>
      <c r="VBB44" s="199"/>
      <c r="VBC44" s="202"/>
      <c r="VBD44" s="199"/>
      <c r="VBE44" s="202"/>
      <c r="VBF44" s="200"/>
      <c r="VBH44" s="200"/>
      <c r="VBI44" s="199"/>
      <c r="VBJ44" s="200"/>
      <c r="VBK44" s="199"/>
      <c r="VBL44" s="202"/>
      <c r="VBM44" s="199"/>
      <c r="VBN44" s="202"/>
      <c r="VBO44" s="200"/>
      <c r="VBQ44" s="200"/>
      <c r="VBR44" s="199"/>
      <c r="VBS44" s="200"/>
      <c r="VBT44" s="199"/>
      <c r="VBU44" s="202"/>
      <c r="VBV44" s="199"/>
      <c r="VBW44" s="202"/>
      <c r="VBX44" s="200"/>
      <c r="VBZ44" s="200"/>
      <c r="VCA44" s="199"/>
      <c r="VCB44" s="200"/>
      <c r="VCC44" s="199"/>
      <c r="VCD44" s="202"/>
      <c r="VCE44" s="199"/>
      <c r="VCF44" s="202"/>
      <c r="VCG44" s="200"/>
      <c r="VCI44" s="200"/>
      <c r="VCJ44" s="199"/>
      <c r="VCK44" s="200"/>
      <c r="VCL44" s="199"/>
      <c r="VCM44" s="202"/>
      <c r="VCN44" s="199"/>
      <c r="VCO44" s="202"/>
      <c r="VCP44" s="200"/>
      <c r="VCR44" s="200"/>
      <c r="VCS44" s="199"/>
      <c r="VCT44" s="200"/>
      <c r="VCU44" s="199"/>
      <c r="VCV44" s="202"/>
      <c r="VCW44" s="199"/>
      <c r="VCX44" s="202"/>
      <c r="VCY44" s="200"/>
      <c r="VDA44" s="200"/>
      <c r="VDB44" s="199"/>
      <c r="VDC44" s="200"/>
      <c r="VDD44" s="199"/>
      <c r="VDE44" s="202"/>
      <c r="VDF44" s="199"/>
      <c r="VDG44" s="202"/>
      <c r="VDH44" s="200"/>
      <c r="VDJ44" s="200"/>
      <c r="VDK44" s="199"/>
      <c r="VDL44" s="200"/>
      <c r="VDM44" s="199"/>
      <c r="VDN44" s="202"/>
      <c r="VDO44" s="199"/>
      <c r="VDP44" s="202"/>
      <c r="VDQ44" s="200"/>
      <c r="VDS44" s="200"/>
      <c r="VDT44" s="199"/>
      <c r="VDU44" s="200"/>
      <c r="VDV44" s="199"/>
      <c r="VDW44" s="202"/>
      <c r="VDX44" s="199"/>
      <c r="VDY44" s="202"/>
      <c r="VDZ44" s="200"/>
      <c r="VEB44" s="200"/>
      <c r="VEC44" s="199"/>
      <c r="VED44" s="200"/>
      <c r="VEE44" s="199"/>
      <c r="VEF44" s="202"/>
      <c r="VEG44" s="199"/>
      <c r="VEH44" s="202"/>
      <c r="VEI44" s="200"/>
      <c r="VEK44" s="200"/>
      <c r="VEL44" s="199"/>
      <c r="VEM44" s="200"/>
      <c r="VEN44" s="199"/>
      <c r="VEO44" s="202"/>
      <c r="VEP44" s="199"/>
      <c r="VEQ44" s="202"/>
      <c r="VER44" s="200"/>
      <c r="VET44" s="200"/>
      <c r="VEU44" s="199"/>
      <c r="VEV44" s="200"/>
      <c r="VEW44" s="199"/>
      <c r="VEX44" s="202"/>
      <c r="VEY44" s="199"/>
      <c r="VEZ44" s="202"/>
      <c r="VFA44" s="200"/>
      <c r="VFC44" s="200"/>
      <c r="VFD44" s="199"/>
      <c r="VFE44" s="200"/>
      <c r="VFF44" s="199"/>
      <c r="VFG44" s="202"/>
      <c r="VFH44" s="199"/>
      <c r="VFI44" s="202"/>
      <c r="VFJ44" s="200"/>
      <c r="VFL44" s="200"/>
      <c r="VFM44" s="199"/>
      <c r="VFN44" s="200"/>
      <c r="VFO44" s="199"/>
      <c r="VFP44" s="202"/>
      <c r="VFQ44" s="199"/>
      <c r="VFR44" s="202"/>
      <c r="VFS44" s="200"/>
      <c r="VFU44" s="200"/>
      <c r="VFV44" s="199"/>
      <c r="VFW44" s="200"/>
      <c r="VFX44" s="199"/>
      <c r="VFY44" s="202"/>
      <c r="VFZ44" s="199"/>
      <c r="VGA44" s="202"/>
      <c r="VGB44" s="200"/>
      <c r="VGD44" s="200"/>
      <c r="VGE44" s="199"/>
      <c r="VGF44" s="200"/>
      <c r="VGG44" s="199"/>
      <c r="VGH44" s="202"/>
      <c r="VGI44" s="199"/>
      <c r="VGJ44" s="202"/>
      <c r="VGK44" s="200"/>
      <c r="VGM44" s="200"/>
      <c r="VGN44" s="199"/>
      <c r="VGO44" s="200"/>
      <c r="VGP44" s="199"/>
      <c r="VGQ44" s="202"/>
      <c r="VGR44" s="199"/>
      <c r="VGS44" s="202"/>
      <c r="VGT44" s="200"/>
      <c r="VGV44" s="200"/>
      <c r="VGW44" s="199"/>
      <c r="VGX44" s="200"/>
      <c r="VGY44" s="199"/>
      <c r="VGZ44" s="202"/>
      <c r="VHA44" s="199"/>
      <c r="VHB44" s="202"/>
      <c r="VHC44" s="200"/>
      <c r="VHE44" s="200"/>
      <c r="VHF44" s="199"/>
      <c r="VHG44" s="200"/>
      <c r="VHH44" s="199"/>
      <c r="VHI44" s="202"/>
      <c r="VHJ44" s="199"/>
      <c r="VHK44" s="202"/>
      <c r="VHL44" s="200"/>
      <c r="VHN44" s="200"/>
      <c r="VHO44" s="199"/>
      <c r="VHP44" s="200"/>
      <c r="VHQ44" s="199"/>
      <c r="VHR44" s="202"/>
      <c r="VHS44" s="199"/>
      <c r="VHT44" s="202"/>
      <c r="VHU44" s="200"/>
      <c r="VHW44" s="200"/>
      <c r="VHX44" s="199"/>
      <c r="VHY44" s="200"/>
      <c r="VHZ44" s="199"/>
      <c r="VIA44" s="202"/>
      <c r="VIB44" s="199"/>
      <c r="VIC44" s="202"/>
      <c r="VID44" s="200"/>
      <c r="VIF44" s="200"/>
      <c r="VIG44" s="199"/>
      <c r="VIH44" s="200"/>
      <c r="VII44" s="199"/>
      <c r="VIJ44" s="202"/>
      <c r="VIK44" s="199"/>
      <c r="VIL44" s="202"/>
      <c r="VIM44" s="200"/>
      <c r="VIO44" s="200"/>
      <c r="VIP44" s="199"/>
      <c r="VIQ44" s="200"/>
      <c r="VIR44" s="199"/>
      <c r="VIS44" s="202"/>
      <c r="VIT44" s="199"/>
      <c r="VIU44" s="202"/>
      <c r="VIV44" s="200"/>
      <c r="VIX44" s="200"/>
      <c r="VIY44" s="199"/>
      <c r="VIZ44" s="200"/>
      <c r="VJA44" s="199"/>
      <c r="VJB44" s="202"/>
      <c r="VJC44" s="199"/>
      <c r="VJD44" s="202"/>
      <c r="VJE44" s="200"/>
      <c r="VJG44" s="200"/>
      <c r="VJH44" s="199"/>
      <c r="VJI44" s="200"/>
      <c r="VJJ44" s="199"/>
      <c r="VJK44" s="202"/>
      <c r="VJL44" s="199"/>
      <c r="VJM44" s="202"/>
      <c r="VJN44" s="200"/>
      <c r="VJP44" s="200"/>
      <c r="VJQ44" s="199"/>
      <c r="VJR44" s="200"/>
      <c r="VJS44" s="199"/>
      <c r="VJT44" s="202"/>
      <c r="VJU44" s="199"/>
      <c r="VJV44" s="202"/>
      <c r="VJW44" s="200"/>
      <c r="VJY44" s="200"/>
      <c r="VJZ44" s="199"/>
      <c r="VKA44" s="200"/>
      <c r="VKB44" s="199"/>
      <c r="VKC44" s="202"/>
      <c r="VKD44" s="199"/>
      <c r="VKE44" s="202"/>
      <c r="VKF44" s="200"/>
      <c r="VKH44" s="200"/>
      <c r="VKI44" s="199"/>
      <c r="VKJ44" s="200"/>
      <c r="VKK44" s="199"/>
      <c r="VKL44" s="202"/>
      <c r="VKM44" s="199"/>
      <c r="VKN44" s="202"/>
      <c r="VKO44" s="200"/>
      <c r="VKQ44" s="200"/>
      <c r="VKR44" s="199"/>
      <c r="VKS44" s="200"/>
      <c r="VKT44" s="199"/>
      <c r="VKU44" s="202"/>
      <c r="VKV44" s="199"/>
      <c r="VKW44" s="202"/>
      <c r="VKX44" s="200"/>
      <c r="VKZ44" s="200"/>
      <c r="VLA44" s="199"/>
      <c r="VLB44" s="200"/>
      <c r="VLC44" s="199"/>
      <c r="VLD44" s="202"/>
      <c r="VLE44" s="199"/>
      <c r="VLF44" s="202"/>
      <c r="VLG44" s="200"/>
      <c r="VLI44" s="200"/>
      <c r="VLJ44" s="199"/>
      <c r="VLK44" s="200"/>
      <c r="VLL44" s="199"/>
      <c r="VLM44" s="202"/>
      <c r="VLN44" s="199"/>
      <c r="VLO44" s="202"/>
      <c r="VLP44" s="200"/>
      <c r="VLR44" s="200"/>
      <c r="VLS44" s="199"/>
      <c r="VLT44" s="200"/>
      <c r="VLU44" s="199"/>
      <c r="VLV44" s="202"/>
      <c r="VLW44" s="199"/>
      <c r="VLX44" s="202"/>
      <c r="VLY44" s="200"/>
      <c r="VMA44" s="200"/>
      <c r="VMB44" s="199"/>
      <c r="VMC44" s="200"/>
      <c r="VMD44" s="199"/>
      <c r="VME44" s="202"/>
      <c r="VMF44" s="199"/>
      <c r="VMG44" s="202"/>
      <c r="VMH44" s="200"/>
      <c r="VMJ44" s="200"/>
      <c r="VMK44" s="199"/>
      <c r="VML44" s="200"/>
      <c r="VMM44" s="199"/>
      <c r="VMN44" s="202"/>
      <c r="VMO44" s="199"/>
      <c r="VMP44" s="202"/>
      <c r="VMQ44" s="200"/>
      <c r="VMS44" s="200"/>
      <c r="VMT44" s="199"/>
      <c r="VMU44" s="200"/>
      <c r="VMV44" s="199"/>
      <c r="VMW44" s="202"/>
      <c r="VMX44" s="199"/>
      <c r="VMY44" s="202"/>
      <c r="VMZ44" s="200"/>
      <c r="VNB44" s="200"/>
      <c r="VNC44" s="199"/>
      <c r="VND44" s="200"/>
      <c r="VNE44" s="199"/>
      <c r="VNF44" s="202"/>
      <c r="VNG44" s="199"/>
      <c r="VNH44" s="202"/>
      <c r="VNI44" s="200"/>
      <c r="VNK44" s="200"/>
      <c r="VNL44" s="199"/>
      <c r="VNM44" s="200"/>
      <c r="VNN44" s="199"/>
      <c r="VNO44" s="202"/>
      <c r="VNP44" s="199"/>
      <c r="VNQ44" s="202"/>
      <c r="VNR44" s="200"/>
      <c r="VNT44" s="200"/>
      <c r="VNU44" s="199"/>
      <c r="VNV44" s="200"/>
      <c r="VNW44" s="199"/>
      <c r="VNX44" s="202"/>
      <c r="VNY44" s="199"/>
      <c r="VNZ44" s="202"/>
      <c r="VOA44" s="200"/>
      <c r="VOC44" s="200"/>
      <c r="VOD44" s="199"/>
      <c r="VOE44" s="200"/>
      <c r="VOF44" s="199"/>
      <c r="VOG44" s="202"/>
      <c r="VOH44" s="199"/>
      <c r="VOI44" s="202"/>
      <c r="VOJ44" s="200"/>
      <c r="VOL44" s="200"/>
      <c r="VOM44" s="199"/>
      <c r="VON44" s="200"/>
      <c r="VOO44" s="199"/>
      <c r="VOP44" s="202"/>
      <c r="VOQ44" s="199"/>
      <c r="VOR44" s="202"/>
      <c r="VOS44" s="200"/>
      <c r="VOU44" s="200"/>
      <c r="VOV44" s="199"/>
      <c r="VOW44" s="200"/>
      <c r="VOX44" s="199"/>
      <c r="VOY44" s="202"/>
      <c r="VOZ44" s="199"/>
      <c r="VPA44" s="202"/>
      <c r="VPB44" s="200"/>
      <c r="VPD44" s="200"/>
      <c r="VPE44" s="199"/>
      <c r="VPF44" s="200"/>
      <c r="VPG44" s="199"/>
      <c r="VPH44" s="202"/>
      <c r="VPI44" s="199"/>
      <c r="VPJ44" s="202"/>
      <c r="VPK44" s="200"/>
      <c r="VPM44" s="200"/>
      <c r="VPN44" s="199"/>
      <c r="VPO44" s="200"/>
      <c r="VPP44" s="199"/>
      <c r="VPQ44" s="202"/>
      <c r="VPR44" s="199"/>
      <c r="VPS44" s="202"/>
      <c r="VPT44" s="200"/>
      <c r="VPV44" s="200"/>
      <c r="VPW44" s="199"/>
      <c r="VPX44" s="200"/>
      <c r="VPY44" s="199"/>
      <c r="VPZ44" s="202"/>
      <c r="VQA44" s="199"/>
      <c r="VQB44" s="202"/>
      <c r="VQC44" s="200"/>
      <c r="VQE44" s="200"/>
      <c r="VQF44" s="199"/>
      <c r="VQG44" s="200"/>
      <c r="VQH44" s="199"/>
      <c r="VQI44" s="202"/>
      <c r="VQJ44" s="199"/>
      <c r="VQK44" s="202"/>
      <c r="VQL44" s="200"/>
      <c r="VQN44" s="200"/>
      <c r="VQO44" s="199"/>
      <c r="VQP44" s="200"/>
      <c r="VQQ44" s="199"/>
      <c r="VQR44" s="202"/>
      <c r="VQS44" s="199"/>
      <c r="VQT44" s="202"/>
      <c r="VQU44" s="200"/>
      <c r="VQW44" s="200"/>
      <c r="VQX44" s="199"/>
      <c r="VQY44" s="200"/>
      <c r="VQZ44" s="199"/>
      <c r="VRA44" s="202"/>
      <c r="VRB44" s="199"/>
      <c r="VRC44" s="202"/>
      <c r="VRD44" s="200"/>
      <c r="VRF44" s="200"/>
      <c r="VRG44" s="199"/>
      <c r="VRH44" s="200"/>
      <c r="VRI44" s="199"/>
      <c r="VRJ44" s="202"/>
      <c r="VRK44" s="199"/>
      <c r="VRL44" s="202"/>
      <c r="VRM44" s="200"/>
      <c r="VRO44" s="200"/>
      <c r="VRP44" s="199"/>
      <c r="VRQ44" s="200"/>
      <c r="VRR44" s="199"/>
      <c r="VRS44" s="202"/>
      <c r="VRT44" s="199"/>
      <c r="VRU44" s="202"/>
      <c r="VRV44" s="200"/>
      <c r="VRX44" s="200"/>
      <c r="VRY44" s="199"/>
      <c r="VRZ44" s="200"/>
      <c r="VSA44" s="199"/>
      <c r="VSB44" s="202"/>
      <c r="VSC44" s="199"/>
      <c r="VSD44" s="202"/>
      <c r="VSE44" s="200"/>
      <c r="VSG44" s="200"/>
      <c r="VSH44" s="199"/>
      <c r="VSI44" s="200"/>
      <c r="VSJ44" s="199"/>
      <c r="VSK44" s="202"/>
      <c r="VSL44" s="199"/>
      <c r="VSM44" s="202"/>
      <c r="VSN44" s="200"/>
      <c r="VSP44" s="200"/>
      <c r="VSQ44" s="199"/>
      <c r="VSR44" s="200"/>
      <c r="VSS44" s="199"/>
      <c r="VST44" s="202"/>
      <c r="VSU44" s="199"/>
      <c r="VSV44" s="202"/>
      <c r="VSW44" s="200"/>
      <c r="VSY44" s="200"/>
      <c r="VSZ44" s="199"/>
      <c r="VTA44" s="200"/>
      <c r="VTB44" s="199"/>
      <c r="VTC44" s="202"/>
      <c r="VTD44" s="199"/>
      <c r="VTE44" s="202"/>
      <c r="VTF44" s="200"/>
      <c r="VTH44" s="200"/>
      <c r="VTI44" s="199"/>
      <c r="VTJ44" s="200"/>
      <c r="VTK44" s="199"/>
      <c r="VTL44" s="202"/>
      <c r="VTM44" s="199"/>
      <c r="VTN44" s="202"/>
      <c r="VTO44" s="200"/>
      <c r="VTQ44" s="200"/>
      <c r="VTR44" s="199"/>
      <c r="VTS44" s="200"/>
      <c r="VTT44" s="199"/>
      <c r="VTU44" s="202"/>
      <c r="VTV44" s="199"/>
      <c r="VTW44" s="202"/>
      <c r="VTX44" s="200"/>
      <c r="VTZ44" s="200"/>
      <c r="VUA44" s="199"/>
      <c r="VUB44" s="200"/>
      <c r="VUC44" s="199"/>
      <c r="VUD44" s="202"/>
      <c r="VUE44" s="199"/>
      <c r="VUF44" s="202"/>
      <c r="VUG44" s="200"/>
      <c r="VUI44" s="200"/>
      <c r="VUJ44" s="199"/>
      <c r="VUK44" s="200"/>
      <c r="VUL44" s="199"/>
      <c r="VUM44" s="202"/>
      <c r="VUN44" s="199"/>
      <c r="VUO44" s="202"/>
      <c r="VUP44" s="200"/>
      <c r="VUR44" s="200"/>
      <c r="VUS44" s="199"/>
      <c r="VUT44" s="200"/>
      <c r="VUU44" s="199"/>
      <c r="VUV44" s="202"/>
      <c r="VUW44" s="199"/>
      <c r="VUX44" s="202"/>
      <c r="VUY44" s="200"/>
      <c r="VVA44" s="200"/>
      <c r="VVB44" s="199"/>
      <c r="VVC44" s="200"/>
      <c r="VVD44" s="199"/>
      <c r="VVE44" s="202"/>
      <c r="VVF44" s="199"/>
      <c r="VVG44" s="202"/>
      <c r="VVH44" s="200"/>
      <c r="VVJ44" s="200"/>
      <c r="VVK44" s="199"/>
      <c r="VVL44" s="200"/>
      <c r="VVM44" s="199"/>
      <c r="VVN44" s="202"/>
      <c r="VVO44" s="199"/>
      <c r="VVP44" s="202"/>
      <c r="VVQ44" s="200"/>
      <c r="VVS44" s="200"/>
      <c r="VVT44" s="199"/>
      <c r="VVU44" s="200"/>
      <c r="VVV44" s="199"/>
      <c r="VVW44" s="202"/>
      <c r="VVX44" s="199"/>
      <c r="VVY44" s="202"/>
      <c r="VVZ44" s="200"/>
      <c r="VWB44" s="200"/>
      <c r="VWC44" s="199"/>
      <c r="VWD44" s="200"/>
      <c r="VWE44" s="199"/>
      <c r="VWF44" s="202"/>
      <c r="VWG44" s="199"/>
      <c r="VWH44" s="202"/>
      <c r="VWI44" s="200"/>
      <c r="VWK44" s="200"/>
      <c r="VWL44" s="199"/>
      <c r="VWM44" s="200"/>
      <c r="VWN44" s="199"/>
      <c r="VWO44" s="202"/>
      <c r="VWP44" s="199"/>
      <c r="VWQ44" s="202"/>
      <c r="VWR44" s="200"/>
      <c r="VWT44" s="200"/>
      <c r="VWU44" s="199"/>
      <c r="VWV44" s="200"/>
      <c r="VWW44" s="199"/>
      <c r="VWX44" s="202"/>
      <c r="VWY44" s="199"/>
      <c r="VWZ44" s="202"/>
      <c r="VXA44" s="200"/>
      <c r="VXC44" s="200"/>
      <c r="VXD44" s="199"/>
      <c r="VXE44" s="200"/>
      <c r="VXF44" s="199"/>
      <c r="VXG44" s="202"/>
      <c r="VXH44" s="199"/>
      <c r="VXI44" s="202"/>
      <c r="VXJ44" s="200"/>
      <c r="VXL44" s="200"/>
      <c r="VXM44" s="199"/>
      <c r="VXN44" s="200"/>
      <c r="VXO44" s="199"/>
      <c r="VXP44" s="202"/>
      <c r="VXQ44" s="199"/>
      <c r="VXR44" s="202"/>
      <c r="VXS44" s="200"/>
      <c r="VXU44" s="200"/>
      <c r="VXV44" s="199"/>
      <c r="VXW44" s="200"/>
      <c r="VXX44" s="199"/>
      <c r="VXY44" s="202"/>
      <c r="VXZ44" s="199"/>
      <c r="VYA44" s="202"/>
      <c r="VYB44" s="200"/>
      <c r="VYD44" s="200"/>
      <c r="VYE44" s="199"/>
      <c r="VYF44" s="200"/>
      <c r="VYG44" s="199"/>
      <c r="VYH44" s="202"/>
      <c r="VYI44" s="199"/>
      <c r="VYJ44" s="202"/>
      <c r="VYK44" s="200"/>
      <c r="VYM44" s="200"/>
      <c r="VYN44" s="199"/>
      <c r="VYO44" s="200"/>
      <c r="VYP44" s="199"/>
      <c r="VYQ44" s="202"/>
      <c r="VYR44" s="199"/>
      <c r="VYS44" s="202"/>
      <c r="VYT44" s="200"/>
      <c r="VYV44" s="200"/>
      <c r="VYW44" s="199"/>
      <c r="VYX44" s="200"/>
      <c r="VYY44" s="199"/>
      <c r="VYZ44" s="202"/>
      <c r="VZA44" s="199"/>
      <c r="VZB44" s="202"/>
      <c r="VZC44" s="200"/>
      <c r="VZE44" s="200"/>
      <c r="VZF44" s="199"/>
      <c r="VZG44" s="200"/>
      <c r="VZH44" s="199"/>
      <c r="VZI44" s="202"/>
      <c r="VZJ44" s="199"/>
      <c r="VZK44" s="202"/>
      <c r="VZL44" s="200"/>
      <c r="VZN44" s="200"/>
      <c r="VZO44" s="199"/>
      <c r="VZP44" s="200"/>
      <c r="VZQ44" s="199"/>
      <c r="VZR44" s="202"/>
      <c r="VZS44" s="199"/>
      <c r="VZT44" s="202"/>
      <c r="VZU44" s="200"/>
      <c r="VZW44" s="200"/>
      <c r="VZX44" s="199"/>
      <c r="VZY44" s="200"/>
      <c r="VZZ44" s="199"/>
      <c r="WAA44" s="202"/>
      <c r="WAB44" s="199"/>
      <c r="WAC44" s="202"/>
      <c r="WAD44" s="200"/>
      <c r="WAF44" s="200"/>
      <c r="WAG44" s="199"/>
      <c r="WAH44" s="200"/>
      <c r="WAI44" s="199"/>
      <c r="WAJ44" s="202"/>
      <c r="WAK44" s="199"/>
      <c r="WAL44" s="202"/>
      <c r="WAM44" s="200"/>
      <c r="WAO44" s="200"/>
      <c r="WAP44" s="199"/>
      <c r="WAQ44" s="200"/>
      <c r="WAR44" s="199"/>
      <c r="WAS44" s="202"/>
      <c r="WAT44" s="199"/>
      <c r="WAU44" s="202"/>
      <c r="WAV44" s="200"/>
      <c r="WAX44" s="200"/>
      <c r="WAY44" s="199"/>
      <c r="WAZ44" s="200"/>
      <c r="WBA44" s="199"/>
      <c r="WBB44" s="202"/>
      <c r="WBC44" s="199"/>
      <c r="WBD44" s="202"/>
      <c r="WBE44" s="200"/>
      <c r="WBG44" s="200"/>
      <c r="WBH44" s="199"/>
      <c r="WBI44" s="200"/>
      <c r="WBJ44" s="199"/>
      <c r="WBK44" s="202"/>
      <c r="WBL44" s="199"/>
      <c r="WBM44" s="202"/>
      <c r="WBN44" s="200"/>
      <c r="WBP44" s="200"/>
      <c r="WBQ44" s="199"/>
      <c r="WBR44" s="200"/>
      <c r="WBS44" s="199"/>
      <c r="WBT44" s="202"/>
      <c r="WBU44" s="199"/>
      <c r="WBV44" s="202"/>
      <c r="WBW44" s="200"/>
      <c r="WBY44" s="200"/>
      <c r="WBZ44" s="199"/>
      <c r="WCA44" s="200"/>
      <c r="WCB44" s="199"/>
      <c r="WCC44" s="202"/>
      <c r="WCD44" s="199"/>
      <c r="WCE44" s="202"/>
      <c r="WCF44" s="200"/>
      <c r="WCH44" s="200"/>
      <c r="WCI44" s="199"/>
      <c r="WCJ44" s="200"/>
      <c r="WCK44" s="199"/>
      <c r="WCL44" s="202"/>
      <c r="WCM44" s="199"/>
      <c r="WCN44" s="202"/>
      <c r="WCO44" s="200"/>
      <c r="WCQ44" s="200"/>
      <c r="WCR44" s="199"/>
      <c r="WCS44" s="200"/>
      <c r="WCT44" s="199"/>
      <c r="WCU44" s="202"/>
      <c r="WCV44" s="199"/>
      <c r="WCW44" s="202"/>
      <c r="WCX44" s="200"/>
      <c r="WCZ44" s="200"/>
      <c r="WDA44" s="199"/>
      <c r="WDB44" s="200"/>
      <c r="WDC44" s="199"/>
      <c r="WDD44" s="202"/>
      <c r="WDE44" s="199"/>
      <c r="WDF44" s="202"/>
      <c r="WDG44" s="200"/>
      <c r="WDI44" s="200"/>
      <c r="WDJ44" s="199"/>
      <c r="WDK44" s="200"/>
      <c r="WDL44" s="199"/>
      <c r="WDM44" s="202"/>
      <c r="WDN44" s="199"/>
      <c r="WDO44" s="202"/>
      <c r="WDP44" s="200"/>
      <c r="WDR44" s="200"/>
      <c r="WDS44" s="199"/>
      <c r="WDT44" s="200"/>
      <c r="WDU44" s="199"/>
      <c r="WDV44" s="202"/>
      <c r="WDW44" s="199"/>
      <c r="WDX44" s="202"/>
      <c r="WDY44" s="200"/>
      <c r="WEA44" s="200"/>
      <c r="WEB44" s="199"/>
      <c r="WEC44" s="200"/>
      <c r="WED44" s="199"/>
      <c r="WEE44" s="202"/>
      <c r="WEF44" s="199"/>
      <c r="WEG44" s="202"/>
      <c r="WEH44" s="200"/>
      <c r="WEJ44" s="200"/>
      <c r="WEK44" s="199"/>
      <c r="WEL44" s="200"/>
      <c r="WEM44" s="199"/>
      <c r="WEN44" s="202"/>
      <c r="WEO44" s="199"/>
      <c r="WEP44" s="202"/>
      <c r="WEQ44" s="200"/>
      <c r="WES44" s="200"/>
      <c r="WET44" s="199"/>
      <c r="WEU44" s="200"/>
      <c r="WEV44" s="199"/>
      <c r="WEW44" s="202"/>
      <c r="WEX44" s="199"/>
      <c r="WEY44" s="202"/>
      <c r="WEZ44" s="200"/>
      <c r="WFB44" s="200"/>
      <c r="WFC44" s="199"/>
      <c r="WFD44" s="200"/>
      <c r="WFE44" s="199"/>
      <c r="WFF44" s="202"/>
      <c r="WFG44" s="199"/>
      <c r="WFH44" s="202"/>
      <c r="WFI44" s="200"/>
      <c r="WFK44" s="200"/>
      <c r="WFL44" s="199"/>
      <c r="WFM44" s="200"/>
      <c r="WFN44" s="199"/>
      <c r="WFO44" s="202"/>
      <c r="WFP44" s="199"/>
      <c r="WFQ44" s="202"/>
      <c r="WFR44" s="200"/>
      <c r="WFT44" s="200"/>
      <c r="WFU44" s="199"/>
      <c r="WFV44" s="200"/>
      <c r="WFW44" s="199"/>
      <c r="WFX44" s="202"/>
      <c r="WFY44" s="199"/>
      <c r="WFZ44" s="202"/>
      <c r="WGA44" s="200"/>
      <c r="WGC44" s="200"/>
      <c r="WGD44" s="199"/>
      <c r="WGE44" s="200"/>
      <c r="WGF44" s="199"/>
      <c r="WGG44" s="202"/>
      <c r="WGH44" s="199"/>
      <c r="WGI44" s="202"/>
      <c r="WGJ44" s="200"/>
      <c r="WGL44" s="200"/>
      <c r="WGM44" s="199"/>
      <c r="WGN44" s="200"/>
      <c r="WGO44" s="199"/>
      <c r="WGP44" s="202"/>
      <c r="WGQ44" s="199"/>
      <c r="WGR44" s="202"/>
      <c r="WGS44" s="200"/>
      <c r="WGU44" s="200"/>
      <c r="WGV44" s="199"/>
      <c r="WGW44" s="200"/>
      <c r="WGX44" s="199"/>
      <c r="WGY44" s="202"/>
      <c r="WGZ44" s="199"/>
      <c r="WHA44" s="202"/>
      <c r="WHB44" s="200"/>
      <c r="WHD44" s="200"/>
      <c r="WHE44" s="199"/>
      <c r="WHF44" s="200"/>
      <c r="WHG44" s="199"/>
      <c r="WHH44" s="202"/>
      <c r="WHI44" s="199"/>
      <c r="WHJ44" s="202"/>
      <c r="WHK44" s="200"/>
      <c r="WHM44" s="200"/>
      <c r="WHN44" s="199"/>
      <c r="WHO44" s="200"/>
      <c r="WHP44" s="199"/>
      <c r="WHQ44" s="202"/>
      <c r="WHR44" s="199"/>
      <c r="WHS44" s="202"/>
      <c r="WHT44" s="200"/>
      <c r="WHV44" s="200"/>
      <c r="WHW44" s="199"/>
      <c r="WHX44" s="200"/>
      <c r="WHY44" s="199"/>
      <c r="WHZ44" s="202"/>
      <c r="WIA44" s="199"/>
      <c r="WIB44" s="202"/>
      <c r="WIC44" s="200"/>
      <c r="WIE44" s="200"/>
      <c r="WIF44" s="199"/>
      <c r="WIG44" s="200"/>
      <c r="WIH44" s="199"/>
      <c r="WII44" s="202"/>
      <c r="WIJ44" s="199"/>
      <c r="WIK44" s="202"/>
      <c r="WIL44" s="200"/>
      <c r="WIN44" s="200"/>
      <c r="WIO44" s="199"/>
      <c r="WIP44" s="200"/>
      <c r="WIQ44" s="199"/>
      <c r="WIR44" s="202"/>
      <c r="WIS44" s="199"/>
      <c r="WIT44" s="202"/>
      <c r="WIU44" s="200"/>
      <c r="WIW44" s="200"/>
      <c r="WIX44" s="199"/>
      <c r="WIY44" s="200"/>
      <c r="WIZ44" s="199"/>
      <c r="WJA44" s="202"/>
      <c r="WJB44" s="199"/>
      <c r="WJC44" s="202"/>
      <c r="WJD44" s="200"/>
      <c r="WJF44" s="200"/>
      <c r="WJG44" s="199"/>
      <c r="WJH44" s="200"/>
      <c r="WJI44" s="199"/>
      <c r="WJJ44" s="202"/>
      <c r="WJK44" s="199"/>
      <c r="WJL44" s="202"/>
      <c r="WJM44" s="200"/>
      <c r="WJO44" s="200"/>
      <c r="WJP44" s="199"/>
      <c r="WJQ44" s="200"/>
      <c r="WJR44" s="199"/>
      <c r="WJS44" s="202"/>
      <c r="WJT44" s="199"/>
      <c r="WJU44" s="202"/>
      <c r="WJV44" s="200"/>
      <c r="WJX44" s="200"/>
      <c r="WJY44" s="199"/>
      <c r="WJZ44" s="200"/>
      <c r="WKA44" s="199"/>
      <c r="WKB44" s="202"/>
      <c r="WKC44" s="199"/>
      <c r="WKD44" s="202"/>
      <c r="WKE44" s="200"/>
      <c r="WKG44" s="200"/>
      <c r="WKH44" s="199"/>
      <c r="WKI44" s="200"/>
      <c r="WKJ44" s="199"/>
      <c r="WKK44" s="202"/>
      <c r="WKL44" s="199"/>
      <c r="WKM44" s="202"/>
      <c r="WKN44" s="200"/>
      <c r="WKP44" s="200"/>
      <c r="WKQ44" s="199"/>
      <c r="WKR44" s="200"/>
      <c r="WKS44" s="199"/>
      <c r="WKT44" s="202"/>
      <c r="WKU44" s="199"/>
      <c r="WKV44" s="202"/>
      <c r="WKW44" s="200"/>
      <c r="WKY44" s="200"/>
      <c r="WKZ44" s="199"/>
      <c r="WLA44" s="200"/>
      <c r="WLB44" s="199"/>
      <c r="WLC44" s="202"/>
      <c r="WLD44" s="199"/>
      <c r="WLE44" s="202"/>
      <c r="WLF44" s="200"/>
      <c r="WLH44" s="200"/>
      <c r="WLI44" s="199"/>
      <c r="WLJ44" s="200"/>
      <c r="WLK44" s="199"/>
      <c r="WLL44" s="202"/>
      <c r="WLM44" s="199"/>
      <c r="WLN44" s="202"/>
      <c r="WLO44" s="200"/>
      <c r="WLQ44" s="200"/>
      <c r="WLR44" s="199"/>
      <c r="WLS44" s="200"/>
      <c r="WLT44" s="199"/>
      <c r="WLU44" s="202"/>
      <c r="WLV44" s="199"/>
      <c r="WLW44" s="202"/>
      <c r="WLX44" s="200"/>
      <c r="WLZ44" s="200"/>
      <c r="WMA44" s="199"/>
      <c r="WMB44" s="200"/>
      <c r="WMC44" s="199"/>
      <c r="WMD44" s="202"/>
      <c r="WME44" s="199"/>
      <c r="WMF44" s="202"/>
      <c r="WMG44" s="200"/>
      <c r="WMI44" s="200"/>
      <c r="WMJ44" s="199"/>
      <c r="WMK44" s="200"/>
      <c r="WML44" s="199"/>
      <c r="WMM44" s="202"/>
      <c r="WMN44" s="199"/>
      <c r="WMO44" s="202"/>
      <c r="WMP44" s="200"/>
      <c r="WMR44" s="200"/>
      <c r="WMS44" s="199"/>
      <c r="WMT44" s="200"/>
      <c r="WMU44" s="199"/>
      <c r="WMV44" s="202"/>
      <c r="WMW44" s="199"/>
      <c r="WMX44" s="202"/>
      <c r="WMY44" s="200"/>
      <c r="WNA44" s="200"/>
      <c r="WNB44" s="199"/>
      <c r="WNC44" s="200"/>
      <c r="WND44" s="199"/>
      <c r="WNE44" s="202"/>
      <c r="WNF44" s="199"/>
      <c r="WNG44" s="202"/>
      <c r="WNH44" s="200"/>
      <c r="WNJ44" s="200"/>
      <c r="WNK44" s="199"/>
      <c r="WNL44" s="200"/>
      <c r="WNM44" s="199"/>
      <c r="WNN44" s="202"/>
      <c r="WNO44" s="199"/>
      <c r="WNP44" s="202"/>
      <c r="WNQ44" s="200"/>
      <c r="WNS44" s="200"/>
      <c r="WNT44" s="199"/>
      <c r="WNU44" s="200"/>
      <c r="WNV44" s="199"/>
      <c r="WNW44" s="202"/>
      <c r="WNX44" s="199"/>
      <c r="WNY44" s="202"/>
      <c r="WNZ44" s="200"/>
      <c r="WOB44" s="200"/>
      <c r="WOC44" s="199"/>
      <c r="WOD44" s="200"/>
      <c r="WOE44" s="199"/>
      <c r="WOF44" s="202"/>
      <c r="WOG44" s="199"/>
      <c r="WOH44" s="202"/>
      <c r="WOI44" s="200"/>
      <c r="WOK44" s="200"/>
      <c r="WOL44" s="199"/>
      <c r="WOM44" s="200"/>
      <c r="WON44" s="199"/>
      <c r="WOO44" s="202"/>
      <c r="WOP44" s="199"/>
      <c r="WOQ44" s="202"/>
      <c r="WOR44" s="200"/>
      <c r="WOT44" s="200"/>
      <c r="WOU44" s="199"/>
      <c r="WOV44" s="200"/>
      <c r="WOW44" s="199"/>
      <c r="WOX44" s="202"/>
      <c r="WOY44" s="199"/>
      <c r="WOZ44" s="202"/>
      <c r="WPA44" s="200"/>
      <c r="WPC44" s="200"/>
      <c r="WPD44" s="199"/>
      <c r="WPE44" s="200"/>
      <c r="WPF44" s="199"/>
      <c r="WPG44" s="202"/>
      <c r="WPH44" s="199"/>
      <c r="WPI44" s="202"/>
      <c r="WPJ44" s="200"/>
      <c r="WPL44" s="200"/>
      <c r="WPM44" s="199"/>
      <c r="WPN44" s="200"/>
      <c r="WPO44" s="199"/>
      <c r="WPP44" s="202"/>
      <c r="WPQ44" s="199"/>
      <c r="WPR44" s="202"/>
      <c r="WPS44" s="200"/>
      <c r="WPU44" s="200"/>
      <c r="WPV44" s="199"/>
      <c r="WPW44" s="200"/>
      <c r="WPX44" s="199"/>
      <c r="WPY44" s="202"/>
      <c r="WPZ44" s="199"/>
      <c r="WQA44" s="202"/>
      <c r="WQB44" s="200"/>
      <c r="WQD44" s="200"/>
      <c r="WQE44" s="199"/>
      <c r="WQF44" s="200"/>
      <c r="WQG44" s="199"/>
      <c r="WQH44" s="202"/>
      <c r="WQI44" s="199"/>
      <c r="WQJ44" s="202"/>
      <c r="WQK44" s="200"/>
      <c r="WQM44" s="200"/>
      <c r="WQN44" s="199"/>
      <c r="WQO44" s="200"/>
      <c r="WQP44" s="199"/>
      <c r="WQQ44" s="202"/>
      <c r="WQR44" s="199"/>
      <c r="WQS44" s="202"/>
      <c r="WQT44" s="200"/>
      <c r="WQV44" s="200"/>
      <c r="WQW44" s="199"/>
      <c r="WQX44" s="200"/>
      <c r="WQY44" s="199"/>
      <c r="WQZ44" s="202"/>
      <c r="WRA44" s="199"/>
      <c r="WRB44" s="202"/>
      <c r="WRC44" s="200"/>
      <c r="WRE44" s="200"/>
      <c r="WRF44" s="199"/>
      <c r="WRG44" s="200"/>
      <c r="WRH44" s="199"/>
      <c r="WRI44" s="202"/>
      <c r="WRJ44" s="199"/>
      <c r="WRK44" s="202"/>
      <c r="WRL44" s="200"/>
      <c r="WRN44" s="200"/>
      <c r="WRO44" s="199"/>
      <c r="WRP44" s="200"/>
      <c r="WRQ44" s="199"/>
      <c r="WRR44" s="202"/>
      <c r="WRS44" s="199"/>
      <c r="WRT44" s="202"/>
      <c r="WRU44" s="200"/>
      <c r="WRW44" s="200"/>
      <c r="WRX44" s="199"/>
      <c r="WRY44" s="200"/>
      <c r="WRZ44" s="199"/>
      <c r="WSA44" s="202"/>
      <c r="WSB44" s="199"/>
      <c r="WSC44" s="202"/>
      <c r="WSD44" s="200"/>
      <c r="WSF44" s="200"/>
      <c r="WSG44" s="199"/>
      <c r="WSH44" s="200"/>
      <c r="WSI44" s="199"/>
      <c r="WSJ44" s="202"/>
      <c r="WSK44" s="199"/>
      <c r="WSL44" s="202"/>
      <c r="WSM44" s="200"/>
      <c r="WSO44" s="200"/>
      <c r="WSP44" s="199"/>
      <c r="WSQ44" s="200"/>
      <c r="WSR44" s="199"/>
      <c r="WSS44" s="202"/>
      <c r="WST44" s="199"/>
      <c r="WSU44" s="202"/>
      <c r="WSV44" s="200"/>
      <c r="WSX44" s="200"/>
      <c r="WSY44" s="199"/>
      <c r="WSZ44" s="200"/>
      <c r="WTA44" s="199"/>
      <c r="WTB44" s="202"/>
      <c r="WTC44" s="199"/>
      <c r="WTD44" s="202"/>
      <c r="WTE44" s="200"/>
      <c r="WTG44" s="200"/>
      <c r="WTH44" s="199"/>
      <c r="WTI44" s="200"/>
      <c r="WTJ44" s="199"/>
      <c r="WTK44" s="202"/>
      <c r="WTL44" s="199"/>
      <c r="WTM44" s="202"/>
      <c r="WTN44" s="200"/>
      <c r="WTP44" s="200"/>
      <c r="WTQ44" s="199"/>
      <c r="WTR44" s="200"/>
      <c r="WTS44" s="199"/>
      <c r="WTT44" s="202"/>
      <c r="WTU44" s="199"/>
      <c r="WTV44" s="202"/>
      <c r="WTW44" s="200"/>
      <c r="WTY44" s="200"/>
      <c r="WTZ44" s="199"/>
      <c r="WUA44" s="200"/>
      <c r="WUB44" s="199"/>
      <c r="WUC44" s="202"/>
      <c r="WUD44" s="199"/>
      <c r="WUE44" s="202"/>
      <c r="WUF44" s="200"/>
      <c r="WUH44" s="200"/>
      <c r="WUI44" s="199"/>
      <c r="WUJ44" s="200"/>
      <c r="WUK44" s="199"/>
      <c r="WUL44" s="202"/>
      <c r="WUM44" s="199"/>
      <c r="WUN44" s="202"/>
      <c r="WUO44" s="200"/>
      <c r="WUQ44" s="200"/>
      <c r="WUR44" s="199"/>
      <c r="WUS44" s="200"/>
      <c r="WUT44" s="199"/>
      <c r="WUU44" s="202"/>
      <c r="WUV44" s="199"/>
      <c r="WUW44" s="202"/>
      <c r="WUX44" s="200"/>
      <c r="WUZ44" s="200"/>
      <c r="WVA44" s="199"/>
      <c r="WVB44" s="200"/>
      <c r="WVC44" s="199"/>
      <c r="WVD44" s="202"/>
      <c r="WVE44" s="199"/>
      <c r="WVF44" s="202"/>
      <c r="WVG44" s="200"/>
      <c r="WVI44" s="200"/>
      <c r="WVJ44" s="199"/>
      <c r="WVK44" s="200"/>
      <c r="WVL44" s="199"/>
      <c r="WVM44" s="202"/>
      <c r="WVN44" s="199"/>
      <c r="WVO44" s="202"/>
      <c r="WVP44" s="200"/>
      <c r="WVR44" s="200"/>
      <c r="WVS44" s="199"/>
      <c r="WVT44" s="200"/>
      <c r="WVU44" s="199"/>
      <c r="WVV44" s="202"/>
      <c r="WVW44" s="199"/>
      <c r="WVX44" s="202"/>
      <c r="WVY44" s="200"/>
      <c r="WWA44" s="200"/>
      <c r="WWB44" s="199"/>
      <c r="WWC44" s="200"/>
      <c r="WWD44" s="199"/>
      <c r="WWE44" s="202"/>
      <c r="WWF44" s="199"/>
      <c r="WWG44" s="202"/>
      <c r="WWH44" s="200"/>
      <c r="WWJ44" s="200"/>
      <c r="WWK44" s="199"/>
      <c r="WWL44" s="200"/>
      <c r="WWM44" s="199"/>
      <c r="WWN44" s="202"/>
      <c r="WWO44" s="199"/>
      <c r="WWP44" s="202"/>
      <c r="WWQ44" s="200"/>
      <c r="WWS44" s="200"/>
      <c r="WWT44" s="199"/>
      <c r="WWU44" s="200"/>
      <c r="WWV44" s="199"/>
      <c r="WWW44" s="202"/>
      <c r="WWX44" s="199"/>
      <c r="WWY44" s="202"/>
      <c r="WWZ44" s="200"/>
      <c r="WXB44" s="200"/>
      <c r="WXC44" s="199"/>
      <c r="WXD44" s="200"/>
      <c r="WXE44" s="199"/>
      <c r="WXF44" s="202"/>
      <c r="WXG44" s="199"/>
      <c r="WXH44" s="202"/>
      <c r="WXI44" s="200"/>
      <c r="WXK44" s="200"/>
      <c r="WXL44" s="199"/>
      <c r="WXM44" s="200"/>
      <c r="WXN44" s="199"/>
      <c r="WXO44" s="202"/>
      <c r="WXP44" s="199"/>
      <c r="WXQ44" s="202"/>
      <c r="WXR44" s="200"/>
      <c r="WXT44" s="200"/>
      <c r="WXU44" s="199"/>
      <c r="WXV44" s="200"/>
      <c r="WXW44" s="199"/>
      <c r="WXX44" s="202"/>
      <c r="WXY44" s="199"/>
      <c r="WXZ44" s="202"/>
      <c r="WYA44" s="200"/>
      <c r="WYC44" s="200"/>
      <c r="WYD44" s="199"/>
      <c r="WYE44" s="200"/>
      <c r="WYF44" s="199"/>
      <c r="WYG44" s="202"/>
      <c r="WYH44" s="199"/>
      <c r="WYI44" s="202"/>
      <c r="WYJ44" s="200"/>
      <c r="WYL44" s="200"/>
      <c r="WYM44" s="199"/>
      <c r="WYN44" s="200"/>
      <c r="WYO44" s="199"/>
      <c r="WYP44" s="202"/>
      <c r="WYQ44" s="199"/>
      <c r="WYR44" s="202"/>
      <c r="WYS44" s="200"/>
      <c r="WYU44" s="200"/>
      <c r="WYV44" s="199"/>
      <c r="WYW44" s="200"/>
      <c r="WYX44" s="199"/>
      <c r="WYY44" s="202"/>
      <c r="WYZ44" s="199"/>
      <c r="WZA44" s="202"/>
      <c r="WZB44" s="200"/>
      <c r="WZD44" s="200"/>
      <c r="WZE44" s="199"/>
      <c r="WZF44" s="200"/>
      <c r="WZG44" s="199"/>
      <c r="WZH44" s="202"/>
      <c r="WZI44" s="199"/>
      <c r="WZJ44" s="202"/>
      <c r="WZK44" s="200"/>
      <c r="WZM44" s="200"/>
      <c r="WZN44" s="199"/>
      <c r="WZO44" s="200"/>
      <c r="WZP44" s="199"/>
      <c r="WZQ44" s="202"/>
      <c r="WZR44" s="199"/>
      <c r="WZS44" s="202"/>
      <c r="WZT44" s="200"/>
      <c r="WZV44" s="200"/>
      <c r="WZW44" s="199"/>
      <c r="WZX44" s="200"/>
      <c r="WZY44" s="199"/>
      <c r="WZZ44" s="202"/>
      <c r="XAA44" s="199"/>
      <c r="XAB44" s="202"/>
      <c r="XAC44" s="200"/>
      <c r="XAE44" s="200"/>
      <c r="XAF44" s="199"/>
      <c r="XAG44" s="200"/>
      <c r="XAH44" s="199"/>
      <c r="XAI44" s="202"/>
      <c r="XAJ44" s="199"/>
      <c r="XAK44" s="202"/>
      <c r="XAL44" s="200"/>
      <c r="XAN44" s="200"/>
      <c r="XAO44" s="199"/>
      <c r="XAP44" s="200"/>
      <c r="XAQ44" s="199"/>
      <c r="XAR44" s="202"/>
      <c r="XAS44" s="199"/>
      <c r="XAT44" s="202"/>
      <c r="XAU44" s="200"/>
      <c r="XAW44" s="200"/>
      <c r="XAX44" s="199"/>
      <c r="XAY44" s="200"/>
      <c r="XAZ44" s="199"/>
      <c r="XBA44" s="202"/>
      <c r="XBB44" s="199"/>
      <c r="XBC44" s="202"/>
      <c r="XBD44" s="200"/>
      <c r="XBF44" s="200"/>
      <c r="XBG44" s="199"/>
      <c r="XBH44" s="200"/>
      <c r="XBI44" s="199"/>
      <c r="XBJ44" s="202"/>
      <c r="XBK44" s="199"/>
      <c r="XBL44" s="202"/>
      <c r="XBM44" s="200"/>
      <c r="XBO44" s="200"/>
      <c r="XBP44" s="199"/>
      <c r="XBQ44" s="200"/>
      <c r="XBR44" s="199"/>
      <c r="XBS44" s="202"/>
      <c r="XBT44" s="199"/>
      <c r="XBU44" s="202"/>
      <c r="XBV44" s="200"/>
      <c r="XBX44" s="200"/>
      <c r="XBY44" s="199"/>
      <c r="XBZ44" s="200"/>
      <c r="XCA44" s="199"/>
      <c r="XCB44" s="202"/>
      <c r="XCC44" s="199"/>
      <c r="XCD44" s="202"/>
      <c r="XCE44" s="200"/>
      <c r="XCG44" s="200"/>
      <c r="XCH44" s="199"/>
      <c r="XCI44" s="200"/>
      <c r="XCJ44" s="199"/>
      <c r="XCK44" s="202"/>
      <c r="XCL44" s="199"/>
      <c r="XCM44" s="202"/>
      <c r="XCN44" s="200"/>
      <c r="XCP44" s="200"/>
      <c r="XCQ44" s="199"/>
      <c r="XCR44" s="200"/>
      <c r="XCS44" s="199"/>
      <c r="XCT44" s="202"/>
      <c r="XCU44" s="199"/>
      <c r="XCV44" s="202"/>
      <c r="XCW44" s="200"/>
      <c r="XCY44" s="200"/>
      <c r="XCZ44" s="199"/>
      <c r="XDA44" s="200"/>
      <c r="XDB44" s="199"/>
      <c r="XDC44" s="202"/>
      <c r="XDD44" s="199"/>
      <c r="XDE44" s="202"/>
      <c r="XDF44" s="200"/>
      <c r="XDH44" s="200"/>
      <c r="XDI44" s="199"/>
      <c r="XDJ44" s="200"/>
      <c r="XDK44" s="199"/>
      <c r="XDL44" s="202"/>
      <c r="XDM44" s="199"/>
      <c r="XDN44" s="202"/>
      <c r="XDO44" s="200"/>
      <c r="XDQ44" s="200"/>
      <c r="XDR44" s="199"/>
      <c r="XDS44" s="200"/>
      <c r="XDT44" s="199"/>
      <c r="XDU44" s="202"/>
      <c r="XDV44" s="199"/>
      <c r="XDW44" s="202"/>
      <c r="XDX44" s="200"/>
      <c r="XDZ44" s="200"/>
      <c r="XEA44" s="199"/>
      <c r="XEB44" s="200"/>
      <c r="XEC44" s="199"/>
      <c r="XED44" s="202"/>
      <c r="XEE44" s="199"/>
      <c r="XEF44" s="202"/>
      <c r="XEG44" s="200"/>
      <c r="XEI44" s="200"/>
      <c r="XEJ44" s="199"/>
      <c r="XEK44" s="200"/>
      <c r="XEL44" s="199"/>
      <c r="XEM44" s="202"/>
      <c r="XEN44" s="199"/>
      <c r="XEO44" s="202"/>
      <c r="XEP44" s="200"/>
      <c r="XER44" s="200"/>
      <c r="XES44" s="199"/>
      <c r="XET44" s="200"/>
      <c r="XEU44" s="199"/>
      <c r="XEV44" s="202"/>
    </row>
    <row r="45" spans="1:5120 5122:9215 9217:14336 14338:16376" s="471" customFormat="1" ht="14.1" customHeight="1" x14ac:dyDescent="0.25">
      <c r="A45" s="450" t="s">
        <v>277</v>
      </c>
      <c r="B45" s="439" t="s">
        <v>480</v>
      </c>
      <c r="D45" s="438"/>
      <c r="E45" s="480"/>
      <c r="F45" s="438"/>
      <c r="G45" s="439"/>
      <c r="H45" s="438"/>
      <c r="I45" s="439"/>
      <c r="J45" s="438"/>
      <c r="K45" s="439"/>
      <c r="M45" s="438"/>
      <c r="N45" s="480"/>
      <c r="O45" s="438"/>
      <c r="P45" s="480"/>
      <c r="Q45" s="439"/>
      <c r="S45" s="450"/>
      <c r="T45" s="439"/>
      <c r="V45" s="438"/>
      <c r="W45" s="480"/>
      <c r="X45" s="438"/>
      <c r="Y45" s="480"/>
      <c r="Z45" s="439"/>
      <c r="AB45" s="450"/>
      <c r="AC45" s="439"/>
      <c r="AE45" s="438"/>
      <c r="AF45" s="480"/>
      <c r="AG45" s="438"/>
      <c r="AH45" s="480"/>
      <c r="AI45" s="439"/>
      <c r="AK45" s="450"/>
      <c r="AL45" s="439"/>
      <c r="AN45" s="438"/>
      <c r="AO45" s="480"/>
      <c r="AP45" s="438"/>
      <c r="AQ45" s="480"/>
      <c r="AR45" s="439"/>
      <c r="AT45" s="450"/>
      <c r="AU45" s="439"/>
      <c r="AW45" s="438"/>
      <c r="AX45" s="480"/>
      <c r="AY45" s="438"/>
      <c r="AZ45" s="480"/>
      <c r="BA45" s="439"/>
      <c r="BC45" s="450"/>
      <c r="BD45" s="439"/>
      <c r="BF45" s="438"/>
      <c r="BG45" s="480"/>
      <c r="BH45" s="438"/>
      <c r="BI45" s="480"/>
      <c r="BJ45" s="439"/>
      <c r="BL45" s="450"/>
      <c r="BM45" s="439"/>
      <c r="BO45" s="438"/>
      <c r="BP45" s="480"/>
      <c r="BQ45" s="438"/>
      <c r="BR45" s="480"/>
      <c r="BS45" s="439"/>
      <c r="BU45" s="450"/>
      <c r="BV45" s="439"/>
      <c r="BX45" s="438"/>
      <c r="BY45" s="480"/>
      <c r="BZ45" s="438"/>
      <c r="CA45" s="480"/>
      <c r="CB45" s="439"/>
      <c r="CD45" s="450"/>
      <c r="CE45" s="439"/>
      <c r="CG45" s="438"/>
      <c r="CH45" s="480"/>
      <c r="CI45" s="438"/>
      <c r="CJ45" s="480"/>
      <c r="CK45" s="439"/>
      <c r="CM45" s="450"/>
      <c r="CN45" s="439"/>
      <c r="CP45" s="438"/>
      <c r="CQ45" s="480"/>
      <c r="CR45" s="438"/>
      <c r="CS45" s="480"/>
      <c r="CT45" s="439"/>
      <c r="CV45" s="450"/>
      <c r="CW45" s="439"/>
      <c r="CY45" s="438"/>
      <c r="CZ45" s="480"/>
      <c r="DA45" s="438"/>
      <c r="DB45" s="480"/>
      <c r="DC45" s="439"/>
      <c r="DE45" s="450"/>
      <c r="DF45" s="439"/>
      <c r="DH45" s="438"/>
      <c r="DI45" s="480"/>
      <c r="DJ45" s="438"/>
      <c r="DK45" s="480"/>
      <c r="DL45" s="439"/>
      <c r="DN45" s="450"/>
      <c r="DO45" s="439"/>
      <c r="DQ45" s="438"/>
      <c r="DR45" s="480"/>
      <c r="DS45" s="438"/>
      <c r="DT45" s="480"/>
      <c r="DU45" s="439"/>
      <c r="DW45" s="450"/>
      <c r="DX45" s="439"/>
      <c r="DZ45" s="438"/>
      <c r="EA45" s="480"/>
      <c r="EB45" s="438"/>
      <c r="EC45" s="480"/>
      <c r="ED45" s="439"/>
      <c r="EF45" s="450"/>
      <c r="EG45" s="439"/>
      <c r="EI45" s="438"/>
      <c r="EJ45" s="480"/>
      <c r="EK45" s="438"/>
      <c r="EL45" s="480"/>
      <c r="EM45" s="439"/>
      <c r="EO45" s="450"/>
      <c r="EP45" s="439"/>
      <c r="ER45" s="438"/>
      <c r="ES45" s="480"/>
      <c r="ET45" s="438"/>
      <c r="EU45" s="480"/>
      <c r="EV45" s="439"/>
      <c r="EX45" s="450"/>
      <c r="EY45" s="439"/>
      <c r="FA45" s="438"/>
      <c r="FB45" s="480"/>
      <c r="FC45" s="438"/>
      <c r="FD45" s="480"/>
      <c r="FE45" s="439"/>
      <c r="FG45" s="450"/>
      <c r="FH45" s="439"/>
      <c r="FJ45" s="438"/>
      <c r="FK45" s="480"/>
      <c r="FL45" s="438"/>
      <c r="FM45" s="480"/>
      <c r="FN45" s="439"/>
      <c r="FP45" s="450"/>
      <c r="FQ45" s="439"/>
      <c r="FS45" s="438"/>
      <c r="FT45" s="480"/>
      <c r="FU45" s="438"/>
      <c r="FV45" s="480"/>
      <c r="FW45" s="439"/>
      <c r="FY45" s="450"/>
      <c r="FZ45" s="439"/>
      <c r="GB45" s="438"/>
      <c r="GC45" s="480"/>
      <c r="GD45" s="438"/>
      <c r="GE45" s="480"/>
      <c r="GF45" s="439"/>
      <c r="GH45" s="450"/>
      <c r="GI45" s="439"/>
      <c r="GK45" s="438"/>
      <c r="GL45" s="480"/>
      <c r="GM45" s="438"/>
      <c r="GN45" s="480"/>
      <c r="GO45" s="439"/>
      <c r="GQ45" s="450"/>
      <c r="GR45" s="439"/>
      <c r="GT45" s="438"/>
      <c r="GU45" s="480"/>
      <c r="GV45" s="438"/>
      <c r="GW45" s="480"/>
      <c r="GX45" s="439"/>
      <c r="GZ45" s="450"/>
      <c r="HA45" s="439"/>
      <c r="HC45" s="438"/>
      <c r="HD45" s="480"/>
      <c r="HE45" s="438"/>
      <c r="HF45" s="480"/>
      <c r="HG45" s="439"/>
      <c r="HI45" s="450"/>
      <c r="HJ45" s="439"/>
      <c r="HL45" s="438"/>
      <c r="HM45" s="480"/>
      <c r="HN45" s="438"/>
      <c r="HO45" s="480"/>
      <c r="HP45" s="439"/>
      <c r="HR45" s="450"/>
      <c r="HS45" s="439"/>
      <c r="HU45" s="438"/>
      <c r="HV45" s="480"/>
      <c r="HW45" s="438"/>
      <c r="HX45" s="480"/>
      <c r="HY45" s="439"/>
      <c r="IA45" s="450"/>
      <c r="IB45" s="439"/>
      <c r="ID45" s="438"/>
      <c r="IE45" s="480"/>
      <c r="IF45" s="438"/>
      <c r="IG45" s="480"/>
      <c r="IH45" s="439"/>
      <c r="IJ45" s="450"/>
      <c r="IK45" s="439"/>
      <c r="IM45" s="438"/>
      <c r="IN45" s="480"/>
      <c r="IO45" s="438"/>
      <c r="IP45" s="480"/>
      <c r="IQ45" s="439"/>
      <c r="IS45" s="450"/>
      <c r="IT45" s="439"/>
      <c r="IV45" s="438"/>
      <c r="IW45" s="480"/>
      <c r="IX45" s="438"/>
      <c r="IY45" s="480"/>
      <c r="IZ45" s="439"/>
      <c r="JB45" s="450"/>
      <c r="JC45" s="439"/>
      <c r="JE45" s="438"/>
      <c r="JF45" s="480"/>
      <c r="JG45" s="438"/>
      <c r="JH45" s="480"/>
      <c r="JI45" s="439"/>
      <c r="JK45" s="450"/>
      <c r="JL45" s="439"/>
      <c r="JN45" s="438"/>
      <c r="JO45" s="480"/>
      <c r="JP45" s="438"/>
      <c r="JQ45" s="480"/>
      <c r="JR45" s="439"/>
      <c r="JT45" s="450"/>
      <c r="JU45" s="439"/>
      <c r="JW45" s="438"/>
      <c r="JX45" s="480"/>
      <c r="JY45" s="438"/>
      <c r="JZ45" s="480"/>
      <c r="KA45" s="439"/>
      <c r="KC45" s="450"/>
      <c r="KD45" s="439"/>
      <c r="KF45" s="438"/>
      <c r="KG45" s="480"/>
      <c r="KH45" s="438"/>
      <c r="KI45" s="480"/>
      <c r="KJ45" s="439"/>
      <c r="KL45" s="450"/>
      <c r="KM45" s="439"/>
      <c r="KO45" s="438"/>
      <c r="KP45" s="480"/>
      <c r="KQ45" s="438"/>
      <c r="KR45" s="480"/>
      <c r="KS45" s="439"/>
      <c r="KU45" s="450"/>
      <c r="KV45" s="439"/>
      <c r="KX45" s="438"/>
      <c r="KY45" s="480"/>
      <c r="KZ45" s="438"/>
      <c r="LA45" s="480"/>
      <c r="LB45" s="439"/>
      <c r="LD45" s="450"/>
      <c r="LE45" s="439"/>
      <c r="LG45" s="438"/>
      <c r="LH45" s="480"/>
      <c r="LI45" s="438"/>
      <c r="LJ45" s="480"/>
      <c r="LK45" s="439"/>
      <c r="LM45" s="450"/>
      <c r="LN45" s="439"/>
      <c r="LP45" s="438"/>
      <c r="LQ45" s="480"/>
      <c r="LR45" s="438"/>
      <c r="LS45" s="480"/>
      <c r="LT45" s="439"/>
      <c r="LV45" s="450"/>
      <c r="LW45" s="439"/>
      <c r="LY45" s="438"/>
      <c r="LZ45" s="480"/>
      <c r="MA45" s="438"/>
      <c r="MB45" s="480"/>
      <c r="MC45" s="439"/>
      <c r="ME45" s="450"/>
      <c r="MF45" s="439"/>
      <c r="MH45" s="438"/>
      <c r="MI45" s="480"/>
      <c r="MJ45" s="438"/>
      <c r="MK45" s="480"/>
      <c r="ML45" s="439"/>
      <c r="MN45" s="450"/>
      <c r="MO45" s="439"/>
      <c r="MQ45" s="438"/>
      <c r="MR45" s="480"/>
      <c r="MS45" s="438"/>
      <c r="MT45" s="480"/>
      <c r="MU45" s="439"/>
      <c r="MW45" s="450"/>
      <c r="MX45" s="439"/>
      <c r="MZ45" s="438"/>
      <c r="NA45" s="480"/>
      <c r="NB45" s="438"/>
      <c r="NC45" s="480"/>
      <c r="ND45" s="439"/>
      <c r="NF45" s="450"/>
      <c r="NG45" s="439"/>
      <c r="NI45" s="438"/>
      <c r="NJ45" s="480"/>
      <c r="NK45" s="438"/>
      <c r="NL45" s="480"/>
      <c r="NM45" s="439"/>
      <c r="NO45" s="450"/>
      <c r="NP45" s="439"/>
      <c r="NR45" s="438"/>
      <c r="NS45" s="480"/>
      <c r="NT45" s="438"/>
      <c r="NU45" s="480"/>
      <c r="NV45" s="439"/>
      <c r="NX45" s="450"/>
      <c r="NY45" s="439"/>
      <c r="OA45" s="438"/>
      <c r="OB45" s="480"/>
      <c r="OC45" s="438"/>
      <c r="OD45" s="480"/>
      <c r="OE45" s="439"/>
      <c r="OG45" s="450"/>
      <c r="OH45" s="439"/>
      <c r="OJ45" s="438"/>
      <c r="OK45" s="480"/>
      <c r="OL45" s="438"/>
      <c r="OM45" s="480"/>
      <c r="ON45" s="439"/>
      <c r="OP45" s="450"/>
      <c r="OQ45" s="439"/>
      <c r="OS45" s="438"/>
      <c r="OT45" s="480"/>
      <c r="OU45" s="438"/>
      <c r="OV45" s="480"/>
      <c r="OW45" s="439"/>
      <c r="OY45" s="450"/>
      <c r="OZ45" s="439"/>
      <c r="PB45" s="438"/>
      <c r="PC45" s="480"/>
      <c r="PD45" s="438"/>
      <c r="PE45" s="480"/>
      <c r="PF45" s="439"/>
      <c r="PH45" s="450"/>
      <c r="PI45" s="439"/>
      <c r="PK45" s="438"/>
      <c r="PL45" s="480"/>
      <c r="PM45" s="438"/>
      <c r="PN45" s="480"/>
      <c r="PO45" s="439"/>
      <c r="PQ45" s="450"/>
      <c r="PR45" s="439"/>
      <c r="PT45" s="438"/>
      <c r="PU45" s="480"/>
      <c r="PV45" s="438"/>
      <c r="PW45" s="480"/>
      <c r="PX45" s="439"/>
      <c r="PZ45" s="450"/>
      <c r="QA45" s="439"/>
      <c r="QC45" s="438"/>
      <c r="QD45" s="480"/>
      <c r="QE45" s="438"/>
      <c r="QF45" s="480"/>
      <c r="QG45" s="439"/>
      <c r="QI45" s="450"/>
      <c r="QJ45" s="439"/>
      <c r="QL45" s="438"/>
      <c r="QM45" s="480"/>
      <c r="QN45" s="438"/>
      <c r="QO45" s="480"/>
      <c r="QP45" s="439"/>
      <c r="QR45" s="450"/>
      <c r="QS45" s="439"/>
      <c r="QU45" s="438"/>
      <c r="QV45" s="480"/>
      <c r="QW45" s="438"/>
      <c r="QX45" s="480"/>
      <c r="QY45" s="439"/>
      <c r="RA45" s="450"/>
      <c r="RB45" s="439"/>
      <c r="RD45" s="438"/>
      <c r="RE45" s="480"/>
      <c r="RF45" s="438"/>
      <c r="RG45" s="480"/>
      <c r="RH45" s="439"/>
      <c r="RJ45" s="450"/>
      <c r="RK45" s="439"/>
      <c r="RM45" s="438"/>
      <c r="RN45" s="480"/>
      <c r="RO45" s="438"/>
      <c r="RP45" s="480"/>
      <c r="RQ45" s="439"/>
      <c r="RS45" s="450"/>
      <c r="RT45" s="439"/>
      <c r="RV45" s="438"/>
      <c r="RW45" s="480"/>
      <c r="RX45" s="438"/>
      <c r="RY45" s="480"/>
      <c r="RZ45" s="439"/>
      <c r="SB45" s="450"/>
      <c r="SC45" s="439"/>
      <c r="SE45" s="438"/>
      <c r="SF45" s="480"/>
      <c r="SG45" s="438"/>
      <c r="SH45" s="480"/>
      <c r="SI45" s="439"/>
      <c r="SK45" s="450"/>
      <c r="SL45" s="439"/>
      <c r="SN45" s="438"/>
      <c r="SO45" s="480"/>
      <c r="SP45" s="438"/>
      <c r="SQ45" s="480"/>
      <c r="SR45" s="439"/>
      <c r="ST45" s="450"/>
      <c r="SU45" s="439"/>
      <c r="SW45" s="438"/>
      <c r="SX45" s="480"/>
      <c r="SY45" s="438"/>
      <c r="SZ45" s="480"/>
      <c r="TA45" s="439"/>
      <c r="TC45" s="450"/>
      <c r="TD45" s="439"/>
      <c r="TF45" s="438"/>
      <c r="TG45" s="480"/>
      <c r="TH45" s="438"/>
      <c r="TI45" s="480"/>
      <c r="TJ45" s="439"/>
      <c r="TL45" s="450"/>
      <c r="TM45" s="439"/>
      <c r="TO45" s="438"/>
      <c r="TP45" s="480"/>
      <c r="TQ45" s="438"/>
      <c r="TR45" s="480"/>
      <c r="TS45" s="439"/>
      <c r="TU45" s="450"/>
      <c r="TV45" s="439"/>
      <c r="TX45" s="438"/>
      <c r="TY45" s="480"/>
      <c r="TZ45" s="438"/>
      <c r="UA45" s="480"/>
      <c r="UB45" s="439"/>
      <c r="UD45" s="450"/>
      <c r="UE45" s="439"/>
      <c r="UG45" s="438"/>
      <c r="UH45" s="480"/>
      <c r="UI45" s="438"/>
      <c r="UJ45" s="480"/>
      <c r="UK45" s="439"/>
      <c r="UM45" s="450"/>
      <c r="UN45" s="439"/>
      <c r="UP45" s="438"/>
      <c r="UQ45" s="480"/>
      <c r="UR45" s="438"/>
      <c r="US45" s="480"/>
      <c r="UT45" s="439"/>
      <c r="UV45" s="450"/>
      <c r="UW45" s="439"/>
      <c r="UY45" s="438"/>
      <c r="UZ45" s="480"/>
      <c r="VA45" s="438"/>
      <c r="VB45" s="480"/>
      <c r="VC45" s="439"/>
      <c r="VE45" s="450"/>
      <c r="VF45" s="439"/>
      <c r="VH45" s="438"/>
      <c r="VI45" s="480"/>
      <c r="VJ45" s="438"/>
      <c r="VK45" s="480"/>
      <c r="VL45" s="439"/>
      <c r="VN45" s="450"/>
      <c r="VO45" s="439"/>
      <c r="VQ45" s="438"/>
      <c r="VR45" s="480"/>
      <c r="VS45" s="438"/>
      <c r="VT45" s="480"/>
      <c r="VU45" s="439"/>
      <c r="VW45" s="450"/>
      <c r="VX45" s="439"/>
      <c r="VZ45" s="438"/>
      <c r="WA45" s="480"/>
      <c r="WB45" s="438"/>
      <c r="WC45" s="480"/>
      <c r="WD45" s="439"/>
      <c r="WF45" s="450"/>
      <c r="WG45" s="439"/>
      <c r="WI45" s="438"/>
      <c r="WJ45" s="480"/>
      <c r="WK45" s="438"/>
      <c r="WL45" s="480"/>
      <c r="WM45" s="439"/>
      <c r="WO45" s="450"/>
      <c r="WP45" s="439"/>
      <c r="WR45" s="438"/>
      <c r="WS45" s="480"/>
      <c r="WT45" s="438"/>
      <c r="WU45" s="480"/>
      <c r="WV45" s="439"/>
      <c r="WX45" s="450"/>
      <c r="WY45" s="439"/>
      <c r="XA45" s="438"/>
      <c r="XB45" s="480"/>
      <c r="XC45" s="438"/>
      <c r="XD45" s="480"/>
      <c r="XE45" s="439"/>
      <c r="XG45" s="450"/>
      <c r="XH45" s="439"/>
      <c r="XJ45" s="438"/>
      <c r="XK45" s="480"/>
      <c r="XL45" s="438"/>
      <c r="XM45" s="480"/>
      <c r="XN45" s="439"/>
      <c r="XP45" s="450"/>
      <c r="XQ45" s="439"/>
      <c r="XS45" s="438"/>
      <c r="XT45" s="480"/>
      <c r="XU45" s="438"/>
      <c r="XV45" s="480"/>
      <c r="XW45" s="439"/>
      <c r="XY45" s="450"/>
      <c r="XZ45" s="439"/>
      <c r="YB45" s="438"/>
      <c r="YC45" s="480"/>
      <c r="YD45" s="438"/>
      <c r="YE45" s="480"/>
      <c r="YF45" s="439"/>
      <c r="YH45" s="450"/>
      <c r="YI45" s="439"/>
      <c r="YK45" s="438"/>
      <c r="YL45" s="480"/>
      <c r="YM45" s="438"/>
      <c r="YN45" s="480"/>
      <c r="YO45" s="439"/>
      <c r="YQ45" s="450"/>
      <c r="YR45" s="439"/>
      <c r="YT45" s="438"/>
      <c r="YU45" s="480"/>
      <c r="YV45" s="438"/>
      <c r="YW45" s="480"/>
      <c r="YX45" s="439"/>
      <c r="YZ45" s="450"/>
      <c r="ZA45" s="439"/>
      <c r="ZC45" s="438"/>
      <c r="ZD45" s="480"/>
      <c r="ZE45" s="438"/>
      <c r="ZF45" s="480"/>
      <c r="ZG45" s="439"/>
      <c r="ZI45" s="450"/>
      <c r="ZJ45" s="439"/>
      <c r="ZL45" s="438"/>
      <c r="ZM45" s="480"/>
      <c r="ZN45" s="438"/>
      <c r="ZO45" s="480"/>
      <c r="ZP45" s="439"/>
      <c r="ZR45" s="450"/>
      <c r="ZS45" s="439"/>
      <c r="ZU45" s="438"/>
      <c r="ZV45" s="480"/>
      <c r="ZW45" s="438"/>
      <c r="ZX45" s="480"/>
      <c r="ZY45" s="439"/>
      <c r="AAA45" s="450"/>
      <c r="AAB45" s="439"/>
      <c r="AAD45" s="438"/>
      <c r="AAE45" s="480"/>
      <c r="AAF45" s="438"/>
      <c r="AAG45" s="480"/>
      <c r="AAH45" s="439"/>
      <c r="AAJ45" s="450"/>
      <c r="AAK45" s="439"/>
      <c r="AAM45" s="438"/>
      <c r="AAN45" s="480"/>
      <c r="AAO45" s="438"/>
      <c r="AAP45" s="480"/>
      <c r="AAQ45" s="439"/>
      <c r="AAS45" s="450"/>
      <c r="AAT45" s="439"/>
      <c r="AAV45" s="438"/>
      <c r="AAW45" s="480"/>
      <c r="AAX45" s="438"/>
      <c r="AAY45" s="480"/>
      <c r="AAZ45" s="439"/>
      <c r="ABB45" s="450"/>
      <c r="ABC45" s="439"/>
      <c r="ABE45" s="438"/>
      <c r="ABF45" s="480"/>
      <c r="ABG45" s="438"/>
      <c r="ABH45" s="480"/>
      <c r="ABI45" s="439"/>
      <c r="ABK45" s="450"/>
      <c r="ABL45" s="439"/>
      <c r="ABN45" s="438"/>
      <c r="ABO45" s="480"/>
      <c r="ABP45" s="438"/>
      <c r="ABQ45" s="480"/>
      <c r="ABR45" s="439"/>
      <c r="ABT45" s="450"/>
      <c r="ABU45" s="439"/>
      <c r="ABW45" s="438"/>
      <c r="ABX45" s="480"/>
      <c r="ABY45" s="438"/>
      <c r="ABZ45" s="480"/>
      <c r="ACA45" s="439"/>
      <c r="ACC45" s="450"/>
      <c r="ACD45" s="439"/>
      <c r="ACF45" s="438"/>
      <c r="ACG45" s="480"/>
      <c r="ACH45" s="438"/>
      <c r="ACI45" s="480"/>
      <c r="ACJ45" s="439"/>
      <c r="ACL45" s="450"/>
      <c r="ACM45" s="439"/>
      <c r="ACO45" s="438"/>
      <c r="ACP45" s="480"/>
      <c r="ACQ45" s="438"/>
      <c r="ACR45" s="480"/>
      <c r="ACS45" s="439"/>
      <c r="ACU45" s="450"/>
      <c r="ACV45" s="439"/>
      <c r="ACX45" s="438"/>
      <c r="ACY45" s="480"/>
      <c r="ACZ45" s="438"/>
      <c r="ADA45" s="480"/>
      <c r="ADB45" s="439"/>
      <c r="ADD45" s="450"/>
      <c r="ADE45" s="439"/>
      <c r="ADG45" s="438"/>
      <c r="ADH45" s="480"/>
      <c r="ADI45" s="438"/>
      <c r="ADJ45" s="480"/>
      <c r="ADK45" s="439"/>
      <c r="ADM45" s="450"/>
      <c r="ADN45" s="439"/>
      <c r="ADP45" s="438"/>
      <c r="ADQ45" s="480"/>
      <c r="ADR45" s="438"/>
      <c r="ADS45" s="480"/>
      <c r="ADT45" s="439"/>
      <c r="ADV45" s="450"/>
      <c r="ADW45" s="439"/>
      <c r="ADY45" s="438"/>
      <c r="ADZ45" s="480"/>
      <c r="AEA45" s="438"/>
      <c r="AEB45" s="480"/>
      <c r="AEC45" s="439"/>
      <c r="AEE45" s="450"/>
      <c r="AEF45" s="439"/>
      <c r="AEH45" s="438"/>
      <c r="AEI45" s="480"/>
      <c r="AEJ45" s="438"/>
      <c r="AEK45" s="480"/>
      <c r="AEL45" s="439"/>
      <c r="AEN45" s="450"/>
      <c r="AEO45" s="439"/>
      <c r="AEQ45" s="438"/>
      <c r="AER45" s="480"/>
      <c r="AES45" s="438"/>
      <c r="AET45" s="480"/>
      <c r="AEU45" s="439"/>
      <c r="AEW45" s="450"/>
      <c r="AEX45" s="439"/>
      <c r="AEZ45" s="438"/>
      <c r="AFA45" s="480"/>
      <c r="AFB45" s="438"/>
      <c r="AFC45" s="480"/>
      <c r="AFD45" s="439"/>
      <c r="AFF45" s="450"/>
      <c r="AFG45" s="439"/>
      <c r="AFI45" s="438"/>
      <c r="AFJ45" s="480"/>
      <c r="AFK45" s="438"/>
      <c r="AFL45" s="480"/>
      <c r="AFM45" s="439"/>
      <c r="AFO45" s="450"/>
      <c r="AFP45" s="439"/>
      <c r="AFR45" s="438"/>
      <c r="AFS45" s="480"/>
      <c r="AFT45" s="438"/>
      <c r="AFU45" s="480"/>
      <c r="AFV45" s="439"/>
      <c r="AFX45" s="450"/>
      <c r="AFY45" s="439"/>
      <c r="AGA45" s="438"/>
      <c r="AGB45" s="480"/>
      <c r="AGC45" s="438"/>
      <c r="AGD45" s="480"/>
      <c r="AGE45" s="439"/>
      <c r="AGG45" s="450"/>
      <c r="AGH45" s="439"/>
      <c r="AGJ45" s="438"/>
      <c r="AGK45" s="480"/>
      <c r="AGL45" s="438"/>
      <c r="AGM45" s="480"/>
      <c r="AGN45" s="439"/>
      <c r="AGP45" s="450"/>
      <c r="AGQ45" s="439"/>
      <c r="AGS45" s="438"/>
      <c r="AGT45" s="480"/>
      <c r="AGU45" s="438"/>
      <c r="AGV45" s="480"/>
      <c r="AGW45" s="439"/>
      <c r="AGY45" s="450"/>
      <c r="AGZ45" s="439"/>
      <c r="AHB45" s="438"/>
      <c r="AHC45" s="480"/>
      <c r="AHD45" s="438"/>
      <c r="AHE45" s="480"/>
      <c r="AHF45" s="439"/>
      <c r="AHH45" s="450"/>
      <c r="AHI45" s="439"/>
      <c r="AHK45" s="438"/>
      <c r="AHL45" s="480"/>
      <c r="AHM45" s="438"/>
      <c r="AHN45" s="480"/>
      <c r="AHO45" s="439"/>
      <c r="AHQ45" s="450"/>
      <c r="AHR45" s="439"/>
      <c r="AHT45" s="438"/>
      <c r="AHU45" s="480"/>
      <c r="AHV45" s="438"/>
      <c r="AHW45" s="480"/>
      <c r="AHX45" s="439"/>
      <c r="AHZ45" s="450"/>
      <c r="AIA45" s="439"/>
      <c r="AIC45" s="438"/>
      <c r="AID45" s="480"/>
      <c r="AIE45" s="438"/>
      <c r="AIF45" s="480"/>
      <c r="AIG45" s="439"/>
      <c r="AII45" s="450"/>
      <c r="AIJ45" s="439"/>
      <c r="AIL45" s="438"/>
      <c r="AIM45" s="480"/>
      <c r="AIN45" s="438"/>
      <c r="AIO45" s="480"/>
      <c r="AIP45" s="439"/>
      <c r="AIR45" s="450"/>
      <c r="AIS45" s="439"/>
      <c r="AIU45" s="438"/>
      <c r="AIV45" s="480"/>
      <c r="AIW45" s="438"/>
      <c r="AIX45" s="480"/>
      <c r="AIY45" s="439"/>
      <c r="AJA45" s="450"/>
      <c r="AJB45" s="439"/>
      <c r="AJD45" s="438"/>
      <c r="AJE45" s="480"/>
      <c r="AJF45" s="438"/>
      <c r="AJG45" s="480"/>
      <c r="AJH45" s="439"/>
      <c r="AJJ45" s="450"/>
      <c r="AJK45" s="439"/>
      <c r="AJM45" s="438"/>
      <c r="AJN45" s="480"/>
      <c r="AJO45" s="438"/>
      <c r="AJP45" s="480"/>
      <c r="AJQ45" s="439"/>
      <c r="AJS45" s="450"/>
      <c r="AJT45" s="439"/>
      <c r="AJV45" s="438"/>
      <c r="AJW45" s="480"/>
      <c r="AJX45" s="438"/>
      <c r="AJY45" s="480"/>
      <c r="AJZ45" s="439"/>
      <c r="AKB45" s="450"/>
      <c r="AKC45" s="439"/>
      <c r="AKE45" s="438"/>
      <c r="AKF45" s="480"/>
      <c r="AKG45" s="438"/>
      <c r="AKH45" s="480"/>
      <c r="AKI45" s="439"/>
      <c r="AKK45" s="450"/>
      <c r="AKL45" s="439"/>
      <c r="AKN45" s="438"/>
      <c r="AKO45" s="480"/>
      <c r="AKP45" s="438"/>
      <c r="AKQ45" s="480"/>
      <c r="AKR45" s="439"/>
      <c r="AKT45" s="450"/>
      <c r="AKU45" s="439"/>
      <c r="AKW45" s="438"/>
      <c r="AKX45" s="480"/>
      <c r="AKY45" s="438"/>
      <c r="AKZ45" s="480"/>
      <c r="ALA45" s="439"/>
      <c r="ALC45" s="450"/>
      <c r="ALD45" s="439"/>
      <c r="ALF45" s="438"/>
      <c r="ALG45" s="480"/>
      <c r="ALH45" s="438"/>
      <c r="ALI45" s="480"/>
      <c r="ALJ45" s="439"/>
      <c r="ALL45" s="450"/>
      <c r="ALM45" s="439"/>
      <c r="ALO45" s="438"/>
      <c r="ALP45" s="480"/>
      <c r="ALQ45" s="438"/>
      <c r="ALR45" s="480"/>
      <c r="ALS45" s="439"/>
      <c r="ALU45" s="450"/>
      <c r="ALV45" s="439"/>
      <c r="ALX45" s="438"/>
      <c r="ALY45" s="480"/>
      <c r="ALZ45" s="438"/>
      <c r="AMA45" s="480"/>
      <c r="AMB45" s="439"/>
      <c r="AMD45" s="450"/>
      <c r="AME45" s="439"/>
      <c r="AMG45" s="438"/>
      <c r="AMH45" s="480"/>
      <c r="AMI45" s="438"/>
      <c r="AMJ45" s="480"/>
      <c r="AMK45" s="439"/>
      <c r="AMM45" s="450"/>
      <c r="AMN45" s="439"/>
      <c r="AMP45" s="438"/>
      <c r="AMQ45" s="480"/>
      <c r="AMR45" s="438"/>
      <c r="AMS45" s="480"/>
      <c r="AMT45" s="439"/>
      <c r="AMV45" s="450"/>
      <c r="AMW45" s="439"/>
      <c r="AMY45" s="438"/>
      <c r="AMZ45" s="480"/>
      <c r="ANA45" s="438"/>
      <c r="ANB45" s="480"/>
      <c r="ANC45" s="439"/>
      <c r="ANE45" s="450"/>
      <c r="ANF45" s="439"/>
      <c r="ANH45" s="438"/>
      <c r="ANI45" s="480"/>
      <c r="ANJ45" s="438"/>
      <c r="ANK45" s="480"/>
      <c r="ANL45" s="439"/>
      <c r="ANN45" s="450"/>
      <c r="ANO45" s="439"/>
      <c r="ANQ45" s="438"/>
      <c r="ANR45" s="480"/>
      <c r="ANS45" s="438"/>
      <c r="ANT45" s="480"/>
      <c r="ANU45" s="439"/>
      <c r="ANW45" s="450"/>
      <c r="ANX45" s="439"/>
      <c r="ANZ45" s="438"/>
      <c r="AOA45" s="480"/>
      <c r="AOB45" s="438"/>
      <c r="AOC45" s="480"/>
      <c r="AOD45" s="439"/>
      <c r="AOF45" s="450"/>
      <c r="AOG45" s="439"/>
      <c r="AOI45" s="438"/>
      <c r="AOJ45" s="480"/>
      <c r="AOK45" s="438"/>
      <c r="AOL45" s="480"/>
      <c r="AOM45" s="439"/>
      <c r="AOO45" s="450"/>
      <c r="AOP45" s="439"/>
      <c r="AOR45" s="438"/>
      <c r="AOS45" s="480"/>
      <c r="AOT45" s="438"/>
      <c r="AOU45" s="480"/>
      <c r="AOV45" s="439"/>
      <c r="AOX45" s="450"/>
      <c r="AOY45" s="439"/>
      <c r="APA45" s="438"/>
      <c r="APB45" s="480"/>
      <c r="APC45" s="438"/>
      <c r="APD45" s="480"/>
      <c r="APE45" s="439"/>
      <c r="APG45" s="450"/>
      <c r="APH45" s="439"/>
      <c r="APJ45" s="438"/>
      <c r="APK45" s="480"/>
      <c r="APL45" s="438"/>
      <c r="APM45" s="480"/>
      <c r="APN45" s="439"/>
      <c r="APP45" s="450"/>
      <c r="APQ45" s="439"/>
      <c r="APS45" s="438"/>
      <c r="APT45" s="480"/>
      <c r="APU45" s="438"/>
      <c r="APV45" s="480"/>
      <c r="APW45" s="439"/>
      <c r="APY45" s="450"/>
      <c r="APZ45" s="439"/>
      <c r="AQB45" s="438"/>
      <c r="AQC45" s="480"/>
      <c r="AQD45" s="438"/>
      <c r="AQE45" s="480"/>
      <c r="AQF45" s="439"/>
      <c r="AQH45" s="450"/>
      <c r="AQI45" s="439"/>
      <c r="AQK45" s="438"/>
      <c r="AQL45" s="480"/>
      <c r="AQM45" s="438"/>
      <c r="AQN45" s="480"/>
      <c r="AQO45" s="439"/>
      <c r="AQQ45" s="450"/>
      <c r="AQR45" s="439"/>
      <c r="AQT45" s="438"/>
      <c r="AQU45" s="480"/>
      <c r="AQV45" s="438"/>
      <c r="AQW45" s="480"/>
      <c r="AQX45" s="439"/>
      <c r="AQZ45" s="450"/>
      <c r="ARA45" s="439"/>
      <c r="ARC45" s="438"/>
      <c r="ARD45" s="480"/>
      <c r="ARE45" s="438"/>
      <c r="ARF45" s="480"/>
      <c r="ARG45" s="439"/>
      <c r="ARI45" s="450"/>
      <c r="ARJ45" s="439"/>
      <c r="ARL45" s="438"/>
      <c r="ARM45" s="480"/>
      <c r="ARN45" s="438"/>
      <c r="ARO45" s="480"/>
      <c r="ARP45" s="439"/>
      <c r="ARR45" s="450"/>
      <c r="ARS45" s="439"/>
      <c r="ARU45" s="438"/>
      <c r="ARV45" s="480"/>
      <c r="ARW45" s="438"/>
      <c r="ARX45" s="480"/>
      <c r="ARY45" s="439"/>
      <c r="ASA45" s="450"/>
      <c r="ASB45" s="439"/>
      <c r="ASD45" s="438"/>
      <c r="ASE45" s="480"/>
      <c r="ASF45" s="438"/>
      <c r="ASG45" s="480"/>
      <c r="ASH45" s="439"/>
      <c r="ASJ45" s="450"/>
      <c r="ASK45" s="439"/>
      <c r="ASM45" s="438"/>
      <c r="ASN45" s="480"/>
      <c r="ASO45" s="438"/>
      <c r="ASP45" s="480"/>
      <c r="ASQ45" s="439"/>
      <c r="ASS45" s="450"/>
      <c r="AST45" s="439"/>
      <c r="ASV45" s="438"/>
      <c r="ASW45" s="480"/>
      <c r="ASX45" s="438"/>
      <c r="ASY45" s="480"/>
      <c r="ASZ45" s="439"/>
      <c r="ATB45" s="450"/>
      <c r="ATC45" s="439"/>
      <c r="ATE45" s="438"/>
      <c r="ATF45" s="480"/>
      <c r="ATG45" s="438"/>
      <c r="ATH45" s="480"/>
      <c r="ATI45" s="439"/>
      <c r="ATK45" s="450"/>
      <c r="ATL45" s="439"/>
      <c r="ATN45" s="438"/>
      <c r="ATO45" s="480"/>
      <c r="ATP45" s="438"/>
      <c r="ATQ45" s="480"/>
      <c r="ATR45" s="439"/>
      <c r="ATT45" s="450"/>
      <c r="ATU45" s="439"/>
      <c r="ATW45" s="438"/>
      <c r="ATX45" s="480"/>
      <c r="ATY45" s="438"/>
      <c r="ATZ45" s="480"/>
      <c r="AUA45" s="439"/>
      <c r="AUC45" s="450"/>
      <c r="AUD45" s="439"/>
      <c r="AUF45" s="438"/>
      <c r="AUG45" s="480"/>
      <c r="AUH45" s="438"/>
      <c r="AUI45" s="480"/>
      <c r="AUJ45" s="439"/>
      <c r="AUL45" s="450"/>
      <c r="AUM45" s="439"/>
      <c r="AUO45" s="438"/>
      <c r="AUP45" s="480"/>
      <c r="AUQ45" s="438"/>
      <c r="AUR45" s="480"/>
      <c r="AUS45" s="439"/>
      <c r="AUU45" s="450"/>
      <c r="AUV45" s="439"/>
      <c r="AUX45" s="438"/>
      <c r="AUY45" s="480"/>
      <c r="AUZ45" s="438"/>
      <c r="AVA45" s="480"/>
      <c r="AVB45" s="439"/>
      <c r="AVD45" s="450"/>
      <c r="AVE45" s="439"/>
      <c r="AVG45" s="438"/>
      <c r="AVH45" s="480"/>
      <c r="AVI45" s="438"/>
      <c r="AVJ45" s="480"/>
      <c r="AVK45" s="439"/>
      <c r="AVM45" s="450"/>
      <c r="AVN45" s="439"/>
      <c r="AVP45" s="438"/>
      <c r="AVQ45" s="480"/>
      <c r="AVR45" s="438"/>
      <c r="AVS45" s="480"/>
      <c r="AVT45" s="439"/>
      <c r="AVV45" s="450"/>
      <c r="AVW45" s="439"/>
      <c r="AVY45" s="438"/>
      <c r="AVZ45" s="480"/>
      <c r="AWA45" s="438"/>
      <c r="AWB45" s="480"/>
      <c r="AWC45" s="439"/>
      <c r="AWE45" s="450"/>
      <c r="AWF45" s="439"/>
      <c r="AWH45" s="438"/>
      <c r="AWI45" s="480"/>
      <c r="AWJ45" s="438"/>
      <c r="AWK45" s="480"/>
      <c r="AWL45" s="439"/>
      <c r="AWN45" s="450"/>
      <c r="AWO45" s="439"/>
      <c r="AWQ45" s="438"/>
      <c r="AWR45" s="480"/>
      <c r="AWS45" s="438"/>
      <c r="AWT45" s="480"/>
      <c r="AWU45" s="439"/>
      <c r="AWW45" s="450"/>
      <c r="AWX45" s="439"/>
      <c r="AWZ45" s="438"/>
      <c r="AXA45" s="480"/>
      <c r="AXB45" s="438"/>
      <c r="AXC45" s="480"/>
      <c r="AXD45" s="439"/>
      <c r="AXF45" s="450"/>
      <c r="AXG45" s="439"/>
      <c r="AXI45" s="438"/>
      <c r="AXJ45" s="480"/>
      <c r="AXK45" s="438"/>
      <c r="AXL45" s="480"/>
      <c r="AXM45" s="439"/>
      <c r="AXO45" s="450"/>
      <c r="AXP45" s="439"/>
      <c r="AXR45" s="438"/>
      <c r="AXS45" s="480"/>
      <c r="AXT45" s="438"/>
      <c r="AXU45" s="480"/>
      <c r="AXV45" s="439"/>
      <c r="AXX45" s="450"/>
      <c r="AXY45" s="439"/>
      <c r="AYA45" s="438"/>
      <c r="AYB45" s="480"/>
      <c r="AYC45" s="438"/>
      <c r="AYD45" s="480"/>
      <c r="AYE45" s="439"/>
      <c r="AYG45" s="450"/>
      <c r="AYH45" s="439"/>
      <c r="AYJ45" s="438"/>
      <c r="AYK45" s="480"/>
      <c r="AYL45" s="438"/>
      <c r="AYM45" s="480"/>
      <c r="AYN45" s="439"/>
      <c r="AYP45" s="450"/>
      <c r="AYQ45" s="439"/>
      <c r="AYS45" s="438"/>
      <c r="AYT45" s="480"/>
      <c r="AYU45" s="438"/>
      <c r="AYV45" s="480"/>
      <c r="AYW45" s="439"/>
      <c r="AYY45" s="450"/>
      <c r="AYZ45" s="439"/>
      <c r="AZB45" s="438"/>
      <c r="AZC45" s="480"/>
      <c r="AZD45" s="438"/>
      <c r="AZE45" s="480"/>
      <c r="AZF45" s="439"/>
      <c r="AZH45" s="450"/>
      <c r="AZI45" s="439"/>
      <c r="AZK45" s="438"/>
      <c r="AZL45" s="480"/>
      <c r="AZM45" s="438"/>
      <c r="AZN45" s="480"/>
      <c r="AZO45" s="439"/>
      <c r="AZQ45" s="450"/>
      <c r="AZR45" s="439"/>
      <c r="AZT45" s="438"/>
      <c r="AZU45" s="480"/>
      <c r="AZV45" s="438"/>
      <c r="AZW45" s="480"/>
      <c r="AZX45" s="439"/>
      <c r="AZZ45" s="450"/>
      <c r="BAA45" s="439"/>
      <c r="BAC45" s="438"/>
      <c r="BAD45" s="480"/>
      <c r="BAE45" s="438"/>
      <c r="BAF45" s="480"/>
      <c r="BAG45" s="439"/>
      <c r="BAI45" s="450"/>
      <c r="BAJ45" s="439"/>
      <c r="BAL45" s="438"/>
      <c r="BAM45" s="480"/>
      <c r="BAN45" s="438"/>
      <c r="BAO45" s="480"/>
      <c r="BAP45" s="439"/>
      <c r="BAR45" s="450"/>
      <c r="BAS45" s="439"/>
      <c r="BAU45" s="438"/>
      <c r="BAV45" s="480"/>
      <c r="BAW45" s="438"/>
      <c r="BAX45" s="480"/>
      <c r="BAY45" s="439"/>
      <c r="BBA45" s="450"/>
      <c r="BBB45" s="439"/>
      <c r="BBD45" s="438"/>
      <c r="BBE45" s="480"/>
      <c r="BBF45" s="438"/>
      <c r="BBG45" s="480"/>
      <c r="BBH45" s="439"/>
      <c r="BBJ45" s="450"/>
      <c r="BBK45" s="439"/>
      <c r="BBM45" s="438"/>
      <c r="BBN45" s="480"/>
      <c r="BBO45" s="438"/>
      <c r="BBP45" s="480"/>
      <c r="BBQ45" s="439"/>
      <c r="BBS45" s="450"/>
      <c r="BBT45" s="439"/>
      <c r="BBV45" s="438"/>
      <c r="BBW45" s="480"/>
      <c r="BBX45" s="438"/>
      <c r="BBY45" s="480"/>
      <c r="BBZ45" s="439"/>
      <c r="BCB45" s="450"/>
      <c r="BCC45" s="439"/>
      <c r="BCE45" s="438"/>
      <c r="BCF45" s="480"/>
      <c r="BCG45" s="438"/>
      <c r="BCH45" s="480"/>
      <c r="BCI45" s="439"/>
      <c r="BCK45" s="450"/>
      <c r="BCL45" s="439"/>
      <c r="BCN45" s="438"/>
      <c r="BCO45" s="480"/>
      <c r="BCP45" s="438"/>
      <c r="BCQ45" s="480"/>
      <c r="BCR45" s="439"/>
      <c r="BCT45" s="450"/>
      <c r="BCU45" s="439"/>
      <c r="BCW45" s="438"/>
      <c r="BCX45" s="480"/>
      <c r="BCY45" s="438"/>
      <c r="BCZ45" s="480"/>
      <c r="BDA45" s="439"/>
      <c r="BDC45" s="450"/>
      <c r="BDD45" s="439"/>
      <c r="BDF45" s="438"/>
      <c r="BDG45" s="480"/>
      <c r="BDH45" s="438"/>
      <c r="BDI45" s="480"/>
      <c r="BDJ45" s="439"/>
      <c r="BDL45" s="450"/>
      <c r="BDM45" s="439"/>
      <c r="BDO45" s="438"/>
      <c r="BDP45" s="480"/>
      <c r="BDQ45" s="438"/>
      <c r="BDR45" s="480"/>
      <c r="BDS45" s="439"/>
      <c r="BDU45" s="450"/>
      <c r="BDV45" s="439"/>
      <c r="BDX45" s="438"/>
      <c r="BDY45" s="480"/>
      <c r="BDZ45" s="438"/>
      <c r="BEA45" s="480"/>
      <c r="BEB45" s="439"/>
      <c r="BED45" s="450"/>
      <c r="BEE45" s="439"/>
      <c r="BEG45" s="438"/>
      <c r="BEH45" s="480"/>
      <c r="BEI45" s="438"/>
      <c r="BEJ45" s="480"/>
      <c r="BEK45" s="439"/>
      <c r="BEM45" s="450"/>
      <c r="BEN45" s="439"/>
      <c r="BEP45" s="438"/>
      <c r="BEQ45" s="480"/>
      <c r="BER45" s="438"/>
      <c r="BES45" s="480"/>
      <c r="BET45" s="439"/>
      <c r="BEV45" s="450"/>
      <c r="BEW45" s="439"/>
      <c r="BEY45" s="438"/>
      <c r="BEZ45" s="480"/>
      <c r="BFA45" s="438"/>
      <c r="BFB45" s="480"/>
      <c r="BFC45" s="439"/>
      <c r="BFE45" s="450"/>
      <c r="BFF45" s="439"/>
      <c r="BFH45" s="438"/>
      <c r="BFI45" s="480"/>
      <c r="BFJ45" s="438"/>
      <c r="BFK45" s="480"/>
      <c r="BFL45" s="439"/>
      <c r="BFN45" s="450"/>
      <c r="BFO45" s="439"/>
      <c r="BFQ45" s="438"/>
      <c r="BFR45" s="480"/>
      <c r="BFS45" s="438"/>
      <c r="BFT45" s="480"/>
      <c r="BFU45" s="439"/>
      <c r="BFW45" s="450"/>
      <c r="BFX45" s="439"/>
      <c r="BFZ45" s="438"/>
      <c r="BGA45" s="480"/>
      <c r="BGB45" s="438"/>
      <c r="BGC45" s="480"/>
      <c r="BGD45" s="439"/>
      <c r="BGF45" s="450"/>
      <c r="BGG45" s="439"/>
      <c r="BGI45" s="438"/>
      <c r="BGJ45" s="480"/>
      <c r="BGK45" s="438"/>
      <c r="BGL45" s="480"/>
      <c r="BGM45" s="439"/>
      <c r="BGO45" s="450"/>
      <c r="BGP45" s="439"/>
      <c r="BGR45" s="438"/>
      <c r="BGS45" s="480"/>
      <c r="BGT45" s="438"/>
      <c r="BGU45" s="480"/>
      <c r="BGV45" s="439"/>
      <c r="BGX45" s="450"/>
      <c r="BGY45" s="439"/>
      <c r="BHA45" s="438"/>
      <c r="BHB45" s="480"/>
      <c r="BHC45" s="438"/>
      <c r="BHD45" s="480"/>
      <c r="BHE45" s="439"/>
      <c r="BHG45" s="450"/>
      <c r="BHH45" s="439"/>
      <c r="BHJ45" s="438"/>
      <c r="BHK45" s="480"/>
      <c r="BHL45" s="438"/>
      <c r="BHM45" s="480"/>
      <c r="BHN45" s="439"/>
      <c r="BHP45" s="450"/>
      <c r="BHQ45" s="439"/>
      <c r="BHS45" s="438"/>
      <c r="BHT45" s="480"/>
      <c r="BHU45" s="438"/>
      <c r="BHV45" s="480"/>
      <c r="BHW45" s="439"/>
      <c r="BHY45" s="450"/>
      <c r="BHZ45" s="439"/>
      <c r="BIB45" s="438"/>
      <c r="BIC45" s="480"/>
      <c r="BID45" s="438"/>
      <c r="BIE45" s="480"/>
      <c r="BIF45" s="439"/>
      <c r="BIH45" s="450"/>
      <c r="BII45" s="439"/>
      <c r="BIK45" s="438"/>
      <c r="BIL45" s="480"/>
      <c r="BIM45" s="438"/>
      <c r="BIN45" s="480"/>
      <c r="BIO45" s="439"/>
      <c r="BIQ45" s="450"/>
      <c r="BIR45" s="439"/>
      <c r="BIT45" s="438"/>
      <c r="BIU45" s="480"/>
      <c r="BIV45" s="438"/>
      <c r="BIW45" s="480"/>
      <c r="BIX45" s="439"/>
      <c r="BIZ45" s="450"/>
      <c r="BJA45" s="439"/>
      <c r="BJC45" s="438"/>
      <c r="BJD45" s="480"/>
      <c r="BJE45" s="438"/>
      <c r="BJF45" s="480"/>
      <c r="BJG45" s="439"/>
      <c r="BJI45" s="450"/>
      <c r="BJJ45" s="439"/>
      <c r="BJL45" s="438"/>
      <c r="BJM45" s="480"/>
      <c r="BJN45" s="438"/>
      <c r="BJO45" s="480"/>
      <c r="BJP45" s="439"/>
      <c r="BJR45" s="450"/>
      <c r="BJS45" s="439"/>
      <c r="BJU45" s="438"/>
      <c r="BJV45" s="480"/>
      <c r="BJW45" s="438"/>
      <c r="BJX45" s="480"/>
      <c r="BJY45" s="439"/>
      <c r="BKA45" s="450"/>
      <c r="BKB45" s="439"/>
      <c r="BKD45" s="438"/>
      <c r="BKE45" s="480"/>
      <c r="BKF45" s="438"/>
      <c r="BKG45" s="480"/>
      <c r="BKH45" s="439"/>
      <c r="BKJ45" s="450"/>
      <c r="BKK45" s="439"/>
      <c r="BKM45" s="438"/>
      <c r="BKN45" s="480"/>
      <c r="BKO45" s="438"/>
      <c r="BKP45" s="480"/>
      <c r="BKQ45" s="439"/>
      <c r="BKS45" s="450"/>
      <c r="BKT45" s="439"/>
      <c r="BKV45" s="438"/>
      <c r="BKW45" s="480"/>
      <c r="BKX45" s="438"/>
      <c r="BKY45" s="480"/>
      <c r="BKZ45" s="439"/>
      <c r="BLB45" s="450"/>
      <c r="BLC45" s="439"/>
      <c r="BLE45" s="438"/>
      <c r="BLF45" s="480"/>
      <c r="BLG45" s="438"/>
      <c r="BLH45" s="480"/>
      <c r="BLI45" s="439"/>
      <c r="BLK45" s="450"/>
      <c r="BLL45" s="439"/>
      <c r="BLN45" s="438"/>
      <c r="BLO45" s="480"/>
      <c r="BLP45" s="438"/>
      <c r="BLQ45" s="480"/>
      <c r="BLR45" s="439"/>
      <c r="BLT45" s="450"/>
      <c r="BLU45" s="439"/>
      <c r="BLW45" s="438"/>
      <c r="BLX45" s="480"/>
      <c r="BLY45" s="438"/>
      <c r="BLZ45" s="480"/>
      <c r="BMA45" s="439"/>
      <c r="BMC45" s="450"/>
      <c r="BMD45" s="439"/>
      <c r="BMF45" s="438"/>
      <c r="BMG45" s="480"/>
      <c r="BMH45" s="438"/>
      <c r="BMI45" s="480"/>
      <c r="BMJ45" s="439"/>
      <c r="BML45" s="450"/>
      <c r="BMM45" s="439"/>
      <c r="BMO45" s="438"/>
      <c r="BMP45" s="480"/>
      <c r="BMQ45" s="438"/>
      <c r="BMR45" s="480"/>
      <c r="BMS45" s="439"/>
      <c r="BMU45" s="450"/>
      <c r="BMV45" s="439"/>
      <c r="BMX45" s="438"/>
      <c r="BMY45" s="480"/>
      <c r="BMZ45" s="438"/>
      <c r="BNA45" s="480"/>
      <c r="BNB45" s="439"/>
      <c r="BND45" s="450"/>
      <c r="BNE45" s="439"/>
      <c r="BNG45" s="438"/>
      <c r="BNH45" s="480"/>
      <c r="BNI45" s="438"/>
      <c r="BNJ45" s="480"/>
      <c r="BNK45" s="439"/>
      <c r="BNM45" s="450"/>
      <c r="BNN45" s="439"/>
      <c r="BNP45" s="438"/>
      <c r="BNQ45" s="480"/>
      <c r="BNR45" s="438"/>
      <c r="BNS45" s="480"/>
      <c r="BNT45" s="439"/>
      <c r="BNV45" s="450"/>
      <c r="BNW45" s="439"/>
      <c r="BNY45" s="438"/>
      <c r="BNZ45" s="480"/>
      <c r="BOA45" s="438"/>
      <c r="BOB45" s="480"/>
      <c r="BOC45" s="439"/>
      <c r="BOE45" s="450"/>
      <c r="BOF45" s="439"/>
      <c r="BOH45" s="438"/>
      <c r="BOI45" s="480"/>
      <c r="BOJ45" s="438"/>
      <c r="BOK45" s="480"/>
      <c r="BOL45" s="439"/>
      <c r="BON45" s="450"/>
      <c r="BOO45" s="439"/>
      <c r="BOQ45" s="438"/>
      <c r="BOR45" s="480"/>
      <c r="BOS45" s="438"/>
      <c r="BOT45" s="480"/>
      <c r="BOU45" s="439"/>
      <c r="BOW45" s="450"/>
      <c r="BOX45" s="439"/>
      <c r="BOZ45" s="438"/>
      <c r="BPA45" s="480"/>
      <c r="BPB45" s="438"/>
      <c r="BPC45" s="480"/>
      <c r="BPD45" s="439"/>
      <c r="BPF45" s="450"/>
      <c r="BPG45" s="439"/>
      <c r="BPI45" s="438"/>
      <c r="BPJ45" s="480"/>
      <c r="BPK45" s="438"/>
      <c r="BPL45" s="480"/>
      <c r="BPM45" s="439"/>
      <c r="BPO45" s="450"/>
      <c r="BPP45" s="439"/>
      <c r="BPR45" s="438"/>
      <c r="BPS45" s="480"/>
      <c r="BPT45" s="438"/>
      <c r="BPU45" s="480"/>
      <c r="BPV45" s="439"/>
      <c r="BPX45" s="450"/>
      <c r="BPY45" s="439"/>
      <c r="BQA45" s="438"/>
      <c r="BQB45" s="480"/>
      <c r="BQC45" s="438"/>
      <c r="BQD45" s="480"/>
      <c r="BQE45" s="439"/>
      <c r="BQG45" s="450"/>
      <c r="BQH45" s="439"/>
      <c r="BQJ45" s="438"/>
      <c r="BQK45" s="480"/>
      <c r="BQL45" s="438"/>
      <c r="BQM45" s="480"/>
      <c r="BQN45" s="439"/>
      <c r="BQP45" s="450"/>
      <c r="BQQ45" s="439"/>
      <c r="BQS45" s="438"/>
      <c r="BQT45" s="480"/>
      <c r="BQU45" s="438"/>
      <c r="BQV45" s="480"/>
      <c r="BQW45" s="439"/>
      <c r="BQY45" s="450"/>
      <c r="BQZ45" s="439"/>
      <c r="BRB45" s="438"/>
      <c r="BRC45" s="480"/>
      <c r="BRD45" s="438"/>
      <c r="BRE45" s="480"/>
      <c r="BRF45" s="439"/>
      <c r="BRH45" s="450"/>
      <c r="BRI45" s="439"/>
      <c r="BRK45" s="438"/>
      <c r="BRL45" s="480"/>
      <c r="BRM45" s="438"/>
      <c r="BRN45" s="480"/>
      <c r="BRO45" s="439"/>
      <c r="BRQ45" s="450"/>
      <c r="BRR45" s="439"/>
      <c r="BRT45" s="438"/>
      <c r="BRU45" s="480"/>
      <c r="BRV45" s="438"/>
      <c r="BRW45" s="480"/>
      <c r="BRX45" s="439"/>
      <c r="BRZ45" s="450"/>
      <c r="BSA45" s="439"/>
      <c r="BSC45" s="438"/>
      <c r="BSD45" s="480"/>
      <c r="BSE45" s="438"/>
      <c r="BSF45" s="480"/>
      <c r="BSG45" s="439"/>
      <c r="BSI45" s="450"/>
      <c r="BSJ45" s="439"/>
      <c r="BSL45" s="438"/>
      <c r="BSM45" s="480"/>
      <c r="BSN45" s="438"/>
      <c r="BSO45" s="480"/>
      <c r="BSP45" s="439"/>
      <c r="BSR45" s="450"/>
      <c r="BSS45" s="439"/>
      <c r="BSU45" s="438"/>
      <c r="BSV45" s="480"/>
      <c r="BSW45" s="438"/>
      <c r="BSX45" s="480"/>
      <c r="BSY45" s="439"/>
      <c r="BTA45" s="450"/>
      <c r="BTB45" s="439"/>
      <c r="BTD45" s="438"/>
      <c r="BTE45" s="480"/>
      <c r="BTF45" s="438"/>
      <c r="BTG45" s="480"/>
      <c r="BTH45" s="439"/>
      <c r="BTJ45" s="450"/>
      <c r="BTK45" s="439"/>
      <c r="BTM45" s="438"/>
      <c r="BTN45" s="480"/>
      <c r="BTO45" s="438"/>
      <c r="BTP45" s="480"/>
      <c r="BTQ45" s="439"/>
      <c r="BTS45" s="450"/>
      <c r="BTT45" s="439"/>
      <c r="BTV45" s="438"/>
      <c r="BTW45" s="480"/>
      <c r="BTX45" s="438"/>
      <c r="BTY45" s="480"/>
      <c r="BTZ45" s="439"/>
      <c r="BUB45" s="450"/>
      <c r="BUC45" s="439"/>
      <c r="BUE45" s="438"/>
      <c r="BUF45" s="480"/>
      <c r="BUG45" s="438"/>
      <c r="BUH45" s="480"/>
      <c r="BUI45" s="439"/>
      <c r="BUK45" s="450"/>
      <c r="BUL45" s="439"/>
      <c r="BUN45" s="438"/>
      <c r="BUO45" s="480"/>
      <c r="BUP45" s="438"/>
      <c r="BUQ45" s="480"/>
      <c r="BUR45" s="439"/>
      <c r="BUT45" s="450"/>
      <c r="BUU45" s="439"/>
      <c r="BUW45" s="438"/>
      <c r="BUX45" s="480"/>
      <c r="BUY45" s="438"/>
      <c r="BUZ45" s="480"/>
      <c r="BVA45" s="439"/>
      <c r="BVC45" s="450"/>
      <c r="BVD45" s="439"/>
      <c r="BVF45" s="438"/>
      <c r="BVG45" s="480"/>
      <c r="BVH45" s="438"/>
      <c r="BVI45" s="480"/>
      <c r="BVJ45" s="439"/>
      <c r="BVL45" s="450"/>
      <c r="BVM45" s="439"/>
      <c r="BVO45" s="438"/>
      <c r="BVP45" s="480"/>
      <c r="BVQ45" s="438"/>
      <c r="BVR45" s="480"/>
      <c r="BVS45" s="439"/>
      <c r="BVU45" s="450"/>
      <c r="BVV45" s="439"/>
      <c r="BVX45" s="438"/>
      <c r="BVY45" s="480"/>
      <c r="BVZ45" s="438"/>
      <c r="BWA45" s="480"/>
      <c r="BWB45" s="439"/>
      <c r="BWD45" s="450"/>
      <c r="BWE45" s="439"/>
      <c r="BWG45" s="438"/>
      <c r="BWH45" s="480"/>
      <c r="BWI45" s="438"/>
      <c r="BWJ45" s="480"/>
      <c r="BWK45" s="439"/>
      <c r="BWM45" s="450"/>
      <c r="BWN45" s="439"/>
      <c r="BWP45" s="438"/>
      <c r="BWQ45" s="480"/>
      <c r="BWR45" s="438"/>
      <c r="BWS45" s="480"/>
      <c r="BWT45" s="439"/>
      <c r="BWV45" s="450"/>
      <c r="BWW45" s="439"/>
      <c r="BWY45" s="438"/>
      <c r="BWZ45" s="480"/>
      <c r="BXA45" s="438"/>
      <c r="BXB45" s="480"/>
      <c r="BXC45" s="439"/>
      <c r="BXE45" s="450"/>
      <c r="BXF45" s="439"/>
      <c r="BXH45" s="438"/>
      <c r="BXI45" s="480"/>
      <c r="BXJ45" s="438"/>
      <c r="BXK45" s="480"/>
      <c r="BXL45" s="439"/>
      <c r="BXN45" s="450"/>
      <c r="BXO45" s="439"/>
      <c r="BXQ45" s="438"/>
      <c r="BXR45" s="480"/>
      <c r="BXS45" s="438"/>
      <c r="BXT45" s="480"/>
      <c r="BXU45" s="439"/>
      <c r="BXW45" s="450"/>
      <c r="BXX45" s="439"/>
      <c r="BXZ45" s="438"/>
      <c r="BYA45" s="480"/>
      <c r="BYB45" s="438"/>
      <c r="BYC45" s="480"/>
      <c r="BYD45" s="439"/>
      <c r="BYF45" s="450"/>
      <c r="BYG45" s="439"/>
      <c r="BYI45" s="438"/>
      <c r="BYJ45" s="480"/>
      <c r="BYK45" s="438"/>
      <c r="BYL45" s="480"/>
      <c r="BYM45" s="439"/>
      <c r="BYO45" s="450"/>
      <c r="BYP45" s="439"/>
      <c r="BYR45" s="438"/>
      <c r="BYS45" s="480"/>
      <c r="BYT45" s="438"/>
      <c r="BYU45" s="480"/>
      <c r="BYV45" s="439"/>
      <c r="BYX45" s="450"/>
      <c r="BYY45" s="439"/>
      <c r="BZA45" s="438"/>
      <c r="BZB45" s="480"/>
      <c r="BZC45" s="438"/>
      <c r="BZD45" s="480"/>
      <c r="BZE45" s="439"/>
      <c r="BZG45" s="450"/>
      <c r="BZH45" s="439"/>
      <c r="BZJ45" s="438"/>
      <c r="BZK45" s="480"/>
      <c r="BZL45" s="438"/>
      <c r="BZM45" s="480"/>
      <c r="BZN45" s="439"/>
      <c r="BZP45" s="450"/>
      <c r="BZQ45" s="439"/>
      <c r="BZS45" s="438"/>
      <c r="BZT45" s="480"/>
      <c r="BZU45" s="438"/>
      <c r="BZV45" s="480"/>
      <c r="BZW45" s="439"/>
      <c r="BZY45" s="450"/>
      <c r="BZZ45" s="439"/>
      <c r="CAB45" s="438"/>
      <c r="CAC45" s="480"/>
      <c r="CAD45" s="438"/>
      <c r="CAE45" s="480"/>
      <c r="CAF45" s="439"/>
      <c r="CAH45" s="450"/>
      <c r="CAI45" s="439"/>
      <c r="CAK45" s="438"/>
      <c r="CAL45" s="480"/>
      <c r="CAM45" s="438"/>
      <c r="CAN45" s="480"/>
      <c r="CAO45" s="439"/>
      <c r="CAQ45" s="450"/>
      <c r="CAR45" s="439"/>
      <c r="CAT45" s="438"/>
      <c r="CAU45" s="480"/>
      <c r="CAV45" s="438"/>
      <c r="CAW45" s="480"/>
      <c r="CAX45" s="439"/>
      <c r="CAZ45" s="450"/>
      <c r="CBA45" s="439"/>
      <c r="CBC45" s="438"/>
      <c r="CBD45" s="480"/>
      <c r="CBE45" s="438"/>
      <c r="CBF45" s="480"/>
      <c r="CBG45" s="439"/>
      <c r="CBI45" s="450"/>
      <c r="CBJ45" s="439"/>
      <c r="CBL45" s="438"/>
      <c r="CBM45" s="480"/>
      <c r="CBN45" s="438"/>
      <c r="CBO45" s="480"/>
      <c r="CBP45" s="439"/>
      <c r="CBR45" s="450"/>
      <c r="CBS45" s="439"/>
      <c r="CBU45" s="438"/>
      <c r="CBV45" s="480"/>
      <c r="CBW45" s="438"/>
      <c r="CBX45" s="480"/>
      <c r="CBY45" s="439"/>
      <c r="CCA45" s="450"/>
      <c r="CCB45" s="439"/>
      <c r="CCD45" s="438"/>
      <c r="CCE45" s="480"/>
      <c r="CCF45" s="438"/>
      <c r="CCG45" s="480"/>
      <c r="CCH45" s="439"/>
      <c r="CCJ45" s="450"/>
      <c r="CCK45" s="439"/>
      <c r="CCM45" s="438"/>
      <c r="CCN45" s="480"/>
      <c r="CCO45" s="438"/>
      <c r="CCP45" s="480"/>
      <c r="CCQ45" s="439"/>
      <c r="CCS45" s="450"/>
      <c r="CCT45" s="439"/>
      <c r="CCV45" s="438"/>
      <c r="CCW45" s="480"/>
      <c r="CCX45" s="438"/>
      <c r="CCY45" s="480"/>
      <c r="CCZ45" s="439"/>
      <c r="CDB45" s="450"/>
      <c r="CDC45" s="439"/>
      <c r="CDE45" s="438"/>
      <c r="CDF45" s="480"/>
      <c r="CDG45" s="438"/>
      <c r="CDH45" s="480"/>
      <c r="CDI45" s="439"/>
      <c r="CDK45" s="450"/>
      <c r="CDL45" s="439"/>
      <c r="CDN45" s="438"/>
      <c r="CDO45" s="480"/>
      <c r="CDP45" s="438"/>
      <c r="CDQ45" s="480"/>
      <c r="CDR45" s="439"/>
      <c r="CDT45" s="450"/>
      <c r="CDU45" s="439"/>
      <c r="CDW45" s="438"/>
      <c r="CDX45" s="480"/>
      <c r="CDY45" s="438"/>
      <c r="CDZ45" s="480"/>
      <c r="CEA45" s="439"/>
      <c r="CEC45" s="450"/>
      <c r="CED45" s="439"/>
      <c r="CEF45" s="438"/>
      <c r="CEG45" s="480"/>
      <c r="CEH45" s="438"/>
      <c r="CEI45" s="480"/>
      <c r="CEJ45" s="439"/>
      <c r="CEL45" s="450"/>
      <c r="CEM45" s="439"/>
      <c r="CEO45" s="438"/>
      <c r="CEP45" s="480"/>
      <c r="CEQ45" s="438"/>
      <c r="CER45" s="480"/>
      <c r="CES45" s="439"/>
      <c r="CEU45" s="450"/>
      <c r="CEV45" s="439"/>
      <c r="CEX45" s="438"/>
      <c r="CEY45" s="480"/>
      <c r="CEZ45" s="438"/>
      <c r="CFA45" s="480"/>
      <c r="CFB45" s="439"/>
      <c r="CFD45" s="450"/>
      <c r="CFE45" s="439"/>
      <c r="CFG45" s="438"/>
      <c r="CFH45" s="480"/>
      <c r="CFI45" s="438"/>
      <c r="CFJ45" s="480"/>
      <c r="CFK45" s="439"/>
      <c r="CFM45" s="450"/>
      <c r="CFN45" s="439"/>
      <c r="CFP45" s="438"/>
      <c r="CFQ45" s="480"/>
      <c r="CFR45" s="438"/>
      <c r="CFS45" s="480"/>
      <c r="CFT45" s="439"/>
      <c r="CFV45" s="450"/>
      <c r="CFW45" s="439"/>
      <c r="CFY45" s="438"/>
      <c r="CFZ45" s="480"/>
      <c r="CGA45" s="438"/>
      <c r="CGB45" s="480"/>
      <c r="CGC45" s="439"/>
      <c r="CGE45" s="450"/>
      <c r="CGF45" s="439"/>
      <c r="CGH45" s="438"/>
      <c r="CGI45" s="480"/>
      <c r="CGJ45" s="438"/>
      <c r="CGK45" s="480"/>
      <c r="CGL45" s="439"/>
      <c r="CGN45" s="450"/>
      <c r="CGO45" s="439"/>
      <c r="CGQ45" s="438"/>
      <c r="CGR45" s="480"/>
      <c r="CGS45" s="438"/>
      <c r="CGT45" s="480"/>
      <c r="CGU45" s="439"/>
      <c r="CGW45" s="450"/>
      <c r="CGX45" s="439"/>
      <c r="CGZ45" s="438"/>
      <c r="CHA45" s="480"/>
      <c r="CHB45" s="438"/>
      <c r="CHC45" s="480"/>
      <c r="CHD45" s="439"/>
      <c r="CHF45" s="450"/>
      <c r="CHG45" s="439"/>
      <c r="CHI45" s="438"/>
      <c r="CHJ45" s="480"/>
      <c r="CHK45" s="438"/>
      <c r="CHL45" s="480"/>
      <c r="CHM45" s="439"/>
      <c r="CHO45" s="450"/>
      <c r="CHP45" s="439"/>
      <c r="CHR45" s="438"/>
      <c r="CHS45" s="480"/>
      <c r="CHT45" s="438"/>
      <c r="CHU45" s="480"/>
      <c r="CHV45" s="439"/>
      <c r="CHX45" s="450"/>
      <c r="CHY45" s="439"/>
      <c r="CIA45" s="438"/>
      <c r="CIB45" s="480"/>
      <c r="CIC45" s="438"/>
      <c r="CID45" s="480"/>
      <c r="CIE45" s="439"/>
      <c r="CIG45" s="450"/>
      <c r="CIH45" s="439"/>
      <c r="CIJ45" s="438"/>
      <c r="CIK45" s="480"/>
      <c r="CIL45" s="438"/>
      <c r="CIM45" s="480"/>
      <c r="CIN45" s="439"/>
      <c r="CIP45" s="450"/>
      <c r="CIQ45" s="439"/>
      <c r="CIS45" s="438"/>
      <c r="CIT45" s="480"/>
      <c r="CIU45" s="438"/>
      <c r="CIV45" s="480"/>
      <c r="CIW45" s="439"/>
      <c r="CIY45" s="450"/>
      <c r="CIZ45" s="439"/>
      <c r="CJB45" s="438"/>
      <c r="CJC45" s="480"/>
      <c r="CJD45" s="438"/>
      <c r="CJE45" s="480"/>
      <c r="CJF45" s="439"/>
      <c r="CJH45" s="450"/>
      <c r="CJI45" s="439"/>
      <c r="CJK45" s="438"/>
      <c r="CJL45" s="480"/>
      <c r="CJM45" s="438"/>
      <c r="CJN45" s="480"/>
      <c r="CJO45" s="439"/>
      <c r="CJQ45" s="450"/>
      <c r="CJR45" s="439"/>
      <c r="CJT45" s="438"/>
      <c r="CJU45" s="480"/>
      <c r="CJV45" s="438"/>
      <c r="CJW45" s="480"/>
      <c r="CJX45" s="439"/>
      <c r="CJZ45" s="450"/>
      <c r="CKA45" s="439"/>
      <c r="CKC45" s="438"/>
      <c r="CKD45" s="480"/>
      <c r="CKE45" s="438"/>
      <c r="CKF45" s="480"/>
      <c r="CKG45" s="439"/>
      <c r="CKI45" s="450"/>
      <c r="CKJ45" s="439"/>
      <c r="CKL45" s="438"/>
      <c r="CKM45" s="480"/>
      <c r="CKN45" s="438"/>
      <c r="CKO45" s="480"/>
      <c r="CKP45" s="439"/>
      <c r="CKR45" s="450"/>
      <c r="CKS45" s="439"/>
      <c r="CKU45" s="438"/>
      <c r="CKV45" s="480"/>
      <c r="CKW45" s="438"/>
      <c r="CKX45" s="480"/>
      <c r="CKY45" s="439"/>
      <c r="CLA45" s="450"/>
      <c r="CLB45" s="439"/>
      <c r="CLD45" s="438"/>
      <c r="CLE45" s="480"/>
      <c r="CLF45" s="438"/>
      <c r="CLG45" s="480"/>
      <c r="CLH45" s="439"/>
      <c r="CLJ45" s="450"/>
      <c r="CLK45" s="439"/>
      <c r="CLM45" s="438"/>
      <c r="CLN45" s="480"/>
      <c r="CLO45" s="438"/>
      <c r="CLP45" s="480"/>
      <c r="CLQ45" s="439"/>
      <c r="CLS45" s="450"/>
      <c r="CLT45" s="439"/>
      <c r="CLV45" s="438"/>
      <c r="CLW45" s="480"/>
      <c r="CLX45" s="438"/>
      <c r="CLY45" s="480"/>
      <c r="CLZ45" s="439"/>
      <c r="CMB45" s="450"/>
      <c r="CMC45" s="439"/>
      <c r="CME45" s="438"/>
      <c r="CMF45" s="480"/>
      <c r="CMG45" s="438"/>
      <c r="CMH45" s="480"/>
      <c r="CMI45" s="439"/>
      <c r="CMK45" s="450"/>
      <c r="CML45" s="439"/>
      <c r="CMN45" s="438"/>
      <c r="CMO45" s="480"/>
      <c r="CMP45" s="438"/>
      <c r="CMQ45" s="480"/>
      <c r="CMR45" s="439"/>
      <c r="CMT45" s="450"/>
      <c r="CMU45" s="439"/>
      <c r="CMW45" s="438"/>
      <c r="CMX45" s="480"/>
      <c r="CMY45" s="438"/>
      <c r="CMZ45" s="480"/>
      <c r="CNA45" s="439"/>
      <c r="CNC45" s="450"/>
      <c r="CND45" s="439"/>
      <c r="CNF45" s="438"/>
      <c r="CNG45" s="480"/>
      <c r="CNH45" s="438"/>
      <c r="CNI45" s="480"/>
      <c r="CNJ45" s="439"/>
      <c r="CNL45" s="450"/>
      <c r="CNM45" s="439"/>
      <c r="CNO45" s="438"/>
      <c r="CNP45" s="480"/>
      <c r="CNQ45" s="438"/>
      <c r="CNR45" s="480"/>
      <c r="CNS45" s="439"/>
      <c r="CNU45" s="450"/>
      <c r="CNV45" s="439"/>
      <c r="CNX45" s="438"/>
      <c r="CNY45" s="480"/>
      <c r="CNZ45" s="438"/>
      <c r="COA45" s="480"/>
      <c r="COB45" s="439"/>
      <c r="COD45" s="450"/>
      <c r="COE45" s="439"/>
      <c r="COG45" s="438"/>
      <c r="COH45" s="480"/>
      <c r="COI45" s="438"/>
      <c r="COJ45" s="480"/>
      <c r="COK45" s="439"/>
      <c r="COM45" s="450"/>
      <c r="CON45" s="439"/>
      <c r="COP45" s="438"/>
      <c r="COQ45" s="480"/>
      <c r="COR45" s="438"/>
      <c r="COS45" s="480"/>
      <c r="COT45" s="439"/>
      <c r="COV45" s="450"/>
      <c r="COW45" s="439"/>
      <c r="COY45" s="438"/>
      <c r="COZ45" s="480"/>
      <c r="CPA45" s="438"/>
      <c r="CPB45" s="480"/>
      <c r="CPC45" s="439"/>
      <c r="CPE45" s="450"/>
      <c r="CPF45" s="439"/>
      <c r="CPH45" s="438"/>
      <c r="CPI45" s="480"/>
      <c r="CPJ45" s="438"/>
      <c r="CPK45" s="480"/>
      <c r="CPL45" s="439"/>
      <c r="CPN45" s="450"/>
      <c r="CPO45" s="439"/>
      <c r="CPQ45" s="438"/>
      <c r="CPR45" s="480"/>
      <c r="CPS45" s="438"/>
      <c r="CPT45" s="480"/>
      <c r="CPU45" s="439"/>
      <c r="CPW45" s="450"/>
      <c r="CPX45" s="439"/>
      <c r="CPZ45" s="438"/>
      <c r="CQA45" s="480"/>
      <c r="CQB45" s="438"/>
      <c r="CQC45" s="480"/>
      <c r="CQD45" s="439"/>
      <c r="CQF45" s="450"/>
      <c r="CQG45" s="439"/>
      <c r="CQI45" s="438"/>
      <c r="CQJ45" s="480"/>
      <c r="CQK45" s="438"/>
      <c r="CQL45" s="480"/>
      <c r="CQM45" s="439"/>
      <c r="CQO45" s="450"/>
      <c r="CQP45" s="439"/>
      <c r="CQR45" s="438"/>
      <c r="CQS45" s="480"/>
      <c r="CQT45" s="438"/>
      <c r="CQU45" s="480"/>
      <c r="CQV45" s="439"/>
      <c r="CQX45" s="450"/>
      <c r="CQY45" s="439"/>
      <c r="CRA45" s="438"/>
      <c r="CRB45" s="480"/>
      <c r="CRC45" s="438"/>
      <c r="CRD45" s="480"/>
      <c r="CRE45" s="439"/>
      <c r="CRG45" s="450"/>
      <c r="CRH45" s="439"/>
      <c r="CRJ45" s="438"/>
      <c r="CRK45" s="480"/>
      <c r="CRL45" s="438"/>
      <c r="CRM45" s="480"/>
      <c r="CRN45" s="439"/>
      <c r="CRP45" s="450"/>
      <c r="CRQ45" s="439"/>
      <c r="CRS45" s="438"/>
      <c r="CRT45" s="480"/>
      <c r="CRU45" s="438"/>
      <c r="CRV45" s="480"/>
      <c r="CRW45" s="439"/>
      <c r="CRY45" s="450"/>
      <c r="CRZ45" s="439"/>
      <c r="CSB45" s="438"/>
      <c r="CSC45" s="480"/>
      <c r="CSD45" s="438"/>
      <c r="CSE45" s="480"/>
      <c r="CSF45" s="439"/>
      <c r="CSH45" s="450"/>
      <c r="CSI45" s="439"/>
      <c r="CSK45" s="438"/>
      <c r="CSL45" s="480"/>
      <c r="CSM45" s="438"/>
      <c r="CSN45" s="480"/>
      <c r="CSO45" s="439"/>
      <c r="CSQ45" s="450"/>
      <c r="CSR45" s="439"/>
      <c r="CST45" s="438"/>
      <c r="CSU45" s="480"/>
      <c r="CSV45" s="438"/>
      <c r="CSW45" s="480"/>
      <c r="CSX45" s="439"/>
      <c r="CSZ45" s="450"/>
      <c r="CTA45" s="439"/>
      <c r="CTC45" s="438"/>
      <c r="CTD45" s="480"/>
      <c r="CTE45" s="438"/>
      <c r="CTF45" s="480"/>
      <c r="CTG45" s="439"/>
      <c r="CTI45" s="450"/>
      <c r="CTJ45" s="439"/>
      <c r="CTL45" s="438"/>
      <c r="CTM45" s="480"/>
      <c r="CTN45" s="438"/>
      <c r="CTO45" s="480"/>
      <c r="CTP45" s="439"/>
      <c r="CTR45" s="450"/>
      <c r="CTS45" s="439"/>
      <c r="CTU45" s="438"/>
      <c r="CTV45" s="480"/>
      <c r="CTW45" s="438"/>
      <c r="CTX45" s="480"/>
      <c r="CTY45" s="439"/>
      <c r="CUA45" s="450"/>
      <c r="CUB45" s="439"/>
      <c r="CUD45" s="438"/>
      <c r="CUE45" s="480"/>
      <c r="CUF45" s="438"/>
      <c r="CUG45" s="480"/>
      <c r="CUH45" s="439"/>
      <c r="CUJ45" s="450"/>
      <c r="CUK45" s="439"/>
      <c r="CUM45" s="438"/>
      <c r="CUN45" s="480"/>
      <c r="CUO45" s="438"/>
      <c r="CUP45" s="480"/>
      <c r="CUQ45" s="439"/>
      <c r="CUS45" s="450"/>
      <c r="CUT45" s="439"/>
      <c r="CUV45" s="438"/>
      <c r="CUW45" s="480"/>
      <c r="CUX45" s="438"/>
      <c r="CUY45" s="480"/>
      <c r="CUZ45" s="439"/>
      <c r="CVB45" s="450"/>
      <c r="CVC45" s="439"/>
      <c r="CVE45" s="438"/>
      <c r="CVF45" s="480"/>
      <c r="CVG45" s="438"/>
      <c r="CVH45" s="480"/>
      <c r="CVI45" s="439"/>
      <c r="CVK45" s="450"/>
      <c r="CVL45" s="439"/>
      <c r="CVN45" s="438"/>
      <c r="CVO45" s="480"/>
      <c r="CVP45" s="438"/>
      <c r="CVQ45" s="480"/>
      <c r="CVR45" s="439"/>
      <c r="CVT45" s="450"/>
      <c r="CVU45" s="439"/>
      <c r="CVW45" s="438"/>
      <c r="CVX45" s="480"/>
      <c r="CVY45" s="438"/>
      <c r="CVZ45" s="480"/>
      <c r="CWA45" s="439"/>
      <c r="CWC45" s="450"/>
      <c r="CWD45" s="439"/>
      <c r="CWF45" s="438"/>
      <c r="CWG45" s="480"/>
      <c r="CWH45" s="438"/>
      <c r="CWI45" s="480"/>
      <c r="CWJ45" s="439"/>
      <c r="CWL45" s="450"/>
      <c r="CWM45" s="439"/>
      <c r="CWO45" s="438"/>
      <c r="CWP45" s="480"/>
      <c r="CWQ45" s="438"/>
      <c r="CWR45" s="480"/>
      <c r="CWS45" s="439"/>
      <c r="CWU45" s="450"/>
      <c r="CWV45" s="439"/>
      <c r="CWX45" s="438"/>
      <c r="CWY45" s="480"/>
      <c r="CWZ45" s="438"/>
      <c r="CXA45" s="480"/>
      <c r="CXB45" s="439"/>
      <c r="CXD45" s="450"/>
      <c r="CXE45" s="439"/>
      <c r="CXG45" s="438"/>
      <c r="CXH45" s="480"/>
      <c r="CXI45" s="438"/>
      <c r="CXJ45" s="480"/>
      <c r="CXK45" s="439"/>
      <c r="CXM45" s="450"/>
      <c r="CXN45" s="439"/>
      <c r="CXP45" s="438"/>
      <c r="CXQ45" s="480"/>
      <c r="CXR45" s="438"/>
      <c r="CXS45" s="480"/>
      <c r="CXT45" s="439"/>
      <c r="CXV45" s="450"/>
      <c r="CXW45" s="439"/>
      <c r="CXY45" s="438"/>
      <c r="CXZ45" s="480"/>
      <c r="CYA45" s="438"/>
      <c r="CYB45" s="480"/>
      <c r="CYC45" s="439"/>
      <c r="CYE45" s="450"/>
      <c r="CYF45" s="439"/>
      <c r="CYH45" s="438"/>
      <c r="CYI45" s="480"/>
      <c r="CYJ45" s="438"/>
      <c r="CYK45" s="480"/>
      <c r="CYL45" s="439"/>
      <c r="CYN45" s="450"/>
      <c r="CYO45" s="439"/>
      <c r="CYQ45" s="438"/>
      <c r="CYR45" s="480"/>
      <c r="CYS45" s="438"/>
      <c r="CYT45" s="480"/>
      <c r="CYU45" s="439"/>
      <c r="CYW45" s="450"/>
      <c r="CYX45" s="439"/>
      <c r="CYZ45" s="438"/>
      <c r="CZA45" s="480"/>
      <c r="CZB45" s="438"/>
      <c r="CZC45" s="480"/>
      <c r="CZD45" s="439"/>
      <c r="CZF45" s="450"/>
      <c r="CZG45" s="439"/>
      <c r="CZI45" s="438"/>
      <c r="CZJ45" s="480"/>
      <c r="CZK45" s="438"/>
      <c r="CZL45" s="480"/>
      <c r="CZM45" s="439"/>
      <c r="CZO45" s="450"/>
      <c r="CZP45" s="439"/>
      <c r="CZR45" s="438"/>
      <c r="CZS45" s="480"/>
      <c r="CZT45" s="438"/>
      <c r="CZU45" s="480"/>
      <c r="CZV45" s="439"/>
      <c r="CZX45" s="450"/>
      <c r="CZY45" s="439"/>
      <c r="DAA45" s="438"/>
      <c r="DAB45" s="480"/>
      <c r="DAC45" s="438"/>
      <c r="DAD45" s="480"/>
      <c r="DAE45" s="439"/>
      <c r="DAG45" s="450"/>
      <c r="DAH45" s="439"/>
      <c r="DAJ45" s="438"/>
      <c r="DAK45" s="480"/>
      <c r="DAL45" s="438"/>
      <c r="DAM45" s="480"/>
      <c r="DAN45" s="439"/>
      <c r="DAP45" s="450"/>
      <c r="DAQ45" s="439"/>
      <c r="DAS45" s="438"/>
      <c r="DAT45" s="480"/>
      <c r="DAU45" s="438"/>
      <c r="DAV45" s="480"/>
      <c r="DAW45" s="439"/>
      <c r="DAY45" s="450"/>
      <c r="DAZ45" s="439"/>
      <c r="DBB45" s="438"/>
      <c r="DBC45" s="480"/>
      <c r="DBD45" s="438"/>
      <c r="DBE45" s="480"/>
      <c r="DBF45" s="439"/>
      <c r="DBH45" s="450"/>
      <c r="DBI45" s="439"/>
      <c r="DBK45" s="438"/>
      <c r="DBL45" s="480"/>
      <c r="DBM45" s="438"/>
      <c r="DBN45" s="480"/>
      <c r="DBO45" s="439"/>
      <c r="DBQ45" s="450"/>
      <c r="DBR45" s="439"/>
      <c r="DBT45" s="438"/>
      <c r="DBU45" s="480"/>
      <c r="DBV45" s="438"/>
      <c r="DBW45" s="480"/>
      <c r="DBX45" s="439"/>
      <c r="DBZ45" s="450"/>
      <c r="DCA45" s="439"/>
      <c r="DCC45" s="438"/>
      <c r="DCD45" s="480"/>
      <c r="DCE45" s="438"/>
      <c r="DCF45" s="480"/>
      <c r="DCG45" s="439"/>
      <c r="DCI45" s="450"/>
      <c r="DCJ45" s="439"/>
      <c r="DCL45" s="438"/>
      <c r="DCM45" s="480"/>
      <c r="DCN45" s="438"/>
      <c r="DCO45" s="480"/>
      <c r="DCP45" s="439"/>
      <c r="DCR45" s="450"/>
      <c r="DCS45" s="439"/>
      <c r="DCU45" s="438"/>
      <c r="DCV45" s="480"/>
      <c r="DCW45" s="438"/>
      <c r="DCX45" s="480"/>
      <c r="DCY45" s="439"/>
      <c r="DDA45" s="450"/>
      <c r="DDB45" s="439"/>
      <c r="DDD45" s="438"/>
      <c r="DDE45" s="480"/>
      <c r="DDF45" s="438"/>
      <c r="DDG45" s="480"/>
      <c r="DDH45" s="439"/>
      <c r="DDJ45" s="450"/>
      <c r="DDK45" s="439"/>
      <c r="DDM45" s="438"/>
      <c r="DDN45" s="480"/>
      <c r="DDO45" s="438"/>
      <c r="DDP45" s="480"/>
      <c r="DDQ45" s="439"/>
      <c r="DDS45" s="450"/>
      <c r="DDT45" s="439"/>
      <c r="DDV45" s="438"/>
      <c r="DDW45" s="480"/>
      <c r="DDX45" s="438"/>
      <c r="DDY45" s="480"/>
      <c r="DDZ45" s="439"/>
      <c r="DEB45" s="450"/>
      <c r="DEC45" s="439"/>
      <c r="DEE45" s="438"/>
      <c r="DEF45" s="480"/>
      <c r="DEG45" s="438"/>
      <c r="DEH45" s="480"/>
      <c r="DEI45" s="439"/>
      <c r="DEK45" s="450"/>
      <c r="DEL45" s="439"/>
      <c r="DEN45" s="438"/>
      <c r="DEO45" s="480"/>
      <c r="DEP45" s="438"/>
      <c r="DEQ45" s="480"/>
      <c r="DER45" s="439"/>
      <c r="DET45" s="450"/>
      <c r="DEU45" s="439"/>
      <c r="DEW45" s="438"/>
      <c r="DEX45" s="480"/>
      <c r="DEY45" s="438"/>
      <c r="DEZ45" s="480"/>
      <c r="DFA45" s="439"/>
      <c r="DFC45" s="450"/>
      <c r="DFD45" s="439"/>
      <c r="DFF45" s="438"/>
      <c r="DFG45" s="480"/>
      <c r="DFH45" s="438"/>
      <c r="DFI45" s="480"/>
      <c r="DFJ45" s="439"/>
      <c r="DFL45" s="450"/>
      <c r="DFM45" s="439"/>
      <c r="DFO45" s="438"/>
      <c r="DFP45" s="480"/>
      <c r="DFQ45" s="438"/>
      <c r="DFR45" s="480"/>
      <c r="DFS45" s="439"/>
      <c r="DFU45" s="450"/>
      <c r="DFV45" s="439"/>
      <c r="DFX45" s="438"/>
      <c r="DFY45" s="480"/>
      <c r="DFZ45" s="438"/>
      <c r="DGA45" s="480"/>
      <c r="DGB45" s="439"/>
      <c r="DGD45" s="450"/>
      <c r="DGE45" s="439"/>
      <c r="DGG45" s="438"/>
      <c r="DGH45" s="480"/>
      <c r="DGI45" s="438"/>
      <c r="DGJ45" s="480"/>
      <c r="DGK45" s="439"/>
      <c r="DGM45" s="450"/>
      <c r="DGN45" s="439"/>
      <c r="DGP45" s="438"/>
      <c r="DGQ45" s="480"/>
      <c r="DGR45" s="438"/>
      <c r="DGS45" s="480"/>
      <c r="DGT45" s="439"/>
      <c r="DGV45" s="450"/>
      <c r="DGW45" s="439"/>
      <c r="DGY45" s="438"/>
      <c r="DGZ45" s="480"/>
      <c r="DHA45" s="438"/>
      <c r="DHB45" s="480"/>
      <c r="DHC45" s="439"/>
      <c r="DHE45" s="450"/>
      <c r="DHF45" s="439"/>
      <c r="DHH45" s="438"/>
      <c r="DHI45" s="480"/>
      <c r="DHJ45" s="438"/>
      <c r="DHK45" s="480"/>
      <c r="DHL45" s="439"/>
      <c r="DHN45" s="450"/>
      <c r="DHO45" s="439"/>
      <c r="DHQ45" s="438"/>
      <c r="DHR45" s="480"/>
      <c r="DHS45" s="438"/>
      <c r="DHT45" s="480"/>
      <c r="DHU45" s="439"/>
      <c r="DHW45" s="450"/>
      <c r="DHX45" s="439"/>
      <c r="DHZ45" s="438"/>
      <c r="DIA45" s="480"/>
      <c r="DIB45" s="438"/>
      <c r="DIC45" s="480"/>
      <c r="DID45" s="439"/>
      <c r="DIF45" s="450"/>
      <c r="DIG45" s="439"/>
      <c r="DII45" s="438"/>
      <c r="DIJ45" s="480"/>
      <c r="DIK45" s="438"/>
      <c r="DIL45" s="480"/>
      <c r="DIM45" s="439"/>
      <c r="DIO45" s="450"/>
      <c r="DIP45" s="439"/>
      <c r="DIR45" s="438"/>
      <c r="DIS45" s="480"/>
      <c r="DIT45" s="438"/>
      <c r="DIU45" s="480"/>
      <c r="DIV45" s="439"/>
      <c r="DIX45" s="450"/>
      <c r="DIY45" s="439"/>
      <c r="DJA45" s="438"/>
      <c r="DJB45" s="480"/>
      <c r="DJC45" s="438"/>
      <c r="DJD45" s="480"/>
      <c r="DJE45" s="439"/>
      <c r="DJG45" s="450"/>
      <c r="DJH45" s="439"/>
      <c r="DJJ45" s="438"/>
      <c r="DJK45" s="480"/>
      <c r="DJL45" s="438"/>
      <c r="DJM45" s="480"/>
      <c r="DJN45" s="439"/>
      <c r="DJP45" s="450"/>
      <c r="DJQ45" s="439"/>
      <c r="DJS45" s="438"/>
      <c r="DJT45" s="480"/>
      <c r="DJU45" s="438"/>
      <c r="DJV45" s="480"/>
      <c r="DJW45" s="439"/>
      <c r="DJY45" s="450"/>
      <c r="DJZ45" s="439"/>
      <c r="DKB45" s="438"/>
      <c r="DKC45" s="480"/>
      <c r="DKD45" s="438"/>
      <c r="DKE45" s="480"/>
      <c r="DKF45" s="439"/>
      <c r="DKH45" s="450"/>
      <c r="DKI45" s="439"/>
      <c r="DKK45" s="438"/>
      <c r="DKL45" s="480"/>
      <c r="DKM45" s="438"/>
      <c r="DKN45" s="480"/>
      <c r="DKO45" s="439"/>
      <c r="DKQ45" s="450"/>
      <c r="DKR45" s="439"/>
      <c r="DKT45" s="438"/>
      <c r="DKU45" s="480"/>
      <c r="DKV45" s="438"/>
      <c r="DKW45" s="480"/>
      <c r="DKX45" s="439"/>
      <c r="DKZ45" s="450"/>
      <c r="DLA45" s="439"/>
      <c r="DLC45" s="438"/>
      <c r="DLD45" s="480"/>
      <c r="DLE45" s="438"/>
      <c r="DLF45" s="480"/>
      <c r="DLG45" s="439"/>
      <c r="DLI45" s="450"/>
      <c r="DLJ45" s="439"/>
      <c r="DLL45" s="438"/>
      <c r="DLM45" s="480"/>
      <c r="DLN45" s="438"/>
      <c r="DLO45" s="480"/>
      <c r="DLP45" s="439"/>
      <c r="DLR45" s="450"/>
      <c r="DLS45" s="439"/>
      <c r="DLU45" s="438"/>
      <c r="DLV45" s="480"/>
      <c r="DLW45" s="438"/>
      <c r="DLX45" s="480"/>
      <c r="DLY45" s="439"/>
      <c r="DMA45" s="450"/>
      <c r="DMB45" s="439"/>
      <c r="DMD45" s="438"/>
      <c r="DME45" s="480"/>
      <c r="DMF45" s="438"/>
      <c r="DMG45" s="480"/>
      <c r="DMH45" s="439"/>
      <c r="DMJ45" s="450"/>
      <c r="DMK45" s="439"/>
      <c r="DMM45" s="438"/>
      <c r="DMN45" s="480"/>
      <c r="DMO45" s="438"/>
      <c r="DMP45" s="480"/>
      <c r="DMQ45" s="439"/>
      <c r="DMS45" s="450"/>
      <c r="DMT45" s="439"/>
      <c r="DMV45" s="438"/>
      <c r="DMW45" s="480"/>
      <c r="DMX45" s="438"/>
      <c r="DMY45" s="480"/>
      <c r="DMZ45" s="439"/>
      <c r="DNB45" s="450"/>
      <c r="DNC45" s="439"/>
      <c r="DNE45" s="438"/>
      <c r="DNF45" s="480"/>
      <c r="DNG45" s="438"/>
      <c r="DNH45" s="480"/>
      <c r="DNI45" s="439"/>
      <c r="DNK45" s="450"/>
      <c r="DNL45" s="439"/>
      <c r="DNN45" s="438"/>
      <c r="DNO45" s="480"/>
      <c r="DNP45" s="438"/>
      <c r="DNQ45" s="480"/>
      <c r="DNR45" s="439"/>
      <c r="DNT45" s="450"/>
      <c r="DNU45" s="439"/>
      <c r="DNW45" s="438"/>
      <c r="DNX45" s="480"/>
      <c r="DNY45" s="438"/>
      <c r="DNZ45" s="480"/>
      <c r="DOA45" s="439"/>
      <c r="DOC45" s="450"/>
      <c r="DOD45" s="439"/>
      <c r="DOF45" s="438"/>
      <c r="DOG45" s="480"/>
      <c r="DOH45" s="438"/>
      <c r="DOI45" s="480"/>
      <c r="DOJ45" s="439"/>
      <c r="DOL45" s="450"/>
      <c r="DOM45" s="439"/>
      <c r="DOO45" s="438"/>
      <c r="DOP45" s="480"/>
      <c r="DOQ45" s="438"/>
      <c r="DOR45" s="480"/>
      <c r="DOS45" s="439"/>
      <c r="DOU45" s="450"/>
      <c r="DOV45" s="439"/>
      <c r="DOX45" s="438"/>
      <c r="DOY45" s="480"/>
      <c r="DOZ45" s="438"/>
      <c r="DPA45" s="480"/>
      <c r="DPB45" s="439"/>
      <c r="DPD45" s="450"/>
      <c r="DPE45" s="439"/>
      <c r="DPG45" s="438"/>
      <c r="DPH45" s="480"/>
      <c r="DPI45" s="438"/>
      <c r="DPJ45" s="480"/>
      <c r="DPK45" s="439"/>
      <c r="DPM45" s="450"/>
      <c r="DPN45" s="439"/>
      <c r="DPP45" s="438"/>
      <c r="DPQ45" s="480"/>
      <c r="DPR45" s="438"/>
      <c r="DPS45" s="480"/>
      <c r="DPT45" s="439"/>
      <c r="DPV45" s="450"/>
      <c r="DPW45" s="439"/>
      <c r="DPY45" s="438"/>
      <c r="DPZ45" s="480"/>
      <c r="DQA45" s="438"/>
      <c r="DQB45" s="480"/>
      <c r="DQC45" s="439"/>
      <c r="DQE45" s="450"/>
      <c r="DQF45" s="439"/>
      <c r="DQH45" s="438"/>
      <c r="DQI45" s="480"/>
      <c r="DQJ45" s="438"/>
      <c r="DQK45" s="480"/>
      <c r="DQL45" s="439"/>
      <c r="DQN45" s="450"/>
      <c r="DQO45" s="439"/>
      <c r="DQQ45" s="438"/>
      <c r="DQR45" s="480"/>
      <c r="DQS45" s="438"/>
      <c r="DQT45" s="480"/>
      <c r="DQU45" s="439"/>
      <c r="DQW45" s="450"/>
      <c r="DQX45" s="439"/>
      <c r="DQZ45" s="438"/>
      <c r="DRA45" s="480"/>
      <c r="DRB45" s="438"/>
      <c r="DRC45" s="480"/>
      <c r="DRD45" s="439"/>
      <c r="DRF45" s="450"/>
      <c r="DRG45" s="439"/>
      <c r="DRI45" s="438"/>
      <c r="DRJ45" s="480"/>
      <c r="DRK45" s="438"/>
      <c r="DRL45" s="480"/>
      <c r="DRM45" s="439"/>
      <c r="DRO45" s="450"/>
      <c r="DRP45" s="439"/>
      <c r="DRR45" s="438"/>
      <c r="DRS45" s="480"/>
      <c r="DRT45" s="438"/>
      <c r="DRU45" s="480"/>
      <c r="DRV45" s="439"/>
      <c r="DRX45" s="450"/>
      <c r="DRY45" s="439"/>
      <c r="DSA45" s="438"/>
      <c r="DSB45" s="480"/>
      <c r="DSC45" s="438"/>
      <c r="DSD45" s="480"/>
      <c r="DSE45" s="439"/>
      <c r="DSG45" s="450"/>
      <c r="DSH45" s="439"/>
      <c r="DSJ45" s="438"/>
      <c r="DSK45" s="480"/>
      <c r="DSL45" s="438"/>
      <c r="DSM45" s="480"/>
      <c r="DSN45" s="439"/>
      <c r="DSP45" s="450"/>
      <c r="DSQ45" s="439"/>
      <c r="DSS45" s="438"/>
      <c r="DST45" s="480"/>
      <c r="DSU45" s="438"/>
      <c r="DSV45" s="480"/>
      <c r="DSW45" s="439"/>
      <c r="DSY45" s="450"/>
      <c r="DSZ45" s="439"/>
      <c r="DTB45" s="438"/>
      <c r="DTC45" s="480"/>
      <c r="DTD45" s="438"/>
      <c r="DTE45" s="480"/>
      <c r="DTF45" s="439"/>
      <c r="DTH45" s="450"/>
      <c r="DTI45" s="439"/>
      <c r="DTK45" s="438"/>
      <c r="DTL45" s="480"/>
      <c r="DTM45" s="438"/>
      <c r="DTN45" s="480"/>
      <c r="DTO45" s="439"/>
      <c r="DTQ45" s="450"/>
      <c r="DTR45" s="439"/>
      <c r="DTT45" s="438"/>
      <c r="DTU45" s="480"/>
      <c r="DTV45" s="438"/>
      <c r="DTW45" s="480"/>
      <c r="DTX45" s="439"/>
      <c r="DTZ45" s="450"/>
      <c r="DUA45" s="439"/>
      <c r="DUC45" s="438"/>
      <c r="DUD45" s="480"/>
      <c r="DUE45" s="438"/>
      <c r="DUF45" s="480"/>
      <c r="DUG45" s="439"/>
      <c r="DUI45" s="450"/>
      <c r="DUJ45" s="439"/>
      <c r="DUL45" s="438"/>
      <c r="DUM45" s="480"/>
      <c r="DUN45" s="438"/>
      <c r="DUO45" s="480"/>
      <c r="DUP45" s="439"/>
      <c r="DUR45" s="450"/>
      <c r="DUS45" s="439"/>
      <c r="DUU45" s="438"/>
      <c r="DUV45" s="480"/>
      <c r="DUW45" s="438"/>
      <c r="DUX45" s="480"/>
      <c r="DUY45" s="439"/>
      <c r="DVA45" s="450"/>
      <c r="DVB45" s="439"/>
      <c r="DVD45" s="438"/>
      <c r="DVE45" s="480"/>
      <c r="DVF45" s="438"/>
      <c r="DVG45" s="480"/>
      <c r="DVH45" s="439"/>
      <c r="DVJ45" s="450"/>
      <c r="DVK45" s="439"/>
      <c r="DVM45" s="438"/>
      <c r="DVN45" s="480"/>
      <c r="DVO45" s="438"/>
      <c r="DVP45" s="480"/>
      <c r="DVQ45" s="439"/>
      <c r="DVS45" s="450"/>
      <c r="DVT45" s="439"/>
      <c r="DVV45" s="438"/>
      <c r="DVW45" s="480"/>
      <c r="DVX45" s="438"/>
      <c r="DVY45" s="480"/>
      <c r="DVZ45" s="439"/>
      <c r="DWB45" s="450"/>
      <c r="DWC45" s="439"/>
      <c r="DWE45" s="438"/>
      <c r="DWF45" s="480"/>
      <c r="DWG45" s="438"/>
      <c r="DWH45" s="480"/>
      <c r="DWI45" s="439"/>
      <c r="DWK45" s="450"/>
      <c r="DWL45" s="439"/>
      <c r="DWN45" s="438"/>
      <c r="DWO45" s="480"/>
      <c r="DWP45" s="438"/>
      <c r="DWQ45" s="480"/>
      <c r="DWR45" s="439"/>
      <c r="DWT45" s="450"/>
      <c r="DWU45" s="439"/>
      <c r="DWW45" s="438"/>
      <c r="DWX45" s="480"/>
      <c r="DWY45" s="438"/>
      <c r="DWZ45" s="480"/>
      <c r="DXA45" s="439"/>
      <c r="DXC45" s="450"/>
      <c r="DXD45" s="439"/>
      <c r="DXF45" s="438"/>
      <c r="DXG45" s="480"/>
      <c r="DXH45" s="438"/>
      <c r="DXI45" s="480"/>
      <c r="DXJ45" s="439"/>
      <c r="DXL45" s="450"/>
      <c r="DXM45" s="439"/>
      <c r="DXO45" s="438"/>
      <c r="DXP45" s="480"/>
      <c r="DXQ45" s="438"/>
      <c r="DXR45" s="480"/>
      <c r="DXS45" s="439"/>
      <c r="DXU45" s="450"/>
      <c r="DXV45" s="439"/>
      <c r="DXX45" s="438"/>
      <c r="DXY45" s="480"/>
      <c r="DXZ45" s="438"/>
      <c r="DYA45" s="480"/>
      <c r="DYB45" s="439"/>
      <c r="DYD45" s="450"/>
      <c r="DYE45" s="439"/>
      <c r="DYG45" s="438"/>
      <c r="DYH45" s="480"/>
      <c r="DYI45" s="438"/>
      <c r="DYJ45" s="480"/>
      <c r="DYK45" s="439"/>
      <c r="DYM45" s="450"/>
      <c r="DYN45" s="439"/>
      <c r="DYP45" s="438"/>
      <c r="DYQ45" s="480"/>
      <c r="DYR45" s="438"/>
      <c r="DYS45" s="480"/>
      <c r="DYT45" s="439"/>
      <c r="DYV45" s="450"/>
      <c r="DYW45" s="439"/>
      <c r="DYY45" s="438"/>
      <c r="DYZ45" s="480"/>
      <c r="DZA45" s="438"/>
      <c r="DZB45" s="480"/>
      <c r="DZC45" s="439"/>
      <c r="DZE45" s="450"/>
      <c r="DZF45" s="439"/>
      <c r="DZH45" s="438"/>
      <c r="DZI45" s="480"/>
      <c r="DZJ45" s="438"/>
      <c r="DZK45" s="480"/>
      <c r="DZL45" s="439"/>
      <c r="DZN45" s="450"/>
      <c r="DZO45" s="439"/>
      <c r="DZQ45" s="438"/>
      <c r="DZR45" s="480"/>
      <c r="DZS45" s="438"/>
      <c r="DZT45" s="480"/>
      <c r="DZU45" s="439"/>
      <c r="DZW45" s="450"/>
      <c r="DZX45" s="439"/>
      <c r="DZZ45" s="438"/>
      <c r="EAA45" s="480"/>
      <c r="EAB45" s="438"/>
      <c r="EAC45" s="480"/>
      <c r="EAD45" s="439"/>
      <c r="EAF45" s="450"/>
      <c r="EAG45" s="439"/>
      <c r="EAI45" s="438"/>
      <c r="EAJ45" s="480"/>
      <c r="EAK45" s="438"/>
      <c r="EAL45" s="480"/>
      <c r="EAM45" s="439"/>
      <c r="EAO45" s="450"/>
      <c r="EAP45" s="439"/>
      <c r="EAR45" s="438"/>
      <c r="EAS45" s="480"/>
      <c r="EAT45" s="438"/>
      <c r="EAU45" s="480"/>
      <c r="EAV45" s="439"/>
      <c r="EAX45" s="450"/>
      <c r="EAY45" s="439"/>
      <c r="EBA45" s="438"/>
      <c r="EBB45" s="480"/>
      <c r="EBC45" s="438"/>
      <c r="EBD45" s="480"/>
      <c r="EBE45" s="439"/>
      <c r="EBG45" s="450"/>
      <c r="EBH45" s="439"/>
      <c r="EBJ45" s="438"/>
      <c r="EBK45" s="480"/>
      <c r="EBL45" s="438"/>
      <c r="EBM45" s="480"/>
      <c r="EBN45" s="439"/>
      <c r="EBP45" s="450"/>
      <c r="EBQ45" s="439"/>
      <c r="EBS45" s="438"/>
      <c r="EBT45" s="480"/>
      <c r="EBU45" s="438"/>
      <c r="EBV45" s="480"/>
      <c r="EBW45" s="439"/>
      <c r="EBY45" s="450"/>
      <c r="EBZ45" s="439"/>
      <c r="ECB45" s="438"/>
      <c r="ECC45" s="480"/>
      <c r="ECD45" s="438"/>
      <c r="ECE45" s="480"/>
      <c r="ECF45" s="439"/>
      <c r="ECH45" s="450"/>
      <c r="ECI45" s="439"/>
      <c r="ECK45" s="438"/>
      <c r="ECL45" s="480"/>
      <c r="ECM45" s="438"/>
      <c r="ECN45" s="480"/>
      <c r="ECO45" s="439"/>
      <c r="ECQ45" s="450"/>
      <c r="ECR45" s="439"/>
      <c r="ECT45" s="438"/>
      <c r="ECU45" s="480"/>
      <c r="ECV45" s="438"/>
      <c r="ECW45" s="480"/>
      <c r="ECX45" s="439"/>
      <c r="ECZ45" s="450"/>
      <c r="EDA45" s="439"/>
      <c r="EDC45" s="438"/>
      <c r="EDD45" s="480"/>
      <c r="EDE45" s="438"/>
      <c r="EDF45" s="480"/>
      <c r="EDG45" s="439"/>
      <c r="EDI45" s="450"/>
      <c r="EDJ45" s="439"/>
      <c r="EDL45" s="438"/>
      <c r="EDM45" s="480"/>
      <c r="EDN45" s="438"/>
      <c r="EDO45" s="480"/>
      <c r="EDP45" s="439"/>
      <c r="EDR45" s="450"/>
      <c r="EDS45" s="439"/>
      <c r="EDU45" s="438"/>
      <c r="EDV45" s="480"/>
      <c r="EDW45" s="438"/>
      <c r="EDX45" s="480"/>
      <c r="EDY45" s="439"/>
      <c r="EEA45" s="450"/>
      <c r="EEB45" s="439"/>
      <c r="EED45" s="438"/>
      <c r="EEE45" s="480"/>
      <c r="EEF45" s="438"/>
      <c r="EEG45" s="480"/>
      <c r="EEH45" s="439"/>
      <c r="EEJ45" s="450"/>
      <c r="EEK45" s="439"/>
      <c r="EEM45" s="438"/>
      <c r="EEN45" s="480"/>
      <c r="EEO45" s="438"/>
      <c r="EEP45" s="480"/>
      <c r="EEQ45" s="439"/>
      <c r="EES45" s="450"/>
      <c r="EET45" s="439"/>
      <c r="EEV45" s="438"/>
      <c r="EEW45" s="480"/>
      <c r="EEX45" s="438"/>
      <c r="EEY45" s="480"/>
      <c r="EEZ45" s="439"/>
      <c r="EFB45" s="450"/>
      <c r="EFC45" s="439"/>
      <c r="EFE45" s="438"/>
      <c r="EFF45" s="480"/>
      <c r="EFG45" s="438"/>
      <c r="EFH45" s="480"/>
      <c r="EFI45" s="439"/>
      <c r="EFK45" s="450"/>
      <c r="EFL45" s="439"/>
      <c r="EFN45" s="438"/>
      <c r="EFO45" s="480"/>
      <c r="EFP45" s="438"/>
      <c r="EFQ45" s="480"/>
      <c r="EFR45" s="439"/>
      <c r="EFT45" s="450"/>
      <c r="EFU45" s="439"/>
      <c r="EFW45" s="438"/>
      <c r="EFX45" s="480"/>
      <c r="EFY45" s="438"/>
      <c r="EFZ45" s="480"/>
      <c r="EGA45" s="439"/>
      <c r="EGC45" s="450"/>
      <c r="EGD45" s="439"/>
      <c r="EGF45" s="438"/>
      <c r="EGG45" s="480"/>
      <c r="EGH45" s="438"/>
      <c r="EGI45" s="480"/>
      <c r="EGJ45" s="439"/>
      <c r="EGL45" s="450"/>
      <c r="EGM45" s="439"/>
      <c r="EGO45" s="438"/>
      <c r="EGP45" s="480"/>
      <c r="EGQ45" s="438"/>
      <c r="EGR45" s="480"/>
      <c r="EGS45" s="439"/>
      <c r="EGU45" s="450"/>
      <c r="EGV45" s="439"/>
      <c r="EGX45" s="438"/>
      <c r="EGY45" s="480"/>
      <c r="EGZ45" s="438"/>
      <c r="EHA45" s="480"/>
      <c r="EHB45" s="439"/>
      <c r="EHD45" s="450"/>
      <c r="EHE45" s="439"/>
      <c r="EHG45" s="438"/>
      <c r="EHH45" s="480"/>
      <c r="EHI45" s="438"/>
      <c r="EHJ45" s="480"/>
      <c r="EHK45" s="439"/>
      <c r="EHM45" s="450"/>
      <c r="EHN45" s="439"/>
      <c r="EHP45" s="438"/>
      <c r="EHQ45" s="480"/>
      <c r="EHR45" s="438"/>
      <c r="EHS45" s="480"/>
      <c r="EHT45" s="439"/>
      <c r="EHV45" s="450"/>
      <c r="EHW45" s="439"/>
      <c r="EHY45" s="438"/>
      <c r="EHZ45" s="480"/>
      <c r="EIA45" s="438"/>
      <c r="EIB45" s="480"/>
      <c r="EIC45" s="439"/>
      <c r="EIE45" s="450"/>
      <c r="EIF45" s="439"/>
      <c r="EIH45" s="438"/>
      <c r="EII45" s="480"/>
      <c r="EIJ45" s="438"/>
      <c r="EIK45" s="480"/>
      <c r="EIL45" s="439"/>
      <c r="EIN45" s="450"/>
      <c r="EIO45" s="439"/>
      <c r="EIQ45" s="438"/>
      <c r="EIR45" s="480"/>
      <c r="EIS45" s="438"/>
      <c r="EIT45" s="480"/>
      <c r="EIU45" s="439"/>
      <c r="EIW45" s="450"/>
      <c r="EIX45" s="439"/>
      <c r="EIZ45" s="438"/>
      <c r="EJA45" s="480"/>
      <c r="EJB45" s="438"/>
      <c r="EJC45" s="480"/>
      <c r="EJD45" s="439"/>
      <c r="EJF45" s="450"/>
      <c r="EJG45" s="439"/>
      <c r="EJI45" s="438"/>
      <c r="EJJ45" s="480"/>
      <c r="EJK45" s="438"/>
      <c r="EJL45" s="480"/>
      <c r="EJM45" s="439"/>
      <c r="EJO45" s="450"/>
      <c r="EJP45" s="439"/>
      <c r="EJR45" s="438"/>
      <c r="EJS45" s="480"/>
      <c r="EJT45" s="438"/>
      <c r="EJU45" s="480"/>
      <c r="EJV45" s="439"/>
      <c r="EJX45" s="450"/>
      <c r="EJY45" s="439"/>
      <c r="EKA45" s="438"/>
      <c r="EKB45" s="480"/>
      <c r="EKC45" s="438"/>
      <c r="EKD45" s="480"/>
      <c r="EKE45" s="439"/>
      <c r="EKG45" s="450"/>
      <c r="EKH45" s="439"/>
      <c r="EKJ45" s="438"/>
      <c r="EKK45" s="480"/>
      <c r="EKL45" s="438"/>
      <c r="EKM45" s="480"/>
      <c r="EKN45" s="439"/>
      <c r="EKP45" s="450"/>
      <c r="EKQ45" s="439"/>
      <c r="EKS45" s="438"/>
      <c r="EKT45" s="480"/>
      <c r="EKU45" s="438"/>
      <c r="EKV45" s="480"/>
      <c r="EKW45" s="439"/>
      <c r="EKY45" s="450"/>
      <c r="EKZ45" s="439"/>
      <c r="ELB45" s="438"/>
      <c r="ELC45" s="480"/>
      <c r="ELD45" s="438"/>
      <c r="ELE45" s="480"/>
      <c r="ELF45" s="439"/>
      <c r="ELH45" s="450"/>
      <c r="ELI45" s="439"/>
      <c r="ELK45" s="438"/>
      <c r="ELL45" s="480"/>
      <c r="ELM45" s="438"/>
      <c r="ELN45" s="480"/>
      <c r="ELO45" s="439"/>
      <c r="ELQ45" s="450"/>
      <c r="ELR45" s="439"/>
      <c r="ELT45" s="438"/>
      <c r="ELU45" s="480"/>
      <c r="ELV45" s="438"/>
      <c r="ELW45" s="480"/>
      <c r="ELX45" s="439"/>
      <c r="ELZ45" s="450"/>
      <c r="EMA45" s="439"/>
      <c r="EMC45" s="438"/>
      <c r="EMD45" s="480"/>
      <c r="EME45" s="438"/>
      <c r="EMF45" s="480"/>
      <c r="EMG45" s="439"/>
      <c r="EMI45" s="450"/>
      <c r="EMJ45" s="439"/>
      <c r="EML45" s="438"/>
      <c r="EMM45" s="480"/>
      <c r="EMN45" s="438"/>
      <c r="EMO45" s="480"/>
      <c r="EMP45" s="439"/>
      <c r="EMR45" s="450"/>
      <c r="EMS45" s="439"/>
      <c r="EMU45" s="438"/>
      <c r="EMV45" s="480"/>
      <c r="EMW45" s="438"/>
      <c r="EMX45" s="480"/>
      <c r="EMY45" s="439"/>
      <c r="ENA45" s="450"/>
      <c r="ENB45" s="439"/>
      <c r="END45" s="438"/>
      <c r="ENE45" s="480"/>
      <c r="ENF45" s="438"/>
      <c r="ENG45" s="480"/>
      <c r="ENH45" s="439"/>
      <c r="ENJ45" s="450"/>
      <c r="ENK45" s="439"/>
      <c r="ENM45" s="438"/>
      <c r="ENN45" s="480"/>
      <c r="ENO45" s="438"/>
      <c r="ENP45" s="480"/>
      <c r="ENQ45" s="439"/>
      <c r="ENS45" s="450"/>
      <c r="ENT45" s="439"/>
      <c r="ENV45" s="438"/>
      <c r="ENW45" s="480"/>
      <c r="ENX45" s="438"/>
      <c r="ENY45" s="480"/>
      <c r="ENZ45" s="439"/>
      <c r="EOB45" s="450"/>
      <c r="EOC45" s="439"/>
      <c r="EOE45" s="438"/>
      <c r="EOF45" s="480"/>
      <c r="EOG45" s="438"/>
      <c r="EOH45" s="480"/>
      <c r="EOI45" s="439"/>
      <c r="EOK45" s="450"/>
      <c r="EOL45" s="439"/>
      <c r="EON45" s="438"/>
      <c r="EOO45" s="480"/>
      <c r="EOP45" s="438"/>
      <c r="EOQ45" s="480"/>
      <c r="EOR45" s="439"/>
      <c r="EOT45" s="450"/>
      <c r="EOU45" s="439"/>
      <c r="EOW45" s="438"/>
      <c r="EOX45" s="480"/>
      <c r="EOY45" s="438"/>
      <c r="EOZ45" s="480"/>
      <c r="EPA45" s="439"/>
      <c r="EPC45" s="450"/>
      <c r="EPD45" s="439"/>
      <c r="EPF45" s="438"/>
      <c r="EPG45" s="480"/>
      <c r="EPH45" s="438"/>
      <c r="EPI45" s="480"/>
      <c r="EPJ45" s="439"/>
      <c r="EPL45" s="450"/>
      <c r="EPM45" s="439"/>
      <c r="EPO45" s="438"/>
      <c r="EPP45" s="480"/>
      <c r="EPQ45" s="438"/>
      <c r="EPR45" s="480"/>
      <c r="EPS45" s="439"/>
      <c r="EPU45" s="450"/>
      <c r="EPV45" s="439"/>
      <c r="EPX45" s="438"/>
      <c r="EPY45" s="480"/>
      <c r="EPZ45" s="438"/>
      <c r="EQA45" s="480"/>
      <c r="EQB45" s="439"/>
      <c r="EQD45" s="450"/>
      <c r="EQE45" s="439"/>
      <c r="EQG45" s="438"/>
      <c r="EQH45" s="480"/>
      <c r="EQI45" s="438"/>
      <c r="EQJ45" s="480"/>
      <c r="EQK45" s="439"/>
      <c r="EQM45" s="450"/>
      <c r="EQN45" s="439"/>
      <c r="EQP45" s="438"/>
      <c r="EQQ45" s="480"/>
      <c r="EQR45" s="438"/>
      <c r="EQS45" s="480"/>
      <c r="EQT45" s="439"/>
      <c r="EQV45" s="450"/>
      <c r="EQW45" s="439"/>
      <c r="EQY45" s="438"/>
      <c r="EQZ45" s="480"/>
      <c r="ERA45" s="438"/>
      <c r="ERB45" s="480"/>
      <c r="ERC45" s="439"/>
      <c r="ERE45" s="450"/>
      <c r="ERF45" s="439"/>
      <c r="ERH45" s="438"/>
      <c r="ERI45" s="480"/>
      <c r="ERJ45" s="438"/>
      <c r="ERK45" s="480"/>
      <c r="ERL45" s="439"/>
      <c r="ERN45" s="450"/>
      <c r="ERO45" s="439"/>
      <c r="ERQ45" s="438"/>
      <c r="ERR45" s="480"/>
      <c r="ERS45" s="438"/>
      <c r="ERT45" s="480"/>
      <c r="ERU45" s="439"/>
      <c r="ERW45" s="450"/>
      <c r="ERX45" s="439"/>
      <c r="ERZ45" s="438"/>
      <c r="ESA45" s="480"/>
      <c r="ESB45" s="438"/>
      <c r="ESC45" s="480"/>
      <c r="ESD45" s="439"/>
      <c r="ESF45" s="450"/>
      <c r="ESG45" s="439"/>
      <c r="ESI45" s="438"/>
      <c r="ESJ45" s="480"/>
      <c r="ESK45" s="438"/>
      <c r="ESL45" s="480"/>
      <c r="ESM45" s="439"/>
      <c r="ESO45" s="450"/>
      <c r="ESP45" s="439"/>
      <c r="ESR45" s="438"/>
      <c r="ESS45" s="480"/>
      <c r="EST45" s="438"/>
      <c r="ESU45" s="480"/>
      <c r="ESV45" s="439"/>
      <c r="ESX45" s="450"/>
      <c r="ESY45" s="439"/>
      <c r="ETA45" s="438"/>
      <c r="ETB45" s="480"/>
      <c r="ETC45" s="438"/>
      <c r="ETD45" s="480"/>
      <c r="ETE45" s="439"/>
      <c r="ETG45" s="450"/>
      <c r="ETH45" s="439"/>
      <c r="ETJ45" s="438"/>
      <c r="ETK45" s="480"/>
      <c r="ETL45" s="438"/>
      <c r="ETM45" s="480"/>
      <c r="ETN45" s="439"/>
      <c r="ETP45" s="450"/>
      <c r="ETQ45" s="439"/>
      <c r="ETS45" s="438"/>
      <c r="ETT45" s="480"/>
      <c r="ETU45" s="438"/>
      <c r="ETV45" s="480"/>
      <c r="ETW45" s="439"/>
      <c r="ETY45" s="450"/>
      <c r="ETZ45" s="439"/>
      <c r="EUB45" s="438"/>
      <c r="EUC45" s="480"/>
      <c r="EUD45" s="438"/>
      <c r="EUE45" s="480"/>
      <c r="EUF45" s="439"/>
      <c r="EUH45" s="450"/>
      <c r="EUI45" s="439"/>
      <c r="EUK45" s="438"/>
      <c r="EUL45" s="480"/>
      <c r="EUM45" s="438"/>
      <c r="EUN45" s="480"/>
      <c r="EUO45" s="439"/>
      <c r="EUQ45" s="450"/>
      <c r="EUR45" s="439"/>
      <c r="EUT45" s="438"/>
      <c r="EUU45" s="480"/>
      <c r="EUV45" s="438"/>
      <c r="EUW45" s="480"/>
      <c r="EUX45" s="439"/>
      <c r="EUZ45" s="450"/>
      <c r="EVA45" s="439"/>
      <c r="EVC45" s="438"/>
      <c r="EVD45" s="480"/>
      <c r="EVE45" s="438"/>
      <c r="EVF45" s="480"/>
      <c r="EVG45" s="439"/>
      <c r="EVI45" s="450"/>
      <c r="EVJ45" s="439"/>
      <c r="EVL45" s="438"/>
      <c r="EVM45" s="480"/>
      <c r="EVN45" s="438"/>
      <c r="EVO45" s="480"/>
      <c r="EVP45" s="439"/>
      <c r="EVR45" s="450"/>
      <c r="EVS45" s="439"/>
      <c r="EVU45" s="438"/>
      <c r="EVV45" s="480"/>
      <c r="EVW45" s="438"/>
      <c r="EVX45" s="480"/>
      <c r="EVY45" s="439"/>
      <c r="EWA45" s="450"/>
      <c r="EWB45" s="439"/>
      <c r="EWD45" s="438"/>
      <c r="EWE45" s="480"/>
      <c r="EWF45" s="438"/>
      <c r="EWG45" s="480"/>
      <c r="EWH45" s="439"/>
      <c r="EWJ45" s="450"/>
      <c r="EWK45" s="439"/>
      <c r="EWM45" s="438"/>
      <c r="EWN45" s="480"/>
      <c r="EWO45" s="438"/>
      <c r="EWP45" s="480"/>
      <c r="EWQ45" s="439"/>
      <c r="EWS45" s="450"/>
      <c r="EWT45" s="439"/>
      <c r="EWV45" s="438"/>
      <c r="EWW45" s="480"/>
      <c r="EWX45" s="438"/>
      <c r="EWY45" s="480"/>
      <c r="EWZ45" s="439"/>
      <c r="EXB45" s="450"/>
      <c r="EXC45" s="439"/>
      <c r="EXE45" s="438"/>
      <c r="EXF45" s="480"/>
      <c r="EXG45" s="438"/>
      <c r="EXH45" s="480"/>
      <c r="EXI45" s="439"/>
      <c r="EXK45" s="450"/>
      <c r="EXL45" s="439"/>
      <c r="EXN45" s="438"/>
      <c r="EXO45" s="480"/>
      <c r="EXP45" s="438"/>
      <c r="EXQ45" s="480"/>
      <c r="EXR45" s="439"/>
      <c r="EXT45" s="450"/>
      <c r="EXU45" s="439"/>
      <c r="EXW45" s="438"/>
      <c r="EXX45" s="480"/>
      <c r="EXY45" s="438"/>
      <c r="EXZ45" s="480"/>
      <c r="EYA45" s="439"/>
      <c r="EYC45" s="450"/>
      <c r="EYD45" s="439"/>
      <c r="EYF45" s="438"/>
      <c r="EYG45" s="480"/>
      <c r="EYH45" s="438"/>
      <c r="EYI45" s="480"/>
      <c r="EYJ45" s="439"/>
      <c r="EYL45" s="450"/>
      <c r="EYM45" s="439"/>
      <c r="EYO45" s="438"/>
      <c r="EYP45" s="480"/>
      <c r="EYQ45" s="438"/>
      <c r="EYR45" s="480"/>
      <c r="EYS45" s="439"/>
      <c r="EYU45" s="450"/>
      <c r="EYV45" s="439"/>
      <c r="EYX45" s="438"/>
      <c r="EYY45" s="480"/>
      <c r="EYZ45" s="438"/>
      <c r="EZA45" s="480"/>
      <c r="EZB45" s="439"/>
      <c r="EZD45" s="450"/>
      <c r="EZE45" s="439"/>
      <c r="EZG45" s="438"/>
      <c r="EZH45" s="480"/>
      <c r="EZI45" s="438"/>
      <c r="EZJ45" s="480"/>
      <c r="EZK45" s="439"/>
      <c r="EZM45" s="450"/>
      <c r="EZN45" s="439"/>
      <c r="EZP45" s="438"/>
      <c r="EZQ45" s="480"/>
      <c r="EZR45" s="438"/>
      <c r="EZS45" s="480"/>
      <c r="EZT45" s="439"/>
      <c r="EZV45" s="450"/>
      <c r="EZW45" s="439"/>
      <c r="EZY45" s="438"/>
      <c r="EZZ45" s="480"/>
      <c r="FAA45" s="438"/>
      <c r="FAB45" s="480"/>
      <c r="FAC45" s="439"/>
      <c r="FAE45" s="450"/>
      <c r="FAF45" s="439"/>
      <c r="FAH45" s="438"/>
      <c r="FAI45" s="480"/>
      <c r="FAJ45" s="438"/>
      <c r="FAK45" s="480"/>
      <c r="FAL45" s="439"/>
      <c r="FAN45" s="450"/>
      <c r="FAO45" s="439"/>
      <c r="FAQ45" s="438"/>
      <c r="FAR45" s="480"/>
      <c r="FAS45" s="438"/>
      <c r="FAT45" s="480"/>
      <c r="FAU45" s="439"/>
      <c r="FAW45" s="450"/>
      <c r="FAX45" s="439"/>
      <c r="FAZ45" s="438"/>
      <c r="FBA45" s="480"/>
      <c r="FBB45" s="438"/>
      <c r="FBC45" s="480"/>
      <c r="FBD45" s="439"/>
      <c r="FBF45" s="450"/>
      <c r="FBG45" s="439"/>
      <c r="FBI45" s="438"/>
      <c r="FBJ45" s="480"/>
      <c r="FBK45" s="438"/>
      <c r="FBL45" s="480"/>
      <c r="FBM45" s="439"/>
      <c r="FBO45" s="450"/>
      <c r="FBP45" s="439"/>
      <c r="FBR45" s="438"/>
      <c r="FBS45" s="480"/>
      <c r="FBT45" s="438"/>
      <c r="FBU45" s="480"/>
      <c r="FBV45" s="439"/>
      <c r="FBX45" s="450"/>
      <c r="FBY45" s="439"/>
      <c r="FCA45" s="438"/>
      <c r="FCB45" s="480"/>
      <c r="FCC45" s="438"/>
      <c r="FCD45" s="480"/>
      <c r="FCE45" s="439"/>
      <c r="FCG45" s="450"/>
      <c r="FCH45" s="439"/>
      <c r="FCJ45" s="438"/>
      <c r="FCK45" s="480"/>
      <c r="FCL45" s="438"/>
      <c r="FCM45" s="480"/>
      <c r="FCN45" s="439"/>
      <c r="FCP45" s="450"/>
      <c r="FCQ45" s="439"/>
      <c r="FCS45" s="438"/>
      <c r="FCT45" s="480"/>
      <c r="FCU45" s="438"/>
      <c r="FCV45" s="480"/>
      <c r="FCW45" s="439"/>
      <c r="FCY45" s="450"/>
      <c r="FCZ45" s="439"/>
      <c r="FDB45" s="438"/>
      <c r="FDC45" s="480"/>
      <c r="FDD45" s="438"/>
      <c r="FDE45" s="480"/>
      <c r="FDF45" s="439"/>
      <c r="FDH45" s="450"/>
      <c r="FDI45" s="439"/>
      <c r="FDK45" s="438"/>
      <c r="FDL45" s="480"/>
      <c r="FDM45" s="438"/>
      <c r="FDN45" s="480"/>
      <c r="FDO45" s="439"/>
      <c r="FDQ45" s="450"/>
      <c r="FDR45" s="439"/>
      <c r="FDT45" s="438"/>
      <c r="FDU45" s="480"/>
      <c r="FDV45" s="438"/>
      <c r="FDW45" s="480"/>
      <c r="FDX45" s="439"/>
      <c r="FDZ45" s="450"/>
      <c r="FEA45" s="439"/>
      <c r="FEC45" s="438"/>
      <c r="FED45" s="480"/>
      <c r="FEE45" s="438"/>
      <c r="FEF45" s="480"/>
      <c r="FEG45" s="439"/>
      <c r="FEI45" s="450"/>
      <c r="FEJ45" s="439"/>
      <c r="FEL45" s="438"/>
      <c r="FEM45" s="480"/>
      <c r="FEN45" s="438"/>
      <c r="FEO45" s="480"/>
      <c r="FEP45" s="439"/>
      <c r="FER45" s="450"/>
      <c r="FES45" s="439"/>
      <c r="FEU45" s="438"/>
      <c r="FEV45" s="480"/>
      <c r="FEW45" s="438"/>
      <c r="FEX45" s="480"/>
      <c r="FEY45" s="439"/>
      <c r="FFA45" s="450"/>
      <c r="FFB45" s="439"/>
      <c r="FFD45" s="438"/>
      <c r="FFE45" s="480"/>
      <c r="FFF45" s="438"/>
      <c r="FFG45" s="480"/>
      <c r="FFH45" s="439"/>
      <c r="FFJ45" s="450"/>
      <c r="FFK45" s="439"/>
      <c r="FFM45" s="438"/>
      <c r="FFN45" s="480"/>
      <c r="FFO45" s="438"/>
      <c r="FFP45" s="480"/>
      <c r="FFQ45" s="439"/>
      <c r="FFS45" s="450"/>
      <c r="FFT45" s="439"/>
      <c r="FFV45" s="438"/>
      <c r="FFW45" s="480"/>
      <c r="FFX45" s="438"/>
      <c r="FFY45" s="480"/>
      <c r="FFZ45" s="439"/>
      <c r="FGB45" s="450"/>
      <c r="FGC45" s="439"/>
      <c r="FGE45" s="438"/>
      <c r="FGF45" s="480"/>
      <c r="FGG45" s="438"/>
      <c r="FGH45" s="480"/>
      <c r="FGI45" s="439"/>
      <c r="FGK45" s="450"/>
      <c r="FGL45" s="439"/>
      <c r="FGN45" s="438"/>
      <c r="FGO45" s="480"/>
      <c r="FGP45" s="438"/>
      <c r="FGQ45" s="480"/>
      <c r="FGR45" s="439"/>
      <c r="FGT45" s="450"/>
      <c r="FGU45" s="439"/>
      <c r="FGW45" s="438"/>
      <c r="FGX45" s="480"/>
      <c r="FGY45" s="438"/>
      <c r="FGZ45" s="480"/>
      <c r="FHA45" s="439"/>
      <c r="FHC45" s="450"/>
      <c r="FHD45" s="439"/>
      <c r="FHF45" s="438"/>
      <c r="FHG45" s="480"/>
      <c r="FHH45" s="438"/>
      <c r="FHI45" s="480"/>
      <c r="FHJ45" s="439"/>
      <c r="FHL45" s="450"/>
      <c r="FHM45" s="439"/>
      <c r="FHO45" s="438"/>
      <c r="FHP45" s="480"/>
      <c r="FHQ45" s="438"/>
      <c r="FHR45" s="480"/>
      <c r="FHS45" s="439"/>
      <c r="FHU45" s="450"/>
      <c r="FHV45" s="439"/>
      <c r="FHX45" s="438"/>
      <c r="FHY45" s="480"/>
      <c r="FHZ45" s="438"/>
      <c r="FIA45" s="480"/>
      <c r="FIB45" s="439"/>
      <c r="FID45" s="450"/>
      <c r="FIE45" s="439"/>
      <c r="FIG45" s="438"/>
      <c r="FIH45" s="480"/>
      <c r="FII45" s="438"/>
      <c r="FIJ45" s="480"/>
      <c r="FIK45" s="439"/>
      <c r="FIM45" s="450"/>
      <c r="FIN45" s="439"/>
      <c r="FIP45" s="438"/>
      <c r="FIQ45" s="480"/>
      <c r="FIR45" s="438"/>
      <c r="FIS45" s="480"/>
      <c r="FIT45" s="439"/>
      <c r="FIV45" s="450"/>
      <c r="FIW45" s="439"/>
      <c r="FIY45" s="438"/>
      <c r="FIZ45" s="480"/>
      <c r="FJA45" s="438"/>
      <c r="FJB45" s="480"/>
      <c r="FJC45" s="439"/>
      <c r="FJE45" s="450"/>
      <c r="FJF45" s="439"/>
      <c r="FJH45" s="438"/>
      <c r="FJI45" s="480"/>
      <c r="FJJ45" s="438"/>
      <c r="FJK45" s="480"/>
      <c r="FJL45" s="439"/>
      <c r="FJN45" s="450"/>
      <c r="FJO45" s="439"/>
      <c r="FJQ45" s="438"/>
      <c r="FJR45" s="480"/>
      <c r="FJS45" s="438"/>
      <c r="FJT45" s="480"/>
      <c r="FJU45" s="439"/>
      <c r="FJW45" s="450"/>
      <c r="FJX45" s="439"/>
      <c r="FJZ45" s="438"/>
      <c r="FKA45" s="480"/>
      <c r="FKB45" s="438"/>
      <c r="FKC45" s="480"/>
      <c r="FKD45" s="439"/>
      <c r="FKF45" s="450"/>
      <c r="FKG45" s="439"/>
      <c r="FKI45" s="438"/>
      <c r="FKJ45" s="480"/>
      <c r="FKK45" s="438"/>
      <c r="FKL45" s="480"/>
      <c r="FKM45" s="439"/>
      <c r="FKO45" s="450"/>
      <c r="FKP45" s="439"/>
      <c r="FKR45" s="438"/>
      <c r="FKS45" s="480"/>
      <c r="FKT45" s="438"/>
      <c r="FKU45" s="480"/>
      <c r="FKV45" s="439"/>
      <c r="FKX45" s="450"/>
      <c r="FKY45" s="439"/>
      <c r="FLA45" s="438"/>
      <c r="FLB45" s="480"/>
      <c r="FLC45" s="438"/>
      <c r="FLD45" s="480"/>
      <c r="FLE45" s="439"/>
      <c r="FLG45" s="450"/>
      <c r="FLH45" s="439"/>
      <c r="FLJ45" s="438"/>
      <c r="FLK45" s="480"/>
      <c r="FLL45" s="438"/>
      <c r="FLM45" s="480"/>
      <c r="FLN45" s="439"/>
      <c r="FLP45" s="450"/>
      <c r="FLQ45" s="439"/>
      <c r="FLS45" s="438"/>
      <c r="FLT45" s="480"/>
      <c r="FLU45" s="438"/>
      <c r="FLV45" s="480"/>
      <c r="FLW45" s="439"/>
      <c r="FLY45" s="450"/>
      <c r="FLZ45" s="439"/>
      <c r="FMB45" s="438"/>
      <c r="FMC45" s="480"/>
      <c r="FMD45" s="438"/>
      <c r="FME45" s="480"/>
      <c r="FMF45" s="439"/>
      <c r="FMH45" s="450"/>
      <c r="FMI45" s="439"/>
      <c r="FMK45" s="438"/>
      <c r="FML45" s="480"/>
      <c r="FMM45" s="438"/>
      <c r="FMN45" s="480"/>
      <c r="FMO45" s="439"/>
      <c r="FMQ45" s="450"/>
      <c r="FMR45" s="439"/>
      <c r="FMT45" s="438"/>
      <c r="FMU45" s="480"/>
      <c r="FMV45" s="438"/>
      <c r="FMW45" s="480"/>
      <c r="FMX45" s="439"/>
      <c r="FMZ45" s="450"/>
      <c r="FNA45" s="439"/>
      <c r="FNC45" s="438"/>
      <c r="FND45" s="480"/>
      <c r="FNE45" s="438"/>
      <c r="FNF45" s="480"/>
      <c r="FNG45" s="439"/>
      <c r="FNI45" s="450"/>
      <c r="FNJ45" s="439"/>
      <c r="FNL45" s="438"/>
      <c r="FNM45" s="480"/>
      <c r="FNN45" s="438"/>
      <c r="FNO45" s="480"/>
      <c r="FNP45" s="439"/>
      <c r="FNR45" s="450"/>
      <c r="FNS45" s="439"/>
      <c r="FNU45" s="438"/>
      <c r="FNV45" s="480"/>
      <c r="FNW45" s="438"/>
      <c r="FNX45" s="480"/>
      <c r="FNY45" s="439"/>
      <c r="FOA45" s="450"/>
      <c r="FOB45" s="439"/>
      <c r="FOD45" s="438"/>
      <c r="FOE45" s="480"/>
      <c r="FOF45" s="438"/>
      <c r="FOG45" s="480"/>
      <c r="FOH45" s="439"/>
      <c r="FOJ45" s="450"/>
      <c r="FOK45" s="439"/>
      <c r="FOM45" s="438"/>
      <c r="FON45" s="480"/>
      <c r="FOO45" s="438"/>
      <c r="FOP45" s="480"/>
      <c r="FOQ45" s="439"/>
      <c r="FOS45" s="450"/>
      <c r="FOT45" s="439"/>
      <c r="FOV45" s="438"/>
      <c r="FOW45" s="480"/>
      <c r="FOX45" s="438"/>
      <c r="FOY45" s="480"/>
      <c r="FOZ45" s="439"/>
      <c r="FPB45" s="450"/>
      <c r="FPC45" s="439"/>
      <c r="FPE45" s="438"/>
      <c r="FPF45" s="480"/>
      <c r="FPG45" s="438"/>
      <c r="FPH45" s="480"/>
      <c r="FPI45" s="439"/>
      <c r="FPK45" s="450"/>
      <c r="FPL45" s="439"/>
      <c r="FPN45" s="438"/>
      <c r="FPO45" s="480"/>
      <c r="FPP45" s="438"/>
      <c r="FPQ45" s="480"/>
      <c r="FPR45" s="439"/>
      <c r="FPT45" s="450"/>
      <c r="FPU45" s="439"/>
      <c r="FPW45" s="438"/>
      <c r="FPX45" s="480"/>
      <c r="FPY45" s="438"/>
      <c r="FPZ45" s="480"/>
      <c r="FQA45" s="439"/>
      <c r="FQC45" s="450"/>
      <c r="FQD45" s="439"/>
      <c r="FQF45" s="438"/>
      <c r="FQG45" s="480"/>
      <c r="FQH45" s="438"/>
      <c r="FQI45" s="480"/>
      <c r="FQJ45" s="439"/>
      <c r="FQL45" s="450"/>
      <c r="FQM45" s="439"/>
      <c r="FQO45" s="438"/>
      <c r="FQP45" s="480"/>
      <c r="FQQ45" s="438"/>
      <c r="FQR45" s="480"/>
      <c r="FQS45" s="439"/>
      <c r="FQU45" s="450"/>
      <c r="FQV45" s="439"/>
      <c r="FQX45" s="438"/>
      <c r="FQY45" s="480"/>
      <c r="FQZ45" s="438"/>
      <c r="FRA45" s="480"/>
      <c r="FRB45" s="439"/>
      <c r="FRD45" s="450"/>
      <c r="FRE45" s="439"/>
      <c r="FRG45" s="438"/>
      <c r="FRH45" s="480"/>
      <c r="FRI45" s="438"/>
      <c r="FRJ45" s="480"/>
      <c r="FRK45" s="439"/>
      <c r="FRM45" s="450"/>
      <c r="FRN45" s="439"/>
      <c r="FRP45" s="438"/>
      <c r="FRQ45" s="480"/>
      <c r="FRR45" s="438"/>
      <c r="FRS45" s="480"/>
      <c r="FRT45" s="439"/>
      <c r="FRV45" s="450"/>
      <c r="FRW45" s="439"/>
      <c r="FRY45" s="438"/>
      <c r="FRZ45" s="480"/>
      <c r="FSA45" s="438"/>
      <c r="FSB45" s="480"/>
      <c r="FSC45" s="439"/>
      <c r="FSE45" s="450"/>
      <c r="FSF45" s="439"/>
      <c r="FSH45" s="438"/>
      <c r="FSI45" s="480"/>
      <c r="FSJ45" s="438"/>
      <c r="FSK45" s="480"/>
      <c r="FSL45" s="439"/>
      <c r="FSN45" s="450"/>
      <c r="FSO45" s="439"/>
      <c r="FSQ45" s="438"/>
      <c r="FSR45" s="480"/>
      <c r="FSS45" s="438"/>
      <c r="FST45" s="480"/>
      <c r="FSU45" s="439"/>
      <c r="FSW45" s="450"/>
      <c r="FSX45" s="439"/>
      <c r="FSZ45" s="438"/>
      <c r="FTA45" s="480"/>
      <c r="FTB45" s="438"/>
      <c r="FTC45" s="480"/>
      <c r="FTD45" s="439"/>
      <c r="FTF45" s="450"/>
      <c r="FTG45" s="439"/>
      <c r="FTI45" s="438"/>
      <c r="FTJ45" s="480"/>
      <c r="FTK45" s="438"/>
      <c r="FTL45" s="480"/>
      <c r="FTM45" s="439"/>
      <c r="FTO45" s="450"/>
      <c r="FTP45" s="439"/>
      <c r="FTR45" s="438"/>
      <c r="FTS45" s="480"/>
      <c r="FTT45" s="438"/>
      <c r="FTU45" s="480"/>
      <c r="FTV45" s="439"/>
      <c r="FTX45" s="450"/>
      <c r="FTY45" s="439"/>
      <c r="FUA45" s="438"/>
      <c r="FUB45" s="480"/>
      <c r="FUC45" s="438"/>
      <c r="FUD45" s="480"/>
      <c r="FUE45" s="439"/>
      <c r="FUG45" s="450"/>
      <c r="FUH45" s="439"/>
      <c r="FUJ45" s="438"/>
      <c r="FUK45" s="480"/>
      <c r="FUL45" s="438"/>
      <c r="FUM45" s="480"/>
      <c r="FUN45" s="439"/>
      <c r="FUP45" s="450"/>
      <c r="FUQ45" s="439"/>
      <c r="FUS45" s="438"/>
      <c r="FUT45" s="480"/>
      <c r="FUU45" s="438"/>
      <c r="FUV45" s="480"/>
      <c r="FUW45" s="439"/>
      <c r="FUY45" s="450"/>
      <c r="FUZ45" s="439"/>
      <c r="FVB45" s="438"/>
      <c r="FVC45" s="480"/>
      <c r="FVD45" s="438"/>
      <c r="FVE45" s="480"/>
      <c r="FVF45" s="439"/>
      <c r="FVH45" s="450"/>
      <c r="FVI45" s="439"/>
      <c r="FVK45" s="438"/>
      <c r="FVL45" s="480"/>
      <c r="FVM45" s="438"/>
      <c r="FVN45" s="480"/>
      <c r="FVO45" s="439"/>
      <c r="FVQ45" s="450"/>
      <c r="FVR45" s="439"/>
      <c r="FVT45" s="438"/>
      <c r="FVU45" s="480"/>
      <c r="FVV45" s="438"/>
      <c r="FVW45" s="480"/>
      <c r="FVX45" s="439"/>
      <c r="FVZ45" s="450"/>
      <c r="FWA45" s="439"/>
      <c r="FWC45" s="438"/>
      <c r="FWD45" s="480"/>
      <c r="FWE45" s="438"/>
      <c r="FWF45" s="480"/>
      <c r="FWG45" s="439"/>
      <c r="FWI45" s="450"/>
      <c r="FWJ45" s="439"/>
      <c r="FWL45" s="438"/>
      <c r="FWM45" s="480"/>
      <c r="FWN45" s="438"/>
      <c r="FWO45" s="480"/>
      <c r="FWP45" s="439"/>
      <c r="FWR45" s="450"/>
      <c r="FWS45" s="439"/>
      <c r="FWU45" s="438"/>
      <c r="FWV45" s="480"/>
      <c r="FWW45" s="438"/>
      <c r="FWX45" s="480"/>
      <c r="FWY45" s="439"/>
      <c r="FXA45" s="450"/>
      <c r="FXB45" s="439"/>
      <c r="FXD45" s="438"/>
      <c r="FXE45" s="480"/>
      <c r="FXF45" s="438"/>
      <c r="FXG45" s="480"/>
      <c r="FXH45" s="439"/>
      <c r="FXJ45" s="450"/>
      <c r="FXK45" s="439"/>
      <c r="FXM45" s="438"/>
      <c r="FXN45" s="480"/>
      <c r="FXO45" s="438"/>
      <c r="FXP45" s="480"/>
      <c r="FXQ45" s="439"/>
      <c r="FXS45" s="450"/>
      <c r="FXT45" s="439"/>
      <c r="FXV45" s="438"/>
      <c r="FXW45" s="480"/>
      <c r="FXX45" s="438"/>
      <c r="FXY45" s="480"/>
      <c r="FXZ45" s="439"/>
      <c r="FYB45" s="450"/>
      <c r="FYC45" s="439"/>
      <c r="FYE45" s="438"/>
      <c r="FYF45" s="480"/>
      <c r="FYG45" s="438"/>
      <c r="FYH45" s="480"/>
      <c r="FYI45" s="439"/>
      <c r="FYK45" s="450"/>
      <c r="FYL45" s="439"/>
      <c r="FYN45" s="438"/>
      <c r="FYO45" s="480"/>
      <c r="FYP45" s="438"/>
      <c r="FYQ45" s="480"/>
      <c r="FYR45" s="439"/>
      <c r="FYT45" s="450"/>
      <c r="FYU45" s="439"/>
      <c r="FYW45" s="438"/>
      <c r="FYX45" s="480"/>
      <c r="FYY45" s="438"/>
      <c r="FYZ45" s="480"/>
      <c r="FZA45" s="439"/>
      <c r="FZC45" s="450"/>
      <c r="FZD45" s="439"/>
      <c r="FZF45" s="438"/>
      <c r="FZG45" s="480"/>
      <c r="FZH45" s="438"/>
      <c r="FZI45" s="480"/>
      <c r="FZJ45" s="439"/>
      <c r="FZL45" s="450"/>
      <c r="FZM45" s="439"/>
      <c r="FZO45" s="438"/>
      <c r="FZP45" s="480"/>
      <c r="FZQ45" s="438"/>
      <c r="FZR45" s="480"/>
      <c r="FZS45" s="439"/>
      <c r="FZU45" s="450"/>
      <c r="FZV45" s="439"/>
      <c r="FZX45" s="438"/>
      <c r="FZY45" s="480"/>
      <c r="FZZ45" s="438"/>
      <c r="GAA45" s="480"/>
      <c r="GAB45" s="439"/>
      <c r="GAD45" s="450"/>
      <c r="GAE45" s="439"/>
      <c r="GAG45" s="438"/>
      <c r="GAH45" s="480"/>
      <c r="GAI45" s="438"/>
      <c r="GAJ45" s="480"/>
      <c r="GAK45" s="439"/>
      <c r="GAM45" s="450"/>
      <c r="GAN45" s="439"/>
      <c r="GAP45" s="438"/>
      <c r="GAQ45" s="480"/>
      <c r="GAR45" s="438"/>
      <c r="GAS45" s="480"/>
      <c r="GAT45" s="439"/>
      <c r="GAV45" s="450"/>
      <c r="GAW45" s="439"/>
      <c r="GAY45" s="438"/>
      <c r="GAZ45" s="480"/>
      <c r="GBA45" s="438"/>
      <c r="GBB45" s="480"/>
      <c r="GBC45" s="439"/>
      <c r="GBE45" s="450"/>
      <c r="GBF45" s="439"/>
      <c r="GBH45" s="438"/>
      <c r="GBI45" s="480"/>
      <c r="GBJ45" s="438"/>
      <c r="GBK45" s="480"/>
      <c r="GBL45" s="439"/>
      <c r="GBN45" s="450"/>
      <c r="GBO45" s="439"/>
      <c r="GBQ45" s="438"/>
      <c r="GBR45" s="480"/>
      <c r="GBS45" s="438"/>
      <c r="GBT45" s="480"/>
      <c r="GBU45" s="439"/>
      <c r="GBW45" s="450"/>
      <c r="GBX45" s="439"/>
      <c r="GBZ45" s="438"/>
      <c r="GCA45" s="480"/>
      <c r="GCB45" s="438"/>
      <c r="GCC45" s="480"/>
      <c r="GCD45" s="439"/>
      <c r="GCF45" s="450"/>
      <c r="GCG45" s="439"/>
      <c r="GCI45" s="438"/>
      <c r="GCJ45" s="480"/>
      <c r="GCK45" s="438"/>
      <c r="GCL45" s="480"/>
      <c r="GCM45" s="439"/>
      <c r="GCO45" s="450"/>
      <c r="GCP45" s="439"/>
      <c r="GCR45" s="438"/>
      <c r="GCS45" s="480"/>
      <c r="GCT45" s="438"/>
      <c r="GCU45" s="480"/>
      <c r="GCV45" s="439"/>
      <c r="GCX45" s="450"/>
      <c r="GCY45" s="439"/>
      <c r="GDA45" s="438"/>
      <c r="GDB45" s="480"/>
      <c r="GDC45" s="438"/>
      <c r="GDD45" s="480"/>
      <c r="GDE45" s="439"/>
      <c r="GDG45" s="450"/>
      <c r="GDH45" s="439"/>
      <c r="GDJ45" s="438"/>
      <c r="GDK45" s="480"/>
      <c r="GDL45" s="438"/>
      <c r="GDM45" s="480"/>
      <c r="GDN45" s="439"/>
      <c r="GDP45" s="450"/>
      <c r="GDQ45" s="439"/>
      <c r="GDS45" s="438"/>
      <c r="GDT45" s="480"/>
      <c r="GDU45" s="438"/>
      <c r="GDV45" s="480"/>
      <c r="GDW45" s="439"/>
      <c r="GDY45" s="450"/>
      <c r="GDZ45" s="439"/>
      <c r="GEB45" s="438"/>
      <c r="GEC45" s="480"/>
      <c r="GED45" s="438"/>
      <c r="GEE45" s="480"/>
      <c r="GEF45" s="439"/>
      <c r="GEH45" s="450"/>
      <c r="GEI45" s="439"/>
      <c r="GEK45" s="438"/>
      <c r="GEL45" s="480"/>
      <c r="GEM45" s="438"/>
      <c r="GEN45" s="480"/>
      <c r="GEO45" s="439"/>
      <c r="GEQ45" s="450"/>
      <c r="GER45" s="439"/>
      <c r="GET45" s="438"/>
      <c r="GEU45" s="480"/>
      <c r="GEV45" s="438"/>
      <c r="GEW45" s="480"/>
      <c r="GEX45" s="439"/>
      <c r="GEZ45" s="450"/>
      <c r="GFA45" s="439"/>
      <c r="GFC45" s="438"/>
      <c r="GFD45" s="480"/>
      <c r="GFE45" s="438"/>
      <c r="GFF45" s="480"/>
      <c r="GFG45" s="439"/>
      <c r="GFI45" s="450"/>
      <c r="GFJ45" s="439"/>
      <c r="GFL45" s="438"/>
      <c r="GFM45" s="480"/>
      <c r="GFN45" s="438"/>
      <c r="GFO45" s="480"/>
      <c r="GFP45" s="439"/>
      <c r="GFR45" s="450"/>
      <c r="GFS45" s="439"/>
      <c r="GFU45" s="438"/>
      <c r="GFV45" s="480"/>
      <c r="GFW45" s="438"/>
      <c r="GFX45" s="480"/>
      <c r="GFY45" s="439"/>
      <c r="GGA45" s="450"/>
      <c r="GGB45" s="439"/>
      <c r="GGD45" s="438"/>
      <c r="GGE45" s="480"/>
      <c r="GGF45" s="438"/>
      <c r="GGG45" s="480"/>
      <c r="GGH45" s="439"/>
      <c r="GGJ45" s="450"/>
      <c r="GGK45" s="439"/>
      <c r="GGM45" s="438"/>
      <c r="GGN45" s="480"/>
      <c r="GGO45" s="438"/>
      <c r="GGP45" s="480"/>
      <c r="GGQ45" s="439"/>
      <c r="GGS45" s="450"/>
      <c r="GGT45" s="439"/>
      <c r="GGV45" s="438"/>
      <c r="GGW45" s="480"/>
      <c r="GGX45" s="438"/>
      <c r="GGY45" s="480"/>
      <c r="GGZ45" s="439"/>
      <c r="GHB45" s="450"/>
      <c r="GHC45" s="439"/>
      <c r="GHE45" s="438"/>
      <c r="GHF45" s="480"/>
      <c r="GHG45" s="438"/>
      <c r="GHH45" s="480"/>
      <c r="GHI45" s="439"/>
      <c r="GHK45" s="450"/>
      <c r="GHL45" s="439"/>
      <c r="GHN45" s="438"/>
      <c r="GHO45" s="480"/>
      <c r="GHP45" s="438"/>
      <c r="GHQ45" s="480"/>
      <c r="GHR45" s="439"/>
      <c r="GHT45" s="450"/>
      <c r="GHU45" s="439"/>
      <c r="GHW45" s="438"/>
      <c r="GHX45" s="480"/>
      <c r="GHY45" s="438"/>
      <c r="GHZ45" s="480"/>
      <c r="GIA45" s="439"/>
      <c r="GIC45" s="450"/>
      <c r="GID45" s="439"/>
      <c r="GIF45" s="438"/>
      <c r="GIG45" s="480"/>
      <c r="GIH45" s="438"/>
      <c r="GII45" s="480"/>
      <c r="GIJ45" s="439"/>
      <c r="GIL45" s="450"/>
      <c r="GIM45" s="439"/>
      <c r="GIO45" s="438"/>
      <c r="GIP45" s="480"/>
      <c r="GIQ45" s="438"/>
      <c r="GIR45" s="480"/>
      <c r="GIS45" s="439"/>
      <c r="GIU45" s="450"/>
      <c r="GIV45" s="439"/>
      <c r="GIX45" s="438"/>
      <c r="GIY45" s="480"/>
      <c r="GIZ45" s="438"/>
      <c r="GJA45" s="480"/>
      <c r="GJB45" s="439"/>
      <c r="GJD45" s="450"/>
      <c r="GJE45" s="439"/>
      <c r="GJG45" s="438"/>
      <c r="GJH45" s="480"/>
      <c r="GJI45" s="438"/>
      <c r="GJJ45" s="480"/>
      <c r="GJK45" s="439"/>
      <c r="GJM45" s="450"/>
      <c r="GJN45" s="439"/>
      <c r="GJP45" s="438"/>
      <c r="GJQ45" s="480"/>
      <c r="GJR45" s="438"/>
      <c r="GJS45" s="480"/>
      <c r="GJT45" s="439"/>
      <c r="GJV45" s="450"/>
      <c r="GJW45" s="439"/>
      <c r="GJY45" s="438"/>
      <c r="GJZ45" s="480"/>
      <c r="GKA45" s="438"/>
      <c r="GKB45" s="480"/>
      <c r="GKC45" s="439"/>
      <c r="GKE45" s="450"/>
      <c r="GKF45" s="439"/>
      <c r="GKH45" s="438"/>
      <c r="GKI45" s="480"/>
      <c r="GKJ45" s="438"/>
      <c r="GKK45" s="480"/>
      <c r="GKL45" s="439"/>
      <c r="GKN45" s="450"/>
      <c r="GKO45" s="439"/>
      <c r="GKQ45" s="438"/>
      <c r="GKR45" s="480"/>
      <c r="GKS45" s="438"/>
      <c r="GKT45" s="480"/>
      <c r="GKU45" s="439"/>
      <c r="GKW45" s="450"/>
      <c r="GKX45" s="439"/>
      <c r="GKZ45" s="438"/>
      <c r="GLA45" s="480"/>
      <c r="GLB45" s="438"/>
      <c r="GLC45" s="480"/>
      <c r="GLD45" s="439"/>
      <c r="GLF45" s="450"/>
      <c r="GLG45" s="439"/>
      <c r="GLI45" s="438"/>
      <c r="GLJ45" s="480"/>
      <c r="GLK45" s="438"/>
      <c r="GLL45" s="480"/>
      <c r="GLM45" s="439"/>
      <c r="GLO45" s="450"/>
      <c r="GLP45" s="439"/>
      <c r="GLR45" s="438"/>
      <c r="GLS45" s="480"/>
      <c r="GLT45" s="438"/>
      <c r="GLU45" s="480"/>
      <c r="GLV45" s="439"/>
      <c r="GLX45" s="450"/>
      <c r="GLY45" s="439"/>
      <c r="GMA45" s="438"/>
      <c r="GMB45" s="480"/>
      <c r="GMC45" s="438"/>
      <c r="GMD45" s="480"/>
      <c r="GME45" s="439"/>
      <c r="GMG45" s="450"/>
      <c r="GMH45" s="439"/>
      <c r="GMJ45" s="438"/>
      <c r="GMK45" s="480"/>
      <c r="GML45" s="438"/>
      <c r="GMM45" s="480"/>
      <c r="GMN45" s="439"/>
      <c r="GMP45" s="450"/>
      <c r="GMQ45" s="439"/>
      <c r="GMS45" s="438"/>
      <c r="GMT45" s="480"/>
      <c r="GMU45" s="438"/>
      <c r="GMV45" s="480"/>
      <c r="GMW45" s="439"/>
      <c r="GMY45" s="450"/>
      <c r="GMZ45" s="439"/>
      <c r="GNB45" s="438"/>
      <c r="GNC45" s="480"/>
      <c r="GND45" s="438"/>
      <c r="GNE45" s="480"/>
      <c r="GNF45" s="439"/>
      <c r="GNH45" s="450"/>
      <c r="GNI45" s="439"/>
      <c r="GNK45" s="438"/>
      <c r="GNL45" s="480"/>
      <c r="GNM45" s="438"/>
      <c r="GNN45" s="480"/>
      <c r="GNO45" s="439"/>
      <c r="GNQ45" s="450"/>
      <c r="GNR45" s="439"/>
      <c r="GNT45" s="438"/>
      <c r="GNU45" s="480"/>
      <c r="GNV45" s="438"/>
      <c r="GNW45" s="480"/>
      <c r="GNX45" s="439"/>
      <c r="GNZ45" s="450"/>
      <c r="GOA45" s="439"/>
      <c r="GOC45" s="438"/>
      <c r="GOD45" s="480"/>
      <c r="GOE45" s="438"/>
      <c r="GOF45" s="480"/>
      <c r="GOG45" s="439"/>
      <c r="GOI45" s="450"/>
      <c r="GOJ45" s="439"/>
      <c r="GOL45" s="438"/>
      <c r="GOM45" s="480"/>
      <c r="GON45" s="438"/>
      <c r="GOO45" s="480"/>
      <c r="GOP45" s="439"/>
      <c r="GOR45" s="450"/>
      <c r="GOS45" s="439"/>
      <c r="GOU45" s="438"/>
      <c r="GOV45" s="480"/>
      <c r="GOW45" s="438"/>
      <c r="GOX45" s="480"/>
      <c r="GOY45" s="439"/>
      <c r="GPA45" s="450"/>
      <c r="GPB45" s="439"/>
      <c r="GPD45" s="438"/>
      <c r="GPE45" s="480"/>
      <c r="GPF45" s="438"/>
      <c r="GPG45" s="480"/>
      <c r="GPH45" s="439"/>
      <c r="GPJ45" s="450"/>
      <c r="GPK45" s="439"/>
      <c r="GPM45" s="438"/>
      <c r="GPN45" s="480"/>
      <c r="GPO45" s="438"/>
      <c r="GPP45" s="480"/>
      <c r="GPQ45" s="439"/>
      <c r="GPS45" s="450"/>
      <c r="GPT45" s="439"/>
      <c r="GPV45" s="438"/>
      <c r="GPW45" s="480"/>
      <c r="GPX45" s="438"/>
      <c r="GPY45" s="480"/>
      <c r="GPZ45" s="439"/>
      <c r="GQB45" s="450"/>
      <c r="GQC45" s="439"/>
      <c r="GQE45" s="438"/>
      <c r="GQF45" s="480"/>
      <c r="GQG45" s="438"/>
      <c r="GQH45" s="480"/>
      <c r="GQI45" s="439"/>
      <c r="GQK45" s="450"/>
      <c r="GQL45" s="439"/>
      <c r="GQN45" s="438"/>
      <c r="GQO45" s="480"/>
      <c r="GQP45" s="438"/>
      <c r="GQQ45" s="480"/>
      <c r="GQR45" s="439"/>
      <c r="GQT45" s="450"/>
      <c r="GQU45" s="439"/>
      <c r="GQW45" s="438"/>
      <c r="GQX45" s="480"/>
      <c r="GQY45" s="438"/>
      <c r="GQZ45" s="480"/>
      <c r="GRA45" s="439"/>
      <c r="GRC45" s="450"/>
      <c r="GRD45" s="439"/>
      <c r="GRF45" s="438"/>
      <c r="GRG45" s="480"/>
      <c r="GRH45" s="438"/>
      <c r="GRI45" s="480"/>
      <c r="GRJ45" s="439"/>
      <c r="GRL45" s="450"/>
      <c r="GRM45" s="439"/>
      <c r="GRO45" s="438"/>
      <c r="GRP45" s="480"/>
      <c r="GRQ45" s="438"/>
      <c r="GRR45" s="480"/>
      <c r="GRS45" s="439"/>
      <c r="GRU45" s="450"/>
      <c r="GRV45" s="439"/>
      <c r="GRX45" s="438"/>
      <c r="GRY45" s="480"/>
      <c r="GRZ45" s="438"/>
      <c r="GSA45" s="480"/>
      <c r="GSB45" s="439"/>
      <c r="GSD45" s="450"/>
      <c r="GSE45" s="439"/>
      <c r="GSG45" s="438"/>
      <c r="GSH45" s="480"/>
      <c r="GSI45" s="438"/>
      <c r="GSJ45" s="480"/>
      <c r="GSK45" s="439"/>
      <c r="GSM45" s="450"/>
      <c r="GSN45" s="439"/>
      <c r="GSP45" s="438"/>
      <c r="GSQ45" s="480"/>
      <c r="GSR45" s="438"/>
      <c r="GSS45" s="480"/>
      <c r="GST45" s="439"/>
      <c r="GSV45" s="450"/>
      <c r="GSW45" s="439"/>
      <c r="GSY45" s="438"/>
      <c r="GSZ45" s="480"/>
      <c r="GTA45" s="438"/>
      <c r="GTB45" s="480"/>
      <c r="GTC45" s="439"/>
      <c r="GTE45" s="450"/>
      <c r="GTF45" s="439"/>
      <c r="GTH45" s="438"/>
      <c r="GTI45" s="480"/>
      <c r="GTJ45" s="438"/>
      <c r="GTK45" s="480"/>
      <c r="GTL45" s="439"/>
      <c r="GTN45" s="450"/>
      <c r="GTO45" s="439"/>
      <c r="GTQ45" s="438"/>
      <c r="GTR45" s="480"/>
      <c r="GTS45" s="438"/>
      <c r="GTT45" s="480"/>
      <c r="GTU45" s="439"/>
      <c r="GTW45" s="450"/>
      <c r="GTX45" s="439"/>
      <c r="GTZ45" s="438"/>
      <c r="GUA45" s="480"/>
      <c r="GUB45" s="438"/>
      <c r="GUC45" s="480"/>
      <c r="GUD45" s="439"/>
      <c r="GUF45" s="450"/>
      <c r="GUG45" s="439"/>
      <c r="GUI45" s="438"/>
      <c r="GUJ45" s="480"/>
      <c r="GUK45" s="438"/>
      <c r="GUL45" s="480"/>
      <c r="GUM45" s="439"/>
      <c r="GUO45" s="450"/>
      <c r="GUP45" s="439"/>
      <c r="GUR45" s="438"/>
      <c r="GUS45" s="480"/>
      <c r="GUT45" s="438"/>
      <c r="GUU45" s="480"/>
      <c r="GUV45" s="439"/>
      <c r="GUX45" s="450"/>
      <c r="GUY45" s="439"/>
      <c r="GVA45" s="438"/>
      <c r="GVB45" s="480"/>
      <c r="GVC45" s="438"/>
      <c r="GVD45" s="480"/>
      <c r="GVE45" s="439"/>
      <c r="GVG45" s="450"/>
      <c r="GVH45" s="439"/>
      <c r="GVJ45" s="438"/>
      <c r="GVK45" s="480"/>
      <c r="GVL45" s="438"/>
      <c r="GVM45" s="480"/>
      <c r="GVN45" s="439"/>
      <c r="GVP45" s="450"/>
      <c r="GVQ45" s="439"/>
      <c r="GVS45" s="438"/>
      <c r="GVT45" s="480"/>
      <c r="GVU45" s="438"/>
      <c r="GVV45" s="480"/>
      <c r="GVW45" s="439"/>
      <c r="GVY45" s="450"/>
      <c r="GVZ45" s="439"/>
      <c r="GWB45" s="438"/>
      <c r="GWC45" s="480"/>
      <c r="GWD45" s="438"/>
      <c r="GWE45" s="480"/>
      <c r="GWF45" s="439"/>
      <c r="GWH45" s="450"/>
      <c r="GWI45" s="439"/>
      <c r="GWK45" s="438"/>
      <c r="GWL45" s="480"/>
      <c r="GWM45" s="438"/>
      <c r="GWN45" s="480"/>
      <c r="GWO45" s="439"/>
      <c r="GWQ45" s="450"/>
      <c r="GWR45" s="439"/>
      <c r="GWT45" s="438"/>
      <c r="GWU45" s="480"/>
      <c r="GWV45" s="438"/>
      <c r="GWW45" s="480"/>
      <c r="GWX45" s="439"/>
      <c r="GWZ45" s="450"/>
      <c r="GXA45" s="439"/>
      <c r="GXC45" s="438"/>
      <c r="GXD45" s="480"/>
      <c r="GXE45" s="438"/>
      <c r="GXF45" s="480"/>
      <c r="GXG45" s="439"/>
      <c r="GXI45" s="450"/>
      <c r="GXJ45" s="439"/>
      <c r="GXL45" s="438"/>
      <c r="GXM45" s="480"/>
      <c r="GXN45" s="438"/>
      <c r="GXO45" s="480"/>
      <c r="GXP45" s="439"/>
      <c r="GXR45" s="450"/>
      <c r="GXS45" s="439"/>
      <c r="GXU45" s="438"/>
      <c r="GXV45" s="480"/>
      <c r="GXW45" s="438"/>
      <c r="GXX45" s="480"/>
      <c r="GXY45" s="439"/>
      <c r="GYA45" s="450"/>
      <c r="GYB45" s="439"/>
      <c r="GYD45" s="438"/>
      <c r="GYE45" s="480"/>
      <c r="GYF45" s="438"/>
      <c r="GYG45" s="480"/>
      <c r="GYH45" s="439"/>
      <c r="GYJ45" s="450"/>
      <c r="GYK45" s="439"/>
      <c r="GYM45" s="438"/>
      <c r="GYN45" s="480"/>
      <c r="GYO45" s="438"/>
      <c r="GYP45" s="480"/>
      <c r="GYQ45" s="439"/>
      <c r="GYS45" s="450"/>
      <c r="GYT45" s="439"/>
      <c r="GYV45" s="438"/>
      <c r="GYW45" s="480"/>
      <c r="GYX45" s="438"/>
      <c r="GYY45" s="480"/>
      <c r="GYZ45" s="439"/>
      <c r="GZB45" s="450"/>
      <c r="GZC45" s="439"/>
      <c r="GZE45" s="438"/>
      <c r="GZF45" s="480"/>
      <c r="GZG45" s="438"/>
      <c r="GZH45" s="480"/>
      <c r="GZI45" s="439"/>
      <c r="GZK45" s="450"/>
      <c r="GZL45" s="439"/>
      <c r="GZN45" s="438"/>
      <c r="GZO45" s="480"/>
      <c r="GZP45" s="438"/>
      <c r="GZQ45" s="480"/>
      <c r="GZR45" s="439"/>
      <c r="GZT45" s="450"/>
      <c r="GZU45" s="439"/>
      <c r="GZW45" s="438"/>
      <c r="GZX45" s="480"/>
      <c r="GZY45" s="438"/>
      <c r="GZZ45" s="480"/>
      <c r="HAA45" s="439"/>
      <c r="HAC45" s="450"/>
      <c r="HAD45" s="439"/>
      <c r="HAF45" s="438"/>
      <c r="HAG45" s="480"/>
      <c r="HAH45" s="438"/>
      <c r="HAI45" s="480"/>
      <c r="HAJ45" s="439"/>
      <c r="HAL45" s="450"/>
      <c r="HAM45" s="439"/>
      <c r="HAO45" s="438"/>
      <c r="HAP45" s="480"/>
      <c r="HAQ45" s="438"/>
      <c r="HAR45" s="480"/>
      <c r="HAS45" s="439"/>
      <c r="HAU45" s="450"/>
      <c r="HAV45" s="439"/>
      <c r="HAX45" s="438"/>
      <c r="HAY45" s="480"/>
      <c r="HAZ45" s="438"/>
      <c r="HBA45" s="480"/>
      <c r="HBB45" s="439"/>
      <c r="HBD45" s="450"/>
      <c r="HBE45" s="439"/>
      <c r="HBG45" s="438"/>
      <c r="HBH45" s="480"/>
      <c r="HBI45" s="438"/>
      <c r="HBJ45" s="480"/>
      <c r="HBK45" s="439"/>
      <c r="HBM45" s="450"/>
      <c r="HBN45" s="439"/>
      <c r="HBP45" s="438"/>
      <c r="HBQ45" s="480"/>
      <c r="HBR45" s="438"/>
      <c r="HBS45" s="480"/>
      <c r="HBT45" s="439"/>
      <c r="HBV45" s="450"/>
      <c r="HBW45" s="439"/>
      <c r="HBY45" s="438"/>
      <c r="HBZ45" s="480"/>
      <c r="HCA45" s="438"/>
      <c r="HCB45" s="480"/>
      <c r="HCC45" s="439"/>
      <c r="HCE45" s="450"/>
      <c r="HCF45" s="439"/>
      <c r="HCH45" s="438"/>
      <c r="HCI45" s="480"/>
      <c r="HCJ45" s="438"/>
      <c r="HCK45" s="480"/>
      <c r="HCL45" s="439"/>
      <c r="HCN45" s="450"/>
      <c r="HCO45" s="439"/>
      <c r="HCQ45" s="438"/>
      <c r="HCR45" s="480"/>
      <c r="HCS45" s="438"/>
      <c r="HCT45" s="480"/>
      <c r="HCU45" s="439"/>
      <c r="HCW45" s="450"/>
      <c r="HCX45" s="439"/>
      <c r="HCZ45" s="438"/>
      <c r="HDA45" s="480"/>
      <c r="HDB45" s="438"/>
      <c r="HDC45" s="480"/>
      <c r="HDD45" s="439"/>
      <c r="HDF45" s="450"/>
      <c r="HDG45" s="439"/>
      <c r="HDI45" s="438"/>
      <c r="HDJ45" s="480"/>
      <c r="HDK45" s="438"/>
      <c r="HDL45" s="480"/>
      <c r="HDM45" s="439"/>
      <c r="HDO45" s="450"/>
      <c r="HDP45" s="439"/>
      <c r="HDR45" s="438"/>
      <c r="HDS45" s="480"/>
      <c r="HDT45" s="438"/>
      <c r="HDU45" s="480"/>
      <c r="HDV45" s="439"/>
      <c r="HDX45" s="450"/>
      <c r="HDY45" s="439"/>
      <c r="HEA45" s="438"/>
      <c r="HEB45" s="480"/>
      <c r="HEC45" s="438"/>
      <c r="HED45" s="480"/>
      <c r="HEE45" s="439"/>
      <c r="HEG45" s="450"/>
      <c r="HEH45" s="439"/>
      <c r="HEJ45" s="438"/>
      <c r="HEK45" s="480"/>
      <c r="HEL45" s="438"/>
      <c r="HEM45" s="480"/>
      <c r="HEN45" s="439"/>
      <c r="HEP45" s="450"/>
      <c r="HEQ45" s="439"/>
      <c r="HES45" s="438"/>
      <c r="HET45" s="480"/>
      <c r="HEU45" s="438"/>
      <c r="HEV45" s="480"/>
      <c r="HEW45" s="439"/>
      <c r="HEY45" s="450"/>
      <c r="HEZ45" s="439"/>
      <c r="HFB45" s="438"/>
      <c r="HFC45" s="480"/>
      <c r="HFD45" s="438"/>
      <c r="HFE45" s="480"/>
      <c r="HFF45" s="439"/>
      <c r="HFH45" s="450"/>
      <c r="HFI45" s="439"/>
      <c r="HFK45" s="438"/>
      <c r="HFL45" s="480"/>
      <c r="HFM45" s="438"/>
      <c r="HFN45" s="480"/>
      <c r="HFO45" s="439"/>
      <c r="HFQ45" s="450"/>
      <c r="HFR45" s="439"/>
      <c r="HFT45" s="438"/>
      <c r="HFU45" s="480"/>
      <c r="HFV45" s="438"/>
      <c r="HFW45" s="480"/>
      <c r="HFX45" s="439"/>
      <c r="HFZ45" s="450"/>
      <c r="HGA45" s="439"/>
      <c r="HGC45" s="438"/>
      <c r="HGD45" s="480"/>
      <c r="HGE45" s="438"/>
      <c r="HGF45" s="480"/>
      <c r="HGG45" s="439"/>
      <c r="HGI45" s="450"/>
      <c r="HGJ45" s="439"/>
      <c r="HGL45" s="438"/>
      <c r="HGM45" s="480"/>
      <c r="HGN45" s="438"/>
      <c r="HGO45" s="480"/>
      <c r="HGP45" s="439"/>
      <c r="HGR45" s="450"/>
      <c r="HGS45" s="439"/>
      <c r="HGU45" s="438"/>
      <c r="HGV45" s="480"/>
      <c r="HGW45" s="438"/>
      <c r="HGX45" s="480"/>
      <c r="HGY45" s="439"/>
      <c r="HHA45" s="450"/>
      <c r="HHB45" s="439"/>
      <c r="HHD45" s="438"/>
      <c r="HHE45" s="480"/>
      <c r="HHF45" s="438"/>
      <c r="HHG45" s="480"/>
      <c r="HHH45" s="439"/>
      <c r="HHJ45" s="450"/>
      <c r="HHK45" s="439"/>
      <c r="HHM45" s="438"/>
      <c r="HHN45" s="480"/>
      <c r="HHO45" s="438"/>
      <c r="HHP45" s="480"/>
      <c r="HHQ45" s="439"/>
      <c r="HHS45" s="450"/>
      <c r="HHT45" s="439"/>
      <c r="HHV45" s="438"/>
      <c r="HHW45" s="480"/>
      <c r="HHX45" s="438"/>
      <c r="HHY45" s="480"/>
      <c r="HHZ45" s="439"/>
      <c r="HIB45" s="450"/>
      <c r="HIC45" s="439"/>
      <c r="HIE45" s="438"/>
      <c r="HIF45" s="480"/>
      <c r="HIG45" s="438"/>
      <c r="HIH45" s="480"/>
      <c r="HII45" s="439"/>
      <c r="HIK45" s="450"/>
      <c r="HIL45" s="439"/>
      <c r="HIN45" s="438"/>
      <c r="HIO45" s="480"/>
      <c r="HIP45" s="438"/>
      <c r="HIQ45" s="480"/>
      <c r="HIR45" s="439"/>
      <c r="HIT45" s="450"/>
      <c r="HIU45" s="439"/>
      <c r="HIW45" s="438"/>
      <c r="HIX45" s="480"/>
      <c r="HIY45" s="438"/>
      <c r="HIZ45" s="480"/>
      <c r="HJA45" s="439"/>
      <c r="HJC45" s="450"/>
      <c r="HJD45" s="439"/>
      <c r="HJF45" s="438"/>
      <c r="HJG45" s="480"/>
      <c r="HJH45" s="438"/>
      <c r="HJI45" s="480"/>
      <c r="HJJ45" s="439"/>
      <c r="HJL45" s="450"/>
      <c r="HJM45" s="439"/>
      <c r="HJO45" s="438"/>
      <c r="HJP45" s="480"/>
      <c r="HJQ45" s="438"/>
      <c r="HJR45" s="480"/>
      <c r="HJS45" s="439"/>
      <c r="HJU45" s="450"/>
      <c r="HJV45" s="439"/>
      <c r="HJX45" s="438"/>
      <c r="HJY45" s="480"/>
      <c r="HJZ45" s="438"/>
      <c r="HKA45" s="480"/>
      <c r="HKB45" s="439"/>
      <c r="HKD45" s="450"/>
      <c r="HKE45" s="439"/>
      <c r="HKG45" s="438"/>
      <c r="HKH45" s="480"/>
      <c r="HKI45" s="438"/>
      <c r="HKJ45" s="480"/>
      <c r="HKK45" s="439"/>
      <c r="HKM45" s="450"/>
      <c r="HKN45" s="439"/>
      <c r="HKP45" s="438"/>
      <c r="HKQ45" s="480"/>
      <c r="HKR45" s="438"/>
      <c r="HKS45" s="480"/>
      <c r="HKT45" s="439"/>
      <c r="HKV45" s="450"/>
      <c r="HKW45" s="439"/>
      <c r="HKY45" s="438"/>
      <c r="HKZ45" s="480"/>
      <c r="HLA45" s="438"/>
      <c r="HLB45" s="480"/>
      <c r="HLC45" s="439"/>
      <c r="HLE45" s="450"/>
      <c r="HLF45" s="439"/>
      <c r="HLH45" s="438"/>
      <c r="HLI45" s="480"/>
      <c r="HLJ45" s="438"/>
      <c r="HLK45" s="480"/>
      <c r="HLL45" s="439"/>
      <c r="HLN45" s="450"/>
      <c r="HLO45" s="439"/>
      <c r="HLQ45" s="438"/>
      <c r="HLR45" s="480"/>
      <c r="HLS45" s="438"/>
      <c r="HLT45" s="480"/>
      <c r="HLU45" s="439"/>
      <c r="HLW45" s="450"/>
      <c r="HLX45" s="439"/>
      <c r="HLZ45" s="438"/>
      <c r="HMA45" s="480"/>
      <c r="HMB45" s="438"/>
      <c r="HMC45" s="480"/>
      <c r="HMD45" s="439"/>
      <c r="HMF45" s="450"/>
      <c r="HMG45" s="439"/>
      <c r="HMI45" s="438"/>
      <c r="HMJ45" s="480"/>
      <c r="HMK45" s="438"/>
      <c r="HML45" s="480"/>
      <c r="HMM45" s="439"/>
      <c r="HMO45" s="450"/>
      <c r="HMP45" s="439"/>
      <c r="HMR45" s="438"/>
      <c r="HMS45" s="480"/>
      <c r="HMT45" s="438"/>
      <c r="HMU45" s="480"/>
      <c r="HMV45" s="439"/>
      <c r="HMX45" s="450"/>
      <c r="HMY45" s="439"/>
      <c r="HNA45" s="438"/>
      <c r="HNB45" s="480"/>
      <c r="HNC45" s="438"/>
      <c r="HND45" s="480"/>
      <c r="HNE45" s="439"/>
      <c r="HNG45" s="450"/>
      <c r="HNH45" s="439"/>
      <c r="HNJ45" s="438"/>
      <c r="HNK45" s="480"/>
      <c r="HNL45" s="438"/>
      <c r="HNM45" s="480"/>
      <c r="HNN45" s="439"/>
      <c r="HNP45" s="450"/>
      <c r="HNQ45" s="439"/>
      <c r="HNS45" s="438"/>
      <c r="HNT45" s="480"/>
      <c r="HNU45" s="438"/>
      <c r="HNV45" s="480"/>
      <c r="HNW45" s="439"/>
      <c r="HNY45" s="450"/>
      <c r="HNZ45" s="439"/>
      <c r="HOB45" s="438"/>
      <c r="HOC45" s="480"/>
      <c r="HOD45" s="438"/>
      <c r="HOE45" s="480"/>
      <c r="HOF45" s="439"/>
      <c r="HOH45" s="450"/>
      <c r="HOI45" s="439"/>
      <c r="HOK45" s="438"/>
      <c r="HOL45" s="480"/>
      <c r="HOM45" s="438"/>
      <c r="HON45" s="480"/>
      <c r="HOO45" s="439"/>
      <c r="HOQ45" s="450"/>
      <c r="HOR45" s="439"/>
      <c r="HOT45" s="438"/>
      <c r="HOU45" s="480"/>
      <c r="HOV45" s="438"/>
      <c r="HOW45" s="480"/>
      <c r="HOX45" s="439"/>
      <c r="HOZ45" s="450"/>
      <c r="HPA45" s="439"/>
      <c r="HPC45" s="438"/>
      <c r="HPD45" s="480"/>
      <c r="HPE45" s="438"/>
      <c r="HPF45" s="480"/>
      <c r="HPG45" s="439"/>
      <c r="HPI45" s="450"/>
      <c r="HPJ45" s="439"/>
      <c r="HPL45" s="438"/>
      <c r="HPM45" s="480"/>
      <c r="HPN45" s="438"/>
      <c r="HPO45" s="480"/>
      <c r="HPP45" s="439"/>
      <c r="HPR45" s="450"/>
      <c r="HPS45" s="439"/>
      <c r="HPU45" s="438"/>
      <c r="HPV45" s="480"/>
      <c r="HPW45" s="438"/>
      <c r="HPX45" s="480"/>
      <c r="HPY45" s="439"/>
      <c r="HQA45" s="450"/>
      <c r="HQB45" s="439"/>
      <c r="HQD45" s="438"/>
      <c r="HQE45" s="480"/>
      <c r="HQF45" s="438"/>
      <c r="HQG45" s="480"/>
      <c r="HQH45" s="439"/>
      <c r="HQJ45" s="450"/>
      <c r="HQK45" s="439"/>
      <c r="HQM45" s="438"/>
      <c r="HQN45" s="480"/>
      <c r="HQO45" s="438"/>
      <c r="HQP45" s="480"/>
      <c r="HQQ45" s="439"/>
      <c r="HQS45" s="450"/>
      <c r="HQT45" s="439"/>
      <c r="HQV45" s="438"/>
      <c r="HQW45" s="480"/>
      <c r="HQX45" s="438"/>
      <c r="HQY45" s="480"/>
      <c r="HQZ45" s="439"/>
      <c r="HRB45" s="450"/>
      <c r="HRC45" s="439"/>
      <c r="HRE45" s="438"/>
      <c r="HRF45" s="480"/>
      <c r="HRG45" s="438"/>
      <c r="HRH45" s="480"/>
      <c r="HRI45" s="439"/>
      <c r="HRK45" s="450"/>
      <c r="HRL45" s="439"/>
      <c r="HRN45" s="438"/>
      <c r="HRO45" s="480"/>
      <c r="HRP45" s="438"/>
      <c r="HRQ45" s="480"/>
      <c r="HRR45" s="439"/>
      <c r="HRT45" s="450"/>
      <c r="HRU45" s="439"/>
      <c r="HRW45" s="438"/>
      <c r="HRX45" s="480"/>
      <c r="HRY45" s="438"/>
      <c r="HRZ45" s="480"/>
      <c r="HSA45" s="439"/>
      <c r="HSC45" s="450"/>
      <c r="HSD45" s="439"/>
      <c r="HSF45" s="438"/>
      <c r="HSG45" s="480"/>
      <c r="HSH45" s="438"/>
      <c r="HSI45" s="480"/>
      <c r="HSJ45" s="439"/>
      <c r="HSL45" s="450"/>
      <c r="HSM45" s="439"/>
      <c r="HSO45" s="438"/>
      <c r="HSP45" s="480"/>
      <c r="HSQ45" s="438"/>
      <c r="HSR45" s="480"/>
      <c r="HSS45" s="439"/>
      <c r="HSU45" s="450"/>
      <c r="HSV45" s="439"/>
      <c r="HSX45" s="438"/>
      <c r="HSY45" s="480"/>
      <c r="HSZ45" s="438"/>
      <c r="HTA45" s="480"/>
      <c r="HTB45" s="439"/>
      <c r="HTD45" s="450"/>
      <c r="HTE45" s="439"/>
      <c r="HTG45" s="438"/>
      <c r="HTH45" s="480"/>
      <c r="HTI45" s="438"/>
      <c r="HTJ45" s="480"/>
      <c r="HTK45" s="439"/>
      <c r="HTM45" s="450"/>
      <c r="HTN45" s="439"/>
      <c r="HTP45" s="438"/>
      <c r="HTQ45" s="480"/>
      <c r="HTR45" s="438"/>
      <c r="HTS45" s="480"/>
      <c r="HTT45" s="439"/>
      <c r="HTV45" s="450"/>
      <c r="HTW45" s="439"/>
      <c r="HTY45" s="438"/>
      <c r="HTZ45" s="480"/>
      <c r="HUA45" s="438"/>
      <c r="HUB45" s="480"/>
      <c r="HUC45" s="439"/>
      <c r="HUE45" s="450"/>
      <c r="HUF45" s="439"/>
      <c r="HUH45" s="438"/>
      <c r="HUI45" s="480"/>
      <c r="HUJ45" s="438"/>
      <c r="HUK45" s="480"/>
      <c r="HUL45" s="439"/>
      <c r="HUN45" s="450"/>
      <c r="HUO45" s="439"/>
      <c r="HUQ45" s="438"/>
      <c r="HUR45" s="480"/>
      <c r="HUS45" s="438"/>
      <c r="HUT45" s="480"/>
      <c r="HUU45" s="439"/>
      <c r="HUW45" s="450"/>
      <c r="HUX45" s="439"/>
      <c r="HUZ45" s="438"/>
      <c r="HVA45" s="480"/>
      <c r="HVB45" s="438"/>
      <c r="HVC45" s="480"/>
      <c r="HVD45" s="439"/>
      <c r="HVF45" s="450"/>
      <c r="HVG45" s="439"/>
      <c r="HVI45" s="438"/>
      <c r="HVJ45" s="480"/>
      <c r="HVK45" s="438"/>
      <c r="HVL45" s="480"/>
      <c r="HVM45" s="439"/>
      <c r="HVO45" s="450"/>
      <c r="HVP45" s="439"/>
      <c r="HVR45" s="438"/>
      <c r="HVS45" s="480"/>
      <c r="HVT45" s="438"/>
      <c r="HVU45" s="480"/>
      <c r="HVV45" s="439"/>
      <c r="HVX45" s="450"/>
      <c r="HVY45" s="439"/>
      <c r="HWA45" s="438"/>
      <c r="HWB45" s="480"/>
      <c r="HWC45" s="438"/>
      <c r="HWD45" s="480"/>
      <c r="HWE45" s="439"/>
      <c r="HWG45" s="450"/>
      <c r="HWH45" s="439"/>
      <c r="HWJ45" s="438"/>
      <c r="HWK45" s="480"/>
      <c r="HWL45" s="438"/>
      <c r="HWM45" s="480"/>
      <c r="HWN45" s="439"/>
      <c r="HWP45" s="450"/>
      <c r="HWQ45" s="439"/>
      <c r="HWS45" s="438"/>
      <c r="HWT45" s="480"/>
      <c r="HWU45" s="438"/>
      <c r="HWV45" s="480"/>
      <c r="HWW45" s="439"/>
      <c r="HWY45" s="450"/>
      <c r="HWZ45" s="439"/>
      <c r="HXB45" s="438"/>
      <c r="HXC45" s="480"/>
      <c r="HXD45" s="438"/>
      <c r="HXE45" s="480"/>
      <c r="HXF45" s="439"/>
      <c r="HXH45" s="450"/>
      <c r="HXI45" s="439"/>
      <c r="HXK45" s="438"/>
      <c r="HXL45" s="480"/>
      <c r="HXM45" s="438"/>
      <c r="HXN45" s="480"/>
      <c r="HXO45" s="439"/>
      <c r="HXQ45" s="450"/>
      <c r="HXR45" s="439"/>
      <c r="HXT45" s="438"/>
      <c r="HXU45" s="480"/>
      <c r="HXV45" s="438"/>
      <c r="HXW45" s="480"/>
      <c r="HXX45" s="439"/>
      <c r="HXZ45" s="450"/>
      <c r="HYA45" s="439"/>
      <c r="HYC45" s="438"/>
      <c r="HYD45" s="480"/>
      <c r="HYE45" s="438"/>
      <c r="HYF45" s="480"/>
      <c r="HYG45" s="439"/>
      <c r="HYI45" s="450"/>
      <c r="HYJ45" s="439"/>
      <c r="HYL45" s="438"/>
      <c r="HYM45" s="480"/>
      <c r="HYN45" s="438"/>
      <c r="HYO45" s="480"/>
      <c r="HYP45" s="439"/>
      <c r="HYR45" s="450"/>
      <c r="HYS45" s="439"/>
      <c r="HYU45" s="438"/>
      <c r="HYV45" s="480"/>
      <c r="HYW45" s="438"/>
      <c r="HYX45" s="480"/>
      <c r="HYY45" s="439"/>
      <c r="HZA45" s="450"/>
      <c r="HZB45" s="439"/>
      <c r="HZD45" s="438"/>
      <c r="HZE45" s="480"/>
      <c r="HZF45" s="438"/>
      <c r="HZG45" s="480"/>
      <c r="HZH45" s="439"/>
      <c r="HZJ45" s="450"/>
      <c r="HZK45" s="439"/>
      <c r="HZM45" s="438"/>
      <c r="HZN45" s="480"/>
      <c r="HZO45" s="438"/>
      <c r="HZP45" s="480"/>
      <c r="HZQ45" s="439"/>
      <c r="HZS45" s="450"/>
      <c r="HZT45" s="439"/>
      <c r="HZV45" s="438"/>
      <c r="HZW45" s="480"/>
      <c r="HZX45" s="438"/>
      <c r="HZY45" s="480"/>
      <c r="HZZ45" s="439"/>
      <c r="IAB45" s="450"/>
      <c r="IAC45" s="439"/>
      <c r="IAE45" s="438"/>
      <c r="IAF45" s="480"/>
      <c r="IAG45" s="438"/>
      <c r="IAH45" s="480"/>
      <c r="IAI45" s="439"/>
      <c r="IAK45" s="450"/>
      <c r="IAL45" s="439"/>
      <c r="IAN45" s="438"/>
      <c r="IAO45" s="480"/>
      <c r="IAP45" s="438"/>
      <c r="IAQ45" s="480"/>
      <c r="IAR45" s="439"/>
      <c r="IAT45" s="450"/>
      <c r="IAU45" s="439"/>
      <c r="IAW45" s="438"/>
      <c r="IAX45" s="480"/>
      <c r="IAY45" s="438"/>
      <c r="IAZ45" s="480"/>
      <c r="IBA45" s="439"/>
      <c r="IBC45" s="450"/>
      <c r="IBD45" s="439"/>
      <c r="IBF45" s="438"/>
      <c r="IBG45" s="480"/>
      <c r="IBH45" s="438"/>
      <c r="IBI45" s="480"/>
      <c r="IBJ45" s="439"/>
      <c r="IBL45" s="450"/>
      <c r="IBM45" s="439"/>
      <c r="IBO45" s="438"/>
      <c r="IBP45" s="480"/>
      <c r="IBQ45" s="438"/>
      <c r="IBR45" s="480"/>
      <c r="IBS45" s="439"/>
      <c r="IBU45" s="450"/>
      <c r="IBV45" s="439"/>
      <c r="IBX45" s="438"/>
      <c r="IBY45" s="480"/>
      <c r="IBZ45" s="438"/>
      <c r="ICA45" s="480"/>
      <c r="ICB45" s="439"/>
      <c r="ICD45" s="450"/>
      <c r="ICE45" s="439"/>
      <c r="ICG45" s="438"/>
      <c r="ICH45" s="480"/>
      <c r="ICI45" s="438"/>
      <c r="ICJ45" s="480"/>
      <c r="ICK45" s="439"/>
      <c r="ICM45" s="450"/>
      <c r="ICN45" s="439"/>
      <c r="ICP45" s="438"/>
      <c r="ICQ45" s="480"/>
      <c r="ICR45" s="438"/>
      <c r="ICS45" s="480"/>
      <c r="ICT45" s="439"/>
      <c r="ICV45" s="450"/>
      <c r="ICW45" s="439"/>
      <c r="ICY45" s="438"/>
      <c r="ICZ45" s="480"/>
      <c r="IDA45" s="438"/>
      <c r="IDB45" s="480"/>
      <c r="IDC45" s="439"/>
      <c r="IDE45" s="450"/>
      <c r="IDF45" s="439"/>
      <c r="IDH45" s="438"/>
      <c r="IDI45" s="480"/>
      <c r="IDJ45" s="438"/>
      <c r="IDK45" s="480"/>
      <c r="IDL45" s="439"/>
      <c r="IDN45" s="450"/>
      <c r="IDO45" s="439"/>
      <c r="IDQ45" s="438"/>
      <c r="IDR45" s="480"/>
      <c r="IDS45" s="438"/>
      <c r="IDT45" s="480"/>
      <c r="IDU45" s="439"/>
      <c r="IDW45" s="450"/>
      <c r="IDX45" s="439"/>
      <c r="IDZ45" s="438"/>
      <c r="IEA45" s="480"/>
      <c r="IEB45" s="438"/>
      <c r="IEC45" s="480"/>
      <c r="IED45" s="439"/>
      <c r="IEF45" s="450"/>
      <c r="IEG45" s="439"/>
      <c r="IEI45" s="438"/>
      <c r="IEJ45" s="480"/>
      <c r="IEK45" s="438"/>
      <c r="IEL45" s="480"/>
      <c r="IEM45" s="439"/>
      <c r="IEO45" s="450"/>
      <c r="IEP45" s="439"/>
      <c r="IER45" s="438"/>
      <c r="IES45" s="480"/>
      <c r="IET45" s="438"/>
      <c r="IEU45" s="480"/>
      <c r="IEV45" s="439"/>
      <c r="IEX45" s="450"/>
      <c r="IEY45" s="439"/>
      <c r="IFA45" s="438"/>
      <c r="IFB45" s="480"/>
      <c r="IFC45" s="438"/>
      <c r="IFD45" s="480"/>
      <c r="IFE45" s="439"/>
      <c r="IFG45" s="450"/>
      <c r="IFH45" s="439"/>
      <c r="IFJ45" s="438"/>
      <c r="IFK45" s="480"/>
      <c r="IFL45" s="438"/>
      <c r="IFM45" s="480"/>
      <c r="IFN45" s="439"/>
      <c r="IFP45" s="450"/>
      <c r="IFQ45" s="439"/>
      <c r="IFS45" s="438"/>
      <c r="IFT45" s="480"/>
      <c r="IFU45" s="438"/>
      <c r="IFV45" s="480"/>
      <c r="IFW45" s="439"/>
      <c r="IFY45" s="450"/>
      <c r="IFZ45" s="439"/>
      <c r="IGB45" s="438"/>
      <c r="IGC45" s="480"/>
      <c r="IGD45" s="438"/>
      <c r="IGE45" s="480"/>
      <c r="IGF45" s="439"/>
      <c r="IGH45" s="450"/>
      <c r="IGI45" s="439"/>
      <c r="IGK45" s="438"/>
      <c r="IGL45" s="480"/>
      <c r="IGM45" s="438"/>
      <c r="IGN45" s="480"/>
      <c r="IGO45" s="439"/>
      <c r="IGQ45" s="450"/>
      <c r="IGR45" s="439"/>
      <c r="IGT45" s="438"/>
      <c r="IGU45" s="480"/>
      <c r="IGV45" s="438"/>
      <c r="IGW45" s="480"/>
      <c r="IGX45" s="439"/>
      <c r="IGZ45" s="450"/>
      <c r="IHA45" s="439"/>
      <c r="IHC45" s="438"/>
      <c r="IHD45" s="480"/>
      <c r="IHE45" s="438"/>
      <c r="IHF45" s="480"/>
      <c r="IHG45" s="439"/>
      <c r="IHI45" s="450"/>
      <c r="IHJ45" s="439"/>
      <c r="IHL45" s="438"/>
      <c r="IHM45" s="480"/>
      <c r="IHN45" s="438"/>
      <c r="IHO45" s="480"/>
      <c r="IHP45" s="439"/>
      <c r="IHR45" s="450"/>
      <c r="IHS45" s="439"/>
      <c r="IHU45" s="438"/>
      <c r="IHV45" s="480"/>
      <c r="IHW45" s="438"/>
      <c r="IHX45" s="480"/>
      <c r="IHY45" s="439"/>
      <c r="IIA45" s="450"/>
      <c r="IIB45" s="439"/>
      <c r="IID45" s="438"/>
      <c r="IIE45" s="480"/>
      <c r="IIF45" s="438"/>
      <c r="IIG45" s="480"/>
      <c r="IIH45" s="439"/>
      <c r="IIJ45" s="450"/>
      <c r="IIK45" s="439"/>
      <c r="IIM45" s="438"/>
      <c r="IIN45" s="480"/>
      <c r="IIO45" s="438"/>
      <c r="IIP45" s="480"/>
      <c r="IIQ45" s="439"/>
      <c r="IIS45" s="450"/>
      <c r="IIT45" s="439"/>
      <c r="IIV45" s="438"/>
      <c r="IIW45" s="480"/>
      <c r="IIX45" s="438"/>
      <c r="IIY45" s="480"/>
      <c r="IIZ45" s="439"/>
      <c r="IJB45" s="450"/>
      <c r="IJC45" s="439"/>
      <c r="IJE45" s="438"/>
      <c r="IJF45" s="480"/>
      <c r="IJG45" s="438"/>
      <c r="IJH45" s="480"/>
      <c r="IJI45" s="439"/>
      <c r="IJK45" s="450"/>
      <c r="IJL45" s="439"/>
      <c r="IJN45" s="438"/>
      <c r="IJO45" s="480"/>
      <c r="IJP45" s="438"/>
      <c r="IJQ45" s="480"/>
      <c r="IJR45" s="439"/>
      <c r="IJT45" s="450"/>
      <c r="IJU45" s="439"/>
      <c r="IJW45" s="438"/>
      <c r="IJX45" s="480"/>
      <c r="IJY45" s="438"/>
      <c r="IJZ45" s="480"/>
      <c r="IKA45" s="439"/>
      <c r="IKC45" s="450"/>
      <c r="IKD45" s="439"/>
      <c r="IKF45" s="438"/>
      <c r="IKG45" s="480"/>
      <c r="IKH45" s="438"/>
      <c r="IKI45" s="480"/>
      <c r="IKJ45" s="439"/>
      <c r="IKL45" s="450"/>
      <c r="IKM45" s="439"/>
      <c r="IKO45" s="438"/>
      <c r="IKP45" s="480"/>
      <c r="IKQ45" s="438"/>
      <c r="IKR45" s="480"/>
      <c r="IKS45" s="439"/>
      <c r="IKU45" s="450"/>
      <c r="IKV45" s="439"/>
      <c r="IKX45" s="438"/>
      <c r="IKY45" s="480"/>
      <c r="IKZ45" s="438"/>
      <c r="ILA45" s="480"/>
      <c r="ILB45" s="439"/>
      <c r="ILD45" s="450"/>
      <c r="ILE45" s="439"/>
      <c r="ILG45" s="438"/>
      <c r="ILH45" s="480"/>
      <c r="ILI45" s="438"/>
      <c r="ILJ45" s="480"/>
      <c r="ILK45" s="439"/>
      <c r="ILM45" s="450"/>
      <c r="ILN45" s="439"/>
      <c r="ILP45" s="438"/>
      <c r="ILQ45" s="480"/>
      <c r="ILR45" s="438"/>
      <c r="ILS45" s="480"/>
      <c r="ILT45" s="439"/>
      <c r="ILV45" s="450"/>
      <c r="ILW45" s="439"/>
      <c r="ILY45" s="438"/>
      <c r="ILZ45" s="480"/>
      <c r="IMA45" s="438"/>
      <c r="IMB45" s="480"/>
      <c r="IMC45" s="439"/>
      <c r="IME45" s="450"/>
      <c r="IMF45" s="439"/>
      <c r="IMH45" s="438"/>
      <c r="IMI45" s="480"/>
      <c r="IMJ45" s="438"/>
      <c r="IMK45" s="480"/>
      <c r="IML45" s="439"/>
      <c r="IMN45" s="450"/>
      <c r="IMO45" s="439"/>
      <c r="IMQ45" s="438"/>
      <c r="IMR45" s="480"/>
      <c r="IMS45" s="438"/>
      <c r="IMT45" s="480"/>
      <c r="IMU45" s="439"/>
      <c r="IMW45" s="450"/>
      <c r="IMX45" s="439"/>
      <c r="IMZ45" s="438"/>
      <c r="INA45" s="480"/>
      <c r="INB45" s="438"/>
      <c r="INC45" s="480"/>
      <c r="IND45" s="439"/>
      <c r="INF45" s="450"/>
      <c r="ING45" s="439"/>
      <c r="INI45" s="438"/>
      <c r="INJ45" s="480"/>
      <c r="INK45" s="438"/>
      <c r="INL45" s="480"/>
      <c r="INM45" s="439"/>
      <c r="INO45" s="450"/>
      <c r="INP45" s="439"/>
      <c r="INR45" s="438"/>
      <c r="INS45" s="480"/>
      <c r="INT45" s="438"/>
      <c r="INU45" s="480"/>
      <c r="INV45" s="439"/>
      <c r="INX45" s="450"/>
      <c r="INY45" s="439"/>
      <c r="IOA45" s="438"/>
      <c r="IOB45" s="480"/>
      <c r="IOC45" s="438"/>
      <c r="IOD45" s="480"/>
      <c r="IOE45" s="439"/>
      <c r="IOG45" s="450"/>
      <c r="IOH45" s="439"/>
      <c r="IOJ45" s="438"/>
      <c r="IOK45" s="480"/>
      <c r="IOL45" s="438"/>
      <c r="IOM45" s="480"/>
      <c r="ION45" s="439"/>
      <c r="IOP45" s="450"/>
      <c r="IOQ45" s="439"/>
      <c r="IOS45" s="438"/>
      <c r="IOT45" s="480"/>
      <c r="IOU45" s="438"/>
      <c r="IOV45" s="480"/>
      <c r="IOW45" s="439"/>
      <c r="IOY45" s="450"/>
      <c r="IOZ45" s="439"/>
      <c r="IPB45" s="438"/>
      <c r="IPC45" s="480"/>
      <c r="IPD45" s="438"/>
      <c r="IPE45" s="480"/>
      <c r="IPF45" s="439"/>
      <c r="IPH45" s="450"/>
      <c r="IPI45" s="439"/>
      <c r="IPK45" s="438"/>
      <c r="IPL45" s="480"/>
      <c r="IPM45" s="438"/>
      <c r="IPN45" s="480"/>
      <c r="IPO45" s="439"/>
      <c r="IPQ45" s="450"/>
      <c r="IPR45" s="439"/>
      <c r="IPT45" s="438"/>
      <c r="IPU45" s="480"/>
      <c r="IPV45" s="438"/>
      <c r="IPW45" s="480"/>
      <c r="IPX45" s="439"/>
      <c r="IPZ45" s="450"/>
      <c r="IQA45" s="439"/>
      <c r="IQC45" s="438"/>
      <c r="IQD45" s="480"/>
      <c r="IQE45" s="438"/>
      <c r="IQF45" s="480"/>
      <c r="IQG45" s="439"/>
      <c r="IQI45" s="450"/>
      <c r="IQJ45" s="439"/>
      <c r="IQL45" s="438"/>
      <c r="IQM45" s="480"/>
      <c r="IQN45" s="438"/>
      <c r="IQO45" s="480"/>
      <c r="IQP45" s="439"/>
      <c r="IQR45" s="450"/>
      <c r="IQS45" s="439"/>
      <c r="IQU45" s="438"/>
      <c r="IQV45" s="480"/>
      <c r="IQW45" s="438"/>
      <c r="IQX45" s="480"/>
      <c r="IQY45" s="439"/>
      <c r="IRA45" s="450"/>
      <c r="IRB45" s="439"/>
      <c r="IRD45" s="438"/>
      <c r="IRE45" s="480"/>
      <c r="IRF45" s="438"/>
      <c r="IRG45" s="480"/>
      <c r="IRH45" s="439"/>
      <c r="IRJ45" s="450"/>
      <c r="IRK45" s="439"/>
      <c r="IRM45" s="438"/>
      <c r="IRN45" s="480"/>
      <c r="IRO45" s="438"/>
      <c r="IRP45" s="480"/>
      <c r="IRQ45" s="439"/>
      <c r="IRS45" s="450"/>
      <c r="IRT45" s="439"/>
      <c r="IRV45" s="438"/>
      <c r="IRW45" s="480"/>
      <c r="IRX45" s="438"/>
      <c r="IRY45" s="480"/>
      <c r="IRZ45" s="439"/>
      <c r="ISB45" s="450"/>
      <c r="ISC45" s="439"/>
      <c r="ISE45" s="438"/>
      <c r="ISF45" s="480"/>
      <c r="ISG45" s="438"/>
      <c r="ISH45" s="480"/>
      <c r="ISI45" s="439"/>
      <c r="ISK45" s="450"/>
      <c r="ISL45" s="439"/>
      <c r="ISN45" s="438"/>
      <c r="ISO45" s="480"/>
      <c r="ISP45" s="438"/>
      <c r="ISQ45" s="480"/>
      <c r="ISR45" s="439"/>
      <c r="IST45" s="450"/>
      <c r="ISU45" s="439"/>
      <c r="ISW45" s="438"/>
      <c r="ISX45" s="480"/>
      <c r="ISY45" s="438"/>
      <c r="ISZ45" s="480"/>
      <c r="ITA45" s="439"/>
      <c r="ITC45" s="450"/>
      <c r="ITD45" s="439"/>
      <c r="ITF45" s="438"/>
      <c r="ITG45" s="480"/>
      <c r="ITH45" s="438"/>
      <c r="ITI45" s="480"/>
      <c r="ITJ45" s="439"/>
      <c r="ITL45" s="450"/>
      <c r="ITM45" s="439"/>
      <c r="ITO45" s="438"/>
      <c r="ITP45" s="480"/>
      <c r="ITQ45" s="438"/>
      <c r="ITR45" s="480"/>
      <c r="ITS45" s="439"/>
      <c r="ITU45" s="450"/>
      <c r="ITV45" s="439"/>
      <c r="ITX45" s="438"/>
      <c r="ITY45" s="480"/>
      <c r="ITZ45" s="438"/>
      <c r="IUA45" s="480"/>
      <c r="IUB45" s="439"/>
      <c r="IUD45" s="450"/>
      <c r="IUE45" s="439"/>
      <c r="IUG45" s="438"/>
      <c r="IUH45" s="480"/>
      <c r="IUI45" s="438"/>
      <c r="IUJ45" s="480"/>
      <c r="IUK45" s="439"/>
      <c r="IUM45" s="450"/>
      <c r="IUN45" s="439"/>
      <c r="IUP45" s="438"/>
      <c r="IUQ45" s="480"/>
      <c r="IUR45" s="438"/>
      <c r="IUS45" s="480"/>
      <c r="IUT45" s="439"/>
      <c r="IUV45" s="450"/>
      <c r="IUW45" s="439"/>
      <c r="IUY45" s="438"/>
      <c r="IUZ45" s="480"/>
      <c r="IVA45" s="438"/>
      <c r="IVB45" s="480"/>
      <c r="IVC45" s="439"/>
      <c r="IVE45" s="450"/>
      <c r="IVF45" s="439"/>
      <c r="IVH45" s="438"/>
      <c r="IVI45" s="480"/>
      <c r="IVJ45" s="438"/>
      <c r="IVK45" s="480"/>
      <c r="IVL45" s="439"/>
      <c r="IVN45" s="450"/>
      <c r="IVO45" s="439"/>
      <c r="IVQ45" s="438"/>
      <c r="IVR45" s="480"/>
      <c r="IVS45" s="438"/>
      <c r="IVT45" s="480"/>
      <c r="IVU45" s="439"/>
      <c r="IVW45" s="450"/>
      <c r="IVX45" s="439"/>
      <c r="IVZ45" s="438"/>
      <c r="IWA45" s="480"/>
      <c r="IWB45" s="438"/>
      <c r="IWC45" s="480"/>
      <c r="IWD45" s="439"/>
      <c r="IWF45" s="450"/>
      <c r="IWG45" s="439"/>
      <c r="IWI45" s="438"/>
      <c r="IWJ45" s="480"/>
      <c r="IWK45" s="438"/>
      <c r="IWL45" s="480"/>
      <c r="IWM45" s="439"/>
      <c r="IWO45" s="450"/>
      <c r="IWP45" s="439"/>
      <c r="IWR45" s="438"/>
      <c r="IWS45" s="480"/>
      <c r="IWT45" s="438"/>
      <c r="IWU45" s="480"/>
      <c r="IWV45" s="439"/>
      <c r="IWX45" s="450"/>
      <c r="IWY45" s="439"/>
      <c r="IXA45" s="438"/>
      <c r="IXB45" s="480"/>
      <c r="IXC45" s="438"/>
      <c r="IXD45" s="480"/>
      <c r="IXE45" s="439"/>
      <c r="IXG45" s="450"/>
      <c r="IXH45" s="439"/>
      <c r="IXJ45" s="438"/>
      <c r="IXK45" s="480"/>
      <c r="IXL45" s="438"/>
      <c r="IXM45" s="480"/>
      <c r="IXN45" s="439"/>
      <c r="IXP45" s="450"/>
      <c r="IXQ45" s="439"/>
      <c r="IXS45" s="438"/>
      <c r="IXT45" s="480"/>
      <c r="IXU45" s="438"/>
      <c r="IXV45" s="480"/>
      <c r="IXW45" s="439"/>
      <c r="IXY45" s="450"/>
      <c r="IXZ45" s="439"/>
      <c r="IYB45" s="438"/>
      <c r="IYC45" s="480"/>
      <c r="IYD45" s="438"/>
      <c r="IYE45" s="480"/>
      <c r="IYF45" s="439"/>
      <c r="IYH45" s="450"/>
      <c r="IYI45" s="439"/>
      <c r="IYK45" s="438"/>
      <c r="IYL45" s="480"/>
      <c r="IYM45" s="438"/>
      <c r="IYN45" s="480"/>
      <c r="IYO45" s="439"/>
      <c r="IYQ45" s="450"/>
      <c r="IYR45" s="439"/>
      <c r="IYT45" s="438"/>
      <c r="IYU45" s="480"/>
      <c r="IYV45" s="438"/>
      <c r="IYW45" s="480"/>
      <c r="IYX45" s="439"/>
      <c r="IYZ45" s="450"/>
      <c r="IZA45" s="439"/>
      <c r="IZC45" s="438"/>
      <c r="IZD45" s="480"/>
      <c r="IZE45" s="438"/>
      <c r="IZF45" s="480"/>
      <c r="IZG45" s="439"/>
      <c r="IZI45" s="450"/>
      <c r="IZJ45" s="439"/>
      <c r="IZL45" s="438"/>
      <c r="IZM45" s="480"/>
      <c r="IZN45" s="438"/>
      <c r="IZO45" s="480"/>
      <c r="IZP45" s="439"/>
      <c r="IZR45" s="450"/>
      <c r="IZS45" s="439"/>
      <c r="IZU45" s="438"/>
      <c r="IZV45" s="480"/>
      <c r="IZW45" s="438"/>
      <c r="IZX45" s="480"/>
      <c r="IZY45" s="439"/>
      <c r="JAA45" s="450"/>
      <c r="JAB45" s="439"/>
      <c r="JAD45" s="438"/>
      <c r="JAE45" s="480"/>
      <c r="JAF45" s="438"/>
      <c r="JAG45" s="480"/>
      <c r="JAH45" s="439"/>
      <c r="JAJ45" s="450"/>
      <c r="JAK45" s="439"/>
      <c r="JAM45" s="438"/>
      <c r="JAN45" s="480"/>
      <c r="JAO45" s="438"/>
      <c r="JAP45" s="480"/>
      <c r="JAQ45" s="439"/>
      <c r="JAS45" s="450"/>
      <c r="JAT45" s="439"/>
      <c r="JAV45" s="438"/>
      <c r="JAW45" s="480"/>
      <c r="JAX45" s="438"/>
      <c r="JAY45" s="480"/>
      <c r="JAZ45" s="439"/>
      <c r="JBB45" s="450"/>
      <c r="JBC45" s="439"/>
      <c r="JBE45" s="438"/>
      <c r="JBF45" s="480"/>
      <c r="JBG45" s="438"/>
      <c r="JBH45" s="480"/>
      <c r="JBI45" s="439"/>
      <c r="JBK45" s="450"/>
      <c r="JBL45" s="439"/>
      <c r="JBN45" s="438"/>
      <c r="JBO45" s="480"/>
      <c r="JBP45" s="438"/>
      <c r="JBQ45" s="480"/>
      <c r="JBR45" s="439"/>
      <c r="JBT45" s="450"/>
      <c r="JBU45" s="439"/>
      <c r="JBW45" s="438"/>
      <c r="JBX45" s="480"/>
      <c r="JBY45" s="438"/>
      <c r="JBZ45" s="480"/>
      <c r="JCA45" s="439"/>
      <c r="JCC45" s="450"/>
      <c r="JCD45" s="439"/>
      <c r="JCF45" s="438"/>
      <c r="JCG45" s="480"/>
      <c r="JCH45" s="438"/>
      <c r="JCI45" s="480"/>
      <c r="JCJ45" s="439"/>
      <c r="JCL45" s="450"/>
      <c r="JCM45" s="439"/>
      <c r="JCO45" s="438"/>
      <c r="JCP45" s="480"/>
      <c r="JCQ45" s="438"/>
      <c r="JCR45" s="480"/>
      <c r="JCS45" s="439"/>
      <c r="JCU45" s="450"/>
      <c r="JCV45" s="439"/>
      <c r="JCX45" s="438"/>
      <c r="JCY45" s="480"/>
      <c r="JCZ45" s="438"/>
      <c r="JDA45" s="480"/>
      <c r="JDB45" s="439"/>
      <c r="JDD45" s="450"/>
      <c r="JDE45" s="439"/>
      <c r="JDG45" s="438"/>
      <c r="JDH45" s="480"/>
      <c r="JDI45" s="438"/>
      <c r="JDJ45" s="480"/>
      <c r="JDK45" s="439"/>
      <c r="JDM45" s="450"/>
      <c r="JDN45" s="439"/>
      <c r="JDP45" s="438"/>
      <c r="JDQ45" s="480"/>
      <c r="JDR45" s="438"/>
      <c r="JDS45" s="480"/>
      <c r="JDT45" s="439"/>
      <c r="JDV45" s="450"/>
      <c r="JDW45" s="439"/>
      <c r="JDY45" s="438"/>
      <c r="JDZ45" s="480"/>
      <c r="JEA45" s="438"/>
      <c r="JEB45" s="480"/>
      <c r="JEC45" s="439"/>
      <c r="JEE45" s="450"/>
      <c r="JEF45" s="439"/>
      <c r="JEH45" s="438"/>
      <c r="JEI45" s="480"/>
      <c r="JEJ45" s="438"/>
      <c r="JEK45" s="480"/>
      <c r="JEL45" s="439"/>
      <c r="JEN45" s="450"/>
      <c r="JEO45" s="439"/>
      <c r="JEQ45" s="438"/>
      <c r="JER45" s="480"/>
      <c r="JES45" s="438"/>
      <c r="JET45" s="480"/>
      <c r="JEU45" s="439"/>
      <c r="JEW45" s="450"/>
      <c r="JEX45" s="439"/>
      <c r="JEZ45" s="438"/>
      <c r="JFA45" s="480"/>
      <c r="JFB45" s="438"/>
      <c r="JFC45" s="480"/>
      <c r="JFD45" s="439"/>
      <c r="JFF45" s="450"/>
      <c r="JFG45" s="439"/>
      <c r="JFI45" s="438"/>
      <c r="JFJ45" s="480"/>
      <c r="JFK45" s="438"/>
      <c r="JFL45" s="480"/>
      <c r="JFM45" s="439"/>
      <c r="JFO45" s="450"/>
      <c r="JFP45" s="439"/>
      <c r="JFR45" s="438"/>
      <c r="JFS45" s="480"/>
      <c r="JFT45" s="438"/>
      <c r="JFU45" s="480"/>
      <c r="JFV45" s="439"/>
      <c r="JFX45" s="450"/>
      <c r="JFY45" s="439"/>
      <c r="JGA45" s="438"/>
      <c r="JGB45" s="480"/>
      <c r="JGC45" s="438"/>
      <c r="JGD45" s="480"/>
      <c r="JGE45" s="439"/>
      <c r="JGG45" s="450"/>
      <c r="JGH45" s="439"/>
      <c r="JGJ45" s="438"/>
      <c r="JGK45" s="480"/>
      <c r="JGL45" s="438"/>
      <c r="JGM45" s="480"/>
      <c r="JGN45" s="439"/>
      <c r="JGP45" s="450"/>
      <c r="JGQ45" s="439"/>
      <c r="JGS45" s="438"/>
      <c r="JGT45" s="480"/>
      <c r="JGU45" s="438"/>
      <c r="JGV45" s="480"/>
      <c r="JGW45" s="439"/>
      <c r="JGY45" s="450"/>
      <c r="JGZ45" s="439"/>
      <c r="JHB45" s="438"/>
      <c r="JHC45" s="480"/>
      <c r="JHD45" s="438"/>
      <c r="JHE45" s="480"/>
      <c r="JHF45" s="439"/>
      <c r="JHH45" s="450"/>
      <c r="JHI45" s="439"/>
      <c r="JHK45" s="438"/>
      <c r="JHL45" s="480"/>
      <c r="JHM45" s="438"/>
      <c r="JHN45" s="480"/>
      <c r="JHO45" s="439"/>
      <c r="JHQ45" s="450"/>
      <c r="JHR45" s="439"/>
      <c r="JHT45" s="438"/>
      <c r="JHU45" s="480"/>
      <c r="JHV45" s="438"/>
      <c r="JHW45" s="480"/>
      <c r="JHX45" s="439"/>
      <c r="JHZ45" s="450"/>
      <c r="JIA45" s="439"/>
      <c r="JIC45" s="438"/>
      <c r="JID45" s="480"/>
      <c r="JIE45" s="438"/>
      <c r="JIF45" s="480"/>
      <c r="JIG45" s="439"/>
      <c r="JII45" s="450"/>
      <c r="JIJ45" s="439"/>
      <c r="JIL45" s="438"/>
      <c r="JIM45" s="480"/>
      <c r="JIN45" s="438"/>
      <c r="JIO45" s="480"/>
      <c r="JIP45" s="439"/>
      <c r="JIR45" s="450"/>
      <c r="JIS45" s="439"/>
      <c r="JIU45" s="438"/>
      <c r="JIV45" s="480"/>
      <c r="JIW45" s="438"/>
      <c r="JIX45" s="480"/>
      <c r="JIY45" s="439"/>
      <c r="JJA45" s="450"/>
      <c r="JJB45" s="439"/>
      <c r="JJD45" s="438"/>
      <c r="JJE45" s="480"/>
      <c r="JJF45" s="438"/>
      <c r="JJG45" s="480"/>
      <c r="JJH45" s="439"/>
      <c r="JJJ45" s="450"/>
      <c r="JJK45" s="439"/>
      <c r="JJM45" s="438"/>
      <c r="JJN45" s="480"/>
      <c r="JJO45" s="438"/>
      <c r="JJP45" s="480"/>
      <c r="JJQ45" s="439"/>
      <c r="JJS45" s="450"/>
      <c r="JJT45" s="439"/>
      <c r="JJV45" s="438"/>
      <c r="JJW45" s="480"/>
      <c r="JJX45" s="438"/>
      <c r="JJY45" s="480"/>
      <c r="JJZ45" s="439"/>
      <c r="JKB45" s="450"/>
      <c r="JKC45" s="439"/>
      <c r="JKE45" s="438"/>
      <c r="JKF45" s="480"/>
      <c r="JKG45" s="438"/>
      <c r="JKH45" s="480"/>
      <c r="JKI45" s="439"/>
      <c r="JKK45" s="450"/>
      <c r="JKL45" s="439"/>
      <c r="JKN45" s="438"/>
      <c r="JKO45" s="480"/>
      <c r="JKP45" s="438"/>
      <c r="JKQ45" s="480"/>
      <c r="JKR45" s="439"/>
      <c r="JKT45" s="450"/>
      <c r="JKU45" s="439"/>
      <c r="JKW45" s="438"/>
      <c r="JKX45" s="480"/>
      <c r="JKY45" s="438"/>
      <c r="JKZ45" s="480"/>
      <c r="JLA45" s="439"/>
      <c r="JLC45" s="450"/>
      <c r="JLD45" s="439"/>
      <c r="JLF45" s="438"/>
      <c r="JLG45" s="480"/>
      <c r="JLH45" s="438"/>
      <c r="JLI45" s="480"/>
      <c r="JLJ45" s="439"/>
      <c r="JLL45" s="450"/>
      <c r="JLM45" s="439"/>
      <c r="JLO45" s="438"/>
      <c r="JLP45" s="480"/>
      <c r="JLQ45" s="438"/>
      <c r="JLR45" s="480"/>
      <c r="JLS45" s="439"/>
      <c r="JLU45" s="450"/>
      <c r="JLV45" s="439"/>
      <c r="JLX45" s="438"/>
      <c r="JLY45" s="480"/>
      <c r="JLZ45" s="438"/>
      <c r="JMA45" s="480"/>
      <c r="JMB45" s="439"/>
      <c r="JMD45" s="450"/>
      <c r="JME45" s="439"/>
      <c r="JMG45" s="438"/>
      <c r="JMH45" s="480"/>
      <c r="JMI45" s="438"/>
      <c r="JMJ45" s="480"/>
      <c r="JMK45" s="439"/>
      <c r="JMM45" s="450"/>
      <c r="JMN45" s="439"/>
      <c r="JMP45" s="438"/>
      <c r="JMQ45" s="480"/>
      <c r="JMR45" s="438"/>
      <c r="JMS45" s="480"/>
      <c r="JMT45" s="439"/>
      <c r="JMV45" s="450"/>
      <c r="JMW45" s="439"/>
      <c r="JMY45" s="438"/>
      <c r="JMZ45" s="480"/>
      <c r="JNA45" s="438"/>
      <c r="JNB45" s="480"/>
      <c r="JNC45" s="439"/>
      <c r="JNE45" s="450"/>
      <c r="JNF45" s="439"/>
      <c r="JNH45" s="438"/>
      <c r="JNI45" s="480"/>
      <c r="JNJ45" s="438"/>
      <c r="JNK45" s="480"/>
      <c r="JNL45" s="439"/>
      <c r="JNN45" s="450"/>
      <c r="JNO45" s="439"/>
      <c r="JNQ45" s="438"/>
      <c r="JNR45" s="480"/>
      <c r="JNS45" s="438"/>
      <c r="JNT45" s="480"/>
      <c r="JNU45" s="439"/>
      <c r="JNW45" s="450"/>
      <c r="JNX45" s="439"/>
      <c r="JNZ45" s="438"/>
      <c r="JOA45" s="480"/>
      <c r="JOB45" s="438"/>
      <c r="JOC45" s="480"/>
      <c r="JOD45" s="439"/>
      <c r="JOF45" s="450"/>
      <c r="JOG45" s="439"/>
      <c r="JOI45" s="438"/>
      <c r="JOJ45" s="480"/>
      <c r="JOK45" s="438"/>
      <c r="JOL45" s="480"/>
      <c r="JOM45" s="439"/>
      <c r="JOO45" s="450"/>
      <c r="JOP45" s="439"/>
      <c r="JOR45" s="438"/>
      <c r="JOS45" s="480"/>
      <c r="JOT45" s="438"/>
      <c r="JOU45" s="480"/>
      <c r="JOV45" s="439"/>
      <c r="JOX45" s="450"/>
      <c r="JOY45" s="439"/>
      <c r="JPA45" s="438"/>
      <c r="JPB45" s="480"/>
      <c r="JPC45" s="438"/>
      <c r="JPD45" s="480"/>
      <c r="JPE45" s="439"/>
      <c r="JPG45" s="450"/>
      <c r="JPH45" s="439"/>
      <c r="JPJ45" s="438"/>
      <c r="JPK45" s="480"/>
      <c r="JPL45" s="438"/>
      <c r="JPM45" s="480"/>
      <c r="JPN45" s="439"/>
      <c r="JPP45" s="450"/>
      <c r="JPQ45" s="439"/>
      <c r="JPS45" s="438"/>
      <c r="JPT45" s="480"/>
      <c r="JPU45" s="438"/>
      <c r="JPV45" s="480"/>
      <c r="JPW45" s="439"/>
      <c r="JPY45" s="450"/>
      <c r="JPZ45" s="439"/>
      <c r="JQB45" s="438"/>
      <c r="JQC45" s="480"/>
      <c r="JQD45" s="438"/>
      <c r="JQE45" s="480"/>
      <c r="JQF45" s="439"/>
      <c r="JQH45" s="450"/>
      <c r="JQI45" s="439"/>
      <c r="JQK45" s="438"/>
      <c r="JQL45" s="480"/>
      <c r="JQM45" s="438"/>
      <c r="JQN45" s="480"/>
      <c r="JQO45" s="439"/>
      <c r="JQQ45" s="450"/>
      <c r="JQR45" s="439"/>
      <c r="JQT45" s="438"/>
      <c r="JQU45" s="480"/>
      <c r="JQV45" s="438"/>
      <c r="JQW45" s="480"/>
      <c r="JQX45" s="439"/>
      <c r="JQZ45" s="450"/>
      <c r="JRA45" s="439"/>
      <c r="JRC45" s="438"/>
      <c r="JRD45" s="480"/>
      <c r="JRE45" s="438"/>
      <c r="JRF45" s="480"/>
      <c r="JRG45" s="439"/>
      <c r="JRI45" s="450"/>
      <c r="JRJ45" s="439"/>
      <c r="JRL45" s="438"/>
      <c r="JRM45" s="480"/>
      <c r="JRN45" s="438"/>
      <c r="JRO45" s="480"/>
      <c r="JRP45" s="439"/>
      <c r="JRR45" s="450"/>
      <c r="JRS45" s="439"/>
      <c r="JRU45" s="438"/>
      <c r="JRV45" s="480"/>
      <c r="JRW45" s="438"/>
      <c r="JRX45" s="480"/>
      <c r="JRY45" s="439"/>
      <c r="JSA45" s="450"/>
      <c r="JSB45" s="439"/>
      <c r="JSD45" s="438"/>
      <c r="JSE45" s="480"/>
      <c r="JSF45" s="438"/>
      <c r="JSG45" s="480"/>
      <c r="JSH45" s="439"/>
      <c r="JSJ45" s="450"/>
      <c r="JSK45" s="439"/>
      <c r="JSM45" s="438"/>
      <c r="JSN45" s="480"/>
      <c r="JSO45" s="438"/>
      <c r="JSP45" s="480"/>
      <c r="JSQ45" s="439"/>
      <c r="JSS45" s="450"/>
      <c r="JST45" s="439"/>
      <c r="JSV45" s="438"/>
      <c r="JSW45" s="480"/>
      <c r="JSX45" s="438"/>
      <c r="JSY45" s="480"/>
      <c r="JSZ45" s="439"/>
      <c r="JTB45" s="450"/>
      <c r="JTC45" s="439"/>
      <c r="JTE45" s="438"/>
      <c r="JTF45" s="480"/>
      <c r="JTG45" s="438"/>
      <c r="JTH45" s="480"/>
      <c r="JTI45" s="439"/>
      <c r="JTK45" s="450"/>
      <c r="JTL45" s="439"/>
      <c r="JTN45" s="438"/>
      <c r="JTO45" s="480"/>
      <c r="JTP45" s="438"/>
      <c r="JTQ45" s="480"/>
      <c r="JTR45" s="439"/>
      <c r="JTT45" s="450"/>
      <c r="JTU45" s="439"/>
      <c r="JTW45" s="438"/>
      <c r="JTX45" s="480"/>
      <c r="JTY45" s="438"/>
      <c r="JTZ45" s="480"/>
      <c r="JUA45" s="439"/>
      <c r="JUC45" s="450"/>
      <c r="JUD45" s="439"/>
      <c r="JUF45" s="438"/>
      <c r="JUG45" s="480"/>
      <c r="JUH45" s="438"/>
      <c r="JUI45" s="480"/>
      <c r="JUJ45" s="439"/>
      <c r="JUL45" s="450"/>
      <c r="JUM45" s="439"/>
      <c r="JUO45" s="438"/>
      <c r="JUP45" s="480"/>
      <c r="JUQ45" s="438"/>
      <c r="JUR45" s="480"/>
      <c r="JUS45" s="439"/>
      <c r="JUU45" s="450"/>
      <c r="JUV45" s="439"/>
      <c r="JUX45" s="438"/>
      <c r="JUY45" s="480"/>
      <c r="JUZ45" s="438"/>
      <c r="JVA45" s="480"/>
      <c r="JVB45" s="439"/>
      <c r="JVD45" s="450"/>
      <c r="JVE45" s="439"/>
      <c r="JVG45" s="438"/>
      <c r="JVH45" s="480"/>
      <c r="JVI45" s="438"/>
      <c r="JVJ45" s="480"/>
      <c r="JVK45" s="439"/>
      <c r="JVM45" s="450"/>
      <c r="JVN45" s="439"/>
      <c r="JVP45" s="438"/>
      <c r="JVQ45" s="480"/>
      <c r="JVR45" s="438"/>
      <c r="JVS45" s="480"/>
      <c r="JVT45" s="439"/>
      <c r="JVV45" s="450"/>
      <c r="JVW45" s="439"/>
      <c r="JVY45" s="438"/>
      <c r="JVZ45" s="480"/>
      <c r="JWA45" s="438"/>
      <c r="JWB45" s="480"/>
      <c r="JWC45" s="439"/>
      <c r="JWE45" s="450"/>
      <c r="JWF45" s="439"/>
      <c r="JWH45" s="438"/>
      <c r="JWI45" s="480"/>
      <c r="JWJ45" s="438"/>
      <c r="JWK45" s="480"/>
      <c r="JWL45" s="439"/>
      <c r="JWN45" s="450"/>
      <c r="JWO45" s="439"/>
      <c r="JWQ45" s="438"/>
      <c r="JWR45" s="480"/>
      <c r="JWS45" s="438"/>
      <c r="JWT45" s="480"/>
      <c r="JWU45" s="439"/>
      <c r="JWW45" s="450"/>
      <c r="JWX45" s="439"/>
      <c r="JWZ45" s="438"/>
      <c r="JXA45" s="480"/>
      <c r="JXB45" s="438"/>
      <c r="JXC45" s="480"/>
      <c r="JXD45" s="439"/>
      <c r="JXF45" s="450"/>
      <c r="JXG45" s="439"/>
      <c r="JXI45" s="438"/>
      <c r="JXJ45" s="480"/>
      <c r="JXK45" s="438"/>
      <c r="JXL45" s="480"/>
      <c r="JXM45" s="439"/>
      <c r="JXO45" s="450"/>
      <c r="JXP45" s="439"/>
      <c r="JXR45" s="438"/>
      <c r="JXS45" s="480"/>
      <c r="JXT45" s="438"/>
      <c r="JXU45" s="480"/>
      <c r="JXV45" s="439"/>
      <c r="JXX45" s="450"/>
      <c r="JXY45" s="439"/>
      <c r="JYA45" s="438"/>
      <c r="JYB45" s="480"/>
      <c r="JYC45" s="438"/>
      <c r="JYD45" s="480"/>
      <c r="JYE45" s="439"/>
      <c r="JYG45" s="450"/>
      <c r="JYH45" s="439"/>
      <c r="JYJ45" s="438"/>
      <c r="JYK45" s="480"/>
      <c r="JYL45" s="438"/>
      <c r="JYM45" s="480"/>
      <c r="JYN45" s="439"/>
      <c r="JYP45" s="450"/>
      <c r="JYQ45" s="439"/>
      <c r="JYS45" s="438"/>
      <c r="JYT45" s="480"/>
      <c r="JYU45" s="438"/>
      <c r="JYV45" s="480"/>
      <c r="JYW45" s="439"/>
      <c r="JYY45" s="450"/>
      <c r="JYZ45" s="439"/>
      <c r="JZB45" s="438"/>
      <c r="JZC45" s="480"/>
      <c r="JZD45" s="438"/>
      <c r="JZE45" s="480"/>
      <c r="JZF45" s="439"/>
      <c r="JZH45" s="450"/>
      <c r="JZI45" s="439"/>
      <c r="JZK45" s="438"/>
      <c r="JZL45" s="480"/>
      <c r="JZM45" s="438"/>
      <c r="JZN45" s="480"/>
      <c r="JZO45" s="439"/>
      <c r="JZQ45" s="450"/>
      <c r="JZR45" s="439"/>
      <c r="JZT45" s="438"/>
      <c r="JZU45" s="480"/>
      <c r="JZV45" s="438"/>
      <c r="JZW45" s="480"/>
      <c r="JZX45" s="439"/>
      <c r="JZZ45" s="450"/>
      <c r="KAA45" s="439"/>
      <c r="KAC45" s="438"/>
      <c r="KAD45" s="480"/>
      <c r="KAE45" s="438"/>
      <c r="KAF45" s="480"/>
      <c r="KAG45" s="439"/>
      <c r="KAI45" s="450"/>
      <c r="KAJ45" s="439"/>
      <c r="KAL45" s="438"/>
      <c r="KAM45" s="480"/>
      <c r="KAN45" s="438"/>
      <c r="KAO45" s="480"/>
      <c r="KAP45" s="439"/>
      <c r="KAR45" s="450"/>
      <c r="KAS45" s="439"/>
      <c r="KAU45" s="438"/>
      <c r="KAV45" s="480"/>
      <c r="KAW45" s="438"/>
      <c r="KAX45" s="480"/>
      <c r="KAY45" s="439"/>
      <c r="KBA45" s="450"/>
      <c r="KBB45" s="439"/>
      <c r="KBD45" s="438"/>
      <c r="KBE45" s="480"/>
      <c r="KBF45" s="438"/>
      <c r="KBG45" s="480"/>
      <c r="KBH45" s="439"/>
      <c r="KBJ45" s="450"/>
      <c r="KBK45" s="439"/>
      <c r="KBM45" s="438"/>
      <c r="KBN45" s="480"/>
      <c r="KBO45" s="438"/>
      <c r="KBP45" s="480"/>
      <c r="KBQ45" s="439"/>
      <c r="KBS45" s="450"/>
      <c r="KBT45" s="439"/>
      <c r="KBV45" s="438"/>
      <c r="KBW45" s="480"/>
      <c r="KBX45" s="438"/>
      <c r="KBY45" s="480"/>
      <c r="KBZ45" s="439"/>
      <c r="KCB45" s="450"/>
      <c r="KCC45" s="439"/>
      <c r="KCE45" s="438"/>
      <c r="KCF45" s="480"/>
      <c r="KCG45" s="438"/>
      <c r="KCH45" s="480"/>
      <c r="KCI45" s="439"/>
      <c r="KCK45" s="450"/>
      <c r="KCL45" s="439"/>
      <c r="KCN45" s="438"/>
      <c r="KCO45" s="480"/>
      <c r="KCP45" s="438"/>
      <c r="KCQ45" s="480"/>
      <c r="KCR45" s="439"/>
      <c r="KCT45" s="450"/>
      <c r="KCU45" s="439"/>
      <c r="KCW45" s="438"/>
      <c r="KCX45" s="480"/>
      <c r="KCY45" s="438"/>
      <c r="KCZ45" s="480"/>
      <c r="KDA45" s="439"/>
      <c r="KDC45" s="450"/>
      <c r="KDD45" s="439"/>
      <c r="KDF45" s="438"/>
      <c r="KDG45" s="480"/>
      <c r="KDH45" s="438"/>
      <c r="KDI45" s="480"/>
      <c r="KDJ45" s="439"/>
      <c r="KDL45" s="450"/>
      <c r="KDM45" s="439"/>
      <c r="KDO45" s="438"/>
      <c r="KDP45" s="480"/>
      <c r="KDQ45" s="438"/>
      <c r="KDR45" s="480"/>
      <c r="KDS45" s="439"/>
      <c r="KDU45" s="450"/>
      <c r="KDV45" s="439"/>
      <c r="KDX45" s="438"/>
      <c r="KDY45" s="480"/>
      <c r="KDZ45" s="438"/>
      <c r="KEA45" s="480"/>
      <c r="KEB45" s="439"/>
      <c r="KED45" s="450"/>
      <c r="KEE45" s="439"/>
      <c r="KEG45" s="438"/>
      <c r="KEH45" s="480"/>
      <c r="KEI45" s="438"/>
      <c r="KEJ45" s="480"/>
      <c r="KEK45" s="439"/>
      <c r="KEM45" s="450"/>
      <c r="KEN45" s="439"/>
      <c r="KEP45" s="438"/>
      <c r="KEQ45" s="480"/>
      <c r="KER45" s="438"/>
      <c r="KES45" s="480"/>
      <c r="KET45" s="439"/>
      <c r="KEV45" s="450"/>
      <c r="KEW45" s="439"/>
      <c r="KEY45" s="438"/>
      <c r="KEZ45" s="480"/>
      <c r="KFA45" s="438"/>
      <c r="KFB45" s="480"/>
      <c r="KFC45" s="439"/>
      <c r="KFE45" s="450"/>
      <c r="KFF45" s="439"/>
      <c r="KFH45" s="438"/>
      <c r="KFI45" s="480"/>
      <c r="KFJ45" s="438"/>
      <c r="KFK45" s="480"/>
      <c r="KFL45" s="439"/>
      <c r="KFN45" s="450"/>
      <c r="KFO45" s="439"/>
      <c r="KFQ45" s="438"/>
      <c r="KFR45" s="480"/>
      <c r="KFS45" s="438"/>
      <c r="KFT45" s="480"/>
      <c r="KFU45" s="439"/>
      <c r="KFW45" s="450"/>
      <c r="KFX45" s="439"/>
      <c r="KFZ45" s="438"/>
      <c r="KGA45" s="480"/>
      <c r="KGB45" s="438"/>
      <c r="KGC45" s="480"/>
      <c r="KGD45" s="439"/>
      <c r="KGF45" s="450"/>
      <c r="KGG45" s="439"/>
      <c r="KGI45" s="438"/>
      <c r="KGJ45" s="480"/>
      <c r="KGK45" s="438"/>
      <c r="KGL45" s="480"/>
      <c r="KGM45" s="439"/>
      <c r="KGO45" s="450"/>
      <c r="KGP45" s="439"/>
      <c r="KGR45" s="438"/>
      <c r="KGS45" s="480"/>
      <c r="KGT45" s="438"/>
      <c r="KGU45" s="480"/>
      <c r="KGV45" s="439"/>
      <c r="KGX45" s="450"/>
      <c r="KGY45" s="439"/>
      <c r="KHA45" s="438"/>
      <c r="KHB45" s="480"/>
      <c r="KHC45" s="438"/>
      <c r="KHD45" s="480"/>
      <c r="KHE45" s="439"/>
      <c r="KHG45" s="450"/>
      <c r="KHH45" s="439"/>
      <c r="KHJ45" s="438"/>
      <c r="KHK45" s="480"/>
      <c r="KHL45" s="438"/>
      <c r="KHM45" s="480"/>
      <c r="KHN45" s="439"/>
      <c r="KHP45" s="450"/>
      <c r="KHQ45" s="439"/>
      <c r="KHS45" s="438"/>
      <c r="KHT45" s="480"/>
      <c r="KHU45" s="438"/>
      <c r="KHV45" s="480"/>
      <c r="KHW45" s="439"/>
      <c r="KHY45" s="450"/>
      <c r="KHZ45" s="439"/>
      <c r="KIB45" s="438"/>
      <c r="KIC45" s="480"/>
      <c r="KID45" s="438"/>
      <c r="KIE45" s="480"/>
      <c r="KIF45" s="439"/>
      <c r="KIH45" s="450"/>
      <c r="KII45" s="439"/>
      <c r="KIK45" s="438"/>
      <c r="KIL45" s="480"/>
      <c r="KIM45" s="438"/>
      <c r="KIN45" s="480"/>
      <c r="KIO45" s="439"/>
      <c r="KIQ45" s="450"/>
      <c r="KIR45" s="439"/>
      <c r="KIT45" s="438"/>
      <c r="KIU45" s="480"/>
      <c r="KIV45" s="438"/>
      <c r="KIW45" s="480"/>
      <c r="KIX45" s="439"/>
      <c r="KIZ45" s="450"/>
      <c r="KJA45" s="439"/>
      <c r="KJC45" s="438"/>
      <c r="KJD45" s="480"/>
      <c r="KJE45" s="438"/>
      <c r="KJF45" s="480"/>
      <c r="KJG45" s="439"/>
      <c r="KJI45" s="450"/>
      <c r="KJJ45" s="439"/>
      <c r="KJL45" s="438"/>
      <c r="KJM45" s="480"/>
      <c r="KJN45" s="438"/>
      <c r="KJO45" s="480"/>
      <c r="KJP45" s="439"/>
      <c r="KJR45" s="450"/>
      <c r="KJS45" s="439"/>
      <c r="KJU45" s="438"/>
      <c r="KJV45" s="480"/>
      <c r="KJW45" s="438"/>
      <c r="KJX45" s="480"/>
      <c r="KJY45" s="439"/>
      <c r="KKA45" s="450"/>
      <c r="KKB45" s="439"/>
      <c r="KKD45" s="438"/>
      <c r="KKE45" s="480"/>
      <c r="KKF45" s="438"/>
      <c r="KKG45" s="480"/>
      <c r="KKH45" s="439"/>
      <c r="KKJ45" s="450"/>
      <c r="KKK45" s="439"/>
      <c r="KKM45" s="438"/>
      <c r="KKN45" s="480"/>
      <c r="KKO45" s="438"/>
      <c r="KKP45" s="480"/>
      <c r="KKQ45" s="439"/>
      <c r="KKS45" s="450"/>
      <c r="KKT45" s="439"/>
      <c r="KKV45" s="438"/>
      <c r="KKW45" s="480"/>
      <c r="KKX45" s="438"/>
      <c r="KKY45" s="480"/>
      <c r="KKZ45" s="439"/>
      <c r="KLB45" s="450"/>
      <c r="KLC45" s="439"/>
      <c r="KLE45" s="438"/>
      <c r="KLF45" s="480"/>
      <c r="KLG45" s="438"/>
      <c r="KLH45" s="480"/>
      <c r="KLI45" s="439"/>
      <c r="KLK45" s="450"/>
      <c r="KLL45" s="439"/>
      <c r="KLN45" s="438"/>
      <c r="KLO45" s="480"/>
      <c r="KLP45" s="438"/>
      <c r="KLQ45" s="480"/>
      <c r="KLR45" s="439"/>
      <c r="KLT45" s="450"/>
      <c r="KLU45" s="439"/>
      <c r="KLW45" s="438"/>
      <c r="KLX45" s="480"/>
      <c r="KLY45" s="438"/>
      <c r="KLZ45" s="480"/>
      <c r="KMA45" s="439"/>
      <c r="KMC45" s="450"/>
      <c r="KMD45" s="439"/>
      <c r="KMF45" s="438"/>
      <c r="KMG45" s="480"/>
      <c r="KMH45" s="438"/>
      <c r="KMI45" s="480"/>
      <c r="KMJ45" s="439"/>
      <c r="KML45" s="450"/>
      <c r="KMM45" s="439"/>
      <c r="KMO45" s="438"/>
      <c r="KMP45" s="480"/>
      <c r="KMQ45" s="438"/>
      <c r="KMR45" s="480"/>
      <c r="KMS45" s="439"/>
      <c r="KMU45" s="450"/>
      <c r="KMV45" s="439"/>
      <c r="KMX45" s="438"/>
      <c r="KMY45" s="480"/>
      <c r="KMZ45" s="438"/>
      <c r="KNA45" s="480"/>
      <c r="KNB45" s="439"/>
      <c r="KND45" s="450"/>
      <c r="KNE45" s="439"/>
      <c r="KNG45" s="438"/>
      <c r="KNH45" s="480"/>
      <c r="KNI45" s="438"/>
      <c r="KNJ45" s="480"/>
      <c r="KNK45" s="439"/>
      <c r="KNM45" s="450"/>
      <c r="KNN45" s="439"/>
      <c r="KNP45" s="438"/>
      <c r="KNQ45" s="480"/>
      <c r="KNR45" s="438"/>
      <c r="KNS45" s="480"/>
      <c r="KNT45" s="439"/>
      <c r="KNV45" s="450"/>
      <c r="KNW45" s="439"/>
      <c r="KNY45" s="438"/>
      <c r="KNZ45" s="480"/>
      <c r="KOA45" s="438"/>
      <c r="KOB45" s="480"/>
      <c r="KOC45" s="439"/>
      <c r="KOE45" s="450"/>
      <c r="KOF45" s="439"/>
      <c r="KOH45" s="438"/>
      <c r="KOI45" s="480"/>
      <c r="KOJ45" s="438"/>
      <c r="KOK45" s="480"/>
      <c r="KOL45" s="439"/>
      <c r="KON45" s="450"/>
      <c r="KOO45" s="439"/>
      <c r="KOQ45" s="438"/>
      <c r="KOR45" s="480"/>
      <c r="KOS45" s="438"/>
      <c r="KOT45" s="480"/>
      <c r="KOU45" s="439"/>
      <c r="KOW45" s="450"/>
      <c r="KOX45" s="439"/>
      <c r="KOZ45" s="438"/>
      <c r="KPA45" s="480"/>
      <c r="KPB45" s="438"/>
      <c r="KPC45" s="480"/>
      <c r="KPD45" s="439"/>
      <c r="KPF45" s="450"/>
      <c r="KPG45" s="439"/>
      <c r="KPI45" s="438"/>
      <c r="KPJ45" s="480"/>
      <c r="KPK45" s="438"/>
      <c r="KPL45" s="480"/>
      <c r="KPM45" s="439"/>
      <c r="KPO45" s="450"/>
      <c r="KPP45" s="439"/>
      <c r="KPR45" s="438"/>
      <c r="KPS45" s="480"/>
      <c r="KPT45" s="438"/>
      <c r="KPU45" s="480"/>
      <c r="KPV45" s="439"/>
      <c r="KPX45" s="450"/>
      <c r="KPY45" s="439"/>
      <c r="KQA45" s="438"/>
      <c r="KQB45" s="480"/>
      <c r="KQC45" s="438"/>
      <c r="KQD45" s="480"/>
      <c r="KQE45" s="439"/>
      <c r="KQG45" s="450"/>
      <c r="KQH45" s="439"/>
      <c r="KQJ45" s="438"/>
      <c r="KQK45" s="480"/>
      <c r="KQL45" s="438"/>
      <c r="KQM45" s="480"/>
      <c r="KQN45" s="439"/>
      <c r="KQP45" s="450"/>
      <c r="KQQ45" s="439"/>
      <c r="KQS45" s="438"/>
      <c r="KQT45" s="480"/>
      <c r="KQU45" s="438"/>
      <c r="KQV45" s="480"/>
      <c r="KQW45" s="439"/>
      <c r="KQY45" s="450"/>
      <c r="KQZ45" s="439"/>
      <c r="KRB45" s="438"/>
      <c r="KRC45" s="480"/>
      <c r="KRD45" s="438"/>
      <c r="KRE45" s="480"/>
      <c r="KRF45" s="439"/>
      <c r="KRH45" s="450"/>
      <c r="KRI45" s="439"/>
      <c r="KRK45" s="438"/>
      <c r="KRL45" s="480"/>
      <c r="KRM45" s="438"/>
      <c r="KRN45" s="480"/>
      <c r="KRO45" s="439"/>
      <c r="KRQ45" s="450"/>
      <c r="KRR45" s="439"/>
      <c r="KRT45" s="438"/>
      <c r="KRU45" s="480"/>
      <c r="KRV45" s="438"/>
      <c r="KRW45" s="480"/>
      <c r="KRX45" s="439"/>
      <c r="KRZ45" s="450"/>
      <c r="KSA45" s="439"/>
      <c r="KSC45" s="438"/>
      <c r="KSD45" s="480"/>
      <c r="KSE45" s="438"/>
      <c r="KSF45" s="480"/>
      <c r="KSG45" s="439"/>
      <c r="KSI45" s="450"/>
      <c r="KSJ45" s="439"/>
      <c r="KSL45" s="438"/>
      <c r="KSM45" s="480"/>
      <c r="KSN45" s="438"/>
      <c r="KSO45" s="480"/>
      <c r="KSP45" s="439"/>
      <c r="KSR45" s="450"/>
      <c r="KSS45" s="439"/>
      <c r="KSU45" s="438"/>
      <c r="KSV45" s="480"/>
      <c r="KSW45" s="438"/>
      <c r="KSX45" s="480"/>
      <c r="KSY45" s="439"/>
      <c r="KTA45" s="450"/>
      <c r="KTB45" s="439"/>
      <c r="KTD45" s="438"/>
      <c r="KTE45" s="480"/>
      <c r="KTF45" s="438"/>
      <c r="KTG45" s="480"/>
      <c r="KTH45" s="439"/>
      <c r="KTJ45" s="450"/>
      <c r="KTK45" s="439"/>
      <c r="KTM45" s="438"/>
      <c r="KTN45" s="480"/>
      <c r="KTO45" s="438"/>
      <c r="KTP45" s="480"/>
      <c r="KTQ45" s="439"/>
      <c r="KTS45" s="450"/>
      <c r="KTT45" s="439"/>
      <c r="KTV45" s="438"/>
      <c r="KTW45" s="480"/>
      <c r="KTX45" s="438"/>
      <c r="KTY45" s="480"/>
      <c r="KTZ45" s="439"/>
      <c r="KUB45" s="450"/>
      <c r="KUC45" s="439"/>
      <c r="KUE45" s="438"/>
      <c r="KUF45" s="480"/>
      <c r="KUG45" s="438"/>
      <c r="KUH45" s="480"/>
      <c r="KUI45" s="439"/>
      <c r="KUK45" s="450"/>
      <c r="KUL45" s="439"/>
      <c r="KUN45" s="438"/>
      <c r="KUO45" s="480"/>
      <c r="KUP45" s="438"/>
      <c r="KUQ45" s="480"/>
      <c r="KUR45" s="439"/>
      <c r="KUT45" s="450"/>
      <c r="KUU45" s="439"/>
      <c r="KUW45" s="438"/>
      <c r="KUX45" s="480"/>
      <c r="KUY45" s="438"/>
      <c r="KUZ45" s="480"/>
      <c r="KVA45" s="439"/>
      <c r="KVC45" s="450"/>
      <c r="KVD45" s="439"/>
      <c r="KVF45" s="438"/>
      <c r="KVG45" s="480"/>
      <c r="KVH45" s="438"/>
      <c r="KVI45" s="480"/>
      <c r="KVJ45" s="439"/>
      <c r="KVL45" s="450"/>
      <c r="KVM45" s="439"/>
      <c r="KVO45" s="438"/>
      <c r="KVP45" s="480"/>
      <c r="KVQ45" s="438"/>
      <c r="KVR45" s="480"/>
      <c r="KVS45" s="439"/>
      <c r="KVU45" s="450"/>
      <c r="KVV45" s="439"/>
      <c r="KVX45" s="438"/>
      <c r="KVY45" s="480"/>
      <c r="KVZ45" s="438"/>
      <c r="KWA45" s="480"/>
      <c r="KWB45" s="439"/>
      <c r="KWD45" s="450"/>
      <c r="KWE45" s="439"/>
      <c r="KWG45" s="438"/>
      <c r="KWH45" s="480"/>
      <c r="KWI45" s="438"/>
      <c r="KWJ45" s="480"/>
      <c r="KWK45" s="439"/>
      <c r="KWM45" s="450"/>
      <c r="KWN45" s="439"/>
      <c r="KWP45" s="438"/>
      <c r="KWQ45" s="480"/>
      <c r="KWR45" s="438"/>
      <c r="KWS45" s="480"/>
      <c r="KWT45" s="439"/>
      <c r="KWV45" s="450"/>
      <c r="KWW45" s="439"/>
      <c r="KWY45" s="438"/>
      <c r="KWZ45" s="480"/>
      <c r="KXA45" s="438"/>
      <c r="KXB45" s="480"/>
      <c r="KXC45" s="439"/>
      <c r="KXE45" s="450"/>
      <c r="KXF45" s="439"/>
      <c r="KXH45" s="438"/>
      <c r="KXI45" s="480"/>
      <c r="KXJ45" s="438"/>
      <c r="KXK45" s="480"/>
      <c r="KXL45" s="439"/>
      <c r="KXN45" s="450"/>
      <c r="KXO45" s="439"/>
      <c r="KXQ45" s="438"/>
      <c r="KXR45" s="480"/>
      <c r="KXS45" s="438"/>
      <c r="KXT45" s="480"/>
      <c r="KXU45" s="439"/>
      <c r="KXW45" s="450"/>
      <c r="KXX45" s="439"/>
      <c r="KXZ45" s="438"/>
      <c r="KYA45" s="480"/>
      <c r="KYB45" s="438"/>
      <c r="KYC45" s="480"/>
      <c r="KYD45" s="439"/>
      <c r="KYF45" s="450"/>
      <c r="KYG45" s="439"/>
      <c r="KYI45" s="438"/>
      <c r="KYJ45" s="480"/>
      <c r="KYK45" s="438"/>
      <c r="KYL45" s="480"/>
      <c r="KYM45" s="439"/>
      <c r="KYO45" s="450"/>
      <c r="KYP45" s="439"/>
      <c r="KYR45" s="438"/>
      <c r="KYS45" s="480"/>
      <c r="KYT45" s="438"/>
      <c r="KYU45" s="480"/>
      <c r="KYV45" s="439"/>
      <c r="KYX45" s="450"/>
      <c r="KYY45" s="439"/>
      <c r="KZA45" s="438"/>
      <c r="KZB45" s="480"/>
      <c r="KZC45" s="438"/>
      <c r="KZD45" s="480"/>
      <c r="KZE45" s="439"/>
      <c r="KZG45" s="450"/>
      <c r="KZH45" s="439"/>
      <c r="KZJ45" s="438"/>
      <c r="KZK45" s="480"/>
      <c r="KZL45" s="438"/>
      <c r="KZM45" s="480"/>
      <c r="KZN45" s="439"/>
      <c r="KZP45" s="450"/>
      <c r="KZQ45" s="439"/>
      <c r="KZS45" s="438"/>
      <c r="KZT45" s="480"/>
      <c r="KZU45" s="438"/>
      <c r="KZV45" s="480"/>
      <c r="KZW45" s="439"/>
      <c r="KZY45" s="450"/>
      <c r="KZZ45" s="439"/>
      <c r="LAB45" s="438"/>
      <c r="LAC45" s="480"/>
      <c r="LAD45" s="438"/>
      <c r="LAE45" s="480"/>
      <c r="LAF45" s="439"/>
      <c r="LAH45" s="450"/>
      <c r="LAI45" s="439"/>
      <c r="LAK45" s="438"/>
      <c r="LAL45" s="480"/>
      <c r="LAM45" s="438"/>
      <c r="LAN45" s="480"/>
      <c r="LAO45" s="439"/>
      <c r="LAQ45" s="450"/>
      <c r="LAR45" s="439"/>
      <c r="LAT45" s="438"/>
      <c r="LAU45" s="480"/>
      <c r="LAV45" s="438"/>
      <c r="LAW45" s="480"/>
      <c r="LAX45" s="439"/>
      <c r="LAZ45" s="450"/>
      <c r="LBA45" s="439"/>
      <c r="LBC45" s="438"/>
      <c r="LBD45" s="480"/>
      <c r="LBE45" s="438"/>
      <c r="LBF45" s="480"/>
      <c r="LBG45" s="439"/>
      <c r="LBI45" s="450"/>
      <c r="LBJ45" s="439"/>
      <c r="LBL45" s="438"/>
      <c r="LBM45" s="480"/>
      <c r="LBN45" s="438"/>
      <c r="LBO45" s="480"/>
      <c r="LBP45" s="439"/>
      <c r="LBR45" s="450"/>
      <c r="LBS45" s="439"/>
      <c r="LBU45" s="438"/>
      <c r="LBV45" s="480"/>
      <c r="LBW45" s="438"/>
      <c r="LBX45" s="480"/>
      <c r="LBY45" s="439"/>
      <c r="LCA45" s="450"/>
      <c r="LCB45" s="439"/>
      <c r="LCD45" s="438"/>
      <c r="LCE45" s="480"/>
      <c r="LCF45" s="438"/>
      <c r="LCG45" s="480"/>
      <c r="LCH45" s="439"/>
      <c r="LCJ45" s="450"/>
      <c r="LCK45" s="439"/>
      <c r="LCM45" s="438"/>
      <c r="LCN45" s="480"/>
      <c r="LCO45" s="438"/>
      <c r="LCP45" s="480"/>
      <c r="LCQ45" s="439"/>
      <c r="LCS45" s="450"/>
      <c r="LCT45" s="439"/>
      <c r="LCV45" s="438"/>
      <c r="LCW45" s="480"/>
      <c r="LCX45" s="438"/>
      <c r="LCY45" s="480"/>
      <c r="LCZ45" s="439"/>
      <c r="LDB45" s="450"/>
      <c r="LDC45" s="439"/>
      <c r="LDE45" s="438"/>
      <c r="LDF45" s="480"/>
      <c r="LDG45" s="438"/>
      <c r="LDH45" s="480"/>
      <c r="LDI45" s="439"/>
      <c r="LDK45" s="450"/>
      <c r="LDL45" s="439"/>
      <c r="LDN45" s="438"/>
      <c r="LDO45" s="480"/>
      <c r="LDP45" s="438"/>
      <c r="LDQ45" s="480"/>
      <c r="LDR45" s="439"/>
      <c r="LDT45" s="450"/>
      <c r="LDU45" s="439"/>
      <c r="LDW45" s="438"/>
      <c r="LDX45" s="480"/>
      <c r="LDY45" s="438"/>
      <c r="LDZ45" s="480"/>
      <c r="LEA45" s="439"/>
      <c r="LEC45" s="450"/>
      <c r="LED45" s="439"/>
      <c r="LEF45" s="438"/>
      <c r="LEG45" s="480"/>
      <c r="LEH45" s="438"/>
      <c r="LEI45" s="480"/>
      <c r="LEJ45" s="439"/>
      <c r="LEL45" s="450"/>
      <c r="LEM45" s="439"/>
      <c r="LEO45" s="438"/>
      <c r="LEP45" s="480"/>
      <c r="LEQ45" s="438"/>
      <c r="LER45" s="480"/>
      <c r="LES45" s="439"/>
      <c r="LEU45" s="450"/>
      <c r="LEV45" s="439"/>
      <c r="LEX45" s="438"/>
      <c r="LEY45" s="480"/>
      <c r="LEZ45" s="438"/>
      <c r="LFA45" s="480"/>
      <c r="LFB45" s="439"/>
      <c r="LFD45" s="450"/>
      <c r="LFE45" s="439"/>
      <c r="LFG45" s="438"/>
      <c r="LFH45" s="480"/>
      <c r="LFI45" s="438"/>
      <c r="LFJ45" s="480"/>
      <c r="LFK45" s="439"/>
      <c r="LFM45" s="450"/>
      <c r="LFN45" s="439"/>
      <c r="LFP45" s="438"/>
      <c r="LFQ45" s="480"/>
      <c r="LFR45" s="438"/>
      <c r="LFS45" s="480"/>
      <c r="LFT45" s="439"/>
      <c r="LFV45" s="450"/>
      <c r="LFW45" s="439"/>
      <c r="LFY45" s="438"/>
      <c r="LFZ45" s="480"/>
      <c r="LGA45" s="438"/>
      <c r="LGB45" s="480"/>
      <c r="LGC45" s="439"/>
      <c r="LGE45" s="450"/>
      <c r="LGF45" s="439"/>
      <c r="LGH45" s="438"/>
      <c r="LGI45" s="480"/>
      <c r="LGJ45" s="438"/>
      <c r="LGK45" s="480"/>
      <c r="LGL45" s="439"/>
      <c r="LGN45" s="450"/>
      <c r="LGO45" s="439"/>
      <c r="LGQ45" s="438"/>
      <c r="LGR45" s="480"/>
      <c r="LGS45" s="438"/>
      <c r="LGT45" s="480"/>
      <c r="LGU45" s="439"/>
      <c r="LGW45" s="450"/>
      <c r="LGX45" s="439"/>
      <c r="LGZ45" s="438"/>
      <c r="LHA45" s="480"/>
      <c r="LHB45" s="438"/>
      <c r="LHC45" s="480"/>
      <c r="LHD45" s="439"/>
      <c r="LHF45" s="450"/>
      <c r="LHG45" s="439"/>
      <c r="LHI45" s="438"/>
      <c r="LHJ45" s="480"/>
      <c r="LHK45" s="438"/>
      <c r="LHL45" s="480"/>
      <c r="LHM45" s="439"/>
      <c r="LHO45" s="450"/>
      <c r="LHP45" s="439"/>
      <c r="LHR45" s="438"/>
      <c r="LHS45" s="480"/>
      <c r="LHT45" s="438"/>
      <c r="LHU45" s="480"/>
      <c r="LHV45" s="439"/>
      <c r="LHX45" s="450"/>
      <c r="LHY45" s="439"/>
      <c r="LIA45" s="438"/>
      <c r="LIB45" s="480"/>
      <c r="LIC45" s="438"/>
      <c r="LID45" s="480"/>
      <c r="LIE45" s="439"/>
      <c r="LIG45" s="450"/>
      <c r="LIH45" s="439"/>
      <c r="LIJ45" s="438"/>
      <c r="LIK45" s="480"/>
      <c r="LIL45" s="438"/>
      <c r="LIM45" s="480"/>
      <c r="LIN45" s="439"/>
      <c r="LIP45" s="450"/>
      <c r="LIQ45" s="439"/>
      <c r="LIS45" s="438"/>
      <c r="LIT45" s="480"/>
      <c r="LIU45" s="438"/>
      <c r="LIV45" s="480"/>
      <c r="LIW45" s="439"/>
      <c r="LIY45" s="450"/>
      <c r="LIZ45" s="439"/>
      <c r="LJB45" s="438"/>
      <c r="LJC45" s="480"/>
      <c r="LJD45" s="438"/>
      <c r="LJE45" s="480"/>
      <c r="LJF45" s="439"/>
      <c r="LJH45" s="450"/>
      <c r="LJI45" s="439"/>
      <c r="LJK45" s="438"/>
      <c r="LJL45" s="480"/>
      <c r="LJM45" s="438"/>
      <c r="LJN45" s="480"/>
      <c r="LJO45" s="439"/>
      <c r="LJQ45" s="450"/>
      <c r="LJR45" s="439"/>
      <c r="LJT45" s="438"/>
      <c r="LJU45" s="480"/>
      <c r="LJV45" s="438"/>
      <c r="LJW45" s="480"/>
      <c r="LJX45" s="439"/>
      <c r="LJZ45" s="450"/>
      <c r="LKA45" s="439"/>
      <c r="LKC45" s="438"/>
      <c r="LKD45" s="480"/>
      <c r="LKE45" s="438"/>
      <c r="LKF45" s="480"/>
      <c r="LKG45" s="439"/>
      <c r="LKI45" s="450"/>
      <c r="LKJ45" s="439"/>
      <c r="LKL45" s="438"/>
      <c r="LKM45" s="480"/>
      <c r="LKN45" s="438"/>
      <c r="LKO45" s="480"/>
      <c r="LKP45" s="439"/>
      <c r="LKR45" s="450"/>
      <c r="LKS45" s="439"/>
      <c r="LKU45" s="438"/>
      <c r="LKV45" s="480"/>
      <c r="LKW45" s="438"/>
      <c r="LKX45" s="480"/>
      <c r="LKY45" s="439"/>
      <c r="LLA45" s="450"/>
      <c r="LLB45" s="439"/>
      <c r="LLD45" s="438"/>
      <c r="LLE45" s="480"/>
      <c r="LLF45" s="438"/>
      <c r="LLG45" s="480"/>
      <c r="LLH45" s="439"/>
      <c r="LLJ45" s="450"/>
      <c r="LLK45" s="439"/>
      <c r="LLM45" s="438"/>
      <c r="LLN45" s="480"/>
      <c r="LLO45" s="438"/>
      <c r="LLP45" s="480"/>
      <c r="LLQ45" s="439"/>
      <c r="LLS45" s="450"/>
      <c r="LLT45" s="439"/>
      <c r="LLV45" s="438"/>
      <c r="LLW45" s="480"/>
      <c r="LLX45" s="438"/>
      <c r="LLY45" s="480"/>
      <c r="LLZ45" s="439"/>
      <c r="LMB45" s="450"/>
      <c r="LMC45" s="439"/>
      <c r="LME45" s="438"/>
      <c r="LMF45" s="480"/>
      <c r="LMG45" s="438"/>
      <c r="LMH45" s="480"/>
      <c r="LMI45" s="439"/>
      <c r="LMK45" s="450"/>
      <c r="LML45" s="439"/>
      <c r="LMN45" s="438"/>
      <c r="LMO45" s="480"/>
      <c r="LMP45" s="438"/>
      <c r="LMQ45" s="480"/>
      <c r="LMR45" s="439"/>
      <c r="LMT45" s="450"/>
      <c r="LMU45" s="439"/>
      <c r="LMW45" s="438"/>
      <c r="LMX45" s="480"/>
      <c r="LMY45" s="438"/>
      <c r="LMZ45" s="480"/>
      <c r="LNA45" s="439"/>
      <c r="LNC45" s="450"/>
      <c r="LND45" s="439"/>
      <c r="LNF45" s="438"/>
      <c r="LNG45" s="480"/>
      <c r="LNH45" s="438"/>
      <c r="LNI45" s="480"/>
      <c r="LNJ45" s="439"/>
      <c r="LNL45" s="450"/>
      <c r="LNM45" s="439"/>
      <c r="LNO45" s="438"/>
      <c r="LNP45" s="480"/>
      <c r="LNQ45" s="438"/>
      <c r="LNR45" s="480"/>
      <c r="LNS45" s="439"/>
      <c r="LNU45" s="450"/>
      <c r="LNV45" s="439"/>
      <c r="LNX45" s="438"/>
      <c r="LNY45" s="480"/>
      <c r="LNZ45" s="438"/>
      <c r="LOA45" s="480"/>
      <c r="LOB45" s="439"/>
      <c r="LOD45" s="450"/>
      <c r="LOE45" s="439"/>
      <c r="LOG45" s="438"/>
      <c r="LOH45" s="480"/>
      <c r="LOI45" s="438"/>
      <c r="LOJ45" s="480"/>
      <c r="LOK45" s="439"/>
      <c r="LOM45" s="450"/>
      <c r="LON45" s="439"/>
      <c r="LOP45" s="438"/>
      <c r="LOQ45" s="480"/>
      <c r="LOR45" s="438"/>
      <c r="LOS45" s="480"/>
      <c r="LOT45" s="439"/>
      <c r="LOV45" s="450"/>
      <c r="LOW45" s="439"/>
      <c r="LOY45" s="438"/>
      <c r="LOZ45" s="480"/>
      <c r="LPA45" s="438"/>
      <c r="LPB45" s="480"/>
      <c r="LPC45" s="439"/>
      <c r="LPE45" s="450"/>
      <c r="LPF45" s="439"/>
      <c r="LPH45" s="438"/>
      <c r="LPI45" s="480"/>
      <c r="LPJ45" s="438"/>
      <c r="LPK45" s="480"/>
      <c r="LPL45" s="439"/>
      <c r="LPN45" s="450"/>
      <c r="LPO45" s="439"/>
      <c r="LPQ45" s="438"/>
      <c r="LPR45" s="480"/>
      <c r="LPS45" s="438"/>
      <c r="LPT45" s="480"/>
      <c r="LPU45" s="439"/>
      <c r="LPW45" s="450"/>
      <c r="LPX45" s="439"/>
      <c r="LPZ45" s="438"/>
      <c r="LQA45" s="480"/>
      <c r="LQB45" s="438"/>
      <c r="LQC45" s="480"/>
      <c r="LQD45" s="439"/>
      <c r="LQF45" s="450"/>
      <c r="LQG45" s="439"/>
      <c r="LQI45" s="438"/>
      <c r="LQJ45" s="480"/>
      <c r="LQK45" s="438"/>
      <c r="LQL45" s="480"/>
      <c r="LQM45" s="439"/>
      <c r="LQO45" s="450"/>
      <c r="LQP45" s="439"/>
      <c r="LQR45" s="438"/>
      <c r="LQS45" s="480"/>
      <c r="LQT45" s="438"/>
      <c r="LQU45" s="480"/>
      <c r="LQV45" s="439"/>
      <c r="LQX45" s="450"/>
      <c r="LQY45" s="439"/>
      <c r="LRA45" s="438"/>
      <c r="LRB45" s="480"/>
      <c r="LRC45" s="438"/>
      <c r="LRD45" s="480"/>
      <c r="LRE45" s="439"/>
      <c r="LRG45" s="450"/>
      <c r="LRH45" s="439"/>
      <c r="LRJ45" s="438"/>
      <c r="LRK45" s="480"/>
      <c r="LRL45" s="438"/>
      <c r="LRM45" s="480"/>
      <c r="LRN45" s="439"/>
      <c r="LRP45" s="450"/>
      <c r="LRQ45" s="439"/>
      <c r="LRS45" s="438"/>
      <c r="LRT45" s="480"/>
      <c r="LRU45" s="438"/>
      <c r="LRV45" s="480"/>
      <c r="LRW45" s="439"/>
      <c r="LRY45" s="450"/>
      <c r="LRZ45" s="439"/>
      <c r="LSB45" s="438"/>
      <c r="LSC45" s="480"/>
      <c r="LSD45" s="438"/>
      <c r="LSE45" s="480"/>
      <c r="LSF45" s="439"/>
      <c r="LSH45" s="450"/>
      <c r="LSI45" s="439"/>
      <c r="LSK45" s="438"/>
      <c r="LSL45" s="480"/>
      <c r="LSM45" s="438"/>
      <c r="LSN45" s="480"/>
      <c r="LSO45" s="439"/>
      <c r="LSQ45" s="450"/>
      <c r="LSR45" s="439"/>
      <c r="LST45" s="438"/>
      <c r="LSU45" s="480"/>
      <c r="LSV45" s="438"/>
      <c r="LSW45" s="480"/>
      <c r="LSX45" s="439"/>
      <c r="LSZ45" s="450"/>
      <c r="LTA45" s="439"/>
      <c r="LTC45" s="438"/>
      <c r="LTD45" s="480"/>
      <c r="LTE45" s="438"/>
      <c r="LTF45" s="480"/>
      <c r="LTG45" s="439"/>
      <c r="LTI45" s="450"/>
      <c r="LTJ45" s="439"/>
      <c r="LTL45" s="438"/>
      <c r="LTM45" s="480"/>
      <c r="LTN45" s="438"/>
      <c r="LTO45" s="480"/>
      <c r="LTP45" s="439"/>
      <c r="LTR45" s="450"/>
      <c r="LTS45" s="439"/>
      <c r="LTU45" s="438"/>
      <c r="LTV45" s="480"/>
      <c r="LTW45" s="438"/>
      <c r="LTX45" s="480"/>
      <c r="LTY45" s="439"/>
      <c r="LUA45" s="450"/>
      <c r="LUB45" s="439"/>
      <c r="LUD45" s="438"/>
      <c r="LUE45" s="480"/>
      <c r="LUF45" s="438"/>
      <c r="LUG45" s="480"/>
      <c r="LUH45" s="439"/>
      <c r="LUJ45" s="450"/>
      <c r="LUK45" s="439"/>
      <c r="LUM45" s="438"/>
      <c r="LUN45" s="480"/>
      <c r="LUO45" s="438"/>
      <c r="LUP45" s="480"/>
      <c r="LUQ45" s="439"/>
      <c r="LUS45" s="450"/>
      <c r="LUT45" s="439"/>
      <c r="LUV45" s="438"/>
      <c r="LUW45" s="480"/>
      <c r="LUX45" s="438"/>
      <c r="LUY45" s="480"/>
      <c r="LUZ45" s="439"/>
      <c r="LVB45" s="450"/>
      <c r="LVC45" s="439"/>
      <c r="LVE45" s="438"/>
      <c r="LVF45" s="480"/>
      <c r="LVG45" s="438"/>
      <c r="LVH45" s="480"/>
      <c r="LVI45" s="439"/>
      <c r="LVK45" s="450"/>
      <c r="LVL45" s="439"/>
      <c r="LVN45" s="438"/>
      <c r="LVO45" s="480"/>
      <c r="LVP45" s="438"/>
      <c r="LVQ45" s="480"/>
      <c r="LVR45" s="439"/>
      <c r="LVT45" s="450"/>
      <c r="LVU45" s="439"/>
      <c r="LVW45" s="438"/>
      <c r="LVX45" s="480"/>
      <c r="LVY45" s="438"/>
      <c r="LVZ45" s="480"/>
      <c r="LWA45" s="439"/>
      <c r="LWC45" s="450"/>
      <c r="LWD45" s="439"/>
      <c r="LWF45" s="438"/>
      <c r="LWG45" s="480"/>
      <c r="LWH45" s="438"/>
      <c r="LWI45" s="480"/>
      <c r="LWJ45" s="439"/>
      <c r="LWL45" s="450"/>
      <c r="LWM45" s="439"/>
      <c r="LWO45" s="438"/>
      <c r="LWP45" s="480"/>
      <c r="LWQ45" s="438"/>
      <c r="LWR45" s="480"/>
      <c r="LWS45" s="439"/>
      <c r="LWU45" s="450"/>
      <c r="LWV45" s="439"/>
      <c r="LWX45" s="438"/>
      <c r="LWY45" s="480"/>
      <c r="LWZ45" s="438"/>
      <c r="LXA45" s="480"/>
      <c r="LXB45" s="439"/>
      <c r="LXD45" s="450"/>
      <c r="LXE45" s="439"/>
      <c r="LXG45" s="438"/>
      <c r="LXH45" s="480"/>
      <c r="LXI45" s="438"/>
      <c r="LXJ45" s="480"/>
      <c r="LXK45" s="439"/>
      <c r="LXM45" s="450"/>
      <c r="LXN45" s="439"/>
      <c r="LXP45" s="438"/>
      <c r="LXQ45" s="480"/>
      <c r="LXR45" s="438"/>
      <c r="LXS45" s="480"/>
      <c r="LXT45" s="439"/>
      <c r="LXV45" s="450"/>
      <c r="LXW45" s="439"/>
      <c r="LXY45" s="438"/>
      <c r="LXZ45" s="480"/>
      <c r="LYA45" s="438"/>
      <c r="LYB45" s="480"/>
      <c r="LYC45" s="439"/>
      <c r="LYE45" s="450"/>
      <c r="LYF45" s="439"/>
      <c r="LYH45" s="438"/>
      <c r="LYI45" s="480"/>
      <c r="LYJ45" s="438"/>
      <c r="LYK45" s="480"/>
      <c r="LYL45" s="439"/>
      <c r="LYN45" s="450"/>
      <c r="LYO45" s="439"/>
      <c r="LYQ45" s="438"/>
      <c r="LYR45" s="480"/>
      <c r="LYS45" s="438"/>
      <c r="LYT45" s="480"/>
      <c r="LYU45" s="439"/>
      <c r="LYW45" s="450"/>
      <c r="LYX45" s="439"/>
      <c r="LYZ45" s="438"/>
      <c r="LZA45" s="480"/>
      <c r="LZB45" s="438"/>
      <c r="LZC45" s="480"/>
      <c r="LZD45" s="439"/>
      <c r="LZF45" s="450"/>
      <c r="LZG45" s="439"/>
      <c r="LZI45" s="438"/>
      <c r="LZJ45" s="480"/>
      <c r="LZK45" s="438"/>
      <c r="LZL45" s="480"/>
      <c r="LZM45" s="439"/>
      <c r="LZO45" s="450"/>
      <c r="LZP45" s="439"/>
      <c r="LZR45" s="438"/>
      <c r="LZS45" s="480"/>
      <c r="LZT45" s="438"/>
      <c r="LZU45" s="480"/>
      <c r="LZV45" s="439"/>
      <c r="LZX45" s="450"/>
      <c r="LZY45" s="439"/>
      <c r="MAA45" s="438"/>
      <c r="MAB45" s="480"/>
      <c r="MAC45" s="438"/>
      <c r="MAD45" s="480"/>
      <c r="MAE45" s="439"/>
      <c r="MAG45" s="450"/>
      <c r="MAH45" s="439"/>
      <c r="MAJ45" s="438"/>
      <c r="MAK45" s="480"/>
      <c r="MAL45" s="438"/>
      <c r="MAM45" s="480"/>
      <c r="MAN45" s="439"/>
      <c r="MAP45" s="450"/>
      <c r="MAQ45" s="439"/>
      <c r="MAS45" s="438"/>
      <c r="MAT45" s="480"/>
      <c r="MAU45" s="438"/>
      <c r="MAV45" s="480"/>
      <c r="MAW45" s="439"/>
      <c r="MAY45" s="450"/>
      <c r="MAZ45" s="439"/>
      <c r="MBB45" s="438"/>
      <c r="MBC45" s="480"/>
      <c r="MBD45" s="438"/>
      <c r="MBE45" s="480"/>
      <c r="MBF45" s="439"/>
      <c r="MBH45" s="450"/>
      <c r="MBI45" s="439"/>
      <c r="MBK45" s="438"/>
      <c r="MBL45" s="480"/>
      <c r="MBM45" s="438"/>
      <c r="MBN45" s="480"/>
      <c r="MBO45" s="439"/>
      <c r="MBQ45" s="450"/>
      <c r="MBR45" s="439"/>
      <c r="MBT45" s="438"/>
      <c r="MBU45" s="480"/>
      <c r="MBV45" s="438"/>
      <c r="MBW45" s="480"/>
      <c r="MBX45" s="439"/>
      <c r="MBZ45" s="450"/>
      <c r="MCA45" s="439"/>
      <c r="MCC45" s="438"/>
      <c r="MCD45" s="480"/>
      <c r="MCE45" s="438"/>
      <c r="MCF45" s="480"/>
      <c r="MCG45" s="439"/>
      <c r="MCI45" s="450"/>
      <c r="MCJ45" s="439"/>
      <c r="MCL45" s="438"/>
      <c r="MCM45" s="480"/>
      <c r="MCN45" s="438"/>
      <c r="MCO45" s="480"/>
      <c r="MCP45" s="439"/>
      <c r="MCR45" s="450"/>
      <c r="MCS45" s="439"/>
      <c r="MCU45" s="438"/>
      <c r="MCV45" s="480"/>
      <c r="MCW45" s="438"/>
      <c r="MCX45" s="480"/>
      <c r="MCY45" s="439"/>
      <c r="MDA45" s="450"/>
      <c r="MDB45" s="439"/>
      <c r="MDD45" s="438"/>
      <c r="MDE45" s="480"/>
      <c r="MDF45" s="438"/>
      <c r="MDG45" s="480"/>
      <c r="MDH45" s="439"/>
      <c r="MDJ45" s="450"/>
      <c r="MDK45" s="439"/>
      <c r="MDM45" s="438"/>
      <c r="MDN45" s="480"/>
      <c r="MDO45" s="438"/>
      <c r="MDP45" s="480"/>
      <c r="MDQ45" s="439"/>
      <c r="MDS45" s="450"/>
      <c r="MDT45" s="439"/>
      <c r="MDV45" s="438"/>
      <c r="MDW45" s="480"/>
      <c r="MDX45" s="438"/>
      <c r="MDY45" s="480"/>
      <c r="MDZ45" s="439"/>
      <c r="MEB45" s="450"/>
      <c r="MEC45" s="439"/>
      <c r="MEE45" s="438"/>
      <c r="MEF45" s="480"/>
      <c r="MEG45" s="438"/>
      <c r="MEH45" s="480"/>
      <c r="MEI45" s="439"/>
      <c r="MEK45" s="450"/>
      <c r="MEL45" s="439"/>
      <c r="MEN45" s="438"/>
      <c r="MEO45" s="480"/>
      <c r="MEP45" s="438"/>
      <c r="MEQ45" s="480"/>
      <c r="MER45" s="439"/>
      <c r="MET45" s="450"/>
      <c r="MEU45" s="439"/>
      <c r="MEW45" s="438"/>
      <c r="MEX45" s="480"/>
      <c r="MEY45" s="438"/>
      <c r="MEZ45" s="480"/>
      <c r="MFA45" s="439"/>
      <c r="MFC45" s="450"/>
      <c r="MFD45" s="439"/>
      <c r="MFF45" s="438"/>
      <c r="MFG45" s="480"/>
      <c r="MFH45" s="438"/>
      <c r="MFI45" s="480"/>
      <c r="MFJ45" s="439"/>
      <c r="MFL45" s="450"/>
      <c r="MFM45" s="439"/>
      <c r="MFO45" s="438"/>
      <c r="MFP45" s="480"/>
      <c r="MFQ45" s="438"/>
      <c r="MFR45" s="480"/>
      <c r="MFS45" s="439"/>
      <c r="MFU45" s="450"/>
      <c r="MFV45" s="439"/>
      <c r="MFX45" s="438"/>
      <c r="MFY45" s="480"/>
      <c r="MFZ45" s="438"/>
      <c r="MGA45" s="480"/>
      <c r="MGB45" s="439"/>
      <c r="MGD45" s="450"/>
      <c r="MGE45" s="439"/>
      <c r="MGG45" s="438"/>
      <c r="MGH45" s="480"/>
      <c r="MGI45" s="438"/>
      <c r="MGJ45" s="480"/>
      <c r="MGK45" s="439"/>
      <c r="MGM45" s="450"/>
      <c r="MGN45" s="439"/>
      <c r="MGP45" s="438"/>
      <c r="MGQ45" s="480"/>
      <c r="MGR45" s="438"/>
      <c r="MGS45" s="480"/>
      <c r="MGT45" s="439"/>
      <c r="MGV45" s="450"/>
      <c r="MGW45" s="439"/>
      <c r="MGY45" s="438"/>
      <c r="MGZ45" s="480"/>
      <c r="MHA45" s="438"/>
      <c r="MHB45" s="480"/>
      <c r="MHC45" s="439"/>
      <c r="MHE45" s="450"/>
      <c r="MHF45" s="439"/>
      <c r="MHH45" s="438"/>
      <c r="MHI45" s="480"/>
      <c r="MHJ45" s="438"/>
      <c r="MHK45" s="480"/>
      <c r="MHL45" s="439"/>
      <c r="MHN45" s="450"/>
      <c r="MHO45" s="439"/>
      <c r="MHQ45" s="438"/>
      <c r="MHR45" s="480"/>
      <c r="MHS45" s="438"/>
      <c r="MHT45" s="480"/>
      <c r="MHU45" s="439"/>
      <c r="MHW45" s="450"/>
      <c r="MHX45" s="439"/>
      <c r="MHZ45" s="438"/>
      <c r="MIA45" s="480"/>
      <c r="MIB45" s="438"/>
      <c r="MIC45" s="480"/>
      <c r="MID45" s="439"/>
      <c r="MIF45" s="450"/>
      <c r="MIG45" s="439"/>
      <c r="MII45" s="438"/>
      <c r="MIJ45" s="480"/>
      <c r="MIK45" s="438"/>
      <c r="MIL45" s="480"/>
      <c r="MIM45" s="439"/>
      <c r="MIO45" s="450"/>
      <c r="MIP45" s="439"/>
      <c r="MIR45" s="438"/>
      <c r="MIS45" s="480"/>
      <c r="MIT45" s="438"/>
      <c r="MIU45" s="480"/>
      <c r="MIV45" s="439"/>
      <c r="MIX45" s="450"/>
      <c r="MIY45" s="439"/>
      <c r="MJA45" s="438"/>
      <c r="MJB45" s="480"/>
      <c r="MJC45" s="438"/>
      <c r="MJD45" s="480"/>
      <c r="MJE45" s="439"/>
      <c r="MJG45" s="450"/>
      <c r="MJH45" s="439"/>
      <c r="MJJ45" s="438"/>
      <c r="MJK45" s="480"/>
      <c r="MJL45" s="438"/>
      <c r="MJM45" s="480"/>
      <c r="MJN45" s="439"/>
      <c r="MJP45" s="450"/>
      <c r="MJQ45" s="439"/>
      <c r="MJS45" s="438"/>
      <c r="MJT45" s="480"/>
      <c r="MJU45" s="438"/>
      <c r="MJV45" s="480"/>
      <c r="MJW45" s="439"/>
      <c r="MJY45" s="450"/>
      <c r="MJZ45" s="439"/>
      <c r="MKB45" s="438"/>
      <c r="MKC45" s="480"/>
      <c r="MKD45" s="438"/>
      <c r="MKE45" s="480"/>
      <c r="MKF45" s="439"/>
      <c r="MKH45" s="450"/>
      <c r="MKI45" s="439"/>
      <c r="MKK45" s="438"/>
      <c r="MKL45" s="480"/>
      <c r="MKM45" s="438"/>
      <c r="MKN45" s="480"/>
      <c r="MKO45" s="439"/>
      <c r="MKQ45" s="450"/>
      <c r="MKR45" s="439"/>
      <c r="MKT45" s="438"/>
      <c r="MKU45" s="480"/>
      <c r="MKV45" s="438"/>
      <c r="MKW45" s="480"/>
      <c r="MKX45" s="439"/>
      <c r="MKZ45" s="450"/>
      <c r="MLA45" s="439"/>
      <c r="MLC45" s="438"/>
      <c r="MLD45" s="480"/>
      <c r="MLE45" s="438"/>
      <c r="MLF45" s="480"/>
      <c r="MLG45" s="439"/>
      <c r="MLI45" s="450"/>
      <c r="MLJ45" s="439"/>
      <c r="MLL45" s="438"/>
      <c r="MLM45" s="480"/>
      <c r="MLN45" s="438"/>
      <c r="MLO45" s="480"/>
      <c r="MLP45" s="439"/>
      <c r="MLR45" s="450"/>
      <c r="MLS45" s="439"/>
      <c r="MLU45" s="438"/>
      <c r="MLV45" s="480"/>
      <c r="MLW45" s="438"/>
      <c r="MLX45" s="480"/>
      <c r="MLY45" s="439"/>
      <c r="MMA45" s="450"/>
      <c r="MMB45" s="439"/>
      <c r="MMD45" s="438"/>
      <c r="MME45" s="480"/>
      <c r="MMF45" s="438"/>
      <c r="MMG45" s="480"/>
      <c r="MMH45" s="439"/>
      <c r="MMJ45" s="450"/>
      <c r="MMK45" s="439"/>
      <c r="MMM45" s="438"/>
      <c r="MMN45" s="480"/>
      <c r="MMO45" s="438"/>
      <c r="MMP45" s="480"/>
      <c r="MMQ45" s="439"/>
      <c r="MMS45" s="450"/>
      <c r="MMT45" s="439"/>
      <c r="MMV45" s="438"/>
      <c r="MMW45" s="480"/>
      <c r="MMX45" s="438"/>
      <c r="MMY45" s="480"/>
      <c r="MMZ45" s="439"/>
      <c r="MNB45" s="450"/>
      <c r="MNC45" s="439"/>
      <c r="MNE45" s="438"/>
      <c r="MNF45" s="480"/>
      <c r="MNG45" s="438"/>
      <c r="MNH45" s="480"/>
      <c r="MNI45" s="439"/>
      <c r="MNK45" s="450"/>
      <c r="MNL45" s="439"/>
      <c r="MNN45" s="438"/>
      <c r="MNO45" s="480"/>
      <c r="MNP45" s="438"/>
      <c r="MNQ45" s="480"/>
      <c r="MNR45" s="439"/>
      <c r="MNT45" s="450"/>
      <c r="MNU45" s="439"/>
      <c r="MNW45" s="438"/>
      <c r="MNX45" s="480"/>
      <c r="MNY45" s="438"/>
      <c r="MNZ45" s="480"/>
      <c r="MOA45" s="439"/>
      <c r="MOC45" s="450"/>
      <c r="MOD45" s="439"/>
      <c r="MOF45" s="438"/>
      <c r="MOG45" s="480"/>
      <c r="MOH45" s="438"/>
      <c r="MOI45" s="480"/>
      <c r="MOJ45" s="439"/>
      <c r="MOL45" s="450"/>
      <c r="MOM45" s="439"/>
      <c r="MOO45" s="438"/>
      <c r="MOP45" s="480"/>
      <c r="MOQ45" s="438"/>
      <c r="MOR45" s="480"/>
      <c r="MOS45" s="439"/>
      <c r="MOU45" s="450"/>
      <c r="MOV45" s="439"/>
      <c r="MOX45" s="438"/>
      <c r="MOY45" s="480"/>
      <c r="MOZ45" s="438"/>
      <c r="MPA45" s="480"/>
      <c r="MPB45" s="439"/>
      <c r="MPD45" s="450"/>
      <c r="MPE45" s="439"/>
      <c r="MPG45" s="438"/>
      <c r="MPH45" s="480"/>
      <c r="MPI45" s="438"/>
      <c r="MPJ45" s="480"/>
      <c r="MPK45" s="439"/>
      <c r="MPM45" s="450"/>
      <c r="MPN45" s="439"/>
      <c r="MPP45" s="438"/>
      <c r="MPQ45" s="480"/>
      <c r="MPR45" s="438"/>
      <c r="MPS45" s="480"/>
      <c r="MPT45" s="439"/>
      <c r="MPV45" s="450"/>
      <c r="MPW45" s="439"/>
      <c r="MPY45" s="438"/>
      <c r="MPZ45" s="480"/>
      <c r="MQA45" s="438"/>
      <c r="MQB45" s="480"/>
      <c r="MQC45" s="439"/>
      <c r="MQE45" s="450"/>
      <c r="MQF45" s="439"/>
      <c r="MQH45" s="438"/>
      <c r="MQI45" s="480"/>
      <c r="MQJ45" s="438"/>
      <c r="MQK45" s="480"/>
      <c r="MQL45" s="439"/>
      <c r="MQN45" s="450"/>
      <c r="MQO45" s="439"/>
      <c r="MQQ45" s="438"/>
      <c r="MQR45" s="480"/>
      <c r="MQS45" s="438"/>
      <c r="MQT45" s="480"/>
      <c r="MQU45" s="439"/>
      <c r="MQW45" s="450"/>
      <c r="MQX45" s="439"/>
      <c r="MQZ45" s="438"/>
      <c r="MRA45" s="480"/>
      <c r="MRB45" s="438"/>
      <c r="MRC45" s="480"/>
      <c r="MRD45" s="439"/>
      <c r="MRF45" s="450"/>
      <c r="MRG45" s="439"/>
      <c r="MRI45" s="438"/>
      <c r="MRJ45" s="480"/>
      <c r="MRK45" s="438"/>
      <c r="MRL45" s="480"/>
      <c r="MRM45" s="439"/>
      <c r="MRO45" s="450"/>
      <c r="MRP45" s="439"/>
      <c r="MRR45" s="438"/>
      <c r="MRS45" s="480"/>
      <c r="MRT45" s="438"/>
      <c r="MRU45" s="480"/>
      <c r="MRV45" s="439"/>
      <c r="MRX45" s="450"/>
      <c r="MRY45" s="439"/>
      <c r="MSA45" s="438"/>
      <c r="MSB45" s="480"/>
      <c r="MSC45" s="438"/>
      <c r="MSD45" s="480"/>
      <c r="MSE45" s="439"/>
      <c r="MSG45" s="450"/>
      <c r="MSH45" s="439"/>
      <c r="MSJ45" s="438"/>
      <c r="MSK45" s="480"/>
      <c r="MSL45" s="438"/>
      <c r="MSM45" s="480"/>
      <c r="MSN45" s="439"/>
      <c r="MSP45" s="450"/>
      <c r="MSQ45" s="439"/>
      <c r="MSS45" s="438"/>
      <c r="MST45" s="480"/>
      <c r="MSU45" s="438"/>
      <c r="MSV45" s="480"/>
      <c r="MSW45" s="439"/>
      <c r="MSY45" s="450"/>
      <c r="MSZ45" s="439"/>
      <c r="MTB45" s="438"/>
      <c r="MTC45" s="480"/>
      <c r="MTD45" s="438"/>
      <c r="MTE45" s="480"/>
      <c r="MTF45" s="439"/>
      <c r="MTH45" s="450"/>
      <c r="MTI45" s="439"/>
      <c r="MTK45" s="438"/>
      <c r="MTL45" s="480"/>
      <c r="MTM45" s="438"/>
      <c r="MTN45" s="480"/>
      <c r="MTO45" s="439"/>
      <c r="MTQ45" s="450"/>
      <c r="MTR45" s="439"/>
      <c r="MTT45" s="438"/>
      <c r="MTU45" s="480"/>
      <c r="MTV45" s="438"/>
      <c r="MTW45" s="480"/>
      <c r="MTX45" s="439"/>
      <c r="MTZ45" s="450"/>
      <c r="MUA45" s="439"/>
      <c r="MUC45" s="438"/>
      <c r="MUD45" s="480"/>
      <c r="MUE45" s="438"/>
      <c r="MUF45" s="480"/>
      <c r="MUG45" s="439"/>
      <c r="MUI45" s="450"/>
      <c r="MUJ45" s="439"/>
      <c r="MUL45" s="438"/>
      <c r="MUM45" s="480"/>
      <c r="MUN45" s="438"/>
      <c r="MUO45" s="480"/>
      <c r="MUP45" s="439"/>
      <c r="MUR45" s="450"/>
      <c r="MUS45" s="439"/>
      <c r="MUU45" s="438"/>
      <c r="MUV45" s="480"/>
      <c r="MUW45" s="438"/>
      <c r="MUX45" s="480"/>
      <c r="MUY45" s="439"/>
      <c r="MVA45" s="450"/>
      <c r="MVB45" s="439"/>
      <c r="MVD45" s="438"/>
      <c r="MVE45" s="480"/>
      <c r="MVF45" s="438"/>
      <c r="MVG45" s="480"/>
      <c r="MVH45" s="439"/>
      <c r="MVJ45" s="450"/>
      <c r="MVK45" s="439"/>
      <c r="MVM45" s="438"/>
      <c r="MVN45" s="480"/>
      <c r="MVO45" s="438"/>
      <c r="MVP45" s="480"/>
      <c r="MVQ45" s="439"/>
      <c r="MVS45" s="450"/>
      <c r="MVT45" s="439"/>
      <c r="MVV45" s="438"/>
      <c r="MVW45" s="480"/>
      <c r="MVX45" s="438"/>
      <c r="MVY45" s="480"/>
      <c r="MVZ45" s="439"/>
      <c r="MWB45" s="450"/>
      <c r="MWC45" s="439"/>
      <c r="MWE45" s="438"/>
      <c r="MWF45" s="480"/>
      <c r="MWG45" s="438"/>
      <c r="MWH45" s="480"/>
      <c r="MWI45" s="439"/>
      <c r="MWK45" s="450"/>
      <c r="MWL45" s="439"/>
      <c r="MWN45" s="438"/>
      <c r="MWO45" s="480"/>
      <c r="MWP45" s="438"/>
      <c r="MWQ45" s="480"/>
      <c r="MWR45" s="439"/>
      <c r="MWT45" s="450"/>
      <c r="MWU45" s="439"/>
      <c r="MWW45" s="438"/>
      <c r="MWX45" s="480"/>
      <c r="MWY45" s="438"/>
      <c r="MWZ45" s="480"/>
      <c r="MXA45" s="439"/>
      <c r="MXC45" s="450"/>
      <c r="MXD45" s="439"/>
      <c r="MXF45" s="438"/>
      <c r="MXG45" s="480"/>
      <c r="MXH45" s="438"/>
      <c r="MXI45" s="480"/>
      <c r="MXJ45" s="439"/>
      <c r="MXL45" s="450"/>
      <c r="MXM45" s="439"/>
      <c r="MXO45" s="438"/>
      <c r="MXP45" s="480"/>
      <c r="MXQ45" s="438"/>
      <c r="MXR45" s="480"/>
      <c r="MXS45" s="439"/>
      <c r="MXU45" s="450"/>
      <c r="MXV45" s="439"/>
      <c r="MXX45" s="438"/>
      <c r="MXY45" s="480"/>
      <c r="MXZ45" s="438"/>
      <c r="MYA45" s="480"/>
      <c r="MYB45" s="439"/>
      <c r="MYD45" s="450"/>
      <c r="MYE45" s="439"/>
      <c r="MYG45" s="438"/>
      <c r="MYH45" s="480"/>
      <c r="MYI45" s="438"/>
      <c r="MYJ45" s="480"/>
      <c r="MYK45" s="439"/>
      <c r="MYM45" s="450"/>
      <c r="MYN45" s="439"/>
      <c r="MYP45" s="438"/>
      <c r="MYQ45" s="480"/>
      <c r="MYR45" s="438"/>
      <c r="MYS45" s="480"/>
      <c r="MYT45" s="439"/>
      <c r="MYV45" s="450"/>
      <c r="MYW45" s="439"/>
      <c r="MYY45" s="438"/>
      <c r="MYZ45" s="480"/>
      <c r="MZA45" s="438"/>
      <c r="MZB45" s="480"/>
      <c r="MZC45" s="439"/>
      <c r="MZE45" s="450"/>
      <c r="MZF45" s="439"/>
      <c r="MZH45" s="438"/>
      <c r="MZI45" s="480"/>
      <c r="MZJ45" s="438"/>
      <c r="MZK45" s="480"/>
      <c r="MZL45" s="439"/>
      <c r="MZN45" s="450"/>
      <c r="MZO45" s="439"/>
      <c r="MZQ45" s="438"/>
      <c r="MZR45" s="480"/>
      <c r="MZS45" s="438"/>
      <c r="MZT45" s="480"/>
      <c r="MZU45" s="439"/>
      <c r="MZW45" s="450"/>
      <c r="MZX45" s="439"/>
      <c r="MZZ45" s="438"/>
      <c r="NAA45" s="480"/>
      <c r="NAB45" s="438"/>
      <c r="NAC45" s="480"/>
      <c r="NAD45" s="439"/>
      <c r="NAF45" s="450"/>
      <c r="NAG45" s="439"/>
      <c r="NAI45" s="438"/>
      <c r="NAJ45" s="480"/>
      <c r="NAK45" s="438"/>
      <c r="NAL45" s="480"/>
      <c r="NAM45" s="439"/>
      <c r="NAO45" s="450"/>
      <c r="NAP45" s="439"/>
      <c r="NAR45" s="438"/>
      <c r="NAS45" s="480"/>
      <c r="NAT45" s="438"/>
      <c r="NAU45" s="480"/>
      <c r="NAV45" s="439"/>
      <c r="NAX45" s="450"/>
      <c r="NAY45" s="439"/>
      <c r="NBA45" s="438"/>
      <c r="NBB45" s="480"/>
      <c r="NBC45" s="438"/>
      <c r="NBD45" s="480"/>
      <c r="NBE45" s="439"/>
      <c r="NBG45" s="450"/>
      <c r="NBH45" s="439"/>
      <c r="NBJ45" s="438"/>
      <c r="NBK45" s="480"/>
      <c r="NBL45" s="438"/>
      <c r="NBM45" s="480"/>
      <c r="NBN45" s="439"/>
      <c r="NBP45" s="450"/>
      <c r="NBQ45" s="439"/>
      <c r="NBS45" s="438"/>
      <c r="NBT45" s="480"/>
      <c r="NBU45" s="438"/>
      <c r="NBV45" s="480"/>
      <c r="NBW45" s="439"/>
      <c r="NBY45" s="450"/>
      <c r="NBZ45" s="439"/>
      <c r="NCB45" s="438"/>
      <c r="NCC45" s="480"/>
      <c r="NCD45" s="438"/>
      <c r="NCE45" s="480"/>
      <c r="NCF45" s="439"/>
      <c r="NCH45" s="450"/>
      <c r="NCI45" s="439"/>
      <c r="NCK45" s="438"/>
      <c r="NCL45" s="480"/>
      <c r="NCM45" s="438"/>
      <c r="NCN45" s="480"/>
      <c r="NCO45" s="439"/>
      <c r="NCQ45" s="450"/>
      <c r="NCR45" s="439"/>
      <c r="NCT45" s="438"/>
      <c r="NCU45" s="480"/>
      <c r="NCV45" s="438"/>
      <c r="NCW45" s="480"/>
      <c r="NCX45" s="439"/>
      <c r="NCZ45" s="450"/>
      <c r="NDA45" s="439"/>
      <c r="NDC45" s="438"/>
      <c r="NDD45" s="480"/>
      <c r="NDE45" s="438"/>
      <c r="NDF45" s="480"/>
      <c r="NDG45" s="439"/>
      <c r="NDI45" s="450"/>
      <c r="NDJ45" s="439"/>
      <c r="NDL45" s="438"/>
      <c r="NDM45" s="480"/>
      <c r="NDN45" s="438"/>
      <c r="NDO45" s="480"/>
      <c r="NDP45" s="439"/>
      <c r="NDR45" s="450"/>
      <c r="NDS45" s="439"/>
      <c r="NDU45" s="438"/>
      <c r="NDV45" s="480"/>
      <c r="NDW45" s="438"/>
      <c r="NDX45" s="480"/>
      <c r="NDY45" s="439"/>
      <c r="NEA45" s="450"/>
      <c r="NEB45" s="439"/>
      <c r="NED45" s="438"/>
      <c r="NEE45" s="480"/>
      <c r="NEF45" s="438"/>
      <c r="NEG45" s="480"/>
      <c r="NEH45" s="439"/>
      <c r="NEJ45" s="450"/>
      <c r="NEK45" s="439"/>
      <c r="NEM45" s="438"/>
      <c r="NEN45" s="480"/>
      <c r="NEO45" s="438"/>
      <c r="NEP45" s="480"/>
      <c r="NEQ45" s="439"/>
      <c r="NES45" s="450"/>
      <c r="NET45" s="439"/>
      <c r="NEV45" s="438"/>
      <c r="NEW45" s="480"/>
      <c r="NEX45" s="438"/>
      <c r="NEY45" s="480"/>
      <c r="NEZ45" s="439"/>
      <c r="NFB45" s="450"/>
      <c r="NFC45" s="439"/>
      <c r="NFE45" s="438"/>
      <c r="NFF45" s="480"/>
      <c r="NFG45" s="438"/>
      <c r="NFH45" s="480"/>
      <c r="NFI45" s="439"/>
      <c r="NFK45" s="450"/>
      <c r="NFL45" s="439"/>
      <c r="NFN45" s="438"/>
      <c r="NFO45" s="480"/>
      <c r="NFP45" s="438"/>
      <c r="NFQ45" s="480"/>
      <c r="NFR45" s="439"/>
      <c r="NFT45" s="450"/>
      <c r="NFU45" s="439"/>
      <c r="NFW45" s="438"/>
      <c r="NFX45" s="480"/>
      <c r="NFY45" s="438"/>
      <c r="NFZ45" s="480"/>
      <c r="NGA45" s="439"/>
      <c r="NGC45" s="450"/>
      <c r="NGD45" s="439"/>
      <c r="NGF45" s="438"/>
      <c r="NGG45" s="480"/>
      <c r="NGH45" s="438"/>
      <c r="NGI45" s="480"/>
      <c r="NGJ45" s="439"/>
      <c r="NGL45" s="450"/>
      <c r="NGM45" s="439"/>
      <c r="NGO45" s="438"/>
      <c r="NGP45" s="480"/>
      <c r="NGQ45" s="438"/>
      <c r="NGR45" s="480"/>
      <c r="NGS45" s="439"/>
      <c r="NGU45" s="450"/>
      <c r="NGV45" s="439"/>
      <c r="NGX45" s="438"/>
      <c r="NGY45" s="480"/>
      <c r="NGZ45" s="438"/>
      <c r="NHA45" s="480"/>
      <c r="NHB45" s="439"/>
      <c r="NHD45" s="450"/>
      <c r="NHE45" s="439"/>
      <c r="NHG45" s="438"/>
      <c r="NHH45" s="480"/>
      <c r="NHI45" s="438"/>
      <c r="NHJ45" s="480"/>
      <c r="NHK45" s="439"/>
      <c r="NHM45" s="450"/>
      <c r="NHN45" s="439"/>
      <c r="NHP45" s="438"/>
      <c r="NHQ45" s="480"/>
      <c r="NHR45" s="438"/>
      <c r="NHS45" s="480"/>
      <c r="NHT45" s="439"/>
      <c r="NHV45" s="450"/>
      <c r="NHW45" s="439"/>
      <c r="NHY45" s="438"/>
      <c r="NHZ45" s="480"/>
      <c r="NIA45" s="438"/>
      <c r="NIB45" s="480"/>
      <c r="NIC45" s="439"/>
      <c r="NIE45" s="450"/>
      <c r="NIF45" s="439"/>
      <c r="NIH45" s="438"/>
      <c r="NII45" s="480"/>
      <c r="NIJ45" s="438"/>
      <c r="NIK45" s="480"/>
      <c r="NIL45" s="439"/>
      <c r="NIN45" s="450"/>
      <c r="NIO45" s="439"/>
      <c r="NIQ45" s="438"/>
      <c r="NIR45" s="480"/>
      <c r="NIS45" s="438"/>
      <c r="NIT45" s="480"/>
      <c r="NIU45" s="439"/>
      <c r="NIW45" s="450"/>
      <c r="NIX45" s="439"/>
      <c r="NIZ45" s="438"/>
      <c r="NJA45" s="480"/>
      <c r="NJB45" s="438"/>
      <c r="NJC45" s="480"/>
      <c r="NJD45" s="439"/>
      <c r="NJF45" s="450"/>
      <c r="NJG45" s="439"/>
      <c r="NJI45" s="438"/>
      <c r="NJJ45" s="480"/>
      <c r="NJK45" s="438"/>
      <c r="NJL45" s="480"/>
      <c r="NJM45" s="439"/>
      <c r="NJO45" s="450"/>
      <c r="NJP45" s="439"/>
      <c r="NJR45" s="438"/>
      <c r="NJS45" s="480"/>
      <c r="NJT45" s="438"/>
      <c r="NJU45" s="480"/>
      <c r="NJV45" s="439"/>
      <c r="NJX45" s="450"/>
      <c r="NJY45" s="439"/>
      <c r="NKA45" s="438"/>
      <c r="NKB45" s="480"/>
      <c r="NKC45" s="438"/>
      <c r="NKD45" s="480"/>
      <c r="NKE45" s="439"/>
      <c r="NKG45" s="450"/>
      <c r="NKH45" s="439"/>
      <c r="NKJ45" s="438"/>
      <c r="NKK45" s="480"/>
      <c r="NKL45" s="438"/>
      <c r="NKM45" s="480"/>
      <c r="NKN45" s="439"/>
      <c r="NKP45" s="450"/>
      <c r="NKQ45" s="439"/>
      <c r="NKS45" s="438"/>
      <c r="NKT45" s="480"/>
      <c r="NKU45" s="438"/>
      <c r="NKV45" s="480"/>
      <c r="NKW45" s="439"/>
      <c r="NKY45" s="450"/>
      <c r="NKZ45" s="439"/>
      <c r="NLB45" s="438"/>
      <c r="NLC45" s="480"/>
      <c r="NLD45" s="438"/>
      <c r="NLE45" s="480"/>
      <c r="NLF45" s="439"/>
      <c r="NLH45" s="450"/>
      <c r="NLI45" s="439"/>
      <c r="NLK45" s="438"/>
      <c r="NLL45" s="480"/>
      <c r="NLM45" s="438"/>
      <c r="NLN45" s="480"/>
      <c r="NLO45" s="439"/>
      <c r="NLQ45" s="450"/>
      <c r="NLR45" s="439"/>
      <c r="NLT45" s="438"/>
      <c r="NLU45" s="480"/>
      <c r="NLV45" s="438"/>
      <c r="NLW45" s="480"/>
      <c r="NLX45" s="439"/>
      <c r="NLZ45" s="450"/>
      <c r="NMA45" s="439"/>
      <c r="NMC45" s="438"/>
      <c r="NMD45" s="480"/>
      <c r="NME45" s="438"/>
      <c r="NMF45" s="480"/>
      <c r="NMG45" s="439"/>
      <c r="NMI45" s="450"/>
      <c r="NMJ45" s="439"/>
      <c r="NML45" s="438"/>
      <c r="NMM45" s="480"/>
      <c r="NMN45" s="438"/>
      <c r="NMO45" s="480"/>
      <c r="NMP45" s="439"/>
      <c r="NMR45" s="450"/>
      <c r="NMS45" s="439"/>
      <c r="NMU45" s="438"/>
      <c r="NMV45" s="480"/>
      <c r="NMW45" s="438"/>
      <c r="NMX45" s="480"/>
      <c r="NMY45" s="439"/>
      <c r="NNA45" s="450"/>
      <c r="NNB45" s="439"/>
      <c r="NND45" s="438"/>
      <c r="NNE45" s="480"/>
      <c r="NNF45" s="438"/>
      <c r="NNG45" s="480"/>
      <c r="NNH45" s="439"/>
      <c r="NNJ45" s="450"/>
      <c r="NNK45" s="439"/>
      <c r="NNM45" s="438"/>
      <c r="NNN45" s="480"/>
      <c r="NNO45" s="438"/>
      <c r="NNP45" s="480"/>
      <c r="NNQ45" s="439"/>
      <c r="NNS45" s="450"/>
      <c r="NNT45" s="439"/>
      <c r="NNV45" s="438"/>
      <c r="NNW45" s="480"/>
      <c r="NNX45" s="438"/>
      <c r="NNY45" s="480"/>
      <c r="NNZ45" s="439"/>
      <c r="NOB45" s="450"/>
      <c r="NOC45" s="439"/>
      <c r="NOE45" s="438"/>
      <c r="NOF45" s="480"/>
      <c r="NOG45" s="438"/>
      <c r="NOH45" s="480"/>
      <c r="NOI45" s="439"/>
      <c r="NOK45" s="450"/>
      <c r="NOL45" s="439"/>
      <c r="NON45" s="438"/>
      <c r="NOO45" s="480"/>
      <c r="NOP45" s="438"/>
      <c r="NOQ45" s="480"/>
      <c r="NOR45" s="439"/>
      <c r="NOT45" s="450"/>
      <c r="NOU45" s="439"/>
      <c r="NOW45" s="438"/>
      <c r="NOX45" s="480"/>
      <c r="NOY45" s="438"/>
      <c r="NOZ45" s="480"/>
      <c r="NPA45" s="439"/>
      <c r="NPC45" s="450"/>
      <c r="NPD45" s="439"/>
      <c r="NPF45" s="438"/>
      <c r="NPG45" s="480"/>
      <c r="NPH45" s="438"/>
      <c r="NPI45" s="480"/>
      <c r="NPJ45" s="439"/>
      <c r="NPL45" s="450"/>
      <c r="NPM45" s="439"/>
      <c r="NPO45" s="438"/>
      <c r="NPP45" s="480"/>
      <c r="NPQ45" s="438"/>
      <c r="NPR45" s="480"/>
      <c r="NPS45" s="439"/>
      <c r="NPU45" s="450"/>
      <c r="NPV45" s="439"/>
      <c r="NPX45" s="438"/>
      <c r="NPY45" s="480"/>
      <c r="NPZ45" s="438"/>
      <c r="NQA45" s="480"/>
      <c r="NQB45" s="439"/>
      <c r="NQD45" s="450"/>
      <c r="NQE45" s="439"/>
      <c r="NQG45" s="438"/>
      <c r="NQH45" s="480"/>
      <c r="NQI45" s="438"/>
      <c r="NQJ45" s="480"/>
      <c r="NQK45" s="439"/>
      <c r="NQM45" s="450"/>
      <c r="NQN45" s="439"/>
      <c r="NQP45" s="438"/>
      <c r="NQQ45" s="480"/>
      <c r="NQR45" s="438"/>
      <c r="NQS45" s="480"/>
      <c r="NQT45" s="439"/>
      <c r="NQV45" s="450"/>
      <c r="NQW45" s="439"/>
      <c r="NQY45" s="438"/>
      <c r="NQZ45" s="480"/>
      <c r="NRA45" s="438"/>
      <c r="NRB45" s="480"/>
      <c r="NRC45" s="439"/>
      <c r="NRE45" s="450"/>
      <c r="NRF45" s="439"/>
      <c r="NRH45" s="438"/>
      <c r="NRI45" s="480"/>
      <c r="NRJ45" s="438"/>
      <c r="NRK45" s="480"/>
      <c r="NRL45" s="439"/>
      <c r="NRN45" s="450"/>
      <c r="NRO45" s="439"/>
      <c r="NRQ45" s="438"/>
      <c r="NRR45" s="480"/>
      <c r="NRS45" s="438"/>
      <c r="NRT45" s="480"/>
      <c r="NRU45" s="439"/>
      <c r="NRW45" s="450"/>
      <c r="NRX45" s="439"/>
      <c r="NRZ45" s="438"/>
      <c r="NSA45" s="480"/>
      <c r="NSB45" s="438"/>
      <c r="NSC45" s="480"/>
      <c r="NSD45" s="439"/>
      <c r="NSF45" s="450"/>
      <c r="NSG45" s="439"/>
      <c r="NSI45" s="438"/>
      <c r="NSJ45" s="480"/>
      <c r="NSK45" s="438"/>
      <c r="NSL45" s="480"/>
      <c r="NSM45" s="439"/>
      <c r="NSO45" s="450"/>
      <c r="NSP45" s="439"/>
      <c r="NSR45" s="438"/>
      <c r="NSS45" s="480"/>
      <c r="NST45" s="438"/>
      <c r="NSU45" s="480"/>
      <c r="NSV45" s="439"/>
      <c r="NSX45" s="450"/>
      <c r="NSY45" s="439"/>
      <c r="NTA45" s="438"/>
      <c r="NTB45" s="480"/>
      <c r="NTC45" s="438"/>
      <c r="NTD45" s="480"/>
      <c r="NTE45" s="439"/>
      <c r="NTG45" s="450"/>
      <c r="NTH45" s="439"/>
      <c r="NTJ45" s="438"/>
      <c r="NTK45" s="480"/>
      <c r="NTL45" s="438"/>
      <c r="NTM45" s="480"/>
      <c r="NTN45" s="439"/>
      <c r="NTP45" s="450"/>
      <c r="NTQ45" s="439"/>
      <c r="NTS45" s="438"/>
      <c r="NTT45" s="480"/>
      <c r="NTU45" s="438"/>
      <c r="NTV45" s="480"/>
      <c r="NTW45" s="439"/>
      <c r="NTY45" s="450"/>
      <c r="NTZ45" s="439"/>
      <c r="NUB45" s="438"/>
      <c r="NUC45" s="480"/>
      <c r="NUD45" s="438"/>
      <c r="NUE45" s="480"/>
      <c r="NUF45" s="439"/>
      <c r="NUH45" s="450"/>
      <c r="NUI45" s="439"/>
      <c r="NUK45" s="438"/>
      <c r="NUL45" s="480"/>
      <c r="NUM45" s="438"/>
      <c r="NUN45" s="480"/>
      <c r="NUO45" s="439"/>
      <c r="NUQ45" s="450"/>
      <c r="NUR45" s="439"/>
      <c r="NUT45" s="438"/>
      <c r="NUU45" s="480"/>
      <c r="NUV45" s="438"/>
      <c r="NUW45" s="480"/>
      <c r="NUX45" s="439"/>
      <c r="NUZ45" s="450"/>
      <c r="NVA45" s="439"/>
      <c r="NVC45" s="438"/>
      <c r="NVD45" s="480"/>
      <c r="NVE45" s="438"/>
      <c r="NVF45" s="480"/>
      <c r="NVG45" s="439"/>
      <c r="NVI45" s="450"/>
      <c r="NVJ45" s="439"/>
      <c r="NVL45" s="438"/>
      <c r="NVM45" s="480"/>
      <c r="NVN45" s="438"/>
      <c r="NVO45" s="480"/>
      <c r="NVP45" s="439"/>
      <c r="NVR45" s="450"/>
      <c r="NVS45" s="439"/>
      <c r="NVU45" s="438"/>
      <c r="NVV45" s="480"/>
      <c r="NVW45" s="438"/>
      <c r="NVX45" s="480"/>
      <c r="NVY45" s="439"/>
      <c r="NWA45" s="450"/>
      <c r="NWB45" s="439"/>
      <c r="NWD45" s="438"/>
      <c r="NWE45" s="480"/>
      <c r="NWF45" s="438"/>
      <c r="NWG45" s="480"/>
      <c r="NWH45" s="439"/>
      <c r="NWJ45" s="450"/>
      <c r="NWK45" s="439"/>
      <c r="NWM45" s="438"/>
      <c r="NWN45" s="480"/>
      <c r="NWO45" s="438"/>
      <c r="NWP45" s="480"/>
      <c r="NWQ45" s="439"/>
      <c r="NWS45" s="450"/>
      <c r="NWT45" s="439"/>
      <c r="NWV45" s="438"/>
      <c r="NWW45" s="480"/>
      <c r="NWX45" s="438"/>
      <c r="NWY45" s="480"/>
      <c r="NWZ45" s="439"/>
      <c r="NXB45" s="450"/>
      <c r="NXC45" s="439"/>
      <c r="NXE45" s="438"/>
      <c r="NXF45" s="480"/>
      <c r="NXG45" s="438"/>
      <c r="NXH45" s="480"/>
      <c r="NXI45" s="439"/>
      <c r="NXK45" s="450"/>
      <c r="NXL45" s="439"/>
      <c r="NXN45" s="438"/>
      <c r="NXO45" s="480"/>
      <c r="NXP45" s="438"/>
      <c r="NXQ45" s="480"/>
      <c r="NXR45" s="439"/>
      <c r="NXT45" s="450"/>
      <c r="NXU45" s="439"/>
      <c r="NXW45" s="438"/>
      <c r="NXX45" s="480"/>
      <c r="NXY45" s="438"/>
      <c r="NXZ45" s="480"/>
      <c r="NYA45" s="439"/>
      <c r="NYC45" s="450"/>
      <c r="NYD45" s="439"/>
      <c r="NYF45" s="438"/>
      <c r="NYG45" s="480"/>
      <c r="NYH45" s="438"/>
      <c r="NYI45" s="480"/>
      <c r="NYJ45" s="439"/>
      <c r="NYL45" s="450"/>
      <c r="NYM45" s="439"/>
      <c r="NYO45" s="438"/>
      <c r="NYP45" s="480"/>
      <c r="NYQ45" s="438"/>
      <c r="NYR45" s="480"/>
      <c r="NYS45" s="439"/>
      <c r="NYU45" s="450"/>
      <c r="NYV45" s="439"/>
      <c r="NYX45" s="438"/>
      <c r="NYY45" s="480"/>
      <c r="NYZ45" s="438"/>
      <c r="NZA45" s="480"/>
      <c r="NZB45" s="439"/>
      <c r="NZD45" s="450"/>
      <c r="NZE45" s="439"/>
      <c r="NZG45" s="438"/>
      <c r="NZH45" s="480"/>
      <c r="NZI45" s="438"/>
      <c r="NZJ45" s="480"/>
      <c r="NZK45" s="439"/>
      <c r="NZM45" s="450"/>
      <c r="NZN45" s="439"/>
      <c r="NZP45" s="438"/>
      <c r="NZQ45" s="480"/>
      <c r="NZR45" s="438"/>
      <c r="NZS45" s="480"/>
      <c r="NZT45" s="439"/>
      <c r="NZV45" s="450"/>
      <c r="NZW45" s="439"/>
      <c r="NZY45" s="438"/>
      <c r="NZZ45" s="480"/>
      <c r="OAA45" s="438"/>
      <c r="OAB45" s="480"/>
      <c r="OAC45" s="439"/>
      <c r="OAE45" s="450"/>
      <c r="OAF45" s="439"/>
      <c r="OAH45" s="438"/>
      <c r="OAI45" s="480"/>
      <c r="OAJ45" s="438"/>
      <c r="OAK45" s="480"/>
      <c r="OAL45" s="439"/>
      <c r="OAN45" s="450"/>
      <c r="OAO45" s="439"/>
      <c r="OAQ45" s="438"/>
      <c r="OAR45" s="480"/>
      <c r="OAS45" s="438"/>
      <c r="OAT45" s="480"/>
      <c r="OAU45" s="439"/>
      <c r="OAW45" s="450"/>
      <c r="OAX45" s="439"/>
      <c r="OAZ45" s="438"/>
      <c r="OBA45" s="480"/>
      <c r="OBB45" s="438"/>
      <c r="OBC45" s="480"/>
      <c r="OBD45" s="439"/>
      <c r="OBF45" s="450"/>
      <c r="OBG45" s="439"/>
      <c r="OBI45" s="438"/>
      <c r="OBJ45" s="480"/>
      <c r="OBK45" s="438"/>
      <c r="OBL45" s="480"/>
      <c r="OBM45" s="439"/>
      <c r="OBO45" s="450"/>
      <c r="OBP45" s="439"/>
      <c r="OBR45" s="438"/>
      <c r="OBS45" s="480"/>
      <c r="OBT45" s="438"/>
      <c r="OBU45" s="480"/>
      <c r="OBV45" s="439"/>
      <c r="OBX45" s="450"/>
      <c r="OBY45" s="439"/>
      <c r="OCA45" s="438"/>
      <c r="OCB45" s="480"/>
      <c r="OCC45" s="438"/>
      <c r="OCD45" s="480"/>
      <c r="OCE45" s="439"/>
      <c r="OCG45" s="450"/>
      <c r="OCH45" s="439"/>
      <c r="OCJ45" s="438"/>
      <c r="OCK45" s="480"/>
      <c r="OCL45" s="438"/>
      <c r="OCM45" s="480"/>
      <c r="OCN45" s="439"/>
      <c r="OCP45" s="450"/>
      <c r="OCQ45" s="439"/>
      <c r="OCS45" s="438"/>
      <c r="OCT45" s="480"/>
      <c r="OCU45" s="438"/>
      <c r="OCV45" s="480"/>
      <c r="OCW45" s="439"/>
      <c r="OCY45" s="450"/>
      <c r="OCZ45" s="439"/>
      <c r="ODB45" s="438"/>
      <c r="ODC45" s="480"/>
      <c r="ODD45" s="438"/>
      <c r="ODE45" s="480"/>
      <c r="ODF45" s="439"/>
      <c r="ODH45" s="450"/>
      <c r="ODI45" s="439"/>
      <c r="ODK45" s="438"/>
      <c r="ODL45" s="480"/>
      <c r="ODM45" s="438"/>
      <c r="ODN45" s="480"/>
      <c r="ODO45" s="439"/>
      <c r="ODQ45" s="450"/>
      <c r="ODR45" s="439"/>
      <c r="ODT45" s="438"/>
      <c r="ODU45" s="480"/>
      <c r="ODV45" s="438"/>
      <c r="ODW45" s="480"/>
      <c r="ODX45" s="439"/>
      <c r="ODZ45" s="450"/>
      <c r="OEA45" s="439"/>
      <c r="OEC45" s="438"/>
      <c r="OED45" s="480"/>
      <c r="OEE45" s="438"/>
      <c r="OEF45" s="480"/>
      <c r="OEG45" s="439"/>
      <c r="OEI45" s="450"/>
      <c r="OEJ45" s="439"/>
      <c r="OEL45" s="438"/>
      <c r="OEM45" s="480"/>
      <c r="OEN45" s="438"/>
      <c r="OEO45" s="480"/>
      <c r="OEP45" s="439"/>
      <c r="OER45" s="450"/>
      <c r="OES45" s="439"/>
      <c r="OEU45" s="438"/>
      <c r="OEV45" s="480"/>
      <c r="OEW45" s="438"/>
      <c r="OEX45" s="480"/>
      <c r="OEY45" s="439"/>
      <c r="OFA45" s="450"/>
      <c r="OFB45" s="439"/>
      <c r="OFD45" s="438"/>
      <c r="OFE45" s="480"/>
      <c r="OFF45" s="438"/>
      <c r="OFG45" s="480"/>
      <c r="OFH45" s="439"/>
      <c r="OFJ45" s="450"/>
      <c r="OFK45" s="439"/>
      <c r="OFM45" s="438"/>
      <c r="OFN45" s="480"/>
      <c r="OFO45" s="438"/>
      <c r="OFP45" s="480"/>
      <c r="OFQ45" s="439"/>
      <c r="OFS45" s="450"/>
      <c r="OFT45" s="439"/>
      <c r="OFV45" s="438"/>
      <c r="OFW45" s="480"/>
      <c r="OFX45" s="438"/>
      <c r="OFY45" s="480"/>
      <c r="OFZ45" s="439"/>
      <c r="OGB45" s="450"/>
      <c r="OGC45" s="439"/>
      <c r="OGE45" s="438"/>
      <c r="OGF45" s="480"/>
      <c r="OGG45" s="438"/>
      <c r="OGH45" s="480"/>
      <c r="OGI45" s="439"/>
      <c r="OGK45" s="450"/>
      <c r="OGL45" s="439"/>
      <c r="OGN45" s="438"/>
      <c r="OGO45" s="480"/>
      <c r="OGP45" s="438"/>
      <c r="OGQ45" s="480"/>
      <c r="OGR45" s="439"/>
      <c r="OGT45" s="450"/>
      <c r="OGU45" s="439"/>
      <c r="OGW45" s="438"/>
      <c r="OGX45" s="480"/>
      <c r="OGY45" s="438"/>
      <c r="OGZ45" s="480"/>
      <c r="OHA45" s="439"/>
      <c r="OHC45" s="450"/>
      <c r="OHD45" s="439"/>
      <c r="OHF45" s="438"/>
      <c r="OHG45" s="480"/>
      <c r="OHH45" s="438"/>
      <c r="OHI45" s="480"/>
      <c r="OHJ45" s="439"/>
      <c r="OHL45" s="450"/>
      <c r="OHM45" s="439"/>
      <c r="OHO45" s="438"/>
      <c r="OHP45" s="480"/>
      <c r="OHQ45" s="438"/>
      <c r="OHR45" s="480"/>
      <c r="OHS45" s="439"/>
      <c r="OHU45" s="450"/>
      <c r="OHV45" s="439"/>
      <c r="OHX45" s="438"/>
      <c r="OHY45" s="480"/>
      <c r="OHZ45" s="438"/>
      <c r="OIA45" s="480"/>
      <c r="OIB45" s="439"/>
      <c r="OID45" s="450"/>
      <c r="OIE45" s="439"/>
      <c r="OIG45" s="438"/>
      <c r="OIH45" s="480"/>
      <c r="OII45" s="438"/>
      <c r="OIJ45" s="480"/>
      <c r="OIK45" s="439"/>
      <c r="OIM45" s="450"/>
      <c r="OIN45" s="439"/>
      <c r="OIP45" s="438"/>
      <c r="OIQ45" s="480"/>
      <c r="OIR45" s="438"/>
      <c r="OIS45" s="480"/>
      <c r="OIT45" s="439"/>
      <c r="OIV45" s="450"/>
      <c r="OIW45" s="439"/>
      <c r="OIY45" s="438"/>
      <c r="OIZ45" s="480"/>
      <c r="OJA45" s="438"/>
      <c r="OJB45" s="480"/>
      <c r="OJC45" s="439"/>
      <c r="OJE45" s="450"/>
      <c r="OJF45" s="439"/>
      <c r="OJH45" s="438"/>
      <c r="OJI45" s="480"/>
      <c r="OJJ45" s="438"/>
      <c r="OJK45" s="480"/>
      <c r="OJL45" s="439"/>
      <c r="OJN45" s="450"/>
      <c r="OJO45" s="439"/>
      <c r="OJQ45" s="438"/>
      <c r="OJR45" s="480"/>
      <c r="OJS45" s="438"/>
      <c r="OJT45" s="480"/>
      <c r="OJU45" s="439"/>
      <c r="OJW45" s="450"/>
      <c r="OJX45" s="439"/>
      <c r="OJZ45" s="438"/>
      <c r="OKA45" s="480"/>
      <c r="OKB45" s="438"/>
      <c r="OKC45" s="480"/>
      <c r="OKD45" s="439"/>
      <c r="OKF45" s="450"/>
      <c r="OKG45" s="439"/>
      <c r="OKI45" s="438"/>
      <c r="OKJ45" s="480"/>
      <c r="OKK45" s="438"/>
      <c r="OKL45" s="480"/>
      <c r="OKM45" s="439"/>
      <c r="OKO45" s="450"/>
      <c r="OKP45" s="439"/>
      <c r="OKR45" s="438"/>
      <c r="OKS45" s="480"/>
      <c r="OKT45" s="438"/>
      <c r="OKU45" s="480"/>
      <c r="OKV45" s="439"/>
      <c r="OKX45" s="450"/>
      <c r="OKY45" s="439"/>
      <c r="OLA45" s="438"/>
      <c r="OLB45" s="480"/>
      <c r="OLC45" s="438"/>
      <c r="OLD45" s="480"/>
      <c r="OLE45" s="439"/>
      <c r="OLG45" s="450"/>
      <c r="OLH45" s="439"/>
      <c r="OLJ45" s="438"/>
      <c r="OLK45" s="480"/>
      <c r="OLL45" s="438"/>
      <c r="OLM45" s="480"/>
      <c r="OLN45" s="439"/>
      <c r="OLP45" s="450"/>
      <c r="OLQ45" s="439"/>
      <c r="OLS45" s="438"/>
      <c r="OLT45" s="480"/>
      <c r="OLU45" s="438"/>
      <c r="OLV45" s="480"/>
      <c r="OLW45" s="439"/>
      <c r="OLY45" s="450"/>
      <c r="OLZ45" s="439"/>
      <c r="OMB45" s="438"/>
      <c r="OMC45" s="480"/>
      <c r="OMD45" s="438"/>
      <c r="OME45" s="480"/>
      <c r="OMF45" s="439"/>
      <c r="OMH45" s="450"/>
      <c r="OMI45" s="439"/>
      <c r="OMK45" s="438"/>
      <c r="OML45" s="480"/>
      <c r="OMM45" s="438"/>
      <c r="OMN45" s="480"/>
      <c r="OMO45" s="439"/>
      <c r="OMQ45" s="450"/>
      <c r="OMR45" s="439"/>
      <c r="OMT45" s="438"/>
      <c r="OMU45" s="480"/>
      <c r="OMV45" s="438"/>
      <c r="OMW45" s="480"/>
      <c r="OMX45" s="439"/>
      <c r="OMZ45" s="450"/>
      <c r="ONA45" s="439"/>
      <c r="ONC45" s="438"/>
      <c r="OND45" s="480"/>
      <c r="ONE45" s="438"/>
      <c r="ONF45" s="480"/>
      <c r="ONG45" s="439"/>
      <c r="ONI45" s="450"/>
      <c r="ONJ45" s="439"/>
      <c r="ONL45" s="438"/>
      <c r="ONM45" s="480"/>
      <c r="ONN45" s="438"/>
      <c r="ONO45" s="480"/>
      <c r="ONP45" s="439"/>
      <c r="ONR45" s="450"/>
      <c r="ONS45" s="439"/>
      <c r="ONU45" s="438"/>
      <c r="ONV45" s="480"/>
      <c r="ONW45" s="438"/>
      <c r="ONX45" s="480"/>
      <c r="ONY45" s="439"/>
      <c r="OOA45" s="450"/>
      <c r="OOB45" s="439"/>
      <c r="OOD45" s="438"/>
      <c r="OOE45" s="480"/>
      <c r="OOF45" s="438"/>
      <c r="OOG45" s="480"/>
      <c r="OOH45" s="439"/>
      <c r="OOJ45" s="450"/>
      <c r="OOK45" s="439"/>
      <c r="OOM45" s="438"/>
      <c r="OON45" s="480"/>
      <c r="OOO45" s="438"/>
      <c r="OOP45" s="480"/>
      <c r="OOQ45" s="439"/>
      <c r="OOS45" s="450"/>
      <c r="OOT45" s="439"/>
      <c r="OOV45" s="438"/>
      <c r="OOW45" s="480"/>
      <c r="OOX45" s="438"/>
      <c r="OOY45" s="480"/>
      <c r="OOZ45" s="439"/>
      <c r="OPB45" s="450"/>
      <c r="OPC45" s="439"/>
      <c r="OPE45" s="438"/>
      <c r="OPF45" s="480"/>
      <c r="OPG45" s="438"/>
      <c r="OPH45" s="480"/>
      <c r="OPI45" s="439"/>
      <c r="OPK45" s="450"/>
      <c r="OPL45" s="439"/>
      <c r="OPN45" s="438"/>
      <c r="OPO45" s="480"/>
      <c r="OPP45" s="438"/>
      <c r="OPQ45" s="480"/>
      <c r="OPR45" s="439"/>
      <c r="OPT45" s="450"/>
      <c r="OPU45" s="439"/>
      <c r="OPW45" s="438"/>
      <c r="OPX45" s="480"/>
      <c r="OPY45" s="438"/>
      <c r="OPZ45" s="480"/>
      <c r="OQA45" s="439"/>
      <c r="OQC45" s="450"/>
      <c r="OQD45" s="439"/>
      <c r="OQF45" s="438"/>
      <c r="OQG45" s="480"/>
      <c r="OQH45" s="438"/>
      <c r="OQI45" s="480"/>
      <c r="OQJ45" s="439"/>
      <c r="OQL45" s="450"/>
      <c r="OQM45" s="439"/>
      <c r="OQO45" s="438"/>
      <c r="OQP45" s="480"/>
      <c r="OQQ45" s="438"/>
      <c r="OQR45" s="480"/>
      <c r="OQS45" s="439"/>
      <c r="OQU45" s="450"/>
      <c r="OQV45" s="439"/>
      <c r="OQX45" s="438"/>
      <c r="OQY45" s="480"/>
      <c r="OQZ45" s="438"/>
      <c r="ORA45" s="480"/>
      <c r="ORB45" s="439"/>
      <c r="ORD45" s="450"/>
      <c r="ORE45" s="439"/>
      <c r="ORG45" s="438"/>
      <c r="ORH45" s="480"/>
      <c r="ORI45" s="438"/>
      <c r="ORJ45" s="480"/>
      <c r="ORK45" s="439"/>
      <c r="ORM45" s="450"/>
      <c r="ORN45" s="439"/>
      <c r="ORP45" s="438"/>
      <c r="ORQ45" s="480"/>
      <c r="ORR45" s="438"/>
      <c r="ORS45" s="480"/>
      <c r="ORT45" s="439"/>
      <c r="ORV45" s="450"/>
      <c r="ORW45" s="439"/>
      <c r="ORY45" s="438"/>
      <c r="ORZ45" s="480"/>
      <c r="OSA45" s="438"/>
      <c r="OSB45" s="480"/>
      <c r="OSC45" s="439"/>
      <c r="OSE45" s="450"/>
      <c r="OSF45" s="439"/>
      <c r="OSH45" s="438"/>
      <c r="OSI45" s="480"/>
      <c r="OSJ45" s="438"/>
      <c r="OSK45" s="480"/>
      <c r="OSL45" s="439"/>
      <c r="OSN45" s="450"/>
      <c r="OSO45" s="439"/>
      <c r="OSQ45" s="438"/>
      <c r="OSR45" s="480"/>
      <c r="OSS45" s="438"/>
      <c r="OST45" s="480"/>
      <c r="OSU45" s="439"/>
      <c r="OSW45" s="450"/>
      <c r="OSX45" s="439"/>
      <c r="OSZ45" s="438"/>
      <c r="OTA45" s="480"/>
      <c r="OTB45" s="438"/>
      <c r="OTC45" s="480"/>
      <c r="OTD45" s="439"/>
      <c r="OTF45" s="450"/>
      <c r="OTG45" s="439"/>
      <c r="OTI45" s="438"/>
      <c r="OTJ45" s="480"/>
      <c r="OTK45" s="438"/>
      <c r="OTL45" s="480"/>
      <c r="OTM45" s="439"/>
      <c r="OTO45" s="450"/>
      <c r="OTP45" s="439"/>
      <c r="OTR45" s="438"/>
      <c r="OTS45" s="480"/>
      <c r="OTT45" s="438"/>
      <c r="OTU45" s="480"/>
      <c r="OTV45" s="439"/>
      <c r="OTX45" s="450"/>
      <c r="OTY45" s="439"/>
      <c r="OUA45" s="438"/>
      <c r="OUB45" s="480"/>
      <c r="OUC45" s="438"/>
      <c r="OUD45" s="480"/>
      <c r="OUE45" s="439"/>
      <c r="OUG45" s="450"/>
      <c r="OUH45" s="439"/>
      <c r="OUJ45" s="438"/>
      <c r="OUK45" s="480"/>
      <c r="OUL45" s="438"/>
      <c r="OUM45" s="480"/>
      <c r="OUN45" s="439"/>
      <c r="OUP45" s="450"/>
      <c r="OUQ45" s="439"/>
      <c r="OUS45" s="438"/>
      <c r="OUT45" s="480"/>
      <c r="OUU45" s="438"/>
      <c r="OUV45" s="480"/>
      <c r="OUW45" s="439"/>
      <c r="OUY45" s="450"/>
      <c r="OUZ45" s="439"/>
      <c r="OVB45" s="438"/>
      <c r="OVC45" s="480"/>
      <c r="OVD45" s="438"/>
      <c r="OVE45" s="480"/>
      <c r="OVF45" s="439"/>
      <c r="OVH45" s="450"/>
      <c r="OVI45" s="439"/>
      <c r="OVK45" s="438"/>
      <c r="OVL45" s="480"/>
      <c r="OVM45" s="438"/>
      <c r="OVN45" s="480"/>
      <c r="OVO45" s="439"/>
      <c r="OVQ45" s="450"/>
      <c r="OVR45" s="439"/>
      <c r="OVT45" s="438"/>
      <c r="OVU45" s="480"/>
      <c r="OVV45" s="438"/>
      <c r="OVW45" s="480"/>
      <c r="OVX45" s="439"/>
      <c r="OVZ45" s="450"/>
      <c r="OWA45" s="439"/>
      <c r="OWC45" s="438"/>
      <c r="OWD45" s="480"/>
      <c r="OWE45" s="438"/>
      <c r="OWF45" s="480"/>
      <c r="OWG45" s="439"/>
      <c r="OWI45" s="450"/>
      <c r="OWJ45" s="439"/>
      <c r="OWL45" s="438"/>
      <c r="OWM45" s="480"/>
      <c r="OWN45" s="438"/>
      <c r="OWO45" s="480"/>
      <c r="OWP45" s="439"/>
      <c r="OWR45" s="450"/>
      <c r="OWS45" s="439"/>
      <c r="OWU45" s="438"/>
      <c r="OWV45" s="480"/>
      <c r="OWW45" s="438"/>
      <c r="OWX45" s="480"/>
      <c r="OWY45" s="439"/>
      <c r="OXA45" s="450"/>
      <c r="OXB45" s="439"/>
      <c r="OXD45" s="438"/>
      <c r="OXE45" s="480"/>
      <c r="OXF45" s="438"/>
      <c r="OXG45" s="480"/>
      <c r="OXH45" s="439"/>
      <c r="OXJ45" s="450"/>
      <c r="OXK45" s="439"/>
      <c r="OXM45" s="438"/>
      <c r="OXN45" s="480"/>
      <c r="OXO45" s="438"/>
      <c r="OXP45" s="480"/>
      <c r="OXQ45" s="439"/>
      <c r="OXS45" s="450"/>
      <c r="OXT45" s="439"/>
      <c r="OXV45" s="438"/>
      <c r="OXW45" s="480"/>
      <c r="OXX45" s="438"/>
      <c r="OXY45" s="480"/>
      <c r="OXZ45" s="439"/>
      <c r="OYB45" s="450"/>
      <c r="OYC45" s="439"/>
      <c r="OYE45" s="438"/>
      <c r="OYF45" s="480"/>
      <c r="OYG45" s="438"/>
      <c r="OYH45" s="480"/>
      <c r="OYI45" s="439"/>
      <c r="OYK45" s="450"/>
      <c r="OYL45" s="439"/>
      <c r="OYN45" s="438"/>
      <c r="OYO45" s="480"/>
      <c r="OYP45" s="438"/>
      <c r="OYQ45" s="480"/>
      <c r="OYR45" s="439"/>
      <c r="OYT45" s="450"/>
      <c r="OYU45" s="439"/>
      <c r="OYW45" s="438"/>
      <c r="OYX45" s="480"/>
      <c r="OYY45" s="438"/>
      <c r="OYZ45" s="480"/>
      <c r="OZA45" s="439"/>
      <c r="OZC45" s="450"/>
      <c r="OZD45" s="439"/>
      <c r="OZF45" s="438"/>
      <c r="OZG45" s="480"/>
      <c r="OZH45" s="438"/>
      <c r="OZI45" s="480"/>
      <c r="OZJ45" s="439"/>
      <c r="OZL45" s="450"/>
      <c r="OZM45" s="439"/>
      <c r="OZO45" s="438"/>
      <c r="OZP45" s="480"/>
      <c r="OZQ45" s="438"/>
      <c r="OZR45" s="480"/>
      <c r="OZS45" s="439"/>
      <c r="OZU45" s="450"/>
      <c r="OZV45" s="439"/>
      <c r="OZX45" s="438"/>
      <c r="OZY45" s="480"/>
      <c r="OZZ45" s="438"/>
      <c r="PAA45" s="480"/>
      <c r="PAB45" s="439"/>
      <c r="PAD45" s="450"/>
      <c r="PAE45" s="439"/>
      <c r="PAG45" s="438"/>
      <c r="PAH45" s="480"/>
      <c r="PAI45" s="438"/>
      <c r="PAJ45" s="480"/>
      <c r="PAK45" s="439"/>
      <c r="PAM45" s="450"/>
      <c r="PAN45" s="439"/>
      <c r="PAP45" s="438"/>
      <c r="PAQ45" s="480"/>
      <c r="PAR45" s="438"/>
      <c r="PAS45" s="480"/>
      <c r="PAT45" s="439"/>
      <c r="PAV45" s="450"/>
      <c r="PAW45" s="439"/>
      <c r="PAY45" s="438"/>
      <c r="PAZ45" s="480"/>
      <c r="PBA45" s="438"/>
      <c r="PBB45" s="480"/>
      <c r="PBC45" s="439"/>
      <c r="PBE45" s="450"/>
      <c r="PBF45" s="439"/>
      <c r="PBH45" s="438"/>
      <c r="PBI45" s="480"/>
      <c r="PBJ45" s="438"/>
      <c r="PBK45" s="480"/>
      <c r="PBL45" s="439"/>
      <c r="PBN45" s="450"/>
      <c r="PBO45" s="439"/>
      <c r="PBQ45" s="438"/>
      <c r="PBR45" s="480"/>
      <c r="PBS45" s="438"/>
      <c r="PBT45" s="480"/>
      <c r="PBU45" s="439"/>
      <c r="PBW45" s="450"/>
      <c r="PBX45" s="439"/>
      <c r="PBZ45" s="438"/>
      <c r="PCA45" s="480"/>
      <c r="PCB45" s="438"/>
      <c r="PCC45" s="480"/>
      <c r="PCD45" s="439"/>
      <c r="PCF45" s="450"/>
      <c r="PCG45" s="439"/>
      <c r="PCI45" s="438"/>
      <c r="PCJ45" s="480"/>
      <c r="PCK45" s="438"/>
      <c r="PCL45" s="480"/>
      <c r="PCM45" s="439"/>
      <c r="PCO45" s="450"/>
      <c r="PCP45" s="439"/>
      <c r="PCR45" s="438"/>
      <c r="PCS45" s="480"/>
      <c r="PCT45" s="438"/>
      <c r="PCU45" s="480"/>
      <c r="PCV45" s="439"/>
      <c r="PCX45" s="450"/>
      <c r="PCY45" s="439"/>
      <c r="PDA45" s="438"/>
      <c r="PDB45" s="480"/>
      <c r="PDC45" s="438"/>
      <c r="PDD45" s="480"/>
      <c r="PDE45" s="439"/>
      <c r="PDG45" s="450"/>
      <c r="PDH45" s="439"/>
      <c r="PDJ45" s="438"/>
      <c r="PDK45" s="480"/>
      <c r="PDL45" s="438"/>
      <c r="PDM45" s="480"/>
      <c r="PDN45" s="439"/>
      <c r="PDP45" s="450"/>
      <c r="PDQ45" s="439"/>
      <c r="PDS45" s="438"/>
      <c r="PDT45" s="480"/>
      <c r="PDU45" s="438"/>
      <c r="PDV45" s="480"/>
      <c r="PDW45" s="439"/>
      <c r="PDY45" s="450"/>
      <c r="PDZ45" s="439"/>
      <c r="PEB45" s="438"/>
      <c r="PEC45" s="480"/>
      <c r="PED45" s="438"/>
      <c r="PEE45" s="480"/>
      <c r="PEF45" s="439"/>
      <c r="PEH45" s="450"/>
      <c r="PEI45" s="439"/>
      <c r="PEK45" s="438"/>
      <c r="PEL45" s="480"/>
      <c r="PEM45" s="438"/>
      <c r="PEN45" s="480"/>
      <c r="PEO45" s="439"/>
      <c r="PEQ45" s="450"/>
      <c r="PER45" s="439"/>
      <c r="PET45" s="438"/>
      <c r="PEU45" s="480"/>
      <c r="PEV45" s="438"/>
      <c r="PEW45" s="480"/>
      <c r="PEX45" s="439"/>
      <c r="PEZ45" s="450"/>
      <c r="PFA45" s="439"/>
      <c r="PFC45" s="438"/>
      <c r="PFD45" s="480"/>
      <c r="PFE45" s="438"/>
      <c r="PFF45" s="480"/>
      <c r="PFG45" s="439"/>
      <c r="PFI45" s="450"/>
      <c r="PFJ45" s="439"/>
      <c r="PFL45" s="438"/>
      <c r="PFM45" s="480"/>
      <c r="PFN45" s="438"/>
      <c r="PFO45" s="480"/>
      <c r="PFP45" s="439"/>
      <c r="PFR45" s="450"/>
      <c r="PFS45" s="439"/>
      <c r="PFU45" s="438"/>
      <c r="PFV45" s="480"/>
      <c r="PFW45" s="438"/>
      <c r="PFX45" s="480"/>
      <c r="PFY45" s="439"/>
      <c r="PGA45" s="450"/>
      <c r="PGB45" s="439"/>
      <c r="PGD45" s="438"/>
      <c r="PGE45" s="480"/>
      <c r="PGF45" s="438"/>
      <c r="PGG45" s="480"/>
      <c r="PGH45" s="439"/>
      <c r="PGJ45" s="450"/>
      <c r="PGK45" s="439"/>
      <c r="PGM45" s="438"/>
      <c r="PGN45" s="480"/>
      <c r="PGO45" s="438"/>
      <c r="PGP45" s="480"/>
      <c r="PGQ45" s="439"/>
      <c r="PGS45" s="450"/>
      <c r="PGT45" s="439"/>
      <c r="PGV45" s="438"/>
      <c r="PGW45" s="480"/>
      <c r="PGX45" s="438"/>
      <c r="PGY45" s="480"/>
      <c r="PGZ45" s="439"/>
      <c r="PHB45" s="450"/>
      <c r="PHC45" s="439"/>
      <c r="PHE45" s="438"/>
      <c r="PHF45" s="480"/>
      <c r="PHG45" s="438"/>
      <c r="PHH45" s="480"/>
      <c r="PHI45" s="439"/>
      <c r="PHK45" s="450"/>
      <c r="PHL45" s="439"/>
      <c r="PHN45" s="438"/>
      <c r="PHO45" s="480"/>
      <c r="PHP45" s="438"/>
      <c r="PHQ45" s="480"/>
      <c r="PHR45" s="439"/>
      <c r="PHT45" s="450"/>
      <c r="PHU45" s="439"/>
      <c r="PHW45" s="438"/>
      <c r="PHX45" s="480"/>
      <c r="PHY45" s="438"/>
      <c r="PHZ45" s="480"/>
      <c r="PIA45" s="439"/>
      <c r="PIC45" s="450"/>
      <c r="PID45" s="439"/>
      <c r="PIF45" s="438"/>
      <c r="PIG45" s="480"/>
      <c r="PIH45" s="438"/>
      <c r="PII45" s="480"/>
      <c r="PIJ45" s="439"/>
      <c r="PIL45" s="450"/>
      <c r="PIM45" s="439"/>
      <c r="PIO45" s="438"/>
      <c r="PIP45" s="480"/>
      <c r="PIQ45" s="438"/>
      <c r="PIR45" s="480"/>
      <c r="PIS45" s="439"/>
      <c r="PIU45" s="450"/>
      <c r="PIV45" s="439"/>
      <c r="PIX45" s="438"/>
      <c r="PIY45" s="480"/>
      <c r="PIZ45" s="438"/>
      <c r="PJA45" s="480"/>
      <c r="PJB45" s="439"/>
      <c r="PJD45" s="450"/>
      <c r="PJE45" s="439"/>
      <c r="PJG45" s="438"/>
      <c r="PJH45" s="480"/>
      <c r="PJI45" s="438"/>
      <c r="PJJ45" s="480"/>
      <c r="PJK45" s="439"/>
      <c r="PJM45" s="450"/>
      <c r="PJN45" s="439"/>
      <c r="PJP45" s="438"/>
      <c r="PJQ45" s="480"/>
      <c r="PJR45" s="438"/>
      <c r="PJS45" s="480"/>
      <c r="PJT45" s="439"/>
      <c r="PJV45" s="450"/>
      <c r="PJW45" s="439"/>
      <c r="PJY45" s="438"/>
      <c r="PJZ45" s="480"/>
      <c r="PKA45" s="438"/>
      <c r="PKB45" s="480"/>
      <c r="PKC45" s="439"/>
      <c r="PKE45" s="450"/>
      <c r="PKF45" s="439"/>
      <c r="PKH45" s="438"/>
      <c r="PKI45" s="480"/>
      <c r="PKJ45" s="438"/>
      <c r="PKK45" s="480"/>
      <c r="PKL45" s="439"/>
      <c r="PKN45" s="450"/>
      <c r="PKO45" s="439"/>
      <c r="PKQ45" s="438"/>
      <c r="PKR45" s="480"/>
      <c r="PKS45" s="438"/>
      <c r="PKT45" s="480"/>
      <c r="PKU45" s="439"/>
      <c r="PKW45" s="450"/>
      <c r="PKX45" s="439"/>
      <c r="PKZ45" s="438"/>
      <c r="PLA45" s="480"/>
      <c r="PLB45" s="438"/>
      <c r="PLC45" s="480"/>
      <c r="PLD45" s="439"/>
      <c r="PLF45" s="450"/>
      <c r="PLG45" s="439"/>
      <c r="PLI45" s="438"/>
      <c r="PLJ45" s="480"/>
      <c r="PLK45" s="438"/>
      <c r="PLL45" s="480"/>
      <c r="PLM45" s="439"/>
      <c r="PLO45" s="450"/>
      <c r="PLP45" s="439"/>
      <c r="PLR45" s="438"/>
      <c r="PLS45" s="480"/>
      <c r="PLT45" s="438"/>
      <c r="PLU45" s="480"/>
      <c r="PLV45" s="439"/>
      <c r="PLX45" s="450"/>
      <c r="PLY45" s="439"/>
      <c r="PMA45" s="438"/>
      <c r="PMB45" s="480"/>
      <c r="PMC45" s="438"/>
      <c r="PMD45" s="480"/>
      <c r="PME45" s="439"/>
      <c r="PMG45" s="450"/>
      <c r="PMH45" s="439"/>
      <c r="PMJ45" s="438"/>
      <c r="PMK45" s="480"/>
      <c r="PML45" s="438"/>
      <c r="PMM45" s="480"/>
      <c r="PMN45" s="439"/>
      <c r="PMP45" s="450"/>
      <c r="PMQ45" s="439"/>
      <c r="PMS45" s="438"/>
      <c r="PMT45" s="480"/>
      <c r="PMU45" s="438"/>
      <c r="PMV45" s="480"/>
      <c r="PMW45" s="439"/>
      <c r="PMY45" s="450"/>
      <c r="PMZ45" s="439"/>
      <c r="PNB45" s="438"/>
      <c r="PNC45" s="480"/>
      <c r="PND45" s="438"/>
      <c r="PNE45" s="480"/>
      <c r="PNF45" s="439"/>
      <c r="PNH45" s="450"/>
      <c r="PNI45" s="439"/>
      <c r="PNK45" s="438"/>
      <c r="PNL45" s="480"/>
      <c r="PNM45" s="438"/>
      <c r="PNN45" s="480"/>
      <c r="PNO45" s="439"/>
      <c r="PNQ45" s="450"/>
      <c r="PNR45" s="439"/>
      <c r="PNT45" s="438"/>
      <c r="PNU45" s="480"/>
      <c r="PNV45" s="438"/>
      <c r="PNW45" s="480"/>
      <c r="PNX45" s="439"/>
      <c r="PNZ45" s="450"/>
      <c r="POA45" s="439"/>
      <c r="POC45" s="438"/>
      <c r="POD45" s="480"/>
      <c r="POE45" s="438"/>
      <c r="POF45" s="480"/>
      <c r="POG45" s="439"/>
      <c r="POI45" s="450"/>
      <c r="POJ45" s="439"/>
      <c r="POL45" s="438"/>
      <c r="POM45" s="480"/>
      <c r="PON45" s="438"/>
      <c r="POO45" s="480"/>
      <c r="POP45" s="439"/>
      <c r="POR45" s="450"/>
      <c r="POS45" s="439"/>
      <c r="POU45" s="438"/>
      <c r="POV45" s="480"/>
      <c r="POW45" s="438"/>
      <c r="POX45" s="480"/>
      <c r="POY45" s="439"/>
      <c r="PPA45" s="450"/>
      <c r="PPB45" s="439"/>
      <c r="PPD45" s="438"/>
      <c r="PPE45" s="480"/>
      <c r="PPF45" s="438"/>
      <c r="PPG45" s="480"/>
      <c r="PPH45" s="439"/>
      <c r="PPJ45" s="450"/>
      <c r="PPK45" s="439"/>
      <c r="PPM45" s="438"/>
      <c r="PPN45" s="480"/>
      <c r="PPO45" s="438"/>
      <c r="PPP45" s="480"/>
      <c r="PPQ45" s="439"/>
      <c r="PPS45" s="450"/>
      <c r="PPT45" s="439"/>
      <c r="PPV45" s="438"/>
      <c r="PPW45" s="480"/>
      <c r="PPX45" s="438"/>
      <c r="PPY45" s="480"/>
      <c r="PPZ45" s="439"/>
      <c r="PQB45" s="450"/>
      <c r="PQC45" s="439"/>
      <c r="PQE45" s="438"/>
      <c r="PQF45" s="480"/>
      <c r="PQG45" s="438"/>
      <c r="PQH45" s="480"/>
      <c r="PQI45" s="439"/>
      <c r="PQK45" s="450"/>
      <c r="PQL45" s="439"/>
      <c r="PQN45" s="438"/>
      <c r="PQO45" s="480"/>
      <c r="PQP45" s="438"/>
      <c r="PQQ45" s="480"/>
      <c r="PQR45" s="439"/>
      <c r="PQT45" s="450"/>
      <c r="PQU45" s="439"/>
      <c r="PQW45" s="438"/>
      <c r="PQX45" s="480"/>
      <c r="PQY45" s="438"/>
      <c r="PQZ45" s="480"/>
      <c r="PRA45" s="439"/>
      <c r="PRC45" s="450"/>
      <c r="PRD45" s="439"/>
      <c r="PRF45" s="438"/>
      <c r="PRG45" s="480"/>
      <c r="PRH45" s="438"/>
      <c r="PRI45" s="480"/>
      <c r="PRJ45" s="439"/>
      <c r="PRL45" s="450"/>
      <c r="PRM45" s="439"/>
      <c r="PRO45" s="438"/>
      <c r="PRP45" s="480"/>
      <c r="PRQ45" s="438"/>
      <c r="PRR45" s="480"/>
      <c r="PRS45" s="439"/>
      <c r="PRU45" s="450"/>
      <c r="PRV45" s="439"/>
      <c r="PRX45" s="438"/>
      <c r="PRY45" s="480"/>
      <c r="PRZ45" s="438"/>
      <c r="PSA45" s="480"/>
      <c r="PSB45" s="439"/>
      <c r="PSD45" s="450"/>
      <c r="PSE45" s="439"/>
      <c r="PSG45" s="438"/>
      <c r="PSH45" s="480"/>
      <c r="PSI45" s="438"/>
      <c r="PSJ45" s="480"/>
      <c r="PSK45" s="439"/>
      <c r="PSM45" s="450"/>
      <c r="PSN45" s="439"/>
      <c r="PSP45" s="438"/>
      <c r="PSQ45" s="480"/>
      <c r="PSR45" s="438"/>
      <c r="PSS45" s="480"/>
      <c r="PST45" s="439"/>
      <c r="PSV45" s="450"/>
      <c r="PSW45" s="439"/>
      <c r="PSY45" s="438"/>
      <c r="PSZ45" s="480"/>
      <c r="PTA45" s="438"/>
      <c r="PTB45" s="480"/>
      <c r="PTC45" s="439"/>
      <c r="PTE45" s="450"/>
      <c r="PTF45" s="439"/>
      <c r="PTH45" s="438"/>
      <c r="PTI45" s="480"/>
      <c r="PTJ45" s="438"/>
      <c r="PTK45" s="480"/>
      <c r="PTL45" s="439"/>
      <c r="PTN45" s="450"/>
      <c r="PTO45" s="439"/>
      <c r="PTQ45" s="438"/>
      <c r="PTR45" s="480"/>
      <c r="PTS45" s="438"/>
      <c r="PTT45" s="480"/>
      <c r="PTU45" s="439"/>
      <c r="PTW45" s="450"/>
      <c r="PTX45" s="439"/>
      <c r="PTZ45" s="438"/>
      <c r="PUA45" s="480"/>
      <c r="PUB45" s="438"/>
      <c r="PUC45" s="480"/>
      <c r="PUD45" s="439"/>
      <c r="PUF45" s="450"/>
      <c r="PUG45" s="439"/>
      <c r="PUI45" s="438"/>
      <c r="PUJ45" s="480"/>
      <c r="PUK45" s="438"/>
      <c r="PUL45" s="480"/>
      <c r="PUM45" s="439"/>
      <c r="PUO45" s="450"/>
      <c r="PUP45" s="439"/>
      <c r="PUR45" s="438"/>
      <c r="PUS45" s="480"/>
      <c r="PUT45" s="438"/>
      <c r="PUU45" s="480"/>
      <c r="PUV45" s="439"/>
      <c r="PUX45" s="450"/>
      <c r="PUY45" s="439"/>
      <c r="PVA45" s="438"/>
      <c r="PVB45" s="480"/>
      <c r="PVC45" s="438"/>
      <c r="PVD45" s="480"/>
      <c r="PVE45" s="439"/>
      <c r="PVG45" s="450"/>
      <c r="PVH45" s="439"/>
      <c r="PVJ45" s="438"/>
      <c r="PVK45" s="480"/>
      <c r="PVL45" s="438"/>
      <c r="PVM45" s="480"/>
      <c r="PVN45" s="439"/>
      <c r="PVP45" s="450"/>
      <c r="PVQ45" s="439"/>
      <c r="PVS45" s="438"/>
      <c r="PVT45" s="480"/>
      <c r="PVU45" s="438"/>
      <c r="PVV45" s="480"/>
      <c r="PVW45" s="439"/>
      <c r="PVY45" s="450"/>
      <c r="PVZ45" s="439"/>
      <c r="PWB45" s="438"/>
      <c r="PWC45" s="480"/>
      <c r="PWD45" s="438"/>
      <c r="PWE45" s="480"/>
      <c r="PWF45" s="439"/>
      <c r="PWH45" s="450"/>
      <c r="PWI45" s="439"/>
      <c r="PWK45" s="438"/>
      <c r="PWL45" s="480"/>
      <c r="PWM45" s="438"/>
      <c r="PWN45" s="480"/>
      <c r="PWO45" s="439"/>
      <c r="PWQ45" s="450"/>
      <c r="PWR45" s="439"/>
      <c r="PWT45" s="438"/>
      <c r="PWU45" s="480"/>
      <c r="PWV45" s="438"/>
      <c r="PWW45" s="480"/>
      <c r="PWX45" s="439"/>
      <c r="PWZ45" s="450"/>
      <c r="PXA45" s="439"/>
      <c r="PXC45" s="438"/>
      <c r="PXD45" s="480"/>
      <c r="PXE45" s="438"/>
      <c r="PXF45" s="480"/>
      <c r="PXG45" s="439"/>
      <c r="PXI45" s="450"/>
      <c r="PXJ45" s="439"/>
      <c r="PXL45" s="438"/>
      <c r="PXM45" s="480"/>
      <c r="PXN45" s="438"/>
      <c r="PXO45" s="480"/>
      <c r="PXP45" s="439"/>
      <c r="PXR45" s="450"/>
      <c r="PXS45" s="439"/>
      <c r="PXU45" s="438"/>
      <c r="PXV45" s="480"/>
      <c r="PXW45" s="438"/>
      <c r="PXX45" s="480"/>
      <c r="PXY45" s="439"/>
      <c r="PYA45" s="450"/>
      <c r="PYB45" s="439"/>
      <c r="PYD45" s="438"/>
      <c r="PYE45" s="480"/>
      <c r="PYF45" s="438"/>
      <c r="PYG45" s="480"/>
      <c r="PYH45" s="439"/>
      <c r="PYJ45" s="450"/>
      <c r="PYK45" s="439"/>
      <c r="PYM45" s="438"/>
      <c r="PYN45" s="480"/>
      <c r="PYO45" s="438"/>
      <c r="PYP45" s="480"/>
      <c r="PYQ45" s="439"/>
      <c r="PYS45" s="450"/>
      <c r="PYT45" s="439"/>
      <c r="PYV45" s="438"/>
      <c r="PYW45" s="480"/>
      <c r="PYX45" s="438"/>
      <c r="PYY45" s="480"/>
      <c r="PYZ45" s="439"/>
      <c r="PZB45" s="450"/>
      <c r="PZC45" s="439"/>
      <c r="PZE45" s="438"/>
      <c r="PZF45" s="480"/>
      <c r="PZG45" s="438"/>
      <c r="PZH45" s="480"/>
      <c r="PZI45" s="439"/>
      <c r="PZK45" s="450"/>
      <c r="PZL45" s="439"/>
      <c r="PZN45" s="438"/>
      <c r="PZO45" s="480"/>
      <c r="PZP45" s="438"/>
      <c r="PZQ45" s="480"/>
      <c r="PZR45" s="439"/>
      <c r="PZT45" s="450"/>
      <c r="PZU45" s="439"/>
      <c r="PZW45" s="438"/>
      <c r="PZX45" s="480"/>
      <c r="PZY45" s="438"/>
      <c r="PZZ45" s="480"/>
      <c r="QAA45" s="439"/>
      <c r="QAC45" s="450"/>
      <c r="QAD45" s="439"/>
      <c r="QAF45" s="438"/>
      <c r="QAG45" s="480"/>
      <c r="QAH45" s="438"/>
      <c r="QAI45" s="480"/>
      <c r="QAJ45" s="439"/>
      <c r="QAL45" s="450"/>
      <c r="QAM45" s="439"/>
      <c r="QAO45" s="438"/>
      <c r="QAP45" s="480"/>
      <c r="QAQ45" s="438"/>
      <c r="QAR45" s="480"/>
      <c r="QAS45" s="439"/>
      <c r="QAU45" s="450"/>
      <c r="QAV45" s="439"/>
      <c r="QAX45" s="438"/>
      <c r="QAY45" s="480"/>
      <c r="QAZ45" s="438"/>
      <c r="QBA45" s="480"/>
      <c r="QBB45" s="439"/>
      <c r="QBD45" s="450"/>
      <c r="QBE45" s="439"/>
      <c r="QBG45" s="438"/>
      <c r="QBH45" s="480"/>
      <c r="QBI45" s="438"/>
      <c r="QBJ45" s="480"/>
      <c r="QBK45" s="439"/>
      <c r="QBM45" s="450"/>
      <c r="QBN45" s="439"/>
      <c r="QBP45" s="438"/>
      <c r="QBQ45" s="480"/>
      <c r="QBR45" s="438"/>
      <c r="QBS45" s="480"/>
      <c r="QBT45" s="439"/>
      <c r="QBV45" s="450"/>
      <c r="QBW45" s="439"/>
      <c r="QBY45" s="438"/>
      <c r="QBZ45" s="480"/>
      <c r="QCA45" s="438"/>
      <c r="QCB45" s="480"/>
      <c r="QCC45" s="439"/>
      <c r="QCE45" s="450"/>
      <c r="QCF45" s="439"/>
      <c r="QCH45" s="438"/>
      <c r="QCI45" s="480"/>
      <c r="QCJ45" s="438"/>
      <c r="QCK45" s="480"/>
      <c r="QCL45" s="439"/>
      <c r="QCN45" s="450"/>
      <c r="QCO45" s="439"/>
      <c r="QCQ45" s="438"/>
      <c r="QCR45" s="480"/>
      <c r="QCS45" s="438"/>
      <c r="QCT45" s="480"/>
      <c r="QCU45" s="439"/>
      <c r="QCW45" s="450"/>
      <c r="QCX45" s="439"/>
      <c r="QCZ45" s="438"/>
      <c r="QDA45" s="480"/>
      <c r="QDB45" s="438"/>
      <c r="QDC45" s="480"/>
      <c r="QDD45" s="439"/>
      <c r="QDF45" s="450"/>
      <c r="QDG45" s="439"/>
      <c r="QDI45" s="438"/>
      <c r="QDJ45" s="480"/>
      <c r="QDK45" s="438"/>
      <c r="QDL45" s="480"/>
      <c r="QDM45" s="439"/>
      <c r="QDO45" s="450"/>
      <c r="QDP45" s="439"/>
      <c r="QDR45" s="438"/>
      <c r="QDS45" s="480"/>
      <c r="QDT45" s="438"/>
      <c r="QDU45" s="480"/>
      <c r="QDV45" s="439"/>
      <c r="QDX45" s="450"/>
      <c r="QDY45" s="439"/>
      <c r="QEA45" s="438"/>
      <c r="QEB45" s="480"/>
      <c r="QEC45" s="438"/>
      <c r="QED45" s="480"/>
      <c r="QEE45" s="439"/>
      <c r="QEG45" s="450"/>
      <c r="QEH45" s="439"/>
      <c r="QEJ45" s="438"/>
      <c r="QEK45" s="480"/>
      <c r="QEL45" s="438"/>
      <c r="QEM45" s="480"/>
      <c r="QEN45" s="439"/>
      <c r="QEP45" s="450"/>
      <c r="QEQ45" s="439"/>
      <c r="QES45" s="438"/>
      <c r="QET45" s="480"/>
      <c r="QEU45" s="438"/>
      <c r="QEV45" s="480"/>
      <c r="QEW45" s="439"/>
      <c r="QEY45" s="450"/>
      <c r="QEZ45" s="439"/>
      <c r="QFB45" s="438"/>
      <c r="QFC45" s="480"/>
      <c r="QFD45" s="438"/>
      <c r="QFE45" s="480"/>
      <c r="QFF45" s="439"/>
      <c r="QFH45" s="450"/>
      <c r="QFI45" s="439"/>
      <c r="QFK45" s="438"/>
      <c r="QFL45" s="480"/>
      <c r="QFM45" s="438"/>
      <c r="QFN45" s="480"/>
      <c r="QFO45" s="439"/>
      <c r="QFQ45" s="450"/>
      <c r="QFR45" s="439"/>
      <c r="QFT45" s="438"/>
      <c r="QFU45" s="480"/>
      <c r="QFV45" s="438"/>
      <c r="QFW45" s="480"/>
      <c r="QFX45" s="439"/>
      <c r="QFZ45" s="450"/>
      <c r="QGA45" s="439"/>
      <c r="QGC45" s="438"/>
      <c r="QGD45" s="480"/>
      <c r="QGE45" s="438"/>
      <c r="QGF45" s="480"/>
      <c r="QGG45" s="439"/>
      <c r="QGI45" s="450"/>
      <c r="QGJ45" s="439"/>
      <c r="QGL45" s="438"/>
      <c r="QGM45" s="480"/>
      <c r="QGN45" s="438"/>
      <c r="QGO45" s="480"/>
      <c r="QGP45" s="439"/>
      <c r="QGR45" s="450"/>
      <c r="QGS45" s="439"/>
      <c r="QGU45" s="438"/>
      <c r="QGV45" s="480"/>
      <c r="QGW45" s="438"/>
      <c r="QGX45" s="480"/>
      <c r="QGY45" s="439"/>
      <c r="QHA45" s="450"/>
      <c r="QHB45" s="439"/>
      <c r="QHD45" s="438"/>
      <c r="QHE45" s="480"/>
      <c r="QHF45" s="438"/>
      <c r="QHG45" s="480"/>
      <c r="QHH45" s="439"/>
      <c r="QHJ45" s="450"/>
      <c r="QHK45" s="439"/>
      <c r="QHM45" s="438"/>
      <c r="QHN45" s="480"/>
      <c r="QHO45" s="438"/>
      <c r="QHP45" s="480"/>
      <c r="QHQ45" s="439"/>
      <c r="QHS45" s="450"/>
      <c r="QHT45" s="439"/>
      <c r="QHV45" s="438"/>
      <c r="QHW45" s="480"/>
      <c r="QHX45" s="438"/>
      <c r="QHY45" s="480"/>
      <c r="QHZ45" s="439"/>
      <c r="QIB45" s="450"/>
      <c r="QIC45" s="439"/>
      <c r="QIE45" s="438"/>
      <c r="QIF45" s="480"/>
      <c r="QIG45" s="438"/>
      <c r="QIH45" s="480"/>
      <c r="QII45" s="439"/>
      <c r="QIK45" s="450"/>
      <c r="QIL45" s="439"/>
      <c r="QIN45" s="438"/>
      <c r="QIO45" s="480"/>
      <c r="QIP45" s="438"/>
      <c r="QIQ45" s="480"/>
      <c r="QIR45" s="439"/>
      <c r="QIT45" s="450"/>
      <c r="QIU45" s="439"/>
      <c r="QIW45" s="438"/>
      <c r="QIX45" s="480"/>
      <c r="QIY45" s="438"/>
      <c r="QIZ45" s="480"/>
      <c r="QJA45" s="439"/>
      <c r="QJC45" s="450"/>
      <c r="QJD45" s="439"/>
      <c r="QJF45" s="438"/>
      <c r="QJG45" s="480"/>
      <c r="QJH45" s="438"/>
      <c r="QJI45" s="480"/>
      <c r="QJJ45" s="439"/>
      <c r="QJL45" s="450"/>
      <c r="QJM45" s="439"/>
      <c r="QJO45" s="438"/>
      <c r="QJP45" s="480"/>
      <c r="QJQ45" s="438"/>
      <c r="QJR45" s="480"/>
      <c r="QJS45" s="439"/>
      <c r="QJU45" s="450"/>
      <c r="QJV45" s="439"/>
      <c r="QJX45" s="438"/>
      <c r="QJY45" s="480"/>
      <c r="QJZ45" s="438"/>
      <c r="QKA45" s="480"/>
      <c r="QKB45" s="439"/>
      <c r="QKD45" s="450"/>
      <c r="QKE45" s="439"/>
      <c r="QKG45" s="438"/>
      <c r="QKH45" s="480"/>
      <c r="QKI45" s="438"/>
      <c r="QKJ45" s="480"/>
      <c r="QKK45" s="439"/>
      <c r="QKM45" s="450"/>
      <c r="QKN45" s="439"/>
      <c r="QKP45" s="438"/>
      <c r="QKQ45" s="480"/>
      <c r="QKR45" s="438"/>
      <c r="QKS45" s="480"/>
      <c r="QKT45" s="439"/>
      <c r="QKV45" s="450"/>
      <c r="QKW45" s="439"/>
      <c r="QKY45" s="438"/>
      <c r="QKZ45" s="480"/>
      <c r="QLA45" s="438"/>
      <c r="QLB45" s="480"/>
      <c r="QLC45" s="439"/>
      <c r="QLE45" s="450"/>
      <c r="QLF45" s="439"/>
      <c r="QLH45" s="438"/>
      <c r="QLI45" s="480"/>
      <c r="QLJ45" s="438"/>
      <c r="QLK45" s="480"/>
      <c r="QLL45" s="439"/>
      <c r="QLN45" s="450"/>
      <c r="QLO45" s="439"/>
      <c r="QLQ45" s="438"/>
      <c r="QLR45" s="480"/>
      <c r="QLS45" s="438"/>
      <c r="QLT45" s="480"/>
      <c r="QLU45" s="439"/>
      <c r="QLW45" s="450"/>
      <c r="QLX45" s="439"/>
      <c r="QLZ45" s="438"/>
      <c r="QMA45" s="480"/>
      <c r="QMB45" s="438"/>
      <c r="QMC45" s="480"/>
      <c r="QMD45" s="439"/>
      <c r="QMF45" s="450"/>
      <c r="QMG45" s="439"/>
      <c r="QMI45" s="438"/>
      <c r="QMJ45" s="480"/>
      <c r="QMK45" s="438"/>
      <c r="QML45" s="480"/>
      <c r="QMM45" s="439"/>
      <c r="QMO45" s="450"/>
      <c r="QMP45" s="439"/>
      <c r="QMR45" s="438"/>
      <c r="QMS45" s="480"/>
      <c r="QMT45" s="438"/>
      <c r="QMU45" s="480"/>
      <c r="QMV45" s="439"/>
      <c r="QMX45" s="450"/>
      <c r="QMY45" s="439"/>
      <c r="QNA45" s="438"/>
      <c r="QNB45" s="480"/>
      <c r="QNC45" s="438"/>
      <c r="QND45" s="480"/>
      <c r="QNE45" s="439"/>
      <c r="QNG45" s="450"/>
      <c r="QNH45" s="439"/>
      <c r="QNJ45" s="438"/>
      <c r="QNK45" s="480"/>
      <c r="QNL45" s="438"/>
      <c r="QNM45" s="480"/>
      <c r="QNN45" s="439"/>
      <c r="QNP45" s="450"/>
      <c r="QNQ45" s="439"/>
      <c r="QNS45" s="438"/>
      <c r="QNT45" s="480"/>
      <c r="QNU45" s="438"/>
      <c r="QNV45" s="480"/>
      <c r="QNW45" s="439"/>
      <c r="QNY45" s="450"/>
      <c r="QNZ45" s="439"/>
      <c r="QOB45" s="438"/>
      <c r="QOC45" s="480"/>
      <c r="QOD45" s="438"/>
      <c r="QOE45" s="480"/>
      <c r="QOF45" s="439"/>
      <c r="QOH45" s="450"/>
      <c r="QOI45" s="439"/>
      <c r="QOK45" s="438"/>
      <c r="QOL45" s="480"/>
      <c r="QOM45" s="438"/>
      <c r="QON45" s="480"/>
      <c r="QOO45" s="439"/>
      <c r="QOQ45" s="450"/>
      <c r="QOR45" s="439"/>
      <c r="QOT45" s="438"/>
      <c r="QOU45" s="480"/>
      <c r="QOV45" s="438"/>
      <c r="QOW45" s="480"/>
      <c r="QOX45" s="439"/>
      <c r="QOZ45" s="450"/>
      <c r="QPA45" s="439"/>
      <c r="QPC45" s="438"/>
      <c r="QPD45" s="480"/>
      <c r="QPE45" s="438"/>
      <c r="QPF45" s="480"/>
      <c r="QPG45" s="439"/>
      <c r="QPI45" s="450"/>
      <c r="QPJ45" s="439"/>
      <c r="QPL45" s="438"/>
      <c r="QPM45" s="480"/>
      <c r="QPN45" s="438"/>
      <c r="QPO45" s="480"/>
      <c r="QPP45" s="439"/>
      <c r="QPR45" s="450"/>
      <c r="QPS45" s="439"/>
      <c r="QPU45" s="438"/>
      <c r="QPV45" s="480"/>
      <c r="QPW45" s="438"/>
      <c r="QPX45" s="480"/>
      <c r="QPY45" s="439"/>
      <c r="QQA45" s="450"/>
      <c r="QQB45" s="439"/>
      <c r="QQD45" s="438"/>
      <c r="QQE45" s="480"/>
      <c r="QQF45" s="438"/>
      <c r="QQG45" s="480"/>
      <c r="QQH45" s="439"/>
      <c r="QQJ45" s="450"/>
      <c r="QQK45" s="439"/>
      <c r="QQM45" s="438"/>
      <c r="QQN45" s="480"/>
      <c r="QQO45" s="438"/>
      <c r="QQP45" s="480"/>
      <c r="QQQ45" s="439"/>
      <c r="QQS45" s="450"/>
      <c r="QQT45" s="439"/>
      <c r="QQV45" s="438"/>
      <c r="QQW45" s="480"/>
      <c r="QQX45" s="438"/>
      <c r="QQY45" s="480"/>
      <c r="QQZ45" s="439"/>
      <c r="QRB45" s="450"/>
      <c r="QRC45" s="439"/>
      <c r="QRE45" s="438"/>
      <c r="QRF45" s="480"/>
      <c r="QRG45" s="438"/>
      <c r="QRH45" s="480"/>
      <c r="QRI45" s="439"/>
      <c r="QRK45" s="450"/>
      <c r="QRL45" s="439"/>
      <c r="QRN45" s="438"/>
      <c r="QRO45" s="480"/>
      <c r="QRP45" s="438"/>
      <c r="QRQ45" s="480"/>
      <c r="QRR45" s="439"/>
      <c r="QRT45" s="450"/>
      <c r="QRU45" s="439"/>
      <c r="QRW45" s="438"/>
      <c r="QRX45" s="480"/>
      <c r="QRY45" s="438"/>
      <c r="QRZ45" s="480"/>
      <c r="QSA45" s="439"/>
      <c r="QSC45" s="450"/>
      <c r="QSD45" s="439"/>
      <c r="QSF45" s="438"/>
      <c r="QSG45" s="480"/>
      <c r="QSH45" s="438"/>
      <c r="QSI45" s="480"/>
      <c r="QSJ45" s="439"/>
      <c r="QSL45" s="450"/>
      <c r="QSM45" s="439"/>
      <c r="QSO45" s="438"/>
      <c r="QSP45" s="480"/>
      <c r="QSQ45" s="438"/>
      <c r="QSR45" s="480"/>
      <c r="QSS45" s="439"/>
      <c r="QSU45" s="450"/>
      <c r="QSV45" s="439"/>
      <c r="QSX45" s="438"/>
      <c r="QSY45" s="480"/>
      <c r="QSZ45" s="438"/>
      <c r="QTA45" s="480"/>
      <c r="QTB45" s="439"/>
      <c r="QTD45" s="450"/>
      <c r="QTE45" s="439"/>
      <c r="QTG45" s="438"/>
      <c r="QTH45" s="480"/>
      <c r="QTI45" s="438"/>
      <c r="QTJ45" s="480"/>
      <c r="QTK45" s="439"/>
      <c r="QTM45" s="450"/>
      <c r="QTN45" s="439"/>
      <c r="QTP45" s="438"/>
      <c r="QTQ45" s="480"/>
      <c r="QTR45" s="438"/>
      <c r="QTS45" s="480"/>
      <c r="QTT45" s="439"/>
      <c r="QTV45" s="450"/>
      <c r="QTW45" s="439"/>
      <c r="QTY45" s="438"/>
      <c r="QTZ45" s="480"/>
      <c r="QUA45" s="438"/>
      <c r="QUB45" s="480"/>
      <c r="QUC45" s="439"/>
      <c r="QUE45" s="450"/>
      <c r="QUF45" s="439"/>
      <c r="QUH45" s="438"/>
      <c r="QUI45" s="480"/>
      <c r="QUJ45" s="438"/>
      <c r="QUK45" s="480"/>
      <c r="QUL45" s="439"/>
      <c r="QUN45" s="450"/>
      <c r="QUO45" s="439"/>
      <c r="QUQ45" s="438"/>
      <c r="QUR45" s="480"/>
      <c r="QUS45" s="438"/>
      <c r="QUT45" s="480"/>
      <c r="QUU45" s="439"/>
      <c r="QUW45" s="450"/>
      <c r="QUX45" s="439"/>
      <c r="QUZ45" s="438"/>
      <c r="QVA45" s="480"/>
      <c r="QVB45" s="438"/>
      <c r="QVC45" s="480"/>
      <c r="QVD45" s="439"/>
      <c r="QVF45" s="450"/>
      <c r="QVG45" s="439"/>
      <c r="QVI45" s="438"/>
      <c r="QVJ45" s="480"/>
      <c r="QVK45" s="438"/>
      <c r="QVL45" s="480"/>
      <c r="QVM45" s="439"/>
      <c r="QVO45" s="450"/>
      <c r="QVP45" s="439"/>
      <c r="QVR45" s="438"/>
      <c r="QVS45" s="480"/>
      <c r="QVT45" s="438"/>
      <c r="QVU45" s="480"/>
      <c r="QVV45" s="439"/>
      <c r="QVX45" s="450"/>
      <c r="QVY45" s="439"/>
      <c r="QWA45" s="438"/>
      <c r="QWB45" s="480"/>
      <c r="QWC45" s="438"/>
      <c r="QWD45" s="480"/>
      <c r="QWE45" s="439"/>
      <c r="QWG45" s="450"/>
      <c r="QWH45" s="439"/>
      <c r="QWJ45" s="438"/>
      <c r="QWK45" s="480"/>
      <c r="QWL45" s="438"/>
      <c r="QWM45" s="480"/>
      <c r="QWN45" s="439"/>
      <c r="QWP45" s="450"/>
      <c r="QWQ45" s="439"/>
      <c r="QWS45" s="438"/>
      <c r="QWT45" s="480"/>
      <c r="QWU45" s="438"/>
      <c r="QWV45" s="480"/>
      <c r="QWW45" s="439"/>
      <c r="QWY45" s="450"/>
      <c r="QWZ45" s="439"/>
      <c r="QXB45" s="438"/>
      <c r="QXC45" s="480"/>
      <c r="QXD45" s="438"/>
      <c r="QXE45" s="480"/>
      <c r="QXF45" s="439"/>
      <c r="QXH45" s="450"/>
      <c r="QXI45" s="439"/>
      <c r="QXK45" s="438"/>
      <c r="QXL45" s="480"/>
      <c r="QXM45" s="438"/>
      <c r="QXN45" s="480"/>
      <c r="QXO45" s="439"/>
      <c r="QXQ45" s="450"/>
      <c r="QXR45" s="439"/>
      <c r="QXT45" s="438"/>
      <c r="QXU45" s="480"/>
      <c r="QXV45" s="438"/>
      <c r="QXW45" s="480"/>
      <c r="QXX45" s="439"/>
      <c r="QXZ45" s="450"/>
      <c r="QYA45" s="439"/>
      <c r="QYC45" s="438"/>
      <c r="QYD45" s="480"/>
      <c r="QYE45" s="438"/>
      <c r="QYF45" s="480"/>
      <c r="QYG45" s="439"/>
      <c r="QYI45" s="450"/>
      <c r="QYJ45" s="439"/>
      <c r="QYL45" s="438"/>
      <c r="QYM45" s="480"/>
      <c r="QYN45" s="438"/>
      <c r="QYO45" s="480"/>
      <c r="QYP45" s="439"/>
      <c r="QYR45" s="450"/>
      <c r="QYS45" s="439"/>
      <c r="QYU45" s="438"/>
      <c r="QYV45" s="480"/>
      <c r="QYW45" s="438"/>
      <c r="QYX45" s="480"/>
      <c r="QYY45" s="439"/>
      <c r="QZA45" s="450"/>
      <c r="QZB45" s="439"/>
      <c r="QZD45" s="438"/>
      <c r="QZE45" s="480"/>
      <c r="QZF45" s="438"/>
      <c r="QZG45" s="480"/>
      <c r="QZH45" s="439"/>
      <c r="QZJ45" s="450"/>
      <c r="QZK45" s="439"/>
      <c r="QZM45" s="438"/>
      <c r="QZN45" s="480"/>
      <c r="QZO45" s="438"/>
      <c r="QZP45" s="480"/>
      <c r="QZQ45" s="439"/>
      <c r="QZS45" s="450"/>
      <c r="QZT45" s="439"/>
      <c r="QZV45" s="438"/>
      <c r="QZW45" s="480"/>
      <c r="QZX45" s="438"/>
      <c r="QZY45" s="480"/>
      <c r="QZZ45" s="439"/>
      <c r="RAB45" s="450"/>
      <c r="RAC45" s="439"/>
      <c r="RAE45" s="438"/>
      <c r="RAF45" s="480"/>
      <c r="RAG45" s="438"/>
      <c r="RAH45" s="480"/>
      <c r="RAI45" s="439"/>
      <c r="RAK45" s="450"/>
      <c r="RAL45" s="439"/>
      <c r="RAN45" s="438"/>
      <c r="RAO45" s="480"/>
      <c r="RAP45" s="438"/>
      <c r="RAQ45" s="480"/>
      <c r="RAR45" s="439"/>
      <c r="RAT45" s="450"/>
      <c r="RAU45" s="439"/>
      <c r="RAW45" s="438"/>
      <c r="RAX45" s="480"/>
      <c r="RAY45" s="438"/>
      <c r="RAZ45" s="480"/>
      <c r="RBA45" s="439"/>
      <c r="RBC45" s="450"/>
      <c r="RBD45" s="439"/>
      <c r="RBF45" s="438"/>
      <c r="RBG45" s="480"/>
      <c r="RBH45" s="438"/>
      <c r="RBI45" s="480"/>
      <c r="RBJ45" s="439"/>
      <c r="RBL45" s="450"/>
      <c r="RBM45" s="439"/>
      <c r="RBO45" s="438"/>
      <c r="RBP45" s="480"/>
      <c r="RBQ45" s="438"/>
      <c r="RBR45" s="480"/>
      <c r="RBS45" s="439"/>
      <c r="RBU45" s="450"/>
      <c r="RBV45" s="439"/>
      <c r="RBX45" s="438"/>
      <c r="RBY45" s="480"/>
      <c r="RBZ45" s="438"/>
      <c r="RCA45" s="480"/>
      <c r="RCB45" s="439"/>
      <c r="RCD45" s="450"/>
      <c r="RCE45" s="439"/>
      <c r="RCG45" s="438"/>
      <c r="RCH45" s="480"/>
      <c r="RCI45" s="438"/>
      <c r="RCJ45" s="480"/>
      <c r="RCK45" s="439"/>
      <c r="RCM45" s="450"/>
      <c r="RCN45" s="439"/>
      <c r="RCP45" s="438"/>
      <c r="RCQ45" s="480"/>
      <c r="RCR45" s="438"/>
      <c r="RCS45" s="480"/>
      <c r="RCT45" s="439"/>
      <c r="RCV45" s="450"/>
      <c r="RCW45" s="439"/>
      <c r="RCY45" s="438"/>
      <c r="RCZ45" s="480"/>
      <c r="RDA45" s="438"/>
      <c r="RDB45" s="480"/>
      <c r="RDC45" s="439"/>
      <c r="RDE45" s="450"/>
      <c r="RDF45" s="439"/>
      <c r="RDH45" s="438"/>
      <c r="RDI45" s="480"/>
      <c r="RDJ45" s="438"/>
      <c r="RDK45" s="480"/>
      <c r="RDL45" s="439"/>
      <c r="RDN45" s="450"/>
      <c r="RDO45" s="439"/>
      <c r="RDQ45" s="438"/>
      <c r="RDR45" s="480"/>
      <c r="RDS45" s="438"/>
      <c r="RDT45" s="480"/>
      <c r="RDU45" s="439"/>
      <c r="RDW45" s="450"/>
      <c r="RDX45" s="439"/>
      <c r="RDZ45" s="438"/>
      <c r="REA45" s="480"/>
      <c r="REB45" s="438"/>
      <c r="REC45" s="480"/>
      <c r="RED45" s="439"/>
      <c r="REF45" s="450"/>
      <c r="REG45" s="439"/>
      <c r="REI45" s="438"/>
      <c r="REJ45" s="480"/>
      <c r="REK45" s="438"/>
      <c r="REL45" s="480"/>
      <c r="REM45" s="439"/>
      <c r="REO45" s="450"/>
      <c r="REP45" s="439"/>
      <c r="RER45" s="438"/>
      <c r="RES45" s="480"/>
      <c r="RET45" s="438"/>
      <c r="REU45" s="480"/>
      <c r="REV45" s="439"/>
      <c r="REX45" s="450"/>
      <c r="REY45" s="439"/>
      <c r="RFA45" s="438"/>
      <c r="RFB45" s="480"/>
      <c r="RFC45" s="438"/>
      <c r="RFD45" s="480"/>
      <c r="RFE45" s="439"/>
      <c r="RFG45" s="450"/>
      <c r="RFH45" s="439"/>
      <c r="RFJ45" s="438"/>
      <c r="RFK45" s="480"/>
      <c r="RFL45" s="438"/>
      <c r="RFM45" s="480"/>
      <c r="RFN45" s="439"/>
      <c r="RFP45" s="450"/>
      <c r="RFQ45" s="439"/>
      <c r="RFS45" s="438"/>
      <c r="RFT45" s="480"/>
      <c r="RFU45" s="438"/>
      <c r="RFV45" s="480"/>
      <c r="RFW45" s="439"/>
      <c r="RFY45" s="450"/>
      <c r="RFZ45" s="439"/>
      <c r="RGB45" s="438"/>
      <c r="RGC45" s="480"/>
      <c r="RGD45" s="438"/>
      <c r="RGE45" s="480"/>
      <c r="RGF45" s="439"/>
      <c r="RGH45" s="450"/>
      <c r="RGI45" s="439"/>
      <c r="RGK45" s="438"/>
      <c r="RGL45" s="480"/>
      <c r="RGM45" s="438"/>
      <c r="RGN45" s="480"/>
      <c r="RGO45" s="439"/>
      <c r="RGQ45" s="450"/>
      <c r="RGR45" s="439"/>
      <c r="RGT45" s="438"/>
      <c r="RGU45" s="480"/>
      <c r="RGV45" s="438"/>
      <c r="RGW45" s="480"/>
      <c r="RGX45" s="439"/>
      <c r="RGZ45" s="450"/>
      <c r="RHA45" s="439"/>
      <c r="RHC45" s="438"/>
      <c r="RHD45" s="480"/>
      <c r="RHE45" s="438"/>
      <c r="RHF45" s="480"/>
      <c r="RHG45" s="439"/>
      <c r="RHI45" s="450"/>
      <c r="RHJ45" s="439"/>
      <c r="RHL45" s="438"/>
      <c r="RHM45" s="480"/>
      <c r="RHN45" s="438"/>
      <c r="RHO45" s="480"/>
      <c r="RHP45" s="439"/>
      <c r="RHR45" s="450"/>
      <c r="RHS45" s="439"/>
      <c r="RHU45" s="438"/>
      <c r="RHV45" s="480"/>
      <c r="RHW45" s="438"/>
      <c r="RHX45" s="480"/>
      <c r="RHY45" s="439"/>
      <c r="RIA45" s="450"/>
      <c r="RIB45" s="439"/>
      <c r="RID45" s="438"/>
      <c r="RIE45" s="480"/>
      <c r="RIF45" s="438"/>
      <c r="RIG45" s="480"/>
      <c r="RIH45" s="439"/>
      <c r="RIJ45" s="450"/>
      <c r="RIK45" s="439"/>
      <c r="RIM45" s="438"/>
      <c r="RIN45" s="480"/>
      <c r="RIO45" s="438"/>
      <c r="RIP45" s="480"/>
      <c r="RIQ45" s="439"/>
      <c r="RIS45" s="450"/>
      <c r="RIT45" s="439"/>
      <c r="RIV45" s="438"/>
      <c r="RIW45" s="480"/>
      <c r="RIX45" s="438"/>
      <c r="RIY45" s="480"/>
      <c r="RIZ45" s="439"/>
      <c r="RJB45" s="450"/>
      <c r="RJC45" s="439"/>
      <c r="RJE45" s="438"/>
      <c r="RJF45" s="480"/>
      <c r="RJG45" s="438"/>
      <c r="RJH45" s="480"/>
      <c r="RJI45" s="439"/>
      <c r="RJK45" s="450"/>
      <c r="RJL45" s="439"/>
      <c r="RJN45" s="438"/>
      <c r="RJO45" s="480"/>
      <c r="RJP45" s="438"/>
      <c r="RJQ45" s="480"/>
      <c r="RJR45" s="439"/>
      <c r="RJT45" s="450"/>
      <c r="RJU45" s="439"/>
      <c r="RJW45" s="438"/>
      <c r="RJX45" s="480"/>
      <c r="RJY45" s="438"/>
      <c r="RJZ45" s="480"/>
      <c r="RKA45" s="439"/>
      <c r="RKC45" s="450"/>
      <c r="RKD45" s="439"/>
      <c r="RKF45" s="438"/>
      <c r="RKG45" s="480"/>
      <c r="RKH45" s="438"/>
      <c r="RKI45" s="480"/>
      <c r="RKJ45" s="439"/>
      <c r="RKL45" s="450"/>
      <c r="RKM45" s="439"/>
      <c r="RKO45" s="438"/>
      <c r="RKP45" s="480"/>
      <c r="RKQ45" s="438"/>
      <c r="RKR45" s="480"/>
      <c r="RKS45" s="439"/>
      <c r="RKU45" s="450"/>
      <c r="RKV45" s="439"/>
      <c r="RKX45" s="438"/>
      <c r="RKY45" s="480"/>
      <c r="RKZ45" s="438"/>
      <c r="RLA45" s="480"/>
      <c r="RLB45" s="439"/>
      <c r="RLD45" s="450"/>
      <c r="RLE45" s="439"/>
      <c r="RLG45" s="438"/>
      <c r="RLH45" s="480"/>
      <c r="RLI45" s="438"/>
      <c r="RLJ45" s="480"/>
      <c r="RLK45" s="439"/>
      <c r="RLM45" s="450"/>
      <c r="RLN45" s="439"/>
      <c r="RLP45" s="438"/>
      <c r="RLQ45" s="480"/>
      <c r="RLR45" s="438"/>
      <c r="RLS45" s="480"/>
      <c r="RLT45" s="439"/>
      <c r="RLV45" s="450"/>
      <c r="RLW45" s="439"/>
      <c r="RLY45" s="438"/>
      <c r="RLZ45" s="480"/>
      <c r="RMA45" s="438"/>
      <c r="RMB45" s="480"/>
      <c r="RMC45" s="439"/>
      <c r="RME45" s="450"/>
      <c r="RMF45" s="439"/>
      <c r="RMH45" s="438"/>
      <c r="RMI45" s="480"/>
      <c r="RMJ45" s="438"/>
      <c r="RMK45" s="480"/>
      <c r="RML45" s="439"/>
      <c r="RMN45" s="450"/>
      <c r="RMO45" s="439"/>
      <c r="RMQ45" s="438"/>
      <c r="RMR45" s="480"/>
      <c r="RMS45" s="438"/>
      <c r="RMT45" s="480"/>
      <c r="RMU45" s="439"/>
      <c r="RMW45" s="450"/>
      <c r="RMX45" s="439"/>
      <c r="RMZ45" s="438"/>
      <c r="RNA45" s="480"/>
      <c r="RNB45" s="438"/>
      <c r="RNC45" s="480"/>
      <c r="RND45" s="439"/>
      <c r="RNF45" s="450"/>
      <c r="RNG45" s="439"/>
      <c r="RNI45" s="438"/>
      <c r="RNJ45" s="480"/>
      <c r="RNK45" s="438"/>
      <c r="RNL45" s="480"/>
      <c r="RNM45" s="439"/>
      <c r="RNO45" s="450"/>
      <c r="RNP45" s="439"/>
      <c r="RNR45" s="438"/>
      <c r="RNS45" s="480"/>
      <c r="RNT45" s="438"/>
      <c r="RNU45" s="480"/>
      <c r="RNV45" s="439"/>
      <c r="RNX45" s="450"/>
      <c r="RNY45" s="439"/>
      <c r="ROA45" s="438"/>
      <c r="ROB45" s="480"/>
      <c r="ROC45" s="438"/>
      <c r="ROD45" s="480"/>
      <c r="ROE45" s="439"/>
      <c r="ROG45" s="450"/>
      <c r="ROH45" s="439"/>
      <c r="ROJ45" s="438"/>
      <c r="ROK45" s="480"/>
      <c r="ROL45" s="438"/>
      <c r="ROM45" s="480"/>
      <c r="RON45" s="439"/>
      <c r="ROP45" s="450"/>
      <c r="ROQ45" s="439"/>
      <c r="ROS45" s="438"/>
      <c r="ROT45" s="480"/>
      <c r="ROU45" s="438"/>
      <c r="ROV45" s="480"/>
      <c r="ROW45" s="439"/>
      <c r="ROY45" s="450"/>
      <c r="ROZ45" s="439"/>
      <c r="RPB45" s="438"/>
      <c r="RPC45" s="480"/>
      <c r="RPD45" s="438"/>
      <c r="RPE45" s="480"/>
      <c r="RPF45" s="439"/>
      <c r="RPH45" s="450"/>
      <c r="RPI45" s="439"/>
      <c r="RPK45" s="438"/>
      <c r="RPL45" s="480"/>
      <c r="RPM45" s="438"/>
      <c r="RPN45" s="480"/>
      <c r="RPO45" s="439"/>
      <c r="RPQ45" s="450"/>
      <c r="RPR45" s="439"/>
      <c r="RPT45" s="438"/>
      <c r="RPU45" s="480"/>
      <c r="RPV45" s="438"/>
      <c r="RPW45" s="480"/>
      <c r="RPX45" s="439"/>
      <c r="RPZ45" s="450"/>
      <c r="RQA45" s="439"/>
      <c r="RQC45" s="438"/>
      <c r="RQD45" s="480"/>
      <c r="RQE45" s="438"/>
      <c r="RQF45" s="480"/>
      <c r="RQG45" s="439"/>
      <c r="RQI45" s="450"/>
      <c r="RQJ45" s="439"/>
      <c r="RQL45" s="438"/>
      <c r="RQM45" s="480"/>
      <c r="RQN45" s="438"/>
      <c r="RQO45" s="480"/>
      <c r="RQP45" s="439"/>
      <c r="RQR45" s="450"/>
      <c r="RQS45" s="439"/>
      <c r="RQU45" s="438"/>
      <c r="RQV45" s="480"/>
      <c r="RQW45" s="438"/>
      <c r="RQX45" s="480"/>
      <c r="RQY45" s="439"/>
      <c r="RRA45" s="450"/>
      <c r="RRB45" s="439"/>
      <c r="RRD45" s="438"/>
      <c r="RRE45" s="480"/>
      <c r="RRF45" s="438"/>
      <c r="RRG45" s="480"/>
      <c r="RRH45" s="439"/>
      <c r="RRJ45" s="450"/>
      <c r="RRK45" s="439"/>
      <c r="RRM45" s="438"/>
      <c r="RRN45" s="480"/>
      <c r="RRO45" s="438"/>
      <c r="RRP45" s="480"/>
      <c r="RRQ45" s="439"/>
      <c r="RRS45" s="450"/>
      <c r="RRT45" s="439"/>
      <c r="RRV45" s="438"/>
      <c r="RRW45" s="480"/>
      <c r="RRX45" s="438"/>
      <c r="RRY45" s="480"/>
      <c r="RRZ45" s="439"/>
      <c r="RSB45" s="450"/>
      <c r="RSC45" s="439"/>
      <c r="RSE45" s="438"/>
      <c r="RSF45" s="480"/>
      <c r="RSG45" s="438"/>
      <c r="RSH45" s="480"/>
      <c r="RSI45" s="439"/>
      <c r="RSK45" s="450"/>
      <c r="RSL45" s="439"/>
      <c r="RSN45" s="438"/>
      <c r="RSO45" s="480"/>
      <c r="RSP45" s="438"/>
      <c r="RSQ45" s="480"/>
      <c r="RSR45" s="439"/>
      <c r="RST45" s="450"/>
      <c r="RSU45" s="439"/>
      <c r="RSW45" s="438"/>
      <c r="RSX45" s="480"/>
      <c r="RSY45" s="438"/>
      <c r="RSZ45" s="480"/>
      <c r="RTA45" s="439"/>
      <c r="RTC45" s="450"/>
      <c r="RTD45" s="439"/>
      <c r="RTF45" s="438"/>
      <c r="RTG45" s="480"/>
      <c r="RTH45" s="438"/>
      <c r="RTI45" s="480"/>
      <c r="RTJ45" s="439"/>
      <c r="RTL45" s="450"/>
      <c r="RTM45" s="439"/>
      <c r="RTO45" s="438"/>
      <c r="RTP45" s="480"/>
      <c r="RTQ45" s="438"/>
      <c r="RTR45" s="480"/>
      <c r="RTS45" s="439"/>
      <c r="RTU45" s="450"/>
      <c r="RTV45" s="439"/>
      <c r="RTX45" s="438"/>
      <c r="RTY45" s="480"/>
      <c r="RTZ45" s="438"/>
      <c r="RUA45" s="480"/>
      <c r="RUB45" s="439"/>
      <c r="RUD45" s="450"/>
      <c r="RUE45" s="439"/>
      <c r="RUG45" s="438"/>
      <c r="RUH45" s="480"/>
      <c r="RUI45" s="438"/>
      <c r="RUJ45" s="480"/>
      <c r="RUK45" s="439"/>
      <c r="RUM45" s="450"/>
      <c r="RUN45" s="439"/>
      <c r="RUP45" s="438"/>
      <c r="RUQ45" s="480"/>
      <c r="RUR45" s="438"/>
      <c r="RUS45" s="480"/>
      <c r="RUT45" s="439"/>
      <c r="RUV45" s="450"/>
      <c r="RUW45" s="439"/>
      <c r="RUY45" s="438"/>
      <c r="RUZ45" s="480"/>
      <c r="RVA45" s="438"/>
      <c r="RVB45" s="480"/>
      <c r="RVC45" s="439"/>
      <c r="RVE45" s="450"/>
      <c r="RVF45" s="439"/>
      <c r="RVH45" s="438"/>
      <c r="RVI45" s="480"/>
      <c r="RVJ45" s="438"/>
      <c r="RVK45" s="480"/>
      <c r="RVL45" s="439"/>
      <c r="RVN45" s="450"/>
      <c r="RVO45" s="439"/>
      <c r="RVQ45" s="438"/>
      <c r="RVR45" s="480"/>
      <c r="RVS45" s="438"/>
      <c r="RVT45" s="480"/>
      <c r="RVU45" s="439"/>
      <c r="RVW45" s="450"/>
      <c r="RVX45" s="439"/>
      <c r="RVZ45" s="438"/>
      <c r="RWA45" s="480"/>
      <c r="RWB45" s="438"/>
      <c r="RWC45" s="480"/>
      <c r="RWD45" s="439"/>
      <c r="RWF45" s="450"/>
      <c r="RWG45" s="439"/>
      <c r="RWI45" s="438"/>
      <c r="RWJ45" s="480"/>
      <c r="RWK45" s="438"/>
      <c r="RWL45" s="480"/>
      <c r="RWM45" s="439"/>
      <c r="RWO45" s="450"/>
      <c r="RWP45" s="439"/>
      <c r="RWR45" s="438"/>
      <c r="RWS45" s="480"/>
      <c r="RWT45" s="438"/>
      <c r="RWU45" s="480"/>
      <c r="RWV45" s="439"/>
      <c r="RWX45" s="450"/>
      <c r="RWY45" s="439"/>
      <c r="RXA45" s="438"/>
      <c r="RXB45" s="480"/>
      <c r="RXC45" s="438"/>
      <c r="RXD45" s="480"/>
      <c r="RXE45" s="439"/>
      <c r="RXG45" s="450"/>
      <c r="RXH45" s="439"/>
      <c r="RXJ45" s="438"/>
      <c r="RXK45" s="480"/>
      <c r="RXL45" s="438"/>
      <c r="RXM45" s="480"/>
      <c r="RXN45" s="439"/>
      <c r="RXP45" s="450"/>
      <c r="RXQ45" s="439"/>
      <c r="RXS45" s="438"/>
      <c r="RXT45" s="480"/>
      <c r="RXU45" s="438"/>
      <c r="RXV45" s="480"/>
      <c r="RXW45" s="439"/>
      <c r="RXY45" s="450"/>
      <c r="RXZ45" s="439"/>
      <c r="RYB45" s="438"/>
      <c r="RYC45" s="480"/>
      <c r="RYD45" s="438"/>
      <c r="RYE45" s="480"/>
      <c r="RYF45" s="439"/>
      <c r="RYH45" s="450"/>
      <c r="RYI45" s="439"/>
      <c r="RYK45" s="438"/>
      <c r="RYL45" s="480"/>
      <c r="RYM45" s="438"/>
      <c r="RYN45" s="480"/>
      <c r="RYO45" s="439"/>
      <c r="RYQ45" s="450"/>
      <c r="RYR45" s="439"/>
      <c r="RYT45" s="438"/>
      <c r="RYU45" s="480"/>
      <c r="RYV45" s="438"/>
      <c r="RYW45" s="480"/>
      <c r="RYX45" s="439"/>
      <c r="RYZ45" s="450"/>
      <c r="RZA45" s="439"/>
      <c r="RZC45" s="438"/>
      <c r="RZD45" s="480"/>
      <c r="RZE45" s="438"/>
      <c r="RZF45" s="480"/>
      <c r="RZG45" s="439"/>
      <c r="RZI45" s="450"/>
      <c r="RZJ45" s="439"/>
      <c r="RZL45" s="438"/>
      <c r="RZM45" s="480"/>
      <c r="RZN45" s="438"/>
      <c r="RZO45" s="480"/>
      <c r="RZP45" s="439"/>
      <c r="RZR45" s="450"/>
      <c r="RZS45" s="439"/>
      <c r="RZU45" s="438"/>
      <c r="RZV45" s="480"/>
      <c r="RZW45" s="438"/>
      <c r="RZX45" s="480"/>
      <c r="RZY45" s="439"/>
      <c r="SAA45" s="450"/>
      <c r="SAB45" s="439"/>
      <c r="SAD45" s="438"/>
      <c r="SAE45" s="480"/>
      <c r="SAF45" s="438"/>
      <c r="SAG45" s="480"/>
      <c r="SAH45" s="439"/>
      <c r="SAJ45" s="450"/>
      <c r="SAK45" s="439"/>
      <c r="SAM45" s="438"/>
      <c r="SAN45" s="480"/>
      <c r="SAO45" s="438"/>
      <c r="SAP45" s="480"/>
      <c r="SAQ45" s="439"/>
      <c r="SAS45" s="450"/>
      <c r="SAT45" s="439"/>
      <c r="SAV45" s="438"/>
      <c r="SAW45" s="480"/>
      <c r="SAX45" s="438"/>
      <c r="SAY45" s="480"/>
      <c r="SAZ45" s="439"/>
      <c r="SBB45" s="450"/>
      <c r="SBC45" s="439"/>
      <c r="SBE45" s="438"/>
      <c r="SBF45" s="480"/>
      <c r="SBG45" s="438"/>
      <c r="SBH45" s="480"/>
      <c r="SBI45" s="439"/>
      <c r="SBK45" s="450"/>
      <c r="SBL45" s="439"/>
      <c r="SBN45" s="438"/>
      <c r="SBO45" s="480"/>
      <c r="SBP45" s="438"/>
      <c r="SBQ45" s="480"/>
      <c r="SBR45" s="439"/>
      <c r="SBT45" s="450"/>
      <c r="SBU45" s="439"/>
      <c r="SBW45" s="438"/>
      <c r="SBX45" s="480"/>
      <c r="SBY45" s="438"/>
      <c r="SBZ45" s="480"/>
      <c r="SCA45" s="439"/>
      <c r="SCC45" s="450"/>
      <c r="SCD45" s="439"/>
      <c r="SCF45" s="438"/>
      <c r="SCG45" s="480"/>
      <c r="SCH45" s="438"/>
      <c r="SCI45" s="480"/>
      <c r="SCJ45" s="439"/>
      <c r="SCL45" s="450"/>
      <c r="SCM45" s="439"/>
      <c r="SCO45" s="438"/>
      <c r="SCP45" s="480"/>
      <c r="SCQ45" s="438"/>
      <c r="SCR45" s="480"/>
      <c r="SCS45" s="439"/>
      <c r="SCU45" s="450"/>
      <c r="SCV45" s="439"/>
      <c r="SCX45" s="438"/>
      <c r="SCY45" s="480"/>
      <c r="SCZ45" s="438"/>
      <c r="SDA45" s="480"/>
      <c r="SDB45" s="439"/>
      <c r="SDD45" s="450"/>
      <c r="SDE45" s="439"/>
      <c r="SDG45" s="438"/>
      <c r="SDH45" s="480"/>
      <c r="SDI45" s="438"/>
      <c r="SDJ45" s="480"/>
      <c r="SDK45" s="439"/>
      <c r="SDM45" s="450"/>
      <c r="SDN45" s="439"/>
      <c r="SDP45" s="438"/>
      <c r="SDQ45" s="480"/>
      <c r="SDR45" s="438"/>
      <c r="SDS45" s="480"/>
      <c r="SDT45" s="439"/>
      <c r="SDV45" s="450"/>
      <c r="SDW45" s="439"/>
      <c r="SDY45" s="438"/>
      <c r="SDZ45" s="480"/>
      <c r="SEA45" s="438"/>
      <c r="SEB45" s="480"/>
      <c r="SEC45" s="439"/>
      <c r="SEE45" s="450"/>
      <c r="SEF45" s="439"/>
      <c r="SEH45" s="438"/>
      <c r="SEI45" s="480"/>
      <c r="SEJ45" s="438"/>
      <c r="SEK45" s="480"/>
      <c r="SEL45" s="439"/>
      <c r="SEN45" s="450"/>
      <c r="SEO45" s="439"/>
      <c r="SEQ45" s="438"/>
      <c r="SER45" s="480"/>
      <c r="SES45" s="438"/>
      <c r="SET45" s="480"/>
      <c r="SEU45" s="439"/>
      <c r="SEW45" s="450"/>
      <c r="SEX45" s="439"/>
      <c r="SEZ45" s="438"/>
      <c r="SFA45" s="480"/>
      <c r="SFB45" s="438"/>
      <c r="SFC45" s="480"/>
      <c r="SFD45" s="439"/>
      <c r="SFF45" s="450"/>
      <c r="SFG45" s="439"/>
      <c r="SFI45" s="438"/>
      <c r="SFJ45" s="480"/>
      <c r="SFK45" s="438"/>
      <c r="SFL45" s="480"/>
      <c r="SFM45" s="439"/>
      <c r="SFO45" s="450"/>
      <c r="SFP45" s="439"/>
      <c r="SFR45" s="438"/>
      <c r="SFS45" s="480"/>
      <c r="SFT45" s="438"/>
      <c r="SFU45" s="480"/>
      <c r="SFV45" s="439"/>
      <c r="SFX45" s="450"/>
      <c r="SFY45" s="439"/>
      <c r="SGA45" s="438"/>
      <c r="SGB45" s="480"/>
      <c r="SGC45" s="438"/>
      <c r="SGD45" s="480"/>
      <c r="SGE45" s="439"/>
      <c r="SGG45" s="450"/>
      <c r="SGH45" s="439"/>
      <c r="SGJ45" s="438"/>
      <c r="SGK45" s="480"/>
      <c r="SGL45" s="438"/>
      <c r="SGM45" s="480"/>
      <c r="SGN45" s="439"/>
      <c r="SGP45" s="450"/>
      <c r="SGQ45" s="439"/>
      <c r="SGS45" s="438"/>
      <c r="SGT45" s="480"/>
      <c r="SGU45" s="438"/>
      <c r="SGV45" s="480"/>
      <c r="SGW45" s="439"/>
      <c r="SGY45" s="450"/>
      <c r="SGZ45" s="439"/>
      <c r="SHB45" s="438"/>
      <c r="SHC45" s="480"/>
      <c r="SHD45" s="438"/>
      <c r="SHE45" s="480"/>
      <c r="SHF45" s="439"/>
      <c r="SHH45" s="450"/>
      <c r="SHI45" s="439"/>
      <c r="SHK45" s="438"/>
      <c r="SHL45" s="480"/>
      <c r="SHM45" s="438"/>
      <c r="SHN45" s="480"/>
      <c r="SHO45" s="439"/>
      <c r="SHQ45" s="450"/>
      <c r="SHR45" s="439"/>
      <c r="SHT45" s="438"/>
      <c r="SHU45" s="480"/>
      <c r="SHV45" s="438"/>
      <c r="SHW45" s="480"/>
      <c r="SHX45" s="439"/>
      <c r="SHZ45" s="450"/>
      <c r="SIA45" s="439"/>
      <c r="SIC45" s="438"/>
      <c r="SID45" s="480"/>
      <c r="SIE45" s="438"/>
      <c r="SIF45" s="480"/>
      <c r="SIG45" s="439"/>
      <c r="SII45" s="450"/>
      <c r="SIJ45" s="439"/>
      <c r="SIL45" s="438"/>
      <c r="SIM45" s="480"/>
      <c r="SIN45" s="438"/>
      <c r="SIO45" s="480"/>
      <c r="SIP45" s="439"/>
      <c r="SIR45" s="450"/>
      <c r="SIS45" s="439"/>
      <c r="SIU45" s="438"/>
      <c r="SIV45" s="480"/>
      <c r="SIW45" s="438"/>
      <c r="SIX45" s="480"/>
      <c r="SIY45" s="439"/>
      <c r="SJA45" s="450"/>
      <c r="SJB45" s="439"/>
      <c r="SJD45" s="438"/>
      <c r="SJE45" s="480"/>
      <c r="SJF45" s="438"/>
      <c r="SJG45" s="480"/>
      <c r="SJH45" s="439"/>
      <c r="SJJ45" s="450"/>
      <c r="SJK45" s="439"/>
      <c r="SJM45" s="438"/>
      <c r="SJN45" s="480"/>
      <c r="SJO45" s="438"/>
      <c r="SJP45" s="480"/>
      <c r="SJQ45" s="439"/>
      <c r="SJS45" s="450"/>
      <c r="SJT45" s="439"/>
      <c r="SJV45" s="438"/>
      <c r="SJW45" s="480"/>
      <c r="SJX45" s="438"/>
      <c r="SJY45" s="480"/>
      <c r="SJZ45" s="439"/>
      <c r="SKB45" s="450"/>
      <c r="SKC45" s="439"/>
      <c r="SKE45" s="438"/>
      <c r="SKF45" s="480"/>
      <c r="SKG45" s="438"/>
      <c r="SKH45" s="480"/>
      <c r="SKI45" s="439"/>
      <c r="SKK45" s="450"/>
      <c r="SKL45" s="439"/>
      <c r="SKN45" s="438"/>
      <c r="SKO45" s="480"/>
      <c r="SKP45" s="438"/>
      <c r="SKQ45" s="480"/>
      <c r="SKR45" s="439"/>
      <c r="SKT45" s="450"/>
      <c r="SKU45" s="439"/>
      <c r="SKW45" s="438"/>
      <c r="SKX45" s="480"/>
      <c r="SKY45" s="438"/>
      <c r="SKZ45" s="480"/>
      <c r="SLA45" s="439"/>
      <c r="SLC45" s="450"/>
      <c r="SLD45" s="439"/>
      <c r="SLF45" s="438"/>
      <c r="SLG45" s="480"/>
      <c r="SLH45" s="438"/>
      <c r="SLI45" s="480"/>
      <c r="SLJ45" s="439"/>
      <c r="SLL45" s="450"/>
      <c r="SLM45" s="439"/>
      <c r="SLO45" s="438"/>
      <c r="SLP45" s="480"/>
      <c r="SLQ45" s="438"/>
      <c r="SLR45" s="480"/>
      <c r="SLS45" s="439"/>
      <c r="SLU45" s="450"/>
      <c r="SLV45" s="439"/>
      <c r="SLX45" s="438"/>
      <c r="SLY45" s="480"/>
      <c r="SLZ45" s="438"/>
      <c r="SMA45" s="480"/>
      <c r="SMB45" s="439"/>
      <c r="SMD45" s="450"/>
      <c r="SME45" s="439"/>
      <c r="SMG45" s="438"/>
      <c r="SMH45" s="480"/>
      <c r="SMI45" s="438"/>
      <c r="SMJ45" s="480"/>
      <c r="SMK45" s="439"/>
      <c r="SMM45" s="450"/>
      <c r="SMN45" s="439"/>
      <c r="SMP45" s="438"/>
      <c r="SMQ45" s="480"/>
      <c r="SMR45" s="438"/>
      <c r="SMS45" s="480"/>
      <c r="SMT45" s="439"/>
      <c r="SMV45" s="450"/>
      <c r="SMW45" s="439"/>
      <c r="SMY45" s="438"/>
      <c r="SMZ45" s="480"/>
      <c r="SNA45" s="438"/>
      <c r="SNB45" s="480"/>
      <c r="SNC45" s="439"/>
      <c r="SNE45" s="450"/>
      <c r="SNF45" s="439"/>
      <c r="SNH45" s="438"/>
      <c r="SNI45" s="480"/>
      <c r="SNJ45" s="438"/>
      <c r="SNK45" s="480"/>
      <c r="SNL45" s="439"/>
      <c r="SNN45" s="450"/>
      <c r="SNO45" s="439"/>
      <c r="SNQ45" s="438"/>
      <c r="SNR45" s="480"/>
      <c r="SNS45" s="438"/>
      <c r="SNT45" s="480"/>
      <c r="SNU45" s="439"/>
      <c r="SNW45" s="450"/>
      <c r="SNX45" s="439"/>
      <c r="SNZ45" s="438"/>
      <c r="SOA45" s="480"/>
      <c r="SOB45" s="438"/>
      <c r="SOC45" s="480"/>
      <c r="SOD45" s="439"/>
      <c r="SOF45" s="450"/>
      <c r="SOG45" s="439"/>
      <c r="SOI45" s="438"/>
      <c r="SOJ45" s="480"/>
      <c r="SOK45" s="438"/>
      <c r="SOL45" s="480"/>
      <c r="SOM45" s="439"/>
      <c r="SOO45" s="450"/>
      <c r="SOP45" s="439"/>
      <c r="SOR45" s="438"/>
      <c r="SOS45" s="480"/>
      <c r="SOT45" s="438"/>
      <c r="SOU45" s="480"/>
      <c r="SOV45" s="439"/>
      <c r="SOX45" s="450"/>
      <c r="SOY45" s="439"/>
      <c r="SPA45" s="438"/>
      <c r="SPB45" s="480"/>
      <c r="SPC45" s="438"/>
      <c r="SPD45" s="480"/>
      <c r="SPE45" s="439"/>
      <c r="SPG45" s="450"/>
      <c r="SPH45" s="439"/>
      <c r="SPJ45" s="438"/>
      <c r="SPK45" s="480"/>
      <c r="SPL45" s="438"/>
      <c r="SPM45" s="480"/>
      <c r="SPN45" s="439"/>
      <c r="SPP45" s="450"/>
      <c r="SPQ45" s="439"/>
      <c r="SPS45" s="438"/>
      <c r="SPT45" s="480"/>
      <c r="SPU45" s="438"/>
      <c r="SPV45" s="480"/>
      <c r="SPW45" s="439"/>
      <c r="SPY45" s="450"/>
      <c r="SPZ45" s="439"/>
      <c r="SQB45" s="438"/>
      <c r="SQC45" s="480"/>
      <c r="SQD45" s="438"/>
      <c r="SQE45" s="480"/>
      <c r="SQF45" s="439"/>
      <c r="SQH45" s="450"/>
      <c r="SQI45" s="439"/>
      <c r="SQK45" s="438"/>
      <c r="SQL45" s="480"/>
      <c r="SQM45" s="438"/>
      <c r="SQN45" s="480"/>
      <c r="SQO45" s="439"/>
      <c r="SQQ45" s="450"/>
      <c r="SQR45" s="439"/>
      <c r="SQT45" s="438"/>
      <c r="SQU45" s="480"/>
      <c r="SQV45" s="438"/>
      <c r="SQW45" s="480"/>
      <c r="SQX45" s="439"/>
      <c r="SQZ45" s="450"/>
      <c r="SRA45" s="439"/>
      <c r="SRC45" s="438"/>
      <c r="SRD45" s="480"/>
      <c r="SRE45" s="438"/>
      <c r="SRF45" s="480"/>
      <c r="SRG45" s="439"/>
      <c r="SRI45" s="450"/>
      <c r="SRJ45" s="439"/>
      <c r="SRL45" s="438"/>
      <c r="SRM45" s="480"/>
      <c r="SRN45" s="438"/>
      <c r="SRO45" s="480"/>
      <c r="SRP45" s="439"/>
      <c r="SRR45" s="450"/>
      <c r="SRS45" s="439"/>
      <c r="SRU45" s="438"/>
      <c r="SRV45" s="480"/>
      <c r="SRW45" s="438"/>
      <c r="SRX45" s="480"/>
      <c r="SRY45" s="439"/>
      <c r="SSA45" s="450"/>
      <c r="SSB45" s="439"/>
      <c r="SSD45" s="438"/>
      <c r="SSE45" s="480"/>
      <c r="SSF45" s="438"/>
      <c r="SSG45" s="480"/>
      <c r="SSH45" s="439"/>
      <c r="SSJ45" s="450"/>
      <c r="SSK45" s="439"/>
      <c r="SSM45" s="438"/>
      <c r="SSN45" s="480"/>
      <c r="SSO45" s="438"/>
      <c r="SSP45" s="480"/>
      <c r="SSQ45" s="439"/>
      <c r="SSS45" s="450"/>
      <c r="SST45" s="439"/>
      <c r="SSV45" s="438"/>
      <c r="SSW45" s="480"/>
      <c r="SSX45" s="438"/>
      <c r="SSY45" s="480"/>
      <c r="SSZ45" s="439"/>
      <c r="STB45" s="450"/>
      <c r="STC45" s="439"/>
      <c r="STE45" s="438"/>
      <c r="STF45" s="480"/>
      <c r="STG45" s="438"/>
      <c r="STH45" s="480"/>
      <c r="STI45" s="439"/>
      <c r="STK45" s="450"/>
      <c r="STL45" s="439"/>
      <c r="STN45" s="438"/>
      <c r="STO45" s="480"/>
      <c r="STP45" s="438"/>
      <c r="STQ45" s="480"/>
      <c r="STR45" s="439"/>
      <c r="STT45" s="450"/>
      <c r="STU45" s="439"/>
      <c r="STW45" s="438"/>
      <c r="STX45" s="480"/>
      <c r="STY45" s="438"/>
      <c r="STZ45" s="480"/>
      <c r="SUA45" s="439"/>
      <c r="SUC45" s="450"/>
      <c r="SUD45" s="439"/>
      <c r="SUF45" s="438"/>
      <c r="SUG45" s="480"/>
      <c r="SUH45" s="438"/>
      <c r="SUI45" s="480"/>
      <c r="SUJ45" s="439"/>
      <c r="SUL45" s="450"/>
      <c r="SUM45" s="439"/>
      <c r="SUO45" s="438"/>
      <c r="SUP45" s="480"/>
      <c r="SUQ45" s="438"/>
      <c r="SUR45" s="480"/>
      <c r="SUS45" s="439"/>
      <c r="SUU45" s="450"/>
      <c r="SUV45" s="439"/>
      <c r="SUX45" s="438"/>
      <c r="SUY45" s="480"/>
      <c r="SUZ45" s="438"/>
      <c r="SVA45" s="480"/>
      <c r="SVB45" s="439"/>
      <c r="SVD45" s="450"/>
      <c r="SVE45" s="439"/>
      <c r="SVG45" s="438"/>
      <c r="SVH45" s="480"/>
      <c r="SVI45" s="438"/>
      <c r="SVJ45" s="480"/>
      <c r="SVK45" s="439"/>
      <c r="SVM45" s="450"/>
      <c r="SVN45" s="439"/>
      <c r="SVP45" s="438"/>
      <c r="SVQ45" s="480"/>
      <c r="SVR45" s="438"/>
      <c r="SVS45" s="480"/>
      <c r="SVT45" s="439"/>
      <c r="SVV45" s="450"/>
      <c r="SVW45" s="439"/>
      <c r="SVY45" s="438"/>
      <c r="SVZ45" s="480"/>
      <c r="SWA45" s="438"/>
      <c r="SWB45" s="480"/>
      <c r="SWC45" s="439"/>
      <c r="SWE45" s="450"/>
      <c r="SWF45" s="439"/>
      <c r="SWH45" s="438"/>
      <c r="SWI45" s="480"/>
      <c r="SWJ45" s="438"/>
      <c r="SWK45" s="480"/>
      <c r="SWL45" s="439"/>
      <c r="SWN45" s="450"/>
      <c r="SWO45" s="439"/>
      <c r="SWQ45" s="438"/>
      <c r="SWR45" s="480"/>
      <c r="SWS45" s="438"/>
      <c r="SWT45" s="480"/>
      <c r="SWU45" s="439"/>
      <c r="SWW45" s="450"/>
      <c r="SWX45" s="439"/>
      <c r="SWZ45" s="438"/>
      <c r="SXA45" s="480"/>
      <c r="SXB45" s="438"/>
      <c r="SXC45" s="480"/>
      <c r="SXD45" s="439"/>
      <c r="SXF45" s="450"/>
      <c r="SXG45" s="439"/>
      <c r="SXI45" s="438"/>
      <c r="SXJ45" s="480"/>
      <c r="SXK45" s="438"/>
      <c r="SXL45" s="480"/>
      <c r="SXM45" s="439"/>
      <c r="SXO45" s="450"/>
      <c r="SXP45" s="439"/>
      <c r="SXR45" s="438"/>
      <c r="SXS45" s="480"/>
      <c r="SXT45" s="438"/>
      <c r="SXU45" s="480"/>
      <c r="SXV45" s="439"/>
      <c r="SXX45" s="450"/>
      <c r="SXY45" s="439"/>
      <c r="SYA45" s="438"/>
      <c r="SYB45" s="480"/>
      <c r="SYC45" s="438"/>
      <c r="SYD45" s="480"/>
      <c r="SYE45" s="439"/>
      <c r="SYG45" s="450"/>
      <c r="SYH45" s="439"/>
      <c r="SYJ45" s="438"/>
      <c r="SYK45" s="480"/>
      <c r="SYL45" s="438"/>
      <c r="SYM45" s="480"/>
      <c r="SYN45" s="439"/>
      <c r="SYP45" s="450"/>
      <c r="SYQ45" s="439"/>
      <c r="SYS45" s="438"/>
      <c r="SYT45" s="480"/>
      <c r="SYU45" s="438"/>
      <c r="SYV45" s="480"/>
      <c r="SYW45" s="439"/>
      <c r="SYY45" s="450"/>
      <c r="SYZ45" s="439"/>
      <c r="SZB45" s="438"/>
      <c r="SZC45" s="480"/>
      <c r="SZD45" s="438"/>
      <c r="SZE45" s="480"/>
      <c r="SZF45" s="439"/>
      <c r="SZH45" s="450"/>
      <c r="SZI45" s="439"/>
      <c r="SZK45" s="438"/>
      <c r="SZL45" s="480"/>
      <c r="SZM45" s="438"/>
      <c r="SZN45" s="480"/>
      <c r="SZO45" s="439"/>
      <c r="SZQ45" s="450"/>
      <c r="SZR45" s="439"/>
      <c r="SZT45" s="438"/>
      <c r="SZU45" s="480"/>
      <c r="SZV45" s="438"/>
      <c r="SZW45" s="480"/>
      <c r="SZX45" s="439"/>
      <c r="SZZ45" s="450"/>
      <c r="TAA45" s="439"/>
      <c r="TAC45" s="438"/>
      <c r="TAD45" s="480"/>
      <c r="TAE45" s="438"/>
      <c r="TAF45" s="480"/>
      <c r="TAG45" s="439"/>
      <c r="TAI45" s="450"/>
      <c r="TAJ45" s="439"/>
      <c r="TAL45" s="438"/>
      <c r="TAM45" s="480"/>
      <c r="TAN45" s="438"/>
      <c r="TAO45" s="480"/>
      <c r="TAP45" s="439"/>
      <c r="TAR45" s="450"/>
      <c r="TAS45" s="439"/>
      <c r="TAU45" s="438"/>
      <c r="TAV45" s="480"/>
      <c r="TAW45" s="438"/>
      <c r="TAX45" s="480"/>
      <c r="TAY45" s="439"/>
      <c r="TBA45" s="450"/>
      <c r="TBB45" s="439"/>
      <c r="TBD45" s="438"/>
      <c r="TBE45" s="480"/>
      <c r="TBF45" s="438"/>
      <c r="TBG45" s="480"/>
      <c r="TBH45" s="439"/>
      <c r="TBJ45" s="450"/>
      <c r="TBK45" s="439"/>
      <c r="TBM45" s="438"/>
      <c r="TBN45" s="480"/>
      <c r="TBO45" s="438"/>
      <c r="TBP45" s="480"/>
      <c r="TBQ45" s="439"/>
      <c r="TBS45" s="450"/>
      <c r="TBT45" s="439"/>
      <c r="TBV45" s="438"/>
      <c r="TBW45" s="480"/>
      <c r="TBX45" s="438"/>
      <c r="TBY45" s="480"/>
      <c r="TBZ45" s="439"/>
      <c r="TCB45" s="450"/>
      <c r="TCC45" s="439"/>
      <c r="TCE45" s="438"/>
      <c r="TCF45" s="480"/>
      <c r="TCG45" s="438"/>
      <c r="TCH45" s="480"/>
      <c r="TCI45" s="439"/>
      <c r="TCK45" s="450"/>
      <c r="TCL45" s="439"/>
      <c r="TCN45" s="438"/>
      <c r="TCO45" s="480"/>
      <c r="TCP45" s="438"/>
      <c r="TCQ45" s="480"/>
      <c r="TCR45" s="439"/>
      <c r="TCT45" s="450"/>
      <c r="TCU45" s="439"/>
      <c r="TCW45" s="438"/>
      <c r="TCX45" s="480"/>
      <c r="TCY45" s="438"/>
      <c r="TCZ45" s="480"/>
      <c r="TDA45" s="439"/>
      <c r="TDC45" s="450"/>
      <c r="TDD45" s="439"/>
      <c r="TDF45" s="438"/>
      <c r="TDG45" s="480"/>
      <c r="TDH45" s="438"/>
      <c r="TDI45" s="480"/>
      <c r="TDJ45" s="439"/>
      <c r="TDL45" s="450"/>
      <c r="TDM45" s="439"/>
      <c r="TDO45" s="438"/>
      <c r="TDP45" s="480"/>
      <c r="TDQ45" s="438"/>
      <c r="TDR45" s="480"/>
      <c r="TDS45" s="439"/>
      <c r="TDU45" s="450"/>
      <c r="TDV45" s="439"/>
      <c r="TDX45" s="438"/>
      <c r="TDY45" s="480"/>
      <c r="TDZ45" s="438"/>
      <c r="TEA45" s="480"/>
      <c r="TEB45" s="439"/>
      <c r="TED45" s="450"/>
      <c r="TEE45" s="439"/>
      <c r="TEG45" s="438"/>
      <c r="TEH45" s="480"/>
      <c r="TEI45" s="438"/>
      <c r="TEJ45" s="480"/>
      <c r="TEK45" s="439"/>
      <c r="TEM45" s="450"/>
      <c r="TEN45" s="439"/>
      <c r="TEP45" s="438"/>
      <c r="TEQ45" s="480"/>
      <c r="TER45" s="438"/>
      <c r="TES45" s="480"/>
      <c r="TET45" s="439"/>
      <c r="TEV45" s="450"/>
      <c r="TEW45" s="439"/>
      <c r="TEY45" s="438"/>
      <c r="TEZ45" s="480"/>
      <c r="TFA45" s="438"/>
      <c r="TFB45" s="480"/>
      <c r="TFC45" s="439"/>
      <c r="TFE45" s="450"/>
      <c r="TFF45" s="439"/>
      <c r="TFH45" s="438"/>
      <c r="TFI45" s="480"/>
      <c r="TFJ45" s="438"/>
      <c r="TFK45" s="480"/>
      <c r="TFL45" s="439"/>
      <c r="TFN45" s="450"/>
      <c r="TFO45" s="439"/>
      <c r="TFQ45" s="438"/>
      <c r="TFR45" s="480"/>
      <c r="TFS45" s="438"/>
      <c r="TFT45" s="480"/>
      <c r="TFU45" s="439"/>
      <c r="TFW45" s="450"/>
      <c r="TFX45" s="439"/>
      <c r="TFZ45" s="438"/>
      <c r="TGA45" s="480"/>
      <c r="TGB45" s="438"/>
      <c r="TGC45" s="480"/>
      <c r="TGD45" s="439"/>
      <c r="TGF45" s="450"/>
      <c r="TGG45" s="439"/>
      <c r="TGI45" s="438"/>
      <c r="TGJ45" s="480"/>
      <c r="TGK45" s="438"/>
      <c r="TGL45" s="480"/>
      <c r="TGM45" s="439"/>
      <c r="TGO45" s="450"/>
      <c r="TGP45" s="439"/>
      <c r="TGR45" s="438"/>
      <c r="TGS45" s="480"/>
      <c r="TGT45" s="438"/>
      <c r="TGU45" s="480"/>
      <c r="TGV45" s="439"/>
      <c r="TGX45" s="450"/>
      <c r="TGY45" s="439"/>
      <c r="THA45" s="438"/>
      <c r="THB45" s="480"/>
      <c r="THC45" s="438"/>
      <c r="THD45" s="480"/>
      <c r="THE45" s="439"/>
      <c r="THG45" s="450"/>
      <c r="THH45" s="439"/>
      <c r="THJ45" s="438"/>
      <c r="THK45" s="480"/>
      <c r="THL45" s="438"/>
      <c r="THM45" s="480"/>
      <c r="THN45" s="439"/>
      <c r="THP45" s="450"/>
      <c r="THQ45" s="439"/>
      <c r="THS45" s="438"/>
      <c r="THT45" s="480"/>
      <c r="THU45" s="438"/>
      <c r="THV45" s="480"/>
      <c r="THW45" s="439"/>
      <c r="THY45" s="450"/>
      <c r="THZ45" s="439"/>
      <c r="TIB45" s="438"/>
      <c r="TIC45" s="480"/>
      <c r="TID45" s="438"/>
      <c r="TIE45" s="480"/>
      <c r="TIF45" s="439"/>
      <c r="TIH45" s="450"/>
      <c r="TII45" s="439"/>
      <c r="TIK45" s="438"/>
      <c r="TIL45" s="480"/>
      <c r="TIM45" s="438"/>
      <c r="TIN45" s="480"/>
      <c r="TIO45" s="439"/>
      <c r="TIQ45" s="450"/>
      <c r="TIR45" s="439"/>
      <c r="TIT45" s="438"/>
      <c r="TIU45" s="480"/>
      <c r="TIV45" s="438"/>
      <c r="TIW45" s="480"/>
      <c r="TIX45" s="439"/>
      <c r="TIZ45" s="450"/>
      <c r="TJA45" s="439"/>
      <c r="TJC45" s="438"/>
      <c r="TJD45" s="480"/>
      <c r="TJE45" s="438"/>
      <c r="TJF45" s="480"/>
      <c r="TJG45" s="439"/>
      <c r="TJI45" s="450"/>
      <c r="TJJ45" s="439"/>
      <c r="TJL45" s="438"/>
      <c r="TJM45" s="480"/>
      <c r="TJN45" s="438"/>
      <c r="TJO45" s="480"/>
      <c r="TJP45" s="439"/>
      <c r="TJR45" s="450"/>
      <c r="TJS45" s="439"/>
      <c r="TJU45" s="438"/>
      <c r="TJV45" s="480"/>
      <c r="TJW45" s="438"/>
      <c r="TJX45" s="480"/>
      <c r="TJY45" s="439"/>
      <c r="TKA45" s="450"/>
      <c r="TKB45" s="439"/>
      <c r="TKD45" s="438"/>
      <c r="TKE45" s="480"/>
      <c r="TKF45" s="438"/>
      <c r="TKG45" s="480"/>
      <c r="TKH45" s="439"/>
      <c r="TKJ45" s="450"/>
      <c r="TKK45" s="439"/>
      <c r="TKM45" s="438"/>
      <c r="TKN45" s="480"/>
      <c r="TKO45" s="438"/>
      <c r="TKP45" s="480"/>
      <c r="TKQ45" s="439"/>
      <c r="TKS45" s="450"/>
      <c r="TKT45" s="439"/>
      <c r="TKV45" s="438"/>
      <c r="TKW45" s="480"/>
      <c r="TKX45" s="438"/>
      <c r="TKY45" s="480"/>
      <c r="TKZ45" s="439"/>
      <c r="TLB45" s="450"/>
      <c r="TLC45" s="439"/>
      <c r="TLE45" s="438"/>
      <c r="TLF45" s="480"/>
      <c r="TLG45" s="438"/>
      <c r="TLH45" s="480"/>
      <c r="TLI45" s="439"/>
      <c r="TLK45" s="450"/>
      <c r="TLL45" s="439"/>
      <c r="TLN45" s="438"/>
      <c r="TLO45" s="480"/>
      <c r="TLP45" s="438"/>
      <c r="TLQ45" s="480"/>
      <c r="TLR45" s="439"/>
      <c r="TLT45" s="450"/>
      <c r="TLU45" s="439"/>
      <c r="TLW45" s="438"/>
      <c r="TLX45" s="480"/>
      <c r="TLY45" s="438"/>
      <c r="TLZ45" s="480"/>
      <c r="TMA45" s="439"/>
      <c r="TMC45" s="450"/>
      <c r="TMD45" s="439"/>
      <c r="TMF45" s="438"/>
      <c r="TMG45" s="480"/>
      <c r="TMH45" s="438"/>
      <c r="TMI45" s="480"/>
      <c r="TMJ45" s="439"/>
      <c r="TML45" s="450"/>
      <c r="TMM45" s="439"/>
      <c r="TMO45" s="438"/>
      <c r="TMP45" s="480"/>
      <c r="TMQ45" s="438"/>
      <c r="TMR45" s="480"/>
      <c r="TMS45" s="439"/>
      <c r="TMU45" s="450"/>
      <c r="TMV45" s="439"/>
      <c r="TMX45" s="438"/>
      <c r="TMY45" s="480"/>
      <c r="TMZ45" s="438"/>
      <c r="TNA45" s="480"/>
      <c r="TNB45" s="439"/>
      <c r="TND45" s="450"/>
      <c r="TNE45" s="439"/>
      <c r="TNG45" s="438"/>
      <c r="TNH45" s="480"/>
      <c r="TNI45" s="438"/>
      <c r="TNJ45" s="480"/>
      <c r="TNK45" s="439"/>
      <c r="TNM45" s="450"/>
      <c r="TNN45" s="439"/>
      <c r="TNP45" s="438"/>
      <c r="TNQ45" s="480"/>
      <c r="TNR45" s="438"/>
      <c r="TNS45" s="480"/>
      <c r="TNT45" s="439"/>
      <c r="TNV45" s="450"/>
      <c r="TNW45" s="439"/>
      <c r="TNY45" s="438"/>
      <c r="TNZ45" s="480"/>
      <c r="TOA45" s="438"/>
      <c r="TOB45" s="480"/>
      <c r="TOC45" s="439"/>
      <c r="TOE45" s="450"/>
      <c r="TOF45" s="439"/>
      <c r="TOH45" s="438"/>
      <c r="TOI45" s="480"/>
      <c r="TOJ45" s="438"/>
      <c r="TOK45" s="480"/>
      <c r="TOL45" s="439"/>
      <c r="TON45" s="450"/>
      <c r="TOO45" s="439"/>
      <c r="TOQ45" s="438"/>
      <c r="TOR45" s="480"/>
      <c r="TOS45" s="438"/>
      <c r="TOT45" s="480"/>
      <c r="TOU45" s="439"/>
      <c r="TOW45" s="450"/>
      <c r="TOX45" s="439"/>
      <c r="TOZ45" s="438"/>
      <c r="TPA45" s="480"/>
      <c r="TPB45" s="438"/>
      <c r="TPC45" s="480"/>
      <c r="TPD45" s="439"/>
      <c r="TPF45" s="450"/>
      <c r="TPG45" s="439"/>
      <c r="TPI45" s="438"/>
      <c r="TPJ45" s="480"/>
      <c r="TPK45" s="438"/>
      <c r="TPL45" s="480"/>
      <c r="TPM45" s="439"/>
      <c r="TPO45" s="450"/>
      <c r="TPP45" s="439"/>
      <c r="TPR45" s="438"/>
      <c r="TPS45" s="480"/>
      <c r="TPT45" s="438"/>
      <c r="TPU45" s="480"/>
      <c r="TPV45" s="439"/>
      <c r="TPX45" s="450"/>
      <c r="TPY45" s="439"/>
      <c r="TQA45" s="438"/>
      <c r="TQB45" s="480"/>
      <c r="TQC45" s="438"/>
      <c r="TQD45" s="480"/>
      <c r="TQE45" s="439"/>
      <c r="TQG45" s="450"/>
      <c r="TQH45" s="439"/>
      <c r="TQJ45" s="438"/>
      <c r="TQK45" s="480"/>
      <c r="TQL45" s="438"/>
      <c r="TQM45" s="480"/>
      <c r="TQN45" s="439"/>
      <c r="TQP45" s="450"/>
      <c r="TQQ45" s="439"/>
      <c r="TQS45" s="438"/>
      <c r="TQT45" s="480"/>
      <c r="TQU45" s="438"/>
      <c r="TQV45" s="480"/>
      <c r="TQW45" s="439"/>
      <c r="TQY45" s="450"/>
      <c r="TQZ45" s="439"/>
      <c r="TRB45" s="438"/>
      <c r="TRC45" s="480"/>
      <c r="TRD45" s="438"/>
      <c r="TRE45" s="480"/>
      <c r="TRF45" s="439"/>
      <c r="TRH45" s="450"/>
      <c r="TRI45" s="439"/>
      <c r="TRK45" s="438"/>
      <c r="TRL45" s="480"/>
      <c r="TRM45" s="438"/>
      <c r="TRN45" s="480"/>
      <c r="TRO45" s="439"/>
      <c r="TRQ45" s="450"/>
      <c r="TRR45" s="439"/>
      <c r="TRT45" s="438"/>
      <c r="TRU45" s="480"/>
      <c r="TRV45" s="438"/>
      <c r="TRW45" s="480"/>
      <c r="TRX45" s="439"/>
      <c r="TRZ45" s="450"/>
      <c r="TSA45" s="439"/>
      <c r="TSC45" s="438"/>
      <c r="TSD45" s="480"/>
      <c r="TSE45" s="438"/>
      <c r="TSF45" s="480"/>
      <c r="TSG45" s="439"/>
      <c r="TSI45" s="450"/>
      <c r="TSJ45" s="439"/>
      <c r="TSL45" s="438"/>
      <c r="TSM45" s="480"/>
      <c r="TSN45" s="438"/>
      <c r="TSO45" s="480"/>
      <c r="TSP45" s="439"/>
      <c r="TSR45" s="450"/>
      <c r="TSS45" s="439"/>
      <c r="TSU45" s="438"/>
      <c r="TSV45" s="480"/>
      <c r="TSW45" s="438"/>
      <c r="TSX45" s="480"/>
      <c r="TSY45" s="439"/>
      <c r="TTA45" s="450"/>
      <c r="TTB45" s="439"/>
      <c r="TTD45" s="438"/>
      <c r="TTE45" s="480"/>
      <c r="TTF45" s="438"/>
      <c r="TTG45" s="480"/>
      <c r="TTH45" s="439"/>
      <c r="TTJ45" s="450"/>
      <c r="TTK45" s="439"/>
      <c r="TTM45" s="438"/>
      <c r="TTN45" s="480"/>
      <c r="TTO45" s="438"/>
      <c r="TTP45" s="480"/>
      <c r="TTQ45" s="439"/>
      <c r="TTS45" s="450"/>
      <c r="TTT45" s="439"/>
      <c r="TTV45" s="438"/>
      <c r="TTW45" s="480"/>
      <c r="TTX45" s="438"/>
      <c r="TTY45" s="480"/>
      <c r="TTZ45" s="439"/>
      <c r="TUB45" s="450"/>
      <c r="TUC45" s="439"/>
      <c r="TUE45" s="438"/>
      <c r="TUF45" s="480"/>
      <c r="TUG45" s="438"/>
      <c r="TUH45" s="480"/>
      <c r="TUI45" s="439"/>
      <c r="TUK45" s="450"/>
      <c r="TUL45" s="439"/>
      <c r="TUN45" s="438"/>
      <c r="TUO45" s="480"/>
      <c r="TUP45" s="438"/>
      <c r="TUQ45" s="480"/>
      <c r="TUR45" s="439"/>
      <c r="TUT45" s="450"/>
      <c r="TUU45" s="439"/>
      <c r="TUW45" s="438"/>
      <c r="TUX45" s="480"/>
      <c r="TUY45" s="438"/>
      <c r="TUZ45" s="480"/>
      <c r="TVA45" s="439"/>
      <c r="TVC45" s="450"/>
      <c r="TVD45" s="439"/>
      <c r="TVF45" s="438"/>
      <c r="TVG45" s="480"/>
      <c r="TVH45" s="438"/>
      <c r="TVI45" s="480"/>
      <c r="TVJ45" s="439"/>
      <c r="TVL45" s="450"/>
      <c r="TVM45" s="439"/>
      <c r="TVO45" s="438"/>
      <c r="TVP45" s="480"/>
      <c r="TVQ45" s="438"/>
      <c r="TVR45" s="480"/>
      <c r="TVS45" s="439"/>
      <c r="TVU45" s="450"/>
      <c r="TVV45" s="439"/>
      <c r="TVX45" s="438"/>
      <c r="TVY45" s="480"/>
      <c r="TVZ45" s="438"/>
      <c r="TWA45" s="480"/>
      <c r="TWB45" s="439"/>
      <c r="TWD45" s="450"/>
      <c r="TWE45" s="439"/>
      <c r="TWG45" s="438"/>
      <c r="TWH45" s="480"/>
      <c r="TWI45" s="438"/>
      <c r="TWJ45" s="480"/>
      <c r="TWK45" s="439"/>
      <c r="TWM45" s="450"/>
      <c r="TWN45" s="439"/>
      <c r="TWP45" s="438"/>
      <c r="TWQ45" s="480"/>
      <c r="TWR45" s="438"/>
      <c r="TWS45" s="480"/>
      <c r="TWT45" s="439"/>
      <c r="TWV45" s="450"/>
      <c r="TWW45" s="439"/>
      <c r="TWY45" s="438"/>
      <c r="TWZ45" s="480"/>
      <c r="TXA45" s="438"/>
      <c r="TXB45" s="480"/>
      <c r="TXC45" s="439"/>
      <c r="TXE45" s="450"/>
      <c r="TXF45" s="439"/>
      <c r="TXH45" s="438"/>
      <c r="TXI45" s="480"/>
      <c r="TXJ45" s="438"/>
      <c r="TXK45" s="480"/>
      <c r="TXL45" s="439"/>
      <c r="TXN45" s="450"/>
      <c r="TXO45" s="439"/>
      <c r="TXQ45" s="438"/>
      <c r="TXR45" s="480"/>
      <c r="TXS45" s="438"/>
      <c r="TXT45" s="480"/>
      <c r="TXU45" s="439"/>
      <c r="TXW45" s="450"/>
      <c r="TXX45" s="439"/>
      <c r="TXZ45" s="438"/>
      <c r="TYA45" s="480"/>
      <c r="TYB45" s="438"/>
      <c r="TYC45" s="480"/>
      <c r="TYD45" s="439"/>
      <c r="TYF45" s="450"/>
      <c r="TYG45" s="439"/>
      <c r="TYI45" s="438"/>
      <c r="TYJ45" s="480"/>
      <c r="TYK45" s="438"/>
      <c r="TYL45" s="480"/>
      <c r="TYM45" s="439"/>
      <c r="TYO45" s="450"/>
      <c r="TYP45" s="439"/>
      <c r="TYR45" s="438"/>
      <c r="TYS45" s="480"/>
      <c r="TYT45" s="438"/>
      <c r="TYU45" s="480"/>
      <c r="TYV45" s="439"/>
      <c r="TYX45" s="450"/>
      <c r="TYY45" s="439"/>
      <c r="TZA45" s="438"/>
      <c r="TZB45" s="480"/>
      <c r="TZC45" s="438"/>
      <c r="TZD45" s="480"/>
      <c r="TZE45" s="439"/>
      <c r="TZG45" s="450"/>
      <c r="TZH45" s="439"/>
      <c r="TZJ45" s="438"/>
      <c r="TZK45" s="480"/>
      <c r="TZL45" s="438"/>
      <c r="TZM45" s="480"/>
      <c r="TZN45" s="439"/>
      <c r="TZP45" s="450"/>
      <c r="TZQ45" s="439"/>
      <c r="TZS45" s="438"/>
      <c r="TZT45" s="480"/>
      <c r="TZU45" s="438"/>
      <c r="TZV45" s="480"/>
      <c r="TZW45" s="439"/>
      <c r="TZY45" s="450"/>
      <c r="TZZ45" s="439"/>
      <c r="UAB45" s="438"/>
      <c r="UAC45" s="480"/>
      <c r="UAD45" s="438"/>
      <c r="UAE45" s="480"/>
      <c r="UAF45" s="439"/>
      <c r="UAH45" s="450"/>
      <c r="UAI45" s="439"/>
      <c r="UAK45" s="438"/>
      <c r="UAL45" s="480"/>
      <c r="UAM45" s="438"/>
      <c r="UAN45" s="480"/>
      <c r="UAO45" s="439"/>
      <c r="UAQ45" s="450"/>
      <c r="UAR45" s="439"/>
      <c r="UAT45" s="438"/>
      <c r="UAU45" s="480"/>
      <c r="UAV45" s="438"/>
      <c r="UAW45" s="480"/>
      <c r="UAX45" s="439"/>
      <c r="UAZ45" s="450"/>
      <c r="UBA45" s="439"/>
      <c r="UBC45" s="438"/>
      <c r="UBD45" s="480"/>
      <c r="UBE45" s="438"/>
      <c r="UBF45" s="480"/>
      <c r="UBG45" s="439"/>
      <c r="UBI45" s="450"/>
      <c r="UBJ45" s="439"/>
      <c r="UBL45" s="438"/>
      <c r="UBM45" s="480"/>
      <c r="UBN45" s="438"/>
      <c r="UBO45" s="480"/>
      <c r="UBP45" s="439"/>
      <c r="UBR45" s="450"/>
      <c r="UBS45" s="439"/>
      <c r="UBU45" s="438"/>
      <c r="UBV45" s="480"/>
      <c r="UBW45" s="438"/>
      <c r="UBX45" s="480"/>
      <c r="UBY45" s="439"/>
      <c r="UCA45" s="450"/>
      <c r="UCB45" s="439"/>
      <c r="UCD45" s="438"/>
      <c r="UCE45" s="480"/>
      <c r="UCF45" s="438"/>
      <c r="UCG45" s="480"/>
      <c r="UCH45" s="439"/>
      <c r="UCJ45" s="450"/>
      <c r="UCK45" s="439"/>
      <c r="UCM45" s="438"/>
      <c r="UCN45" s="480"/>
      <c r="UCO45" s="438"/>
      <c r="UCP45" s="480"/>
      <c r="UCQ45" s="439"/>
      <c r="UCS45" s="450"/>
      <c r="UCT45" s="439"/>
      <c r="UCV45" s="438"/>
      <c r="UCW45" s="480"/>
      <c r="UCX45" s="438"/>
      <c r="UCY45" s="480"/>
      <c r="UCZ45" s="439"/>
      <c r="UDB45" s="450"/>
      <c r="UDC45" s="439"/>
      <c r="UDE45" s="438"/>
      <c r="UDF45" s="480"/>
      <c r="UDG45" s="438"/>
      <c r="UDH45" s="480"/>
      <c r="UDI45" s="439"/>
      <c r="UDK45" s="450"/>
      <c r="UDL45" s="439"/>
      <c r="UDN45" s="438"/>
      <c r="UDO45" s="480"/>
      <c r="UDP45" s="438"/>
      <c r="UDQ45" s="480"/>
      <c r="UDR45" s="439"/>
      <c r="UDT45" s="450"/>
      <c r="UDU45" s="439"/>
      <c r="UDW45" s="438"/>
      <c r="UDX45" s="480"/>
      <c r="UDY45" s="438"/>
      <c r="UDZ45" s="480"/>
      <c r="UEA45" s="439"/>
      <c r="UEC45" s="450"/>
      <c r="UED45" s="439"/>
      <c r="UEF45" s="438"/>
      <c r="UEG45" s="480"/>
      <c r="UEH45" s="438"/>
      <c r="UEI45" s="480"/>
      <c r="UEJ45" s="439"/>
      <c r="UEL45" s="450"/>
      <c r="UEM45" s="439"/>
      <c r="UEO45" s="438"/>
      <c r="UEP45" s="480"/>
      <c r="UEQ45" s="438"/>
      <c r="UER45" s="480"/>
      <c r="UES45" s="439"/>
      <c r="UEU45" s="450"/>
      <c r="UEV45" s="439"/>
      <c r="UEX45" s="438"/>
      <c r="UEY45" s="480"/>
      <c r="UEZ45" s="438"/>
      <c r="UFA45" s="480"/>
      <c r="UFB45" s="439"/>
      <c r="UFD45" s="450"/>
      <c r="UFE45" s="439"/>
      <c r="UFG45" s="438"/>
      <c r="UFH45" s="480"/>
      <c r="UFI45" s="438"/>
      <c r="UFJ45" s="480"/>
      <c r="UFK45" s="439"/>
      <c r="UFM45" s="450"/>
      <c r="UFN45" s="439"/>
      <c r="UFP45" s="438"/>
      <c r="UFQ45" s="480"/>
      <c r="UFR45" s="438"/>
      <c r="UFS45" s="480"/>
      <c r="UFT45" s="439"/>
      <c r="UFV45" s="450"/>
      <c r="UFW45" s="439"/>
      <c r="UFY45" s="438"/>
      <c r="UFZ45" s="480"/>
      <c r="UGA45" s="438"/>
      <c r="UGB45" s="480"/>
      <c r="UGC45" s="439"/>
      <c r="UGE45" s="450"/>
      <c r="UGF45" s="439"/>
      <c r="UGH45" s="438"/>
      <c r="UGI45" s="480"/>
      <c r="UGJ45" s="438"/>
      <c r="UGK45" s="480"/>
      <c r="UGL45" s="439"/>
      <c r="UGN45" s="450"/>
      <c r="UGO45" s="439"/>
      <c r="UGQ45" s="438"/>
      <c r="UGR45" s="480"/>
      <c r="UGS45" s="438"/>
      <c r="UGT45" s="480"/>
      <c r="UGU45" s="439"/>
      <c r="UGW45" s="450"/>
      <c r="UGX45" s="439"/>
      <c r="UGZ45" s="438"/>
      <c r="UHA45" s="480"/>
      <c r="UHB45" s="438"/>
      <c r="UHC45" s="480"/>
      <c r="UHD45" s="439"/>
      <c r="UHF45" s="450"/>
      <c r="UHG45" s="439"/>
      <c r="UHI45" s="438"/>
      <c r="UHJ45" s="480"/>
      <c r="UHK45" s="438"/>
      <c r="UHL45" s="480"/>
      <c r="UHM45" s="439"/>
      <c r="UHO45" s="450"/>
      <c r="UHP45" s="439"/>
      <c r="UHR45" s="438"/>
      <c r="UHS45" s="480"/>
      <c r="UHT45" s="438"/>
      <c r="UHU45" s="480"/>
      <c r="UHV45" s="439"/>
      <c r="UHX45" s="450"/>
      <c r="UHY45" s="439"/>
      <c r="UIA45" s="438"/>
      <c r="UIB45" s="480"/>
      <c r="UIC45" s="438"/>
      <c r="UID45" s="480"/>
      <c r="UIE45" s="439"/>
      <c r="UIG45" s="450"/>
      <c r="UIH45" s="439"/>
      <c r="UIJ45" s="438"/>
      <c r="UIK45" s="480"/>
      <c r="UIL45" s="438"/>
      <c r="UIM45" s="480"/>
      <c r="UIN45" s="439"/>
      <c r="UIP45" s="450"/>
      <c r="UIQ45" s="439"/>
      <c r="UIS45" s="438"/>
      <c r="UIT45" s="480"/>
      <c r="UIU45" s="438"/>
      <c r="UIV45" s="480"/>
      <c r="UIW45" s="439"/>
      <c r="UIY45" s="450"/>
      <c r="UIZ45" s="439"/>
      <c r="UJB45" s="438"/>
      <c r="UJC45" s="480"/>
      <c r="UJD45" s="438"/>
      <c r="UJE45" s="480"/>
      <c r="UJF45" s="439"/>
      <c r="UJH45" s="450"/>
      <c r="UJI45" s="439"/>
      <c r="UJK45" s="438"/>
      <c r="UJL45" s="480"/>
      <c r="UJM45" s="438"/>
      <c r="UJN45" s="480"/>
      <c r="UJO45" s="439"/>
      <c r="UJQ45" s="450"/>
      <c r="UJR45" s="439"/>
      <c r="UJT45" s="438"/>
      <c r="UJU45" s="480"/>
      <c r="UJV45" s="438"/>
      <c r="UJW45" s="480"/>
      <c r="UJX45" s="439"/>
      <c r="UJZ45" s="450"/>
      <c r="UKA45" s="439"/>
      <c r="UKC45" s="438"/>
      <c r="UKD45" s="480"/>
      <c r="UKE45" s="438"/>
      <c r="UKF45" s="480"/>
      <c r="UKG45" s="439"/>
      <c r="UKI45" s="450"/>
      <c r="UKJ45" s="439"/>
      <c r="UKL45" s="438"/>
      <c r="UKM45" s="480"/>
      <c r="UKN45" s="438"/>
      <c r="UKO45" s="480"/>
      <c r="UKP45" s="439"/>
      <c r="UKR45" s="450"/>
      <c r="UKS45" s="439"/>
      <c r="UKU45" s="438"/>
      <c r="UKV45" s="480"/>
      <c r="UKW45" s="438"/>
      <c r="UKX45" s="480"/>
      <c r="UKY45" s="439"/>
      <c r="ULA45" s="450"/>
      <c r="ULB45" s="439"/>
      <c r="ULD45" s="438"/>
      <c r="ULE45" s="480"/>
      <c r="ULF45" s="438"/>
      <c r="ULG45" s="480"/>
      <c r="ULH45" s="439"/>
      <c r="ULJ45" s="450"/>
      <c r="ULK45" s="439"/>
      <c r="ULM45" s="438"/>
      <c r="ULN45" s="480"/>
      <c r="ULO45" s="438"/>
      <c r="ULP45" s="480"/>
      <c r="ULQ45" s="439"/>
      <c r="ULS45" s="450"/>
      <c r="ULT45" s="439"/>
      <c r="ULV45" s="438"/>
      <c r="ULW45" s="480"/>
      <c r="ULX45" s="438"/>
      <c r="ULY45" s="480"/>
      <c r="ULZ45" s="439"/>
      <c r="UMB45" s="450"/>
      <c r="UMC45" s="439"/>
      <c r="UME45" s="438"/>
      <c r="UMF45" s="480"/>
      <c r="UMG45" s="438"/>
      <c r="UMH45" s="480"/>
      <c r="UMI45" s="439"/>
      <c r="UMK45" s="450"/>
      <c r="UML45" s="439"/>
      <c r="UMN45" s="438"/>
      <c r="UMO45" s="480"/>
      <c r="UMP45" s="438"/>
      <c r="UMQ45" s="480"/>
      <c r="UMR45" s="439"/>
      <c r="UMT45" s="450"/>
      <c r="UMU45" s="439"/>
      <c r="UMW45" s="438"/>
      <c r="UMX45" s="480"/>
      <c r="UMY45" s="438"/>
      <c r="UMZ45" s="480"/>
      <c r="UNA45" s="439"/>
      <c r="UNC45" s="450"/>
      <c r="UND45" s="439"/>
      <c r="UNF45" s="438"/>
      <c r="UNG45" s="480"/>
      <c r="UNH45" s="438"/>
      <c r="UNI45" s="480"/>
      <c r="UNJ45" s="439"/>
      <c r="UNL45" s="450"/>
      <c r="UNM45" s="439"/>
      <c r="UNO45" s="438"/>
      <c r="UNP45" s="480"/>
      <c r="UNQ45" s="438"/>
      <c r="UNR45" s="480"/>
      <c r="UNS45" s="439"/>
      <c r="UNU45" s="450"/>
      <c r="UNV45" s="439"/>
      <c r="UNX45" s="438"/>
      <c r="UNY45" s="480"/>
      <c r="UNZ45" s="438"/>
      <c r="UOA45" s="480"/>
      <c r="UOB45" s="439"/>
      <c r="UOD45" s="450"/>
      <c r="UOE45" s="439"/>
      <c r="UOG45" s="438"/>
      <c r="UOH45" s="480"/>
      <c r="UOI45" s="438"/>
      <c r="UOJ45" s="480"/>
      <c r="UOK45" s="439"/>
      <c r="UOM45" s="450"/>
      <c r="UON45" s="439"/>
      <c r="UOP45" s="438"/>
      <c r="UOQ45" s="480"/>
      <c r="UOR45" s="438"/>
      <c r="UOS45" s="480"/>
      <c r="UOT45" s="439"/>
      <c r="UOV45" s="450"/>
      <c r="UOW45" s="439"/>
      <c r="UOY45" s="438"/>
      <c r="UOZ45" s="480"/>
      <c r="UPA45" s="438"/>
      <c r="UPB45" s="480"/>
      <c r="UPC45" s="439"/>
      <c r="UPE45" s="450"/>
      <c r="UPF45" s="439"/>
      <c r="UPH45" s="438"/>
      <c r="UPI45" s="480"/>
      <c r="UPJ45" s="438"/>
      <c r="UPK45" s="480"/>
      <c r="UPL45" s="439"/>
      <c r="UPN45" s="450"/>
      <c r="UPO45" s="439"/>
      <c r="UPQ45" s="438"/>
      <c r="UPR45" s="480"/>
      <c r="UPS45" s="438"/>
      <c r="UPT45" s="480"/>
      <c r="UPU45" s="439"/>
      <c r="UPW45" s="450"/>
      <c r="UPX45" s="439"/>
      <c r="UPZ45" s="438"/>
      <c r="UQA45" s="480"/>
      <c r="UQB45" s="438"/>
      <c r="UQC45" s="480"/>
      <c r="UQD45" s="439"/>
      <c r="UQF45" s="450"/>
      <c r="UQG45" s="439"/>
      <c r="UQI45" s="438"/>
      <c r="UQJ45" s="480"/>
      <c r="UQK45" s="438"/>
      <c r="UQL45" s="480"/>
      <c r="UQM45" s="439"/>
      <c r="UQO45" s="450"/>
      <c r="UQP45" s="439"/>
      <c r="UQR45" s="438"/>
      <c r="UQS45" s="480"/>
      <c r="UQT45" s="438"/>
      <c r="UQU45" s="480"/>
      <c r="UQV45" s="439"/>
      <c r="UQX45" s="450"/>
      <c r="UQY45" s="439"/>
      <c r="URA45" s="438"/>
      <c r="URB45" s="480"/>
      <c r="URC45" s="438"/>
      <c r="URD45" s="480"/>
      <c r="URE45" s="439"/>
      <c r="URG45" s="450"/>
      <c r="URH45" s="439"/>
      <c r="URJ45" s="438"/>
      <c r="URK45" s="480"/>
      <c r="URL45" s="438"/>
      <c r="URM45" s="480"/>
      <c r="URN45" s="439"/>
      <c r="URP45" s="450"/>
      <c r="URQ45" s="439"/>
      <c r="URS45" s="438"/>
      <c r="URT45" s="480"/>
      <c r="URU45" s="438"/>
      <c r="URV45" s="480"/>
      <c r="URW45" s="439"/>
      <c r="URY45" s="450"/>
      <c r="URZ45" s="439"/>
      <c r="USB45" s="438"/>
      <c r="USC45" s="480"/>
      <c r="USD45" s="438"/>
      <c r="USE45" s="480"/>
      <c r="USF45" s="439"/>
      <c r="USH45" s="450"/>
      <c r="USI45" s="439"/>
      <c r="USK45" s="438"/>
      <c r="USL45" s="480"/>
      <c r="USM45" s="438"/>
      <c r="USN45" s="480"/>
      <c r="USO45" s="439"/>
      <c r="USQ45" s="450"/>
      <c r="USR45" s="439"/>
      <c r="UST45" s="438"/>
      <c r="USU45" s="480"/>
      <c r="USV45" s="438"/>
      <c r="USW45" s="480"/>
      <c r="USX45" s="439"/>
      <c r="USZ45" s="450"/>
      <c r="UTA45" s="439"/>
      <c r="UTC45" s="438"/>
      <c r="UTD45" s="480"/>
      <c r="UTE45" s="438"/>
      <c r="UTF45" s="480"/>
      <c r="UTG45" s="439"/>
      <c r="UTI45" s="450"/>
      <c r="UTJ45" s="439"/>
      <c r="UTL45" s="438"/>
      <c r="UTM45" s="480"/>
      <c r="UTN45" s="438"/>
      <c r="UTO45" s="480"/>
      <c r="UTP45" s="439"/>
      <c r="UTR45" s="450"/>
      <c r="UTS45" s="439"/>
      <c r="UTU45" s="438"/>
      <c r="UTV45" s="480"/>
      <c r="UTW45" s="438"/>
      <c r="UTX45" s="480"/>
      <c r="UTY45" s="439"/>
      <c r="UUA45" s="450"/>
      <c r="UUB45" s="439"/>
      <c r="UUD45" s="438"/>
      <c r="UUE45" s="480"/>
      <c r="UUF45" s="438"/>
      <c r="UUG45" s="480"/>
      <c r="UUH45" s="439"/>
      <c r="UUJ45" s="450"/>
      <c r="UUK45" s="439"/>
      <c r="UUM45" s="438"/>
      <c r="UUN45" s="480"/>
      <c r="UUO45" s="438"/>
      <c r="UUP45" s="480"/>
      <c r="UUQ45" s="439"/>
      <c r="UUS45" s="450"/>
      <c r="UUT45" s="439"/>
      <c r="UUV45" s="438"/>
      <c r="UUW45" s="480"/>
      <c r="UUX45" s="438"/>
      <c r="UUY45" s="480"/>
      <c r="UUZ45" s="439"/>
      <c r="UVB45" s="450"/>
      <c r="UVC45" s="439"/>
      <c r="UVE45" s="438"/>
      <c r="UVF45" s="480"/>
      <c r="UVG45" s="438"/>
      <c r="UVH45" s="480"/>
      <c r="UVI45" s="439"/>
      <c r="UVK45" s="450"/>
      <c r="UVL45" s="439"/>
      <c r="UVN45" s="438"/>
      <c r="UVO45" s="480"/>
      <c r="UVP45" s="438"/>
      <c r="UVQ45" s="480"/>
      <c r="UVR45" s="439"/>
      <c r="UVT45" s="450"/>
      <c r="UVU45" s="439"/>
      <c r="UVW45" s="438"/>
      <c r="UVX45" s="480"/>
      <c r="UVY45" s="438"/>
      <c r="UVZ45" s="480"/>
      <c r="UWA45" s="439"/>
      <c r="UWC45" s="450"/>
      <c r="UWD45" s="439"/>
      <c r="UWF45" s="438"/>
      <c r="UWG45" s="480"/>
      <c r="UWH45" s="438"/>
      <c r="UWI45" s="480"/>
      <c r="UWJ45" s="439"/>
      <c r="UWL45" s="450"/>
      <c r="UWM45" s="439"/>
      <c r="UWO45" s="438"/>
      <c r="UWP45" s="480"/>
      <c r="UWQ45" s="438"/>
      <c r="UWR45" s="480"/>
      <c r="UWS45" s="439"/>
      <c r="UWU45" s="450"/>
      <c r="UWV45" s="439"/>
      <c r="UWX45" s="438"/>
      <c r="UWY45" s="480"/>
      <c r="UWZ45" s="438"/>
      <c r="UXA45" s="480"/>
      <c r="UXB45" s="439"/>
      <c r="UXD45" s="450"/>
      <c r="UXE45" s="439"/>
      <c r="UXG45" s="438"/>
      <c r="UXH45" s="480"/>
      <c r="UXI45" s="438"/>
      <c r="UXJ45" s="480"/>
      <c r="UXK45" s="439"/>
      <c r="UXM45" s="450"/>
      <c r="UXN45" s="439"/>
      <c r="UXP45" s="438"/>
      <c r="UXQ45" s="480"/>
      <c r="UXR45" s="438"/>
      <c r="UXS45" s="480"/>
      <c r="UXT45" s="439"/>
      <c r="UXV45" s="450"/>
      <c r="UXW45" s="439"/>
      <c r="UXY45" s="438"/>
      <c r="UXZ45" s="480"/>
      <c r="UYA45" s="438"/>
      <c r="UYB45" s="480"/>
      <c r="UYC45" s="439"/>
      <c r="UYE45" s="450"/>
      <c r="UYF45" s="439"/>
      <c r="UYH45" s="438"/>
      <c r="UYI45" s="480"/>
      <c r="UYJ45" s="438"/>
      <c r="UYK45" s="480"/>
      <c r="UYL45" s="439"/>
      <c r="UYN45" s="450"/>
      <c r="UYO45" s="439"/>
      <c r="UYQ45" s="438"/>
      <c r="UYR45" s="480"/>
      <c r="UYS45" s="438"/>
      <c r="UYT45" s="480"/>
      <c r="UYU45" s="439"/>
      <c r="UYW45" s="450"/>
      <c r="UYX45" s="439"/>
      <c r="UYZ45" s="438"/>
      <c r="UZA45" s="480"/>
      <c r="UZB45" s="438"/>
      <c r="UZC45" s="480"/>
      <c r="UZD45" s="439"/>
      <c r="UZF45" s="450"/>
      <c r="UZG45" s="439"/>
      <c r="UZI45" s="438"/>
      <c r="UZJ45" s="480"/>
      <c r="UZK45" s="438"/>
      <c r="UZL45" s="480"/>
      <c r="UZM45" s="439"/>
      <c r="UZO45" s="450"/>
      <c r="UZP45" s="439"/>
      <c r="UZR45" s="438"/>
      <c r="UZS45" s="480"/>
      <c r="UZT45" s="438"/>
      <c r="UZU45" s="480"/>
      <c r="UZV45" s="439"/>
      <c r="UZX45" s="450"/>
      <c r="UZY45" s="439"/>
      <c r="VAA45" s="438"/>
      <c r="VAB45" s="480"/>
      <c r="VAC45" s="438"/>
      <c r="VAD45" s="480"/>
      <c r="VAE45" s="439"/>
      <c r="VAG45" s="450"/>
      <c r="VAH45" s="439"/>
      <c r="VAJ45" s="438"/>
      <c r="VAK45" s="480"/>
      <c r="VAL45" s="438"/>
      <c r="VAM45" s="480"/>
      <c r="VAN45" s="439"/>
      <c r="VAP45" s="450"/>
      <c r="VAQ45" s="439"/>
      <c r="VAS45" s="438"/>
      <c r="VAT45" s="480"/>
      <c r="VAU45" s="438"/>
      <c r="VAV45" s="480"/>
      <c r="VAW45" s="439"/>
      <c r="VAY45" s="450"/>
      <c r="VAZ45" s="439"/>
      <c r="VBB45" s="438"/>
      <c r="VBC45" s="480"/>
      <c r="VBD45" s="438"/>
      <c r="VBE45" s="480"/>
      <c r="VBF45" s="439"/>
      <c r="VBH45" s="450"/>
      <c r="VBI45" s="439"/>
      <c r="VBK45" s="438"/>
      <c r="VBL45" s="480"/>
      <c r="VBM45" s="438"/>
      <c r="VBN45" s="480"/>
      <c r="VBO45" s="439"/>
      <c r="VBQ45" s="450"/>
      <c r="VBR45" s="439"/>
      <c r="VBT45" s="438"/>
      <c r="VBU45" s="480"/>
      <c r="VBV45" s="438"/>
      <c r="VBW45" s="480"/>
      <c r="VBX45" s="439"/>
      <c r="VBZ45" s="450"/>
      <c r="VCA45" s="439"/>
      <c r="VCC45" s="438"/>
      <c r="VCD45" s="480"/>
      <c r="VCE45" s="438"/>
      <c r="VCF45" s="480"/>
      <c r="VCG45" s="439"/>
      <c r="VCI45" s="450"/>
      <c r="VCJ45" s="439"/>
      <c r="VCL45" s="438"/>
      <c r="VCM45" s="480"/>
      <c r="VCN45" s="438"/>
      <c r="VCO45" s="480"/>
      <c r="VCP45" s="439"/>
      <c r="VCR45" s="450"/>
      <c r="VCS45" s="439"/>
      <c r="VCU45" s="438"/>
      <c r="VCV45" s="480"/>
      <c r="VCW45" s="438"/>
      <c r="VCX45" s="480"/>
      <c r="VCY45" s="439"/>
      <c r="VDA45" s="450"/>
      <c r="VDB45" s="439"/>
      <c r="VDD45" s="438"/>
      <c r="VDE45" s="480"/>
      <c r="VDF45" s="438"/>
      <c r="VDG45" s="480"/>
      <c r="VDH45" s="439"/>
      <c r="VDJ45" s="450"/>
      <c r="VDK45" s="439"/>
      <c r="VDM45" s="438"/>
      <c r="VDN45" s="480"/>
      <c r="VDO45" s="438"/>
      <c r="VDP45" s="480"/>
      <c r="VDQ45" s="439"/>
      <c r="VDS45" s="450"/>
      <c r="VDT45" s="439"/>
      <c r="VDV45" s="438"/>
      <c r="VDW45" s="480"/>
      <c r="VDX45" s="438"/>
      <c r="VDY45" s="480"/>
      <c r="VDZ45" s="439"/>
      <c r="VEB45" s="450"/>
      <c r="VEC45" s="439"/>
      <c r="VEE45" s="438"/>
      <c r="VEF45" s="480"/>
      <c r="VEG45" s="438"/>
      <c r="VEH45" s="480"/>
      <c r="VEI45" s="439"/>
      <c r="VEK45" s="450"/>
      <c r="VEL45" s="439"/>
      <c r="VEN45" s="438"/>
      <c r="VEO45" s="480"/>
      <c r="VEP45" s="438"/>
      <c r="VEQ45" s="480"/>
      <c r="VER45" s="439"/>
      <c r="VET45" s="450"/>
      <c r="VEU45" s="439"/>
      <c r="VEW45" s="438"/>
      <c r="VEX45" s="480"/>
      <c r="VEY45" s="438"/>
      <c r="VEZ45" s="480"/>
      <c r="VFA45" s="439"/>
      <c r="VFC45" s="450"/>
      <c r="VFD45" s="439"/>
      <c r="VFF45" s="438"/>
      <c r="VFG45" s="480"/>
      <c r="VFH45" s="438"/>
      <c r="VFI45" s="480"/>
      <c r="VFJ45" s="439"/>
      <c r="VFL45" s="450"/>
      <c r="VFM45" s="439"/>
      <c r="VFO45" s="438"/>
      <c r="VFP45" s="480"/>
      <c r="VFQ45" s="438"/>
      <c r="VFR45" s="480"/>
      <c r="VFS45" s="439"/>
      <c r="VFU45" s="450"/>
      <c r="VFV45" s="439"/>
      <c r="VFX45" s="438"/>
      <c r="VFY45" s="480"/>
      <c r="VFZ45" s="438"/>
      <c r="VGA45" s="480"/>
      <c r="VGB45" s="439"/>
      <c r="VGD45" s="450"/>
      <c r="VGE45" s="439"/>
      <c r="VGG45" s="438"/>
      <c r="VGH45" s="480"/>
      <c r="VGI45" s="438"/>
      <c r="VGJ45" s="480"/>
      <c r="VGK45" s="439"/>
      <c r="VGM45" s="450"/>
      <c r="VGN45" s="439"/>
      <c r="VGP45" s="438"/>
      <c r="VGQ45" s="480"/>
      <c r="VGR45" s="438"/>
      <c r="VGS45" s="480"/>
      <c r="VGT45" s="439"/>
      <c r="VGV45" s="450"/>
      <c r="VGW45" s="439"/>
      <c r="VGY45" s="438"/>
      <c r="VGZ45" s="480"/>
      <c r="VHA45" s="438"/>
      <c r="VHB45" s="480"/>
      <c r="VHC45" s="439"/>
      <c r="VHE45" s="450"/>
      <c r="VHF45" s="439"/>
      <c r="VHH45" s="438"/>
      <c r="VHI45" s="480"/>
      <c r="VHJ45" s="438"/>
      <c r="VHK45" s="480"/>
      <c r="VHL45" s="439"/>
      <c r="VHN45" s="450"/>
      <c r="VHO45" s="439"/>
      <c r="VHQ45" s="438"/>
      <c r="VHR45" s="480"/>
      <c r="VHS45" s="438"/>
      <c r="VHT45" s="480"/>
      <c r="VHU45" s="439"/>
      <c r="VHW45" s="450"/>
      <c r="VHX45" s="439"/>
      <c r="VHZ45" s="438"/>
      <c r="VIA45" s="480"/>
      <c r="VIB45" s="438"/>
      <c r="VIC45" s="480"/>
      <c r="VID45" s="439"/>
      <c r="VIF45" s="450"/>
      <c r="VIG45" s="439"/>
      <c r="VII45" s="438"/>
      <c r="VIJ45" s="480"/>
      <c r="VIK45" s="438"/>
      <c r="VIL45" s="480"/>
      <c r="VIM45" s="439"/>
      <c r="VIO45" s="450"/>
      <c r="VIP45" s="439"/>
      <c r="VIR45" s="438"/>
      <c r="VIS45" s="480"/>
      <c r="VIT45" s="438"/>
      <c r="VIU45" s="480"/>
      <c r="VIV45" s="439"/>
      <c r="VIX45" s="450"/>
      <c r="VIY45" s="439"/>
      <c r="VJA45" s="438"/>
      <c r="VJB45" s="480"/>
      <c r="VJC45" s="438"/>
      <c r="VJD45" s="480"/>
      <c r="VJE45" s="439"/>
      <c r="VJG45" s="450"/>
      <c r="VJH45" s="439"/>
      <c r="VJJ45" s="438"/>
      <c r="VJK45" s="480"/>
      <c r="VJL45" s="438"/>
      <c r="VJM45" s="480"/>
      <c r="VJN45" s="439"/>
      <c r="VJP45" s="450"/>
      <c r="VJQ45" s="439"/>
      <c r="VJS45" s="438"/>
      <c r="VJT45" s="480"/>
      <c r="VJU45" s="438"/>
      <c r="VJV45" s="480"/>
      <c r="VJW45" s="439"/>
      <c r="VJY45" s="450"/>
      <c r="VJZ45" s="439"/>
      <c r="VKB45" s="438"/>
      <c r="VKC45" s="480"/>
      <c r="VKD45" s="438"/>
      <c r="VKE45" s="480"/>
      <c r="VKF45" s="439"/>
      <c r="VKH45" s="450"/>
      <c r="VKI45" s="439"/>
      <c r="VKK45" s="438"/>
      <c r="VKL45" s="480"/>
      <c r="VKM45" s="438"/>
      <c r="VKN45" s="480"/>
      <c r="VKO45" s="439"/>
      <c r="VKQ45" s="450"/>
      <c r="VKR45" s="439"/>
      <c r="VKT45" s="438"/>
      <c r="VKU45" s="480"/>
      <c r="VKV45" s="438"/>
      <c r="VKW45" s="480"/>
      <c r="VKX45" s="439"/>
      <c r="VKZ45" s="450"/>
      <c r="VLA45" s="439"/>
      <c r="VLC45" s="438"/>
      <c r="VLD45" s="480"/>
      <c r="VLE45" s="438"/>
      <c r="VLF45" s="480"/>
      <c r="VLG45" s="439"/>
      <c r="VLI45" s="450"/>
      <c r="VLJ45" s="439"/>
      <c r="VLL45" s="438"/>
      <c r="VLM45" s="480"/>
      <c r="VLN45" s="438"/>
      <c r="VLO45" s="480"/>
      <c r="VLP45" s="439"/>
      <c r="VLR45" s="450"/>
      <c r="VLS45" s="439"/>
      <c r="VLU45" s="438"/>
      <c r="VLV45" s="480"/>
      <c r="VLW45" s="438"/>
      <c r="VLX45" s="480"/>
      <c r="VLY45" s="439"/>
      <c r="VMA45" s="450"/>
      <c r="VMB45" s="439"/>
      <c r="VMD45" s="438"/>
      <c r="VME45" s="480"/>
      <c r="VMF45" s="438"/>
      <c r="VMG45" s="480"/>
      <c r="VMH45" s="439"/>
      <c r="VMJ45" s="450"/>
      <c r="VMK45" s="439"/>
      <c r="VMM45" s="438"/>
      <c r="VMN45" s="480"/>
      <c r="VMO45" s="438"/>
      <c r="VMP45" s="480"/>
      <c r="VMQ45" s="439"/>
      <c r="VMS45" s="450"/>
      <c r="VMT45" s="439"/>
      <c r="VMV45" s="438"/>
      <c r="VMW45" s="480"/>
      <c r="VMX45" s="438"/>
      <c r="VMY45" s="480"/>
      <c r="VMZ45" s="439"/>
      <c r="VNB45" s="450"/>
      <c r="VNC45" s="439"/>
      <c r="VNE45" s="438"/>
      <c r="VNF45" s="480"/>
      <c r="VNG45" s="438"/>
      <c r="VNH45" s="480"/>
      <c r="VNI45" s="439"/>
      <c r="VNK45" s="450"/>
      <c r="VNL45" s="439"/>
      <c r="VNN45" s="438"/>
      <c r="VNO45" s="480"/>
      <c r="VNP45" s="438"/>
      <c r="VNQ45" s="480"/>
      <c r="VNR45" s="439"/>
      <c r="VNT45" s="450"/>
      <c r="VNU45" s="439"/>
      <c r="VNW45" s="438"/>
      <c r="VNX45" s="480"/>
      <c r="VNY45" s="438"/>
      <c r="VNZ45" s="480"/>
      <c r="VOA45" s="439"/>
      <c r="VOC45" s="450"/>
      <c r="VOD45" s="439"/>
      <c r="VOF45" s="438"/>
      <c r="VOG45" s="480"/>
      <c r="VOH45" s="438"/>
      <c r="VOI45" s="480"/>
      <c r="VOJ45" s="439"/>
      <c r="VOL45" s="450"/>
      <c r="VOM45" s="439"/>
      <c r="VOO45" s="438"/>
      <c r="VOP45" s="480"/>
      <c r="VOQ45" s="438"/>
      <c r="VOR45" s="480"/>
      <c r="VOS45" s="439"/>
      <c r="VOU45" s="450"/>
      <c r="VOV45" s="439"/>
      <c r="VOX45" s="438"/>
      <c r="VOY45" s="480"/>
      <c r="VOZ45" s="438"/>
      <c r="VPA45" s="480"/>
      <c r="VPB45" s="439"/>
      <c r="VPD45" s="450"/>
      <c r="VPE45" s="439"/>
      <c r="VPG45" s="438"/>
      <c r="VPH45" s="480"/>
      <c r="VPI45" s="438"/>
      <c r="VPJ45" s="480"/>
      <c r="VPK45" s="439"/>
      <c r="VPM45" s="450"/>
      <c r="VPN45" s="439"/>
      <c r="VPP45" s="438"/>
      <c r="VPQ45" s="480"/>
      <c r="VPR45" s="438"/>
      <c r="VPS45" s="480"/>
      <c r="VPT45" s="439"/>
      <c r="VPV45" s="450"/>
      <c r="VPW45" s="439"/>
      <c r="VPY45" s="438"/>
      <c r="VPZ45" s="480"/>
      <c r="VQA45" s="438"/>
      <c r="VQB45" s="480"/>
      <c r="VQC45" s="439"/>
      <c r="VQE45" s="450"/>
      <c r="VQF45" s="439"/>
      <c r="VQH45" s="438"/>
      <c r="VQI45" s="480"/>
      <c r="VQJ45" s="438"/>
      <c r="VQK45" s="480"/>
      <c r="VQL45" s="439"/>
      <c r="VQN45" s="450"/>
      <c r="VQO45" s="439"/>
      <c r="VQQ45" s="438"/>
      <c r="VQR45" s="480"/>
      <c r="VQS45" s="438"/>
      <c r="VQT45" s="480"/>
      <c r="VQU45" s="439"/>
      <c r="VQW45" s="450"/>
      <c r="VQX45" s="439"/>
      <c r="VQZ45" s="438"/>
      <c r="VRA45" s="480"/>
      <c r="VRB45" s="438"/>
      <c r="VRC45" s="480"/>
      <c r="VRD45" s="439"/>
      <c r="VRF45" s="450"/>
      <c r="VRG45" s="439"/>
      <c r="VRI45" s="438"/>
      <c r="VRJ45" s="480"/>
      <c r="VRK45" s="438"/>
      <c r="VRL45" s="480"/>
      <c r="VRM45" s="439"/>
      <c r="VRO45" s="450"/>
      <c r="VRP45" s="439"/>
      <c r="VRR45" s="438"/>
      <c r="VRS45" s="480"/>
      <c r="VRT45" s="438"/>
      <c r="VRU45" s="480"/>
      <c r="VRV45" s="439"/>
      <c r="VRX45" s="450"/>
      <c r="VRY45" s="439"/>
      <c r="VSA45" s="438"/>
      <c r="VSB45" s="480"/>
      <c r="VSC45" s="438"/>
      <c r="VSD45" s="480"/>
      <c r="VSE45" s="439"/>
      <c r="VSG45" s="450"/>
      <c r="VSH45" s="439"/>
      <c r="VSJ45" s="438"/>
      <c r="VSK45" s="480"/>
      <c r="VSL45" s="438"/>
      <c r="VSM45" s="480"/>
      <c r="VSN45" s="439"/>
      <c r="VSP45" s="450"/>
      <c r="VSQ45" s="439"/>
      <c r="VSS45" s="438"/>
      <c r="VST45" s="480"/>
      <c r="VSU45" s="438"/>
      <c r="VSV45" s="480"/>
      <c r="VSW45" s="439"/>
      <c r="VSY45" s="450"/>
      <c r="VSZ45" s="439"/>
      <c r="VTB45" s="438"/>
      <c r="VTC45" s="480"/>
      <c r="VTD45" s="438"/>
      <c r="VTE45" s="480"/>
      <c r="VTF45" s="439"/>
      <c r="VTH45" s="450"/>
      <c r="VTI45" s="439"/>
      <c r="VTK45" s="438"/>
      <c r="VTL45" s="480"/>
      <c r="VTM45" s="438"/>
      <c r="VTN45" s="480"/>
      <c r="VTO45" s="439"/>
      <c r="VTQ45" s="450"/>
      <c r="VTR45" s="439"/>
      <c r="VTT45" s="438"/>
      <c r="VTU45" s="480"/>
      <c r="VTV45" s="438"/>
      <c r="VTW45" s="480"/>
      <c r="VTX45" s="439"/>
      <c r="VTZ45" s="450"/>
      <c r="VUA45" s="439"/>
      <c r="VUC45" s="438"/>
      <c r="VUD45" s="480"/>
      <c r="VUE45" s="438"/>
      <c r="VUF45" s="480"/>
      <c r="VUG45" s="439"/>
      <c r="VUI45" s="450"/>
      <c r="VUJ45" s="439"/>
      <c r="VUL45" s="438"/>
      <c r="VUM45" s="480"/>
      <c r="VUN45" s="438"/>
      <c r="VUO45" s="480"/>
      <c r="VUP45" s="439"/>
      <c r="VUR45" s="450"/>
      <c r="VUS45" s="439"/>
      <c r="VUU45" s="438"/>
      <c r="VUV45" s="480"/>
      <c r="VUW45" s="438"/>
      <c r="VUX45" s="480"/>
      <c r="VUY45" s="439"/>
      <c r="VVA45" s="450"/>
      <c r="VVB45" s="439"/>
      <c r="VVD45" s="438"/>
      <c r="VVE45" s="480"/>
      <c r="VVF45" s="438"/>
      <c r="VVG45" s="480"/>
      <c r="VVH45" s="439"/>
      <c r="VVJ45" s="450"/>
      <c r="VVK45" s="439"/>
      <c r="VVM45" s="438"/>
      <c r="VVN45" s="480"/>
      <c r="VVO45" s="438"/>
      <c r="VVP45" s="480"/>
      <c r="VVQ45" s="439"/>
      <c r="VVS45" s="450"/>
      <c r="VVT45" s="439"/>
      <c r="VVV45" s="438"/>
      <c r="VVW45" s="480"/>
      <c r="VVX45" s="438"/>
      <c r="VVY45" s="480"/>
      <c r="VVZ45" s="439"/>
      <c r="VWB45" s="450"/>
      <c r="VWC45" s="439"/>
      <c r="VWE45" s="438"/>
      <c r="VWF45" s="480"/>
      <c r="VWG45" s="438"/>
      <c r="VWH45" s="480"/>
      <c r="VWI45" s="439"/>
      <c r="VWK45" s="450"/>
      <c r="VWL45" s="439"/>
      <c r="VWN45" s="438"/>
      <c r="VWO45" s="480"/>
      <c r="VWP45" s="438"/>
      <c r="VWQ45" s="480"/>
      <c r="VWR45" s="439"/>
      <c r="VWT45" s="450"/>
      <c r="VWU45" s="439"/>
      <c r="VWW45" s="438"/>
      <c r="VWX45" s="480"/>
      <c r="VWY45" s="438"/>
      <c r="VWZ45" s="480"/>
      <c r="VXA45" s="439"/>
      <c r="VXC45" s="450"/>
      <c r="VXD45" s="439"/>
      <c r="VXF45" s="438"/>
      <c r="VXG45" s="480"/>
      <c r="VXH45" s="438"/>
      <c r="VXI45" s="480"/>
      <c r="VXJ45" s="439"/>
      <c r="VXL45" s="450"/>
      <c r="VXM45" s="439"/>
      <c r="VXO45" s="438"/>
      <c r="VXP45" s="480"/>
      <c r="VXQ45" s="438"/>
      <c r="VXR45" s="480"/>
      <c r="VXS45" s="439"/>
      <c r="VXU45" s="450"/>
      <c r="VXV45" s="439"/>
      <c r="VXX45" s="438"/>
      <c r="VXY45" s="480"/>
      <c r="VXZ45" s="438"/>
      <c r="VYA45" s="480"/>
      <c r="VYB45" s="439"/>
      <c r="VYD45" s="450"/>
      <c r="VYE45" s="439"/>
      <c r="VYG45" s="438"/>
      <c r="VYH45" s="480"/>
      <c r="VYI45" s="438"/>
      <c r="VYJ45" s="480"/>
      <c r="VYK45" s="439"/>
      <c r="VYM45" s="450"/>
      <c r="VYN45" s="439"/>
      <c r="VYP45" s="438"/>
      <c r="VYQ45" s="480"/>
      <c r="VYR45" s="438"/>
      <c r="VYS45" s="480"/>
      <c r="VYT45" s="439"/>
      <c r="VYV45" s="450"/>
      <c r="VYW45" s="439"/>
      <c r="VYY45" s="438"/>
      <c r="VYZ45" s="480"/>
      <c r="VZA45" s="438"/>
      <c r="VZB45" s="480"/>
      <c r="VZC45" s="439"/>
      <c r="VZE45" s="450"/>
      <c r="VZF45" s="439"/>
      <c r="VZH45" s="438"/>
      <c r="VZI45" s="480"/>
      <c r="VZJ45" s="438"/>
      <c r="VZK45" s="480"/>
      <c r="VZL45" s="439"/>
      <c r="VZN45" s="450"/>
      <c r="VZO45" s="439"/>
      <c r="VZQ45" s="438"/>
      <c r="VZR45" s="480"/>
      <c r="VZS45" s="438"/>
      <c r="VZT45" s="480"/>
      <c r="VZU45" s="439"/>
      <c r="VZW45" s="450"/>
      <c r="VZX45" s="439"/>
      <c r="VZZ45" s="438"/>
      <c r="WAA45" s="480"/>
      <c r="WAB45" s="438"/>
      <c r="WAC45" s="480"/>
      <c r="WAD45" s="439"/>
      <c r="WAF45" s="450"/>
      <c r="WAG45" s="439"/>
      <c r="WAI45" s="438"/>
      <c r="WAJ45" s="480"/>
      <c r="WAK45" s="438"/>
      <c r="WAL45" s="480"/>
      <c r="WAM45" s="439"/>
      <c r="WAO45" s="450"/>
      <c r="WAP45" s="439"/>
      <c r="WAR45" s="438"/>
      <c r="WAS45" s="480"/>
      <c r="WAT45" s="438"/>
      <c r="WAU45" s="480"/>
      <c r="WAV45" s="439"/>
      <c r="WAX45" s="450"/>
      <c r="WAY45" s="439"/>
      <c r="WBA45" s="438"/>
      <c r="WBB45" s="480"/>
      <c r="WBC45" s="438"/>
      <c r="WBD45" s="480"/>
      <c r="WBE45" s="439"/>
      <c r="WBG45" s="450"/>
      <c r="WBH45" s="439"/>
      <c r="WBJ45" s="438"/>
      <c r="WBK45" s="480"/>
      <c r="WBL45" s="438"/>
      <c r="WBM45" s="480"/>
      <c r="WBN45" s="439"/>
      <c r="WBP45" s="450"/>
      <c r="WBQ45" s="439"/>
      <c r="WBS45" s="438"/>
      <c r="WBT45" s="480"/>
      <c r="WBU45" s="438"/>
      <c r="WBV45" s="480"/>
      <c r="WBW45" s="439"/>
      <c r="WBY45" s="450"/>
      <c r="WBZ45" s="439"/>
      <c r="WCB45" s="438"/>
      <c r="WCC45" s="480"/>
      <c r="WCD45" s="438"/>
      <c r="WCE45" s="480"/>
      <c r="WCF45" s="439"/>
      <c r="WCH45" s="450"/>
      <c r="WCI45" s="439"/>
      <c r="WCK45" s="438"/>
      <c r="WCL45" s="480"/>
      <c r="WCM45" s="438"/>
      <c r="WCN45" s="480"/>
      <c r="WCO45" s="439"/>
      <c r="WCQ45" s="450"/>
      <c r="WCR45" s="439"/>
      <c r="WCT45" s="438"/>
      <c r="WCU45" s="480"/>
      <c r="WCV45" s="438"/>
      <c r="WCW45" s="480"/>
      <c r="WCX45" s="439"/>
      <c r="WCZ45" s="450"/>
      <c r="WDA45" s="439"/>
      <c r="WDC45" s="438"/>
      <c r="WDD45" s="480"/>
      <c r="WDE45" s="438"/>
      <c r="WDF45" s="480"/>
      <c r="WDG45" s="439"/>
      <c r="WDI45" s="450"/>
      <c r="WDJ45" s="439"/>
      <c r="WDL45" s="438"/>
      <c r="WDM45" s="480"/>
      <c r="WDN45" s="438"/>
      <c r="WDO45" s="480"/>
      <c r="WDP45" s="439"/>
      <c r="WDR45" s="450"/>
      <c r="WDS45" s="439"/>
      <c r="WDU45" s="438"/>
      <c r="WDV45" s="480"/>
      <c r="WDW45" s="438"/>
      <c r="WDX45" s="480"/>
      <c r="WDY45" s="439"/>
      <c r="WEA45" s="450"/>
      <c r="WEB45" s="439"/>
      <c r="WED45" s="438"/>
      <c r="WEE45" s="480"/>
      <c r="WEF45" s="438"/>
      <c r="WEG45" s="480"/>
      <c r="WEH45" s="439"/>
      <c r="WEJ45" s="450"/>
      <c r="WEK45" s="439"/>
      <c r="WEM45" s="438"/>
      <c r="WEN45" s="480"/>
      <c r="WEO45" s="438"/>
      <c r="WEP45" s="480"/>
      <c r="WEQ45" s="439"/>
      <c r="WES45" s="450"/>
      <c r="WET45" s="439"/>
      <c r="WEV45" s="438"/>
      <c r="WEW45" s="480"/>
      <c r="WEX45" s="438"/>
      <c r="WEY45" s="480"/>
      <c r="WEZ45" s="439"/>
      <c r="WFB45" s="450"/>
      <c r="WFC45" s="439"/>
      <c r="WFE45" s="438"/>
      <c r="WFF45" s="480"/>
      <c r="WFG45" s="438"/>
      <c r="WFH45" s="480"/>
      <c r="WFI45" s="439"/>
      <c r="WFK45" s="450"/>
      <c r="WFL45" s="439"/>
      <c r="WFN45" s="438"/>
      <c r="WFO45" s="480"/>
      <c r="WFP45" s="438"/>
      <c r="WFQ45" s="480"/>
      <c r="WFR45" s="439"/>
      <c r="WFT45" s="450"/>
      <c r="WFU45" s="439"/>
      <c r="WFW45" s="438"/>
      <c r="WFX45" s="480"/>
      <c r="WFY45" s="438"/>
      <c r="WFZ45" s="480"/>
      <c r="WGA45" s="439"/>
      <c r="WGC45" s="450"/>
      <c r="WGD45" s="439"/>
      <c r="WGF45" s="438"/>
      <c r="WGG45" s="480"/>
      <c r="WGH45" s="438"/>
      <c r="WGI45" s="480"/>
      <c r="WGJ45" s="439"/>
      <c r="WGL45" s="450"/>
      <c r="WGM45" s="439"/>
      <c r="WGO45" s="438"/>
      <c r="WGP45" s="480"/>
      <c r="WGQ45" s="438"/>
      <c r="WGR45" s="480"/>
      <c r="WGS45" s="439"/>
      <c r="WGU45" s="450"/>
      <c r="WGV45" s="439"/>
      <c r="WGX45" s="438"/>
      <c r="WGY45" s="480"/>
      <c r="WGZ45" s="438"/>
      <c r="WHA45" s="480"/>
      <c r="WHB45" s="439"/>
      <c r="WHD45" s="450"/>
      <c r="WHE45" s="439"/>
      <c r="WHG45" s="438"/>
      <c r="WHH45" s="480"/>
      <c r="WHI45" s="438"/>
      <c r="WHJ45" s="480"/>
      <c r="WHK45" s="439"/>
      <c r="WHM45" s="450"/>
      <c r="WHN45" s="439"/>
      <c r="WHP45" s="438"/>
      <c r="WHQ45" s="480"/>
      <c r="WHR45" s="438"/>
      <c r="WHS45" s="480"/>
      <c r="WHT45" s="439"/>
      <c r="WHV45" s="450"/>
      <c r="WHW45" s="439"/>
      <c r="WHY45" s="438"/>
      <c r="WHZ45" s="480"/>
      <c r="WIA45" s="438"/>
      <c r="WIB45" s="480"/>
      <c r="WIC45" s="439"/>
      <c r="WIE45" s="450"/>
      <c r="WIF45" s="439"/>
      <c r="WIH45" s="438"/>
      <c r="WII45" s="480"/>
      <c r="WIJ45" s="438"/>
      <c r="WIK45" s="480"/>
      <c r="WIL45" s="439"/>
      <c r="WIN45" s="450"/>
      <c r="WIO45" s="439"/>
      <c r="WIQ45" s="438"/>
      <c r="WIR45" s="480"/>
      <c r="WIS45" s="438"/>
      <c r="WIT45" s="480"/>
      <c r="WIU45" s="439"/>
      <c r="WIW45" s="450"/>
      <c r="WIX45" s="439"/>
      <c r="WIZ45" s="438"/>
      <c r="WJA45" s="480"/>
      <c r="WJB45" s="438"/>
      <c r="WJC45" s="480"/>
      <c r="WJD45" s="439"/>
      <c r="WJF45" s="450"/>
      <c r="WJG45" s="439"/>
      <c r="WJI45" s="438"/>
      <c r="WJJ45" s="480"/>
      <c r="WJK45" s="438"/>
      <c r="WJL45" s="480"/>
      <c r="WJM45" s="439"/>
      <c r="WJO45" s="450"/>
      <c r="WJP45" s="439"/>
      <c r="WJR45" s="438"/>
      <c r="WJS45" s="480"/>
      <c r="WJT45" s="438"/>
      <c r="WJU45" s="480"/>
      <c r="WJV45" s="439"/>
      <c r="WJX45" s="450"/>
      <c r="WJY45" s="439"/>
      <c r="WKA45" s="438"/>
      <c r="WKB45" s="480"/>
      <c r="WKC45" s="438"/>
      <c r="WKD45" s="480"/>
      <c r="WKE45" s="439"/>
      <c r="WKG45" s="450"/>
      <c r="WKH45" s="439"/>
      <c r="WKJ45" s="438"/>
      <c r="WKK45" s="480"/>
      <c r="WKL45" s="438"/>
      <c r="WKM45" s="480"/>
      <c r="WKN45" s="439"/>
      <c r="WKP45" s="450"/>
      <c r="WKQ45" s="439"/>
      <c r="WKS45" s="438"/>
      <c r="WKT45" s="480"/>
      <c r="WKU45" s="438"/>
      <c r="WKV45" s="480"/>
      <c r="WKW45" s="439"/>
      <c r="WKY45" s="450"/>
      <c r="WKZ45" s="439"/>
      <c r="WLB45" s="438"/>
      <c r="WLC45" s="480"/>
      <c r="WLD45" s="438"/>
      <c r="WLE45" s="480"/>
      <c r="WLF45" s="439"/>
      <c r="WLH45" s="450"/>
      <c r="WLI45" s="439"/>
      <c r="WLK45" s="438"/>
      <c r="WLL45" s="480"/>
      <c r="WLM45" s="438"/>
      <c r="WLN45" s="480"/>
      <c r="WLO45" s="439"/>
      <c r="WLQ45" s="450"/>
      <c r="WLR45" s="439"/>
      <c r="WLT45" s="438"/>
      <c r="WLU45" s="480"/>
      <c r="WLV45" s="438"/>
      <c r="WLW45" s="480"/>
      <c r="WLX45" s="439"/>
      <c r="WLZ45" s="450"/>
      <c r="WMA45" s="439"/>
      <c r="WMC45" s="438"/>
      <c r="WMD45" s="480"/>
      <c r="WME45" s="438"/>
      <c r="WMF45" s="480"/>
      <c r="WMG45" s="439"/>
      <c r="WMI45" s="450"/>
      <c r="WMJ45" s="439"/>
      <c r="WML45" s="438"/>
      <c r="WMM45" s="480"/>
      <c r="WMN45" s="438"/>
      <c r="WMO45" s="480"/>
      <c r="WMP45" s="439"/>
      <c r="WMR45" s="450"/>
      <c r="WMS45" s="439"/>
      <c r="WMU45" s="438"/>
      <c r="WMV45" s="480"/>
      <c r="WMW45" s="438"/>
      <c r="WMX45" s="480"/>
      <c r="WMY45" s="439"/>
      <c r="WNA45" s="450"/>
      <c r="WNB45" s="439"/>
      <c r="WND45" s="438"/>
      <c r="WNE45" s="480"/>
      <c r="WNF45" s="438"/>
      <c r="WNG45" s="480"/>
      <c r="WNH45" s="439"/>
      <c r="WNJ45" s="450"/>
      <c r="WNK45" s="439"/>
      <c r="WNM45" s="438"/>
      <c r="WNN45" s="480"/>
      <c r="WNO45" s="438"/>
      <c r="WNP45" s="480"/>
      <c r="WNQ45" s="439"/>
      <c r="WNS45" s="450"/>
      <c r="WNT45" s="439"/>
      <c r="WNV45" s="438"/>
      <c r="WNW45" s="480"/>
      <c r="WNX45" s="438"/>
      <c r="WNY45" s="480"/>
      <c r="WNZ45" s="439"/>
      <c r="WOB45" s="450"/>
      <c r="WOC45" s="439"/>
      <c r="WOE45" s="438"/>
      <c r="WOF45" s="480"/>
      <c r="WOG45" s="438"/>
      <c r="WOH45" s="480"/>
      <c r="WOI45" s="439"/>
      <c r="WOK45" s="450"/>
      <c r="WOL45" s="439"/>
      <c r="WON45" s="438"/>
      <c r="WOO45" s="480"/>
      <c r="WOP45" s="438"/>
      <c r="WOQ45" s="480"/>
      <c r="WOR45" s="439"/>
      <c r="WOT45" s="450"/>
      <c r="WOU45" s="439"/>
      <c r="WOW45" s="438"/>
      <c r="WOX45" s="480"/>
      <c r="WOY45" s="438"/>
      <c r="WOZ45" s="480"/>
      <c r="WPA45" s="439"/>
      <c r="WPC45" s="450"/>
      <c r="WPD45" s="439"/>
      <c r="WPF45" s="438"/>
      <c r="WPG45" s="480"/>
      <c r="WPH45" s="438"/>
      <c r="WPI45" s="480"/>
      <c r="WPJ45" s="439"/>
      <c r="WPL45" s="450"/>
      <c r="WPM45" s="439"/>
      <c r="WPO45" s="438"/>
      <c r="WPP45" s="480"/>
      <c r="WPQ45" s="438"/>
      <c r="WPR45" s="480"/>
      <c r="WPS45" s="439"/>
      <c r="WPU45" s="450"/>
      <c r="WPV45" s="439"/>
      <c r="WPX45" s="438"/>
      <c r="WPY45" s="480"/>
      <c r="WPZ45" s="438"/>
      <c r="WQA45" s="480"/>
      <c r="WQB45" s="439"/>
      <c r="WQD45" s="450"/>
      <c r="WQE45" s="439"/>
      <c r="WQG45" s="438"/>
      <c r="WQH45" s="480"/>
      <c r="WQI45" s="438"/>
      <c r="WQJ45" s="480"/>
      <c r="WQK45" s="439"/>
      <c r="WQM45" s="450"/>
      <c r="WQN45" s="439"/>
      <c r="WQP45" s="438"/>
      <c r="WQQ45" s="480"/>
      <c r="WQR45" s="438"/>
      <c r="WQS45" s="480"/>
      <c r="WQT45" s="439"/>
      <c r="WQV45" s="450"/>
      <c r="WQW45" s="439"/>
      <c r="WQY45" s="438"/>
      <c r="WQZ45" s="480"/>
      <c r="WRA45" s="438"/>
      <c r="WRB45" s="480"/>
      <c r="WRC45" s="439"/>
      <c r="WRE45" s="450"/>
      <c r="WRF45" s="439"/>
      <c r="WRH45" s="438"/>
      <c r="WRI45" s="480"/>
      <c r="WRJ45" s="438"/>
      <c r="WRK45" s="480"/>
      <c r="WRL45" s="439"/>
      <c r="WRN45" s="450"/>
      <c r="WRO45" s="439"/>
      <c r="WRQ45" s="438"/>
      <c r="WRR45" s="480"/>
      <c r="WRS45" s="438"/>
      <c r="WRT45" s="480"/>
      <c r="WRU45" s="439"/>
      <c r="WRW45" s="450"/>
      <c r="WRX45" s="439"/>
      <c r="WRZ45" s="438"/>
      <c r="WSA45" s="480"/>
      <c r="WSB45" s="438"/>
      <c r="WSC45" s="480"/>
      <c r="WSD45" s="439"/>
      <c r="WSF45" s="450"/>
      <c r="WSG45" s="439"/>
      <c r="WSI45" s="438"/>
      <c r="WSJ45" s="480"/>
      <c r="WSK45" s="438"/>
      <c r="WSL45" s="480"/>
      <c r="WSM45" s="439"/>
      <c r="WSO45" s="450"/>
      <c r="WSP45" s="439"/>
      <c r="WSR45" s="438"/>
      <c r="WSS45" s="480"/>
      <c r="WST45" s="438"/>
      <c r="WSU45" s="480"/>
      <c r="WSV45" s="439"/>
      <c r="WSX45" s="450"/>
      <c r="WSY45" s="439"/>
      <c r="WTA45" s="438"/>
      <c r="WTB45" s="480"/>
      <c r="WTC45" s="438"/>
      <c r="WTD45" s="480"/>
      <c r="WTE45" s="439"/>
      <c r="WTG45" s="450"/>
      <c r="WTH45" s="439"/>
      <c r="WTJ45" s="438"/>
      <c r="WTK45" s="480"/>
      <c r="WTL45" s="438"/>
      <c r="WTM45" s="480"/>
      <c r="WTN45" s="439"/>
      <c r="WTP45" s="450"/>
      <c r="WTQ45" s="439"/>
      <c r="WTS45" s="438"/>
      <c r="WTT45" s="480"/>
      <c r="WTU45" s="438"/>
      <c r="WTV45" s="480"/>
      <c r="WTW45" s="439"/>
      <c r="WTY45" s="450"/>
      <c r="WTZ45" s="439"/>
      <c r="WUB45" s="438"/>
      <c r="WUC45" s="480"/>
      <c r="WUD45" s="438"/>
      <c r="WUE45" s="480"/>
      <c r="WUF45" s="439"/>
      <c r="WUH45" s="450"/>
      <c r="WUI45" s="439"/>
      <c r="WUK45" s="438"/>
      <c r="WUL45" s="480"/>
      <c r="WUM45" s="438"/>
      <c r="WUN45" s="480"/>
      <c r="WUO45" s="439"/>
      <c r="WUQ45" s="450"/>
      <c r="WUR45" s="439"/>
      <c r="WUT45" s="438"/>
      <c r="WUU45" s="480"/>
      <c r="WUV45" s="438"/>
      <c r="WUW45" s="480"/>
      <c r="WUX45" s="439"/>
      <c r="WUZ45" s="450"/>
      <c r="WVA45" s="439"/>
      <c r="WVC45" s="438"/>
      <c r="WVD45" s="480"/>
      <c r="WVE45" s="438"/>
      <c r="WVF45" s="480"/>
      <c r="WVG45" s="439"/>
      <c r="WVI45" s="450"/>
      <c r="WVJ45" s="439"/>
      <c r="WVL45" s="438"/>
      <c r="WVM45" s="480"/>
      <c r="WVN45" s="438"/>
      <c r="WVO45" s="480"/>
      <c r="WVP45" s="439"/>
      <c r="WVR45" s="450"/>
      <c r="WVS45" s="439"/>
      <c r="WVU45" s="438"/>
      <c r="WVV45" s="480"/>
      <c r="WVW45" s="438"/>
      <c r="WVX45" s="480"/>
      <c r="WVY45" s="439"/>
      <c r="WWA45" s="450"/>
      <c r="WWB45" s="439"/>
      <c r="WWD45" s="438"/>
      <c r="WWE45" s="480"/>
      <c r="WWF45" s="438"/>
      <c r="WWG45" s="480"/>
      <c r="WWH45" s="439"/>
      <c r="WWJ45" s="450"/>
      <c r="WWK45" s="439"/>
      <c r="WWM45" s="438"/>
      <c r="WWN45" s="480"/>
      <c r="WWO45" s="438"/>
      <c r="WWP45" s="480"/>
      <c r="WWQ45" s="439"/>
      <c r="WWS45" s="450"/>
      <c r="WWT45" s="439"/>
      <c r="WWV45" s="438"/>
      <c r="WWW45" s="480"/>
      <c r="WWX45" s="438"/>
      <c r="WWY45" s="480"/>
      <c r="WWZ45" s="439"/>
      <c r="WXB45" s="450"/>
      <c r="WXC45" s="439"/>
      <c r="WXE45" s="438"/>
      <c r="WXF45" s="480"/>
      <c r="WXG45" s="438"/>
      <c r="WXH45" s="480"/>
      <c r="WXI45" s="439"/>
      <c r="WXK45" s="450"/>
      <c r="WXL45" s="439"/>
      <c r="WXN45" s="438"/>
      <c r="WXO45" s="480"/>
      <c r="WXP45" s="438"/>
      <c r="WXQ45" s="480"/>
      <c r="WXR45" s="439"/>
      <c r="WXT45" s="450"/>
      <c r="WXU45" s="439"/>
      <c r="WXW45" s="438"/>
      <c r="WXX45" s="480"/>
      <c r="WXY45" s="438"/>
      <c r="WXZ45" s="480"/>
      <c r="WYA45" s="439"/>
      <c r="WYC45" s="450"/>
      <c r="WYD45" s="439"/>
      <c r="WYF45" s="438"/>
      <c r="WYG45" s="480"/>
      <c r="WYH45" s="438"/>
      <c r="WYI45" s="480"/>
      <c r="WYJ45" s="439"/>
      <c r="WYL45" s="450"/>
      <c r="WYM45" s="439"/>
      <c r="WYO45" s="438"/>
      <c r="WYP45" s="480"/>
      <c r="WYQ45" s="438"/>
      <c r="WYR45" s="480"/>
      <c r="WYS45" s="439"/>
      <c r="WYU45" s="450"/>
      <c r="WYV45" s="439"/>
      <c r="WYX45" s="438"/>
      <c r="WYY45" s="480"/>
      <c r="WYZ45" s="438"/>
      <c r="WZA45" s="480"/>
      <c r="WZB45" s="439"/>
      <c r="WZD45" s="450"/>
      <c r="WZE45" s="439"/>
      <c r="WZG45" s="438"/>
      <c r="WZH45" s="480"/>
      <c r="WZI45" s="438"/>
      <c r="WZJ45" s="480"/>
      <c r="WZK45" s="439"/>
      <c r="WZM45" s="450"/>
      <c r="WZN45" s="439"/>
      <c r="WZP45" s="438"/>
      <c r="WZQ45" s="480"/>
      <c r="WZR45" s="438"/>
      <c r="WZS45" s="480"/>
      <c r="WZT45" s="439"/>
      <c r="WZV45" s="450"/>
      <c r="WZW45" s="439"/>
      <c r="WZY45" s="438"/>
      <c r="WZZ45" s="480"/>
      <c r="XAA45" s="438"/>
      <c r="XAB45" s="480"/>
      <c r="XAC45" s="439"/>
      <c r="XAE45" s="450"/>
      <c r="XAF45" s="439"/>
      <c r="XAH45" s="438"/>
      <c r="XAI45" s="480"/>
      <c r="XAJ45" s="438"/>
      <c r="XAK45" s="480"/>
      <c r="XAL45" s="439"/>
      <c r="XAN45" s="450"/>
      <c r="XAO45" s="439"/>
      <c r="XAQ45" s="438"/>
      <c r="XAR45" s="480"/>
      <c r="XAS45" s="438"/>
      <c r="XAT45" s="480"/>
      <c r="XAU45" s="439"/>
      <c r="XAW45" s="450"/>
      <c r="XAX45" s="439"/>
      <c r="XAZ45" s="438"/>
      <c r="XBA45" s="480"/>
      <c r="XBB45" s="438"/>
      <c r="XBC45" s="480"/>
      <c r="XBD45" s="439"/>
      <c r="XBF45" s="450"/>
      <c r="XBG45" s="439"/>
      <c r="XBI45" s="438"/>
      <c r="XBJ45" s="480"/>
      <c r="XBK45" s="438"/>
      <c r="XBL45" s="480"/>
      <c r="XBM45" s="439"/>
      <c r="XBO45" s="450"/>
      <c r="XBP45" s="439"/>
      <c r="XBR45" s="438"/>
      <c r="XBS45" s="480"/>
      <c r="XBT45" s="438"/>
      <c r="XBU45" s="480"/>
      <c r="XBV45" s="439"/>
      <c r="XBX45" s="450"/>
      <c r="XBY45" s="439"/>
      <c r="XCA45" s="438"/>
      <c r="XCB45" s="480"/>
      <c r="XCC45" s="438"/>
      <c r="XCD45" s="480"/>
      <c r="XCE45" s="439"/>
      <c r="XCG45" s="450"/>
      <c r="XCH45" s="439"/>
      <c r="XCJ45" s="438"/>
      <c r="XCK45" s="480"/>
      <c r="XCL45" s="438"/>
      <c r="XCM45" s="480"/>
      <c r="XCN45" s="439"/>
      <c r="XCP45" s="450"/>
      <c r="XCQ45" s="439"/>
      <c r="XCS45" s="438"/>
      <c r="XCT45" s="480"/>
      <c r="XCU45" s="438"/>
      <c r="XCV45" s="480"/>
      <c r="XCW45" s="439"/>
      <c r="XCY45" s="450"/>
      <c r="XCZ45" s="439"/>
      <c r="XDB45" s="438"/>
      <c r="XDC45" s="480"/>
      <c r="XDD45" s="438"/>
      <c r="XDE45" s="480"/>
      <c r="XDF45" s="439"/>
      <c r="XDH45" s="450"/>
      <c r="XDI45" s="439"/>
      <c r="XDK45" s="438"/>
      <c r="XDL45" s="480"/>
      <c r="XDM45" s="438"/>
      <c r="XDN45" s="480"/>
      <c r="XDO45" s="439"/>
      <c r="XDQ45" s="450"/>
      <c r="XDR45" s="439"/>
      <c r="XDT45" s="438"/>
      <c r="XDU45" s="480"/>
      <c r="XDV45" s="438"/>
      <c r="XDW45" s="480"/>
      <c r="XDX45" s="439"/>
      <c r="XDZ45" s="450"/>
      <c r="XEA45" s="439"/>
      <c r="XEC45" s="438"/>
      <c r="XED45" s="480"/>
      <c r="XEE45" s="438"/>
      <c r="XEF45" s="480"/>
      <c r="XEG45" s="439"/>
      <c r="XEI45" s="450"/>
      <c r="XEJ45" s="439"/>
      <c r="XEL45" s="438"/>
      <c r="XEM45" s="480"/>
      <c r="XEN45" s="438"/>
      <c r="XEO45" s="480"/>
      <c r="XEP45" s="439"/>
      <c r="XER45" s="450"/>
      <c r="XES45" s="439"/>
      <c r="XEU45" s="438"/>
      <c r="XEV45" s="480"/>
    </row>
    <row r="46" spans="1:5120 5122:9215 9217:14336 14338:16376" s="201" customFormat="1" ht="14.1" customHeight="1" x14ac:dyDescent="0.25">
      <c r="A46" s="497"/>
      <c r="B46" s="498" t="s">
        <v>237</v>
      </c>
      <c r="C46" s="499" t="str">
        <f>'(2)Ins.'!$C$64</f>
        <v>Protetor Solar FPS 50 (120ml)</v>
      </c>
      <c r="D46" s="500">
        <f>'(2)Ins.'!$K$64/12</f>
        <v>1</v>
      </c>
      <c r="E46" s="501">
        <f>'(2)Ins.'!$L$64</f>
        <v>0</v>
      </c>
      <c r="F46" s="502">
        <f>'(2)Ins.'!E64</f>
        <v>0</v>
      </c>
      <c r="G46" s="501">
        <f>$D$46*$E$46*F46</f>
        <v>0</v>
      </c>
      <c r="H46" s="502">
        <f>'(2)Ins.'!F64</f>
        <v>0</v>
      </c>
      <c r="I46" s="501">
        <f>$D$46*$E$46*H46</f>
        <v>0</v>
      </c>
      <c r="J46" s="502">
        <f>'(2)Ins.'!G64</f>
        <v>0</v>
      </c>
      <c r="K46" s="501">
        <f>$D$46*$E$46*J46</f>
        <v>0</v>
      </c>
    </row>
    <row r="47" spans="1:5120 5122:9215 9217:14336 14338:16376" s="201" customFormat="1" ht="14.1" customHeight="1" x14ac:dyDescent="0.25">
      <c r="A47" s="466" t="s">
        <v>436</v>
      </c>
      <c r="B47" s="467"/>
      <c r="C47" s="467"/>
      <c r="D47" s="467"/>
      <c r="E47" s="467"/>
      <c r="F47" s="467"/>
      <c r="G47" s="468">
        <f>SUM(G46)</f>
        <v>0</v>
      </c>
      <c r="H47" s="468"/>
      <c r="I47" s="468">
        <f>SUM(I46)</f>
        <v>0</v>
      </c>
      <c r="J47" s="468"/>
      <c r="K47" s="468">
        <f>SUM(K46)</f>
        <v>0</v>
      </c>
      <c r="L47" s="487"/>
    </row>
    <row r="48" spans="1:5120 5122:9215 9217:14336 14338:16376" s="201" customFormat="1" ht="5.0999999999999996" customHeight="1" x14ac:dyDescent="0.25">
      <c r="A48" s="200"/>
      <c r="B48" s="199"/>
      <c r="C48" s="200"/>
      <c r="D48" s="200"/>
      <c r="E48" s="202"/>
      <c r="F48" s="199"/>
      <c r="G48" s="200"/>
      <c r="H48" s="199"/>
      <c r="I48" s="200"/>
      <c r="J48" s="199"/>
      <c r="K48" s="200"/>
    </row>
    <row r="49" spans="1:11" s="201" customFormat="1" ht="14.1" customHeight="1" x14ac:dyDescent="0.25">
      <c r="A49" s="440" t="s">
        <v>50</v>
      </c>
      <c r="B49" s="441"/>
      <c r="C49" s="441"/>
      <c r="D49" s="442"/>
      <c r="E49" s="443" t="s">
        <v>313</v>
      </c>
      <c r="F49" s="244" t="s">
        <v>913</v>
      </c>
      <c r="G49" s="444" t="s">
        <v>919</v>
      </c>
      <c r="H49" s="244" t="s">
        <v>914</v>
      </c>
      <c r="I49" s="444" t="s">
        <v>920</v>
      </c>
      <c r="J49" s="244" t="s">
        <v>915</v>
      </c>
      <c r="K49" s="444" t="s">
        <v>921</v>
      </c>
    </row>
    <row r="50" spans="1:11" s="201" customFormat="1" ht="14.1" customHeight="1" x14ac:dyDescent="0.25">
      <c r="A50" s="446"/>
      <c r="B50" s="447"/>
      <c r="C50" s="447"/>
      <c r="D50" s="448"/>
      <c r="E50" s="481"/>
      <c r="F50" s="247"/>
      <c r="G50" s="449"/>
      <c r="H50" s="247"/>
      <c r="I50" s="449"/>
      <c r="J50" s="247"/>
      <c r="K50" s="449"/>
    </row>
    <row r="51" spans="1:11" s="201" customFormat="1" ht="5.0999999999999996" customHeight="1" x14ac:dyDescent="0.25">
      <c r="A51" s="200"/>
      <c r="B51" s="199"/>
      <c r="C51" s="200"/>
      <c r="D51" s="200"/>
      <c r="E51" s="202"/>
      <c r="F51" s="438"/>
      <c r="G51" s="439"/>
      <c r="H51" s="438"/>
      <c r="I51" s="439"/>
      <c r="J51" s="438"/>
      <c r="K51" s="439"/>
    </row>
    <row r="52" spans="1:11" s="201" customFormat="1" ht="14.1" customHeight="1" x14ac:dyDescent="0.25">
      <c r="A52" s="482" t="s">
        <v>33</v>
      </c>
      <c r="B52" s="483" t="s">
        <v>493</v>
      </c>
      <c r="C52" s="484"/>
      <c r="D52" s="483"/>
      <c r="E52" s="485"/>
      <c r="F52" s="486"/>
      <c r="G52" s="483"/>
      <c r="H52" s="486"/>
      <c r="I52" s="483"/>
      <c r="J52" s="486"/>
      <c r="K52" s="483"/>
    </row>
    <row r="53" spans="1:11" s="201" customFormat="1" ht="14.1" customHeight="1" x14ac:dyDescent="0.25">
      <c r="A53" s="452"/>
      <c r="B53" s="453" t="s">
        <v>237</v>
      </c>
      <c r="C53" s="454" t="str">
        <f>'(2)Ins.'!$C$30</f>
        <v>Pessoal Operacional</v>
      </c>
      <c r="D53" s="455"/>
      <c r="E53" s="456">
        <f>'(2)Ins.'!$L$30</f>
        <v>0</v>
      </c>
      <c r="F53" s="457">
        <f>'(2)Ins.'!H30</f>
        <v>0</v>
      </c>
      <c r="G53" s="456">
        <f>$E$7*F53</f>
        <v>0</v>
      </c>
      <c r="H53" s="457">
        <f>'(2)Ins.'!I30</f>
        <v>0</v>
      </c>
      <c r="I53" s="456">
        <f>$E$7*H53</f>
        <v>0</v>
      </c>
      <c r="J53" s="457">
        <f>'(2)Ins.'!J30</f>
        <v>0</v>
      </c>
      <c r="K53" s="456">
        <f>$E$7*J53</f>
        <v>0</v>
      </c>
    </row>
    <row r="54" spans="1:11" s="201" customFormat="1" ht="14.1" customHeight="1" x14ac:dyDescent="0.25">
      <c r="A54" s="474"/>
      <c r="B54" s="475" t="s">
        <v>238</v>
      </c>
      <c r="C54" s="303" t="str">
        <f>'(2)Ins.'!$C$31</f>
        <v>Pessoal Administrativo</v>
      </c>
      <c r="D54" s="476"/>
      <c r="E54" s="477">
        <f>'(2)Ins.'!$L$31</f>
        <v>0</v>
      </c>
      <c r="F54" s="478">
        <f>'(2)Ins.'!H31</f>
        <v>0</v>
      </c>
      <c r="G54" s="477">
        <f>$E$8*F54</f>
        <v>0</v>
      </c>
      <c r="H54" s="478">
        <f>'(2)Ins.'!I31</f>
        <v>0</v>
      </c>
      <c r="I54" s="477">
        <f>$E$8*H54</f>
        <v>0</v>
      </c>
      <c r="J54" s="478">
        <f>'(2)Ins.'!J31</f>
        <v>0</v>
      </c>
      <c r="K54" s="477">
        <f>$E$8*J54</f>
        <v>0</v>
      </c>
    </row>
    <row r="55" spans="1:11" s="201" customFormat="1" ht="14.1" customHeight="1" x14ac:dyDescent="0.25">
      <c r="A55" s="459"/>
      <c r="B55" s="460" t="s">
        <v>239</v>
      </c>
      <c r="C55" s="461" t="str">
        <f>'(2)Ins.'!$C$32</f>
        <v>Pessoal de Manutenção</v>
      </c>
      <c r="D55" s="462"/>
      <c r="E55" s="463">
        <f>'(2)Ins.'!$L$32</f>
        <v>0</v>
      </c>
      <c r="F55" s="464">
        <f>'(2)Ins.'!H32</f>
        <v>0</v>
      </c>
      <c r="G55" s="463">
        <f>$E$9*F55</f>
        <v>0</v>
      </c>
      <c r="H55" s="464">
        <f>'(2)Ins.'!I32</f>
        <v>0</v>
      </c>
      <c r="I55" s="463">
        <f>$E$9*H55</f>
        <v>0</v>
      </c>
      <c r="J55" s="464">
        <f>'(2)Ins.'!J32</f>
        <v>0</v>
      </c>
      <c r="K55" s="463">
        <f>$E$9*J55</f>
        <v>0</v>
      </c>
    </row>
    <row r="56" spans="1:11" s="201" customFormat="1" ht="14.1" customHeight="1" x14ac:dyDescent="0.25">
      <c r="A56" s="466" t="s">
        <v>436</v>
      </c>
      <c r="B56" s="467"/>
      <c r="C56" s="467"/>
      <c r="D56" s="467"/>
      <c r="E56" s="467"/>
      <c r="F56" s="467"/>
      <c r="G56" s="468">
        <f>SUM(G53:G55)</f>
        <v>0</v>
      </c>
      <c r="H56" s="468"/>
      <c r="I56" s="468">
        <f>SUM(I53:I55)</f>
        <v>0</v>
      </c>
      <c r="J56" s="468"/>
      <c r="K56" s="468">
        <f>SUM(K53:K55)</f>
        <v>0</v>
      </c>
    </row>
    <row r="57" spans="1:11" s="201" customFormat="1" ht="5.0999999999999996" customHeight="1" x14ac:dyDescent="0.25">
      <c r="A57" s="200"/>
      <c r="B57" s="199"/>
      <c r="C57" s="200"/>
      <c r="D57" s="200"/>
      <c r="E57" s="202"/>
      <c r="F57" s="199"/>
      <c r="G57" s="473"/>
      <c r="H57" s="199"/>
      <c r="I57" s="473"/>
      <c r="J57" s="199"/>
      <c r="K57" s="473"/>
    </row>
    <row r="58" spans="1:11" s="201" customFormat="1" ht="14.1" customHeight="1" x14ac:dyDescent="0.25">
      <c r="A58" s="482" t="s">
        <v>34</v>
      </c>
      <c r="B58" s="483" t="s">
        <v>494</v>
      </c>
      <c r="C58" s="484"/>
      <c r="D58" s="483"/>
      <c r="E58" s="485"/>
      <c r="F58" s="486"/>
      <c r="G58" s="483"/>
      <c r="H58" s="486"/>
      <c r="I58" s="483"/>
      <c r="J58" s="486"/>
      <c r="K58" s="483"/>
    </row>
    <row r="59" spans="1:11" s="201" customFormat="1" ht="14.1" customHeight="1" x14ac:dyDescent="0.25">
      <c r="A59" s="452"/>
      <c r="B59" s="453" t="s">
        <v>237</v>
      </c>
      <c r="C59" s="454" t="str">
        <f>$C$7</f>
        <v>Pessoal Operacional</v>
      </c>
      <c r="D59" s="455"/>
      <c r="E59" s="456">
        <f>'(2)Ins.'!$L$35</f>
        <v>0</v>
      </c>
      <c r="F59" s="457">
        <f>'(2)Ins.'!H35</f>
        <v>0</v>
      </c>
      <c r="G59" s="456">
        <f>$E$13*F59</f>
        <v>0</v>
      </c>
      <c r="H59" s="457">
        <f>'(2)Ins.'!I35</f>
        <v>0</v>
      </c>
      <c r="I59" s="456">
        <f>$E$13*H59</f>
        <v>0</v>
      </c>
      <c r="J59" s="457">
        <f>'(2)Ins.'!J35</f>
        <v>0</v>
      </c>
      <c r="K59" s="456">
        <f>$E$13*J59</f>
        <v>0</v>
      </c>
    </row>
    <row r="60" spans="1:11" s="201" customFormat="1" ht="14.1" customHeight="1" x14ac:dyDescent="0.25">
      <c r="A60" s="474"/>
      <c r="B60" s="475" t="s">
        <v>238</v>
      </c>
      <c r="C60" s="303" t="str">
        <f>$C$8</f>
        <v>Pessoal Administrativo</v>
      </c>
      <c r="D60" s="476"/>
      <c r="E60" s="477">
        <f>'(2)Ins.'!$L$36</f>
        <v>0</v>
      </c>
      <c r="F60" s="478">
        <f>'(2)Ins.'!H36</f>
        <v>0</v>
      </c>
      <c r="G60" s="477">
        <f>$E$14*F60</f>
        <v>0</v>
      </c>
      <c r="H60" s="478">
        <f>'(2)Ins.'!I36</f>
        <v>0</v>
      </c>
      <c r="I60" s="477">
        <f>$E$14*H60</f>
        <v>0</v>
      </c>
      <c r="J60" s="478">
        <f>'(2)Ins.'!J36</f>
        <v>0</v>
      </c>
      <c r="K60" s="477">
        <f>$E$14*J60</f>
        <v>0</v>
      </c>
    </row>
    <row r="61" spans="1:11" s="201" customFormat="1" ht="14.1" customHeight="1" x14ac:dyDescent="0.25">
      <c r="A61" s="459"/>
      <c r="B61" s="460" t="s">
        <v>239</v>
      </c>
      <c r="C61" s="461" t="str">
        <f>$C$9</f>
        <v>Pessoal de Manutenção</v>
      </c>
      <c r="D61" s="462"/>
      <c r="E61" s="463">
        <f>'(2)Ins.'!$L$37</f>
        <v>0</v>
      </c>
      <c r="F61" s="464">
        <f>'(2)Ins.'!H37</f>
        <v>0</v>
      </c>
      <c r="G61" s="463">
        <f>$E$15*F61</f>
        <v>0</v>
      </c>
      <c r="H61" s="464">
        <f>'(2)Ins.'!I37</f>
        <v>0</v>
      </c>
      <c r="I61" s="463">
        <f>$E$15*H61</f>
        <v>0</v>
      </c>
      <c r="J61" s="464">
        <f>'(2)Ins.'!J37</f>
        <v>0</v>
      </c>
      <c r="K61" s="463">
        <f>$E$15*J61</f>
        <v>0</v>
      </c>
    </row>
    <row r="62" spans="1:11" s="201" customFormat="1" ht="14.1" customHeight="1" x14ac:dyDescent="0.25">
      <c r="A62" s="466" t="s">
        <v>436</v>
      </c>
      <c r="B62" s="467"/>
      <c r="C62" s="467"/>
      <c r="D62" s="467"/>
      <c r="E62" s="467"/>
      <c r="F62" s="467"/>
      <c r="G62" s="468">
        <f>SUM(G59:G61)</f>
        <v>0</v>
      </c>
      <c r="H62" s="468"/>
      <c r="I62" s="468">
        <f>SUM(I59:I61)</f>
        <v>0</v>
      </c>
      <c r="J62" s="468"/>
      <c r="K62" s="468">
        <f>SUM(K59:K61)</f>
        <v>0</v>
      </c>
    </row>
    <row r="63" spans="1:11" s="201" customFormat="1" ht="5.0999999999999996" customHeight="1" x14ac:dyDescent="0.25">
      <c r="A63" s="200"/>
      <c r="B63" s="199"/>
      <c r="C63" s="200"/>
      <c r="D63" s="200"/>
      <c r="E63" s="202"/>
      <c r="F63" s="199"/>
      <c r="G63" s="473"/>
      <c r="H63" s="199"/>
      <c r="I63" s="473"/>
      <c r="J63" s="199"/>
      <c r="K63" s="473"/>
    </row>
    <row r="64" spans="1:11" s="201" customFormat="1" ht="14.1" customHeight="1" x14ac:dyDescent="0.25">
      <c r="A64" s="482" t="s">
        <v>36</v>
      </c>
      <c r="B64" s="483" t="s">
        <v>478</v>
      </c>
      <c r="C64" s="484"/>
      <c r="D64" s="483"/>
      <c r="E64" s="485"/>
      <c r="F64" s="486"/>
      <c r="G64" s="483"/>
      <c r="H64" s="486"/>
      <c r="I64" s="483"/>
      <c r="J64" s="486"/>
      <c r="K64" s="483"/>
    </row>
    <row r="65" spans="1:11" s="201" customFormat="1" ht="14.1" customHeight="1" x14ac:dyDescent="0.25">
      <c r="A65" s="452"/>
      <c r="B65" s="453" t="s">
        <v>237</v>
      </c>
      <c r="C65" s="454" t="str">
        <f>$C$13</f>
        <v>Pessoal Operacional</v>
      </c>
      <c r="D65" s="455"/>
      <c r="E65" s="456">
        <f>'(2)Ins.'!$L$40</f>
        <v>0</v>
      </c>
      <c r="F65" s="457">
        <f>'(2)Ins.'!H40</f>
        <v>0</v>
      </c>
      <c r="G65" s="456">
        <f>$E$19*F65</f>
        <v>0</v>
      </c>
      <c r="H65" s="457">
        <f>'(2)Ins.'!I40</f>
        <v>0</v>
      </c>
      <c r="I65" s="456">
        <f>$E$19*H65</f>
        <v>0</v>
      </c>
      <c r="J65" s="457">
        <f>'(2)Ins.'!J40</f>
        <v>0</v>
      </c>
      <c r="K65" s="456">
        <f>$E$19*J65</f>
        <v>0</v>
      </c>
    </row>
    <row r="66" spans="1:11" s="201" customFormat="1" ht="14.1" customHeight="1" x14ac:dyDescent="0.25">
      <c r="A66" s="474"/>
      <c r="B66" s="475" t="s">
        <v>238</v>
      </c>
      <c r="C66" s="303" t="str">
        <f>$C$14</f>
        <v>Pessoal Administrativo</v>
      </c>
      <c r="D66" s="476"/>
      <c r="E66" s="477">
        <f>'(2)Ins.'!$L$41</f>
        <v>0</v>
      </c>
      <c r="F66" s="478">
        <f>'(2)Ins.'!H41</f>
        <v>0</v>
      </c>
      <c r="G66" s="477">
        <f>$E$20*F66</f>
        <v>0</v>
      </c>
      <c r="H66" s="478">
        <f>'(2)Ins.'!I41</f>
        <v>0</v>
      </c>
      <c r="I66" s="477">
        <f>$E$20*H66</f>
        <v>0</v>
      </c>
      <c r="J66" s="478">
        <f>'(2)Ins.'!J41</f>
        <v>0</v>
      </c>
      <c r="K66" s="477">
        <f>$E$20*J66</f>
        <v>0</v>
      </c>
    </row>
    <row r="67" spans="1:11" s="201" customFormat="1" ht="14.1" customHeight="1" x14ac:dyDescent="0.25">
      <c r="A67" s="459"/>
      <c r="B67" s="460" t="s">
        <v>239</v>
      </c>
      <c r="C67" s="461" t="str">
        <f>$C$15</f>
        <v>Pessoal de Manutenção</v>
      </c>
      <c r="D67" s="462"/>
      <c r="E67" s="463">
        <f>'(2)Ins.'!$L$42</f>
        <v>0</v>
      </c>
      <c r="F67" s="464">
        <f>'(2)Ins.'!H42</f>
        <v>0</v>
      </c>
      <c r="G67" s="463">
        <f>$E$21*F67</f>
        <v>0</v>
      </c>
      <c r="H67" s="464">
        <f>'(2)Ins.'!I42</f>
        <v>0</v>
      </c>
      <c r="I67" s="463">
        <f>$E$21*H67</f>
        <v>0</v>
      </c>
      <c r="J67" s="464">
        <f>'(2)Ins.'!J42</f>
        <v>0</v>
      </c>
      <c r="K67" s="463">
        <f>$E$21*J67</f>
        <v>0</v>
      </c>
    </row>
    <row r="68" spans="1:11" s="201" customFormat="1" ht="14.1" customHeight="1" x14ac:dyDescent="0.25">
      <c r="A68" s="466" t="s">
        <v>436</v>
      </c>
      <c r="B68" s="467"/>
      <c r="C68" s="467"/>
      <c r="D68" s="467"/>
      <c r="E68" s="467"/>
      <c r="F68" s="467"/>
      <c r="G68" s="468">
        <f>SUM(G65:G67)</f>
        <v>0</v>
      </c>
      <c r="H68" s="468"/>
      <c r="I68" s="468">
        <f>SUM(I65:I67)</f>
        <v>0</v>
      </c>
      <c r="J68" s="468"/>
      <c r="K68" s="468">
        <f>SUM(K65:K67)</f>
        <v>0</v>
      </c>
    </row>
    <row r="69" spans="1:11" s="201" customFormat="1" ht="5.0999999999999996" customHeight="1" x14ac:dyDescent="0.25">
      <c r="A69" s="200"/>
      <c r="B69" s="199"/>
      <c r="C69" s="200"/>
      <c r="D69" s="200"/>
      <c r="E69" s="202"/>
      <c r="F69" s="199"/>
      <c r="G69" s="439"/>
      <c r="H69" s="199"/>
      <c r="I69" s="439"/>
      <c r="J69" s="199"/>
      <c r="K69" s="439"/>
    </row>
    <row r="70" spans="1:11" s="201" customFormat="1" ht="14.1" customHeight="1" x14ac:dyDescent="0.25">
      <c r="A70" s="482" t="s">
        <v>37</v>
      </c>
      <c r="B70" s="483" t="s">
        <v>495</v>
      </c>
      <c r="C70" s="484"/>
      <c r="D70" s="483"/>
      <c r="E70" s="485"/>
      <c r="F70" s="486"/>
      <c r="G70" s="483"/>
      <c r="H70" s="486"/>
      <c r="I70" s="483"/>
      <c r="J70" s="486"/>
      <c r="K70" s="483"/>
    </row>
    <row r="71" spans="1:11" s="201" customFormat="1" ht="14.1" customHeight="1" x14ac:dyDescent="0.25">
      <c r="A71" s="452"/>
      <c r="B71" s="453" t="s">
        <v>237</v>
      </c>
      <c r="C71" s="454" t="str">
        <f>$C$19</f>
        <v>Pessoal Operacional</v>
      </c>
      <c r="D71" s="455"/>
      <c r="E71" s="456">
        <f>'(2)Ins.'!$L$45</f>
        <v>0</v>
      </c>
      <c r="F71" s="457">
        <f>'(2)Ins.'!H45</f>
        <v>0</v>
      </c>
      <c r="G71" s="456">
        <f>$E$25*F71</f>
        <v>0</v>
      </c>
      <c r="H71" s="457">
        <f>'(2)Ins.'!I45</f>
        <v>0</v>
      </c>
      <c r="I71" s="456">
        <f>$E$25*H71</f>
        <v>0</v>
      </c>
      <c r="J71" s="457">
        <f>'(2)Ins.'!J45</f>
        <v>0</v>
      </c>
      <c r="K71" s="456">
        <f>$E$25*J71</f>
        <v>0</v>
      </c>
    </row>
    <row r="72" spans="1:11" s="201" customFormat="1" ht="14.1" customHeight="1" x14ac:dyDescent="0.25">
      <c r="A72" s="474"/>
      <c r="B72" s="475" t="s">
        <v>238</v>
      </c>
      <c r="C72" s="303" t="str">
        <f>$C$20</f>
        <v>Pessoal Administrativo</v>
      </c>
      <c r="D72" s="476"/>
      <c r="E72" s="477">
        <f>'(2)Ins.'!$L$46</f>
        <v>0</v>
      </c>
      <c r="F72" s="478">
        <f>'(2)Ins.'!H46</f>
        <v>0</v>
      </c>
      <c r="G72" s="477">
        <f>$E$26*F72</f>
        <v>0</v>
      </c>
      <c r="H72" s="478">
        <f>'(2)Ins.'!I46</f>
        <v>0</v>
      </c>
      <c r="I72" s="477">
        <f>$E$26*H72</f>
        <v>0</v>
      </c>
      <c r="J72" s="478">
        <f>'(2)Ins.'!J46</f>
        <v>0</v>
      </c>
      <c r="K72" s="477">
        <f>$E$26*J72</f>
        <v>0</v>
      </c>
    </row>
    <row r="73" spans="1:11" s="201" customFormat="1" ht="14.1" customHeight="1" x14ac:dyDescent="0.25">
      <c r="A73" s="459"/>
      <c r="B73" s="460" t="s">
        <v>239</v>
      </c>
      <c r="C73" s="461" t="str">
        <f>$C$21</f>
        <v>Pessoal de Manutenção</v>
      </c>
      <c r="D73" s="462"/>
      <c r="E73" s="463">
        <f>'(2)Ins.'!$L$47</f>
        <v>0</v>
      </c>
      <c r="F73" s="464">
        <f>'(2)Ins.'!H47</f>
        <v>0</v>
      </c>
      <c r="G73" s="463">
        <f>$E$27*F73</f>
        <v>0</v>
      </c>
      <c r="H73" s="464">
        <f>'(2)Ins.'!I47</f>
        <v>0</v>
      </c>
      <c r="I73" s="463">
        <f>$E$27*H73</f>
        <v>0</v>
      </c>
      <c r="J73" s="464">
        <f>'(2)Ins.'!J47</f>
        <v>0</v>
      </c>
      <c r="K73" s="463">
        <f>$E$27*J73</f>
        <v>0</v>
      </c>
    </row>
    <row r="74" spans="1:11" s="201" customFormat="1" ht="14.1" customHeight="1" x14ac:dyDescent="0.25">
      <c r="A74" s="466" t="s">
        <v>436</v>
      </c>
      <c r="B74" s="467"/>
      <c r="C74" s="467"/>
      <c r="D74" s="467"/>
      <c r="E74" s="467"/>
      <c r="F74" s="467"/>
      <c r="G74" s="468">
        <f>SUM(G71:G73)</f>
        <v>0</v>
      </c>
      <c r="H74" s="468"/>
      <c r="I74" s="468">
        <f>SUM(I71:I73)</f>
        <v>0</v>
      </c>
      <c r="J74" s="468"/>
      <c r="K74" s="468">
        <f>SUM(K71:K73)</f>
        <v>0</v>
      </c>
    </row>
    <row r="75" spans="1:11" s="201" customFormat="1" ht="5.0999999999999996" customHeight="1" x14ac:dyDescent="0.25">
      <c r="A75" s="200"/>
      <c r="B75" s="199"/>
      <c r="C75" s="200"/>
      <c r="D75" s="200"/>
      <c r="E75" s="202"/>
      <c r="F75" s="199"/>
      <c r="G75" s="200"/>
      <c r="H75" s="199"/>
      <c r="I75" s="200"/>
      <c r="J75" s="199"/>
      <c r="K75" s="200"/>
    </row>
    <row r="76" spans="1:11" s="471" customFormat="1" ht="14.1" customHeight="1" x14ac:dyDescent="0.25">
      <c r="A76" s="482" t="s">
        <v>38</v>
      </c>
      <c r="B76" s="483" t="s">
        <v>489</v>
      </c>
      <c r="C76" s="484"/>
      <c r="D76" s="483"/>
      <c r="E76" s="485"/>
      <c r="F76" s="486"/>
      <c r="G76" s="483"/>
      <c r="H76" s="486"/>
      <c r="I76" s="483"/>
      <c r="J76" s="486"/>
      <c r="K76" s="483"/>
    </row>
    <row r="77" spans="1:11" s="201" customFormat="1" ht="14.1" customHeight="1" x14ac:dyDescent="0.25">
      <c r="A77" s="440" t="s">
        <v>50</v>
      </c>
      <c r="B77" s="441"/>
      <c r="C77" s="441"/>
      <c r="D77" s="442"/>
      <c r="E77" s="443" t="s">
        <v>313</v>
      </c>
      <c r="F77" s="244" t="s">
        <v>913</v>
      </c>
      <c r="G77" s="444" t="s">
        <v>919</v>
      </c>
      <c r="H77" s="244" t="s">
        <v>914</v>
      </c>
      <c r="I77" s="444" t="s">
        <v>920</v>
      </c>
      <c r="J77" s="244" t="s">
        <v>915</v>
      </c>
      <c r="K77" s="444" t="s">
        <v>921</v>
      </c>
    </row>
    <row r="78" spans="1:11" s="201" customFormat="1" ht="14.1" customHeight="1" x14ac:dyDescent="0.25">
      <c r="A78" s="446"/>
      <c r="B78" s="447"/>
      <c r="C78" s="447"/>
      <c r="D78" s="448"/>
      <c r="E78" s="481"/>
      <c r="F78" s="247"/>
      <c r="G78" s="503"/>
      <c r="H78" s="247"/>
      <c r="I78" s="503"/>
      <c r="J78" s="247"/>
      <c r="K78" s="503"/>
    </row>
    <row r="79" spans="1:11" s="201" customFormat="1" ht="14.1" customHeight="1" x14ac:dyDescent="0.25">
      <c r="A79" s="200"/>
      <c r="B79" s="199"/>
      <c r="C79" s="200"/>
      <c r="D79" s="199"/>
      <c r="E79" s="202"/>
      <c r="F79" s="199"/>
      <c r="G79" s="200"/>
      <c r="H79" s="199"/>
      <c r="I79" s="200"/>
      <c r="J79" s="199"/>
      <c r="K79" s="200"/>
    </row>
    <row r="80" spans="1:11" s="201" customFormat="1" ht="14.1" customHeight="1" x14ac:dyDescent="0.25">
      <c r="A80" s="482" t="s">
        <v>276</v>
      </c>
      <c r="B80" s="483" t="s">
        <v>479</v>
      </c>
      <c r="C80" s="484"/>
      <c r="D80" s="486"/>
      <c r="E80" s="485"/>
      <c r="F80" s="486"/>
      <c r="G80" s="483"/>
      <c r="H80" s="486"/>
      <c r="I80" s="483"/>
      <c r="J80" s="486"/>
      <c r="K80" s="483"/>
    </row>
    <row r="81" spans="1:26" s="201" customFormat="1" ht="14.1" customHeight="1" x14ac:dyDescent="0.25">
      <c r="A81" s="490"/>
      <c r="B81" s="491" t="s">
        <v>237</v>
      </c>
      <c r="C81" s="351" t="str">
        <f>'(2)Ins.'!$C$54</f>
        <v>Calça</v>
      </c>
      <c r="D81" s="492">
        <f>'(2)Ins.'!$K$54/12</f>
        <v>0.25</v>
      </c>
      <c r="E81" s="456">
        <f>'(2)Ins.'!$L$54</f>
        <v>0</v>
      </c>
      <c r="F81" s="457">
        <f>'(2)Ins.'!H54</f>
        <v>0</v>
      </c>
      <c r="G81" s="456">
        <f>$D$35*$E$35*F81</f>
        <v>0</v>
      </c>
      <c r="H81" s="457">
        <f>'(2)Ins.'!I54</f>
        <v>0</v>
      </c>
      <c r="I81" s="456">
        <f>$D$35*$E$35*H81</f>
        <v>0</v>
      </c>
      <c r="J81" s="457">
        <f>'(2)Ins.'!J54</f>
        <v>0</v>
      </c>
      <c r="K81" s="456">
        <f>$D$35*$E$35*J81</f>
        <v>0</v>
      </c>
    </row>
    <row r="82" spans="1:26" s="201" customFormat="1" ht="14.1" customHeight="1" x14ac:dyDescent="0.25">
      <c r="A82" s="493"/>
      <c r="B82" s="315" t="s">
        <v>238</v>
      </c>
      <c r="C82" s="316" t="str">
        <f>'(2)Ins.'!$C$55</f>
        <v>Camisa</v>
      </c>
      <c r="D82" s="494">
        <f>'(2)Ins.'!$K$55/12</f>
        <v>0.33333333333333331</v>
      </c>
      <c r="E82" s="477">
        <f>'(2)Ins.'!$L$55</f>
        <v>0</v>
      </c>
      <c r="F82" s="478">
        <f>'(2)Ins.'!H55</f>
        <v>0</v>
      </c>
      <c r="G82" s="477">
        <f>$D$36*$E$36*F82</f>
        <v>0</v>
      </c>
      <c r="H82" s="478">
        <f>'(2)Ins.'!I55</f>
        <v>0</v>
      </c>
      <c r="I82" s="477">
        <f>$D$36*$E$36*H82</f>
        <v>0</v>
      </c>
      <c r="J82" s="478">
        <f>'(2)Ins.'!J55</f>
        <v>0</v>
      </c>
      <c r="K82" s="477">
        <f>$D$36*$E$36*J82</f>
        <v>0</v>
      </c>
    </row>
    <row r="83" spans="1:26" s="201" customFormat="1" ht="14.1" customHeight="1" x14ac:dyDescent="0.25">
      <c r="A83" s="493"/>
      <c r="B83" s="315" t="s">
        <v>239</v>
      </c>
      <c r="C83" s="316" t="str">
        <f>'(2)Ins.'!$C$56</f>
        <v>Par de Sapatos</v>
      </c>
      <c r="D83" s="494">
        <f>'(2)Ins.'!$K$56/12</f>
        <v>0.16666666666666666</v>
      </c>
      <c r="E83" s="477">
        <f>'(2)Ins.'!$L$56</f>
        <v>0</v>
      </c>
      <c r="F83" s="478">
        <f>'(2)Ins.'!H56</f>
        <v>0</v>
      </c>
      <c r="G83" s="477">
        <f>$D$37*$E$37*F83</f>
        <v>0</v>
      </c>
      <c r="H83" s="478">
        <f>'(2)Ins.'!I56</f>
        <v>0</v>
      </c>
      <c r="I83" s="477">
        <f>$D$37*$E$37*H83</f>
        <v>0</v>
      </c>
      <c r="J83" s="478">
        <f>'(2)Ins.'!J56</f>
        <v>0</v>
      </c>
      <c r="K83" s="477">
        <f>$D$37*$E$37*J83</f>
        <v>0</v>
      </c>
    </row>
    <row r="84" spans="1:26" s="201" customFormat="1" ht="14.1" customHeight="1" x14ac:dyDescent="0.25">
      <c r="A84" s="493"/>
      <c r="B84" s="315" t="s">
        <v>240</v>
      </c>
      <c r="C84" s="316" t="str">
        <f>'(2)Ins.'!$C$57</f>
        <v>Colete</v>
      </c>
      <c r="D84" s="494">
        <f>'(2)Ins.'!$K$57/12</f>
        <v>0.16666666666666666</v>
      </c>
      <c r="E84" s="477">
        <f>'(2)Ins.'!$L$57</f>
        <v>0</v>
      </c>
      <c r="F84" s="478">
        <f>'(2)Ins.'!H57</f>
        <v>0</v>
      </c>
      <c r="G84" s="477">
        <f>$D$38*$E$38*F84</f>
        <v>0</v>
      </c>
      <c r="H84" s="478">
        <f>'(2)Ins.'!I57</f>
        <v>0</v>
      </c>
      <c r="I84" s="477">
        <f>$D$38*$E$38*H84</f>
        <v>0</v>
      </c>
      <c r="J84" s="478">
        <f>'(2)Ins.'!J57</f>
        <v>0</v>
      </c>
      <c r="K84" s="477">
        <f>$D$38*$E$38*J84</f>
        <v>0</v>
      </c>
    </row>
    <row r="85" spans="1:26" s="201" customFormat="1" ht="14.1" customHeight="1" x14ac:dyDescent="0.25">
      <c r="A85" s="493"/>
      <c r="B85" s="315" t="s">
        <v>283</v>
      </c>
      <c r="C85" s="316" t="str">
        <f>'(2)Ins.'!$C$58</f>
        <v>Bota</v>
      </c>
      <c r="D85" s="494">
        <f>'(2)Ins.'!$K$58/12</f>
        <v>0.16666666666666666</v>
      </c>
      <c r="E85" s="477">
        <f>'(2)Ins.'!$L$58</f>
        <v>0</v>
      </c>
      <c r="F85" s="478">
        <f>'(2)Ins.'!H58</f>
        <v>0</v>
      </c>
      <c r="G85" s="477">
        <f>$D$39*$E$39*F85</f>
        <v>0</v>
      </c>
      <c r="H85" s="478">
        <f>'(2)Ins.'!I58</f>
        <v>0</v>
      </c>
      <c r="I85" s="477">
        <f>$D$39*$E$39*H85</f>
        <v>0</v>
      </c>
      <c r="J85" s="478">
        <f>'(2)Ins.'!J58</f>
        <v>0</v>
      </c>
      <c r="K85" s="477">
        <f>$D$39*$E$39*J85</f>
        <v>0</v>
      </c>
    </row>
    <row r="86" spans="1:26" s="201" customFormat="1" ht="14.1" customHeight="1" x14ac:dyDescent="0.25">
      <c r="A86" s="493"/>
      <c r="B86" s="315" t="s">
        <v>284</v>
      </c>
      <c r="C86" s="316" t="str">
        <f>'(2)Ins.'!$C$59</f>
        <v>Capa de Chuva</v>
      </c>
      <c r="D86" s="494">
        <f>'(2)Ins.'!$K$59/12</f>
        <v>0.16666666666666666</v>
      </c>
      <c r="E86" s="477">
        <f>'(2)Ins.'!$L$59</f>
        <v>0</v>
      </c>
      <c r="F86" s="478">
        <f>'(2)Ins.'!H59</f>
        <v>0</v>
      </c>
      <c r="G86" s="477">
        <f>$D$40*$E$40*F86</f>
        <v>0</v>
      </c>
      <c r="H86" s="478">
        <f>'(2)Ins.'!I59</f>
        <v>0</v>
      </c>
      <c r="I86" s="477">
        <f>$D$40*$E$40*H86</f>
        <v>0</v>
      </c>
      <c r="J86" s="478">
        <f>'(2)Ins.'!J59</f>
        <v>0</v>
      </c>
      <c r="K86" s="477">
        <f>$D$40*$E$40*J86</f>
        <v>0</v>
      </c>
    </row>
    <row r="87" spans="1:26" s="201" customFormat="1" ht="14.1" customHeight="1" x14ac:dyDescent="0.25">
      <c r="A87" s="493"/>
      <c r="B87" s="315" t="s">
        <v>285</v>
      </c>
      <c r="C87" s="316" t="str">
        <f>'(2)Ins.'!$C$60</f>
        <v>Boné</v>
      </c>
      <c r="D87" s="494">
        <f>'(2)Ins.'!$K$60/12</f>
        <v>0.16666666666666666</v>
      </c>
      <c r="E87" s="477">
        <f>'(2)Ins.'!$L$60</f>
        <v>0</v>
      </c>
      <c r="F87" s="478">
        <f>'(2)Ins.'!H60</f>
        <v>0</v>
      </c>
      <c r="G87" s="477">
        <f>$D$41*$E$41*F87</f>
        <v>0</v>
      </c>
      <c r="H87" s="478">
        <f>'(2)Ins.'!I60</f>
        <v>0</v>
      </c>
      <c r="I87" s="477">
        <f>$D$41*$E$41*H87</f>
        <v>0</v>
      </c>
      <c r="J87" s="478">
        <f>'(2)Ins.'!J60</f>
        <v>0</v>
      </c>
      <c r="K87" s="477">
        <f>$D$41*$E$41*J87</f>
        <v>0</v>
      </c>
    </row>
    <row r="88" spans="1:26" s="201" customFormat="1" ht="14.1" customHeight="1" x14ac:dyDescent="0.25">
      <c r="A88" s="495"/>
      <c r="B88" s="322" t="s">
        <v>287</v>
      </c>
      <c r="C88" s="358" t="str">
        <f>'(2)Ins.'!$C$61</f>
        <v>Jaqueta</v>
      </c>
      <c r="D88" s="496">
        <f>'(2)Ins.'!$K$61/12</f>
        <v>8.3333333333333329E-2</v>
      </c>
      <c r="E88" s="463">
        <f>'(2)Ins.'!$L$61</f>
        <v>0</v>
      </c>
      <c r="F88" s="464">
        <f>'(2)Ins.'!H61</f>
        <v>0</v>
      </c>
      <c r="G88" s="463">
        <f>$D$42*$E$42*F88</f>
        <v>0</v>
      </c>
      <c r="H88" s="464">
        <f>'(2)Ins.'!I61</f>
        <v>0</v>
      </c>
      <c r="I88" s="463">
        <f>$D$42*$E$42*H88</f>
        <v>0</v>
      </c>
      <c r="J88" s="464">
        <f>'(2)Ins.'!J61</f>
        <v>0</v>
      </c>
      <c r="K88" s="463">
        <f>$D$42*$E$42*J88</f>
        <v>0</v>
      </c>
    </row>
    <row r="89" spans="1:26" s="201" customFormat="1" ht="14.1" customHeight="1" x14ac:dyDescent="0.25">
      <c r="A89" s="466" t="s">
        <v>436</v>
      </c>
      <c r="B89" s="467"/>
      <c r="C89" s="467"/>
      <c r="D89" s="467"/>
      <c r="E89" s="467"/>
      <c r="F89" s="467"/>
      <c r="G89" s="468">
        <f>SUM(G81:G88)</f>
        <v>0</v>
      </c>
      <c r="H89" s="468"/>
      <c r="I89" s="468">
        <f>SUM(I81:I88)</f>
        <v>0</v>
      </c>
      <c r="J89" s="468"/>
      <c r="K89" s="468">
        <f>SUM(K81:K88)</f>
        <v>0</v>
      </c>
    </row>
    <row r="90" spans="1:26" s="201" customFormat="1" ht="5.0999999999999996" customHeight="1" x14ac:dyDescent="0.25">
      <c r="A90" s="200"/>
      <c r="B90" s="199"/>
      <c r="C90" s="200"/>
      <c r="D90" s="200"/>
      <c r="E90" s="202"/>
      <c r="F90" s="199"/>
      <c r="G90" s="439"/>
      <c r="H90" s="199"/>
      <c r="I90" s="439"/>
      <c r="J90" s="199"/>
      <c r="K90" s="439"/>
    </row>
    <row r="91" spans="1:26" s="201" customFormat="1" ht="14.1" customHeight="1" x14ac:dyDescent="0.25">
      <c r="A91" s="450" t="s">
        <v>277</v>
      </c>
      <c r="B91" s="439" t="s">
        <v>480</v>
      </c>
      <c r="C91" s="471"/>
      <c r="D91" s="438"/>
      <c r="E91" s="480"/>
      <c r="F91" s="438"/>
      <c r="G91" s="439"/>
      <c r="H91" s="438"/>
      <c r="I91" s="439"/>
      <c r="J91" s="438"/>
      <c r="K91" s="439"/>
    </row>
    <row r="92" spans="1:26" s="201" customFormat="1" ht="14.1" customHeight="1" x14ac:dyDescent="0.25">
      <c r="A92" s="497"/>
      <c r="B92" s="498" t="s">
        <v>237</v>
      </c>
      <c r="C92" s="499" t="str">
        <f>'(2)Ins.'!$C$64</f>
        <v>Protetor Solar FPS 50 (120ml)</v>
      </c>
      <c r="D92" s="500">
        <f>'(2)Ins.'!$K$64/12</f>
        <v>1</v>
      </c>
      <c r="E92" s="501">
        <f>'(2)Ins.'!$L$64</f>
        <v>0</v>
      </c>
      <c r="F92" s="502">
        <f>'(2)Ins.'!H64</f>
        <v>0</v>
      </c>
      <c r="G92" s="501">
        <f>$D$46*$E$46*F92</f>
        <v>0</v>
      </c>
      <c r="H92" s="502">
        <f>'(2)Ins.'!I64</f>
        <v>0</v>
      </c>
      <c r="I92" s="501">
        <f>$D$46*$E$46*H92</f>
        <v>0</v>
      </c>
      <c r="J92" s="502">
        <f>'(2)Ins.'!J64</f>
        <v>0</v>
      </c>
      <c r="K92" s="501">
        <f>$D$46*$E$46*J92</f>
        <v>0</v>
      </c>
    </row>
    <row r="93" spans="1:26" s="201" customFormat="1" ht="14.1" customHeight="1" x14ac:dyDescent="0.25">
      <c r="A93" s="466" t="s">
        <v>436</v>
      </c>
      <c r="B93" s="467"/>
      <c r="C93" s="467"/>
      <c r="D93" s="467"/>
      <c r="E93" s="467"/>
      <c r="F93" s="467"/>
      <c r="G93" s="468">
        <f>SUM(G92)</f>
        <v>0</v>
      </c>
      <c r="H93" s="468"/>
      <c r="I93" s="468">
        <f>SUM(I92)</f>
        <v>0</v>
      </c>
      <c r="J93" s="468"/>
      <c r="K93" s="468">
        <f>SUM(K92)</f>
        <v>0</v>
      </c>
    </row>
    <row r="95" spans="1:26" s="168" customFormat="1" ht="13.5" customHeight="1" x14ac:dyDescent="0.25">
      <c r="B95" s="164"/>
      <c r="C95" s="165" t="s">
        <v>946</v>
      </c>
      <c r="D95" s="166" t="str">
        <f>'[9](2)Ins.'!$D$109</f>
        <v>Inserir Data</v>
      </c>
      <c r="E95" s="167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spans="1:26" s="201" customFormat="1" ht="14.1" customHeight="1" x14ac:dyDescent="0.25">
      <c r="A96" s="200"/>
      <c r="B96" s="199"/>
      <c r="C96" s="200"/>
      <c r="D96" s="200"/>
      <c r="E96" s="202"/>
      <c r="F96" s="199"/>
      <c r="G96" s="200"/>
    </row>
    <row r="97" spans="1:26" s="168" customFormat="1" ht="13.5" customHeight="1" x14ac:dyDescent="0.25">
      <c r="A97" s="164"/>
      <c r="B97" s="164"/>
      <c r="D97" s="171" t="str">
        <f>'[9](2)Ins.'!$D$125</f>
        <v>Razão Social da Licitante</v>
      </c>
      <c r="E97" s="167"/>
      <c r="F97" s="167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spans="1:26" s="168" customFormat="1" ht="13.5" customHeight="1" x14ac:dyDescent="0.25">
      <c r="A98" s="164"/>
      <c r="B98" s="167"/>
      <c r="D98" s="169"/>
      <c r="E98" s="167"/>
      <c r="F98" s="167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spans="1:26" s="168" customFormat="1" ht="13.5" customHeight="1" x14ac:dyDescent="0.25">
      <c r="A99" s="164"/>
      <c r="B99" s="164"/>
      <c r="D99" s="172" t="s">
        <v>947</v>
      </c>
      <c r="E99" s="171" t="str">
        <f>'[9](2)Ins.'!$E$127</f>
        <v>inserir nº dias</v>
      </c>
      <c r="F99" s="173" t="s">
        <v>948</v>
      </c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</sheetData>
  <sheetProtection algorithmName="SHA-512" hashValue="i6avhejjZbzILEVG0LebtaNhRYgxiO02eyDqJ+M8e+Hw2UkVuHhkan70R0+UTzhep+QowvZ8h+qjLX/GUowMCQ==" saltValue="iKmYGMQPz8Ck6Lm55NieCA==" spinCount="100000" sheet="1" formatCells="0" formatColumns="0" formatRows="0" insertColumns="0" insertRows="0" insertHyperlinks="0" deleteColumns="0" deleteRows="0" selectLockedCells="1" sort="0" autoFilter="0" pivotTables="0"/>
  <mergeCells count="45">
    <mergeCell ref="A77:D78"/>
    <mergeCell ref="E77:E78"/>
    <mergeCell ref="A89:F89"/>
    <mergeCell ref="A93:F93"/>
    <mergeCell ref="F77:F78"/>
    <mergeCell ref="K77:K78"/>
    <mergeCell ref="J77:J78"/>
    <mergeCell ref="I77:I78"/>
    <mergeCell ref="H77:H78"/>
    <mergeCell ref="G77:G78"/>
    <mergeCell ref="A49:D50"/>
    <mergeCell ref="E49:E50"/>
    <mergeCell ref="A56:F56"/>
    <mergeCell ref="A68:F68"/>
    <mergeCell ref="A74:F74"/>
    <mergeCell ref="A62:F62"/>
    <mergeCell ref="A1:K1"/>
    <mergeCell ref="H49:H50"/>
    <mergeCell ref="I49:I50"/>
    <mergeCell ref="J49:J50"/>
    <mergeCell ref="K49:K50"/>
    <mergeCell ref="K3:K4"/>
    <mergeCell ref="J31:J32"/>
    <mergeCell ref="K31:K32"/>
    <mergeCell ref="F49:F50"/>
    <mergeCell ref="G49:G50"/>
    <mergeCell ref="H3:H4"/>
    <mergeCell ref="I3:I4"/>
    <mergeCell ref="H31:H32"/>
    <mergeCell ref="I31:I32"/>
    <mergeCell ref="J3:J4"/>
    <mergeCell ref="A43:F43"/>
    <mergeCell ref="A47:F47"/>
    <mergeCell ref="A10:F10"/>
    <mergeCell ref="A16:F16"/>
    <mergeCell ref="A22:F22"/>
    <mergeCell ref="A28:F28"/>
    <mergeCell ref="E31:E32"/>
    <mergeCell ref="F3:F4"/>
    <mergeCell ref="G3:G4"/>
    <mergeCell ref="A31:D32"/>
    <mergeCell ref="F31:F32"/>
    <mergeCell ref="G31:G32"/>
    <mergeCell ref="E3:E4"/>
    <mergeCell ref="A3:D4"/>
  </mergeCells>
  <printOptions horizontalCentered="1"/>
  <pageMargins left="1.1811023622047245" right="0.78740157480314965" top="1.1811023622047245" bottom="0.78740157480314965" header="0.59055118110236227" footer="0.31496062992125984"/>
  <pageSetup paperSize="9" scale="70" fitToWidth="0" fitToHeight="0" orientation="landscape" r:id="rId1"/>
  <headerFooter>
    <oddHeader>&amp;L&amp;"Calibri,Negrito"&amp;9Município de Chapecó - SC
Concessão do Sistema de Estacionamento Rotativo Pago
ESTACIONAMENTO ROTATIVO&amp;R&amp;G</oddHeader>
    <oddFooter>&amp;L&amp;"Calibri,Negrito"&amp;9Planilha 5 - Composição da Despesa com Benefício Social&amp;R&amp;"Calibri,Negrito"&amp;9Pág.: &amp;P de &amp;N</oddFooter>
  </headerFooter>
  <rowBreaks count="1" manualBreakCount="1">
    <brk id="47" max="10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Z57"/>
  <sheetViews>
    <sheetView showGridLines="0" zoomScaleNormal="100" zoomScaleSheetLayoutView="55" workbookViewId="0">
      <selection sqref="A1:F1"/>
    </sheetView>
  </sheetViews>
  <sheetFormatPr defaultRowHeight="14.1" customHeight="1" x14ac:dyDescent="0.25"/>
  <cols>
    <col min="1" max="1" width="3" style="200" customWidth="1"/>
    <col min="2" max="2" width="3" style="199" customWidth="1"/>
    <col min="3" max="3" width="49" style="200" customWidth="1"/>
    <col min="4" max="4" width="11.33203125" style="201" bestFit="1" customWidth="1"/>
    <col min="5" max="5" width="6.88671875" style="201" bestFit="1" customWidth="1"/>
    <col min="6" max="6" width="12.109375" style="201" bestFit="1" customWidth="1"/>
    <col min="7" max="250" width="9.109375" style="201"/>
    <col min="251" max="251" width="2" style="201" customWidth="1"/>
    <col min="252" max="252" width="5.5546875" style="201" customWidth="1"/>
    <col min="253" max="253" width="43.5546875" style="201" bestFit="1" customWidth="1"/>
    <col min="254" max="254" width="9.109375" style="201" bestFit="1" customWidth="1"/>
    <col min="255" max="255" width="6.88671875" style="201" bestFit="1" customWidth="1"/>
    <col min="256" max="256" width="11.33203125" style="201" bestFit="1" customWidth="1"/>
    <col min="257" max="257" width="10.5546875" style="201" bestFit="1" customWidth="1"/>
    <col min="258" max="258" width="12.109375" style="201" customWidth="1"/>
    <col min="259" max="506" width="9.109375" style="201"/>
    <col min="507" max="507" width="2" style="201" customWidth="1"/>
    <col min="508" max="508" width="5.5546875" style="201" customWidth="1"/>
    <col min="509" max="509" width="43.5546875" style="201" bestFit="1" customWidth="1"/>
    <col min="510" max="510" width="9.109375" style="201" bestFit="1" customWidth="1"/>
    <col min="511" max="511" width="6.88671875" style="201" bestFit="1" customWidth="1"/>
    <col min="512" max="512" width="11.33203125" style="201" bestFit="1" customWidth="1"/>
    <col min="513" max="513" width="10.5546875" style="201" bestFit="1" customWidth="1"/>
    <col min="514" max="514" width="12.109375" style="201" customWidth="1"/>
    <col min="515" max="762" width="9.109375" style="201"/>
    <col min="763" max="763" width="2" style="201" customWidth="1"/>
    <col min="764" max="764" width="5.5546875" style="201" customWidth="1"/>
    <col min="765" max="765" width="43.5546875" style="201" bestFit="1" customWidth="1"/>
    <col min="766" max="766" width="9.109375" style="201" bestFit="1" customWidth="1"/>
    <col min="767" max="767" width="6.88671875" style="201" bestFit="1" customWidth="1"/>
    <col min="768" max="768" width="11.33203125" style="201" bestFit="1" customWidth="1"/>
    <col min="769" max="769" width="10.5546875" style="201" bestFit="1" customWidth="1"/>
    <col min="770" max="770" width="12.109375" style="201" customWidth="1"/>
    <col min="771" max="1018" width="9.109375" style="201"/>
    <col min="1019" max="1019" width="2" style="201" customWidth="1"/>
    <col min="1020" max="1020" width="5.5546875" style="201" customWidth="1"/>
    <col min="1021" max="1021" width="43.5546875" style="201" bestFit="1" customWidth="1"/>
    <col min="1022" max="1022" width="9.109375" style="201" bestFit="1" customWidth="1"/>
    <col min="1023" max="1023" width="6.88671875" style="201" bestFit="1" customWidth="1"/>
    <col min="1024" max="1024" width="11.33203125" style="201" bestFit="1" customWidth="1"/>
    <col min="1025" max="1025" width="10.5546875" style="201" bestFit="1" customWidth="1"/>
    <col min="1026" max="1026" width="12.109375" style="201" customWidth="1"/>
    <col min="1027" max="1274" width="9.109375" style="201"/>
    <col min="1275" max="1275" width="2" style="201" customWidth="1"/>
    <col min="1276" max="1276" width="5.5546875" style="201" customWidth="1"/>
    <col min="1277" max="1277" width="43.5546875" style="201" bestFit="1" customWidth="1"/>
    <col min="1278" max="1278" width="9.109375" style="201" bestFit="1" customWidth="1"/>
    <col min="1279" max="1279" width="6.88671875" style="201" bestFit="1" customWidth="1"/>
    <col min="1280" max="1280" width="11.33203125" style="201" bestFit="1" customWidth="1"/>
    <col min="1281" max="1281" width="10.5546875" style="201" bestFit="1" customWidth="1"/>
    <col min="1282" max="1282" width="12.109375" style="201" customWidth="1"/>
    <col min="1283" max="1530" width="9.109375" style="201"/>
    <col min="1531" max="1531" width="2" style="201" customWidth="1"/>
    <col min="1532" max="1532" width="5.5546875" style="201" customWidth="1"/>
    <col min="1533" max="1533" width="43.5546875" style="201" bestFit="1" customWidth="1"/>
    <col min="1534" max="1534" width="9.109375" style="201" bestFit="1" customWidth="1"/>
    <col min="1535" max="1535" width="6.88671875" style="201" bestFit="1" customWidth="1"/>
    <col min="1536" max="1536" width="11.33203125" style="201" bestFit="1" customWidth="1"/>
    <col min="1537" max="1537" width="10.5546875" style="201" bestFit="1" customWidth="1"/>
    <col min="1538" max="1538" width="12.109375" style="201" customWidth="1"/>
    <col min="1539" max="1786" width="9.109375" style="201"/>
    <col min="1787" max="1787" width="2" style="201" customWidth="1"/>
    <col min="1788" max="1788" width="5.5546875" style="201" customWidth="1"/>
    <col min="1789" max="1789" width="43.5546875" style="201" bestFit="1" customWidth="1"/>
    <col min="1790" max="1790" width="9.109375" style="201" bestFit="1" customWidth="1"/>
    <col min="1791" max="1791" width="6.88671875" style="201" bestFit="1" customWidth="1"/>
    <col min="1792" max="1792" width="11.33203125" style="201" bestFit="1" customWidth="1"/>
    <col min="1793" max="1793" width="10.5546875" style="201" bestFit="1" customWidth="1"/>
    <col min="1794" max="1794" width="12.109375" style="201" customWidth="1"/>
    <col min="1795" max="2042" width="9.109375" style="201"/>
    <col min="2043" max="2043" width="2" style="201" customWidth="1"/>
    <col min="2044" max="2044" width="5.5546875" style="201" customWidth="1"/>
    <col min="2045" max="2045" width="43.5546875" style="201" bestFit="1" customWidth="1"/>
    <col min="2046" max="2046" width="9.109375" style="201" bestFit="1" customWidth="1"/>
    <col min="2047" max="2047" width="6.88671875" style="201" bestFit="1" customWidth="1"/>
    <col min="2048" max="2048" width="11.33203125" style="201" bestFit="1" customWidth="1"/>
    <col min="2049" max="2049" width="10.5546875" style="201" bestFit="1" customWidth="1"/>
    <col min="2050" max="2050" width="12.109375" style="201" customWidth="1"/>
    <col min="2051" max="2298" width="9.109375" style="201"/>
    <col min="2299" max="2299" width="2" style="201" customWidth="1"/>
    <col min="2300" max="2300" width="5.5546875" style="201" customWidth="1"/>
    <col min="2301" max="2301" width="43.5546875" style="201" bestFit="1" customWidth="1"/>
    <col min="2302" max="2302" width="9.109375" style="201" bestFit="1" customWidth="1"/>
    <col min="2303" max="2303" width="6.88671875" style="201" bestFit="1" customWidth="1"/>
    <col min="2304" max="2304" width="11.33203125" style="201" bestFit="1" customWidth="1"/>
    <col min="2305" max="2305" width="10.5546875" style="201" bestFit="1" customWidth="1"/>
    <col min="2306" max="2306" width="12.109375" style="201" customWidth="1"/>
    <col min="2307" max="2554" width="9.109375" style="201"/>
    <col min="2555" max="2555" width="2" style="201" customWidth="1"/>
    <col min="2556" max="2556" width="5.5546875" style="201" customWidth="1"/>
    <col min="2557" max="2557" width="43.5546875" style="201" bestFit="1" customWidth="1"/>
    <col min="2558" max="2558" width="9.109375" style="201" bestFit="1" customWidth="1"/>
    <col min="2559" max="2559" width="6.88671875" style="201" bestFit="1" customWidth="1"/>
    <col min="2560" max="2560" width="11.33203125" style="201" bestFit="1" customWidth="1"/>
    <col min="2561" max="2561" width="10.5546875" style="201" bestFit="1" customWidth="1"/>
    <col min="2562" max="2562" width="12.109375" style="201" customWidth="1"/>
    <col min="2563" max="2810" width="9.109375" style="201"/>
    <col min="2811" max="2811" width="2" style="201" customWidth="1"/>
    <col min="2812" max="2812" width="5.5546875" style="201" customWidth="1"/>
    <col min="2813" max="2813" width="43.5546875" style="201" bestFit="1" customWidth="1"/>
    <col min="2814" max="2814" width="9.109375" style="201" bestFit="1" customWidth="1"/>
    <col min="2815" max="2815" width="6.88671875" style="201" bestFit="1" customWidth="1"/>
    <col min="2816" max="2816" width="11.33203125" style="201" bestFit="1" customWidth="1"/>
    <col min="2817" max="2817" width="10.5546875" style="201" bestFit="1" customWidth="1"/>
    <col min="2818" max="2818" width="12.109375" style="201" customWidth="1"/>
    <col min="2819" max="3066" width="9.109375" style="201"/>
    <col min="3067" max="3067" width="2" style="201" customWidth="1"/>
    <col min="3068" max="3068" width="5.5546875" style="201" customWidth="1"/>
    <col min="3069" max="3069" width="43.5546875" style="201" bestFit="1" customWidth="1"/>
    <col min="3070" max="3070" width="9.109375" style="201" bestFit="1" customWidth="1"/>
    <col min="3071" max="3071" width="6.88671875" style="201" bestFit="1" customWidth="1"/>
    <col min="3072" max="3072" width="11.33203125" style="201" bestFit="1" customWidth="1"/>
    <col min="3073" max="3073" width="10.5546875" style="201" bestFit="1" customWidth="1"/>
    <col min="3074" max="3074" width="12.109375" style="201" customWidth="1"/>
    <col min="3075" max="3322" width="9.109375" style="201"/>
    <col min="3323" max="3323" width="2" style="201" customWidth="1"/>
    <col min="3324" max="3324" width="5.5546875" style="201" customWidth="1"/>
    <col min="3325" max="3325" width="43.5546875" style="201" bestFit="1" customWidth="1"/>
    <col min="3326" max="3326" width="9.109375" style="201" bestFit="1" customWidth="1"/>
    <col min="3327" max="3327" width="6.88671875" style="201" bestFit="1" customWidth="1"/>
    <col min="3328" max="3328" width="11.33203125" style="201" bestFit="1" customWidth="1"/>
    <col min="3329" max="3329" width="10.5546875" style="201" bestFit="1" customWidth="1"/>
    <col min="3330" max="3330" width="12.109375" style="201" customWidth="1"/>
    <col min="3331" max="3578" width="9.109375" style="201"/>
    <col min="3579" max="3579" width="2" style="201" customWidth="1"/>
    <col min="3580" max="3580" width="5.5546875" style="201" customWidth="1"/>
    <col min="3581" max="3581" width="43.5546875" style="201" bestFit="1" customWidth="1"/>
    <col min="3582" max="3582" width="9.109375" style="201" bestFit="1" customWidth="1"/>
    <col min="3583" max="3583" width="6.88671875" style="201" bestFit="1" customWidth="1"/>
    <col min="3584" max="3584" width="11.33203125" style="201" bestFit="1" customWidth="1"/>
    <col min="3585" max="3585" width="10.5546875" style="201" bestFit="1" customWidth="1"/>
    <col min="3586" max="3586" width="12.109375" style="201" customWidth="1"/>
    <col min="3587" max="3834" width="9.109375" style="201"/>
    <col min="3835" max="3835" width="2" style="201" customWidth="1"/>
    <col min="3836" max="3836" width="5.5546875" style="201" customWidth="1"/>
    <col min="3837" max="3837" width="43.5546875" style="201" bestFit="1" customWidth="1"/>
    <col min="3838" max="3838" width="9.109375" style="201" bestFit="1" customWidth="1"/>
    <col min="3839" max="3839" width="6.88671875" style="201" bestFit="1" customWidth="1"/>
    <col min="3840" max="3840" width="11.33203125" style="201" bestFit="1" customWidth="1"/>
    <col min="3841" max="3841" width="10.5546875" style="201" bestFit="1" customWidth="1"/>
    <col min="3842" max="3842" width="12.109375" style="201" customWidth="1"/>
    <col min="3843" max="4090" width="9.109375" style="201"/>
    <col min="4091" max="4091" width="2" style="201" customWidth="1"/>
    <col min="4092" max="4092" width="5.5546875" style="201" customWidth="1"/>
    <col min="4093" max="4093" width="43.5546875" style="201" bestFit="1" customWidth="1"/>
    <col min="4094" max="4094" width="9.109375" style="201" bestFit="1" customWidth="1"/>
    <col min="4095" max="4095" width="6.88671875" style="201" bestFit="1" customWidth="1"/>
    <col min="4096" max="4096" width="11.33203125" style="201" bestFit="1" customWidth="1"/>
    <col min="4097" max="4097" width="10.5546875" style="201" bestFit="1" customWidth="1"/>
    <col min="4098" max="4098" width="12.109375" style="201" customWidth="1"/>
    <col min="4099" max="4346" width="9.109375" style="201"/>
    <col min="4347" max="4347" width="2" style="201" customWidth="1"/>
    <col min="4348" max="4348" width="5.5546875" style="201" customWidth="1"/>
    <col min="4349" max="4349" width="43.5546875" style="201" bestFit="1" customWidth="1"/>
    <col min="4350" max="4350" width="9.109375" style="201" bestFit="1" customWidth="1"/>
    <col min="4351" max="4351" width="6.88671875" style="201" bestFit="1" customWidth="1"/>
    <col min="4352" max="4352" width="11.33203125" style="201" bestFit="1" customWidth="1"/>
    <col min="4353" max="4353" width="10.5546875" style="201" bestFit="1" customWidth="1"/>
    <col min="4354" max="4354" width="12.109375" style="201" customWidth="1"/>
    <col min="4355" max="4602" width="9.109375" style="201"/>
    <col min="4603" max="4603" width="2" style="201" customWidth="1"/>
    <col min="4604" max="4604" width="5.5546875" style="201" customWidth="1"/>
    <col min="4605" max="4605" width="43.5546875" style="201" bestFit="1" customWidth="1"/>
    <col min="4606" max="4606" width="9.109375" style="201" bestFit="1" customWidth="1"/>
    <col min="4607" max="4607" width="6.88671875" style="201" bestFit="1" customWidth="1"/>
    <col min="4608" max="4608" width="11.33203125" style="201" bestFit="1" customWidth="1"/>
    <col min="4609" max="4609" width="10.5546875" style="201" bestFit="1" customWidth="1"/>
    <col min="4610" max="4610" width="12.109375" style="201" customWidth="1"/>
    <col min="4611" max="4858" width="9.109375" style="201"/>
    <col min="4859" max="4859" width="2" style="201" customWidth="1"/>
    <col min="4860" max="4860" width="5.5546875" style="201" customWidth="1"/>
    <col min="4861" max="4861" width="43.5546875" style="201" bestFit="1" customWidth="1"/>
    <col min="4862" max="4862" width="9.109375" style="201" bestFit="1" customWidth="1"/>
    <col min="4863" max="4863" width="6.88671875" style="201" bestFit="1" customWidth="1"/>
    <col min="4864" max="4864" width="11.33203125" style="201" bestFit="1" customWidth="1"/>
    <col min="4865" max="4865" width="10.5546875" style="201" bestFit="1" customWidth="1"/>
    <col min="4866" max="4866" width="12.109375" style="201" customWidth="1"/>
    <col min="4867" max="5114" width="9.109375" style="201"/>
    <col min="5115" max="5115" width="2" style="201" customWidth="1"/>
    <col min="5116" max="5116" width="5.5546875" style="201" customWidth="1"/>
    <col min="5117" max="5117" width="43.5546875" style="201" bestFit="1" customWidth="1"/>
    <col min="5118" max="5118" width="9.109375" style="201" bestFit="1" customWidth="1"/>
    <col min="5119" max="5119" width="6.88671875" style="201" bestFit="1" customWidth="1"/>
    <col min="5120" max="5120" width="11.33203125" style="201" bestFit="1" customWidth="1"/>
    <col min="5121" max="5121" width="10.5546875" style="201" bestFit="1" customWidth="1"/>
    <col min="5122" max="5122" width="12.109375" style="201" customWidth="1"/>
    <col min="5123" max="5370" width="9.109375" style="201"/>
    <col min="5371" max="5371" width="2" style="201" customWidth="1"/>
    <col min="5372" max="5372" width="5.5546875" style="201" customWidth="1"/>
    <col min="5373" max="5373" width="43.5546875" style="201" bestFit="1" customWidth="1"/>
    <col min="5374" max="5374" width="9.109375" style="201" bestFit="1" customWidth="1"/>
    <col min="5375" max="5375" width="6.88671875" style="201" bestFit="1" customWidth="1"/>
    <col min="5376" max="5376" width="11.33203125" style="201" bestFit="1" customWidth="1"/>
    <col min="5377" max="5377" width="10.5546875" style="201" bestFit="1" customWidth="1"/>
    <col min="5378" max="5378" width="12.109375" style="201" customWidth="1"/>
    <col min="5379" max="5626" width="9.109375" style="201"/>
    <col min="5627" max="5627" width="2" style="201" customWidth="1"/>
    <col min="5628" max="5628" width="5.5546875" style="201" customWidth="1"/>
    <col min="5629" max="5629" width="43.5546875" style="201" bestFit="1" customWidth="1"/>
    <col min="5630" max="5630" width="9.109375" style="201" bestFit="1" customWidth="1"/>
    <col min="5631" max="5631" width="6.88671875" style="201" bestFit="1" customWidth="1"/>
    <col min="5632" max="5632" width="11.33203125" style="201" bestFit="1" customWidth="1"/>
    <col min="5633" max="5633" width="10.5546875" style="201" bestFit="1" customWidth="1"/>
    <col min="5634" max="5634" width="12.109375" style="201" customWidth="1"/>
    <col min="5635" max="5882" width="9.109375" style="201"/>
    <col min="5883" max="5883" width="2" style="201" customWidth="1"/>
    <col min="5884" max="5884" width="5.5546875" style="201" customWidth="1"/>
    <col min="5885" max="5885" width="43.5546875" style="201" bestFit="1" customWidth="1"/>
    <col min="5886" max="5886" width="9.109375" style="201" bestFit="1" customWidth="1"/>
    <col min="5887" max="5887" width="6.88671875" style="201" bestFit="1" customWidth="1"/>
    <col min="5888" max="5888" width="11.33203125" style="201" bestFit="1" customWidth="1"/>
    <col min="5889" max="5889" width="10.5546875" style="201" bestFit="1" customWidth="1"/>
    <col min="5890" max="5890" width="12.109375" style="201" customWidth="1"/>
    <col min="5891" max="6138" width="9.109375" style="201"/>
    <col min="6139" max="6139" width="2" style="201" customWidth="1"/>
    <col min="6140" max="6140" width="5.5546875" style="201" customWidth="1"/>
    <col min="6141" max="6141" width="43.5546875" style="201" bestFit="1" customWidth="1"/>
    <col min="6142" max="6142" width="9.109375" style="201" bestFit="1" customWidth="1"/>
    <col min="6143" max="6143" width="6.88671875" style="201" bestFit="1" customWidth="1"/>
    <col min="6144" max="6144" width="11.33203125" style="201" bestFit="1" customWidth="1"/>
    <col min="6145" max="6145" width="10.5546875" style="201" bestFit="1" customWidth="1"/>
    <col min="6146" max="6146" width="12.109375" style="201" customWidth="1"/>
    <col min="6147" max="6394" width="9.109375" style="201"/>
    <col min="6395" max="6395" width="2" style="201" customWidth="1"/>
    <col min="6396" max="6396" width="5.5546875" style="201" customWidth="1"/>
    <col min="6397" max="6397" width="43.5546875" style="201" bestFit="1" customWidth="1"/>
    <col min="6398" max="6398" width="9.109375" style="201" bestFit="1" customWidth="1"/>
    <col min="6399" max="6399" width="6.88671875" style="201" bestFit="1" customWidth="1"/>
    <col min="6400" max="6400" width="11.33203125" style="201" bestFit="1" customWidth="1"/>
    <col min="6401" max="6401" width="10.5546875" style="201" bestFit="1" customWidth="1"/>
    <col min="6402" max="6402" width="12.109375" style="201" customWidth="1"/>
    <col min="6403" max="6650" width="9.109375" style="201"/>
    <col min="6651" max="6651" width="2" style="201" customWidth="1"/>
    <col min="6652" max="6652" width="5.5546875" style="201" customWidth="1"/>
    <col min="6653" max="6653" width="43.5546875" style="201" bestFit="1" customWidth="1"/>
    <col min="6654" max="6654" width="9.109375" style="201" bestFit="1" customWidth="1"/>
    <col min="6655" max="6655" width="6.88671875" style="201" bestFit="1" customWidth="1"/>
    <col min="6656" max="6656" width="11.33203125" style="201" bestFit="1" customWidth="1"/>
    <col min="6657" max="6657" width="10.5546875" style="201" bestFit="1" customWidth="1"/>
    <col min="6658" max="6658" width="12.109375" style="201" customWidth="1"/>
    <col min="6659" max="6906" width="9.109375" style="201"/>
    <col min="6907" max="6907" width="2" style="201" customWidth="1"/>
    <col min="6908" max="6908" width="5.5546875" style="201" customWidth="1"/>
    <col min="6909" max="6909" width="43.5546875" style="201" bestFit="1" customWidth="1"/>
    <col min="6910" max="6910" width="9.109375" style="201" bestFit="1" customWidth="1"/>
    <col min="6911" max="6911" width="6.88671875" style="201" bestFit="1" customWidth="1"/>
    <col min="6912" max="6912" width="11.33203125" style="201" bestFit="1" customWidth="1"/>
    <col min="6913" max="6913" width="10.5546875" style="201" bestFit="1" customWidth="1"/>
    <col min="6914" max="6914" width="12.109375" style="201" customWidth="1"/>
    <col min="6915" max="7162" width="9.109375" style="201"/>
    <col min="7163" max="7163" width="2" style="201" customWidth="1"/>
    <col min="7164" max="7164" width="5.5546875" style="201" customWidth="1"/>
    <col min="7165" max="7165" width="43.5546875" style="201" bestFit="1" customWidth="1"/>
    <col min="7166" max="7166" width="9.109375" style="201" bestFit="1" customWidth="1"/>
    <col min="7167" max="7167" width="6.88671875" style="201" bestFit="1" customWidth="1"/>
    <col min="7168" max="7168" width="11.33203125" style="201" bestFit="1" customWidth="1"/>
    <col min="7169" max="7169" width="10.5546875" style="201" bestFit="1" customWidth="1"/>
    <col min="7170" max="7170" width="12.109375" style="201" customWidth="1"/>
    <col min="7171" max="7418" width="9.109375" style="201"/>
    <col min="7419" max="7419" width="2" style="201" customWidth="1"/>
    <col min="7420" max="7420" width="5.5546875" style="201" customWidth="1"/>
    <col min="7421" max="7421" width="43.5546875" style="201" bestFit="1" customWidth="1"/>
    <col min="7422" max="7422" width="9.109375" style="201" bestFit="1" customWidth="1"/>
    <col min="7423" max="7423" width="6.88671875" style="201" bestFit="1" customWidth="1"/>
    <col min="7424" max="7424" width="11.33203125" style="201" bestFit="1" customWidth="1"/>
    <col min="7425" max="7425" width="10.5546875" style="201" bestFit="1" customWidth="1"/>
    <col min="7426" max="7426" width="12.109375" style="201" customWidth="1"/>
    <col min="7427" max="7674" width="9.109375" style="201"/>
    <col min="7675" max="7675" width="2" style="201" customWidth="1"/>
    <col min="7676" max="7676" width="5.5546875" style="201" customWidth="1"/>
    <col min="7677" max="7677" width="43.5546875" style="201" bestFit="1" customWidth="1"/>
    <col min="7678" max="7678" width="9.109375" style="201" bestFit="1" customWidth="1"/>
    <col min="7679" max="7679" width="6.88671875" style="201" bestFit="1" customWidth="1"/>
    <col min="7680" max="7680" width="11.33203125" style="201" bestFit="1" customWidth="1"/>
    <col min="7681" max="7681" width="10.5546875" style="201" bestFit="1" customWidth="1"/>
    <col min="7682" max="7682" width="12.109375" style="201" customWidth="1"/>
    <col min="7683" max="7930" width="9.109375" style="201"/>
    <col min="7931" max="7931" width="2" style="201" customWidth="1"/>
    <col min="7932" max="7932" width="5.5546875" style="201" customWidth="1"/>
    <col min="7933" max="7933" width="43.5546875" style="201" bestFit="1" customWidth="1"/>
    <col min="7934" max="7934" width="9.109375" style="201" bestFit="1" customWidth="1"/>
    <col min="7935" max="7935" width="6.88671875" style="201" bestFit="1" customWidth="1"/>
    <col min="7936" max="7936" width="11.33203125" style="201" bestFit="1" customWidth="1"/>
    <col min="7937" max="7937" width="10.5546875" style="201" bestFit="1" customWidth="1"/>
    <col min="7938" max="7938" width="12.109375" style="201" customWidth="1"/>
    <col min="7939" max="8186" width="9.109375" style="201"/>
    <col min="8187" max="8187" width="2" style="201" customWidth="1"/>
    <col min="8188" max="8188" width="5.5546875" style="201" customWidth="1"/>
    <col min="8189" max="8189" width="43.5546875" style="201" bestFit="1" customWidth="1"/>
    <col min="8190" max="8190" width="9.109375" style="201" bestFit="1" customWidth="1"/>
    <col min="8191" max="8191" width="6.88671875" style="201" bestFit="1" customWidth="1"/>
    <col min="8192" max="8192" width="11.33203125" style="201" bestFit="1" customWidth="1"/>
    <col min="8193" max="8193" width="10.5546875" style="201" bestFit="1" customWidth="1"/>
    <col min="8194" max="8194" width="12.109375" style="201" customWidth="1"/>
    <col min="8195" max="8442" width="9.109375" style="201"/>
    <col min="8443" max="8443" width="2" style="201" customWidth="1"/>
    <col min="8444" max="8444" width="5.5546875" style="201" customWidth="1"/>
    <col min="8445" max="8445" width="43.5546875" style="201" bestFit="1" customWidth="1"/>
    <col min="8446" max="8446" width="9.109375" style="201" bestFit="1" customWidth="1"/>
    <col min="8447" max="8447" width="6.88671875" style="201" bestFit="1" customWidth="1"/>
    <col min="8448" max="8448" width="11.33203125" style="201" bestFit="1" customWidth="1"/>
    <col min="8449" max="8449" width="10.5546875" style="201" bestFit="1" customWidth="1"/>
    <col min="8450" max="8450" width="12.109375" style="201" customWidth="1"/>
    <col min="8451" max="8698" width="9.109375" style="201"/>
    <col min="8699" max="8699" width="2" style="201" customWidth="1"/>
    <col min="8700" max="8700" width="5.5546875" style="201" customWidth="1"/>
    <col min="8701" max="8701" width="43.5546875" style="201" bestFit="1" customWidth="1"/>
    <col min="8702" max="8702" width="9.109375" style="201" bestFit="1" customWidth="1"/>
    <col min="8703" max="8703" width="6.88671875" style="201" bestFit="1" customWidth="1"/>
    <col min="8704" max="8704" width="11.33203125" style="201" bestFit="1" customWidth="1"/>
    <col min="8705" max="8705" width="10.5546875" style="201" bestFit="1" customWidth="1"/>
    <col min="8706" max="8706" width="12.109375" style="201" customWidth="1"/>
    <col min="8707" max="8954" width="9.109375" style="201"/>
    <col min="8955" max="8955" width="2" style="201" customWidth="1"/>
    <col min="8956" max="8956" width="5.5546875" style="201" customWidth="1"/>
    <col min="8957" max="8957" width="43.5546875" style="201" bestFit="1" customWidth="1"/>
    <col min="8958" max="8958" width="9.109375" style="201" bestFit="1" customWidth="1"/>
    <col min="8959" max="8959" width="6.88671875" style="201" bestFit="1" customWidth="1"/>
    <col min="8960" max="8960" width="11.33203125" style="201" bestFit="1" customWidth="1"/>
    <col min="8961" max="8961" width="10.5546875" style="201" bestFit="1" customWidth="1"/>
    <col min="8962" max="8962" width="12.109375" style="201" customWidth="1"/>
    <col min="8963" max="9210" width="9.109375" style="201"/>
    <col min="9211" max="9211" width="2" style="201" customWidth="1"/>
    <col min="9212" max="9212" width="5.5546875" style="201" customWidth="1"/>
    <col min="9213" max="9213" width="43.5546875" style="201" bestFit="1" customWidth="1"/>
    <col min="9214" max="9214" width="9.109375" style="201" bestFit="1" customWidth="1"/>
    <col min="9215" max="9215" width="6.88671875" style="201" bestFit="1" customWidth="1"/>
    <col min="9216" max="9216" width="11.33203125" style="201" bestFit="1" customWidth="1"/>
    <col min="9217" max="9217" width="10.5546875" style="201" bestFit="1" customWidth="1"/>
    <col min="9218" max="9218" width="12.109375" style="201" customWidth="1"/>
    <col min="9219" max="9466" width="9.109375" style="201"/>
    <col min="9467" max="9467" width="2" style="201" customWidth="1"/>
    <col min="9468" max="9468" width="5.5546875" style="201" customWidth="1"/>
    <col min="9469" max="9469" width="43.5546875" style="201" bestFit="1" customWidth="1"/>
    <col min="9470" max="9470" width="9.109375" style="201" bestFit="1" customWidth="1"/>
    <col min="9471" max="9471" width="6.88671875" style="201" bestFit="1" customWidth="1"/>
    <col min="9472" max="9472" width="11.33203125" style="201" bestFit="1" customWidth="1"/>
    <col min="9473" max="9473" width="10.5546875" style="201" bestFit="1" customWidth="1"/>
    <col min="9474" max="9474" width="12.109375" style="201" customWidth="1"/>
    <col min="9475" max="9722" width="9.109375" style="201"/>
    <col min="9723" max="9723" width="2" style="201" customWidth="1"/>
    <col min="9724" max="9724" width="5.5546875" style="201" customWidth="1"/>
    <col min="9725" max="9725" width="43.5546875" style="201" bestFit="1" customWidth="1"/>
    <col min="9726" max="9726" width="9.109375" style="201" bestFit="1" customWidth="1"/>
    <col min="9727" max="9727" width="6.88671875" style="201" bestFit="1" customWidth="1"/>
    <col min="9728" max="9728" width="11.33203125" style="201" bestFit="1" customWidth="1"/>
    <col min="9729" max="9729" width="10.5546875" style="201" bestFit="1" customWidth="1"/>
    <col min="9730" max="9730" width="12.109375" style="201" customWidth="1"/>
    <col min="9731" max="9978" width="9.109375" style="201"/>
    <col min="9979" max="9979" width="2" style="201" customWidth="1"/>
    <col min="9980" max="9980" width="5.5546875" style="201" customWidth="1"/>
    <col min="9981" max="9981" width="43.5546875" style="201" bestFit="1" customWidth="1"/>
    <col min="9982" max="9982" width="9.109375" style="201" bestFit="1" customWidth="1"/>
    <col min="9983" max="9983" width="6.88671875" style="201" bestFit="1" customWidth="1"/>
    <col min="9984" max="9984" width="11.33203125" style="201" bestFit="1" customWidth="1"/>
    <col min="9985" max="9985" width="10.5546875" style="201" bestFit="1" customWidth="1"/>
    <col min="9986" max="9986" width="12.109375" style="201" customWidth="1"/>
    <col min="9987" max="10234" width="9.109375" style="201"/>
    <col min="10235" max="10235" width="2" style="201" customWidth="1"/>
    <col min="10236" max="10236" width="5.5546875" style="201" customWidth="1"/>
    <col min="10237" max="10237" width="43.5546875" style="201" bestFit="1" customWidth="1"/>
    <col min="10238" max="10238" width="9.109375" style="201" bestFit="1" customWidth="1"/>
    <col min="10239" max="10239" width="6.88671875" style="201" bestFit="1" customWidth="1"/>
    <col min="10240" max="10240" width="11.33203125" style="201" bestFit="1" customWidth="1"/>
    <col min="10241" max="10241" width="10.5546875" style="201" bestFit="1" customWidth="1"/>
    <col min="10242" max="10242" width="12.109375" style="201" customWidth="1"/>
    <col min="10243" max="10490" width="9.109375" style="201"/>
    <col min="10491" max="10491" width="2" style="201" customWidth="1"/>
    <col min="10492" max="10492" width="5.5546875" style="201" customWidth="1"/>
    <col min="10493" max="10493" width="43.5546875" style="201" bestFit="1" customWidth="1"/>
    <col min="10494" max="10494" width="9.109375" style="201" bestFit="1" customWidth="1"/>
    <col min="10495" max="10495" width="6.88671875" style="201" bestFit="1" customWidth="1"/>
    <col min="10496" max="10496" width="11.33203125" style="201" bestFit="1" customWidth="1"/>
    <col min="10497" max="10497" width="10.5546875" style="201" bestFit="1" customWidth="1"/>
    <col min="10498" max="10498" width="12.109375" style="201" customWidth="1"/>
    <col min="10499" max="10746" width="9.109375" style="201"/>
    <col min="10747" max="10747" width="2" style="201" customWidth="1"/>
    <col min="10748" max="10748" width="5.5546875" style="201" customWidth="1"/>
    <col min="10749" max="10749" width="43.5546875" style="201" bestFit="1" customWidth="1"/>
    <col min="10750" max="10750" width="9.109375" style="201" bestFit="1" customWidth="1"/>
    <col min="10751" max="10751" width="6.88671875" style="201" bestFit="1" customWidth="1"/>
    <col min="10752" max="10752" width="11.33203125" style="201" bestFit="1" customWidth="1"/>
    <col min="10753" max="10753" width="10.5546875" style="201" bestFit="1" customWidth="1"/>
    <col min="10754" max="10754" width="12.109375" style="201" customWidth="1"/>
    <col min="10755" max="11002" width="9.109375" style="201"/>
    <col min="11003" max="11003" width="2" style="201" customWidth="1"/>
    <col min="11004" max="11004" width="5.5546875" style="201" customWidth="1"/>
    <col min="11005" max="11005" width="43.5546875" style="201" bestFit="1" customWidth="1"/>
    <col min="11006" max="11006" width="9.109375" style="201" bestFit="1" customWidth="1"/>
    <col min="11007" max="11007" width="6.88671875" style="201" bestFit="1" customWidth="1"/>
    <col min="11008" max="11008" width="11.33203125" style="201" bestFit="1" customWidth="1"/>
    <col min="11009" max="11009" width="10.5546875" style="201" bestFit="1" customWidth="1"/>
    <col min="11010" max="11010" width="12.109375" style="201" customWidth="1"/>
    <col min="11011" max="11258" width="9.109375" style="201"/>
    <col min="11259" max="11259" width="2" style="201" customWidth="1"/>
    <col min="11260" max="11260" width="5.5546875" style="201" customWidth="1"/>
    <col min="11261" max="11261" width="43.5546875" style="201" bestFit="1" customWidth="1"/>
    <col min="11262" max="11262" width="9.109375" style="201" bestFit="1" customWidth="1"/>
    <col min="11263" max="11263" width="6.88671875" style="201" bestFit="1" customWidth="1"/>
    <col min="11264" max="11264" width="11.33203125" style="201" bestFit="1" customWidth="1"/>
    <col min="11265" max="11265" width="10.5546875" style="201" bestFit="1" customWidth="1"/>
    <col min="11266" max="11266" width="12.109375" style="201" customWidth="1"/>
    <col min="11267" max="11514" width="9.109375" style="201"/>
    <col min="11515" max="11515" width="2" style="201" customWidth="1"/>
    <col min="11516" max="11516" width="5.5546875" style="201" customWidth="1"/>
    <col min="11517" max="11517" width="43.5546875" style="201" bestFit="1" customWidth="1"/>
    <col min="11518" max="11518" width="9.109375" style="201" bestFit="1" customWidth="1"/>
    <col min="11519" max="11519" width="6.88671875" style="201" bestFit="1" customWidth="1"/>
    <col min="11520" max="11520" width="11.33203125" style="201" bestFit="1" customWidth="1"/>
    <col min="11521" max="11521" width="10.5546875" style="201" bestFit="1" customWidth="1"/>
    <col min="11522" max="11522" width="12.109375" style="201" customWidth="1"/>
    <col min="11523" max="11770" width="9.109375" style="201"/>
    <col min="11771" max="11771" width="2" style="201" customWidth="1"/>
    <col min="11772" max="11772" width="5.5546875" style="201" customWidth="1"/>
    <col min="11773" max="11773" width="43.5546875" style="201" bestFit="1" customWidth="1"/>
    <col min="11774" max="11774" width="9.109375" style="201" bestFit="1" customWidth="1"/>
    <col min="11775" max="11775" width="6.88671875" style="201" bestFit="1" customWidth="1"/>
    <col min="11776" max="11776" width="11.33203125" style="201" bestFit="1" customWidth="1"/>
    <col min="11777" max="11777" width="10.5546875" style="201" bestFit="1" customWidth="1"/>
    <col min="11778" max="11778" width="12.109375" style="201" customWidth="1"/>
    <col min="11779" max="12026" width="9.109375" style="201"/>
    <col min="12027" max="12027" width="2" style="201" customWidth="1"/>
    <col min="12028" max="12028" width="5.5546875" style="201" customWidth="1"/>
    <col min="12029" max="12029" width="43.5546875" style="201" bestFit="1" customWidth="1"/>
    <col min="12030" max="12030" width="9.109375" style="201" bestFit="1" customWidth="1"/>
    <col min="12031" max="12031" width="6.88671875" style="201" bestFit="1" customWidth="1"/>
    <col min="12032" max="12032" width="11.33203125" style="201" bestFit="1" customWidth="1"/>
    <col min="12033" max="12033" width="10.5546875" style="201" bestFit="1" customWidth="1"/>
    <col min="12034" max="12034" width="12.109375" style="201" customWidth="1"/>
    <col min="12035" max="12282" width="9.109375" style="201"/>
    <col min="12283" max="12283" width="2" style="201" customWidth="1"/>
    <col min="12284" max="12284" width="5.5546875" style="201" customWidth="1"/>
    <col min="12285" max="12285" width="43.5546875" style="201" bestFit="1" customWidth="1"/>
    <col min="12286" max="12286" width="9.109375" style="201" bestFit="1" customWidth="1"/>
    <col min="12287" max="12287" width="6.88671875" style="201" bestFit="1" customWidth="1"/>
    <col min="12288" max="12288" width="11.33203125" style="201" bestFit="1" customWidth="1"/>
    <col min="12289" max="12289" width="10.5546875" style="201" bestFit="1" customWidth="1"/>
    <col min="12290" max="12290" width="12.109375" style="201" customWidth="1"/>
    <col min="12291" max="12538" width="9.109375" style="201"/>
    <col min="12539" max="12539" width="2" style="201" customWidth="1"/>
    <col min="12540" max="12540" width="5.5546875" style="201" customWidth="1"/>
    <col min="12541" max="12541" width="43.5546875" style="201" bestFit="1" customWidth="1"/>
    <col min="12542" max="12542" width="9.109375" style="201" bestFit="1" customWidth="1"/>
    <col min="12543" max="12543" width="6.88671875" style="201" bestFit="1" customWidth="1"/>
    <col min="12544" max="12544" width="11.33203125" style="201" bestFit="1" customWidth="1"/>
    <col min="12545" max="12545" width="10.5546875" style="201" bestFit="1" customWidth="1"/>
    <col min="12546" max="12546" width="12.109375" style="201" customWidth="1"/>
    <col min="12547" max="12794" width="9.109375" style="201"/>
    <col min="12795" max="12795" width="2" style="201" customWidth="1"/>
    <col min="12796" max="12796" width="5.5546875" style="201" customWidth="1"/>
    <col min="12797" max="12797" width="43.5546875" style="201" bestFit="1" customWidth="1"/>
    <col min="12798" max="12798" width="9.109375" style="201" bestFit="1" customWidth="1"/>
    <col min="12799" max="12799" width="6.88671875" style="201" bestFit="1" customWidth="1"/>
    <col min="12800" max="12800" width="11.33203125" style="201" bestFit="1" customWidth="1"/>
    <col min="12801" max="12801" width="10.5546875" style="201" bestFit="1" customWidth="1"/>
    <col min="12802" max="12802" width="12.109375" style="201" customWidth="1"/>
    <col min="12803" max="13050" width="9.109375" style="201"/>
    <col min="13051" max="13051" width="2" style="201" customWidth="1"/>
    <col min="13052" max="13052" width="5.5546875" style="201" customWidth="1"/>
    <col min="13053" max="13053" width="43.5546875" style="201" bestFit="1" customWidth="1"/>
    <col min="13054" max="13054" width="9.109375" style="201" bestFit="1" customWidth="1"/>
    <col min="13055" max="13055" width="6.88671875" style="201" bestFit="1" customWidth="1"/>
    <col min="13056" max="13056" width="11.33203125" style="201" bestFit="1" customWidth="1"/>
    <col min="13057" max="13057" width="10.5546875" style="201" bestFit="1" customWidth="1"/>
    <col min="13058" max="13058" width="12.109375" style="201" customWidth="1"/>
    <col min="13059" max="13306" width="9.109375" style="201"/>
    <col min="13307" max="13307" width="2" style="201" customWidth="1"/>
    <col min="13308" max="13308" width="5.5546875" style="201" customWidth="1"/>
    <col min="13309" max="13309" width="43.5546875" style="201" bestFit="1" customWidth="1"/>
    <col min="13310" max="13310" width="9.109375" style="201" bestFit="1" customWidth="1"/>
    <col min="13311" max="13311" width="6.88671875" style="201" bestFit="1" customWidth="1"/>
    <col min="13312" max="13312" width="11.33203125" style="201" bestFit="1" customWidth="1"/>
    <col min="13313" max="13313" width="10.5546875" style="201" bestFit="1" customWidth="1"/>
    <col min="13314" max="13314" width="12.109375" style="201" customWidth="1"/>
    <col min="13315" max="13562" width="9.109375" style="201"/>
    <col min="13563" max="13563" width="2" style="201" customWidth="1"/>
    <col min="13564" max="13564" width="5.5546875" style="201" customWidth="1"/>
    <col min="13565" max="13565" width="43.5546875" style="201" bestFit="1" customWidth="1"/>
    <col min="13566" max="13566" width="9.109375" style="201" bestFit="1" customWidth="1"/>
    <col min="13567" max="13567" width="6.88671875" style="201" bestFit="1" customWidth="1"/>
    <col min="13568" max="13568" width="11.33203125" style="201" bestFit="1" customWidth="1"/>
    <col min="13569" max="13569" width="10.5546875" style="201" bestFit="1" customWidth="1"/>
    <col min="13570" max="13570" width="12.109375" style="201" customWidth="1"/>
    <col min="13571" max="13818" width="9.109375" style="201"/>
    <col min="13819" max="13819" width="2" style="201" customWidth="1"/>
    <col min="13820" max="13820" width="5.5546875" style="201" customWidth="1"/>
    <col min="13821" max="13821" width="43.5546875" style="201" bestFit="1" customWidth="1"/>
    <col min="13822" max="13822" width="9.109375" style="201" bestFit="1" customWidth="1"/>
    <col min="13823" max="13823" width="6.88671875" style="201" bestFit="1" customWidth="1"/>
    <col min="13824" max="13824" width="11.33203125" style="201" bestFit="1" customWidth="1"/>
    <col min="13825" max="13825" width="10.5546875" style="201" bestFit="1" customWidth="1"/>
    <col min="13826" max="13826" width="12.109375" style="201" customWidth="1"/>
    <col min="13827" max="14074" width="9.109375" style="201"/>
    <col min="14075" max="14075" width="2" style="201" customWidth="1"/>
    <col min="14076" max="14076" width="5.5546875" style="201" customWidth="1"/>
    <col min="14077" max="14077" width="43.5546875" style="201" bestFit="1" customWidth="1"/>
    <col min="14078" max="14078" width="9.109375" style="201" bestFit="1" customWidth="1"/>
    <col min="14079" max="14079" width="6.88671875" style="201" bestFit="1" customWidth="1"/>
    <col min="14080" max="14080" width="11.33203125" style="201" bestFit="1" customWidth="1"/>
    <col min="14081" max="14081" width="10.5546875" style="201" bestFit="1" customWidth="1"/>
    <col min="14082" max="14082" width="12.109375" style="201" customWidth="1"/>
    <col min="14083" max="14330" width="9.109375" style="201"/>
    <col min="14331" max="14331" width="2" style="201" customWidth="1"/>
    <col min="14332" max="14332" width="5.5546875" style="201" customWidth="1"/>
    <col min="14333" max="14333" width="43.5546875" style="201" bestFit="1" customWidth="1"/>
    <col min="14334" max="14334" width="9.109375" style="201" bestFit="1" customWidth="1"/>
    <col min="14335" max="14335" width="6.88671875" style="201" bestFit="1" customWidth="1"/>
    <col min="14336" max="14336" width="11.33203125" style="201" bestFit="1" customWidth="1"/>
    <col min="14337" max="14337" width="10.5546875" style="201" bestFit="1" customWidth="1"/>
    <col min="14338" max="14338" width="12.109375" style="201" customWidth="1"/>
    <col min="14339" max="14586" width="9.109375" style="201"/>
    <col min="14587" max="14587" width="2" style="201" customWidth="1"/>
    <col min="14588" max="14588" width="5.5546875" style="201" customWidth="1"/>
    <col min="14589" max="14589" width="43.5546875" style="201" bestFit="1" customWidth="1"/>
    <col min="14590" max="14590" width="9.109375" style="201" bestFit="1" customWidth="1"/>
    <col min="14591" max="14591" width="6.88671875" style="201" bestFit="1" customWidth="1"/>
    <col min="14592" max="14592" width="11.33203125" style="201" bestFit="1" customWidth="1"/>
    <col min="14593" max="14593" width="10.5546875" style="201" bestFit="1" customWidth="1"/>
    <col min="14594" max="14594" width="12.109375" style="201" customWidth="1"/>
    <col min="14595" max="14842" width="9.109375" style="201"/>
    <col min="14843" max="14843" width="2" style="201" customWidth="1"/>
    <col min="14844" max="14844" width="5.5546875" style="201" customWidth="1"/>
    <col min="14845" max="14845" width="43.5546875" style="201" bestFit="1" customWidth="1"/>
    <col min="14846" max="14846" width="9.109375" style="201" bestFit="1" customWidth="1"/>
    <col min="14847" max="14847" width="6.88671875" style="201" bestFit="1" customWidth="1"/>
    <col min="14848" max="14848" width="11.33203125" style="201" bestFit="1" customWidth="1"/>
    <col min="14849" max="14849" width="10.5546875" style="201" bestFit="1" customWidth="1"/>
    <col min="14850" max="14850" width="12.109375" style="201" customWidth="1"/>
    <col min="14851" max="15098" width="9.109375" style="201"/>
    <col min="15099" max="15099" width="2" style="201" customWidth="1"/>
    <col min="15100" max="15100" width="5.5546875" style="201" customWidth="1"/>
    <col min="15101" max="15101" width="43.5546875" style="201" bestFit="1" customWidth="1"/>
    <col min="15102" max="15102" width="9.109375" style="201" bestFit="1" customWidth="1"/>
    <col min="15103" max="15103" width="6.88671875" style="201" bestFit="1" customWidth="1"/>
    <col min="15104" max="15104" width="11.33203125" style="201" bestFit="1" customWidth="1"/>
    <col min="15105" max="15105" width="10.5546875" style="201" bestFit="1" customWidth="1"/>
    <col min="15106" max="15106" width="12.109375" style="201" customWidth="1"/>
    <col min="15107" max="15354" width="9.109375" style="201"/>
    <col min="15355" max="15355" width="2" style="201" customWidth="1"/>
    <col min="15356" max="15356" width="5.5546875" style="201" customWidth="1"/>
    <col min="15357" max="15357" width="43.5546875" style="201" bestFit="1" customWidth="1"/>
    <col min="15358" max="15358" width="9.109375" style="201" bestFit="1" customWidth="1"/>
    <col min="15359" max="15359" width="6.88671875" style="201" bestFit="1" customWidth="1"/>
    <col min="15360" max="15360" width="11.33203125" style="201" bestFit="1" customWidth="1"/>
    <col min="15361" max="15361" width="10.5546875" style="201" bestFit="1" customWidth="1"/>
    <col min="15362" max="15362" width="12.109375" style="201" customWidth="1"/>
    <col min="15363" max="15610" width="9.109375" style="201"/>
    <col min="15611" max="15611" width="2" style="201" customWidth="1"/>
    <col min="15612" max="15612" width="5.5546875" style="201" customWidth="1"/>
    <col min="15613" max="15613" width="43.5546875" style="201" bestFit="1" customWidth="1"/>
    <col min="15614" max="15614" width="9.109375" style="201" bestFit="1" customWidth="1"/>
    <col min="15615" max="15615" width="6.88671875" style="201" bestFit="1" customWidth="1"/>
    <col min="15616" max="15616" width="11.33203125" style="201" bestFit="1" customWidth="1"/>
    <col min="15617" max="15617" width="10.5546875" style="201" bestFit="1" customWidth="1"/>
    <col min="15618" max="15618" width="12.109375" style="201" customWidth="1"/>
    <col min="15619" max="15866" width="9.109375" style="201"/>
    <col min="15867" max="15867" width="2" style="201" customWidth="1"/>
    <col min="15868" max="15868" width="5.5546875" style="201" customWidth="1"/>
    <col min="15869" max="15869" width="43.5546875" style="201" bestFit="1" customWidth="1"/>
    <col min="15870" max="15870" width="9.109375" style="201" bestFit="1" customWidth="1"/>
    <col min="15871" max="15871" width="6.88671875" style="201" bestFit="1" customWidth="1"/>
    <col min="15872" max="15872" width="11.33203125" style="201" bestFit="1" customWidth="1"/>
    <col min="15873" max="15873" width="10.5546875" style="201" bestFit="1" customWidth="1"/>
    <col min="15874" max="15874" width="12.109375" style="201" customWidth="1"/>
    <col min="15875" max="16122" width="9.109375" style="201"/>
    <col min="16123" max="16123" width="2" style="201" customWidth="1"/>
    <col min="16124" max="16124" width="5.5546875" style="201" customWidth="1"/>
    <col min="16125" max="16125" width="43.5546875" style="201" bestFit="1" customWidth="1"/>
    <col min="16126" max="16126" width="9.109375" style="201" bestFit="1" customWidth="1"/>
    <col min="16127" max="16127" width="6.88671875" style="201" bestFit="1" customWidth="1"/>
    <col min="16128" max="16128" width="11.33203125" style="201" bestFit="1" customWidth="1"/>
    <col min="16129" max="16129" width="10.5546875" style="201" bestFit="1" customWidth="1"/>
    <col min="16130" max="16130" width="12.109375" style="201" customWidth="1"/>
    <col min="16131" max="16384" width="9.109375" style="201"/>
  </cols>
  <sheetData>
    <row r="1" spans="1:10" s="437" customFormat="1" ht="21.9" customHeight="1" x14ac:dyDescent="0.25">
      <c r="A1" s="237" t="s">
        <v>401</v>
      </c>
      <c r="B1" s="238"/>
      <c r="C1" s="238"/>
      <c r="D1" s="238"/>
      <c r="E1" s="238"/>
      <c r="F1" s="239"/>
    </row>
    <row r="2" spans="1:10" s="201" customFormat="1" ht="5.0999999999999996" customHeight="1" x14ac:dyDescent="0.25">
      <c r="A2" s="439"/>
      <c r="B2" s="438"/>
      <c r="C2" s="200"/>
    </row>
    <row r="3" spans="1:10" s="445" customFormat="1" ht="14.1" customHeight="1" x14ac:dyDescent="0.25">
      <c r="A3" s="504" t="s">
        <v>50</v>
      </c>
      <c r="B3" s="504"/>
      <c r="C3" s="504"/>
      <c r="D3" s="505" t="s">
        <v>53</v>
      </c>
      <c r="E3" s="506" t="s">
        <v>5</v>
      </c>
      <c r="F3" s="506" t="s">
        <v>1</v>
      </c>
    </row>
    <row r="4" spans="1:10" s="445" customFormat="1" ht="5.0999999999999996" customHeight="1" x14ac:dyDescent="0.25">
      <c r="A4" s="507"/>
      <c r="B4" s="508"/>
      <c r="C4" s="507"/>
      <c r="E4" s="509"/>
    </row>
    <row r="5" spans="1:10" s="445" customFormat="1" ht="14.1" customHeight="1" x14ac:dyDescent="0.25">
      <c r="A5" s="510" t="s">
        <v>33</v>
      </c>
      <c r="B5" s="508" t="s">
        <v>497</v>
      </c>
      <c r="C5" s="507"/>
      <c r="E5" s="509"/>
    </row>
    <row r="6" spans="1:10" s="201" customFormat="1" ht="14.1" customHeight="1" x14ac:dyDescent="0.25">
      <c r="A6" s="490"/>
      <c r="B6" s="309" t="s">
        <v>237</v>
      </c>
      <c r="C6" s="511" t="str">
        <f>'(2)Ins.'!C70</f>
        <v>Aluguel de Instalações, Venda e Comercial</v>
      </c>
      <c r="D6" s="512">
        <f>'(2)Ins.'!L70</f>
        <v>0</v>
      </c>
      <c r="E6" s="513" t="s">
        <v>18</v>
      </c>
      <c r="F6" s="458">
        <f>D6</f>
        <v>0</v>
      </c>
      <c r="G6" s="445"/>
      <c r="J6" s="514"/>
    </row>
    <row r="7" spans="1:10" s="201" customFormat="1" ht="14.1" customHeight="1" x14ac:dyDescent="0.25">
      <c r="A7" s="493"/>
      <c r="B7" s="315" t="s">
        <v>238</v>
      </c>
      <c r="C7" s="303" t="str">
        <f>'(2)Ins.'!C71</f>
        <v>Telefone Fixo</v>
      </c>
      <c r="D7" s="477">
        <f>'(2)Ins.'!L71</f>
        <v>0</v>
      </c>
      <c r="E7" s="515" t="str">
        <f>E6</f>
        <v>R$/mês</v>
      </c>
      <c r="F7" s="479">
        <f t="shared" ref="F7:F18" si="0">D7</f>
        <v>0</v>
      </c>
      <c r="G7" s="445"/>
    </row>
    <row r="8" spans="1:10" s="201" customFormat="1" ht="14.1" customHeight="1" x14ac:dyDescent="0.25">
      <c r="A8" s="493"/>
      <c r="B8" s="315" t="s">
        <v>239</v>
      </c>
      <c r="C8" s="303" t="str">
        <f>'(2)Ins.'!C72</f>
        <v>Internet (P.O.S - Chip)</v>
      </c>
      <c r="D8" s="477">
        <f>'(2)Ins.'!L72</f>
        <v>0</v>
      </c>
      <c r="E8" s="515" t="str">
        <f>$E$6</f>
        <v>R$/mês</v>
      </c>
      <c r="F8" s="479">
        <f t="shared" si="0"/>
        <v>0</v>
      </c>
      <c r="G8" s="445"/>
    </row>
    <row r="9" spans="1:10" s="201" customFormat="1" ht="14.1" customHeight="1" x14ac:dyDescent="0.25">
      <c r="A9" s="493"/>
      <c r="B9" s="315" t="s">
        <v>240</v>
      </c>
      <c r="C9" s="303" t="str">
        <f>'(2)Ins.'!C73</f>
        <v>Energia Elétrica</v>
      </c>
      <c r="D9" s="477">
        <f>'(2)Ins.'!L73</f>
        <v>0</v>
      </c>
      <c r="E9" s="515" t="str">
        <f t="shared" ref="E9:E18" si="1">$E$6</f>
        <v>R$/mês</v>
      </c>
      <c r="F9" s="479">
        <f t="shared" si="0"/>
        <v>0</v>
      </c>
    </row>
    <row r="10" spans="1:10" s="201" customFormat="1" ht="14.1" customHeight="1" x14ac:dyDescent="0.25">
      <c r="A10" s="493"/>
      <c r="B10" s="315" t="s">
        <v>283</v>
      </c>
      <c r="C10" s="303" t="str">
        <f>'(2)Ins.'!C74</f>
        <v>Água e Esgoto</v>
      </c>
      <c r="D10" s="477">
        <f>'(2)Ins.'!L74</f>
        <v>0</v>
      </c>
      <c r="E10" s="515" t="str">
        <f t="shared" si="1"/>
        <v>R$/mês</v>
      </c>
      <c r="F10" s="479">
        <f t="shared" si="0"/>
        <v>0</v>
      </c>
    </row>
    <row r="11" spans="1:10" s="201" customFormat="1" ht="14.1" customHeight="1" x14ac:dyDescent="0.25">
      <c r="A11" s="493"/>
      <c r="B11" s="315" t="s">
        <v>284</v>
      </c>
      <c r="C11" s="303" t="str">
        <f>'(2)Ins.'!C75</f>
        <v>Propaganda e Publicidade</v>
      </c>
      <c r="D11" s="477">
        <f>'(2)Ins.'!L75</f>
        <v>0</v>
      </c>
      <c r="E11" s="515" t="str">
        <f t="shared" si="1"/>
        <v>R$/mês</v>
      </c>
      <c r="F11" s="479">
        <f t="shared" si="0"/>
        <v>0</v>
      </c>
    </row>
    <row r="12" spans="1:10" s="201" customFormat="1" ht="14.1" customHeight="1" x14ac:dyDescent="0.25">
      <c r="A12" s="493"/>
      <c r="B12" s="315" t="s">
        <v>285</v>
      </c>
      <c r="C12" s="303" t="str">
        <f>'(2)Ins.'!C76</f>
        <v>Seguro Patrimonial</v>
      </c>
      <c r="D12" s="477">
        <f>'(2)Ins.'!L76</f>
        <v>0</v>
      </c>
      <c r="E12" s="515" t="str">
        <f t="shared" si="1"/>
        <v>R$/mês</v>
      </c>
      <c r="F12" s="479">
        <f t="shared" si="0"/>
        <v>0</v>
      </c>
    </row>
    <row r="13" spans="1:10" s="201" customFormat="1" ht="14.1" customHeight="1" x14ac:dyDescent="0.25">
      <c r="A13" s="493"/>
      <c r="B13" s="315" t="s">
        <v>287</v>
      </c>
      <c r="C13" s="303" t="str">
        <f>'(2)Ins.'!C77</f>
        <v>Material de Expediente (bobina, talonário, etc.)</v>
      </c>
      <c r="D13" s="477">
        <f>'(2)Ins.'!L77</f>
        <v>0</v>
      </c>
      <c r="E13" s="515" t="str">
        <f t="shared" si="1"/>
        <v>R$/mês</v>
      </c>
      <c r="F13" s="479">
        <f t="shared" si="0"/>
        <v>0</v>
      </c>
    </row>
    <row r="14" spans="1:10" s="201" customFormat="1" ht="14.1" customHeight="1" x14ac:dyDescent="0.25">
      <c r="A14" s="493"/>
      <c r="B14" s="315" t="s">
        <v>288</v>
      </c>
      <c r="C14" s="303" t="str">
        <f>'(2)Ins.'!C78</f>
        <v>Material de Limpeza e Conservação</v>
      </c>
      <c r="D14" s="477">
        <f>'(2)Ins.'!L78</f>
        <v>0</v>
      </c>
      <c r="E14" s="515" t="str">
        <f t="shared" si="1"/>
        <v>R$/mês</v>
      </c>
      <c r="F14" s="479">
        <f t="shared" si="0"/>
        <v>0</v>
      </c>
    </row>
    <row r="15" spans="1:10" s="201" customFormat="1" ht="14.1" customHeight="1" x14ac:dyDescent="0.25">
      <c r="A15" s="493"/>
      <c r="B15" s="315" t="s">
        <v>289</v>
      </c>
      <c r="C15" s="303" t="str">
        <f>'(2)Ins.'!C79</f>
        <v>Assinatura: livro/jornal/revista</v>
      </c>
      <c r="D15" s="477">
        <f>'(2)Ins.'!L79</f>
        <v>0</v>
      </c>
      <c r="E15" s="515" t="str">
        <f t="shared" si="1"/>
        <v>R$/mês</v>
      </c>
      <c r="F15" s="479">
        <f t="shared" si="0"/>
        <v>0</v>
      </c>
    </row>
    <row r="16" spans="1:10" s="201" customFormat="1" ht="14.1" customHeight="1" x14ac:dyDescent="0.25">
      <c r="A16" s="493"/>
      <c r="B16" s="315" t="s">
        <v>290</v>
      </c>
      <c r="C16" s="303" t="s">
        <v>859</v>
      </c>
      <c r="D16" s="477">
        <f>'(2)Ins.'!L80</f>
        <v>0</v>
      </c>
      <c r="E16" s="515" t="str">
        <f t="shared" si="1"/>
        <v>R$/mês</v>
      </c>
      <c r="F16" s="479">
        <f t="shared" ref="F16:F17" si="2">D16</f>
        <v>0</v>
      </c>
    </row>
    <row r="17" spans="1:10" s="201" customFormat="1" ht="14.1" customHeight="1" x14ac:dyDescent="0.25">
      <c r="A17" s="493"/>
      <c r="B17" s="315" t="s">
        <v>291</v>
      </c>
      <c r="C17" s="303" t="s">
        <v>858</v>
      </c>
      <c r="D17" s="477">
        <f>IF('(19)Fluxo_Caixa'!D147=0,0,8048*2.5)</f>
        <v>0</v>
      </c>
      <c r="E17" s="515" t="str">
        <f t="shared" si="1"/>
        <v>R$/mês</v>
      </c>
      <c r="F17" s="479">
        <f t="shared" si="2"/>
        <v>0</v>
      </c>
      <c r="J17" s="516"/>
    </row>
    <row r="18" spans="1:10" s="201" customFormat="1" ht="14.1" customHeight="1" x14ac:dyDescent="0.25">
      <c r="A18" s="495"/>
      <c r="B18" s="322" t="s">
        <v>292</v>
      </c>
      <c r="C18" s="461" t="str">
        <f>'(2)Ins.'!C82</f>
        <v>Outras despesas</v>
      </c>
      <c r="D18" s="463">
        <f>'(2)Ins.'!L82</f>
        <v>0</v>
      </c>
      <c r="E18" s="517" t="str">
        <f t="shared" si="1"/>
        <v>R$/mês</v>
      </c>
      <c r="F18" s="465">
        <f t="shared" si="0"/>
        <v>0</v>
      </c>
    </row>
    <row r="19" spans="1:10" s="471" customFormat="1" ht="14.1" customHeight="1" x14ac:dyDescent="0.25">
      <c r="A19" s="518" t="s">
        <v>507</v>
      </c>
      <c r="B19" s="519"/>
      <c r="C19" s="519"/>
      <c r="D19" s="519"/>
      <c r="E19" s="519"/>
      <c r="F19" s="520">
        <f>SUM(F6:F18)</f>
        <v>0</v>
      </c>
      <c r="G19" s="201"/>
    </row>
    <row r="20" spans="1:10" s="524" customFormat="1" ht="14.1" customHeight="1" x14ac:dyDescent="0.25">
      <c r="A20" s="521" t="s">
        <v>483</v>
      </c>
      <c r="B20" s="522"/>
      <c r="C20" s="522"/>
      <c r="D20" s="522"/>
      <c r="E20" s="522"/>
      <c r="F20" s="523">
        <v>12</v>
      </c>
    </row>
    <row r="21" spans="1:10" s="471" customFormat="1" ht="14.1" customHeight="1" x14ac:dyDescent="0.25">
      <c r="A21" s="525" t="s">
        <v>506</v>
      </c>
      <c r="B21" s="526"/>
      <c r="C21" s="526"/>
      <c r="D21" s="526"/>
      <c r="E21" s="526"/>
      <c r="F21" s="527">
        <f>F19*F20</f>
        <v>0</v>
      </c>
    </row>
    <row r="22" spans="1:10" s="201" customFormat="1" ht="5.0999999999999996" customHeight="1" x14ac:dyDescent="0.25">
      <c r="A22" s="488"/>
      <c r="B22" s="472"/>
      <c r="C22" s="200"/>
      <c r="D22" s="489"/>
    </row>
    <row r="23" spans="1:10" s="445" customFormat="1" ht="14.1" customHeight="1" x14ac:dyDescent="0.25">
      <c r="A23" s="510" t="s">
        <v>34</v>
      </c>
      <c r="B23" s="508" t="s">
        <v>432</v>
      </c>
      <c r="C23" s="507"/>
      <c r="D23" s="509"/>
    </row>
    <row r="24" spans="1:10" s="201" customFormat="1" ht="14.1" customHeight="1" x14ac:dyDescent="0.25">
      <c r="A24" s="528"/>
      <c r="B24" s="252" t="s">
        <v>237</v>
      </c>
      <c r="C24" s="529" t="str">
        <f>'(2)Ins.'!C85</f>
        <v>Honorários Advocatícios</v>
      </c>
      <c r="D24" s="530">
        <f>'(2)Ins.'!L85</f>
        <v>0</v>
      </c>
      <c r="E24" s="531" t="str">
        <f>'(2)Ins.'!K85</f>
        <v>R$/mês</v>
      </c>
      <c r="F24" s="532">
        <f t="shared" ref="F24:F31" si="3">D24</f>
        <v>0</v>
      </c>
    </row>
    <row r="25" spans="1:10" s="201" customFormat="1" ht="14.1" customHeight="1" x14ac:dyDescent="0.25">
      <c r="A25" s="533"/>
      <c r="B25" s="266" t="s">
        <v>238</v>
      </c>
      <c r="C25" s="534" t="str">
        <f>'(2)Ins.'!C86</f>
        <v>Honorários Contábeis</v>
      </c>
      <c r="D25" s="535">
        <f>'(2)Ins.'!L86</f>
        <v>0</v>
      </c>
      <c r="E25" s="536" t="str">
        <f>'(2)Ins.'!K86</f>
        <v>R$/mês</v>
      </c>
      <c r="F25" s="537">
        <f t="shared" si="3"/>
        <v>0</v>
      </c>
    </row>
    <row r="26" spans="1:10" s="201" customFormat="1" ht="14.1" customHeight="1" x14ac:dyDescent="0.25">
      <c r="A26" s="533"/>
      <c r="B26" s="266" t="s">
        <v>239</v>
      </c>
      <c r="C26" s="534" t="str">
        <f>'(2)Ins.'!C87</f>
        <v>Mão-de-obra especializada</v>
      </c>
      <c r="D26" s="535">
        <f>'(2)Ins.'!L87</f>
        <v>0</v>
      </c>
      <c r="E26" s="536" t="str">
        <f>'(2)Ins.'!K87</f>
        <v>R$/mês</v>
      </c>
      <c r="F26" s="537">
        <f t="shared" si="3"/>
        <v>0</v>
      </c>
    </row>
    <row r="27" spans="1:10" s="201" customFormat="1" ht="14.1" customHeight="1" x14ac:dyDescent="0.25">
      <c r="A27" s="533"/>
      <c r="B27" s="266" t="s">
        <v>240</v>
      </c>
      <c r="C27" s="534" t="str">
        <f>'(2)Ins.'!C88</f>
        <v>Exames médico - admissional e dimensional</v>
      </c>
      <c r="D27" s="535">
        <f>'(2)Ins.'!L88</f>
        <v>0</v>
      </c>
      <c r="E27" s="536" t="str">
        <f>'(2)Ins.'!K88</f>
        <v>R$/mês</v>
      </c>
      <c r="F27" s="537">
        <f t="shared" si="3"/>
        <v>0</v>
      </c>
    </row>
    <row r="28" spans="1:10" s="201" customFormat="1" ht="14.1" customHeight="1" x14ac:dyDescent="0.25">
      <c r="A28" s="533"/>
      <c r="B28" s="266" t="s">
        <v>283</v>
      </c>
      <c r="C28" s="534" t="str">
        <f>'(2)Ins.'!C89</f>
        <v>Laudo de segurança do trabalho</v>
      </c>
      <c r="D28" s="535">
        <f>'(2)Ins.'!L89</f>
        <v>0</v>
      </c>
      <c r="E28" s="536" t="str">
        <f>'(2)Ins.'!K89</f>
        <v>R$/mês</v>
      </c>
      <c r="F28" s="537">
        <f t="shared" si="3"/>
        <v>0</v>
      </c>
    </row>
    <row r="29" spans="1:10" s="201" customFormat="1" ht="14.1" customHeight="1" x14ac:dyDescent="0.25">
      <c r="A29" s="533"/>
      <c r="B29" s="266" t="s">
        <v>284</v>
      </c>
      <c r="C29" s="534" t="str">
        <f>'(2)Ins.'!C90</f>
        <v>Vigilância Patrimonial</v>
      </c>
      <c r="D29" s="535">
        <f>'(2)Ins.'!L90</f>
        <v>0</v>
      </c>
      <c r="E29" s="536" t="str">
        <f>'(2)Ins.'!K90</f>
        <v>R$/mês</v>
      </c>
      <c r="F29" s="537">
        <f t="shared" si="3"/>
        <v>0</v>
      </c>
    </row>
    <row r="30" spans="1:10" s="201" customFormat="1" ht="14.1" customHeight="1" x14ac:dyDescent="0.25">
      <c r="A30" s="538"/>
      <c r="B30" s="302" t="s">
        <v>285</v>
      </c>
      <c r="C30" s="539" t="s">
        <v>903</v>
      </c>
      <c r="D30" s="477">
        <f>'(2)Ins.'!L91</f>
        <v>0</v>
      </c>
      <c r="E30" s="515" t="str">
        <f>'(2)Ins.'!K87</f>
        <v>R$/mês</v>
      </c>
      <c r="F30" s="540">
        <f>D30</f>
        <v>0</v>
      </c>
    </row>
    <row r="31" spans="1:10" s="201" customFormat="1" ht="13.5" customHeight="1" x14ac:dyDescent="0.25">
      <c r="A31" s="541"/>
      <c r="B31" s="259" t="s">
        <v>287</v>
      </c>
      <c r="C31" s="542" t="str">
        <f>'(2)Ins.'!C92</f>
        <v>Transporte de Valores</v>
      </c>
      <c r="D31" s="543">
        <f>'(2)Ins.'!L92</f>
        <v>0</v>
      </c>
      <c r="E31" s="544" t="str">
        <f>'(2)Ins.'!K92</f>
        <v>R$/mês</v>
      </c>
      <c r="F31" s="545">
        <f t="shared" si="3"/>
        <v>0</v>
      </c>
    </row>
    <row r="32" spans="1:10" s="471" customFormat="1" ht="13.5" customHeight="1" x14ac:dyDescent="0.25">
      <c r="A32" s="518" t="s">
        <v>507</v>
      </c>
      <c r="B32" s="519"/>
      <c r="C32" s="519"/>
      <c r="D32" s="519"/>
      <c r="E32" s="519"/>
      <c r="F32" s="520">
        <f>SUM(F24:F31)</f>
        <v>0</v>
      </c>
    </row>
    <row r="33" spans="1:6" s="524" customFormat="1" ht="14.1" customHeight="1" x14ac:dyDescent="0.25">
      <c r="A33" s="521" t="s">
        <v>483</v>
      </c>
      <c r="B33" s="522"/>
      <c r="C33" s="522"/>
      <c r="D33" s="522"/>
      <c r="E33" s="522"/>
      <c r="F33" s="523">
        <v>12</v>
      </c>
    </row>
    <row r="34" spans="1:6" s="471" customFormat="1" ht="14.1" customHeight="1" x14ac:dyDescent="0.25">
      <c r="A34" s="525" t="s">
        <v>506</v>
      </c>
      <c r="B34" s="526"/>
      <c r="C34" s="526"/>
      <c r="D34" s="526"/>
      <c r="E34" s="526"/>
      <c r="F34" s="527">
        <f>F32*F33</f>
        <v>0</v>
      </c>
    </row>
    <row r="35" spans="1:6" s="201" customFormat="1" ht="5.0999999999999996" customHeight="1" x14ac:dyDescent="0.25">
      <c r="A35" s="200"/>
      <c r="B35" s="199"/>
      <c r="C35" s="200"/>
      <c r="D35" s="202"/>
    </row>
    <row r="36" spans="1:6" s="445" customFormat="1" ht="13.5" customHeight="1" x14ac:dyDescent="0.25">
      <c r="A36" s="510" t="s">
        <v>36</v>
      </c>
      <c r="B36" s="508" t="s">
        <v>433</v>
      </c>
      <c r="C36" s="507"/>
      <c r="D36" s="509"/>
    </row>
    <row r="37" spans="1:6" s="201" customFormat="1" ht="14.1" customHeight="1" x14ac:dyDescent="0.25">
      <c r="A37" s="490"/>
      <c r="B37" s="309" t="s">
        <v>237</v>
      </c>
      <c r="C37" s="511" t="str">
        <f>'(2)Ins.'!C95</f>
        <v>Manutenção de Equipamentos e Hardware</v>
      </c>
      <c r="D37" s="512">
        <f>'(2)Ins.'!L95</f>
        <v>0</v>
      </c>
      <c r="E37" s="513" t="str">
        <f>'(2)Ins.'!K95</f>
        <v>R$/mês</v>
      </c>
      <c r="F37" s="458">
        <f t="shared" ref="F37:F46" si="4">D37</f>
        <v>0</v>
      </c>
    </row>
    <row r="38" spans="1:6" s="201" customFormat="1" ht="14.1" customHeight="1" x14ac:dyDescent="0.25">
      <c r="A38" s="493"/>
      <c r="B38" s="315" t="s">
        <v>238</v>
      </c>
      <c r="C38" s="303" t="str">
        <f>'(2)Ins.'!C96</f>
        <v>Manutenção Software</v>
      </c>
      <c r="D38" s="477">
        <f>'(2)Ins.'!L96</f>
        <v>0</v>
      </c>
      <c r="E38" s="515" t="str">
        <f>'(2)Ins.'!K96</f>
        <v>R$/mês</v>
      </c>
      <c r="F38" s="479">
        <f t="shared" si="4"/>
        <v>0</v>
      </c>
    </row>
    <row r="39" spans="1:6" s="201" customFormat="1" ht="14.1" customHeight="1" x14ac:dyDescent="0.25">
      <c r="A39" s="493"/>
      <c r="B39" s="315" t="s">
        <v>239</v>
      </c>
      <c r="C39" s="303" t="str">
        <f>'(2)Ins.'!C97</f>
        <v>Manutenção Infraestrutura de TI</v>
      </c>
      <c r="D39" s="477">
        <f>'(2)Ins.'!L97</f>
        <v>0</v>
      </c>
      <c r="E39" s="515" t="str">
        <f>'(2)Ins.'!K97</f>
        <v>R$/mês</v>
      </c>
      <c r="F39" s="479">
        <f t="shared" si="4"/>
        <v>0</v>
      </c>
    </row>
    <row r="40" spans="1:6" s="201" customFormat="1" ht="14.1" customHeight="1" x14ac:dyDescent="0.25">
      <c r="A40" s="493"/>
      <c r="B40" s="315" t="s">
        <v>240</v>
      </c>
      <c r="C40" s="303" t="str">
        <f>'(2)Ins.'!C98</f>
        <v>Manutenção do Sistemas Informatizados e Data Center</v>
      </c>
      <c r="D40" s="477">
        <f>'(2)Ins.'!L98</f>
        <v>0</v>
      </c>
      <c r="E40" s="515" t="str">
        <f>'(2)Ins.'!K98</f>
        <v>R$/mês</v>
      </c>
      <c r="F40" s="479">
        <f t="shared" si="4"/>
        <v>0</v>
      </c>
    </row>
    <row r="41" spans="1:6" s="201" customFormat="1" ht="14.1" customHeight="1" x14ac:dyDescent="0.25">
      <c r="A41" s="493"/>
      <c r="B41" s="315" t="s">
        <v>283</v>
      </c>
      <c r="C41" s="303" t="str">
        <f>'(2)Ins.'!C99</f>
        <v>Manutenção da Central de Controle Operacional - CCO</v>
      </c>
      <c r="D41" s="477">
        <f>'(2)Ins.'!L99</f>
        <v>0</v>
      </c>
      <c r="E41" s="515" t="str">
        <f>'(2)Ins.'!K99</f>
        <v>R$/mês</v>
      </c>
      <c r="F41" s="479">
        <f t="shared" si="4"/>
        <v>0</v>
      </c>
    </row>
    <row r="42" spans="1:6" s="201" customFormat="1" ht="14.1" customHeight="1" x14ac:dyDescent="0.25">
      <c r="A42" s="493"/>
      <c r="B42" s="315" t="s">
        <v>284</v>
      </c>
      <c r="C42" s="303" t="str">
        <f>'(2)Ins.'!C100</f>
        <v>Manutenção e Reposição de Sinalização Vertical</v>
      </c>
      <c r="D42" s="477">
        <f>'(2)Ins.'!L100</f>
        <v>0</v>
      </c>
      <c r="E42" s="515" t="str">
        <f>'(2)Ins.'!K100</f>
        <v>R$/mês</v>
      </c>
      <c r="F42" s="479">
        <f t="shared" si="4"/>
        <v>0</v>
      </c>
    </row>
    <row r="43" spans="1:6" s="201" customFormat="1" ht="14.1" customHeight="1" x14ac:dyDescent="0.25">
      <c r="A43" s="493"/>
      <c r="B43" s="315" t="s">
        <v>285</v>
      </c>
      <c r="C43" s="303" t="str">
        <f>'(2)Ins.'!C101</f>
        <v>Manutenção e Reposição de Sinalização Horizontal - Legenda</v>
      </c>
      <c r="D43" s="477">
        <f>'(2)Ins.'!L101</f>
        <v>0</v>
      </c>
      <c r="E43" s="515" t="str">
        <f>'(2)Ins.'!K101</f>
        <v>R$/mês</v>
      </c>
      <c r="F43" s="479">
        <f t="shared" si="4"/>
        <v>0</v>
      </c>
    </row>
    <row r="44" spans="1:6" s="201" customFormat="1" ht="14.1" customHeight="1" x14ac:dyDescent="0.25">
      <c r="A44" s="493"/>
      <c r="B44" s="315" t="s">
        <v>287</v>
      </c>
      <c r="C44" s="303" t="str">
        <f>'(2)Ins.'!C102</f>
        <v>Manutenção e Reposição de Sinalização Horizontal - Bordo</v>
      </c>
      <c r="D44" s="477">
        <f>'(2)Ins.'!L102</f>
        <v>0</v>
      </c>
      <c r="E44" s="515" t="str">
        <f>'(2)Ins.'!K102</f>
        <v>R$/mês</v>
      </c>
      <c r="F44" s="479">
        <f t="shared" si="4"/>
        <v>0</v>
      </c>
    </row>
    <row r="45" spans="1:6" s="201" customFormat="1" ht="14.1" customHeight="1" x14ac:dyDescent="0.25">
      <c r="A45" s="493"/>
      <c r="B45" s="315" t="s">
        <v>288</v>
      </c>
      <c r="C45" s="303" t="str">
        <f>'(2)Ins.'!C103</f>
        <v>Homologação do Talonário Eletrônico</v>
      </c>
      <c r="D45" s="477">
        <f>'(2)Ins.'!L103</f>
        <v>0</v>
      </c>
      <c r="E45" s="515" t="str">
        <f>'(2)Ins.'!K103</f>
        <v>R$/mês</v>
      </c>
      <c r="F45" s="479">
        <f t="shared" si="4"/>
        <v>0</v>
      </c>
    </row>
    <row r="46" spans="1:6" s="201" customFormat="1" ht="14.1" customHeight="1" x14ac:dyDescent="0.25">
      <c r="A46" s="493"/>
      <c r="B46" s="315" t="s">
        <v>289</v>
      </c>
      <c r="C46" s="303" t="str">
        <f>'(2)Ins.'!C104</f>
        <v>Hospedagem - Armazenamento na Nuvem</v>
      </c>
      <c r="D46" s="477">
        <f>'(2)Ins.'!L104</f>
        <v>0</v>
      </c>
      <c r="E46" s="515" t="str">
        <f>'(2)Ins.'!K104</f>
        <v>R$/mês</v>
      </c>
      <c r="F46" s="479">
        <f t="shared" si="4"/>
        <v>0</v>
      </c>
    </row>
    <row r="47" spans="1:6" s="201" customFormat="1" ht="14.1" customHeight="1" x14ac:dyDescent="0.25">
      <c r="A47" s="493"/>
      <c r="B47" s="315" t="s">
        <v>290</v>
      </c>
      <c r="C47" s="303" t="str">
        <f>'(2)Ins.'!C105</f>
        <v>Bobina - Parquímetro</v>
      </c>
      <c r="D47" s="477">
        <f>'(2)Ins.'!L105</f>
        <v>0</v>
      </c>
      <c r="E47" s="515" t="str">
        <f>'(2)Ins.'!K105</f>
        <v>R$/mês</v>
      </c>
      <c r="F47" s="479">
        <f t="shared" ref="F47:F48" si="5">D47</f>
        <v>0</v>
      </c>
    </row>
    <row r="48" spans="1:6" s="201" customFormat="1" ht="14.1" customHeight="1" x14ac:dyDescent="0.25">
      <c r="A48" s="493"/>
      <c r="B48" s="315" t="s">
        <v>291</v>
      </c>
      <c r="C48" s="303" t="str">
        <f>'(2)Ins.'!C106</f>
        <v>Bobina - P.O.S.</v>
      </c>
      <c r="D48" s="477">
        <f>'(2)Ins.'!L106</f>
        <v>0</v>
      </c>
      <c r="E48" s="515" t="str">
        <f>'(2)Ins.'!K106</f>
        <v>R$/mês</v>
      </c>
      <c r="F48" s="479">
        <f t="shared" si="5"/>
        <v>0</v>
      </c>
    </row>
    <row r="49" spans="1:26" s="201" customFormat="1" ht="14.1" customHeight="1" x14ac:dyDescent="0.25">
      <c r="A49" s="495"/>
      <c r="B49" s="322" t="s">
        <v>292</v>
      </c>
      <c r="C49" s="461" t="str">
        <f>'(2)Ins.'!C107</f>
        <v>Licença de Softwares</v>
      </c>
      <c r="D49" s="463">
        <f>'(2)Ins.'!L107</f>
        <v>0</v>
      </c>
      <c r="E49" s="517" t="str">
        <f>'(2)Ins.'!K107</f>
        <v>R$/mês</v>
      </c>
      <c r="F49" s="465">
        <f t="shared" ref="F49" si="6">D49</f>
        <v>0</v>
      </c>
    </row>
    <row r="50" spans="1:26" s="471" customFormat="1" ht="14.1" customHeight="1" x14ac:dyDescent="0.25">
      <c r="A50" s="518" t="s">
        <v>507</v>
      </c>
      <c r="B50" s="519"/>
      <c r="C50" s="519"/>
      <c r="D50" s="519"/>
      <c r="E50" s="519"/>
      <c r="F50" s="520">
        <f>SUM(F37:F49)</f>
        <v>0</v>
      </c>
    </row>
    <row r="51" spans="1:26" s="524" customFormat="1" ht="14.1" customHeight="1" x14ac:dyDescent="0.25">
      <c r="A51" s="521" t="s">
        <v>483</v>
      </c>
      <c r="B51" s="522"/>
      <c r="C51" s="522"/>
      <c r="D51" s="522"/>
      <c r="E51" s="522"/>
      <c r="F51" s="523">
        <v>12</v>
      </c>
    </row>
    <row r="52" spans="1:26" s="471" customFormat="1" ht="14.1" customHeight="1" x14ac:dyDescent="0.25">
      <c r="A52" s="525" t="s">
        <v>506</v>
      </c>
      <c r="B52" s="526"/>
      <c r="C52" s="526"/>
      <c r="D52" s="526"/>
      <c r="E52" s="526"/>
      <c r="F52" s="527">
        <f>F50*F51</f>
        <v>0</v>
      </c>
    </row>
    <row r="53" spans="1:26" s="170" customFormat="1" ht="7.95" customHeight="1" x14ac:dyDescent="0.25"/>
    <row r="54" spans="1:26" s="168" customFormat="1" ht="13.5" customHeight="1" x14ac:dyDescent="0.25">
      <c r="B54" s="164"/>
      <c r="C54" s="165" t="s">
        <v>946</v>
      </c>
      <c r="D54" s="166" t="str">
        <f>'(2)Ins.'!D109</f>
        <v>Inserir Data</v>
      </c>
      <c r="E54" s="167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spans="1:26" s="168" customFormat="1" ht="13.5" customHeight="1" x14ac:dyDescent="0.25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spans="1:26" s="168" customFormat="1" ht="13.5" customHeight="1" x14ac:dyDescent="0.25">
      <c r="A56" s="164"/>
      <c r="B56" s="164"/>
      <c r="C56" s="198" t="str">
        <f>'(2)Ins.'!D122</f>
        <v>Nome do Representante Legal</v>
      </c>
      <c r="D56" s="198"/>
      <c r="E56" s="198"/>
      <c r="F56" s="167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s="168" customFormat="1" ht="13.5" customHeight="1" x14ac:dyDescent="0.25">
      <c r="A57" s="164"/>
      <c r="C57" s="172" t="s">
        <v>947</v>
      </c>
      <c r="D57" s="171" t="str">
        <f>'(2)Ins.'!E127</f>
        <v>inserir nº dias</v>
      </c>
      <c r="E57" s="173" t="s">
        <v>948</v>
      </c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</sheetData>
  <sheetProtection algorithmName="SHA-512" hashValue="0X+ERFVIMiDBgCnvMUVyQE4OilGJDVdOtjDjAcVNvgwi6hyWsP+Ki1L7pt03vYPnmdpfPgc46AFjOFVXoJe38w==" saltValue="ZdBuIgegzf9E7mGQe0j2YA==" spinCount="100000" sheet="1" formatCells="0" formatColumns="0" formatRows="0" insertColumns="0" insertRows="0" insertHyperlinks="0" deleteColumns="0" deleteRows="0" selectLockedCells="1" sort="0" autoFilter="0" pivotTables="0"/>
  <mergeCells count="12">
    <mergeCell ref="C56:E56"/>
    <mergeCell ref="A52:E52"/>
    <mergeCell ref="A51:E51"/>
    <mergeCell ref="A34:E34"/>
    <mergeCell ref="A33:E33"/>
    <mergeCell ref="A50:E50"/>
    <mergeCell ref="A32:E32"/>
    <mergeCell ref="A3:C3"/>
    <mergeCell ref="A21:E21"/>
    <mergeCell ref="A19:E19"/>
    <mergeCell ref="A1:F1"/>
    <mergeCell ref="A20:E20"/>
  </mergeCells>
  <printOptions horizontalCentered="1"/>
  <pageMargins left="1.1811023622047245" right="0.78740157480314965" top="1.1811023622047245" bottom="0.78740157480314965" header="0.59055118110236227" footer="0.31496062992125984"/>
  <pageSetup paperSize="9" scale="96" fitToWidth="0" fitToHeight="0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6 - Composição da Despesa Geral&amp;R&amp;"Calibri,Negrito"&amp;9Pág.: &amp;P de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rgb="FFFFFFCC"/>
  </sheetPr>
  <dimension ref="A1:Z111"/>
  <sheetViews>
    <sheetView showGridLines="0" zoomScaleNormal="100" zoomScaleSheetLayoutView="55" workbookViewId="0">
      <selection activeCell="E6" sqref="E6:F6"/>
    </sheetView>
  </sheetViews>
  <sheetFormatPr defaultRowHeight="14.1" customHeight="1" x14ac:dyDescent="0.25"/>
  <cols>
    <col min="1" max="2" width="3.109375" style="206" customWidth="1"/>
    <col min="3" max="3" width="36.109375" style="206" bestFit="1" customWidth="1"/>
    <col min="4" max="4" width="12.6640625" style="206" customWidth="1"/>
    <col min="5" max="5" width="12.6640625" style="187" customWidth="1"/>
    <col min="6" max="6" width="12.6640625" style="206" customWidth="1"/>
    <col min="7" max="7" width="9.44140625" style="206" bestFit="1" customWidth="1"/>
    <col min="8" max="8" width="10.109375" style="206" bestFit="1" customWidth="1"/>
    <col min="9" max="10" width="10.6640625" style="206" customWidth="1"/>
    <col min="11" max="13" width="9.109375" style="206"/>
    <col min="14" max="14" width="10.109375" style="206" bestFit="1" customWidth="1"/>
    <col min="15" max="254" width="9.109375" style="206"/>
    <col min="255" max="255" width="3.88671875" style="206" customWidth="1"/>
    <col min="256" max="256" width="3.5546875" style="206" customWidth="1"/>
    <col min="257" max="257" width="10.109375" style="206" customWidth="1"/>
    <col min="258" max="258" width="13.33203125" style="206" customWidth="1"/>
    <col min="259" max="259" width="4.109375" style="206" bestFit="1" customWidth="1"/>
    <col min="260" max="260" width="9.109375" style="206" customWidth="1"/>
    <col min="261" max="262" width="10.6640625" style="206" customWidth="1"/>
    <col min="263" max="263" width="8.5546875" style="206" customWidth="1"/>
    <col min="264" max="264" width="9.88671875" style="206" customWidth="1"/>
    <col min="265" max="265" width="6.5546875" style="206" customWidth="1"/>
    <col min="266" max="269" width="9.109375" style="206"/>
    <col min="270" max="270" width="10.109375" style="206" bestFit="1" customWidth="1"/>
    <col min="271" max="510" width="9.109375" style="206"/>
    <col min="511" max="511" width="3.88671875" style="206" customWidth="1"/>
    <col min="512" max="512" width="3.5546875" style="206" customWidth="1"/>
    <col min="513" max="513" width="10.109375" style="206" customWidth="1"/>
    <col min="514" max="514" width="13.33203125" style="206" customWidth="1"/>
    <col min="515" max="515" width="4.109375" style="206" bestFit="1" customWidth="1"/>
    <col min="516" max="516" width="9.109375" style="206" customWidth="1"/>
    <col min="517" max="518" width="10.6640625" style="206" customWidth="1"/>
    <col min="519" max="519" width="8.5546875" style="206" customWidth="1"/>
    <col min="520" max="520" width="9.88671875" style="206" customWidth="1"/>
    <col min="521" max="521" width="6.5546875" style="206" customWidth="1"/>
    <col min="522" max="525" width="9.109375" style="206"/>
    <col min="526" max="526" width="10.109375" style="206" bestFit="1" customWidth="1"/>
    <col min="527" max="766" width="9.109375" style="206"/>
    <col min="767" max="767" width="3.88671875" style="206" customWidth="1"/>
    <col min="768" max="768" width="3.5546875" style="206" customWidth="1"/>
    <col min="769" max="769" width="10.109375" style="206" customWidth="1"/>
    <col min="770" max="770" width="13.33203125" style="206" customWidth="1"/>
    <col min="771" max="771" width="4.109375" style="206" bestFit="1" customWidth="1"/>
    <col min="772" max="772" width="9.109375" style="206" customWidth="1"/>
    <col min="773" max="774" width="10.6640625" style="206" customWidth="1"/>
    <col min="775" max="775" width="8.5546875" style="206" customWidth="1"/>
    <col min="776" max="776" width="9.88671875" style="206" customWidth="1"/>
    <col min="777" max="777" width="6.5546875" style="206" customWidth="1"/>
    <col min="778" max="781" width="9.109375" style="206"/>
    <col min="782" max="782" width="10.109375" style="206" bestFit="1" customWidth="1"/>
    <col min="783" max="1022" width="9.109375" style="206"/>
    <col min="1023" max="1023" width="3.88671875" style="206" customWidth="1"/>
    <col min="1024" max="1024" width="3.5546875" style="206" customWidth="1"/>
    <col min="1025" max="1025" width="10.109375" style="206" customWidth="1"/>
    <col min="1026" max="1026" width="13.33203125" style="206" customWidth="1"/>
    <col min="1027" max="1027" width="4.109375" style="206" bestFit="1" customWidth="1"/>
    <col min="1028" max="1028" width="9.109375" style="206" customWidth="1"/>
    <col min="1029" max="1030" width="10.6640625" style="206" customWidth="1"/>
    <col min="1031" max="1031" width="8.5546875" style="206" customWidth="1"/>
    <col min="1032" max="1032" width="9.88671875" style="206" customWidth="1"/>
    <col min="1033" max="1033" width="6.5546875" style="206" customWidth="1"/>
    <col min="1034" max="1037" width="9.109375" style="206"/>
    <col min="1038" max="1038" width="10.109375" style="206" bestFit="1" customWidth="1"/>
    <col min="1039" max="1278" width="9.109375" style="206"/>
    <col min="1279" max="1279" width="3.88671875" style="206" customWidth="1"/>
    <col min="1280" max="1280" width="3.5546875" style="206" customWidth="1"/>
    <col min="1281" max="1281" width="10.109375" style="206" customWidth="1"/>
    <col min="1282" max="1282" width="13.33203125" style="206" customWidth="1"/>
    <col min="1283" max="1283" width="4.109375" style="206" bestFit="1" customWidth="1"/>
    <col min="1284" max="1284" width="9.109375" style="206" customWidth="1"/>
    <col min="1285" max="1286" width="10.6640625" style="206" customWidth="1"/>
    <col min="1287" max="1287" width="8.5546875" style="206" customWidth="1"/>
    <col min="1288" max="1288" width="9.88671875" style="206" customWidth="1"/>
    <col min="1289" max="1289" width="6.5546875" style="206" customWidth="1"/>
    <col min="1290" max="1293" width="9.109375" style="206"/>
    <col min="1294" max="1294" width="10.109375" style="206" bestFit="1" customWidth="1"/>
    <col min="1295" max="1534" width="9.109375" style="206"/>
    <col min="1535" max="1535" width="3.88671875" style="206" customWidth="1"/>
    <col min="1536" max="1536" width="3.5546875" style="206" customWidth="1"/>
    <col min="1537" max="1537" width="10.109375" style="206" customWidth="1"/>
    <col min="1538" max="1538" width="13.33203125" style="206" customWidth="1"/>
    <col min="1539" max="1539" width="4.109375" style="206" bestFit="1" customWidth="1"/>
    <col min="1540" max="1540" width="9.109375" style="206" customWidth="1"/>
    <col min="1541" max="1542" width="10.6640625" style="206" customWidth="1"/>
    <col min="1543" max="1543" width="8.5546875" style="206" customWidth="1"/>
    <col min="1544" max="1544" width="9.88671875" style="206" customWidth="1"/>
    <col min="1545" max="1545" width="6.5546875" style="206" customWidth="1"/>
    <col min="1546" max="1549" width="9.109375" style="206"/>
    <col min="1550" max="1550" width="10.109375" style="206" bestFit="1" customWidth="1"/>
    <col min="1551" max="1790" width="9.109375" style="206"/>
    <col min="1791" max="1791" width="3.88671875" style="206" customWidth="1"/>
    <col min="1792" max="1792" width="3.5546875" style="206" customWidth="1"/>
    <col min="1793" max="1793" width="10.109375" style="206" customWidth="1"/>
    <col min="1794" max="1794" width="13.33203125" style="206" customWidth="1"/>
    <col min="1795" max="1795" width="4.109375" style="206" bestFit="1" customWidth="1"/>
    <col min="1796" max="1796" width="9.109375" style="206" customWidth="1"/>
    <col min="1797" max="1798" width="10.6640625" style="206" customWidth="1"/>
    <col min="1799" max="1799" width="8.5546875" style="206" customWidth="1"/>
    <col min="1800" max="1800" width="9.88671875" style="206" customWidth="1"/>
    <col min="1801" max="1801" width="6.5546875" style="206" customWidth="1"/>
    <col min="1802" max="1805" width="9.109375" style="206"/>
    <col min="1806" max="1806" width="10.109375" style="206" bestFit="1" customWidth="1"/>
    <col min="1807" max="2046" width="9.109375" style="206"/>
    <col min="2047" max="2047" width="3.88671875" style="206" customWidth="1"/>
    <col min="2048" max="2048" width="3.5546875" style="206" customWidth="1"/>
    <col min="2049" max="2049" width="10.109375" style="206" customWidth="1"/>
    <col min="2050" max="2050" width="13.33203125" style="206" customWidth="1"/>
    <col min="2051" max="2051" width="4.109375" style="206" bestFit="1" customWidth="1"/>
    <col min="2052" max="2052" width="9.109375" style="206" customWidth="1"/>
    <col min="2053" max="2054" width="10.6640625" style="206" customWidth="1"/>
    <col min="2055" max="2055" width="8.5546875" style="206" customWidth="1"/>
    <col min="2056" max="2056" width="9.88671875" style="206" customWidth="1"/>
    <col min="2057" max="2057" width="6.5546875" style="206" customWidth="1"/>
    <col min="2058" max="2061" width="9.109375" style="206"/>
    <col min="2062" max="2062" width="10.109375" style="206" bestFit="1" customWidth="1"/>
    <col min="2063" max="2302" width="9.109375" style="206"/>
    <col min="2303" max="2303" width="3.88671875" style="206" customWidth="1"/>
    <col min="2304" max="2304" width="3.5546875" style="206" customWidth="1"/>
    <col min="2305" max="2305" width="10.109375" style="206" customWidth="1"/>
    <col min="2306" max="2306" width="13.33203125" style="206" customWidth="1"/>
    <col min="2307" max="2307" width="4.109375" style="206" bestFit="1" customWidth="1"/>
    <col min="2308" max="2308" width="9.109375" style="206" customWidth="1"/>
    <col min="2309" max="2310" width="10.6640625" style="206" customWidth="1"/>
    <col min="2311" max="2311" width="8.5546875" style="206" customWidth="1"/>
    <col min="2312" max="2312" width="9.88671875" style="206" customWidth="1"/>
    <col min="2313" max="2313" width="6.5546875" style="206" customWidth="1"/>
    <col min="2314" max="2317" width="9.109375" style="206"/>
    <col min="2318" max="2318" width="10.109375" style="206" bestFit="1" customWidth="1"/>
    <col min="2319" max="2558" width="9.109375" style="206"/>
    <col min="2559" max="2559" width="3.88671875" style="206" customWidth="1"/>
    <col min="2560" max="2560" width="3.5546875" style="206" customWidth="1"/>
    <col min="2561" max="2561" width="10.109375" style="206" customWidth="1"/>
    <col min="2562" max="2562" width="13.33203125" style="206" customWidth="1"/>
    <col min="2563" max="2563" width="4.109375" style="206" bestFit="1" customWidth="1"/>
    <col min="2564" max="2564" width="9.109375" style="206" customWidth="1"/>
    <col min="2565" max="2566" width="10.6640625" style="206" customWidth="1"/>
    <col min="2567" max="2567" width="8.5546875" style="206" customWidth="1"/>
    <col min="2568" max="2568" width="9.88671875" style="206" customWidth="1"/>
    <col min="2569" max="2569" width="6.5546875" style="206" customWidth="1"/>
    <col min="2570" max="2573" width="9.109375" style="206"/>
    <col min="2574" max="2574" width="10.109375" style="206" bestFit="1" customWidth="1"/>
    <col min="2575" max="2814" width="9.109375" style="206"/>
    <col min="2815" max="2815" width="3.88671875" style="206" customWidth="1"/>
    <col min="2816" max="2816" width="3.5546875" style="206" customWidth="1"/>
    <col min="2817" max="2817" width="10.109375" style="206" customWidth="1"/>
    <col min="2818" max="2818" width="13.33203125" style="206" customWidth="1"/>
    <col min="2819" max="2819" width="4.109375" style="206" bestFit="1" customWidth="1"/>
    <col min="2820" max="2820" width="9.109375" style="206" customWidth="1"/>
    <col min="2821" max="2822" width="10.6640625" style="206" customWidth="1"/>
    <col min="2823" max="2823" width="8.5546875" style="206" customWidth="1"/>
    <col min="2824" max="2824" width="9.88671875" style="206" customWidth="1"/>
    <col min="2825" max="2825" width="6.5546875" style="206" customWidth="1"/>
    <col min="2826" max="2829" width="9.109375" style="206"/>
    <col min="2830" max="2830" width="10.109375" style="206" bestFit="1" customWidth="1"/>
    <col min="2831" max="3070" width="9.109375" style="206"/>
    <col min="3071" max="3071" width="3.88671875" style="206" customWidth="1"/>
    <col min="3072" max="3072" width="3.5546875" style="206" customWidth="1"/>
    <col min="3073" max="3073" width="10.109375" style="206" customWidth="1"/>
    <col min="3074" max="3074" width="13.33203125" style="206" customWidth="1"/>
    <col min="3075" max="3075" width="4.109375" style="206" bestFit="1" customWidth="1"/>
    <col min="3076" max="3076" width="9.109375" style="206" customWidth="1"/>
    <col min="3077" max="3078" width="10.6640625" style="206" customWidth="1"/>
    <col min="3079" max="3079" width="8.5546875" style="206" customWidth="1"/>
    <col min="3080" max="3080" width="9.88671875" style="206" customWidth="1"/>
    <col min="3081" max="3081" width="6.5546875" style="206" customWidth="1"/>
    <col min="3082" max="3085" width="9.109375" style="206"/>
    <col min="3086" max="3086" width="10.109375" style="206" bestFit="1" customWidth="1"/>
    <col min="3087" max="3326" width="9.109375" style="206"/>
    <col min="3327" max="3327" width="3.88671875" style="206" customWidth="1"/>
    <col min="3328" max="3328" width="3.5546875" style="206" customWidth="1"/>
    <col min="3329" max="3329" width="10.109375" style="206" customWidth="1"/>
    <col min="3330" max="3330" width="13.33203125" style="206" customWidth="1"/>
    <col min="3331" max="3331" width="4.109375" style="206" bestFit="1" customWidth="1"/>
    <col min="3332" max="3332" width="9.109375" style="206" customWidth="1"/>
    <col min="3333" max="3334" width="10.6640625" style="206" customWidth="1"/>
    <col min="3335" max="3335" width="8.5546875" style="206" customWidth="1"/>
    <col min="3336" max="3336" width="9.88671875" style="206" customWidth="1"/>
    <col min="3337" max="3337" width="6.5546875" style="206" customWidth="1"/>
    <col min="3338" max="3341" width="9.109375" style="206"/>
    <col min="3342" max="3342" width="10.109375" style="206" bestFit="1" customWidth="1"/>
    <col min="3343" max="3582" width="9.109375" style="206"/>
    <col min="3583" max="3583" width="3.88671875" style="206" customWidth="1"/>
    <col min="3584" max="3584" width="3.5546875" style="206" customWidth="1"/>
    <col min="3585" max="3585" width="10.109375" style="206" customWidth="1"/>
    <col min="3586" max="3586" width="13.33203125" style="206" customWidth="1"/>
    <col min="3587" max="3587" width="4.109375" style="206" bestFit="1" customWidth="1"/>
    <col min="3588" max="3588" width="9.109375" style="206" customWidth="1"/>
    <col min="3589" max="3590" width="10.6640625" style="206" customWidth="1"/>
    <col min="3591" max="3591" width="8.5546875" style="206" customWidth="1"/>
    <col min="3592" max="3592" width="9.88671875" style="206" customWidth="1"/>
    <col min="3593" max="3593" width="6.5546875" style="206" customWidth="1"/>
    <col min="3594" max="3597" width="9.109375" style="206"/>
    <col min="3598" max="3598" width="10.109375" style="206" bestFit="1" customWidth="1"/>
    <col min="3599" max="3838" width="9.109375" style="206"/>
    <col min="3839" max="3839" width="3.88671875" style="206" customWidth="1"/>
    <col min="3840" max="3840" width="3.5546875" style="206" customWidth="1"/>
    <col min="3841" max="3841" width="10.109375" style="206" customWidth="1"/>
    <col min="3842" max="3842" width="13.33203125" style="206" customWidth="1"/>
    <col min="3843" max="3843" width="4.109375" style="206" bestFit="1" customWidth="1"/>
    <col min="3844" max="3844" width="9.109375" style="206" customWidth="1"/>
    <col min="3845" max="3846" width="10.6640625" style="206" customWidth="1"/>
    <col min="3847" max="3847" width="8.5546875" style="206" customWidth="1"/>
    <col min="3848" max="3848" width="9.88671875" style="206" customWidth="1"/>
    <col min="3849" max="3849" width="6.5546875" style="206" customWidth="1"/>
    <col min="3850" max="3853" width="9.109375" style="206"/>
    <col min="3854" max="3854" width="10.109375" style="206" bestFit="1" customWidth="1"/>
    <col min="3855" max="4094" width="9.109375" style="206"/>
    <col min="4095" max="4095" width="3.88671875" style="206" customWidth="1"/>
    <col min="4096" max="4096" width="3.5546875" style="206" customWidth="1"/>
    <col min="4097" max="4097" width="10.109375" style="206" customWidth="1"/>
    <col min="4098" max="4098" width="13.33203125" style="206" customWidth="1"/>
    <col min="4099" max="4099" width="4.109375" style="206" bestFit="1" customWidth="1"/>
    <col min="4100" max="4100" width="9.109375" style="206" customWidth="1"/>
    <col min="4101" max="4102" width="10.6640625" style="206" customWidth="1"/>
    <col min="4103" max="4103" width="8.5546875" style="206" customWidth="1"/>
    <col min="4104" max="4104" width="9.88671875" style="206" customWidth="1"/>
    <col min="4105" max="4105" width="6.5546875" style="206" customWidth="1"/>
    <col min="4106" max="4109" width="9.109375" style="206"/>
    <col min="4110" max="4110" width="10.109375" style="206" bestFit="1" customWidth="1"/>
    <col min="4111" max="4350" width="9.109375" style="206"/>
    <col min="4351" max="4351" width="3.88671875" style="206" customWidth="1"/>
    <col min="4352" max="4352" width="3.5546875" style="206" customWidth="1"/>
    <col min="4353" max="4353" width="10.109375" style="206" customWidth="1"/>
    <col min="4354" max="4354" width="13.33203125" style="206" customWidth="1"/>
    <col min="4355" max="4355" width="4.109375" style="206" bestFit="1" customWidth="1"/>
    <col min="4356" max="4356" width="9.109375" style="206" customWidth="1"/>
    <col min="4357" max="4358" width="10.6640625" style="206" customWidth="1"/>
    <col min="4359" max="4359" width="8.5546875" style="206" customWidth="1"/>
    <col min="4360" max="4360" width="9.88671875" style="206" customWidth="1"/>
    <col min="4361" max="4361" width="6.5546875" style="206" customWidth="1"/>
    <col min="4362" max="4365" width="9.109375" style="206"/>
    <col min="4366" max="4366" width="10.109375" style="206" bestFit="1" customWidth="1"/>
    <col min="4367" max="4606" width="9.109375" style="206"/>
    <col min="4607" max="4607" width="3.88671875" style="206" customWidth="1"/>
    <col min="4608" max="4608" width="3.5546875" style="206" customWidth="1"/>
    <col min="4609" max="4609" width="10.109375" style="206" customWidth="1"/>
    <col min="4610" max="4610" width="13.33203125" style="206" customWidth="1"/>
    <col min="4611" max="4611" width="4.109375" style="206" bestFit="1" customWidth="1"/>
    <col min="4612" max="4612" width="9.109375" style="206" customWidth="1"/>
    <col min="4613" max="4614" width="10.6640625" style="206" customWidth="1"/>
    <col min="4615" max="4615" width="8.5546875" style="206" customWidth="1"/>
    <col min="4616" max="4616" width="9.88671875" style="206" customWidth="1"/>
    <col min="4617" max="4617" width="6.5546875" style="206" customWidth="1"/>
    <col min="4618" max="4621" width="9.109375" style="206"/>
    <col min="4622" max="4622" width="10.109375" style="206" bestFit="1" customWidth="1"/>
    <col min="4623" max="4862" width="9.109375" style="206"/>
    <col min="4863" max="4863" width="3.88671875" style="206" customWidth="1"/>
    <col min="4864" max="4864" width="3.5546875" style="206" customWidth="1"/>
    <col min="4865" max="4865" width="10.109375" style="206" customWidth="1"/>
    <col min="4866" max="4866" width="13.33203125" style="206" customWidth="1"/>
    <col min="4867" max="4867" width="4.109375" style="206" bestFit="1" customWidth="1"/>
    <col min="4868" max="4868" width="9.109375" style="206" customWidth="1"/>
    <col min="4869" max="4870" width="10.6640625" style="206" customWidth="1"/>
    <col min="4871" max="4871" width="8.5546875" style="206" customWidth="1"/>
    <col min="4872" max="4872" width="9.88671875" style="206" customWidth="1"/>
    <col min="4873" max="4873" width="6.5546875" style="206" customWidth="1"/>
    <col min="4874" max="4877" width="9.109375" style="206"/>
    <col min="4878" max="4878" width="10.109375" style="206" bestFit="1" customWidth="1"/>
    <col min="4879" max="5118" width="9.109375" style="206"/>
    <col min="5119" max="5119" width="3.88671875" style="206" customWidth="1"/>
    <col min="5120" max="5120" width="3.5546875" style="206" customWidth="1"/>
    <col min="5121" max="5121" width="10.109375" style="206" customWidth="1"/>
    <col min="5122" max="5122" width="13.33203125" style="206" customWidth="1"/>
    <col min="5123" max="5123" width="4.109375" style="206" bestFit="1" customWidth="1"/>
    <col min="5124" max="5124" width="9.109375" style="206" customWidth="1"/>
    <col min="5125" max="5126" width="10.6640625" style="206" customWidth="1"/>
    <col min="5127" max="5127" width="8.5546875" style="206" customWidth="1"/>
    <col min="5128" max="5128" width="9.88671875" style="206" customWidth="1"/>
    <col min="5129" max="5129" width="6.5546875" style="206" customWidth="1"/>
    <col min="5130" max="5133" width="9.109375" style="206"/>
    <col min="5134" max="5134" width="10.109375" style="206" bestFit="1" customWidth="1"/>
    <col min="5135" max="5374" width="9.109375" style="206"/>
    <col min="5375" max="5375" width="3.88671875" style="206" customWidth="1"/>
    <col min="5376" max="5376" width="3.5546875" style="206" customWidth="1"/>
    <col min="5377" max="5377" width="10.109375" style="206" customWidth="1"/>
    <col min="5378" max="5378" width="13.33203125" style="206" customWidth="1"/>
    <col min="5379" max="5379" width="4.109375" style="206" bestFit="1" customWidth="1"/>
    <col min="5380" max="5380" width="9.109375" style="206" customWidth="1"/>
    <col min="5381" max="5382" width="10.6640625" style="206" customWidth="1"/>
    <col min="5383" max="5383" width="8.5546875" style="206" customWidth="1"/>
    <col min="5384" max="5384" width="9.88671875" style="206" customWidth="1"/>
    <col min="5385" max="5385" width="6.5546875" style="206" customWidth="1"/>
    <col min="5386" max="5389" width="9.109375" style="206"/>
    <col min="5390" max="5390" width="10.109375" style="206" bestFit="1" customWidth="1"/>
    <col min="5391" max="5630" width="9.109375" style="206"/>
    <col min="5631" max="5631" width="3.88671875" style="206" customWidth="1"/>
    <col min="5632" max="5632" width="3.5546875" style="206" customWidth="1"/>
    <col min="5633" max="5633" width="10.109375" style="206" customWidth="1"/>
    <col min="5634" max="5634" width="13.33203125" style="206" customWidth="1"/>
    <col min="5635" max="5635" width="4.109375" style="206" bestFit="1" customWidth="1"/>
    <col min="5636" max="5636" width="9.109375" style="206" customWidth="1"/>
    <col min="5637" max="5638" width="10.6640625" style="206" customWidth="1"/>
    <col min="5639" max="5639" width="8.5546875" style="206" customWidth="1"/>
    <col min="5640" max="5640" width="9.88671875" style="206" customWidth="1"/>
    <col min="5641" max="5641" width="6.5546875" style="206" customWidth="1"/>
    <col min="5642" max="5645" width="9.109375" style="206"/>
    <col min="5646" max="5646" width="10.109375" style="206" bestFit="1" customWidth="1"/>
    <col min="5647" max="5886" width="9.109375" style="206"/>
    <col min="5887" max="5887" width="3.88671875" style="206" customWidth="1"/>
    <col min="5888" max="5888" width="3.5546875" style="206" customWidth="1"/>
    <col min="5889" max="5889" width="10.109375" style="206" customWidth="1"/>
    <col min="5890" max="5890" width="13.33203125" style="206" customWidth="1"/>
    <col min="5891" max="5891" width="4.109375" style="206" bestFit="1" customWidth="1"/>
    <col min="5892" max="5892" width="9.109375" style="206" customWidth="1"/>
    <col min="5893" max="5894" width="10.6640625" style="206" customWidth="1"/>
    <col min="5895" max="5895" width="8.5546875" style="206" customWidth="1"/>
    <col min="5896" max="5896" width="9.88671875" style="206" customWidth="1"/>
    <col min="5897" max="5897" width="6.5546875" style="206" customWidth="1"/>
    <col min="5898" max="5901" width="9.109375" style="206"/>
    <col min="5902" max="5902" width="10.109375" style="206" bestFit="1" customWidth="1"/>
    <col min="5903" max="6142" width="9.109375" style="206"/>
    <col min="6143" max="6143" width="3.88671875" style="206" customWidth="1"/>
    <col min="6144" max="6144" width="3.5546875" style="206" customWidth="1"/>
    <col min="6145" max="6145" width="10.109375" style="206" customWidth="1"/>
    <col min="6146" max="6146" width="13.33203125" style="206" customWidth="1"/>
    <col min="6147" max="6147" width="4.109375" style="206" bestFit="1" customWidth="1"/>
    <col min="6148" max="6148" width="9.109375" style="206" customWidth="1"/>
    <col min="6149" max="6150" width="10.6640625" style="206" customWidth="1"/>
    <col min="6151" max="6151" width="8.5546875" style="206" customWidth="1"/>
    <col min="6152" max="6152" width="9.88671875" style="206" customWidth="1"/>
    <col min="6153" max="6153" width="6.5546875" style="206" customWidth="1"/>
    <col min="6154" max="6157" width="9.109375" style="206"/>
    <col min="6158" max="6158" width="10.109375" style="206" bestFit="1" customWidth="1"/>
    <col min="6159" max="6398" width="9.109375" style="206"/>
    <col min="6399" max="6399" width="3.88671875" style="206" customWidth="1"/>
    <col min="6400" max="6400" width="3.5546875" style="206" customWidth="1"/>
    <col min="6401" max="6401" width="10.109375" style="206" customWidth="1"/>
    <col min="6402" max="6402" width="13.33203125" style="206" customWidth="1"/>
    <col min="6403" max="6403" width="4.109375" style="206" bestFit="1" customWidth="1"/>
    <col min="6404" max="6404" width="9.109375" style="206" customWidth="1"/>
    <col min="6405" max="6406" width="10.6640625" style="206" customWidth="1"/>
    <col min="6407" max="6407" width="8.5546875" style="206" customWidth="1"/>
    <col min="6408" max="6408" width="9.88671875" style="206" customWidth="1"/>
    <col min="6409" max="6409" width="6.5546875" style="206" customWidth="1"/>
    <col min="6410" max="6413" width="9.109375" style="206"/>
    <col min="6414" max="6414" width="10.109375" style="206" bestFit="1" customWidth="1"/>
    <col min="6415" max="6654" width="9.109375" style="206"/>
    <col min="6655" max="6655" width="3.88671875" style="206" customWidth="1"/>
    <col min="6656" max="6656" width="3.5546875" style="206" customWidth="1"/>
    <col min="6657" max="6657" width="10.109375" style="206" customWidth="1"/>
    <col min="6658" max="6658" width="13.33203125" style="206" customWidth="1"/>
    <col min="6659" max="6659" width="4.109375" style="206" bestFit="1" customWidth="1"/>
    <col min="6660" max="6660" width="9.109375" style="206" customWidth="1"/>
    <col min="6661" max="6662" width="10.6640625" style="206" customWidth="1"/>
    <col min="6663" max="6663" width="8.5546875" style="206" customWidth="1"/>
    <col min="6664" max="6664" width="9.88671875" style="206" customWidth="1"/>
    <col min="6665" max="6665" width="6.5546875" style="206" customWidth="1"/>
    <col min="6666" max="6669" width="9.109375" style="206"/>
    <col min="6670" max="6670" width="10.109375" style="206" bestFit="1" customWidth="1"/>
    <col min="6671" max="6910" width="9.109375" style="206"/>
    <col min="6911" max="6911" width="3.88671875" style="206" customWidth="1"/>
    <col min="6912" max="6912" width="3.5546875" style="206" customWidth="1"/>
    <col min="6913" max="6913" width="10.109375" style="206" customWidth="1"/>
    <col min="6914" max="6914" width="13.33203125" style="206" customWidth="1"/>
    <col min="6915" max="6915" width="4.109375" style="206" bestFit="1" customWidth="1"/>
    <col min="6916" max="6916" width="9.109375" style="206" customWidth="1"/>
    <col min="6917" max="6918" width="10.6640625" style="206" customWidth="1"/>
    <col min="6919" max="6919" width="8.5546875" style="206" customWidth="1"/>
    <col min="6920" max="6920" width="9.88671875" style="206" customWidth="1"/>
    <col min="6921" max="6921" width="6.5546875" style="206" customWidth="1"/>
    <col min="6922" max="6925" width="9.109375" style="206"/>
    <col min="6926" max="6926" width="10.109375" style="206" bestFit="1" customWidth="1"/>
    <col min="6927" max="7166" width="9.109375" style="206"/>
    <col min="7167" max="7167" width="3.88671875" style="206" customWidth="1"/>
    <col min="7168" max="7168" width="3.5546875" style="206" customWidth="1"/>
    <col min="7169" max="7169" width="10.109375" style="206" customWidth="1"/>
    <col min="7170" max="7170" width="13.33203125" style="206" customWidth="1"/>
    <col min="7171" max="7171" width="4.109375" style="206" bestFit="1" customWidth="1"/>
    <col min="7172" max="7172" width="9.109375" style="206" customWidth="1"/>
    <col min="7173" max="7174" width="10.6640625" style="206" customWidth="1"/>
    <col min="7175" max="7175" width="8.5546875" style="206" customWidth="1"/>
    <col min="7176" max="7176" width="9.88671875" style="206" customWidth="1"/>
    <col min="7177" max="7177" width="6.5546875" style="206" customWidth="1"/>
    <col min="7178" max="7181" width="9.109375" style="206"/>
    <col min="7182" max="7182" width="10.109375" style="206" bestFit="1" customWidth="1"/>
    <col min="7183" max="7422" width="9.109375" style="206"/>
    <col min="7423" max="7423" width="3.88671875" style="206" customWidth="1"/>
    <col min="7424" max="7424" width="3.5546875" style="206" customWidth="1"/>
    <col min="7425" max="7425" width="10.109375" style="206" customWidth="1"/>
    <col min="7426" max="7426" width="13.33203125" style="206" customWidth="1"/>
    <col min="7427" max="7427" width="4.109375" style="206" bestFit="1" customWidth="1"/>
    <col min="7428" max="7428" width="9.109375" style="206" customWidth="1"/>
    <col min="7429" max="7430" width="10.6640625" style="206" customWidth="1"/>
    <col min="7431" max="7431" width="8.5546875" style="206" customWidth="1"/>
    <col min="7432" max="7432" width="9.88671875" style="206" customWidth="1"/>
    <col min="7433" max="7433" width="6.5546875" style="206" customWidth="1"/>
    <col min="7434" max="7437" width="9.109375" style="206"/>
    <col min="7438" max="7438" width="10.109375" style="206" bestFit="1" customWidth="1"/>
    <col min="7439" max="7678" width="9.109375" style="206"/>
    <col min="7679" max="7679" width="3.88671875" style="206" customWidth="1"/>
    <col min="7680" max="7680" width="3.5546875" style="206" customWidth="1"/>
    <col min="7681" max="7681" width="10.109375" style="206" customWidth="1"/>
    <col min="7682" max="7682" width="13.33203125" style="206" customWidth="1"/>
    <col min="7683" max="7683" width="4.109375" style="206" bestFit="1" customWidth="1"/>
    <col min="7684" max="7684" width="9.109375" style="206" customWidth="1"/>
    <col min="7685" max="7686" width="10.6640625" style="206" customWidth="1"/>
    <col min="7687" max="7687" width="8.5546875" style="206" customWidth="1"/>
    <col min="7688" max="7688" width="9.88671875" style="206" customWidth="1"/>
    <col min="7689" max="7689" width="6.5546875" style="206" customWidth="1"/>
    <col min="7690" max="7693" width="9.109375" style="206"/>
    <col min="7694" max="7694" width="10.109375" style="206" bestFit="1" customWidth="1"/>
    <col min="7695" max="7934" width="9.109375" style="206"/>
    <col min="7935" max="7935" width="3.88671875" style="206" customWidth="1"/>
    <col min="7936" max="7936" width="3.5546875" style="206" customWidth="1"/>
    <col min="7937" max="7937" width="10.109375" style="206" customWidth="1"/>
    <col min="7938" max="7938" width="13.33203125" style="206" customWidth="1"/>
    <col min="7939" max="7939" width="4.109375" style="206" bestFit="1" customWidth="1"/>
    <col min="7940" max="7940" width="9.109375" style="206" customWidth="1"/>
    <col min="7941" max="7942" width="10.6640625" style="206" customWidth="1"/>
    <col min="7943" max="7943" width="8.5546875" style="206" customWidth="1"/>
    <col min="7944" max="7944" width="9.88671875" style="206" customWidth="1"/>
    <col min="7945" max="7945" width="6.5546875" style="206" customWidth="1"/>
    <col min="7946" max="7949" width="9.109375" style="206"/>
    <col min="7950" max="7950" width="10.109375" style="206" bestFit="1" customWidth="1"/>
    <col min="7951" max="8190" width="9.109375" style="206"/>
    <col min="8191" max="8191" width="3.88671875" style="206" customWidth="1"/>
    <col min="8192" max="8192" width="3.5546875" style="206" customWidth="1"/>
    <col min="8193" max="8193" width="10.109375" style="206" customWidth="1"/>
    <col min="8194" max="8194" width="13.33203125" style="206" customWidth="1"/>
    <col min="8195" max="8195" width="4.109375" style="206" bestFit="1" customWidth="1"/>
    <col min="8196" max="8196" width="9.109375" style="206" customWidth="1"/>
    <col min="8197" max="8198" width="10.6640625" style="206" customWidth="1"/>
    <col min="8199" max="8199" width="8.5546875" style="206" customWidth="1"/>
    <col min="8200" max="8200" width="9.88671875" style="206" customWidth="1"/>
    <col min="8201" max="8201" width="6.5546875" style="206" customWidth="1"/>
    <col min="8202" max="8205" width="9.109375" style="206"/>
    <col min="8206" max="8206" width="10.109375" style="206" bestFit="1" customWidth="1"/>
    <col min="8207" max="8446" width="9.109375" style="206"/>
    <col min="8447" max="8447" width="3.88671875" style="206" customWidth="1"/>
    <col min="8448" max="8448" width="3.5546875" style="206" customWidth="1"/>
    <col min="8449" max="8449" width="10.109375" style="206" customWidth="1"/>
    <col min="8450" max="8450" width="13.33203125" style="206" customWidth="1"/>
    <col min="8451" max="8451" width="4.109375" style="206" bestFit="1" customWidth="1"/>
    <col min="8452" max="8452" width="9.109375" style="206" customWidth="1"/>
    <col min="8453" max="8454" width="10.6640625" style="206" customWidth="1"/>
    <col min="8455" max="8455" width="8.5546875" style="206" customWidth="1"/>
    <col min="8456" max="8456" width="9.88671875" style="206" customWidth="1"/>
    <col min="8457" max="8457" width="6.5546875" style="206" customWidth="1"/>
    <col min="8458" max="8461" width="9.109375" style="206"/>
    <col min="8462" max="8462" width="10.109375" style="206" bestFit="1" customWidth="1"/>
    <col min="8463" max="8702" width="9.109375" style="206"/>
    <col min="8703" max="8703" width="3.88671875" style="206" customWidth="1"/>
    <col min="8704" max="8704" width="3.5546875" style="206" customWidth="1"/>
    <col min="8705" max="8705" width="10.109375" style="206" customWidth="1"/>
    <col min="8706" max="8706" width="13.33203125" style="206" customWidth="1"/>
    <col min="8707" max="8707" width="4.109375" style="206" bestFit="1" customWidth="1"/>
    <col min="8708" max="8708" width="9.109375" style="206" customWidth="1"/>
    <col min="8709" max="8710" width="10.6640625" style="206" customWidth="1"/>
    <col min="8711" max="8711" width="8.5546875" style="206" customWidth="1"/>
    <col min="8712" max="8712" width="9.88671875" style="206" customWidth="1"/>
    <col min="8713" max="8713" width="6.5546875" style="206" customWidth="1"/>
    <col min="8714" max="8717" width="9.109375" style="206"/>
    <col min="8718" max="8718" width="10.109375" style="206" bestFit="1" customWidth="1"/>
    <col min="8719" max="8958" width="9.109375" style="206"/>
    <col min="8959" max="8959" width="3.88671875" style="206" customWidth="1"/>
    <col min="8960" max="8960" width="3.5546875" style="206" customWidth="1"/>
    <col min="8961" max="8961" width="10.109375" style="206" customWidth="1"/>
    <col min="8962" max="8962" width="13.33203125" style="206" customWidth="1"/>
    <col min="8963" max="8963" width="4.109375" style="206" bestFit="1" customWidth="1"/>
    <col min="8964" max="8964" width="9.109375" style="206" customWidth="1"/>
    <col min="8965" max="8966" width="10.6640625" style="206" customWidth="1"/>
    <col min="8967" max="8967" width="8.5546875" style="206" customWidth="1"/>
    <col min="8968" max="8968" width="9.88671875" style="206" customWidth="1"/>
    <col min="8969" max="8969" width="6.5546875" style="206" customWidth="1"/>
    <col min="8970" max="8973" width="9.109375" style="206"/>
    <col min="8974" max="8974" width="10.109375" style="206" bestFit="1" customWidth="1"/>
    <col min="8975" max="9214" width="9.109375" style="206"/>
    <col min="9215" max="9215" width="3.88671875" style="206" customWidth="1"/>
    <col min="9216" max="9216" width="3.5546875" style="206" customWidth="1"/>
    <col min="9217" max="9217" width="10.109375" style="206" customWidth="1"/>
    <col min="9218" max="9218" width="13.33203125" style="206" customWidth="1"/>
    <col min="9219" max="9219" width="4.109375" style="206" bestFit="1" customWidth="1"/>
    <col min="9220" max="9220" width="9.109375" style="206" customWidth="1"/>
    <col min="9221" max="9222" width="10.6640625" style="206" customWidth="1"/>
    <col min="9223" max="9223" width="8.5546875" style="206" customWidth="1"/>
    <col min="9224" max="9224" width="9.88671875" style="206" customWidth="1"/>
    <col min="9225" max="9225" width="6.5546875" style="206" customWidth="1"/>
    <col min="9226" max="9229" width="9.109375" style="206"/>
    <col min="9230" max="9230" width="10.109375" style="206" bestFit="1" customWidth="1"/>
    <col min="9231" max="9470" width="9.109375" style="206"/>
    <col min="9471" max="9471" width="3.88671875" style="206" customWidth="1"/>
    <col min="9472" max="9472" width="3.5546875" style="206" customWidth="1"/>
    <col min="9473" max="9473" width="10.109375" style="206" customWidth="1"/>
    <col min="9474" max="9474" width="13.33203125" style="206" customWidth="1"/>
    <col min="9475" max="9475" width="4.109375" style="206" bestFit="1" customWidth="1"/>
    <col min="9476" max="9476" width="9.109375" style="206" customWidth="1"/>
    <col min="9477" max="9478" width="10.6640625" style="206" customWidth="1"/>
    <col min="9479" max="9479" width="8.5546875" style="206" customWidth="1"/>
    <col min="9480" max="9480" width="9.88671875" style="206" customWidth="1"/>
    <col min="9481" max="9481" width="6.5546875" style="206" customWidth="1"/>
    <col min="9482" max="9485" width="9.109375" style="206"/>
    <col min="9486" max="9486" width="10.109375" style="206" bestFit="1" customWidth="1"/>
    <col min="9487" max="9726" width="9.109375" style="206"/>
    <col min="9727" max="9727" width="3.88671875" style="206" customWidth="1"/>
    <col min="9728" max="9728" width="3.5546875" style="206" customWidth="1"/>
    <col min="9729" max="9729" width="10.109375" style="206" customWidth="1"/>
    <col min="9730" max="9730" width="13.33203125" style="206" customWidth="1"/>
    <col min="9731" max="9731" width="4.109375" style="206" bestFit="1" customWidth="1"/>
    <col min="9732" max="9732" width="9.109375" style="206" customWidth="1"/>
    <col min="9733" max="9734" width="10.6640625" style="206" customWidth="1"/>
    <col min="9735" max="9735" width="8.5546875" style="206" customWidth="1"/>
    <col min="9736" max="9736" width="9.88671875" style="206" customWidth="1"/>
    <col min="9737" max="9737" width="6.5546875" style="206" customWidth="1"/>
    <col min="9738" max="9741" width="9.109375" style="206"/>
    <col min="9742" max="9742" width="10.109375" style="206" bestFit="1" customWidth="1"/>
    <col min="9743" max="9982" width="9.109375" style="206"/>
    <col min="9983" max="9983" width="3.88671875" style="206" customWidth="1"/>
    <col min="9984" max="9984" width="3.5546875" style="206" customWidth="1"/>
    <col min="9985" max="9985" width="10.109375" style="206" customWidth="1"/>
    <col min="9986" max="9986" width="13.33203125" style="206" customWidth="1"/>
    <col min="9987" max="9987" width="4.109375" style="206" bestFit="1" customWidth="1"/>
    <col min="9988" max="9988" width="9.109375" style="206" customWidth="1"/>
    <col min="9989" max="9990" width="10.6640625" style="206" customWidth="1"/>
    <col min="9991" max="9991" width="8.5546875" style="206" customWidth="1"/>
    <col min="9992" max="9992" width="9.88671875" style="206" customWidth="1"/>
    <col min="9993" max="9993" width="6.5546875" style="206" customWidth="1"/>
    <col min="9994" max="9997" width="9.109375" style="206"/>
    <col min="9998" max="9998" width="10.109375" style="206" bestFit="1" customWidth="1"/>
    <col min="9999" max="10238" width="9.109375" style="206"/>
    <col min="10239" max="10239" width="3.88671875" style="206" customWidth="1"/>
    <col min="10240" max="10240" width="3.5546875" style="206" customWidth="1"/>
    <col min="10241" max="10241" width="10.109375" style="206" customWidth="1"/>
    <col min="10242" max="10242" width="13.33203125" style="206" customWidth="1"/>
    <col min="10243" max="10243" width="4.109375" style="206" bestFit="1" customWidth="1"/>
    <col min="10244" max="10244" width="9.109375" style="206" customWidth="1"/>
    <col min="10245" max="10246" width="10.6640625" style="206" customWidth="1"/>
    <col min="10247" max="10247" width="8.5546875" style="206" customWidth="1"/>
    <col min="10248" max="10248" width="9.88671875" style="206" customWidth="1"/>
    <col min="10249" max="10249" width="6.5546875" style="206" customWidth="1"/>
    <col min="10250" max="10253" width="9.109375" style="206"/>
    <col min="10254" max="10254" width="10.109375" style="206" bestFit="1" customWidth="1"/>
    <col min="10255" max="10494" width="9.109375" style="206"/>
    <col min="10495" max="10495" width="3.88671875" style="206" customWidth="1"/>
    <col min="10496" max="10496" width="3.5546875" style="206" customWidth="1"/>
    <col min="10497" max="10497" width="10.109375" style="206" customWidth="1"/>
    <col min="10498" max="10498" width="13.33203125" style="206" customWidth="1"/>
    <col min="10499" max="10499" width="4.109375" style="206" bestFit="1" customWidth="1"/>
    <col min="10500" max="10500" width="9.109375" style="206" customWidth="1"/>
    <col min="10501" max="10502" width="10.6640625" style="206" customWidth="1"/>
    <col min="10503" max="10503" width="8.5546875" style="206" customWidth="1"/>
    <col min="10504" max="10504" width="9.88671875" style="206" customWidth="1"/>
    <col min="10505" max="10505" width="6.5546875" style="206" customWidth="1"/>
    <col min="10506" max="10509" width="9.109375" style="206"/>
    <col min="10510" max="10510" width="10.109375" style="206" bestFit="1" customWidth="1"/>
    <col min="10511" max="10750" width="9.109375" style="206"/>
    <col min="10751" max="10751" width="3.88671875" style="206" customWidth="1"/>
    <col min="10752" max="10752" width="3.5546875" style="206" customWidth="1"/>
    <col min="10753" max="10753" width="10.109375" style="206" customWidth="1"/>
    <col min="10754" max="10754" width="13.33203125" style="206" customWidth="1"/>
    <col min="10755" max="10755" width="4.109375" style="206" bestFit="1" customWidth="1"/>
    <col min="10756" max="10756" width="9.109375" style="206" customWidth="1"/>
    <col min="10757" max="10758" width="10.6640625" style="206" customWidth="1"/>
    <col min="10759" max="10759" width="8.5546875" style="206" customWidth="1"/>
    <col min="10760" max="10760" width="9.88671875" style="206" customWidth="1"/>
    <col min="10761" max="10761" width="6.5546875" style="206" customWidth="1"/>
    <col min="10762" max="10765" width="9.109375" style="206"/>
    <col min="10766" max="10766" width="10.109375" style="206" bestFit="1" customWidth="1"/>
    <col min="10767" max="11006" width="9.109375" style="206"/>
    <col min="11007" max="11007" width="3.88671875" style="206" customWidth="1"/>
    <col min="11008" max="11008" width="3.5546875" style="206" customWidth="1"/>
    <col min="11009" max="11009" width="10.109375" style="206" customWidth="1"/>
    <col min="11010" max="11010" width="13.33203125" style="206" customWidth="1"/>
    <col min="11011" max="11011" width="4.109375" style="206" bestFit="1" customWidth="1"/>
    <col min="11012" max="11012" width="9.109375" style="206" customWidth="1"/>
    <col min="11013" max="11014" width="10.6640625" style="206" customWidth="1"/>
    <col min="11015" max="11015" width="8.5546875" style="206" customWidth="1"/>
    <col min="11016" max="11016" width="9.88671875" style="206" customWidth="1"/>
    <col min="11017" max="11017" width="6.5546875" style="206" customWidth="1"/>
    <col min="11018" max="11021" width="9.109375" style="206"/>
    <col min="11022" max="11022" width="10.109375" style="206" bestFit="1" customWidth="1"/>
    <col min="11023" max="11262" width="9.109375" style="206"/>
    <col min="11263" max="11263" width="3.88671875" style="206" customWidth="1"/>
    <col min="11264" max="11264" width="3.5546875" style="206" customWidth="1"/>
    <col min="11265" max="11265" width="10.109375" style="206" customWidth="1"/>
    <col min="11266" max="11266" width="13.33203125" style="206" customWidth="1"/>
    <col min="11267" max="11267" width="4.109375" style="206" bestFit="1" customWidth="1"/>
    <col min="11268" max="11268" width="9.109375" style="206" customWidth="1"/>
    <col min="11269" max="11270" width="10.6640625" style="206" customWidth="1"/>
    <col min="11271" max="11271" width="8.5546875" style="206" customWidth="1"/>
    <col min="11272" max="11272" width="9.88671875" style="206" customWidth="1"/>
    <col min="11273" max="11273" width="6.5546875" style="206" customWidth="1"/>
    <col min="11274" max="11277" width="9.109375" style="206"/>
    <col min="11278" max="11278" width="10.109375" style="206" bestFit="1" customWidth="1"/>
    <col min="11279" max="11518" width="9.109375" style="206"/>
    <col min="11519" max="11519" width="3.88671875" style="206" customWidth="1"/>
    <col min="11520" max="11520" width="3.5546875" style="206" customWidth="1"/>
    <col min="11521" max="11521" width="10.109375" style="206" customWidth="1"/>
    <col min="11522" max="11522" width="13.33203125" style="206" customWidth="1"/>
    <col min="11523" max="11523" width="4.109375" style="206" bestFit="1" customWidth="1"/>
    <col min="11524" max="11524" width="9.109375" style="206" customWidth="1"/>
    <col min="11525" max="11526" width="10.6640625" style="206" customWidth="1"/>
    <col min="11527" max="11527" width="8.5546875" style="206" customWidth="1"/>
    <col min="11528" max="11528" width="9.88671875" style="206" customWidth="1"/>
    <col min="11529" max="11529" width="6.5546875" style="206" customWidth="1"/>
    <col min="11530" max="11533" width="9.109375" style="206"/>
    <col min="11534" max="11534" width="10.109375" style="206" bestFit="1" customWidth="1"/>
    <col min="11535" max="11774" width="9.109375" style="206"/>
    <col min="11775" max="11775" width="3.88671875" style="206" customWidth="1"/>
    <col min="11776" max="11776" width="3.5546875" style="206" customWidth="1"/>
    <col min="11777" max="11777" width="10.109375" style="206" customWidth="1"/>
    <col min="11778" max="11778" width="13.33203125" style="206" customWidth="1"/>
    <col min="11779" max="11779" width="4.109375" style="206" bestFit="1" customWidth="1"/>
    <col min="11780" max="11780" width="9.109375" style="206" customWidth="1"/>
    <col min="11781" max="11782" width="10.6640625" style="206" customWidth="1"/>
    <col min="11783" max="11783" width="8.5546875" style="206" customWidth="1"/>
    <col min="11784" max="11784" width="9.88671875" style="206" customWidth="1"/>
    <col min="11785" max="11785" width="6.5546875" style="206" customWidth="1"/>
    <col min="11786" max="11789" width="9.109375" style="206"/>
    <col min="11790" max="11790" width="10.109375" style="206" bestFit="1" customWidth="1"/>
    <col min="11791" max="12030" width="9.109375" style="206"/>
    <col min="12031" max="12031" width="3.88671875" style="206" customWidth="1"/>
    <col min="12032" max="12032" width="3.5546875" style="206" customWidth="1"/>
    <col min="12033" max="12033" width="10.109375" style="206" customWidth="1"/>
    <col min="12034" max="12034" width="13.33203125" style="206" customWidth="1"/>
    <col min="12035" max="12035" width="4.109375" style="206" bestFit="1" customWidth="1"/>
    <col min="12036" max="12036" width="9.109375" style="206" customWidth="1"/>
    <col min="12037" max="12038" width="10.6640625" style="206" customWidth="1"/>
    <col min="12039" max="12039" width="8.5546875" style="206" customWidth="1"/>
    <col min="12040" max="12040" width="9.88671875" style="206" customWidth="1"/>
    <col min="12041" max="12041" width="6.5546875" style="206" customWidth="1"/>
    <col min="12042" max="12045" width="9.109375" style="206"/>
    <col min="12046" max="12046" width="10.109375" style="206" bestFit="1" customWidth="1"/>
    <col min="12047" max="12286" width="9.109375" style="206"/>
    <col min="12287" max="12287" width="3.88671875" style="206" customWidth="1"/>
    <col min="12288" max="12288" width="3.5546875" style="206" customWidth="1"/>
    <col min="12289" max="12289" width="10.109375" style="206" customWidth="1"/>
    <col min="12290" max="12290" width="13.33203125" style="206" customWidth="1"/>
    <col min="12291" max="12291" width="4.109375" style="206" bestFit="1" customWidth="1"/>
    <col min="12292" max="12292" width="9.109375" style="206" customWidth="1"/>
    <col min="12293" max="12294" width="10.6640625" style="206" customWidth="1"/>
    <col min="12295" max="12295" width="8.5546875" style="206" customWidth="1"/>
    <col min="12296" max="12296" width="9.88671875" style="206" customWidth="1"/>
    <col min="12297" max="12297" width="6.5546875" style="206" customWidth="1"/>
    <col min="12298" max="12301" width="9.109375" style="206"/>
    <col min="12302" max="12302" width="10.109375" style="206" bestFit="1" customWidth="1"/>
    <col min="12303" max="12542" width="9.109375" style="206"/>
    <col min="12543" max="12543" width="3.88671875" style="206" customWidth="1"/>
    <col min="12544" max="12544" width="3.5546875" style="206" customWidth="1"/>
    <col min="12545" max="12545" width="10.109375" style="206" customWidth="1"/>
    <col min="12546" max="12546" width="13.33203125" style="206" customWidth="1"/>
    <col min="12547" max="12547" width="4.109375" style="206" bestFit="1" customWidth="1"/>
    <col min="12548" max="12548" width="9.109375" style="206" customWidth="1"/>
    <col min="12549" max="12550" width="10.6640625" style="206" customWidth="1"/>
    <col min="12551" max="12551" width="8.5546875" style="206" customWidth="1"/>
    <col min="12552" max="12552" width="9.88671875" style="206" customWidth="1"/>
    <col min="12553" max="12553" width="6.5546875" style="206" customWidth="1"/>
    <col min="12554" max="12557" width="9.109375" style="206"/>
    <col min="12558" max="12558" width="10.109375" style="206" bestFit="1" customWidth="1"/>
    <col min="12559" max="12798" width="9.109375" style="206"/>
    <col min="12799" max="12799" width="3.88671875" style="206" customWidth="1"/>
    <col min="12800" max="12800" width="3.5546875" style="206" customWidth="1"/>
    <col min="12801" max="12801" width="10.109375" style="206" customWidth="1"/>
    <col min="12802" max="12802" width="13.33203125" style="206" customWidth="1"/>
    <col min="12803" max="12803" width="4.109375" style="206" bestFit="1" customWidth="1"/>
    <col min="12804" max="12804" width="9.109375" style="206" customWidth="1"/>
    <col min="12805" max="12806" width="10.6640625" style="206" customWidth="1"/>
    <col min="12807" max="12807" width="8.5546875" style="206" customWidth="1"/>
    <col min="12808" max="12808" width="9.88671875" style="206" customWidth="1"/>
    <col min="12809" max="12809" width="6.5546875" style="206" customWidth="1"/>
    <col min="12810" max="12813" width="9.109375" style="206"/>
    <col min="12814" max="12814" width="10.109375" style="206" bestFit="1" customWidth="1"/>
    <col min="12815" max="13054" width="9.109375" style="206"/>
    <col min="13055" max="13055" width="3.88671875" style="206" customWidth="1"/>
    <col min="13056" max="13056" width="3.5546875" style="206" customWidth="1"/>
    <col min="13057" max="13057" width="10.109375" style="206" customWidth="1"/>
    <col min="13058" max="13058" width="13.33203125" style="206" customWidth="1"/>
    <col min="13059" max="13059" width="4.109375" style="206" bestFit="1" customWidth="1"/>
    <col min="13060" max="13060" width="9.109375" style="206" customWidth="1"/>
    <col min="13061" max="13062" width="10.6640625" style="206" customWidth="1"/>
    <col min="13063" max="13063" width="8.5546875" style="206" customWidth="1"/>
    <col min="13064" max="13064" width="9.88671875" style="206" customWidth="1"/>
    <col min="13065" max="13065" width="6.5546875" style="206" customWidth="1"/>
    <col min="13066" max="13069" width="9.109375" style="206"/>
    <col min="13070" max="13070" width="10.109375" style="206" bestFit="1" customWidth="1"/>
    <col min="13071" max="13310" width="9.109375" style="206"/>
    <col min="13311" max="13311" width="3.88671875" style="206" customWidth="1"/>
    <col min="13312" max="13312" width="3.5546875" style="206" customWidth="1"/>
    <col min="13313" max="13313" width="10.109375" style="206" customWidth="1"/>
    <col min="13314" max="13314" width="13.33203125" style="206" customWidth="1"/>
    <col min="13315" max="13315" width="4.109375" style="206" bestFit="1" customWidth="1"/>
    <col min="13316" max="13316" width="9.109375" style="206" customWidth="1"/>
    <col min="13317" max="13318" width="10.6640625" style="206" customWidth="1"/>
    <col min="13319" max="13319" width="8.5546875" style="206" customWidth="1"/>
    <col min="13320" max="13320" width="9.88671875" style="206" customWidth="1"/>
    <col min="13321" max="13321" width="6.5546875" style="206" customWidth="1"/>
    <col min="13322" max="13325" width="9.109375" style="206"/>
    <col min="13326" max="13326" width="10.109375" style="206" bestFit="1" customWidth="1"/>
    <col min="13327" max="13566" width="9.109375" style="206"/>
    <col min="13567" max="13567" width="3.88671875" style="206" customWidth="1"/>
    <col min="13568" max="13568" width="3.5546875" style="206" customWidth="1"/>
    <col min="13569" max="13569" width="10.109375" style="206" customWidth="1"/>
    <col min="13570" max="13570" width="13.33203125" style="206" customWidth="1"/>
    <col min="13571" max="13571" width="4.109375" style="206" bestFit="1" customWidth="1"/>
    <col min="13572" max="13572" width="9.109375" style="206" customWidth="1"/>
    <col min="13573" max="13574" width="10.6640625" style="206" customWidth="1"/>
    <col min="13575" max="13575" width="8.5546875" style="206" customWidth="1"/>
    <col min="13576" max="13576" width="9.88671875" style="206" customWidth="1"/>
    <col min="13577" max="13577" width="6.5546875" style="206" customWidth="1"/>
    <col min="13578" max="13581" width="9.109375" style="206"/>
    <col min="13582" max="13582" width="10.109375" style="206" bestFit="1" customWidth="1"/>
    <col min="13583" max="13822" width="9.109375" style="206"/>
    <col min="13823" max="13823" width="3.88671875" style="206" customWidth="1"/>
    <col min="13824" max="13824" width="3.5546875" style="206" customWidth="1"/>
    <col min="13825" max="13825" width="10.109375" style="206" customWidth="1"/>
    <col min="13826" max="13826" width="13.33203125" style="206" customWidth="1"/>
    <col min="13827" max="13827" width="4.109375" style="206" bestFit="1" customWidth="1"/>
    <col min="13828" max="13828" width="9.109375" style="206" customWidth="1"/>
    <col min="13829" max="13830" width="10.6640625" style="206" customWidth="1"/>
    <col min="13831" max="13831" width="8.5546875" style="206" customWidth="1"/>
    <col min="13832" max="13832" width="9.88671875" style="206" customWidth="1"/>
    <col min="13833" max="13833" width="6.5546875" style="206" customWidth="1"/>
    <col min="13834" max="13837" width="9.109375" style="206"/>
    <col min="13838" max="13838" width="10.109375" style="206" bestFit="1" customWidth="1"/>
    <col min="13839" max="14078" width="9.109375" style="206"/>
    <col min="14079" max="14079" width="3.88671875" style="206" customWidth="1"/>
    <col min="14080" max="14080" width="3.5546875" style="206" customWidth="1"/>
    <col min="14081" max="14081" width="10.109375" style="206" customWidth="1"/>
    <col min="14082" max="14082" width="13.33203125" style="206" customWidth="1"/>
    <col min="14083" max="14083" width="4.109375" style="206" bestFit="1" customWidth="1"/>
    <col min="14084" max="14084" width="9.109375" style="206" customWidth="1"/>
    <col min="14085" max="14086" width="10.6640625" style="206" customWidth="1"/>
    <col min="14087" max="14087" width="8.5546875" style="206" customWidth="1"/>
    <col min="14088" max="14088" width="9.88671875" style="206" customWidth="1"/>
    <col min="14089" max="14089" width="6.5546875" style="206" customWidth="1"/>
    <col min="14090" max="14093" width="9.109375" style="206"/>
    <col min="14094" max="14094" width="10.109375" style="206" bestFit="1" customWidth="1"/>
    <col min="14095" max="14334" width="9.109375" style="206"/>
    <col min="14335" max="14335" width="3.88671875" style="206" customWidth="1"/>
    <col min="14336" max="14336" width="3.5546875" style="206" customWidth="1"/>
    <col min="14337" max="14337" width="10.109375" style="206" customWidth="1"/>
    <col min="14338" max="14338" width="13.33203125" style="206" customWidth="1"/>
    <col min="14339" max="14339" width="4.109375" style="206" bestFit="1" customWidth="1"/>
    <col min="14340" max="14340" width="9.109375" style="206" customWidth="1"/>
    <col min="14341" max="14342" width="10.6640625" style="206" customWidth="1"/>
    <col min="14343" max="14343" width="8.5546875" style="206" customWidth="1"/>
    <col min="14344" max="14344" width="9.88671875" style="206" customWidth="1"/>
    <col min="14345" max="14345" width="6.5546875" style="206" customWidth="1"/>
    <col min="14346" max="14349" width="9.109375" style="206"/>
    <col min="14350" max="14350" width="10.109375" style="206" bestFit="1" customWidth="1"/>
    <col min="14351" max="14590" width="9.109375" style="206"/>
    <col min="14591" max="14591" width="3.88671875" style="206" customWidth="1"/>
    <col min="14592" max="14592" width="3.5546875" style="206" customWidth="1"/>
    <col min="14593" max="14593" width="10.109375" style="206" customWidth="1"/>
    <col min="14594" max="14594" width="13.33203125" style="206" customWidth="1"/>
    <col min="14595" max="14595" width="4.109375" style="206" bestFit="1" customWidth="1"/>
    <col min="14596" max="14596" width="9.109375" style="206" customWidth="1"/>
    <col min="14597" max="14598" width="10.6640625" style="206" customWidth="1"/>
    <col min="14599" max="14599" width="8.5546875" style="206" customWidth="1"/>
    <col min="14600" max="14600" width="9.88671875" style="206" customWidth="1"/>
    <col min="14601" max="14601" width="6.5546875" style="206" customWidth="1"/>
    <col min="14602" max="14605" width="9.109375" style="206"/>
    <col min="14606" max="14606" width="10.109375" style="206" bestFit="1" customWidth="1"/>
    <col min="14607" max="14846" width="9.109375" style="206"/>
    <col min="14847" max="14847" width="3.88671875" style="206" customWidth="1"/>
    <col min="14848" max="14848" width="3.5546875" style="206" customWidth="1"/>
    <col min="14849" max="14849" width="10.109375" style="206" customWidth="1"/>
    <col min="14850" max="14850" width="13.33203125" style="206" customWidth="1"/>
    <col min="14851" max="14851" width="4.109375" style="206" bestFit="1" customWidth="1"/>
    <col min="14852" max="14852" width="9.109375" style="206" customWidth="1"/>
    <col min="14853" max="14854" width="10.6640625" style="206" customWidth="1"/>
    <col min="14855" max="14855" width="8.5546875" style="206" customWidth="1"/>
    <col min="14856" max="14856" width="9.88671875" style="206" customWidth="1"/>
    <col min="14857" max="14857" width="6.5546875" style="206" customWidth="1"/>
    <col min="14858" max="14861" width="9.109375" style="206"/>
    <col min="14862" max="14862" width="10.109375" style="206" bestFit="1" customWidth="1"/>
    <col min="14863" max="15102" width="9.109375" style="206"/>
    <col min="15103" max="15103" width="3.88671875" style="206" customWidth="1"/>
    <col min="15104" max="15104" width="3.5546875" style="206" customWidth="1"/>
    <col min="15105" max="15105" width="10.109375" style="206" customWidth="1"/>
    <col min="15106" max="15106" width="13.33203125" style="206" customWidth="1"/>
    <col min="15107" max="15107" width="4.109375" style="206" bestFit="1" customWidth="1"/>
    <col min="15108" max="15108" width="9.109375" style="206" customWidth="1"/>
    <col min="15109" max="15110" width="10.6640625" style="206" customWidth="1"/>
    <col min="15111" max="15111" width="8.5546875" style="206" customWidth="1"/>
    <col min="15112" max="15112" width="9.88671875" style="206" customWidth="1"/>
    <col min="15113" max="15113" width="6.5546875" style="206" customWidth="1"/>
    <col min="15114" max="15117" width="9.109375" style="206"/>
    <col min="15118" max="15118" width="10.109375" style="206" bestFit="1" customWidth="1"/>
    <col min="15119" max="15358" width="9.109375" style="206"/>
    <col min="15359" max="15359" width="3.88671875" style="206" customWidth="1"/>
    <col min="15360" max="15360" width="3.5546875" style="206" customWidth="1"/>
    <col min="15361" max="15361" width="10.109375" style="206" customWidth="1"/>
    <col min="15362" max="15362" width="13.33203125" style="206" customWidth="1"/>
    <col min="15363" max="15363" width="4.109375" style="206" bestFit="1" customWidth="1"/>
    <col min="15364" max="15364" width="9.109375" style="206" customWidth="1"/>
    <col min="15365" max="15366" width="10.6640625" style="206" customWidth="1"/>
    <col min="15367" max="15367" width="8.5546875" style="206" customWidth="1"/>
    <col min="15368" max="15368" width="9.88671875" style="206" customWidth="1"/>
    <col min="15369" max="15369" width="6.5546875" style="206" customWidth="1"/>
    <col min="15370" max="15373" width="9.109375" style="206"/>
    <col min="15374" max="15374" width="10.109375" style="206" bestFit="1" customWidth="1"/>
    <col min="15375" max="15614" width="9.109375" style="206"/>
    <col min="15615" max="15615" width="3.88671875" style="206" customWidth="1"/>
    <col min="15616" max="15616" width="3.5546875" style="206" customWidth="1"/>
    <col min="15617" max="15617" width="10.109375" style="206" customWidth="1"/>
    <col min="15618" max="15618" width="13.33203125" style="206" customWidth="1"/>
    <col min="15619" max="15619" width="4.109375" style="206" bestFit="1" customWidth="1"/>
    <col min="15620" max="15620" width="9.109375" style="206" customWidth="1"/>
    <col min="15621" max="15622" width="10.6640625" style="206" customWidth="1"/>
    <col min="15623" max="15623" width="8.5546875" style="206" customWidth="1"/>
    <col min="15624" max="15624" width="9.88671875" style="206" customWidth="1"/>
    <col min="15625" max="15625" width="6.5546875" style="206" customWidth="1"/>
    <col min="15626" max="15629" width="9.109375" style="206"/>
    <col min="15630" max="15630" width="10.109375" style="206" bestFit="1" customWidth="1"/>
    <col min="15631" max="15870" width="9.109375" style="206"/>
    <col min="15871" max="15871" width="3.88671875" style="206" customWidth="1"/>
    <col min="15872" max="15872" width="3.5546875" style="206" customWidth="1"/>
    <col min="15873" max="15873" width="10.109375" style="206" customWidth="1"/>
    <col min="15874" max="15874" width="13.33203125" style="206" customWidth="1"/>
    <col min="15875" max="15875" width="4.109375" style="206" bestFit="1" customWidth="1"/>
    <col min="15876" max="15876" width="9.109375" style="206" customWidth="1"/>
    <col min="15877" max="15878" width="10.6640625" style="206" customWidth="1"/>
    <col min="15879" max="15879" width="8.5546875" style="206" customWidth="1"/>
    <col min="15880" max="15880" width="9.88671875" style="206" customWidth="1"/>
    <col min="15881" max="15881" width="6.5546875" style="206" customWidth="1"/>
    <col min="15882" max="15885" width="9.109375" style="206"/>
    <col min="15886" max="15886" width="10.109375" style="206" bestFit="1" customWidth="1"/>
    <col min="15887" max="16126" width="9.109375" style="206"/>
    <col min="16127" max="16127" width="3.88671875" style="206" customWidth="1"/>
    <col min="16128" max="16128" width="3.5546875" style="206" customWidth="1"/>
    <col min="16129" max="16129" width="10.109375" style="206" customWidth="1"/>
    <col min="16130" max="16130" width="13.33203125" style="206" customWidth="1"/>
    <col min="16131" max="16131" width="4.109375" style="206" bestFit="1" customWidth="1"/>
    <col min="16132" max="16132" width="9.109375" style="206" customWidth="1"/>
    <col min="16133" max="16134" width="10.6640625" style="206" customWidth="1"/>
    <col min="16135" max="16135" width="8.5546875" style="206" customWidth="1"/>
    <col min="16136" max="16136" width="9.88671875" style="206" customWidth="1"/>
    <col min="16137" max="16137" width="6.5546875" style="206" customWidth="1"/>
    <col min="16138" max="16141" width="9.109375" style="206"/>
    <col min="16142" max="16142" width="10.109375" style="206" bestFit="1" customWidth="1"/>
    <col min="16143" max="16384" width="9.109375" style="206"/>
  </cols>
  <sheetData>
    <row r="1" spans="1:14" ht="21.9" customHeight="1" x14ac:dyDescent="0.25">
      <c r="A1" s="237" t="s">
        <v>402</v>
      </c>
      <c r="B1" s="238"/>
      <c r="C1" s="238"/>
      <c r="D1" s="238"/>
      <c r="E1" s="238"/>
      <c r="F1" s="238"/>
      <c r="G1" s="238"/>
      <c r="H1" s="238"/>
      <c r="I1" s="238"/>
      <c r="J1" s="239"/>
    </row>
    <row r="2" spans="1:14" ht="5.0999999999999996" customHeight="1" x14ac:dyDescent="0.25">
      <c r="A2" s="187"/>
      <c r="B2" s="187"/>
      <c r="E2" s="206"/>
    </row>
    <row r="3" spans="1:14" s="445" customFormat="1" ht="13.5" customHeight="1" x14ac:dyDescent="0.25">
      <c r="A3" s="510" t="s">
        <v>486</v>
      </c>
      <c r="B3" s="508" t="s">
        <v>508</v>
      </c>
      <c r="C3" s="508"/>
      <c r="D3" s="509"/>
      <c r="E3" s="509"/>
    </row>
    <row r="4" spans="1:14" s="549" customFormat="1" ht="14.1" customHeight="1" x14ac:dyDescent="0.25">
      <c r="A4" s="546" t="s">
        <v>33</v>
      </c>
      <c r="B4" s="547" t="s">
        <v>509</v>
      </c>
      <c r="C4" s="547"/>
      <c r="D4" s="547"/>
      <c r="E4" s="547"/>
      <c r="F4" s="547"/>
      <c r="G4" s="547"/>
      <c r="H4" s="547"/>
      <c r="I4" s="547"/>
      <c r="J4" s="548"/>
    </row>
    <row r="5" spans="1:14" ht="14.1" customHeight="1" x14ac:dyDescent="0.25">
      <c r="A5" s="550" t="s">
        <v>50</v>
      </c>
      <c r="B5" s="551"/>
      <c r="C5" s="552"/>
      <c r="D5" s="553" t="s">
        <v>5</v>
      </c>
      <c r="E5" s="554" t="s">
        <v>510</v>
      </c>
      <c r="F5" s="554"/>
      <c r="G5" s="555" t="s">
        <v>6</v>
      </c>
      <c r="H5" s="555"/>
      <c r="I5" s="555"/>
      <c r="J5" s="555"/>
    </row>
    <row r="6" spans="1:14" ht="14.1" customHeight="1" x14ac:dyDescent="0.25">
      <c r="A6" s="556"/>
      <c r="B6" s="252" t="s">
        <v>237</v>
      </c>
      <c r="C6" s="557" t="s">
        <v>728</v>
      </c>
      <c r="D6" s="558" t="s">
        <v>13</v>
      </c>
      <c r="E6" s="642"/>
      <c r="F6" s="643"/>
      <c r="G6" s="644"/>
      <c r="H6" s="644"/>
      <c r="I6" s="644"/>
      <c r="J6" s="645"/>
    </row>
    <row r="7" spans="1:14" ht="14.1" customHeight="1" x14ac:dyDescent="0.25">
      <c r="A7" s="559"/>
      <c r="B7" s="266" t="s">
        <v>238</v>
      </c>
      <c r="C7" s="316" t="s">
        <v>214</v>
      </c>
      <c r="D7" s="318" t="s">
        <v>133</v>
      </c>
      <c r="E7" s="646"/>
      <c r="F7" s="646"/>
      <c r="G7" s="647"/>
      <c r="H7" s="647"/>
      <c r="I7" s="647"/>
      <c r="J7" s="648"/>
    </row>
    <row r="8" spans="1:14" ht="14.1" customHeight="1" x14ac:dyDescent="0.25">
      <c r="A8" s="559"/>
      <c r="B8" s="266" t="s">
        <v>239</v>
      </c>
      <c r="C8" s="316" t="s">
        <v>213</v>
      </c>
      <c r="D8" s="318" t="s">
        <v>133</v>
      </c>
      <c r="E8" s="646"/>
      <c r="F8" s="646"/>
      <c r="G8" s="647"/>
      <c r="H8" s="647"/>
      <c r="I8" s="647"/>
      <c r="J8" s="648"/>
    </row>
    <row r="9" spans="1:14" ht="14.1" customHeight="1" x14ac:dyDescent="0.25">
      <c r="A9" s="559"/>
      <c r="B9" s="266" t="s">
        <v>240</v>
      </c>
      <c r="C9" s="316" t="s">
        <v>216</v>
      </c>
      <c r="D9" s="318" t="s">
        <v>133</v>
      </c>
      <c r="E9" s="646"/>
      <c r="F9" s="646"/>
      <c r="G9" s="647"/>
      <c r="H9" s="647"/>
      <c r="I9" s="647"/>
      <c r="J9" s="648"/>
    </row>
    <row r="10" spans="1:14" ht="14.1" customHeight="1" x14ac:dyDescent="0.25">
      <c r="A10" s="559"/>
      <c r="B10" s="266" t="s">
        <v>283</v>
      </c>
      <c r="C10" s="316" t="s">
        <v>217</v>
      </c>
      <c r="D10" s="318" t="s">
        <v>222</v>
      </c>
      <c r="E10" s="649"/>
      <c r="F10" s="649"/>
      <c r="G10" s="647"/>
      <c r="H10" s="647"/>
      <c r="I10" s="647"/>
      <c r="J10" s="648"/>
    </row>
    <row r="11" spans="1:14" ht="14.1" customHeight="1" x14ac:dyDescent="0.25">
      <c r="A11" s="559"/>
      <c r="B11" s="266" t="s">
        <v>284</v>
      </c>
      <c r="C11" s="316" t="s">
        <v>218</v>
      </c>
      <c r="D11" s="318" t="s">
        <v>222</v>
      </c>
      <c r="E11" s="649"/>
      <c r="F11" s="649"/>
      <c r="G11" s="647"/>
      <c r="H11" s="647"/>
      <c r="I11" s="647"/>
      <c r="J11" s="648"/>
    </row>
    <row r="12" spans="1:14" ht="14.1" customHeight="1" x14ac:dyDescent="0.25">
      <c r="A12" s="559"/>
      <c r="B12" s="266" t="s">
        <v>285</v>
      </c>
      <c r="C12" s="316" t="s">
        <v>219</v>
      </c>
      <c r="D12" s="318" t="s">
        <v>223</v>
      </c>
      <c r="E12" s="646"/>
      <c r="F12" s="646"/>
      <c r="G12" s="647"/>
      <c r="H12" s="647"/>
      <c r="I12" s="647"/>
      <c r="J12" s="648"/>
    </row>
    <row r="13" spans="1:14" ht="14.1" customHeight="1" x14ac:dyDescent="0.25">
      <c r="A13" s="559"/>
      <c r="B13" s="266" t="s">
        <v>287</v>
      </c>
      <c r="C13" s="316" t="s">
        <v>225</v>
      </c>
      <c r="D13" s="318" t="s">
        <v>224</v>
      </c>
      <c r="E13" s="646"/>
      <c r="F13" s="646"/>
      <c r="G13" s="647"/>
      <c r="H13" s="647"/>
      <c r="I13" s="647"/>
      <c r="J13" s="648"/>
    </row>
    <row r="14" spans="1:14" ht="14.1" customHeight="1" x14ac:dyDescent="0.25">
      <c r="A14" s="559"/>
      <c r="B14" s="266" t="s">
        <v>288</v>
      </c>
      <c r="C14" s="316" t="s">
        <v>220</v>
      </c>
      <c r="D14" s="318" t="s">
        <v>133</v>
      </c>
      <c r="E14" s="646"/>
      <c r="F14" s="646"/>
      <c r="G14" s="647"/>
      <c r="H14" s="647"/>
      <c r="I14" s="647"/>
      <c r="J14" s="648"/>
      <c r="M14" s="560"/>
      <c r="N14" s="561"/>
    </row>
    <row r="15" spans="1:14" ht="14.1" customHeight="1" x14ac:dyDescent="0.25">
      <c r="A15" s="562"/>
      <c r="B15" s="322" t="s">
        <v>289</v>
      </c>
      <c r="C15" s="358" t="s">
        <v>221</v>
      </c>
      <c r="D15" s="325" t="s">
        <v>133</v>
      </c>
      <c r="E15" s="650"/>
      <c r="F15" s="650"/>
      <c r="G15" s="651"/>
      <c r="H15" s="651"/>
      <c r="I15" s="651"/>
      <c r="J15" s="652"/>
      <c r="M15" s="560"/>
      <c r="N15" s="561"/>
    </row>
    <row r="16" spans="1:14" ht="5.0999999999999996" customHeight="1" x14ac:dyDescent="0.25">
      <c r="D16" s="274"/>
      <c r="F16" s="249"/>
      <c r="G16" s="249"/>
      <c r="H16" s="563"/>
      <c r="I16" s="563"/>
      <c r="J16" s="563"/>
      <c r="M16" s="560"/>
      <c r="N16" s="561"/>
    </row>
    <row r="17" spans="1:14" s="549" customFormat="1" ht="14.1" customHeight="1" x14ac:dyDescent="0.25">
      <c r="A17" s="546" t="s">
        <v>34</v>
      </c>
      <c r="B17" s="547" t="s">
        <v>511</v>
      </c>
      <c r="C17" s="547"/>
      <c r="D17" s="547"/>
      <c r="E17" s="547"/>
      <c r="F17" s="547"/>
      <c r="G17" s="547"/>
      <c r="H17" s="547"/>
      <c r="I17" s="547"/>
      <c r="J17" s="548"/>
    </row>
    <row r="18" spans="1:14" ht="14.1" customHeight="1" x14ac:dyDescent="0.25">
      <c r="A18" s="550" t="s">
        <v>50</v>
      </c>
      <c r="B18" s="551"/>
      <c r="C18" s="552"/>
      <c r="D18" s="564" t="s">
        <v>5</v>
      </c>
      <c r="E18" s="565" t="s">
        <v>512</v>
      </c>
      <c r="F18" s="565"/>
      <c r="G18" s="566" t="s">
        <v>6</v>
      </c>
      <c r="H18" s="566"/>
      <c r="I18" s="566"/>
      <c r="J18" s="566"/>
    </row>
    <row r="19" spans="1:14" ht="14.1" customHeight="1" x14ac:dyDescent="0.25">
      <c r="A19" s="567"/>
      <c r="B19" s="252" t="s">
        <v>237</v>
      </c>
      <c r="C19" s="253" t="s">
        <v>229</v>
      </c>
      <c r="D19" s="254" t="s">
        <v>9</v>
      </c>
      <c r="E19" s="653"/>
      <c r="F19" s="653"/>
      <c r="G19" s="654"/>
      <c r="H19" s="654"/>
      <c r="I19" s="654"/>
      <c r="J19" s="655"/>
    </row>
    <row r="20" spans="1:14" ht="14.1" customHeight="1" x14ac:dyDescent="0.25">
      <c r="A20" s="568"/>
      <c r="B20" s="266" t="s">
        <v>238</v>
      </c>
      <c r="C20" s="267" t="s">
        <v>230</v>
      </c>
      <c r="D20" s="268" t="s">
        <v>9</v>
      </c>
      <c r="E20" s="569">
        <f>E19-(E23+(E22*4))</f>
        <v>0</v>
      </c>
      <c r="F20" s="569"/>
      <c r="G20" s="570" t="s">
        <v>133</v>
      </c>
      <c r="H20" s="570"/>
      <c r="I20" s="570"/>
      <c r="J20" s="571"/>
    </row>
    <row r="21" spans="1:14" ht="14.1" customHeight="1" x14ac:dyDescent="0.25">
      <c r="A21" s="568"/>
      <c r="B21" s="266" t="s">
        <v>239</v>
      </c>
      <c r="C21" s="267" t="s">
        <v>226</v>
      </c>
      <c r="D21" s="268" t="s">
        <v>54</v>
      </c>
      <c r="E21" s="656"/>
      <c r="F21" s="656"/>
      <c r="G21" s="657"/>
      <c r="H21" s="657"/>
      <c r="I21" s="657"/>
      <c r="J21" s="658"/>
      <c r="M21" s="560"/>
      <c r="N21" s="561"/>
    </row>
    <row r="22" spans="1:14" ht="14.1" customHeight="1" x14ac:dyDescent="0.25">
      <c r="A22" s="568"/>
      <c r="B22" s="266" t="s">
        <v>240</v>
      </c>
      <c r="C22" s="267" t="s">
        <v>227</v>
      </c>
      <c r="D22" s="268" t="s">
        <v>55</v>
      </c>
      <c r="E22" s="659"/>
      <c r="F22" s="659"/>
      <c r="G22" s="657"/>
      <c r="H22" s="657"/>
      <c r="I22" s="657"/>
      <c r="J22" s="658"/>
      <c r="M22" s="560"/>
      <c r="N22" s="561"/>
    </row>
    <row r="23" spans="1:14" ht="14.1" customHeight="1" x14ac:dyDescent="0.25">
      <c r="A23" s="568"/>
      <c r="B23" s="266" t="s">
        <v>283</v>
      </c>
      <c r="C23" s="267" t="s">
        <v>242</v>
      </c>
      <c r="D23" s="268" t="str">
        <f>D22</f>
        <v>R$/unid.</v>
      </c>
      <c r="E23" s="659"/>
      <c r="F23" s="659"/>
      <c r="G23" s="657"/>
      <c r="H23" s="657"/>
      <c r="I23" s="657"/>
      <c r="J23" s="658"/>
      <c r="M23" s="560"/>
      <c r="N23" s="561"/>
    </row>
    <row r="24" spans="1:14" ht="14.1" customHeight="1" x14ac:dyDescent="0.25">
      <c r="A24" s="568"/>
      <c r="B24" s="266" t="s">
        <v>284</v>
      </c>
      <c r="C24" s="267" t="s">
        <v>601</v>
      </c>
      <c r="D24" s="268" t="s">
        <v>249</v>
      </c>
      <c r="E24" s="659"/>
      <c r="F24" s="659"/>
      <c r="G24" s="657"/>
      <c r="H24" s="657"/>
      <c r="I24" s="657"/>
      <c r="J24" s="658"/>
      <c r="M24" s="560"/>
      <c r="N24" s="561"/>
    </row>
    <row r="25" spans="1:14" ht="14.1" customHeight="1" x14ac:dyDescent="0.25">
      <c r="A25" s="568"/>
      <c r="B25" s="266" t="s">
        <v>285</v>
      </c>
      <c r="C25" s="267" t="s">
        <v>231</v>
      </c>
      <c r="D25" s="268" t="str">
        <f>D24</f>
        <v>R$/serv.</v>
      </c>
      <c r="E25" s="659"/>
      <c r="F25" s="659"/>
      <c r="G25" s="657"/>
      <c r="H25" s="657"/>
      <c r="I25" s="657"/>
      <c r="J25" s="658"/>
      <c r="M25" s="560"/>
      <c r="N25" s="561"/>
    </row>
    <row r="26" spans="1:14" ht="14.1" customHeight="1" x14ac:dyDescent="0.25">
      <c r="A26" s="568"/>
      <c r="B26" s="266" t="s">
        <v>287</v>
      </c>
      <c r="C26" s="267" t="s">
        <v>233</v>
      </c>
      <c r="D26" s="268" t="s">
        <v>54</v>
      </c>
      <c r="E26" s="659"/>
      <c r="F26" s="659"/>
      <c r="G26" s="657"/>
      <c r="H26" s="657"/>
      <c r="I26" s="657"/>
      <c r="J26" s="658"/>
      <c r="M26" s="560"/>
      <c r="N26" s="561"/>
    </row>
    <row r="27" spans="1:14" ht="14.1" customHeight="1" x14ac:dyDescent="0.25">
      <c r="A27" s="568"/>
      <c r="B27" s="266" t="s">
        <v>288</v>
      </c>
      <c r="C27" s="267" t="s">
        <v>234</v>
      </c>
      <c r="D27" s="268" t="s">
        <v>54</v>
      </c>
      <c r="E27" s="659"/>
      <c r="F27" s="659"/>
      <c r="G27" s="657"/>
      <c r="H27" s="657"/>
      <c r="I27" s="657"/>
      <c r="J27" s="658"/>
      <c r="M27" s="560"/>
      <c r="N27" s="561"/>
    </row>
    <row r="28" spans="1:14" ht="14.1" customHeight="1" x14ac:dyDescent="0.25">
      <c r="A28" s="568"/>
      <c r="B28" s="266" t="s">
        <v>289</v>
      </c>
      <c r="C28" s="267" t="s">
        <v>235</v>
      </c>
      <c r="D28" s="268" t="s">
        <v>54</v>
      </c>
      <c r="E28" s="659"/>
      <c r="F28" s="659"/>
      <c r="G28" s="657"/>
      <c r="H28" s="657"/>
      <c r="I28" s="657"/>
      <c r="J28" s="658"/>
      <c r="M28" s="560"/>
      <c r="N28" s="561"/>
    </row>
    <row r="29" spans="1:14" ht="14.1" customHeight="1" x14ac:dyDescent="0.25">
      <c r="A29" s="568"/>
      <c r="B29" s="266" t="s">
        <v>290</v>
      </c>
      <c r="C29" s="267" t="s">
        <v>236</v>
      </c>
      <c r="D29" s="268" t="s">
        <v>54</v>
      </c>
      <c r="E29" s="659"/>
      <c r="F29" s="659"/>
      <c r="G29" s="657"/>
      <c r="H29" s="657"/>
      <c r="I29" s="657"/>
      <c r="J29" s="658"/>
      <c r="M29" s="560"/>
      <c r="N29" s="561"/>
    </row>
    <row r="30" spans="1:14" ht="14.1" customHeight="1" x14ac:dyDescent="0.25">
      <c r="A30" s="568"/>
      <c r="B30" s="266" t="s">
        <v>291</v>
      </c>
      <c r="C30" s="267" t="s">
        <v>250</v>
      </c>
      <c r="D30" s="268" t="str">
        <f>D29</f>
        <v>R$/litro</v>
      </c>
      <c r="E30" s="659"/>
      <c r="F30" s="659"/>
      <c r="G30" s="657"/>
      <c r="H30" s="657"/>
      <c r="I30" s="657"/>
      <c r="J30" s="658"/>
      <c r="M30" s="560"/>
      <c r="N30" s="561"/>
    </row>
    <row r="31" spans="1:14" ht="14.1" customHeight="1" x14ac:dyDescent="0.25">
      <c r="A31" s="568"/>
      <c r="B31" s="266" t="s">
        <v>292</v>
      </c>
      <c r="C31" s="267" t="s">
        <v>251</v>
      </c>
      <c r="D31" s="268" t="str">
        <f>D30</f>
        <v>R$/litro</v>
      </c>
      <c r="E31" s="659"/>
      <c r="F31" s="659"/>
      <c r="G31" s="657"/>
      <c r="H31" s="657"/>
      <c r="I31" s="657"/>
      <c r="J31" s="658"/>
      <c r="M31" s="560"/>
      <c r="N31" s="561"/>
    </row>
    <row r="32" spans="1:14" ht="14.1" customHeight="1" x14ac:dyDescent="0.25">
      <c r="A32" s="568"/>
      <c r="B32" s="266" t="s">
        <v>444</v>
      </c>
      <c r="C32" s="572" t="s">
        <v>252</v>
      </c>
      <c r="D32" s="268" t="str">
        <f>D31</f>
        <v>R$/litro</v>
      </c>
      <c r="E32" s="659"/>
      <c r="F32" s="659"/>
      <c r="G32" s="657"/>
      <c r="H32" s="657"/>
      <c r="I32" s="657"/>
      <c r="J32" s="658"/>
      <c r="M32" s="560"/>
      <c r="N32" s="561"/>
    </row>
    <row r="33" spans="1:14" ht="14.1" customHeight="1" x14ac:dyDescent="0.25">
      <c r="A33" s="568"/>
      <c r="B33" s="266" t="s">
        <v>445</v>
      </c>
      <c r="C33" s="572" t="s">
        <v>386</v>
      </c>
      <c r="D33" s="268" t="s">
        <v>64</v>
      </c>
      <c r="E33" s="659"/>
      <c r="F33" s="659"/>
      <c r="G33" s="657"/>
      <c r="H33" s="657"/>
      <c r="I33" s="657"/>
      <c r="J33" s="658"/>
      <c r="M33" s="560"/>
      <c r="N33" s="561"/>
    </row>
    <row r="34" spans="1:14" ht="14.1" customHeight="1" x14ac:dyDescent="0.25">
      <c r="A34" s="573"/>
      <c r="B34" s="259" t="s">
        <v>446</v>
      </c>
      <c r="C34" s="574" t="s">
        <v>25</v>
      </c>
      <c r="D34" s="261" t="str">
        <f>D33</f>
        <v>R$/veíc.ano</v>
      </c>
      <c r="E34" s="660"/>
      <c r="F34" s="660"/>
      <c r="G34" s="661"/>
      <c r="H34" s="661"/>
      <c r="I34" s="661"/>
      <c r="J34" s="662"/>
      <c r="M34" s="560"/>
      <c r="N34" s="561"/>
    </row>
    <row r="35" spans="1:14" ht="5.0999999999999996" customHeight="1" x14ac:dyDescent="0.25">
      <c r="D35" s="274"/>
      <c r="F35" s="249"/>
      <c r="G35" s="249"/>
      <c r="H35" s="563"/>
      <c r="I35" s="563"/>
      <c r="J35" s="563"/>
      <c r="M35" s="560"/>
      <c r="N35" s="561"/>
    </row>
    <row r="36" spans="1:14" s="549" customFormat="1" ht="14.1" customHeight="1" x14ac:dyDescent="0.25">
      <c r="A36" s="546" t="s">
        <v>36</v>
      </c>
      <c r="B36" s="547" t="s">
        <v>513</v>
      </c>
      <c r="C36" s="547"/>
      <c r="D36" s="547"/>
      <c r="E36" s="547"/>
      <c r="F36" s="547"/>
      <c r="G36" s="547"/>
      <c r="H36" s="547"/>
      <c r="I36" s="547"/>
      <c r="J36" s="548"/>
    </row>
    <row r="37" spans="1:14" ht="14.1" customHeight="1" x14ac:dyDescent="0.25">
      <c r="A37" s="550" t="s">
        <v>50</v>
      </c>
      <c r="B37" s="551"/>
      <c r="C37" s="552"/>
      <c r="D37" s="564" t="s">
        <v>5</v>
      </c>
      <c r="E37" s="565" t="s">
        <v>512</v>
      </c>
      <c r="F37" s="565"/>
      <c r="G37" s="566" t="s">
        <v>6</v>
      </c>
      <c r="H37" s="566"/>
      <c r="I37" s="566"/>
      <c r="J37" s="566"/>
    </row>
    <row r="38" spans="1:14" ht="14.1" customHeight="1" x14ac:dyDescent="0.25">
      <c r="A38" s="575"/>
      <c r="B38" s="576" t="s">
        <v>237</v>
      </c>
      <c r="C38" s="291" t="s">
        <v>248</v>
      </c>
      <c r="D38" s="292" t="s">
        <v>35</v>
      </c>
      <c r="E38" s="663"/>
      <c r="F38" s="663"/>
      <c r="G38" s="664"/>
      <c r="H38" s="664"/>
      <c r="I38" s="664"/>
      <c r="J38" s="665"/>
      <c r="M38" s="560"/>
      <c r="N38" s="561"/>
    </row>
    <row r="39" spans="1:14" ht="5.0999999999999996" customHeight="1" x14ac:dyDescent="0.25">
      <c r="F39" s="249"/>
      <c r="G39" s="249"/>
      <c r="H39" s="563"/>
      <c r="I39" s="563"/>
      <c r="J39" s="563"/>
      <c r="M39" s="560"/>
      <c r="N39" s="561"/>
    </row>
    <row r="40" spans="1:14" s="445" customFormat="1" ht="13.5" customHeight="1" x14ac:dyDescent="0.25">
      <c r="A40" s="510" t="s">
        <v>487</v>
      </c>
      <c r="B40" s="508" t="s">
        <v>514</v>
      </c>
      <c r="C40" s="508"/>
      <c r="D40" s="509"/>
      <c r="E40" s="509"/>
    </row>
    <row r="41" spans="1:14" ht="14.1" customHeight="1" x14ac:dyDescent="0.25">
      <c r="A41" s="546" t="s">
        <v>33</v>
      </c>
      <c r="B41" s="547" t="s">
        <v>241</v>
      </c>
      <c r="C41" s="547"/>
      <c r="D41" s="547"/>
      <c r="E41" s="547"/>
      <c r="F41" s="547"/>
      <c r="G41" s="547"/>
      <c r="H41" s="547"/>
      <c r="I41" s="547"/>
      <c r="J41" s="548"/>
    </row>
    <row r="42" spans="1:14" ht="14.1" customHeight="1" x14ac:dyDescent="0.25">
      <c r="A42" s="577" t="s">
        <v>44</v>
      </c>
      <c r="B42" s="578"/>
      <c r="C42" s="579"/>
      <c r="D42" s="580" t="s">
        <v>200</v>
      </c>
      <c r="E42" s="581" t="s">
        <v>8</v>
      </c>
      <c r="F42" s="582"/>
      <c r="G42" s="580" t="s">
        <v>515</v>
      </c>
      <c r="H42" s="580" t="s">
        <v>247</v>
      </c>
      <c r="I42" s="580" t="s">
        <v>245</v>
      </c>
      <c r="J42" s="580" t="s">
        <v>246</v>
      </c>
    </row>
    <row r="43" spans="1:14" ht="14.1" customHeight="1" x14ac:dyDescent="0.25">
      <c r="A43" s="583"/>
      <c r="B43" s="584"/>
      <c r="C43" s="585"/>
      <c r="D43" s="586"/>
      <c r="E43" s="587" t="s">
        <v>12</v>
      </c>
      <c r="F43" s="587" t="s">
        <v>15</v>
      </c>
      <c r="G43" s="586"/>
      <c r="H43" s="586"/>
      <c r="I43" s="586"/>
      <c r="J43" s="586"/>
    </row>
    <row r="44" spans="1:14" ht="14.1" customHeight="1" x14ac:dyDescent="0.25">
      <c r="A44" s="567"/>
      <c r="B44" s="588" t="s">
        <v>237</v>
      </c>
      <c r="C44" s="253" t="s">
        <v>386</v>
      </c>
      <c r="D44" s="254" t="s">
        <v>201</v>
      </c>
      <c r="E44" s="299">
        <v>1</v>
      </c>
      <c r="F44" s="299">
        <v>12</v>
      </c>
      <c r="G44" s="254" t="str">
        <f>D33</f>
        <v>R$/veíc.ano</v>
      </c>
      <c r="H44" s="589">
        <f>E33</f>
        <v>0</v>
      </c>
      <c r="I44" s="589">
        <f>H44/F44</f>
        <v>0</v>
      </c>
      <c r="J44" s="590">
        <f>IF($E$38=0,0,I44/$E$38)</f>
        <v>0</v>
      </c>
    </row>
    <row r="45" spans="1:14" ht="14.1" customHeight="1" x14ac:dyDescent="0.25">
      <c r="A45" s="568"/>
      <c r="B45" s="591" t="s">
        <v>238</v>
      </c>
      <c r="C45" s="267" t="s">
        <v>25</v>
      </c>
      <c r="D45" s="268" t="s">
        <v>201</v>
      </c>
      <c r="E45" s="300">
        <v>1</v>
      </c>
      <c r="F45" s="300">
        <v>12</v>
      </c>
      <c r="G45" s="268" t="str">
        <f>D34</f>
        <v>R$/veíc.ano</v>
      </c>
      <c r="H45" s="592">
        <f>E34</f>
        <v>0</v>
      </c>
      <c r="I45" s="592">
        <f>H45/F45</f>
        <v>0</v>
      </c>
      <c r="J45" s="593">
        <f>IF($E$38=0,0,I45/$E$38)</f>
        <v>0</v>
      </c>
    </row>
    <row r="46" spans="1:14" ht="14.1" customHeight="1" x14ac:dyDescent="0.25">
      <c r="A46" s="568"/>
      <c r="B46" s="591" t="s">
        <v>239</v>
      </c>
      <c r="C46" s="267" t="s">
        <v>202</v>
      </c>
      <c r="D46" s="268" t="s">
        <v>201</v>
      </c>
      <c r="E46" s="594">
        <v>0.03</v>
      </c>
      <c r="F46" s="595">
        <f>E46/12</f>
        <v>2.5000000000000001E-3</v>
      </c>
      <c r="G46" s="268" t="str">
        <f>G45</f>
        <v>R$/veíc.ano</v>
      </c>
      <c r="H46" s="592">
        <f>E19</f>
        <v>0</v>
      </c>
      <c r="I46" s="592">
        <f>H46*F46</f>
        <v>0</v>
      </c>
      <c r="J46" s="593">
        <f>IF($E$38=0,0,I46/$E$38)</f>
        <v>0</v>
      </c>
    </row>
    <row r="47" spans="1:14" ht="14.1" customHeight="1" x14ac:dyDescent="0.25">
      <c r="A47" s="573"/>
      <c r="B47" s="596" t="s">
        <v>240</v>
      </c>
      <c r="C47" s="260" t="s">
        <v>24</v>
      </c>
      <c r="D47" s="261" t="s">
        <v>201</v>
      </c>
      <c r="E47" s="597">
        <v>0.03</v>
      </c>
      <c r="F47" s="598">
        <f>E47/12</f>
        <v>2.5000000000000001E-3</v>
      </c>
      <c r="G47" s="261" t="str">
        <f>G46</f>
        <v>R$/veíc.ano</v>
      </c>
      <c r="H47" s="599">
        <f>E19</f>
        <v>0</v>
      </c>
      <c r="I47" s="599">
        <f>H47*F47</f>
        <v>0</v>
      </c>
      <c r="J47" s="600">
        <f>IF($E$38=0,0,I47/$E$38)</f>
        <v>0</v>
      </c>
    </row>
    <row r="48" spans="1:14" ht="14.1" customHeight="1" x14ac:dyDescent="0.25">
      <c r="A48" s="601" t="s">
        <v>309</v>
      </c>
      <c r="B48" s="602"/>
      <c r="C48" s="602"/>
      <c r="D48" s="602"/>
      <c r="E48" s="602"/>
      <c r="F48" s="602"/>
      <c r="G48" s="602"/>
      <c r="H48" s="602"/>
      <c r="I48" s="602"/>
      <c r="J48" s="603">
        <f>SUM(J44:J47)</f>
        <v>0</v>
      </c>
    </row>
    <row r="49" spans="1:11" ht="14.1" customHeight="1" x14ac:dyDescent="0.25">
      <c r="A49" s="604" t="s">
        <v>248</v>
      </c>
      <c r="B49" s="605"/>
      <c r="C49" s="605"/>
      <c r="D49" s="605"/>
      <c r="E49" s="605"/>
      <c r="F49" s="605"/>
      <c r="G49" s="605"/>
      <c r="H49" s="605"/>
      <c r="I49" s="605"/>
      <c r="J49" s="523">
        <f>E38</f>
        <v>0</v>
      </c>
    </row>
    <row r="50" spans="1:11" ht="14.1" customHeight="1" x14ac:dyDescent="0.25">
      <c r="A50" s="604" t="s">
        <v>729</v>
      </c>
      <c r="B50" s="605"/>
      <c r="C50" s="605"/>
      <c r="D50" s="605"/>
      <c r="E50" s="605"/>
      <c r="F50" s="605"/>
      <c r="G50" s="605"/>
      <c r="H50" s="605"/>
      <c r="I50" s="605"/>
      <c r="J50" s="523">
        <f>E6</f>
        <v>0</v>
      </c>
    </row>
    <row r="51" spans="1:11" ht="14.1" customHeight="1" x14ac:dyDescent="0.25">
      <c r="A51" s="606" t="s">
        <v>730</v>
      </c>
      <c r="B51" s="607"/>
      <c r="C51" s="607"/>
      <c r="D51" s="607"/>
      <c r="E51" s="607"/>
      <c r="F51" s="607"/>
      <c r="G51" s="607"/>
      <c r="H51" s="607"/>
      <c r="I51" s="607"/>
      <c r="J51" s="608">
        <f>($J$48*$J$49)*J50</f>
        <v>0</v>
      </c>
    </row>
    <row r="52" spans="1:11" ht="14.1" customHeight="1" x14ac:dyDescent="0.25">
      <c r="A52" s="604" t="s">
        <v>516</v>
      </c>
      <c r="B52" s="605"/>
      <c r="C52" s="605"/>
      <c r="D52" s="605"/>
      <c r="E52" s="605"/>
      <c r="F52" s="605"/>
      <c r="G52" s="605"/>
      <c r="H52" s="605"/>
      <c r="I52" s="605"/>
      <c r="J52" s="523">
        <v>12</v>
      </c>
    </row>
    <row r="53" spans="1:11" ht="14.1" customHeight="1" x14ac:dyDescent="0.25">
      <c r="A53" s="609" t="s">
        <v>517</v>
      </c>
      <c r="B53" s="610"/>
      <c r="C53" s="610"/>
      <c r="D53" s="610"/>
      <c r="E53" s="610"/>
      <c r="F53" s="610"/>
      <c r="G53" s="610"/>
      <c r="H53" s="610"/>
      <c r="I53" s="610"/>
      <c r="J53" s="611">
        <f>J51*J52</f>
        <v>0</v>
      </c>
    </row>
    <row r="54" spans="1:11" ht="5.0999999999999996" customHeight="1" x14ac:dyDescent="0.25">
      <c r="A54" s="612"/>
      <c r="B54" s="612"/>
      <c r="C54" s="273"/>
      <c r="D54" s="187"/>
      <c r="F54" s="613"/>
      <c r="G54" s="613"/>
      <c r="H54" s="614"/>
      <c r="I54" s="614"/>
      <c r="J54" s="615"/>
    </row>
    <row r="55" spans="1:11" ht="14.1" customHeight="1" x14ac:dyDescent="0.25">
      <c r="A55" s="546" t="s">
        <v>34</v>
      </c>
      <c r="B55" s="547" t="s">
        <v>17</v>
      </c>
      <c r="C55" s="547"/>
      <c r="D55" s="547"/>
      <c r="E55" s="547"/>
      <c r="F55" s="547"/>
      <c r="G55" s="547"/>
      <c r="H55" s="547"/>
      <c r="I55" s="547"/>
      <c r="J55" s="548"/>
    </row>
    <row r="56" spans="1:11" ht="14.1" customHeight="1" x14ac:dyDescent="0.25">
      <c r="A56" s="577" t="s">
        <v>44</v>
      </c>
      <c r="B56" s="578"/>
      <c r="C56" s="579"/>
      <c r="D56" s="580" t="s">
        <v>6</v>
      </c>
      <c r="E56" s="580" t="s">
        <v>243</v>
      </c>
      <c r="F56" s="580" t="s">
        <v>524</v>
      </c>
      <c r="G56" s="580" t="s">
        <v>8</v>
      </c>
      <c r="H56" s="580" t="s">
        <v>5</v>
      </c>
      <c r="I56" s="580" t="s">
        <v>518</v>
      </c>
      <c r="J56" s="580" t="s">
        <v>246</v>
      </c>
    </row>
    <row r="57" spans="1:11" ht="14.1" customHeight="1" x14ac:dyDescent="0.25">
      <c r="A57" s="583"/>
      <c r="B57" s="584"/>
      <c r="C57" s="585"/>
      <c r="D57" s="616"/>
      <c r="E57" s="616"/>
      <c r="F57" s="616"/>
      <c r="G57" s="616"/>
      <c r="H57" s="616"/>
      <c r="I57" s="616"/>
      <c r="J57" s="616"/>
    </row>
    <row r="58" spans="1:11" s="445" customFormat="1" ht="14.1" customHeight="1" x14ac:dyDescent="0.25">
      <c r="A58" s="617" t="s">
        <v>260</v>
      </c>
      <c r="B58" s="508" t="s">
        <v>519</v>
      </c>
      <c r="D58" s="509"/>
      <c r="E58" s="509"/>
      <c r="J58" s="618"/>
    </row>
    <row r="59" spans="1:11" ht="14.1" customHeight="1" x14ac:dyDescent="0.25">
      <c r="A59" s="619"/>
      <c r="B59" s="576" t="s">
        <v>237</v>
      </c>
      <c r="C59" s="620" t="s">
        <v>205</v>
      </c>
      <c r="D59" s="292" t="s">
        <v>244</v>
      </c>
      <c r="E59" s="666"/>
      <c r="F59" s="667"/>
      <c r="G59" s="621">
        <f>IF(F59=0,0,E59/F59)</f>
        <v>0</v>
      </c>
      <c r="H59" s="292" t="str">
        <f>D21</f>
        <v>R$/litro</v>
      </c>
      <c r="I59" s="622">
        <f>E21</f>
        <v>0</v>
      </c>
      <c r="J59" s="623">
        <f>IF(G59=0,0,I59*G59)</f>
        <v>0</v>
      </c>
    </row>
    <row r="60" spans="1:11" s="445" customFormat="1" ht="14.1" customHeight="1" x14ac:dyDescent="0.25">
      <c r="A60" s="617" t="s">
        <v>261</v>
      </c>
      <c r="B60" s="508" t="s">
        <v>520</v>
      </c>
      <c r="D60" s="509"/>
      <c r="E60" s="509"/>
      <c r="J60" s="618"/>
    </row>
    <row r="61" spans="1:11" ht="14.1" customHeight="1" x14ac:dyDescent="0.25">
      <c r="A61" s="624"/>
      <c r="B61" s="588" t="s">
        <v>237</v>
      </c>
      <c r="C61" s="625" t="s">
        <v>206</v>
      </c>
      <c r="D61" s="254" t="s">
        <v>244</v>
      </c>
      <c r="E61" s="668"/>
      <c r="F61" s="669"/>
      <c r="G61" s="203">
        <f>IFERROR(E61/F61,0)</f>
        <v>0</v>
      </c>
      <c r="H61" s="254" t="str">
        <f>D26</f>
        <v>R$/litro</v>
      </c>
      <c r="I61" s="589">
        <f>E26</f>
        <v>0</v>
      </c>
      <c r="J61" s="590">
        <f>IF(G61=0,0,I61*G61)</f>
        <v>0</v>
      </c>
      <c r="K61" s="626"/>
    </row>
    <row r="62" spans="1:11" ht="14.1" customHeight="1" x14ac:dyDescent="0.25">
      <c r="A62" s="627"/>
      <c r="B62" s="591" t="s">
        <v>238</v>
      </c>
      <c r="C62" s="628" t="s">
        <v>207</v>
      </c>
      <c r="D62" s="268" t="s">
        <v>244</v>
      </c>
      <c r="E62" s="670"/>
      <c r="F62" s="671"/>
      <c r="G62" s="204">
        <f>IFERROR(E62/F62,0)</f>
        <v>0</v>
      </c>
      <c r="H62" s="268" t="str">
        <f>H61</f>
        <v>R$/litro</v>
      </c>
      <c r="I62" s="592">
        <f t="shared" ref="I62:I64" si="0">E27</f>
        <v>0</v>
      </c>
      <c r="J62" s="593">
        <f>IF(G62=0,0,I62*G62)</f>
        <v>0</v>
      </c>
      <c r="K62" s="626"/>
    </row>
    <row r="63" spans="1:11" ht="14.1" customHeight="1" x14ac:dyDescent="0.25">
      <c r="A63" s="627"/>
      <c r="B63" s="591" t="s">
        <v>239</v>
      </c>
      <c r="C63" s="628" t="s">
        <v>208</v>
      </c>
      <c r="D63" s="268" t="s">
        <v>244</v>
      </c>
      <c r="E63" s="670"/>
      <c r="F63" s="671"/>
      <c r="G63" s="204">
        <f>IFERROR(E63/F63,0)</f>
        <v>0</v>
      </c>
      <c r="H63" s="268" t="str">
        <f>H62</f>
        <v>R$/litro</v>
      </c>
      <c r="I63" s="592">
        <f t="shared" si="0"/>
        <v>0</v>
      </c>
      <c r="J63" s="593">
        <f>IF(G63=0,0,I63*G63)</f>
        <v>0</v>
      </c>
      <c r="K63" s="626"/>
    </row>
    <row r="64" spans="1:11" ht="14.1" customHeight="1" x14ac:dyDescent="0.25">
      <c r="A64" s="629"/>
      <c r="B64" s="596" t="s">
        <v>240</v>
      </c>
      <c r="C64" s="630" t="s">
        <v>209</v>
      </c>
      <c r="D64" s="261" t="s">
        <v>244</v>
      </c>
      <c r="E64" s="672"/>
      <c r="F64" s="673"/>
      <c r="G64" s="205">
        <f>IFERROR(E64/F64,0)</f>
        <v>0</v>
      </c>
      <c r="H64" s="261" t="str">
        <f>H63</f>
        <v>R$/litro</v>
      </c>
      <c r="I64" s="599">
        <f t="shared" si="0"/>
        <v>0</v>
      </c>
      <c r="J64" s="600">
        <f>IF(G64=0,0,I64*G64)</f>
        <v>0</v>
      </c>
      <c r="K64" s="626"/>
    </row>
    <row r="65" spans="1:11" s="445" customFormat="1" ht="14.1" customHeight="1" x14ac:dyDescent="0.25">
      <c r="A65" s="617" t="s">
        <v>262</v>
      </c>
      <c r="B65" s="508" t="s">
        <v>521</v>
      </c>
      <c r="D65" s="509"/>
      <c r="E65" s="509"/>
      <c r="J65" s="618"/>
    </row>
    <row r="66" spans="1:11" ht="14.1" customHeight="1" x14ac:dyDescent="0.25">
      <c r="A66" s="624"/>
      <c r="B66" s="588" t="s">
        <v>237</v>
      </c>
      <c r="C66" s="253" t="s">
        <v>210</v>
      </c>
      <c r="D66" s="254" t="s">
        <v>244</v>
      </c>
      <c r="E66" s="668"/>
      <c r="F66" s="669"/>
      <c r="G66" s="203">
        <f>IFERROR(E66/F66,0)</f>
        <v>0</v>
      </c>
      <c r="H66" s="254" t="str">
        <f>D30</f>
        <v>R$/litro</v>
      </c>
      <c r="I66" s="589">
        <f>E30</f>
        <v>0</v>
      </c>
      <c r="J66" s="590">
        <f>IF(G66=0,0,I66*G66)</f>
        <v>0</v>
      </c>
      <c r="K66" s="626"/>
    </row>
    <row r="67" spans="1:11" ht="14.1" customHeight="1" x14ac:dyDescent="0.25">
      <c r="A67" s="627"/>
      <c r="B67" s="591" t="s">
        <v>238</v>
      </c>
      <c r="C67" s="267" t="s">
        <v>211</v>
      </c>
      <c r="D67" s="268" t="s">
        <v>244</v>
      </c>
      <c r="E67" s="670"/>
      <c r="F67" s="671"/>
      <c r="G67" s="204">
        <f>IFERROR(E67/F67,0)</f>
        <v>0</v>
      </c>
      <c r="H67" s="268" t="str">
        <f t="shared" ref="H67:H68" si="1">D31</f>
        <v>R$/litro</v>
      </c>
      <c r="I67" s="592">
        <f t="shared" ref="I67:I68" si="2">E31</f>
        <v>0</v>
      </c>
      <c r="J67" s="593">
        <f>IF(G67=0,0,I67*G67)</f>
        <v>0</v>
      </c>
    </row>
    <row r="68" spans="1:11" ht="14.1" customHeight="1" x14ac:dyDescent="0.25">
      <c r="A68" s="629"/>
      <c r="B68" s="596" t="s">
        <v>239</v>
      </c>
      <c r="C68" s="260" t="s">
        <v>212</v>
      </c>
      <c r="D68" s="261" t="s">
        <v>244</v>
      </c>
      <c r="E68" s="672"/>
      <c r="F68" s="673"/>
      <c r="G68" s="205">
        <f>IFERROR(E68/F68,0)</f>
        <v>0</v>
      </c>
      <c r="H68" s="261" t="str">
        <f t="shared" si="1"/>
        <v>R$/litro</v>
      </c>
      <c r="I68" s="599">
        <f t="shared" si="2"/>
        <v>0</v>
      </c>
      <c r="J68" s="600">
        <f>IF(G68=0,0,I68*G68)</f>
        <v>0</v>
      </c>
    </row>
    <row r="69" spans="1:11" s="445" customFormat="1" ht="14.1" customHeight="1" x14ac:dyDescent="0.25">
      <c r="A69" s="617" t="s">
        <v>263</v>
      </c>
      <c r="B69" s="508" t="s">
        <v>522</v>
      </c>
      <c r="D69" s="509"/>
      <c r="E69" s="509"/>
      <c r="J69" s="618"/>
    </row>
    <row r="70" spans="1:11" ht="14.1" customHeight="1" x14ac:dyDescent="0.25">
      <c r="A70" s="624"/>
      <c r="B70" s="588" t="s">
        <v>237</v>
      </c>
      <c r="C70" s="253" t="s">
        <v>10</v>
      </c>
      <c r="D70" s="254" t="s">
        <v>203</v>
      </c>
      <c r="E70" s="674"/>
      <c r="F70" s="669"/>
      <c r="G70" s="203">
        <f>IFERROR(E70/F70,0)</f>
        <v>0</v>
      </c>
      <c r="H70" s="254" t="str">
        <f>D22</f>
        <v>R$/unid.</v>
      </c>
      <c r="I70" s="589">
        <f>E22</f>
        <v>0</v>
      </c>
      <c r="J70" s="590">
        <f>IF(G70=0,0,I70*G70)</f>
        <v>0</v>
      </c>
    </row>
    <row r="71" spans="1:11" ht="14.1" customHeight="1" x14ac:dyDescent="0.25">
      <c r="A71" s="627"/>
      <c r="B71" s="591" t="s">
        <v>238</v>
      </c>
      <c r="C71" s="267" t="s">
        <v>204</v>
      </c>
      <c r="D71" s="268" t="str">
        <f>D70</f>
        <v>peça</v>
      </c>
      <c r="E71" s="675"/>
      <c r="F71" s="671"/>
      <c r="G71" s="204">
        <f>IFERROR(E71/F71,0)</f>
        <v>0</v>
      </c>
      <c r="H71" s="268" t="str">
        <f t="shared" ref="H71:H72" si="3">D23</f>
        <v>R$/unid.</v>
      </c>
      <c r="I71" s="592">
        <f t="shared" ref="I71:I72" si="4">E23</f>
        <v>0</v>
      </c>
      <c r="J71" s="593">
        <f>IF(G71=0,0,I71*G71)</f>
        <v>0</v>
      </c>
    </row>
    <row r="72" spans="1:11" ht="14.1" customHeight="1" x14ac:dyDescent="0.25">
      <c r="A72" s="629"/>
      <c r="B72" s="596" t="s">
        <v>239</v>
      </c>
      <c r="C72" s="260" t="s">
        <v>0</v>
      </c>
      <c r="D72" s="261" t="str">
        <f>D71</f>
        <v>peça</v>
      </c>
      <c r="E72" s="676"/>
      <c r="F72" s="673"/>
      <c r="G72" s="205">
        <f>IFERROR(E72/F72,0)</f>
        <v>0</v>
      </c>
      <c r="H72" s="261" t="str">
        <f t="shared" si="3"/>
        <v>R$/serv.</v>
      </c>
      <c r="I72" s="599">
        <f t="shared" si="4"/>
        <v>0</v>
      </c>
      <c r="J72" s="600">
        <f>IF(G72=0,0,I72*G72)</f>
        <v>0</v>
      </c>
    </row>
    <row r="73" spans="1:11" s="445" customFormat="1" ht="14.1" customHeight="1" x14ac:dyDescent="0.25">
      <c r="A73" s="617" t="s">
        <v>264</v>
      </c>
      <c r="B73" s="508" t="s">
        <v>98</v>
      </c>
      <c r="D73" s="509"/>
      <c r="E73" s="509"/>
      <c r="J73" s="618"/>
    </row>
    <row r="74" spans="1:11" ht="14.1" customHeight="1" x14ac:dyDescent="0.25">
      <c r="A74" s="619"/>
      <c r="B74" s="576" t="s">
        <v>237</v>
      </c>
      <c r="C74" s="291" t="s">
        <v>98</v>
      </c>
      <c r="D74" s="292" t="s">
        <v>253</v>
      </c>
      <c r="E74" s="631">
        <v>5.0000000000000001E-3</v>
      </c>
      <c r="F74" s="632" t="s">
        <v>133</v>
      </c>
      <c r="G74" s="633">
        <f>IF(E38=0,0,E74/E38)</f>
        <v>0</v>
      </c>
      <c r="H74" s="292" t="str">
        <f>D20</f>
        <v>R$/veíc.</v>
      </c>
      <c r="I74" s="634">
        <f>E20</f>
        <v>0</v>
      </c>
      <c r="J74" s="623">
        <f>IF(G74=0,0,I74*G74)</f>
        <v>0</v>
      </c>
    </row>
    <row r="75" spans="1:11" s="445" customFormat="1" ht="14.1" customHeight="1" x14ac:dyDescent="0.25">
      <c r="A75" s="617" t="s">
        <v>448</v>
      </c>
      <c r="B75" s="508" t="s">
        <v>523</v>
      </c>
      <c r="D75" s="509"/>
      <c r="E75" s="509"/>
      <c r="J75" s="618"/>
    </row>
    <row r="76" spans="1:11" ht="14.1" customHeight="1" x14ac:dyDescent="0.25">
      <c r="A76" s="619"/>
      <c r="B76" s="576" t="s">
        <v>237</v>
      </c>
      <c r="C76" s="291" t="s">
        <v>447</v>
      </c>
      <c r="D76" s="292" t="s">
        <v>256</v>
      </c>
      <c r="E76" s="667"/>
      <c r="F76" s="632">
        <f>E38</f>
        <v>0</v>
      </c>
      <c r="G76" s="633">
        <f>IF(F76=0,0,E76/F76)</f>
        <v>0</v>
      </c>
      <c r="H76" s="292" t="str">
        <f>D25</f>
        <v>R$/serv.</v>
      </c>
      <c r="I76" s="634">
        <f>E25</f>
        <v>0</v>
      </c>
      <c r="J76" s="623">
        <f>IF(G76=0,0,I76*G76)</f>
        <v>0</v>
      </c>
    </row>
    <row r="77" spans="1:11" ht="14.1" customHeight="1" x14ac:dyDescent="0.25">
      <c r="A77" s="601" t="s">
        <v>309</v>
      </c>
      <c r="B77" s="602"/>
      <c r="C77" s="602"/>
      <c r="D77" s="602"/>
      <c r="E77" s="602"/>
      <c r="F77" s="602"/>
      <c r="G77" s="602"/>
      <c r="H77" s="602"/>
      <c r="I77" s="602"/>
      <c r="J77" s="603">
        <f>SUM(J59:J76)</f>
        <v>0</v>
      </c>
    </row>
    <row r="78" spans="1:11" ht="14.1" customHeight="1" x14ac:dyDescent="0.25">
      <c r="A78" s="604" t="s">
        <v>248</v>
      </c>
      <c r="B78" s="605"/>
      <c r="C78" s="605"/>
      <c r="D78" s="605"/>
      <c r="E78" s="605"/>
      <c r="F78" s="605"/>
      <c r="G78" s="605"/>
      <c r="H78" s="605"/>
      <c r="I78" s="605"/>
      <c r="J78" s="523">
        <f>E38</f>
        <v>0</v>
      </c>
    </row>
    <row r="79" spans="1:11" ht="14.1" customHeight="1" x14ac:dyDescent="0.25">
      <c r="A79" s="604" t="s">
        <v>729</v>
      </c>
      <c r="B79" s="605"/>
      <c r="C79" s="605"/>
      <c r="D79" s="605"/>
      <c r="E79" s="605"/>
      <c r="F79" s="605"/>
      <c r="G79" s="605"/>
      <c r="H79" s="605"/>
      <c r="I79" s="605"/>
      <c r="J79" s="523">
        <f>E6</f>
        <v>0</v>
      </c>
    </row>
    <row r="80" spans="1:11" ht="14.1" customHeight="1" x14ac:dyDescent="0.25">
      <c r="A80" s="606" t="s">
        <v>731</v>
      </c>
      <c r="B80" s="607"/>
      <c r="C80" s="607"/>
      <c r="D80" s="607"/>
      <c r="E80" s="607"/>
      <c r="F80" s="607"/>
      <c r="G80" s="607"/>
      <c r="H80" s="607"/>
      <c r="I80" s="607"/>
      <c r="J80" s="608">
        <f>($J$77*$J$78)*J79</f>
        <v>0</v>
      </c>
    </row>
    <row r="81" spans="1:26" ht="14.1" customHeight="1" x14ac:dyDescent="0.25">
      <c r="A81" s="604" t="s">
        <v>516</v>
      </c>
      <c r="B81" s="605"/>
      <c r="C81" s="605"/>
      <c r="D81" s="605"/>
      <c r="E81" s="605"/>
      <c r="F81" s="605"/>
      <c r="G81" s="605"/>
      <c r="H81" s="605"/>
      <c r="I81" s="605"/>
      <c r="J81" s="523">
        <v>12</v>
      </c>
    </row>
    <row r="82" spans="1:26" ht="14.1" customHeight="1" x14ac:dyDescent="0.25">
      <c r="A82" s="609" t="s">
        <v>517</v>
      </c>
      <c r="B82" s="610"/>
      <c r="C82" s="610"/>
      <c r="D82" s="610"/>
      <c r="E82" s="610"/>
      <c r="F82" s="610"/>
      <c r="G82" s="610"/>
      <c r="H82" s="610"/>
      <c r="I82" s="610"/>
      <c r="J82" s="611">
        <f>(J80)*J81</f>
        <v>0</v>
      </c>
    </row>
    <row r="83" spans="1:26" s="626" customFormat="1" ht="14.1" customHeight="1" x14ac:dyDescent="0.25">
      <c r="A83" s="635" t="s">
        <v>255</v>
      </c>
      <c r="B83" s="635"/>
      <c r="C83" s="636"/>
      <c r="F83" s="274"/>
      <c r="G83" s="637"/>
      <c r="H83" s="637"/>
      <c r="I83" s="638"/>
      <c r="J83" s="639"/>
    </row>
    <row r="84" spans="1:26" ht="14.1" customHeight="1" x14ac:dyDescent="0.25">
      <c r="A84" s="635" t="s">
        <v>602</v>
      </c>
      <c r="B84" s="635"/>
      <c r="D84" s="274"/>
      <c r="F84" s="187"/>
      <c r="G84" s="640"/>
      <c r="H84" s="641"/>
    </row>
    <row r="86" spans="1:26" s="168" customFormat="1" ht="13.5" customHeight="1" x14ac:dyDescent="0.25">
      <c r="A86" s="169"/>
      <c r="B86" s="169"/>
      <c r="C86" s="165" t="s">
        <v>946</v>
      </c>
      <c r="D86" s="193" t="str">
        <f>'(2)Ins.'!D109</f>
        <v>Inserir Data</v>
      </c>
      <c r="E86" s="194"/>
      <c r="F86" s="167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s="168" customFormat="1" ht="13.5" customHeight="1" x14ac:dyDescent="0.25">
      <c r="A87" s="169"/>
      <c r="B87" s="169"/>
      <c r="C87" s="167"/>
      <c r="D87" s="169"/>
      <c r="E87" s="167"/>
      <c r="F87" s="167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s="168" customFormat="1" ht="13.5" customHeight="1" x14ac:dyDescent="0.25">
      <c r="A88" s="169"/>
      <c r="B88" s="169"/>
      <c r="C88" s="167"/>
      <c r="D88" s="169"/>
      <c r="E88" s="167"/>
      <c r="F88" s="167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s="168" customFormat="1" ht="13.5" customHeight="1" x14ac:dyDescent="0.25">
      <c r="A89" s="169"/>
      <c r="B89" s="169"/>
      <c r="C89" s="164"/>
      <c r="D89" s="164"/>
      <c r="E89" s="164"/>
      <c r="F89" s="164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101" spans="1:26" s="168" customFormat="1" ht="13.5" customHeight="1" x14ac:dyDescent="0.25">
      <c r="A101" s="169"/>
      <c r="B101" s="169"/>
      <c r="C101" s="164"/>
      <c r="D101" s="164"/>
      <c r="E101" s="164"/>
      <c r="F101" s="164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s="168" customFormat="1" ht="13.5" customHeight="1" x14ac:dyDescent="0.25">
      <c r="A102" s="169"/>
      <c r="B102" s="169"/>
      <c r="C102" s="164"/>
      <c r="D102" s="164"/>
      <c r="E102" s="164"/>
      <c r="F102" s="164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s="168" customFormat="1" ht="13.5" customHeight="1" x14ac:dyDescent="0.25">
      <c r="A103" s="169"/>
      <c r="B103" s="169"/>
      <c r="C103" s="167"/>
      <c r="D103" s="169"/>
      <c r="E103" s="167"/>
      <c r="F103" s="167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s="168" customFormat="1" ht="13.5" customHeight="1" x14ac:dyDescent="0.25">
      <c r="A104" s="169"/>
      <c r="B104" s="169"/>
      <c r="C104" s="167"/>
      <c r="D104" s="169"/>
      <c r="E104" s="167"/>
      <c r="F104" s="167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s="168" customFormat="1" ht="13.5" customHeight="1" x14ac:dyDescent="0.25">
      <c r="A105" s="169"/>
      <c r="B105" s="169"/>
      <c r="C105" s="164"/>
      <c r="D105" s="188"/>
      <c r="E105" s="189"/>
      <c r="F105" s="189"/>
      <c r="G105" s="18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s="168" customFormat="1" ht="13.5" customHeight="1" x14ac:dyDescent="0.25">
      <c r="A106" s="169"/>
      <c r="B106" s="169"/>
      <c r="C106" s="164"/>
      <c r="D106" s="197" t="str">
        <f>'(2)Ins.'!D122</f>
        <v>Nome do Representante Legal</v>
      </c>
      <c r="E106" s="197"/>
      <c r="F106" s="197"/>
      <c r="G106" s="197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s="168" customFormat="1" ht="13.5" customHeight="1" x14ac:dyDescent="0.25">
      <c r="A107" s="169"/>
      <c r="B107" s="169"/>
      <c r="C107" s="164"/>
      <c r="D107" s="198" t="str">
        <f>'(2)Ins.'!D123</f>
        <v>CPF</v>
      </c>
      <c r="E107" s="198"/>
      <c r="F107" s="198"/>
      <c r="G107" s="198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s="168" customFormat="1" ht="13.5" customHeight="1" x14ac:dyDescent="0.25">
      <c r="A108" s="169"/>
      <c r="B108" s="169"/>
      <c r="C108" s="164"/>
      <c r="D108" s="198" t="str">
        <f>'(2)Ins.'!D124</f>
        <v>Cargo</v>
      </c>
      <c r="E108" s="198"/>
      <c r="F108" s="198"/>
      <c r="G108" s="198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s="168" customFormat="1" ht="13.5" customHeight="1" x14ac:dyDescent="0.25">
      <c r="A109" s="169"/>
      <c r="B109" s="169"/>
      <c r="C109" s="164"/>
      <c r="D109" s="198" t="str">
        <f>'(2)Ins.'!D125</f>
        <v>Razão Social da Licitante</v>
      </c>
      <c r="E109" s="198"/>
      <c r="F109" s="198"/>
      <c r="G109" s="198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s="168" customFormat="1" ht="13.5" customHeight="1" x14ac:dyDescent="0.25">
      <c r="A110" s="169"/>
      <c r="B110" s="169"/>
      <c r="C110" s="167"/>
      <c r="D110" s="169"/>
      <c r="E110" s="167"/>
      <c r="F110" s="167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s="168" customFormat="1" ht="13.5" customHeight="1" x14ac:dyDescent="0.25">
      <c r="A111" s="169"/>
      <c r="B111" s="169"/>
      <c r="C111" s="164"/>
      <c r="D111" s="172" t="s">
        <v>947</v>
      </c>
      <c r="E111" s="171" t="str">
        <f>'(2)Ins.'!E127</f>
        <v>inserir nº dias</v>
      </c>
      <c r="F111" s="173" t="s">
        <v>948</v>
      </c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</sheetData>
  <sheetProtection algorithmName="SHA-512" hashValue="GKSWCw3gzVfkSV8EGUpsjjxKpdzFo47uj0LsHBJNsmwqocjRRq5h1ghj6+Dm1puMo9o0MJ89G2AgJNBwjXn8Lw==" saltValue="tK0/vEVFT6r9ZKtpwWIzfQ==" spinCount="100000" sheet="1" formatCells="0" formatColumns="0" formatRows="0" insertColumns="0" insertRows="0" insertHyperlinks="0" deleteColumns="0" deleteRows="0" selectLockedCells="1" sort="0" autoFilter="0" pivotTables="0"/>
  <mergeCells count="97">
    <mergeCell ref="D109:G109"/>
    <mergeCell ref="D86:E86"/>
    <mergeCell ref="D105:G105"/>
    <mergeCell ref="D106:G106"/>
    <mergeCell ref="D107:G107"/>
    <mergeCell ref="D108:G108"/>
    <mergeCell ref="A18:C18"/>
    <mergeCell ref="E32:F32"/>
    <mergeCell ref="H42:H43"/>
    <mergeCell ref="I42:I43"/>
    <mergeCell ref="J42:J43"/>
    <mergeCell ref="G31:J31"/>
    <mergeCell ref="G32:J32"/>
    <mergeCell ref="G33:J33"/>
    <mergeCell ref="E34:F34"/>
    <mergeCell ref="E33:F33"/>
    <mergeCell ref="E42:F42"/>
    <mergeCell ref="G29:J29"/>
    <mergeCell ref="G30:J30"/>
    <mergeCell ref="G26:J26"/>
    <mergeCell ref="G27:J27"/>
    <mergeCell ref="G42:G43"/>
    <mergeCell ref="J56:J57"/>
    <mergeCell ref="E18:F18"/>
    <mergeCell ref="G18:J18"/>
    <mergeCell ref="E56:E57"/>
    <mergeCell ref="F56:F57"/>
    <mergeCell ref="G56:G57"/>
    <mergeCell ref="H56:H57"/>
    <mergeCell ref="I56:I57"/>
    <mergeCell ref="G22:J22"/>
    <mergeCell ref="G23:J23"/>
    <mergeCell ref="G24:J24"/>
    <mergeCell ref="G25:J25"/>
    <mergeCell ref="E25:F25"/>
    <mergeCell ref="E26:F26"/>
    <mergeCell ref="E27:F27"/>
    <mergeCell ref="E29:F29"/>
    <mergeCell ref="E10:F10"/>
    <mergeCell ref="E11:F11"/>
    <mergeCell ref="E12:F12"/>
    <mergeCell ref="E14:F14"/>
    <mergeCell ref="G13:J13"/>
    <mergeCell ref="G10:J10"/>
    <mergeCell ref="G11:J11"/>
    <mergeCell ref="G12:J12"/>
    <mergeCell ref="A1:J1"/>
    <mergeCell ref="E7:F7"/>
    <mergeCell ref="E8:F8"/>
    <mergeCell ref="E9:F9"/>
    <mergeCell ref="E6:F6"/>
    <mergeCell ref="G6:J6"/>
    <mergeCell ref="G7:J7"/>
    <mergeCell ref="G8:J8"/>
    <mergeCell ref="G9:J9"/>
    <mergeCell ref="E5:F5"/>
    <mergeCell ref="G5:J5"/>
    <mergeCell ref="A5:C5"/>
    <mergeCell ref="E37:F37"/>
    <mergeCell ref="G37:J37"/>
    <mergeCell ref="G20:J20"/>
    <mergeCell ref="G21:J21"/>
    <mergeCell ref="G28:J28"/>
    <mergeCell ref="E30:F30"/>
    <mergeCell ref="E31:F31"/>
    <mergeCell ref="A77:I77"/>
    <mergeCell ref="D56:D57"/>
    <mergeCell ref="A81:I81"/>
    <mergeCell ref="E13:F13"/>
    <mergeCell ref="E19:F19"/>
    <mergeCell ref="E20:F20"/>
    <mergeCell ref="E21:F21"/>
    <mergeCell ref="E22:F22"/>
    <mergeCell ref="E23:F23"/>
    <mergeCell ref="E15:F15"/>
    <mergeCell ref="E28:F28"/>
    <mergeCell ref="E38:F38"/>
    <mergeCell ref="E24:F24"/>
    <mergeCell ref="G14:J14"/>
    <mergeCell ref="G15:J15"/>
    <mergeCell ref="G19:J19"/>
    <mergeCell ref="A82:I82"/>
    <mergeCell ref="A80:I80"/>
    <mergeCell ref="G34:J34"/>
    <mergeCell ref="G38:J38"/>
    <mergeCell ref="A49:I49"/>
    <mergeCell ref="A78:I78"/>
    <mergeCell ref="A48:I48"/>
    <mergeCell ref="A52:I52"/>
    <mergeCell ref="A79:I79"/>
    <mergeCell ref="A51:I51"/>
    <mergeCell ref="A50:I50"/>
    <mergeCell ref="A53:I53"/>
    <mergeCell ref="A42:C43"/>
    <mergeCell ref="A37:C37"/>
    <mergeCell ref="A56:C57"/>
    <mergeCell ref="D42:D43"/>
  </mergeCells>
  <printOptions horizontalCentered="1"/>
  <pageMargins left="1.1811023622047245" right="0.78740157480314965" top="1.1811023622047245" bottom="0.78740157480314965" header="0.59055118110236227" footer="0.31496062992125984"/>
  <pageSetup paperSize="9" scale="67" orientation="portrait" r:id="rId1"/>
  <headerFooter>
    <oddHeader>&amp;L&amp;"Calibri,Negrito"&amp;9Município de Chapecó - SC
Concessão do Sistema de Estacionamento Rotativo Pago
ESTACIONAMENTO ROTATIVO&amp;R&amp;G</oddHeader>
    <oddFooter>&amp;L&amp;"Calibri,Negrito"&amp;9Planilha 7 - Composição da Despesa com Veículo - Passeio de uso Administrativo&amp;R&amp;"Calibri,Negrito"&amp;9Pág.: &amp;P de &amp;N</oddFooter>
  </headerFooter>
  <rowBreaks count="1" manualBreakCount="1">
    <brk id="54" max="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29</vt:i4>
      </vt:variant>
      <vt:variant>
        <vt:lpstr>Intervalos Nomeados</vt:lpstr>
      </vt:variant>
      <vt:variant>
        <vt:i4>31</vt:i4>
      </vt:variant>
    </vt:vector>
  </HeadingPairs>
  <TitlesOfParts>
    <vt:vector size="60" baseType="lpstr">
      <vt:lpstr>Planilha1</vt:lpstr>
      <vt:lpstr>Capa</vt:lpstr>
      <vt:lpstr>(1)Premis.</vt:lpstr>
      <vt:lpstr>(2)Ins.</vt:lpstr>
      <vt:lpstr>(3)Invest.</vt:lpstr>
      <vt:lpstr>(4)Comp.Pessoal</vt:lpstr>
      <vt:lpstr>(5)Comp.Benef.</vt:lpstr>
      <vt:lpstr>(6)Comp.Desp.G</vt:lpstr>
      <vt:lpstr>(7)Comp.Veic.Pas</vt:lpstr>
      <vt:lpstr>(8)Comp.Veic.Util.</vt:lpstr>
      <vt:lpstr>(9)Comp.Motoc.</vt:lpstr>
      <vt:lpstr>(10)Comp.Sinaliz.</vt:lpstr>
      <vt:lpstr>(11)Comp.Deprec.</vt:lpstr>
      <vt:lpstr>(12)Comp.Orgao.Gestor</vt:lpstr>
      <vt:lpstr>(13)Proj.Deprec.</vt:lpstr>
      <vt:lpstr>(14)Enc.Soc.</vt:lpstr>
      <vt:lpstr>(15)Orç_Ano_1</vt:lpstr>
      <vt:lpstr>(15)Orç_Ano_2</vt:lpstr>
      <vt:lpstr>(15)Orç_Ano_3</vt:lpstr>
      <vt:lpstr>(15)Orç_Ano_4</vt:lpstr>
      <vt:lpstr>(15)Orç_Ano_5</vt:lpstr>
      <vt:lpstr>(15)Orç_Ano_6</vt:lpstr>
      <vt:lpstr>(16)Quant.Vagas</vt:lpstr>
      <vt:lpstr>(17)Vaga_Hora</vt:lpstr>
      <vt:lpstr>(18) Receita</vt:lpstr>
      <vt:lpstr>(19)Fluxo_Caixa</vt:lpstr>
      <vt:lpstr>(20)WACC</vt:lpstr>
      <vt:lpstr>(19)Fluxo_Caixa R$2,00</vt:lpstr>
      <vt:lpstr>(19)Fluxo_Caixa R$3,00</vt:lpstr>
      <vt:lpstr>'(1)Premis.'!Area_de_impressao</vt:lpstr>
      <vt:lpstr>'(10)Comp.Sinaliz.'!Area_de_impressao</vt:lpstr>
      <vt:lpstr>'(11)Comp.Deprec.'!Area_de_impressao</vt:lpstr>
      <vt:lpstr>'(12)Comp.Orgao.Gestor'!Area_de_impressao</vt:lpstr>
      <vt:lpstr>'(13)Proj.Deprec.'!Area_de_impressao</vt:lpstr>
      <vt:lpstr>'(14)Enc.Soc.'!Area_de_impressao</vt:lpstr>
      <vt:lpstr>'(15)Orç_Ano_1'!Area_de_impressao</vt:lpstr>
      <vt:lpstr>'(15)Orç_Ano_2'!Area_de_impressao</vt:lpstr>
      <vt:lpstr>'(15)Orç_Ano_3'!Area_de_impressao</vt:lpstr>
      <vt:lpstr>'(15)Orç_Ano_4'!Area_de_impressao</vt:lpstr>
      <vt:lpstr>'(15)Orç_Ano_5'!Area_de_impressao</vt:lpstr>
      <vt:lpstr>'(15)Orç_Ano_6'!Area_de_impressao</vt:lpstr>
      <vt:lpstr>'(16)Quant.Vagas'!Area_de_impressao</vt:lpstr>
      <vt:lpstr>'(17)Vaga_Hora'!Area_de_impressao</vt:lpstr>
      <vt:lpstr>'(18) Receita'!Area_de_impressao</vt:lpstr>
      <vt:lpstr>'(19)Fluxo_Caixa'!Area_de_impressao</vt:lpstr>
      <vt:lpstr>'(19)Fluxo_Caixa R$2,00'!Area_de_impressao</vt:lpstr>
      <vt:lpstr>'(19)Fluxo_Caixa R$3,00'!Area_de_impressao</vt:lpstr>
      <vt:lpstr>'(2)Ins.'!Area_de_impressao</vt:lpstr>
      <vt:lpstr>'(20)WACC'!Area_de_impressao</vt:lpstr>
      <vt:lpstr>'(3)Invest.'!Area_de_impressao</vt:lpstr>
      <vt:lpstr>'(4)Comp.Pessoal'!Area_de_impressao</vt:lpstr>
      <vt:lpstr>'(5)Comp.Benef.'!Area_de_impressao</vt:lpstr>
      <vt:lpstr>'(6)Comp.Desp.G'!Area_de_impressao</vt:lpstr>
      <vt:lpstr>'(7)Comp.Veic.Pas'!Area_de_impressao</vt:lpstr>
      <vt:lpstr>'(8)Comp.Veic.Util.'!Area_de_impressao</vt:lpstr>
      <vt:lpstr>'(9)Comp.Motoc.'!Area_de_impressao</vt:lpstr>
      <vt:lpstr>Capa!Area_de_impressao</vt:lpstr>
      <vt:lpstr>'(16)Quant.Vagas'!Titulos_de_impressao</vt:lpstr>
      <vt:lpstr>'(2)Ins.'!Titulos_de_impressao</vt:lpstr>
      <vt:lpstr>'(5)Comp.Benef.'!Titulos_de_impressao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Usuário</cp:lastModifiedBy>
  <cp:lastPrinted>2023-02-09T18:46:11Z</cp:lastPrinted>
  <dcterms:created xsi:type="dcterms:W3CDTF">2013-11-07T13:39:17Z</dcterms:created>
  <dcterms:modified xsi:type="dcterms:W3CDTF">2023-02-09T20:06:10Z</dcterms:modified>
</cp:coreProperties>
</file>